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22-2023\Budget Letter\July 2022\"/>
    </mc:Choice>
  </mc:AlternateContent>
  <workbookProtection workbookPassword="D893" lockStructure="1"/>
  <bookViews>
    <workbookView xWindow="0" yWindow="0" windowWidth="20490" windowHeight="7620" tabRatio="753" firstSheet="6" activeTab="6"/>
  </bookViews>
  <sheets>
    <sheet name="Leg Type 2 Res Summary" sheetId="1" state="hidden" r:id="rId1"/>
    <sheet name="New Type 2 Res Summary" sheetId="2" state="hidden" r:id="rId2"/>
    <sheet name="LEA Summary" sheetId="7" state="hidden" r:id="rId3"/>
    <sheet name="Track Changes" sheetId="81" state="hidden" r:id="rId4"/>
    <sheet name="Detail State Summary" sheetId="77" state="hidden" r:id="rId5"/>
    <sheet name="1_State Summary" sheetId="8" state="hidden" r:id="rId6"/>
    <sheet name="2_State Distrib and Adjs" sheetId="9" r:id="rId7"/>
    <sheet name="2A-1_EFT (Annual)" sheetId="10" r:id="rId8"/>
    <sheet name="2A-2_EFT (Monthly)" sheetId="11" r:id="rId9"/>
    <sheet name="3_Levels 1&amp;2" sheetId="12" r:id="rId10"/>
    <sheet name="3A_Level 3" sheetId="13" r:id="rId11"/>
    <sheet name="4_Level 4" sheetId="15" r:id="rId12"/>
    <sheet name="5A1_Labs" sheetId="16" r:id="rId13"/>
    <sheet name="5A2_Legacy Type 2" sheetId="17" r:id="rId14"/>
    <sheet name="5A2A_NewVision" sheetId="18" state="hidden" r:id="rId15"/>
    <sheet name="5A2B_Glencoe" sheetId="19" state="hidden" r:id="rId16"/>
    <sheet name="5A2C_ISL" sheetId="20" state="hidden" r:id="rId17"/>
    <sheet name="5A2D_Avoyelles" sheetId="21" state="hidden" r:id="rId18"/>
    <sheet name="5A2E_Delhi" sheetId="22" state="hidden" r:id="rId19"/>
    <sheet name="5A2F_BelleChasse" sheetId="23" state="hidden" r:id="rId20"/>
    <sheet name="5A2H_MAX" sheetId="24" state="hidden" r:id="rId21"/>
    <sheet name="5A3_OJJ" sheetId="25" r:id="rId22"/>
    <sheet name="5A4_NOCCA" sheetId="82" r:id="rId23"/>
    <sheet name="5A5_LSMSA" sheetId="27" r:id="rId24"/>
    <sheet name="5A6_Thrive" sheetId="28" r:id="rId25"/>
    <sheet name="5A7_SSD" sheetId="85" r:id="rId26"/>
    <sheet name="5B2_RSD LA" sheetId="29" r:id="rId27"/>
    <sheet name="5C1_NewType 2" sheetId="30" r:id="rId28"/>
    <sheet name="5C1A_Madison" sheetId="31" state="hidden" r:id="rId29"/>
    <sheet name="5C1B_DArbonne" sheetId="32" state="hidden" r:id="rId30"/>
    <sheet name="5C1C_IntlHigh" sheetId="33" state="hidden" r:id="rId31"/>
    <sheet name="5C1D_NOMMA" sheetId="34" state="hidden" r:id="rId32"/>
    <sheet name="5C1E_LFNO" sheetId="35" state="hidden" r:id="rId33"/>
    <sheet name="5C1F_LCCharter" sheetId="36" state="hidden" r:id="rId34"/>
    <sheet name="5C1G_JSClark" sheetId="37" state="hidden" r:id="rId35"/>
    <sheet name="5C1H_Southwest" sheetId="38" state="hidden" r:id="rId36"/>
    <sheet name="5C1I_LAKey" sheetId="39" state="hidden" r:id="rId37"/>
    <sheet name="5C1J_JCFAEast" sheetId="40" state="hidden" r:id="rId38"/>
    <sheet name="5C1M_GEOMidCity" sheetId="41" state="hidden" r:id="rId39"/>
    <sheet name="5C1N_Delta" sheetId="42" state="hidden" r:id="rId40"/>
    <sheet name="5C1O_Impact" sheetId="43" state="hidden" r:id="rId41"/>
    <sheet name="5C1Q_Advantage" sheetId="44" state="hidden" r:id="rId42"/>
    <sheet name="5C1R_Iberville" sheetId="45" state="hidden" r:id="rId43"/>
    <sheet name="5C1S_LCColPrep" sheetId="46" state="hidden" r:id="rId44"/>
    <sheet name="5C1T_Northeast" sheetId="47" state="hidden" r:id="rId45"/>
    <sheet name="5C1U_AcadianaRen" sheetId="48" state="hidden" r:id="rId46"/>
    <sheet name="5C1V_LafRen" sheetId="49" state="hidden" r:id="rId47"/>
    <sheet name="5C1W_Willow" sheetId="50" state="hidden" r:id="rId48"/>
    <sheet name="5C1Y_GEOPrep" sheetId="51" state="hidden" r:id="rId49"/>
    <sheet name="5C1Z_LincolnPrep" sheetId="52" state="hidden" r:id="rId50"/>
    <sheet name="5C1AE_NobleMinds" sheetId="57" state="hidden" r:id="rId51"/>
    <sheet name="5C1AF_JCFA-Laf" sheetId="58" state="hidden" r:id="rId52"/>
    <sheet name="5C1AG_Collegiate" sheetId="59" state="hidden" r:id="rId53"/>
    <sheet name="5C1AI_Harmony" sheetId="61" state="hidden" r:id="rId54"/>
    <sheet name="5C1AJ_Athlos" sheetId="62" state="hidden" r:id="rId55"/>
    <sheet name="5C1AK_NxtGen" sheetId="63" state="hidden" r:id="rId56"/>
    <sheet name="5C1AL_RedRiver" sheetId="64" state="hidden" r:id="rId57"/>
    <sheet name="5C1AM_Williams" sheetId="78" state="hidden" r:id="rId58"/>
    <sheet name="5C1AN_StLandry" sheetId="79" state="hidden" r:id="rId59"/>
    <sheet name="5C1AO_Geo Prep Baker" sheetId="83" state="hidden" r:id="rId60"/>
    <sheet name="5C1AP_LAKey Northshore" sheetId="84" state="hidden" r:id="rId61"/>
    <sheet name="5C2_LAVCA" sheetId="65" state="hidden" r:id="rId62"/>
    <sheet name="5C3_UnvView" sheetId="66" state="hidden" r:id="rId63"/>
    <sheet name="6_Local Deduct Calc" sheetId="67" r:id="rId64"/>
    <sheet name="7_Local Revenue" sheetId="68" r:id="rId65"/>
    <sheet name="8_2.1.22 SIS" sheetId="69" r:id="rId66"/>
    <sheet name="8A_2.1.22 RSD Op &amp; 5s" sheetId="70" r:id="rId67"/>
    <sheet name="9_Per Pupil Summary" sheetId="71" r:id="rId68"/>
    <sheet name="Per Pupil_Weighted Funding" sheetId="73" state="hidden" r:id="rId69"/>
    <sheet name="LEA Pay Raise" sheetId="72" state="hidden" r:id="rId70"/>
  </sheets>
  <definedNames>
    <definedName name="_xlnm._FilterDatabase" localSheetId="66" hidden="1">'8A_2.1.22 RSD Op &amp; 5s'!$A$2:$F$2</definedName>
    <definedName name="fsyr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5">'1_State Summary'!$A$1:$D$13</definedName>
    <definedName name="_xlnm.Print_Area" localSheetId="6">'2_State Distrib and Adjs'!$A$1:$BI$76</definedName>
    <definedName name="_xlnm.Print_Area" localSheetId="7">'2A-1_EFT (Annual)'!$A$1:$AP$76</definedName>
    <definedName name="_xlnm.Print_Area" localSheetId="8">'2A-2_EFT (Monthly)'!$A$1:$AP$76</definedName>
    <definedName name="_xlnm.Print_Area" localSheetId="9">'3_Levels 1&amp;2'!$A$1:$AZ$76</definedName>
    <definedName name="_xlnm.Print_Area" localSheetId="10">'3A_Level 3'!$A$1:$K$76</definedName>
    <definedName name="_xlnm.Print_Area" localSheetId="11">'4_Level 4'!$A$1:$BD$143</definedName>
    <definedName name="_xlnm.Print_Area" localSheetId="12">'5A1_Labs'!$A$1:$AB$9</definedName>
    <definedName name="_xlnm.Print_Area" localSheetId="13">'5A2_Legacy Type 2'!$A$1:$AH$14</definedName>
    <definedName name="_xlnm.Print_Area" localSheetId="14">'5A2A_NewVision'!$A$1:$AF$87</definedName>
    <definedName name="_xlnm.Print_Area" localSheetId="15">'5A2B_Glencoe'!$A$1:$AF$87</definedName>
    <definedName name="_xlnm.Print_Area" localSheetId="16">'5A2C_ISL'!$A$1:$AF$88</definedName>
    <definedName name="_xlnm.Print_Area" localSheetId="17">'5A2D_Avoyelles'!$A$1:$AF$87</definedName>
    <definedName name="_xlnm.Print_Area" localSheetId="18">'5A2E_Delhi'!$A$1:$AF$87</definedName>
    <definedName name="_xlnm.Print_Area" localSheetId="19">'5A2F_BelleChasse'!$A$1:$AF$87</definedName>
    <definedName name="_xlnm.Print_Area" localSheetId="20">'5A2H_MAX'!$A$1:$AF$87</definedName>
    <definedName name="_xlnm.Print_Area" localSheetId="21">'5A3_OJJ'!$A$1:$U$87</definedName>
    <definedName name="_xlnm.Print_Area" localSheetId="22">'5A4_NOCCA'!$A$1:$O$87</definedName>
    <definedName name="_xlnm.Print_Area" localSheetId="23">'5A5_LSMSA'!$A$1:$O$87</definedName>
    <definedName name="_xlnm.Print_Area" localSheetId="24">'5A6_Thrive'!$A$1:$O$87</definedName>
    <definedName name="_xlnm.Print_Area" localSheetId="25">'5A7_SSD'!$A$1:$O$87</definedName>
    <definedName name="_xlnm.Print_Area" localSheetId="26">'5B2_RSD LA'!$A$1:$AZ$20</definedName>
    <definedName name="_xlnm.Print_Area" localSheetId="27">'5C1_NewType 2'!$A$1:$AX$42</definedName>
    <definedName name="_xlnm.Print_Area" localSheetId="28">'5C1A_Madison'!$A$1:$AU$87</definedName>
    <definedName name="_xlnm.Print_Area" localSheetId="50">'5C1AE_NobleMinds'!$A$1:$AU$87</definedName>
    <definedName name="_xlnm.Print_Area" localSheetId="51">'5C1AF_JCFA-Laf'!$A$1:$AU$87</definedName>
    <definedName name="_xlnm.Print_Area" localSheetId="52">'5C1AG_Collegiate'!$A$1:$AU$87</definedName>
    <definedName name="_xlnm.Print_Area" localSheetId="53">'5C1AI_Harmony'!$A$1:$AU$87</definedName>
    <definedName name="_xlnm.Print_Area" localSheetId="54">'5C1AJ_Athlos'!$A$1:$AU$87</definedName>
    <definedName name="_xlnm.Print_Area" localSheetId="55">'5C1AK_NxtGen'!$A$1:$AU$87</definedName>
    <definedName name="_xlnm.Print_Area" localSheetId="56">'5C1AL_RedRiver'!$A$1:$AU$87</definedName>
    <definedName name="_xlnm.Print_Area" localSheetId="57">'5C1AM_Williams'!$A$1:$AU$87</definedName>
    <definedName name="_xlnm.Print_Area" localSheetId="58">'5C1AN_StLandry'!$A$1:$AU$87</definedName>
    <definedName name="_xlnm.Print_Area" localSheetId="59">'5C1AO_Geo Prep Baker'!$A$1:$AU$87</definedName>
    <definedName name="_xlnm.Print_Area" localSheetId="60">'5C1AP_LAKey Northshore'!$A$1:$AU$87</definedName>
    <definedName name="_xlnm.Print_Area" localSheetId="29">'5C1B_DArbonne'!$A$1:$AU$87</definedName>
    <definedName name="_xlnm.Print_Area" localSheetId="30">'5C1C_IntlHigh'!$A$1:$AU$87</definedName>
    <definedName name="_xlnm.Print_Area" localSheetId="31">'5C1D_NOMMA'!$A$1:$AU$87</definedName>
    <definedName name="_xlnm.Print_Area" localSheetId="32">'5C1E_LFNO'!$A$1:$AU$87</definedName>
    <definedName name="_xlnm.Print_Area" localSheetId="33">'5C1F_LCCharter'!$A$1:$AU$87</definedName>
    <definedName name="_xlnm.Print_Area" localSheetId="34">'5C1G_JSClark'!$A$1:$AU$87</definedName>
    <definedName name="_xlnm.Print_Area" localSheetId="35">'5C1H_Southwest'!$A$1:$AU$87</definedName>
    <definedName name="_xlnm.Print_Area" localSheetId="36">'5C1I_LAKey'!$A$1:$AU$87</definedName>
    <definedName name="_xlnm.Print_Area" localSheetId="37">'5C1J_JCFAEast'!$A$1:$AU$87</definedName>
    <definedName name="_xlnm.Print_Area" localSheetId="38">'5C1M_GEOMidCity'!$A$1:$AU$87</definedName>
    <definedName name="_xlnm.Print_Area" localSheetId="39">'5C1N_Delta'!$A$1:$AU$87</definedName>
    <definedName name="_xlnm.Print_Area" localSheetId="40">'5C1O_Impact'!$A$1:$AU$87</definedName>
    <definedName name="_xlnm.Print_Area" localSheetId="41">'5C1Q_Advantage'!$A$1:$AU$87</definedName>
    <definedName name="_xlnm.Print_Area" localSheetId="42">'5C1R_Iberville'!$A$1:$AU$87</definedName>
    <definedName name="_xlnm.Print_Area" localSheetId="43">'5C1S_LCColPrep'!$A$1:$AU$87</definedName>
    <definedName name="_xlnm.Print_Area" localSheetId="44">'5C1T_Northeast'!$A$1:$AU$87</definedName>
    <definedName name="_xlnm.Print_Area" localSheetId="45">'5C1U_AcadianaRen'!$A$1:$AU$87</definedName>
    <definedName name="_xlnm.Print_Area" localSheetId="46">'5C1V_LafRen'!$A$1:$AU$87</definedName>
    <definedName name="_xlnm.Print_Area" localSheetId="47">'5C1W_Willow'!$A$1:$AU$87</definedName>
    <definedName name="_xlnm.Print_Area" localSheetId="48">'5C1Y_GEOPrep'!$A$1:$AU$87</definedName>
    <definedName name="_xlnm.Print_Area" localSheetId="49">'5C1Z_LincolnPrep'!$A$1:$AU$87</definedName>
    <definedName name="_xlnm.Print_Area" localSheetId="61">'5C2_LAVCA'!$A$1:$AV$87</definedName>
    <definedName name="_xlnm.Print_Area" localSheetId="62">'5C3_UnvView'!$A$1:$AV$87</definedName>
    <definedName name="_xlnm.Print_Area" localSheetId="63">'6_Local Deduct Calc'!$A$1:$J$76</definedName>
    <definedName name="_xlnm.Print_Area" localSheetId="64">'7_Local Revenue'!$A$1:$AT$76</definedName>
    <definedName name="_xlnm.Print_Area" localSheetId="65">'8_2.1.22 SIS'!$A$1:$BI$77</definedName>
    <definedName name="_xlnm.Print_Area" localSheetId="66">'8A_2.1.22 RSD Op &amp; 5s'!$A$1:$F$11</definedName>
    <definedName name="_xlnm.Print_Area" localSheetId="67">'9_Per Pupil Summary'!$A$1:$S$77</definedName>
    <definedName name="_xlnm.Print_Area" localSheetId="4">'Detail State Summary'!$A$1:$L$61</definedName>
    <definedName name="_xlnm.Print_Area" localSheetId="69">'LEA Pay Raise'!$A$1:$D$21</definedName>
    <definedName name="_xlnm.Print_Area" localSheetId="2">'LEA Summary'!$A$1:$BL$146</definedName>
    <definedName name="_xlnm.Print_Area" localSheetId="0">'Leg Type 2 Res Summary'!$A$1:$AF$88</definedName>
    <definedName name="_xlnm.Print_Area" localSheetId="1">'New Type 2 Res Summary'!$A$1:$AT$88</definedName>
    <definedName name="_xlnm.Print_Area" localSheetId="68">'Per Pupil_Weighted Funding'!$A$1:$AB$76</definedName>
    <definedName name="_xlnm.Print_Titles" localSheetId="6">'2_State Distrib and Adjs'!$A:$B</definedName>
    <definedName name="_xlnm.Print_Titles" localSheetId="7">'2A-1_EFT (Annual)'!$A:$B</definedName>
    <definedName name="_xlnm.Print_Titles" localSheetId="8">'2A-2_EFT (Monthly)'!$A:$B</definedName>
    <definedName name="_xlnm.Print_Titles" localSheetId="9">'3_Levels 1&amp;2'!$A:$B</definedName>
    <definedName name="_xlnm.Print_Titles" localSheetId="10">'3A_Level 3'!$A:$B</definedName>
    <definedName name="_xlnm.Print_Titles" localSheetId="11">'4_Level 4'!$A:$C,'4_Level 4'!$1:$6</definedName>
    <definedName name="_xlnm.Print_Titles" localSheetId="12">'5A1_Labs'!$A:$B</definedName>
    <definedName name="_xlnm.Print_Titles" localSheetId="13">'5A2_Legacy Type 2'!$A:$B</definedName>
    <definedName name="_xlnm.Print_Titles" localSheetId="14">'5A2A_NewVision'!$A:$B</definedName>
    <definedName name="_xlnm.Print_Titles" localSheetId="15">'5A2B_Glencoe'!$A:$B</definedName>
    <definedName name="_xlnm.Print_Titles" localSheetId="16">'5A2C_ISL'!$A:$B</definedName>
    <definedName name="_xlnm.Print_Titles" localSheetId="17">'5A2D_Avoyelles'!$A:$B</definedName>
    <definedName name="_xlnm.Print_Titles" localSheetId="18">'5A2E_Delhi'!$A:$B</definedName>
    <definedName name="_xlnm.Print_Titles" localSheetId="19">'5A2F_BelleChasse'!$A:$B</definedName>
    <definedName name="_xlnm.Print_Titles" localSheetId="20">'5A2H_MAX'!$A:$B</definedName>
    <definedName name="_xlnm.Print_Titles" localSheetId="21">'5A3_OJJ'!$A:$B</definedName>
    <definedName name="_xlnm.Print_Titles" localSheetId="22">'5A4_NOCCA'!$A:$B</definedName>
    <definedName name="_xlnm.Print_Titles" localSheetId="23">'5A5_LSMSA'!$A:$B</definedName>
    <definedName name="_xlnm.Print_Titles" localSheetId="24">'5A6_Thrive'!$A:$B</definedName>
    <definedName name="_xlnm.Print_Titles" localSheetId="25">'5A7_SSD'!$A:$B</definedName>
    <definedName name="_xlnm.Print_Titles" localSheetId="26">'5B2_RSD LA'!$A:$C</definedName>
    <definedName name="_xlnm.Print_Titles" localSheetId="27">'5C1_NewType 2'!$A:$C,'5C1_NewType 2'!$1:$4</definedName>
    <definedName name="_xlnm.Print_Titles" localSheetId="28">'5C1A_Madison'!$A:$B</definedName>
    <definedName name="_xlnm.Print_Titles" localSheetId="50">'5C1AE_NobleMinds'!$A:$B</definedName>
    <definedName name="_xlnm.Print_Titles" localSheetId="51">'5C1AF_JCFA-Laf'!$A:$B</definedName>
    <definedName name="_xlnm.Print_Titles" localSheetId="52">'5C1AG_Collegiate'!$A:$B</definedName>
    <definedName name="_xlnm.Print_Titles" localSheetId="53">'5C1AI_Harmony'!$A:$B</definedName>
    <definedName name="_xlnm.Print_Titles" localSheetId="54">'5C1AJ_Athlos'!$A:$B</definedName>
    <definedName name="_xlnm.Print_Titles" localSheetId="55">'5C1AK_NxtGen'!$A:$B</definedName>
    <definedName name="_xlnm.Print_Titles" localSheetId="56">'5C1AL_RedRiver'!$A:$B</definedName>
    <definedName name="_xlnm.Print_Titles" localSheetId="57">'5C1AM_Williams'!$A:$B</definedName>
    <definedName name="_xlnm.Print_Titles" localSheetId="58">'5C1AN_StLandry'!$A:$B</definedName>
    <definedName name="_xlnm.Print_Titles" localSheetId="59">'5C1AO_Geo Prep Baker'!$A:$B</definedName>
    <definedName name="_xlnm.Print_Titles" localSheetId="60">'5C1AP_LAKey Northshore'!$A:$B</definedName>
    <definedName name="_xlnm.Print_Titles" localSheetId="29">'5C1B_DArbonne'!$A:$B</definedName>
    <definedName name="_xlnm.Print_Titles" localSheetId="30">'5C1C_IntlHigh'!$A:$B</definedName>
    <definedName name="_xlnm.Print_Titles" localSheetId="31">'5C1D_NOMMA'!$A:$B</definedName>
    <definedName name="_xlnm.Print_Titles" localSheetId="32">'5C1E_LFNO'!$A:$B</definedName>
    <definedName name="_xlnm.Print_Titles" localSheetId="33">'5C1F_LCCharter'!$A:$B</definedName>
    <definedName name="_xlnm.Print_Titles" localSheetId="34">'5C1G_JSClark'!$A:$B</definedName>
    <definedName name="_xlnm.Print_Titles" localSheetId="35">'5C1H_Southwest'!$A:$B</definedName>
    <definedName name="_xlnm.Print_Titles" localSheetId="36">'5C1I_LAKey'!$A:$B</definedName>
    <definedName name="_xlnm.Print_Titles" localSheetId="37">'5C1J_JCFAEast'!$A:$B</definedName>
    <definedName name="_xlnm.Print_Titles" localSheetId="38">'5C1M_GEOMidCity'!$A:$B</definedName>
    <definedName name="_xlnm.Print_Titles" localSheetId="39">'5C1N_Delta'!$A:$B</definedName>
    <definedName name="_xlnm.Print_Titles" localSheetId="40">'5C1O_Impact'!$A:$B</definedName>
    <definedName name="_xlnm.Print_Titles" localSheetId="41">'5C1Q_Advantage'!$A:$B</definedName>
    <definedName name="_xlnm.Print_Titles" localSheetId="42">'5C1R_Iberville'!$A:$B</definedName>
    <definedName name="_xlnm.Print_Titles" localSheetId="43">'5C1S_LCColPrep'!$A:$B</definedName>
    <definedName name="_xlnm.Print_Titles" localSheetId="44">'5C1T_Northeast'!$A:$B</definedName>
    <definedName name="_xlnm.Print_Titles" localSheetId="45">'5C1U_AcadianaRen'!$A:$B</definedName>
    <definedName name="_xlnm.Print_Titles" localSheetId="46">'5C1V_LafRen'!$A:$B</definedName>
    <definedName name="_xlnm.Print_Titles" localSheetId="47">'5C1W_Willow'!$A:$B</definedName>
    <definedName name="_xlnm.Print_Titles" localSheetId="48">'5C1Y_GEOPrep'!$A:$B</definedName>
    <definedName name="_xlnm.Print_Titles" localSheetId="49">'5C1Z_LincolnPrep'!$A:$B</definedName>
    <definedName name="_xlnm.Print_Titles" localSheetId="61">'5C2_LAVCA'!$A:$B</definedName>
    <definedName name="_xlnm.Print_Titles" localSheetId="62">'5C3_UnvView'!$A:$B</definedName>
    <definedName name="_xlnm.Print_Titles" localSheetId="64">'7_Local Revenue'!$A:$B</definedName>
    <definedName name="_xlnm.Print_Titles" localSheetId="65">'8_2.1.22 SIS'!$A:$B</definedName>
    <definedName name="_xlnm.Print_Titles" localSheetId="67">'9_Per Pupil Summary'!$A:$B</definedName>
    <definedName name="_xlnm.Print_Titles" localSheetId="69">'LEA Pay Raise'!$A:$C,'LEA Pay Raise'!$1:$2</definedName>
    <definedName name="_xlnm.Print_Titles" localSheetId="2">'LEA Summary'!$A:$C,'LEA Summary'!$1:$4</definedName>
    <definedName name="_xlnm.Print_Titles" localSheetId="0">'Leg Type 2 Res Summary'!$A:$B</definedName>
    <definedName name="_xlnm.Print_Titles" localSheetId="1">'New Type 2 Res Summary'!$A:$B</definedName>
    <definedName name="_xlnm.Print_Titles" localSheetId="68">'Per Pupil_Weighted Funding'!$A:$B</definedName>
    <definedName name="tbl_001_Base_Matrix___Summary_Reported_Personnel_Salaries" localSheetId="22">#REF!</definedName>
    <definedName name="tbl_001_Base_Matrix___Summary_Reported_Personnel_Salaries" localSheetId="25">#REF!</definedName>
    <definedName name="tbl_001_Base_Matrix___Summary_Reported_Personnel_Salaries" localSheetId="57">#REF!</definedName>
    <definedName name="tbl_001_Base_Matrix___Summary_Reported_Personnel_Salaries" localSheetId="58">#REF!</definedName>
    <definedName name="tbl_001_Base_Matrix___Summary_Reported_Personnel_Salaries" localSheetId="59">#REF!</definedName>
    <definedName name="tbl_001_Base_Matrix___Summary_Reported_Personnel_Salaries" localSheetId="60">#REF!</definedName>
    <definedName name="tbl_001_Base_Matrix___Summary_Reported_Personnel_Salaries" localSheetId="4">#REF!</definedName>
    <definedName name="tbl_001_Base_Matrix___Summary_Reported_Personnel_Salaries">#REF!</definedName>
    <definedName name="Z_DF43B8DA_68E8_4080_9138_D41A38219876_.wvu.Cols" localSheetId="11" hidden="1">'4_Level 4'!$B:$B</definedName>
    <definedName name="Z_DF43B8DA_68E8_4080_9138_D41A38219876_.wvu.Cols" localSheetId="26" hidden="1">'5B2_RSD LA'!$B:$B</definedName>
    <definedName name="Z_DF43B8DA_68E8_4080_9138_D41A38219876_.wvu.Cols" localSheetId="27" hidden="1">'5C1_NewType 2'!#REF!</definedName>
    <definedName name="Z_DF43B8DA_68E8_4080_9138_D41A38219876_.wvu.Cols" localSheetId="65" hidden="1">'8_2.1.22 SIS'!$AM:$AS</definedName>
    <definedName name="Z_DF43B8DA_68E8_4080_9138_D41A38219876_.wvu.Cols" localSheetId="2" hidden="1">'LEA Summary'!$B:$B</definedName>
    <definedName name="Z_DF43B8DA_68E8_4080_9138_D41A38219876_.wvu.FilterData" localSheetId="66" hidden="1">'8A_2.1.22 RSD Op &amp; 5s'!$A$2:$F$2</definedName>
    <definedName name="Z_DF43B8DA_68E8_4080_9138_D41A38219876_.wvu.PrintArea" localSheetId="5" hidden="1">'1_State Summary'!$A$1:$B$12</definedName>
    <definedName name="Z_DF43B8DA_68E8_4080_9138_D41A38219876_.wvu.PrintArea" localSheetId="6" hidden="1">'2_State Distrib and Adjs'!$A$1:$BI$76</definedName>
    <definedName name="Z_DF43B8DA_68E8_4080_9138_D41A38219876_.wvu.PrintArea" localSheetId="7" hidden="1">'2A-1_EFT (Annual)'!$A$1:$AP$76</definedName>
    <definedName name="Z_DF43B8DA_68E8_4080_9138_D41A38219876_.wvu.PrintArea" localSheetId="8" hidden="1">'2A-2_EFT (Monthly)'!$A$1:$AP$76</definedName>
    <definedName name="Z_DF43B8DA_68E8_4080_9138_D41A38219876_.wvu.PrintArea" localSheetId="9" hidden="1">'3_Levels 1&amp;2'!$A$1:$AZ$76</definedName>
    <definedName name="Z_DF43B8DA_68E8_4080_9138_D41A38219876_.wvu.PrintArea" localSheetId="10" hidden="1">'3A_Level 3'!$A$1:$K$76</definedName>
    <definedName name="Z_DF43B8DA_68E8_4080_9138_D41A38219876_.wvu.PrintArea" localSheetId="11" hidden="1">'4_Level 4'!$A$1:$BD$142</definedName>
    <definedName name="Z_DF43B8DA_68E8_4080_9138_D41A38219876_.wvu.PrintArea" localSheetId="12" hidden="1">'5A1_Labs'!$A$1:$AB$9</definedName>
    <definedName name="Z_DF43B8DA_68E8_4080_9138_D41A38219876_.wvu.PrintArea" localSheetId="13" hidden="1">'5A2_Legacy Type 2'!$A$1:$AH$14</definedName>
    <definedName name="Z_DF43B8DA_68E8_4080_9138_D41A38219876_.wvu.PrintArea" localSheetId="14" hidden="1">'5A2A_NewVision'!$A$1:$AF$87</definedName>
    <definedName name="Z_DF43B8DA_68E8_4080_9138_D41A38219876_.wvu.PrintArea" localSheetId="15" hidden="1">'5A2B_Glencoe'!$A$1:$AF$87</definedName>
    <definedName name="Z_DF43B8DA_68E8_4080_9138_D41A38219876_.wvu.PrintArea" localSheetId="16" hidden="1">'5A2C_ISL'!$A$1:$AF$88</definedName>
    <definedName name="Z_DF43B8DA_68E8_4080_9138_D41A38219876_.wvu.PrintArea" localSheetId="17" hidden="1">'5A2D_Avoyelles'!$A$1:$AF$87</definedName>
    <definedName name="Z_DF43B8DA_68E8_4080_9138_D41A38219876_.wvu.PrintArea" localSheetId="18" hidden="1">'5A2E_Delhi'!$A$1:$AF$87</definedName>
    <definedName name="Z_DF43B8DA_68E8_4080_9138_D41A38219876_.wvu.PrintArea" localSheetId="19" hidden="1">'5A2F_BelleChasse'!$A$1:$AF$87</definedName>
    <definedName name="Z_DF43B8DA_68E8_4080_9138_D41A38219876_.wvu.PrintArea" localSheetId="20" hidden="1">'5A2H_MAX'!$A$1:$AF$87</definedName>
    <definedName name="Z_DF43B8DA_68E8_4080_9138_D41A38219876_.wvu.PrintArea" localSheetId="21" hidden="1">'5A3_OJJ'!$A$1:$S$87</definedName>
    <definedName name="Z_DF43B8DA_68E8_4080_9138_D41A38219876_.wvu.PrintArea" localSheetId="22" hidden="1">'5A4_NOCCA'!$A$1:$O$87</definedName>
    <definedName name="Z_DF43B8DA_68E8_4080_9138_D41A38219876_.wvu.PrintArea" localSheetId="23" hidden="1">'5A5_LSMSA'!$A$1:$O$87</definedName>
    <definedName name="Z_DF43B8DA_68E8_4080_9138_D41A38219876_.wvu.PrintArea" localSheetId="24" hidden="1">'5A6_Thrive'!$A$1:$O$87</definedName>
    <definedName name="Z_DF43B8DA_68E8_4080_9138_D41A38219876_.wvu.PrintArea" localSheetId="25" hidden="1">'5A7_SSD'!$A$1:$O$87</definedName>
    <definedName name="Z_DF43B8DA_68E8_4080_9138_D41A38219876_.wvu.PrintArea" localSheetId="26" hidden="1">'5B2_RSD LA'!$A$1:$AX$20</definedName>
    <definedName name="Z_DF43B8DA_68E8_4080_9138_D41A38219876_.wvu.PrintArea" localSheetId="27" hidden="1">'5C1_NewType 2'!$A$1:$AV$42</definedName>
    <definedName name="Z_DF43B8DA_68E8_4080_9138_D41A38219876_.wvu.PrintArea" localSheetId="28" hidden="1">'5C1A_Madison'!$A$1:$AS$87</definedName>
    <definedName name="Z_DF43B8DA_68E8_4080_9138_D41A38219876_.wvu.PrintArea" localSheetId="50" hidden="1">'5C1AE_NobleMinds'!$A$1:$AS$87</definedName>
    <definedName name="Z_DF43B8DA_68E8_4080_9138_D41A38219876_.wvu.PrintArea" localSheetId="51" hidden="1">'5C1AF_JCFA-Laf'!$A$1:$AS$87</definedName>
    <definedName name="Z_DF43B8DA_68E8_4080_9138_D41A38219876_.wvu.PrintArea" localSheetId="52" hidden="1">'5C1AG_Collegiate'!$A$1:$AS$87</definedName>
    <definedName name="Z_DF43B8DA_68E8_4080_9138_D41A38219876_.wvu.PrintArea" localSheetId="53" hidden="1">'5C1AI_Harmony'!$A$1:$AS$87</definedName>
    <definedName name="Z_DF43B8DA_68E8_4080_9138_D41A38219876_.wvu.PrintArea" localSheetId="54" hidden="1">'5C1AJ_Athlos'!$A$1:$AS$87</definedName>
    <definedName name="Z_DF43B8DA_68E8_4080_9138_D41A38219876_.wvu.PrintArea" localSheetId="55" hidden="1">'5C1AK_NxtGen'!$A$1:$AS$87</definedName>
    <definedName name="Z_DF43B8DA_68E8_4080_9138_D41A38219876_.wvu.PrintArea" localSheetId="56" hidden="1">'5C1AL_RedRiver'!$A$1:$AS$87</definedName>
    <definedName name="Z_DF43B8DA_68E8_4080_9138_D41A38219876_.wvu.PrintArea" localSheetId="57" hidden="1">'5C1AM_Williams'!$A$1:$AS$87</definedName>
    <definedName name="Z_DF43B8DA_68E8_4080_9138_D41A38219876_.wvu.PrintArea" localSheetId="58" hidden="1">'5C1AN_StLandry'!$A$1:$AS$87</definedName>
    <definedName name="Z_DF43B8DA_68E8_4080_9138_D41A38219876_.wvu.PrintArea" localSheetId="59" hidden="1">'5C1AO_Geo Prep Baker'!$A$1:$AS$87</definedName>
    <definedName name="Z_DF43B8DA_68E8_4080_9138_D41A38219876_.wvu.PrintArea" localSheetId="60" hidden="1">'5C1AP_LAKey Northshore'!$A$1:$AS$87</definedName>
    <definedName name="Z_DF43B8DA_68E8_4080_9138_D41A38219876_.wvu.PrintArea" localSheetId="29" hidden="1">'5C1B_DArbonne'!$A$1:$AS$87</definedName>
    <definedName name="Z_DF43B8DA_68E8_4080_9138_D41A38219876_.wvu.PrintArea" localSheetId="30" hidden="1">'5C1C_IntlHigh'!$A$1:$AS$87</definedName>
    <definedName name="Z_DF43B8DA_68E8_4080_9138_D41A38219876_.wvu.PrintArea" localSheetId="31" hidden="1">'5C1D_NOMMA'!$A$1:$AS$87</definedName>
    <definedName name="Z_DF43B8DA_68E8_4080_9138_D41A38219876_.wvu.PrintArea" localSheetId="32" hidden="1">'5C1E_LFNO'!$A$1:$AS$87</definedName>
    <definedName name="Z_DF43B8DA_68E8_4080_9138_D41A38219876_.wvu.PrintArea" localSheetId="33" hidden="1">'5C1F_LCCharter'!$A$1:$AS$87</definedName>
    <definedName name="Z_DF43B8DA_68E8_4080_9138_D41A38219876_.wvu.PrintArea" localSheetId="34" hidden="1">'5C1G_JSClark'!$A$1:$AS$87</definedName>
    <definedName name="Z_DF43B8DA_68E8_4080_9138_D41A38219876_.wvu.PrintArea" localSheetId="35" hidden="1">'5C1H_Southwest'!$A$1:$AS$87</definedName>
    <definedName name="Z_DF43B8DA_68E8_4080_9138_D41A38219876_.wvu.PrintArea" localSheetId="36" hidden="1">'5C1I_LAKey'!$A$1:$AS$87</definedName>
    <definedName name="Z_DF43B8DA_68E8_4080_9138_D41A38219876_.wvu.PrintArea" localSheetId="37" hidden="1">'5C1J_JCFAEast'!$A$1:$AS$87</definedName>
    <definedName name="Z_DF43B8DA_68E8_4080_9138_D41A38219876_.wvu.PrintArea" localSheetId="38" hidden="1">'5C1M_GEOMidCity'!$A$1:$AS$87</definedName>
    <definedName name="Z_DF43B8DA_68E8_4080_9138_D41A38219876_.wvu.PrintArea" localSheetId="39" hidden="1">'5C1N_Delta'!$A$1:$AS$87</definedName>
    <definedName name="Z_DF43B8DA_68E8_4080_9138_D41A38219876_.wvu.PrintArea" localSheetId="40" hidden="1">'5C1O_Impact'!$A$1:$AS$87</definedName>
    <definedName name="Z_DF43B8DA_68E8_4080_9138_D41A38219876_.wvu.PrintArea" localSheetId="41" hidden="1">'5C1Q_Advantage'!$A$1:$AS$87</definedName>
    <definedName name="Z_DF43B8DA_68E8_4080_9138_D41A38219876_.wvu.PrintArea" localSheetId="42" hidden="1">'5C1R_Iberville'!$A$1:$AS$87</definedName>
    <definedName name="Z_DF43B8DA_68E8_4080_9138_D41A38219876_.wvu.PrintArea" localSheetId="43" hidden="1">'5C1S_LCColPrep'!$A$1:$AS$87</definedName>
    <definedName name="Z_DF43B8DA_68E8_4080_9138_D41A38219876_.wvu.PrintArea" localSheetId="44" hidden="1">'5C1T_Northeast'!$A$1:$AS$87</definedName>
    <definedName name="Z_DF43B8DA_68E8_4080_9138_D41A38219876_.wvu.PrintArea" localSheetId="45" hidden="1">'5C1U_AcadianaRen'!$A$1:$AS$87</definedName>
    <definedName name="Z_DF43B8DA_68E8_4080_9138_D41A38219876_.wvu.PrintArea" localSheetId="46" hidden="1">'5C1V_LafRen'!$A$1:$AS$87</definedName>
    <definedName name="Z_DF43B8DA_68E8_4080_9138_D41A38219876_.wvu.PrintArea" localSheetId="47" hidden="1">'5C1W_Willow'!$A$1:$AS$87</definedName>
    <definedName name="Z_DF43B8DA_68E8_4080_9138_D41A38219876_.wvu.PrintArea" localSheetId="48" hidden="1">'5C1Y_GEOPrep'!$A$1:$AS$87</definedName>
    <definedName name="Z_DF43B8DA_68E8_4080_9138_D41A38219876_.wvu.PrintArea" localSheetId="49" hidden="1">'5C1Z_LincolnPrep'!$A$1:$AS$87</definedName>
    <definedName name="Z_DF43B8DA_68E8_4080_9138_D41A38219876_.wvu.PrintArea" localSheetId="61" hidden="1">'5C2_LAVCA'!$A$1:$AT$87</definedName>
    <definedName name="Z_DF43B8DA_68E8_4080_9138_D41A38219876_.wvu.PrintArea" localSheetId="62" hidden="1">'5C3_UnvView'!$A$1:$AT$87</definedName>
    <definedName name="Z_DF43B8DA_68E8_4080_9138_D41A38219876_.wvu.PrintArea" localSheetId="63" hidden="1">'6_Local Deduct Calc'!$A$1:$J$76</definedName>
    <definedName name="Z_DF43B8DA_68E8_4080_9138_D41A38219876_.wvu.PrintArea" localSheetId="64" hidden="1">'7_Local Revenue'!$A$1:$AT$76</definedName>
    <definedName name="Z_DF43B8DA_68E8_4080_9138_D41A38219876_.wvu.PrintArea" localSheetId="65" hidden="1">'8_2.1.22 SIS'!$A$1:$BI$76</definedName>
    <definedName name="Z_DF43B8DA_68E8_4080_9138_D41A38219876_.wvu.PrintArea" localSheetId="66" hidden="1">'8A_2.1.22 RSD Op &amp; 5s'!$A$1:$F$12</definedName>
    <definedName name="Z_DF43B8DA_68E8_4080_9138_D41A38219876_.wvu.PrintArea" localSheetId="67" hidden="1">'9_Per Pupil Summary'!$A$1:$S$77</definedName>
    <definedName name="Z_DF43B8DA_68E8_4080_9138_D41A38219876_.wvu.PrintArea" localSheetId="4" hidden="1">'Detail State Summary'!$A$1:$L$73</definedName>
    <definedName name="Z_DF43B8DA_68E8_4080_9138_D41A38219876_.wvu.PrintArea" localSheetId="69" hidden="1">'LEA Pay Raise'!$A$1:$D$21</definedName>
    <definedName name="Z_DF43B8DA_68E8_4080_9138_D41A38219876_.wvu.PrintArea" localSheetId="2" hidden="1">'LEA Summary'!$A$1:$BL$141</definedName>
    <definedName name="Z_DF43B8DA_68E8_4080_9138_D41A38219876_.wvu.PrintArea" localSheetId="0" hidden="1">'Leg Type 2 Res Summary'!$A$1:$AF$88</definedName>
    <definedName name="Z_DF43B8DA_68E8_4080_9138_D41A38219876_.wvu.PrintArea" localSheetId="1" hidden="1">'New Type 2 Res Summary'!$A$1:$AT$85</definedName>
    <definedName name="Z_DF43B8DA_68E8_4080_9138_D41A38219876_.wvu.PrintArea" localSheetId="68" hidden="1">'Per Pupil_Weighted Funding'!$A$1:$AG$76</definedName>
    <definedName name="Z_DF43B8DA_68E8_4080_9138_D41A38219876_.wvu.PrintTitles" localSheetId="6" hidden="1">'2_State Distrib and Adjs'!$A:$B</definedName>
    <definedName name="Z_DF43B8DA_68E8_4080_9138_D41A38219876_.wvu.PrintTitles" localSheetId="7" hidden="1">'2A-1_EFT (Annual)'!$A:$B</definedName>
    <definedName name="Z_DF43B8DA_68E8_4080_9138_D41A38219876_.wvu.PrintTitles" localSheetId="8" hidden="1">'2A-2_EFT (Monthly)'!$A:$B</definedName>
    <definedName name="Z_DF43B8DA_68E8_4080_9138_D41A38219876_.wvu.PrintTitles" localSheetId="9" hidden="1">'3_Levels 1&amp;2'!$A:$B</definedName>
    <definedName name="Z_DF43B8DA_68E8_4080_9138_D41A38219876_.wvu.PrintTitles" localSheetId="10" hidden="1">'3A_Level 3'!$A:$B</definedName>
    <definedName name="Z_DF43B8DA_68E8_4080_9138_D41A38219876_.wvu.PrintTitles" localSheetId="11" hidden="1">'4_Level 4'!$A:$C,'4_Level 4'!$1:$4</definedName>
    <definedName name="Z_DF43B8DA_68E8_4080_9138_D41A38219876_.wvu.PrintTitles" localSheetId="12" hidden="1">'5A1_Labs'!$A:$B</definedName>
    <definedName name="Z_DF43B8DA_68E8_4080_9138_D41A38219876_.wvu.PrintTitles" localSheetId="13" hidden="1">'5A2_Legacy Type 2'!$A:$B</definedName>
    <definedName name="Z_DF43B8DA_68E8_4080_9138_D41A38219876_.wvu.PrintTitles" localSheetId="14" hidden="1">'5A2A_NewVision'!$A:$B</definedName>
    <definedName name="Z_DF43B8DA_68E8_4080_9138_D41A38219876_.wvu.PrintTitles" localSheetId="15" hidden="1">'5A2B_Glencoe'!$A:$B</definedName>
    <definedName name="Z_DF43B8DA_68E8_4080_9138_D41A38219876_.wvu.PrintTitles" localSheetId="16" hidden="1">'5A2C_ISL'!$A:$B</definedName>
    <definedName name="Z_DF43B8DA_68E8_4080_9138_D41A38219876_.wvu.PrintTitles" localSheetId="17" hidden="1">'5A2D_Avoyelles'!$A:$B</definedName>
    <definedName name="Z_DF43B8DA_68E8_4080_9138_D41A38219876_.wvu.PrintTitles" localSheetId="18" hidden="1">'5A2E_Delhi'!$A:$B</definedName>
    <definedName name="Z_DF43B8DA_68E8_4080_9138_D41A38219876_.wvu.PrintTitles" localSheetId="19" hidden="1">'5A2F_BelleChasse'!$A:$B</definedName>
    <definedName name="Z_DF43B8DA_68E8_4080_9138_D41A38219876_.wvu.PrintTitles" localSheetId="20" hidden="1">'5A2H_MAX'!$A:$B</definedName>
    <definedName name="Z_DF43B8DA_68E8_4080_9138_D41A38219876_.wvu.PrintTitles" localSheetId="21" hidden="1">'5A3_OJJ'!$A:$B</definedName>
    <definedName name="Z_DF43B8DA_68E8_4080_9138_D41A38219876_.wvu.PrintTitles" localSheetId="22" hidden="1">'5A4_NOCCA'!$A:$B</definedName>
    <definedName name="Z_DF43B8DA_68E8_4080_9138_D41A38219876_.wvu.PrintTitles" localSheetId="23" hidden="1">'5A5_LSMSA'!$A:$B</definedName>
    <definedName name="Z_DF43B8DA_68E8_4080_9138_D41A38219876_.wvu.PrintTitles" localSheetId="24" hidden="1">'5A6_Thrive'!$A:$B</definedName>
    <definedName name="Z_DF43B8DA_68E8_4080_9138_D41A38219876_.wvu.PrintTitles" localSheetId="25" hidden="1">'5A7_SSD'!$A:$B</definedName>
    <definedName name="Z_DF43B8DA_68E8_4080_9138_D41A38219876_.wvu.PrintTitles" localSheetId="26" hidden="1">'5B2_RSD LA'!$A:$C</definedName>
    <definedName name="Z_DF43B8DA_68E8_4080_9138_D41A38219876_.wvu.PrintTitles" localSheetId="27" hidden="1">'5C1_NewType 2'!$A:$C,'5C1_NewType 2'!$1:$4</definedName>
    <definedName name="Z_DF43B8DA_68E8_4080_9138_D41A38219876_.wvu.PrintTitles" localSheetId="28" hidden="1">'5C1A_Madison'!$A:$B</definedName>
    <definedName name="Z_DF43B8DA_68E8_4080_9138_D41A38219876_.wvu.PrintTitles" localSheetId="50" hidden="1">'5C1AE_NobleMinds'!$A:$B</definedName>
    <definedName name="Z_DF43B8DA_68E8_4080_9138_D41A38219876_.wvu.PrintTitles" localSheetId="51" hidden="1">'5C1AF_JCFA-Laf'!$A:$B</definedName>
    <definedName name="Z_DF43B8DA_68E8_4080_9138_D41A38219876_.wvu.PrintTitles" localSheetId="52" hidden="1">'5C1AG_Collegiate'!$A:$B</definedName>
    <definedName name="Z_DF43B8DA_68E8_4080_9138_D41A38219876_.wvu.PrintTitles" localSheetId="53" hidden="1">'5C1AI_Harmony'!$A:$B</definedName>
    <definedName name="Z_DF43B8DA_68E8_4080_9138_D41A38219876_.wvu.PrintTitles" localSheetId="54" hidden="1">'5C1AJ_Athlos'!$A:$B</definedName>
    <definedName name="Z_DF43B8DA_68E8_4080_9138_D41A38219876_.wvu.PrintTitles" localSheetId="55" hidden="1">'5C1AK_NxtGen'!$A:$B</definedName>
    <definedName name="Z_DF43B8DA_68E8_4080_9138_D41A38219876_.wvu.PrintTitles" localSheetId="56" hidden="1">'5C1AL_RedRiver'!$A:$B</definedName>
    <definedName name="Z_DF43B8DA_68E8_4080_9138_D41A38219876_.wvu.PrintTitles" localSheetId="57" hidden="1">'5C1AM_Williams'!$A:$B</definedName>
    <definedName name="Z_DF43B8DA_68E8_4080_9138_D41A38219876_.wvu.PrintTitles" localSheetId="58" hidden="1">'5C1AN_StLandry'!$A:$B</definedName>
    <definedName name="Z_DF43B8DA_68E8_4080_9138_D41A38219876_.wvu.PrintTitles" localSheetId="59" hidden="1">'5C1AO_Geo Prep Baker'!$A:$B</definedName>
    <definedName name="Z_DF43B8DA_68E8_4080_9138_D41A38219876_.wvu.PrintTitles" localSheetId="60" hidden="1">'5C1AP_LAKey Northshore'!$A:$B</definedName>
    <definedName name="Z_DF43B8DA_68E8_4080_9138_D41A38219876_.wvu.PrintTitles" localSheetId="29" hidden="1">'5C1B_DArbonne'!$A:$B</definedName>
    <definedName name="Z_DF43B8DA_68E8_4080_9138_D41A38219876_.wvu.PrintTitles" localSheetId="30" hidden="1">'5C1C_IntlHigh'!$A:$B</definedName>
    <definedName name="Z_DF43B8DA_68E8_4080_9138_D41A38219876_.wvu.PrintTitles" localSheetId="31" hidden="1">'5C1D_NOMMA'!$A:$B</definedName>
    <definedName name="Z_DF43B8DA_68E8_4080_9138_D41A38219876_.wvu.PrintTitles" localSheetId="32" hidden="1">'5C1E_LFNO'!$A:$B</definedName>
    <definedName name="Z_DF43B8DA_68E8_4080_9138_D41A38219876_.wvu.PrintTitles" localSheetId="33" hidden="1">'5C1F_LCCharter'!$A:$B</definedName>
    <definedName name="Z_DF43B8DA_68E8_4080_9138_D41A38219876_.wvu.PrintTitles" localSheetId="34" hidden="1">'5C1G_JSClark'!$A:$B</definedName>
    <definedName name="Z_DF43B8DA_68E8_4080_9138_D41A38219876_.wvu.PrintTitles" localSheetId="35" hidden="1">'5C1H_Southwest'!$A:$B</definedName>
    <definedName name="Z_DF43B8DA_68E8_4080_9138_D41A38219876_.wvu.PrintTitles" localSheetId="36" hidden="1">'5C1I_LAKey'!$A:$B</definedName>
    <definedName name="Z_DF43B8DA_68E8_4080_9138_D41A38219876_.wvu.PrintTitles" localSheetId="37" hidden="1">'5C1J_JCFAEast'!$A:$B</definedName>
    <definedName name="Z_DF43B8DA_68E8_4080_9138_D41A38219876_.wvu.PrintTitles" localSheetId="38" hidden="1">'5C1M_GEOMidCity'!$A:$B</definedName>
    <definedName name="Z_DF43B8DA_68E8_4080_9138_D41A38219876_.wvu.PrintTitles" localSheetId="39" hidden="1">'5C1N_Delta'!$A:$B</definedName>
    <definedName name="Z_DF43B8DA_68E8_4080_9138_D41A38219876_.wvu.PrintTitles" localSheetId="40" hidden="1">'5C1O_Impact'!$A:$B</definedName>
    <definedName name="Z_DF43B8DA_68E8_4080_9138_D41A38219876_.wvu.PrintTitles" localSheetId="41" hidden="1">'5C1Q_Advantage'!$A:$B</definedName>
    <definedName name="Z_DF43B8DA_68E8_4080_9138_D41A38219876_.wvu.PrintTitles" localSheetId="42" hidden="1">'5C1R_Iberville'!$A:$B</definedName>
    <definedName name="Z_DF43B8DA_68E8_4080_9138_D41A38219876_.wvu.PrintTitles" localSheetId="43" hidden="1">'5C1S_LCColPrep'!$A:$B</definedName>
    <definedName name="Z_DF43B8DA_68E8_4080_9138_D41A38219876_.wvu.PrintTitles" localSheetId="44" hidden="1">'5C1T_Northeast'!$A:$B</definedName>
    <definedName name="Z_DF43B8DA_68E8_4080_9138_D41A38219876_.wvu.PrintTitles" localSheetId="45" hidden="1">'5C1U_AcadianaRen'!$A:$B</definedName>
    <definedName name="Z_DF43B8DA_68E8_4080_9138_D41A38219876_.wvu.PrintTitles" localSheetId="46" hidden="1">'5C1V_LafRen'!$A:$B</definedName>
    <definedName name="Z_DF43B8DA_68E8_4080_9138_D41A38219876_.wvu.PrintTitles" localSheetId="47" hidden="1">'5C1W_Willow'!$A:$B</definedName>
    <definedName name="Z_DF43B8DA_68E8_4080_9138_D41A38219876_.wvu.PrintTitles" localSheetId="48" hidden="1">'5C1Y_GEOPrep'!$A:$B</definedName>
    <definedName name="Z_DF43B8DA_68E8_4080_9138_D41A38219876_.wvu.PrintTitles" localSheetId="49" hidden="1">'5C1Z_LincolnPrep'!$A:$B</definedName>
    <definedName name="Z_DF43B8DA_68E8_4080_9138_D41A38219876_.wvu.PrintTitles" localSheetId="61" hidden="1">'5C2_LAVCA'!$A:$B</definedName>
    <definedName name="Z_DF43B8DA_68E8_4080_9138_D41A38219876_.wvu.PrintTitles" localSheetId="62" hidden="1">'5C3_UnvView'!$A:$B</definedName>
    <definedName name="Z_DF43B8DA_68E8_4080_9138_D41A38219876_.wvu.PrintTitles" localSheetId="64" hidden="1">'7_Local Revenue'!$A:$B</definedName>
    <definedName name="Z_DF43B8DA_68E8_4080_9138_D41A38219876_.wvu.PrintTitles" localSheetId="65" hidden="1">'8_2.1.22 SIS'!$A:$B</definedName>
    <definedName name="Z_DF43B8DA_68E8_4080_9138_D41A38219876_.wvu.PrintTitles" localSheetId="67" hidden="1">'9_Per Pupil Summary'!$A:$B</definedName>
    <definedName name="Z_DF43B8DA_68E8_4080_9138_D41A38219876_.wvu.PrintTitles" localSheetId="69" hidden="1">'LEA Pay Raise'!$A:$C,'LEA Pay Raise'!$1:$2</definedName>
    <definedName name="Z_DF43B8DA_68E8_4080_9138_D41A38219876_.wvu.PrintTitles" localSheetId="2" hidden="1">'LEA Summary'!$A:$C,'LEA Summary'!$1:$4</definedName>
    <definedName name="Z_DF43B8DA_68E8_4080_9138_D41A38219876_.wvu.PrintTitles" localSheetId="0" hidden="1">'Leg Type 2 Res Summary'!$A:$B</definedName>
    <definedName name="Z_DF43B8DA_68E8_4080_9138_D41A38219876_.wvu.PrintTitles" localSheetId="1" hidden="1">'New Type 2 Res Summary'!$A:$B</definedName>
    <definedName name="Z_DF43B8DA_68E8_4080_9138_D41A38219876_.wvu.PrintTitles" localSheetId="68" hidden="1">'Per Pupil_Weighted Funding'!$A:$B</definedName>
    <definedName name="Z_DF43B8DA_68E8_4080_9138_D41A38219876_.wvu.Rows" localSheetId="6" hidden="1">'2_State Distrib and Adjs'!$3:$3</definedName>
    <definedName name="Z_DF43B8DA_68E8_4080_9138_D41A38219876_.wvu.Rows" localSheetId="7" hidden="1">'2A-1_EFT (Annual)'!$3:$3,'2A-1_EFT (Annual)'!$5:$5</definedName>
    <definedName name="Z_DF43B8DA_68E8_4080_9138_D41A38219876_.wvu.Rows" localSheetId="8" hidden="1">'2A-2_EFT (Monthly)'!$3:$3,'2A-2_EFT (Monthly)'!$5:$5</definedName>
    <definedName name="Z_DF43B8DA_68E8_4080_9138_D41A38219876_.wvu.Rows" localSheetId="9" hidden="1">'3_Levels 1&amp;2'!$5:$5</definedName>
    <definedName name="Z_DF43B8DA_68E8_4080_9138_D41A38219876_.wvu.Rows" localSheetId="10" hidden="1">'3A_Level 3'!$5:$5</definedName>
    <definedName name="Z_DF43B8DA_68E8_4080_9138_D41A38219876_.wvu.Rows" localSheetId="11" hidden="1">'4_Level 4'!$5:$5</definedName>
    <definedName name="Z_DF43B8DA_68E8_4080_9138_D41A38219876_.wvu.Rows" localSheetId="12" hidden="1">'5A1_Labs'!$5:$5</definedName>
    <definedName name="Z_DF43B8DA_68E8_4080_9138_D41A38219876_.wvu.Rows" localSheetId="13" hidden="1">'5A2_Legacy Type 2'!$5:$5</definedName>
    <definedName name="Z_DF43B8DA_68E8_4080_9138_D41A38219876_.wvu.Rows" localSheetId="14" hidden="1">'5A2A_NewVision'!$6:$6</definedName>
    <definedName name="Z_DF43B8DA_68E8_4080_9138_D41A38219876_.wvu.Rows" localSheetId="15" hidden="1">'5A2B_Glencoe'!$6:$6</definedName>
    <definedName name="Z_DF43B8DA_68E8_4080_9138_D41A38219876_.wvu.Rows" localSheetId="16" hidden="1">'5A2C_ISL'!$6:$6</definedName>
    <definedName name="Z_DF43B8DA_68E8_4080_9138_D41A38219876_.wvu.Rows" localSheetId="17" hidden="1">'5A2D_Avoyelles'!$6:$6</definedName>
    <definedName name="Z_DF43B8DA_68E8_4080_9138_D41A38219876_.wvu.Rows" localSheetId="18" hidden="1">'5A2E_Delhi'!$6:$6</definedName>
    <definedName name="Z_DF43B8DA_68E8_4080_9138_D41A38219876_.wvu.Rows" localSheetId="19" hidden="1">'5A2F_BelleChasse'!$6:$6</definedName>
    <definedName name="Z_DF43B8DA_68E8_4080_9138_D41A38219876_.wvu.Rows" localSheetId="20" hidden="1">'5A2H_MAX'!$6:$6</definedName>
    <definedName name="Z_DF43B8DA_68E8_4080_9138_D41A38219876_.wvu.Rows" localSheetId="21" hidden="1">'5A3_OJJ'!$5:$5</definedName>
    <definedName name="Z_DF43B8DA_68E8_4080_9138_D41A38219876_.wvu.Rows" localSheetId="22" hidden="1">'5A4_NOCCA'!$5:$5</definedName>
    <definedName name="Z_DF43B8DA_68E8_4080_9138_D41A38219876_.wvu.Rows" localSheetId="23" hidden="1">'5A5_LSMSA'!$5:$5</definedName>
    <definedName name="Z_DF43B8DA_68E8_4080_9138_D41A38219876_.wvu.Rows" localSheetId="24" hidden="1">'5A6_Thrive'!$5:$5</definedName>
    <definedName name="Z_DF43B8DA_68E8_4080_9138_D41A38219876_.wvu.Rows" localSheetId="25" hidden="1">'5A7_SSD'!$5:$5</definedName>
    <definedName name="Z_DF43B8DA_68E8_4080_9138_D41A38219876_.wvu.Rows" localSheetId="26" hidden="1">'5B2_RSD LA'!$5:$5</definedName>
    <definedName name="Z_DF43B8DA_68E8_4080_9138_D41A38219876_.wvu.Rows" localSheetId="27" hidden="1">'5C1_NewType 2'!$5:$5</definedName>
    <definedName name="Z_DF43B8DA_68E8_4080_9138_D41A38219876_.wvu.Rows" localSheetId="28" hidden="1">'5C1A_Madison'!$6:$6</definedName>
    <definedName name="Z_DF43B8DA_68E8_4080_9138_D41A38219876_.wvu.Rows" localSheetId="50" hidden="1">'5C1AE_NobleMinds'!$6:$6</definedName>
    <definedName name="Z_DF43B8DA_68E8_4080_9138_D41A38219876_.wvu.Rows" localSheetId="51" hidden="1">'5C1AF_JCFA-Laf'!$6:$6</definedName>
    <definedName name="Z_DF43B8DA_68E8_4080_9138_D41A38219876_.wvu.Rows" localSheetId="52" hidden="1">'5C1AG_Collegiate'!$6:$6</definedName>
    <definedName name="Z_DF43B8DA_68E8_4080_9138_D41A38219876_.wvu.Rows" localSheetId="53" hidden="1">'5C1AI_Harmony'!$6:$6</definedName>
    <definedName name="Z_DF43B8DA_68E8_4080_9138_D41A38219876_.wvu.Rows" localSheetId="54" hidden="1">'5C1AJ_Athlos'!$6:$6</definedName>
    <definedName name="Z_DF43B8DA_68E8_4080_9138_D41A38219876_.wvu.Rows" localSheetId="55" hidden="1">'5C1AK_NxtGen'!$6:$6</definedName>
    <definedName name="Z_DF43B8DA_68E8_4080_9138_D41A38219876_.wvu.Rows" localSheetId="56" hidden="1">'5C1AL_RedRiver'!$6:$6</definedName>
    <definedName name="Z_DF43B8DA_68E8_4080_9138_D41A38219876_.wvu.Rows" localSheetId="57" hidden="1">'5C1AM_Williams'!$6:$6</definedName>
    <definedName name="Z_DF43B8DA_68E8_4080_9138_D41A38219876_.wvu.Rows" localSheetId="58" hidden="1">'5C1AN_StLandry'!$6:$6</definedName>
    <definedName name="Z_DF43B8DA_68E8_4080_9138_D41A38219876_.wvu.Rows" localSheetId="59" hidden="1">'5C1AO_Geo Prep Baker'!$6:$6</definedName>
    <definedName name="Z_DF43B8DA_68E8_4080_9138_D41A38219876_.wvu.Rows" localSheetId="60" hidden="1">'5C1AP_LAKey Northshore'!$6:$6</definedName>
    <definedName name="Z_DF43B8DA_68E8_4080_9138_D41A38219876_.wvu.Rows" localSheetId="29" hidden="1">'5C1B_DArbonne'!$6:$6</definedName>
    <definedName name="Z_DF43B8DA_68E8_4080_9138_D41A38219876_.wvu.Rows" localSheetId="30" hidden="1">'5C1C_IntlHigh'!$6:$6</definedName>
    <definedName name="Z_DF43B8DA_68E8_4080_9138_D41A38219876_.wvu.Rows" localSheetId="31" hidden="1">'5C1D_NOMMA'!$6:$6</definedName>
    <definedName name="Z_DF43B8DA_68E8_4080_9138_D41A38219876_.wvu.Rows" localSheetId="32" hidden="1">'5C1E_LFNO'!$6:$6</definedName>
    <definedName name="Z_DF43B8DA_68E8_4080_9138_D41A38219876_.wvu.Rows" localSheetId="33" hidden="1">'5C1F_LCCharter'!$6:$6</definedName>
    <definedName name="Z_DF43B8DA_68E8_4080_9138_D41A38219876_.wvu.Rows" localSheetId="34" hidden="1">'5C1G_JSClark'!$6:$6</definedName>
    <definedName name="Z_DF43B8DA_68E8_4080_9138_D41A38219876_.wvu.Rows" localSheetId="35" hidden="1">'5C1H_Southwest'!$6:$6</definedName>
    <definedName name="Z_DF43B8DA_68E8_4080_9138_D41A38219876_.wvu.Rows" localSheetId="36" hidden="1">'5C1I_LAKey'!$6:$6</definedName>
    <definedName name="Z_DF43B8DA_68E8_4080_9138_D41A38219876_.wvu.Rows" localSheetId="37" hidden="1">'5C1J_JCFAEast'!$6:$6</definedName>
    <definedName name="Z_DF43B8DA_68E8_4080_9138_D41A38219876_.wvu.Rows" localSheetId="38" hidden="1">'5C1M_GEOMidCity'!$6:$6</definedName>
    <definedName name="Z_DF43B8DA_68E8_4080_9138_D41A38219876_.wvu.Rows" localSheetId="39" hidden="1">'5C1N_Delta'!$6:$6</definedName>
    <definedName name="Z_DF43B8DA_68E8_4080_9138_D41A38219876_.wvu.Rows" localSheetId="40" hidden="1">'5C1O_Impact'!$6:$6</definedName>
    <definedName name="Z_DF43B8DA_68E8_4080_9138_D41A38219876_.wvu.Rows" localSheetId="41" hidden="1">'5C1Q_Advantage'!$6:$6</definedName>
    <definedName name="Z_DF43B8DA_68E8_4080_9138_D41A38219876_.wvu.Rows" localSheetId="42" hidden="1">'5C1R_Iberville'!$6:$6</definedName>
    <definedName name="Z_DF43B8DA_68E8_4080_9138_D41A38219876_.wvu.Rows" localSheetId="43" hidden="1">'5C1S_LCColPrep'!$6:$6</definedName>
    <definedName name="Z_DF43B8DA_68E8_4080_9138_D41A38219876_.wvu.Rows" localSheetId="44" hidden="1">'5C1T_Northeast'!$6:$6</definedName>
    <definedName name="Z_DF43B8DA_68E8_4080_9138_D41A38219876_.wvu.Rows" localSheetId="45" hidden="1">'5C1U_AcadianaRen'!$6:$6</definedName>
    <definedName name="Z_DF43B8DA_68E8_4080_9138_D41A38219876_.wvu.Rows" localSheetId="46" hidden="1">'5C1V_LafRen'!$6:$6</definedName>
    <definedName name="Z_DF43B8DA_68E8_4080_9138_D41A38219876_.wvu.Rows" localSheetId="47" hidden="1">'5C1W_Willow'!$6:$6</definedName>
    <definedName name="Z_DF43B8DA_68E8_4080_9138_D41A38219876_.wvu.Rows" localSheetId="48" hidden="1">'5C1Y_GEOPrep'!$6:$6</definedName>
    <definedName name="Z_DF43B8DA_68E8_4080_9138_D41A38219876_.wvu.Rows" localSheetId="49" hidden="1">'5C1Z_LincolnPrep'!$6:$6</definedName>
    <definedName name="Z_DF43B8DA_68E8_4080_9138_D41A38219876_.wvu.Rows" localSheetId="61" hidden="1">'5C2_LAVCA'!$6:$6</definedName>
    <definedName name="Z_DF43B8DA_68E8_4080_9138_D41A38219876_.wvu.Rows" localSheetId="62" hidden="1">'5C3_UnvView'!$6:$6</definedName>
    <definedName name="Z_DF43B8DA_68E8_4080_9138_D41A38219876_.wvu.Rows" localSheetId="63" hidden="1">'6_Local Deduct Calc'!$5:$5</definedName>
    <definedName name="Z_DF43B8DA_68E8_4080_9138_D41A38219876_.wvu.Rows" localSheetId="64" hidden="1">'7_Local Revenue'!$6:$6</definedName>
    <definedName name="Z_DF43B8DA_68E8_4080_9138_D41A38219876_.wvu.Rows" localSheetId="65" hidden="1">'8_2.1.22 SIS'!$5:$6</definedName>
    <definedName name="Z_DF43B8DA_68E8_4080_9138_D41A38219876_.wvu.Rows" localSheetId="66" hidden="1">'8A_2.1.22 RSD Op &amp; 5s'!$3:$3</definedName>
    <definedName name="Z_DF43B8DA_68E8_4080_9138_D41A38219876_.wvu.Rows" localSheetId="67" hidden="1">'9_Per Pupil Summary'!$5:$5</definedName>
    <definedName name="Z_DF43B8DA_68E8_4080_9138_D41A38219876_.wvu.Rows" localSheetId="69" hidden="1">'LEA Pay Raise'!$4:$4</definedName>
    <definedName name="Z_DF43B8DA_68E8_4080_9138_D41A38219876_.wvu.Rows" localSheetId="2" hidden="1">'LEA Summary'!$5:$6</definedName>
    <definedName name="Z_DF43B8DA_68E8_4080_9138_D41A38219876_.wvu.Rows" localSheetId="0" hidden="1">'Leg Type 2 Res Summary'!$6:$6</definedName>
    <definedName name="Z_DF43B8DA_68E8_4080_9138_D41A38219876_.wvu.Rows" localSheetId="1" hidden="1">'New Type 2 Res Summary'!$6:$6</definedName>
    <definedName name="Z_DF43B8DA_68E8_4080_9138_D41A38219876_.wvu.Rows" localSheetId="68" hidden="1">'Per Pupil_Weighted Funding'!$3:$3,'Per Pupil_Weighted Funding'!$5:$6</definedName>
  </definedNames>
  <calcPr calcId="162913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AL4" i="11" l="1"/>
  <c r="AM4" i="11" s="1"/>
  <c r="AK4" i="11"/>
  <c r="BI4" i="9"/>
  <c r="BH4" i="9"/>
  <c r="BA4" i="9"/>
  <c r="AZ4" i="9"/>
  <c r="BH75" i="9" l="1"/>
  <c r="BH74" i="9"/>
  <c r="BH73" i="9"/>
  <c r="BH72" i="9"/>
  <c r="BH71" i="9"/>
  <c r="BH70" i="9"/>
  <c r="BH69" i="9"/>
  <c r="BH68" i="9"/>
  <c r="BH67" i="9"/>
  <c r="BH66" i="9"/>
  <c r="BH65" i="9"/>
  <c r="BH64" i="9"/>
  <c r="BH63" i="9"/>
  <c r="BH62" i="9"/>
  <c r="BH61" i="9"/>
  <c r="BH60" i="9"/>
  <c r="BH59" i="9"/>
  <c r="BH58" i="9"/>
  <c r="BH57" i="9"/>
  <c r="BH56" i="9"/>
  <c r="BH55" i="9"/>
  <c r="BH54" i="9"/>
  <c r="BH53" i="9"/>
  <c r="BH52" i="9"/>
  <c r="BH51" i="9"/>
  <c r="BH50" i="9"/>
  <c r="BH49" i="9"/>
  <c r="BH48" i="9"/>
  <c r="BH47" i="9"/>
  <c r="BH46" i="9"/>
  <c r="BH45" i="9"/>
  <c r="BH44" i="9"/>
  <c r="BH43" i="9"/>
  <c r="BH42" i="9"/>
  <c r="BH41" i="9"/>
  <c r="BH40" i="9"/>
  <c r="BH39" i="9"/>
  <c r="BH38" i="9"/>
  <c r="BH37" i="9"/>
  <c r="BH36" i="9"/>
  <c r="BH35" i="9"/>
  <c r="BH34" i="9"/>
  <c r="BH33" i="9"/>
  <c r="BH32" i="9"/>
  <c r="BH31" i="9"/>
  <c r="BH30" i="9"/>
  <c r="BH29" i="9"/>
  <c r="BH28" i="9"/>
  <c r="BH27" i="9"/>
  <c r="BH26" i="9"/>
  <c r="BH25" i="9"/>
  <c r="BH24" i="9"/>
  <c r="BH23" i="9"/>
  <c r="BH22" i="9"/>
  <c r="BH21" i="9"/>
  <c r="BH20" i="9"/>
  <c r="BH19" i="9"/>
  <c r="BH18" i="9"/>
  <c r="BH17" i="9"/>
  <c r="BH16" i="9"/>
  <c r="BH15" i="9"/>
  <c r="BH14" i="9"/>
  <c r="BH13" i="9"/>
  <c r="BH12" i="9"/>
  <c r="BH11" i="9"/>
  <c r="BH10" i="9"/>
  <c r="BH9" i="9"/>
  <c r="BH8" i="9"/>
  <c r="BG7" i="9"/>
  <c r="BH7" i="9"/>
  <c r="AT41" i="30"/>
  <c r="AC41" i="30"/>
  <c r="P41" i="30"/>
  <c r="M41" i="30"/>
  <c r="J41" i="30"/>
  <c r="G41" i="30"/>
  <c r="D41" i="30"/>
  <c r="BH76" i="9" l="1"/>
  <c r="L76" i="85" l="1"/>
  <c r="G76" i="85"/>
  <c r="G87" i="85" s="1"/>
  <c r="F76" i="85"/>
  <c r="F87" i="85" s="1"/>
  <c r="H75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30" i="85"/>
  <c r="H29" i="85"/>
  <c r="H28" i="85"/>
  <c r="H27" i="85"/>
  <c r="H26" i="85"/>
  <c r="H25" i="85"/>
  <c r="H24" i="85"/>
  <c r="H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H10" i="85"/>
  <c r="H9" i="85"/>
  <c r="H8" i="85"/>
  <c r="J76" i="85"/>
  <c r="J87" i="85" s="1"/>
  <c r="H7" i="85"/>
  <c r="D4" i="85"/>
  <c r="E4" i="85" s="1"/>
  <c r="F4" i="85" s="1"/>
  <c r="G4" i="85" s="1"/>
  <c r="H4" i="85" s="1"/>
  <c r="I4" i="85" s="1"/>
  <c r="J4" i="85" s="1"/>
  <c r="K4" i="85" s="1"/>
  <c r="L4" i="85" s="1"/>
  <c r="M4" i="85" s="1"/>
  <c r="N4" i="85" s="1"/>
  <c r="O4" i="85" s="1"/>
  <c r="AT40" i="30"/>
  <c r="AC40" i="30"/>
  <c r="P40" i="30"/>
  <c r="M40" i="30"/>
  <c r="J40" i="30"/>
  <c r="G40" i="30"/>
  <c r="D40" i="30"/>
  <c r="C76" i="85" l="1"/>
  <c r="C87" i="85" s="1"/>
  <c r="H76" i="85"/>
  <c r="H87" i="85" s="1"/>
  <c r="AH42" i="30" l="1"/>
  <c r="AK23" i="10" l="1"/>
  <c r="AF15" i="29"/>
  <c r="AF14" i="29"/>
  <c r="AF13" i="29"/>
  <c r="AF12" i="29"/>
  <c r="AF11" i="29"/>
  <c r="AF8" i="29"/>
  <c r="AF7" i="29"/>
  <c r="L87" i="28"/>
  <c r="G87" i="28"/>
  <c r="F87" i="28"/>
  <c r="C87" i="28"/>
  <c r="L87" i="27"/>
  <c r="G87" i="27"/>
  <c r="F87" i="27"/>
  <c r="C87" i="27"/>
  <c r="AF16" i="29" l="1"/>
  <c r="AF18" i="29" s="1"/>
  <c r="AK74" i="10"/>
  <c r="AK76" i="10" s="1"/>
  <c r="AF9" i="29"/>
  <c r="AF20" i="29" s="1"/>
  <c r="L87" i="82"/>
  <c r="G87" i="82"/>
  <c r="F87" i="82"/>
  <c r="C87" i="82"/>
  <c r="U83" i="25"/>
  <c r="Q87" i="25"/>
  <c r="H87" i="25"/>
  <c r="AI40" i="30" l="1"/>
  <c r="AI41" i="30"/>
  <c r="R40" i="30"/>
  <c r="R41" i="30"/>
  <c r="O41" i="30"/>
  <c r="O40" i="30"/>
  <c r="L40" i="30"/>
  <c r="L41" i="30"/>
  <c r="I40" i="30"/>
  <c r="I41" i="30"/>
  <c r="AK23" i="11"/>
  <c r="AA8" i="16"/>
  <c r="AA7" i="16"/>
  <c r="AO40" i="30" l="1"/>
  <c r="AK74" i="11"/>
  <c r="AK76" i="11" s="1"/>
  <c r="AA9" i="16"/>
  <c r="J69" i="77"/>
  <c r="AL58" i="10" l="1"/>
  <c r="AL76" i="10" s="1"/>
  <c r="AO41" i="30"/>
  <c r="AP41" i="30"/>
  <c r="AP40" i="30"/>
  <c r="J68" i="77"/>
  <c r="AQ41" i="30" l="1"/>
  <c r="AQ40" i="30"/>
  <c r="O83" i="15"/>
  <c r="Q83" i="15" s="1"/>
  <c r="AS41" i="30" l="1"/>
  <c r="AS40" i="30"/>
  <c r="BC142" i="15"/>
  <c r="BB142" i="15"/>
  <c r="AX129" i="15"/>
  <c r="AX130" i="15"/>
  <c r="AU130" i="15"/>
  <c r="AV130" i="15" s="1"/>
  <c r="AU129" i="15"/>
  <c r="AQ130" i="15"/>
  <c r="AR130" i="15" s="1"/>
  <c r="AQ129" i="15"/>
  <c r="AR129" i="15" s="1"/>
  <c r="AU139" i="15"/>
  <c r="AV139" i="15" s="1"/>
  <c r="AQ139" i="15"/>
  <c r="AR139" i="15" s="1"/>
  <c r="AQ138" i="15"/>
  <c r="AR138" i="15" s="1"/>
  <c r="AU137" i="15"/>
  <c r="AV137" i="15" s="1"/>
  <c r="AQ137" i="15"/>
  <c r="AR137" i="15" s="1"/>
  <c r="AU136" i="15"/>
  <c r="AV136" i="15" s="1"/>
  <c r="AQ136" i="15"/>
  <c r="AR136" i="15" s="1"/>
  <c r="AU135" i="15"/>
  <c r="AU134" i="15"/>
  <c r="AV134" i="15" s="1"/>
  <c r="AU133" i="15"/>
  <c r="AV133" i="15" s="1"/>
  <c r="AQ133" i="15"/>
  <c r="AR133" i="15" s="1"/>
  <c r="AU128" i="15"/>
  <c r="AU127" i="15"/>
  <c r="AV127" i="15" s="1"/>
  <c r="AU126" i="15"/>
  <c r="AV126" i="15" s="1"/>
  <c r="AU125" i="15"/>
  <c r="AV125" i="15" s="1"/>
  <c r="AQ125" i="15"/>
  <c r="AR125" i="15" s="1"/>
  <c r="AU124" i="15"/>
  <c r="AV124" i="15" s="1"/>
  <c r="AQ124" i="15"/>
  <c r="AR124" i="15" s="1"/>
  <c r="AU123" i="15"/>
  <c r="AV123" i="15" s="1"/>
  <c r="AQ123" i="15"/>
  <c r="AR123" i="15" s="1"/>
  <c r="AU122" i="15"/>
  <c r="AV122" i="15" s="1"/>
  <c r="AQ122" i="15"/>
  <c r="AR122" i="15" s="1"/>
  <c r="AU121" i="15"/>
  <c r="AV121" i="15" s="1"/>
  <c r="AQ121" i="15"/>
  <c r="AR121" i="15" s="1"/>
  <c r="AU120" i="15"/>
  <c r="AV120" i="15" s="1"/>
  <c r="AU119" i="15"/>
  <c r="AV119" i="15" s="1"/>
  <c r="AQ119" i="15"/>
  <c r="AR119" i="15" s="1"/>
  <c r="AU118" i="15"/>
  <c r="AV118" i="15" s="1"/>
  <c r="AQ118" i="15"/>
  <c r="AR118" i="15" s="1"/>
  <c r="AU117" i="15"/>
  <c r="AV117" i="15" s="1"/>
  <c r="AQ117" i="15"/>
  <c r="AR117" i="15" s="1"/>
  <c r="AU116" i="15"/>
  <c r="AV116" i="15" s="1"/>
  <c r="AQ116" i="15"/>
  <c r="AR116" i="15" s="1"/>
  <c r="AU115" i="15"/>
  <c r="AV115" i="15" s="1"/>
  <c r="AQ115" i="15"/>
  <c r="AR115" i="15" s="1"/>
  <c r="AU114" i="15"/>
  <c r="AV114" i="15" s="1"/>
  <c r="AQ114" i="15"/>
  <c r="AR114" i="15" s="1"/>
  <c r="AU113" i="15"/>
  <c r="AV113" i="15" s="1"/>
  <c r="AU112" i="15"/>
  <c r="AV112" i="15" s="1"/>
  <c r="AU111" i="15"/>
  <c r="AV111" i="15" s="1"/>
  <c r="AQ111" i="15"/>
  <c r="AR111" i="15" s="1"/>
  <c r="AU110" i="15"/>
  <c r="AV110" i="15" s="1"/>
  <c r="AQ110" i="15"/>
  <c r="AR110" i="15" s="1"/>
  <c r="AU109" i="15"/>
  <c r="AV109" i="15" s="1"/>
  <c r="AQ109" i="15"/>
  <c r="AR109" i="15" s="1"/>
  <c r="AU108" i="15"/>
  <c r="AV108" i="15" s="1"/>
  <c r="AQ108" i="15"/>
  <c r="AR108" i="15" s="1"/>
  <c r="AU107" i="15"/>
  <c r="AV107" i="15" s="1"/>
  <c r="AQ107" i="15"/>
  <c r="AR107" i="15" s="1"/>
  <c r="AU106" i="15"/>
  <c r="AV106" i="15" s="1"/>
  <c r="AQ106" i="15"/>
  <c r="AR106" i="15" s="1"/>
  <c r="AU105" i="15"/>
  <c r="AV105" i="15" s="1"/>
  <c r="AQ105" i="15"/>
  <c r="AR105" i="15" s="1"/>
  <c r="AU104" i="15"/>
  <c r="AV104" i="15" s="1"/>
  <c r="AU103" i="15"/>
  <c r="AV103" i="15" s="1"/>
  <c r="AQ103" i="15"/>
  <c r="AR103" i="15" s="1"/>
  <c r="AU102" i="15"/>
  <c r="AV102" i="15" s="1"/>
  <c r="AQ102" i="15"/>
  <c r="AR102" i="15" s="1"/>
  <c r="AU101" i="15"/>
  <c r="AV101" i="15" s="1"/>
  <c r="AQ101" i="15"/>
  <c r="AR101" i="15" s="1"/>
  <c r="AU100" i="15"/>
  <c r="AV100" i="15" s="1"/>
  <c r="AQ100" i="15"/>
  <c r="AR100" i="15" s="1"/>
  <c r="AU99" i="15"/>
  <c r="AV99" i="15" s="1"/>
  <c r="AQ99" i="15"/>
  <c r="AR99" i="15" s="1"/>
  <c r="AU98" i="15"/>
  <c r="AV98" i="15" s="1"/>
  <c r="AQ98" i="15"/>
  <c r="AR98" i="15" s="1"/>
  <c r="AU97" i="15"/>
  <c r="AV97" i="15" s="1"/>
  <c r="AU96" i="15"/>
  <c r="AV96" i="15" s="1"/>
  <c r="AX96" i="15"/>
  <c r="AU93" i="15"/>
  <c r="AV93" i="15" s="1"/>
  <c r="AQ93" i="15"/>
  <c r="AR93" i="15" s="1"/>
  <c r="AU92" i="15"/>
  <c r="AV92" i="15" s="1"/>
  <c r="AU91" i="15"/>
  <c r="AV91" i="15" s="1"/>
  <c r="AU90" i="15"/>
  <c r="AV90" i="15" s="1"/>
  <c r="AQ90" i="15"/>
  <c r="AR90" i="15" s="1"/>
  <c r="AU89" i="15"/>
  <c r="AV89" i="15" s="1"/>
  <c r="AQ89" i="15"/>
  <c r="AR89" i="15" s="1"/>
  <c r="AU88" i="15"/>
  <c r="AV88" i="15" s="1"/>
  <c r="AQ88" i="15"/>
  <c r="AR88" i="15" s="1"/>
  <c r="AU87" i="15"/>
  <c r="AV87" i="15" s="1"/>
  <c r="AQ87" i="15"/>
  <c r="AR87" i="15" s="1"/>
  <c r="AU84" i="15"/>
  <c r="AV84" i="15" s="1"/>
  <c r="AQ84" i="15"/>
  <c r="AR84" i="15" s="1"/>
  <c r="AU82" i="15"/>
  <c r="AV82" i="15" s="1"/>
  <c r="AQ82" i="15"/>
  <c r="AR82" i="15" s="1"/>
  <c r="AU81" i="15"/>
  <c r="AV81" i="15" s="1"/>
  <c r="AQ81" i="15"/>
  <c r="AR81" i="15" s="1"/>
  <c r="AU80" i="15"/>
  <c r="AV80" i="15" s="1"/>
  <c r="AQ80" i="15"/>
  <c r="AR80" i="15" s="1"/>
  <c r="AU79" i="15"/>
  <c r="AV79" i="15" s="1"/>
  <c r="AQ79" i="15"/>
  <c r="AR79" i="15" s="1"/>
  <c r="AQ78" i="15"/>
  <c r="AR78" i="15" s="1"/>
  <c r="AU75" i="15"/>
  <c r="AV75" i="15" s="1"/>
  <c r="AQ75" i="15"/>
  <c r="AR75" i="15" s="1"/>
  <c r="AU74" i="15"/>
  <c r="AV74" i="15" s="1"/>
  <c r="AQ74" i="15"/>
  <c r="AR74" i="15" s="1"/>
  <c r="AU73" i="15"/>
  <c r="AV73" i="15" s="1"/>
  <c r="AQ73" i="15"/>
  <c r="AR73" i="15" s="1"/>
  <c r="AU72" i="15"/>
  <c r="AV72" i="15" s="1"/>
  <c r="AQ72" i="15"/>
  <c r="AR72" i="15" s="1"/>
  <c r="AU71" i="15"/>
  <c r="AV71" i="15" s="1"/>
  <c r="AQ71" i="15"/>
  <c r="AR71" i="15" s="1"/>
  <c r="AU70" i="15"/>
  <c r="AV70" i="15" s="1"/>
  <c r="AQ70" i="15"/>
  <c r="AR70" i="15" s="1"/>
  <c r="AU69" i="15"/>
  <c r="AV69" i="15" s="1"/>
  <c r="AQ69" i="15"/>
  <c r="AR69" i="15" s="1"/>
  <c r="AU68" i="15"/>
  <c r="AV68" i="15" s="1"/>
  <c r="AQ68" i="15"/>
  <c r="AR68" i="15" s="1"/>
  <c r="AU67" i="15"/>
  <c r="AV67" i="15" s="1"/>
  <c r="AQ67" i="15"/>
  <c r="AR67" i="15" s="1"/>
  <c r="AU66" i="15"/>
  <c r="AV66" i="15" s="1"/>
  <c r="AQ66" i="15"/>
  <c r="AR66" i="15" s="1"/>
  <c r="AU65" i="15"/>
  <c r="AV65" i="15" s="1"/>
  <c r="AQ65" i="15"/>
  <c r="AR65" i="15" s="1"/>
  <c r="AU64" i="15"/>
  <c r="AV64" i="15" s="1"/>
  <c r="AQ64" i="15"/>
  <c r="AR64" i="15" s="1"/>
  <c r="AU63" i="15"/>
  <c r="AV63" i="15" s="1"/>
  <c r="AQ63" i="15"/>
  <c r="AR63" i="15" s="1"/>
  <c r="AU62" i="15"/>
  <c r="AV62" i="15" s="1"/>
  <c r="AQ62" i="15"/>
  <c r="AR62" i="15" s="1"/>
  <c r="AU61" i="15"/>
  <c r="AV61" i="15" s="1"/>
  <c r="AQ61" i="15"/>
  <c r="AR61" i="15" s="1"/>
  <c r="AU60" i="15"/>
  <c r="AV60" i="15" s="1"/>
  <c r="AQ60" i="15"/>
  <c r="AR60" i="15" s="1"/>
  <c r="AU59" i="15"/>
  <c r="AV59" i="15" s="1"/>
  <c r="AQ59" i="15"/>
  <c r="AR59" i="15" s="1"/>
  <c r="AU58" i="15"/>
  <c r="AV58" i="15" s="1"/>
  <c r="AQ58" i="15"/>
  <c r="AR58" i="15" s="1"/>
  <c r="AU57" i="15"/>
  <c r="AV57" i="15" s="1"/>
  <c r="AQ57" i="15"/>
  <c r="AR57" i="15" s="1"/>
  <c r="AU56" i="15"/>
  <c r="AV56" i="15" s="1"/>
  <c r="AQ56" i="15"/>
  <c r="AR56" i="15" s="1"/>
  <c r="AU55" i="15"/>
  <c r="AV55" i="15" s="1"/>
  <c r="AQ55" i="15"/>
  <c r="AR55" i="15" s="1"/>
  <c r="AU54" i="15"/>
  <c r="AV54" i="15" s="1"/>
  <c r="AQ54" i="15"/>
  <c r="AR54" i="15" s="1"/>
  <c r="AU53" i="15"/>
  <c r="AV53" i="15" s="1"/>
  <c r="AQ53" i="15"/>
  <c r="AR53" i="15" s="1"/>
  <c r="AU52" i="15"/>
  <c r="AV52" i="15" s="1"/>
  <c r="AQ52" i="15"/>
  <c r="AR52" i="15" s="1"/>
  <c r="AU51" i="15"/>
  <c r="AV51" i="15" s="1"/>
  <c r="AQ51" i="15"/>
  <c r="AR51" i="15" s="1"/>
  <c r="AU50" i="15"/>
  <c r="AV50" i="15" s="1"/>
  <c r="AQ50" i="15"/>
  <c r="AR50" i="15" s="1"/>
  <c r="AU49" i="15"/>
  <c r="AV49" i="15" s="1"/>
  <c r="AQ49" i="15"/>
  <c r="AR49" i="15" s="1"/>
  <c r="AU48" i="15"/>
  <c r="AV48" i="15" s="1"/>
  <c r="AQ48" i="15"/>
  <c r="AR48" i="15" s="1"/>
  <c r="AU47" i="15"/>
  <c r="AV47" i="15" s="1"/>
  <c r="AQ47" i="15"/>
  <c r="AR47" i="15" s="1"/>
  <c r="AU46" i="15"/>
  <c r="AV46" i="15" s="1"/>
  <c r="AU45" i="15"/>
  <c r="AV45" i="15" s="1"/>
  <c r="AU44" i="15"/>
  <c r="AV44" i="15" s="1"/>
  <c r="AQ44" i="15"/>
  <c r="AR44" i="15" s="1"/>
  <c r="AQ43" i="15"/>
  <c r="AR43" i="15" s="1"/>
  <c r="AU41" i="15"/>
  <c r="AV41" i="15" s="1"/>
  <c r="AU40" i="15"/>
  <c r="AV40" i="15" s="1"/>
  <c r="AQ40" i="15"/>
  <c r="AR40" i="15" s="1"/>
  <c r="AQ39" i="15"/>
  <c r="AR39" i="15" s="1"/>
  <c r="AU38" i="15"/>
  <c r="AV38" i="15" s="1"/>
  <c r="AQ38" i="15"/>
  <c r="AR38" i="15" s="1"/>
  <c r="AU37" i="15"/>
  <c r="AV37" i="15" s="1"/>
  <c r="AU36" i="15"/>
  <c r="AV36" i="15" s="1"/>
  <c r="AQ36" i="15"/>
  <c r="AR36" i="15" s="1"/>
  <c r="AQ35" i="15"/>
  <c r="AR35" i="15" s="1"/>
  <c r="AU34" i="15"/>
  <c r="AV34" i="15" s="1"/>
  <c r="AU33" i="15"/>
  <c r="AV33" i="15" s="1"/>
  <c r="AU32" i="15"/>
  <c r="AV32" i="15" s="1"/>
  <c r="AQ31" i="15"/>
  <c r="AR31" i="15" s="1"/>
  <c r="AU30" i="15"/>
  <c r="AV30" i="15" s="1"/>
  <c r="AQ30" i="15"/>
  <c r="AR30" i="15" s="1"/>
  <c r="AU29" i="15"/>
  <c r="AV29" i="15" s="1"/>
  <c r="AU28" i="15"/>
  <c r="AV28" i="15" s="1"/>
  <c r="AQ28" i="15"/>
  <c r="AR28" i="15" s="1"/>
  <c r="AQ27" i="15"/>
  <c r="AR27" i="15" s="1"/>
  <c r="AU26" i="15"/>
  <c r="AV26" i="15" s="1"/>
  <c r="AU25" i="15"/>
  <c r="AV25" i="15" s="1"/>
  <c r="AU24" i="15"/>
  <c r="AV24" i="15" s="1"/>
  <c r="AQ24" i="15"/>
  <c r="AR24" i="15" s="1"/>
  <c r="AQ23" i="15"/>
  <c r="AR23" i="15" s="1"/>
  <c r="AU22" i="15"/>
  <c r="AV22" i="15" s="1"/>
  <c r="AU21" i="15"/>
  <c r="AV21" i="15" s="1"/>
  <c r="AU20" i="15"/>
  <c r="AV20" i="15" s="1"/>
  <c r="AQ19" i="15"/>
  <c r="AR19" i="15" s="1"/>
  <c r="AU18" i="15"/>
  <c r="AV18" i="15" s="1"/>
  <c r="AU17" i="15"/>
  <c r="AV17" i="15" s="1"/>
  <c r="AU16" i="15"/>
  <c r="AV16" i="15" s="1"/>
  <c r="AQ16" i="15"/>
  <c r="AR16" i="15" s="1"/>
  <c r="AU15" i="15"/>
  <c r="AV15" i="15" s="1"/>
  <c r="AX15" i="15"/>
  <c r="AU14" i="15"/>
  <c r="AQ14" i="15"/>
  <c r="AU13" i="15"/>
  <c r="AU12" i="15"/>
  <c r="AV12" i="15" s="1"/>
  <c r="AU11" i="15"/>
  <c r="AU10" i="15"/>
  <c r="AV10" i="15" s="1"/>
  <c r="AW10" i="15" s="1"/>
  <c r="AQ10" i="15"/>
  <c r="AU9" i="15"/>
  <c r="AU8" i="15"/>
  <c r="AV8" i="15" s="1"/>
  <c r="AQ7" i="15"/>
  <c r="H131" i="15"/>
  <c r="M131" i="15"/>
  <c r="P131" i="15"/>
  <c r="AS130" i="15" l="1"/>
  <c r="AZ130" i="15"/>
  <c r="AS129" i="15"/>
  <c r="AY129" i="15"/>
  <c r="AU41" i="30"/>
  <c r="AV40" i="30"/>
  <c r="AU40" i="30"/>
  <c r="AX138" i="15"/>
  <c r="AX113" i="15"/>
  <c r="AX135" i="15"/>
  <c r="AX101" i="15"/>
  <c r="AX104" i="15"/>
  <c r="AX112" i="15"/>
  <c r="AX34" i="15"/>
  <c r="AX97" i="15"/>
  <c r="AR7" i="15"/>
  <c r="AS7" i="15" s="1"/>
  <c r="AR10" i="15"/>
  <c r="AS10" i="15" s="1"/>
  <c r="BA10" i="15" s="1"/>
  <c r="AZ10" i="9" s="1"/>
  <c r="AY10" i="15"/>
  <c r="AX11" i="15"/>
  <c r="AX28" i="15"/>
  <c r="AX44" i="15"/>
  <c r="AX88" i="15"/>
  <c r="AX109" i="15"/>
  <c r="AX36" i="15"/>
  <c r="AX117" i="15"/>
  <c r="AQ112" i="15"/>
  <c r="AR112" i="15" s="1"/>
  <c r="AW8" i="15"/>
  <c r="AX18" i="15"/>
  <c r="AX22" i="15"/>
  <c r="AX26" i="15"/>
  <c r="AZ79" i="15"/>
  <c r="AX120" i="15"/>
  <c r="AX128" i="15"/>
  <c r="AR14" i="15"/>
  <c r="AY14" i="15"/>
  <c r="AV14" i="15"/>
  <c r="AW14" i="15" s="1"/>
  <c r="AX8" i="15"/>
  <c r="AQ8" i="15"/>
  <c r="AR8" i="15" s="1"/>
  <c r="AZ8" i="15" s="1"/>
  <c r="AX13" i="15"/>
  <c r="AQ13" i="15"/>
  <c r="AR13" i="15" s="1"/>
  <c r="AX19" i="15"/>
  <c r="AU19" i="15"/>
  <c r="AV19" i="15" s="1"/>
  <c r="AX25" i="15"/>
  <c r="AQ25" i="15"/>
  <c r="AR25" i="15" s="1"/>
  <c r="AZ25" i="15" s="1"/>
  <c r="AQ127" i="15"/>
  <c r="AR127" i="15" s="1"/>
  <c r="AX127" i="15"/>
  <c r="AQ20" i="15"/>
  <c r="AR20" i="15" s="1"/>
  <c r="AZ20" i="15" s="1"/>
  <c r="AX20" i="15"/>
  <c r="AX33" i="15"/>
  <c r="AQ33" i="15"/>
  <c r="AR33" i="15" s="1"/>
  <c r="AZ33" i="15" s="1"/>
  <c r="AQ91" i="15"/>
  <c r="AR91" i="15" s="1"/>
  <c r="AX91" i="15"/>
  <c r="AX100" i="15"/>
  <c r="AV135" i="15"/>
  <c r="AW135" i="15" s="1"/>
  <c r="AQ22" i="15"/>
  <c r="AR22" i="15" s="1"/>
  <c r="AQ96" i="15"/>
  <c r="AR96" i="15" s="1"/>
  <c r="AQ128" i="15"/>
  <c r="AR128" i="15" s="1"/>
  <c r="AY24" i="15"/>
  <c r="AU138" i="15"/>
  <c r="AV138" i="15" s="1"/>
  <c r="AV9" i="15"/>
  <c r="AX87" i="15"/>
  <c r="AX116" i="15"/>
  <c r="AX12" i="15"/>
  <c r="AQ12" i="15"/>
  <c r="AR12" i="15" s="1"/>
  <c r="AZ12" i="15" s="1"/>
  <c r="AX31" i="15"/>
  <c r="AU31" i="15"/>
  <c r="AV31" i="15" s="1"/>
  <c r="AX35" i="15"/>
  <c r="AU35" i="15"/>
  <c r="AV35" i="15" s="1"/>
  <c r="AX40" i="15"/>
  <c r="AX81" i="15"/>
  <c r="AQ134" i="15"/>
  <c r="AY134" i="15" s="1"/>
  <c r="AX134" i="15"/>
  <c r="AQ15" i="15"/>
  <c r="AQ97" i="15"/>
  <c r="AR97" i="15" s="1"/>
  <c r="AQ113" i="15"/>
  <c r="AR113" i="15" s="1"/>
  <c r="AZ113" i="15" s="1"/>
  <c r="AX23" i="15"/>
  <c r="AU23" i="15"/>
  <c r="AV23" i="15" s="1"/>
  <c r="AQ11" i="15"/>
  <c r="AR11" i="15" s="1"/>
  <c r="AQ135" i="15"/>
  <c r="AR135" i="15" s="1"/>
  <c r="AX14" i="15"/>
  <c r="AX16" i="15"/>
  <c r="AX37" i="15"/>
  <c r="AQ37" i="15"/>
  <c r="AR37" i="15" s="1"/>
  <c r="AZ37" i="15" s="1"/>
  <c r="AX46" i="15"/>
  <c r="AQ46" i="15"/>
  <c r="AR46" i="15" s="1"/>
  <c r="AT76" i="15"/>
  <c r="AU7" i="15"/>
  <c r="AV7" i="15" s="1"/>
  <c r="AX9" i="15"/>
  <c r="AQ9" i="15"/>
  <c r="AR9" i="15" s="1"/>
  <c r="AX21" i="15"/>
  <c r="AQ21" i="15"/>
  <c r="AR21" i="15" s="1"/>
  <c r="AX24" i="15"/>
  <c r="AX30" i="15"/>
  <c r="AQ32" i="15"/>
  <c r="AR32" i="15" s="1"/>
  <c r="AX32" i="15"/>
  <c r="AX39" i="15"/>
  <c r="AU39" i="15"/>
  <c r="AV39" i="15" s="1"/>
  <c r="AX41" i="15"/>
  <c r="AQ41" i="15"/>
  <c r="AR41" i="15" s="1"/>
  <c r="AU78" i="15"/>
  <c r="AV78" i="15" s="1"/>
  <c r="AT85" i="15"/>
  <c r="AQ92" i="15"/>
  <c r="AR92" i="15" s="1"/>
  <c r="AX92" i="15"/>
  <c r="AX105" i="15"/>
  <c r="AX108" i="15"/>
  <c r="AV128" i="15"/>
  <c r="AW128" i="15" s="1"/>
  <c r="AS138" i="15"/>
  <c r="AX139" i="15"/>
  <c r="AQ18" i="15"/>
  <c r="AR18" i="15" s="1"/>
  <c r="AQ26" i="15"/>
  <c r="AR26" i="15" s="1"/>
  <c r="AQ34" i="15"/>
  <c r="AR34" i="15" s="1"/>
  <c r="AQ104" i="15"/>
  <c r="AR104" i="15" s="1"/>
  <c r="AQ120" i="15"/>
  <c r="AR120" i="15" s="1"/>
  <c r="AV13" i="15"/>
  <c r="AW13" i="15" s="1"/>
  <c r="AP76" i="15"/>
  <c r="AX10" i="15"/>
  <c r="AV11" i="15"/>
  <c r="AW11" i="15" s="1"/>
  <c r="AX17" i="15"/>
  <c r="AX27" i="15"/>
  <c r="AU27" i="15"/>
  <c r="AV27" i="15" s="1"/>
  <c r="AX29" i="15"/>
  <c r="AX38" i="15"/>
  <c r="AX43" i="15"/>
  <c r="AX45" i="15"/>
  <c r="AX126" i="15"/>
  <c r="AQ126" i="15"/>
  <c r="AQ45" i="15"/>
  <c r="AR45" i="15" s="1"/>
  <c r="AZ45" i="15" s="1"/>
  <c r="AU43" i="15"/>
  <c r="AV43" i="15" s="1"/>
  <c r="AQ17" i="15"/>
  <c r="AR17" i="15" s="1"/>
  <c r="AZ17" i="15" s="1"/>
  <c r="AQ29" i="15"/>
  <c r="AR29" i="15" s="1"/>
  <c r="AV129" i="15"/>
  <c r="AZ129" i="15" s="1"/>
  <c r="AW130" i="15"/>
  <c r="BA130" i="15" s="1"/>
  <c r="BD130" i="15" s="1"/>
  <c r="AY130" i="15"/>
  <c r="AW15" i="15"/>
  <c r="AW12" i="15"/>
  <c r="AY28" i="15"/>
  <c r="AY40" i="15"/>
  <c r="AY16" i="15"/>
  <c r="AW16" i="15"/>
  <c r="AS27" i="15"/>
  <c r="AW32" i="15"/>
  <c r="AZ44" i="15"/>
  <c r="AS23" i="15"/>
  <c r="AZ28" i="15"/>
  <c r="AY36" i="15"/>
  <c r="AW36" i="15"/>
  <c r="AZ24" i="15"/>
  <c r="AY32" i="15"/>
  <c r="AZ40" i="15"/>
  <c r="AY44" i="15"/>
  <c r="AY89" i="15"/>
  <c r="AS93" i="15"/>
  <c r="AY93" i="15"/>
  <c r="AT94" i="15"/>
  <c r="AY102" i="15"/>
  <c r="AS106" i="15"/>
  <c r="AY106" i="15"/>
  <c r="AY110" i="15"/>
  <c r="AY114" i="15"/>
  <c r="AY118" i="15"/>
  <c r="AS124" i="15"/>
  <c r="AY124" i="15"/>
  <c r="AS14" i="15"/>
  <c r="AZ29" i="15"/>
  <c r="AW46" i="15"/>
  <c r="AY61" i="15"/>
  <c r="AX61" i="15"/>
  <c r="AY63" i="15"/>
  <c r="AX63" i="15"/>
  <c r="AY65" i="15"/>
  <c r="AX65" i="15"/>
  <c r="AY67" i="15"/>
  <c r="AX67" i="15"/>
  <c r="AY69" i="15"/>
  <c r="AX69" i="15"/>
  <c r="AY71" i="15"/>
  <c r="AX71" i="15"/>
  <c r="AY73" i="15"/>
  <c r="AX73" i="15"/>
  <c r="AY75" i="15"/>
  <c r="AX75" i="15"/>
  <c r="AQ85" i="15"/>
  <c r="AX78" i="15"/>
  <c r="AW79" i="15"/>
  <c r="AY80" i="15"/>
  <c r="AS80" i="15"/>
  <c r="AX80" i="15"/>
  <c r="AY82" i="15"/>
  <c r="AW84" i="15"/>
  <c r="AS88" i="15"/>
  <c r="AY88" i="15"/>
  <c r="AW89" i="15"/>
  <c r="AX90" i="15"/>
  <c r="AW93" i="15"/>
  <c r="AZ97" i="15"/>
  <c r="AY97" i="15"/>
  <c r="AW98" i="15"/>
  <c r="AX99" i="15"/>
  <c r="AY101" i="15"/>
  <c r="AW102" i="15"/>
  <c r="AX103" i="15"/>
  <c r="AZ105" i="15"/>
  <c r="AY105" i="15"/>
  <c r="AW106" i="15"/>
  <c r="AX107" i="15"/>
  <c r="AY109" i="15"/>
  <c r="AW110" i="15"/>
  <c r="AX111" i="15"/>
  <c r="AW114" i="15"/>
  <c r="AX115" i="15"/>
  <c r="AY117" i="15"/>
  <c r="AW118" i="15"/>
  <c r="AX119" i="15"/>
  <c r="AY121" i="15"/>
  <c r="AX122" i="15"/>
  <c r="AW124" i="15"/>
  <c r="AW125" i="15"/>
  <c r="AW22" i="15"/>
  <c r="AY84" i="15"/>
  <c r="AW90" i="15"/>
  <c r="AS98" i="15"/>
  <c r="AZ98" i="15"/>
  <c r="AY98" i="15"/>
  <c r="AW99" i="15"/>
  <c r="AW103" i="15"/>
  <c r="AW107" i="15"/>
  <c r="AW111" i="15"/>
  <c r="AW115" i="15"/>
  <c r="AW119" i="15"/>
  <c r="AW122" i="15"/>
  <c r="AW134" i="15"/>
  <c r="AZ21" i="15"/>
  <c r="AW34" i="15"/>
  <c r="AW38" i="15"/>
  <c r="AZ41" i="15"/>
  <c r="AY47" i="15"/>
  <c r="AX47" i="15"/>
  <c r="AY49" i="15"/>
  <c r="AX49" i="15"/>
  <c r="AY51" i="15"/>
  <c r="AX51" i="15"/>
  <c r="AY53" i="15"/>
  <c r="AX53" i="15"/>
  <c r="AY55" i="15"/>
  <c r="AX55" i="15"/>
  <c r="AY57" i="15"/>
  <c r="AX57" i="15"/>
  <c r="AY59" i="15"/>
  <c r="AX59" i="15"/>
  <c r="AX7" i="15"/>
  <c r="AY21" i="15"/>
  <c r="AY29" i="15"/>
  <c r="AY41" i="15"/>
  <c r="AZ47" i="15"/>
  <c r="AZ48" i="15"/>
  <c r="AZ49" i="15"/>
  <c r="AW50" i="15"/>
  <c r="AZ51" i="15"/>
  <c r="AW52" i="15"/>
  <c r="AZ53" i="15"/>
  <c r="AW54" i="15"/>
  <c r="AZ55" i="15"/>
  <c r="AZ56" i="15"/>
  <c r="AZ57" i="15"/>
  <c r="AZ58" i="15"/>
  <c r="AZ59" i="15"/>
  <c r="AZ60" i="15"/>
  <c r="AZ61" i="15"/>
  <c r="AZ62" i="15"/>
  <c r="AZ63" i="15"/>
  <c r="AZ64" i="15"/>
  <c r="AZ65" i="15"/>
  <c r="AZ66" i="15"/>
  <c r="AZ67" i="15"/>
  <c r="AW68" i="15"/>
  <c r="AZ69" i="15"/>
  <c r="AW70" i="15"/>
  <c r="AZ71" i="15"/>
  <c r="AZ72" i="15"/>
  <c r="AZ73" i="15"/>
  <c r="AZ74" i="15"/>
  <c r="AZ75" i="15"/>
  <c r="AZ80" i="15"/>
  <c r="AY81" i="15"/>
  <c r="AZ82" i="15"/>
  <c r="AX84" i="15"/>
  <c r="AS87" i="15"/>
  <c r="AY87" i="15"/>
  <c r="AW88" i="15"/>
  <c r="AX89" i="15"/>
  <c r="AW92" i="15"/>
  <c r="AX93" i="15"/>
  <c r="AP131" i="15"/>
  <c r="AW97" i="15"/>
  <c r="AX98" i="15"/>
  <c r="AY100" i="15"/>
  <c r="AW101" i="15"/>
  <c r="AX102" i="15"/>
  <c r="AW105" i="15"/>
  <c r="AX106" i="15"/>
  <c r="AY108" i="15"/>
  <c r="AW109" i="15"/>
  <c r="AX110" i="15"/>
  <c r="AS112" i="15"/>
  <c r="AY112" i="15"/>
  <c r="AW113" i="15"/>
  <c r="AX114" i="15"/>
  <c r="AY116" i="15"/>
  <c r="AW117" i="15"/>
  <c r="AX118" i="15"/>
  <c r="AZ121" i="15"/>
  <c r="AS123" i="15"/>
  <c r="AY123" i="15"/>
  <c r="AX124" i="15"/>
  <c r="AW127" i="15"/>
  <c r="AY139" i="15"/>
  <c r="AW18" i="15"/>
  <c r="AW26" i="15"/>
  <c r="AW30" i="15"/>
  <c r="AS16" i="15"/>
  <c r="AW17" i="15"/>
  <c r="AW21" i="15"/>
  <c r="AS24" i="15"/>
  <c r="AW25" i="15"/>
  <c r="AS28" i="15"/>
  <c r="AW29" i="15"/>
  <c r="AW33" i="15"/>
  <c r="AS36" i="15"/>
  <c r="AW37" i="15"/>
  <c r="AS40" i="15"/>
  <c r="AW41" i="15"/>
  <c r="AS44" i="15"/>
  <c r="AW45" i="15"/>
  <c r="AW47" i="15"/>
  <c r="AY48" i="15"/>
  <c r="AS48" i="15"/>
  <c r="AX48" i="15"/>
  <c r="AW49" i="15"/>
  <c r="AY50" i="15"/>
  <c r="AS50" i="15"/>
  <c r="AX50" i="15"/>
  <c r="AW51" i="15"/>
  <c r="AY52" i="15"/>
  <c r="AS52" i="15"/>
  <c r="AX52" i="15"/>
  <c r="AW53" i="15"/>
  <c r="AY54" i="15"/>
  <c r="AS54" i="15"/>
  <c r="AX54" i="15"/>
  <c r="AW55" i="15"/>
  <c r="AY56" i="15"/>
  <c r="AS56" i="15"/>
  <c r="AX56" i="15"/>
  <c r="AW57" i="15"/>
  <c r="AY58" i="15"/>
  <c r="AS58" i="15"/>
  <c r="AX58" i="15"/>
  <c r="AW59" i="15"/>
  <c r="AY60" i="15"/>
  <c r="AS60" i="15"/>
  <c r="AX60" i="15"/>
  <c r="AW61" i="15"/>
  <c r="AY62" i="15"/>
  <c r="AS62" i="15"/>
  <c r="AX62" i="15"/>
  <c r="AW63" i="15"/>
  <c r="AY64" i="15"/>
  <c r="AS64" i="15"/>
  <c r="AX64" i="15"/>
  <c r="AW65" i="15"/>
  <c r="AY66" i="15"/>
  <c r="AS66" i="15"/>
  <c r="AX66" i="15"/>
  <c r="AW67" i="15"/>
  <c r="AY68" i="15"/>
  <c r="AS68" i="15"/>
  <c r="AX68" i="15"/>
  <c r="AW69" i="15"/>
  <c r="AY70" i="15"/>
  <c r="AS70" i="15"/>
  <c r="AX70" i="15"/>
  <c r="AW71" i="15"/>
  <c r="AY72" i="15"/>
  <c r="AS72" i="15"/>
  <c r="AX72" i="15"/>
  <c r="AW73" i="15"/>
  <c r="AY74" i="15"/>
  <c r="AS74" i="15"/>
  <c r="AX74" i="15"/>
  <c r="AW75" i="15"/>
  <c r="AY79" i="15"/>
  <c r="AS79" i="15"/>
  <c r="AX79" i="15"/>
  <c r="AW80" i="15"/>
  <c r="AW81" i="15"/>
  <c r="AX82" i="15"/>
  <c r="AP85" i="15"/>
  <c r="AU94" i="15"/>
  <c r="AY90" i="15"/>
  <c r="AW91" i="15"/>
  <c r="AP94" i="15"/>
  <c r="AT131" i="15"/>
  <c r="AY99" i="15"/>
  <c r="AW100" i="15"/>
  <c r="AZ103" i="15"/>
  <c r="AY103" i="15"/>
  <c r="AW104" i="15"/>
  <c r="AZ107" i="15"/>
  <c r="AY107" i="15"/>
  <c r="AW108" i="15"/>
  <c r="AZ111" i="15"/>
  <c r="AY111" i="15"/>
  <c r="AW112" i="15"/>
  <c r="AY115" i="15"/>
  <c r="AW116" i="15"/>
  <c r="AZ119" i="15"/>
  <c r="AY119" i="15"/>
  <c r="AW120" i="15"/>
  <c r="AZ122" i="15"/>
  <c r="AY122" i="15"/>
  <c r="AW123" i="15"/>
  <c r="AX125" i="15"/>
  <c r="AX137" i="15"/>
  <c r="AW136" i="15"/>
  <c r="AW138" i="15"/>
  <c r="AX121" i="15"/>
  <c r="AX123" i="15"/>
  <c r="AY125" i="15"/>
  <c r="AW126" i="15"/>
  <c r="AZ128" i="15"/>
  <c r="AY128" i="15"/>
  <c r="AX133" i="15"/>
  <c r="AT140" i="15"/>
  <c r="AY135" i="15"/>
  <c r="AX136" i="15"/>
  <c r="AP140" i="15"/>
  <c r="AY138" i="15"/>
  <c r="AW139" i="15"/>
  <c r="AY92" i="15" l="1"/>
  <c r="AS11" i="15"/>
  <c r="AS32" i="15"/>
  <c r="AY7" i="15"/>
  <c r="AS127" i="15"/>
  <c r="AY127" i="15"/>
  <c r="AY11" i="15"/>
  <c r="AY25" i="15"/>
  <c r="AW129" i="15"/>
  <c r="BA129" i="15" s="1"/>
  <c r="BD129" i="15" s="1"/>
  <c r="AS12" i="15"/>
  <c r="AZ7" i="15"/>
  <c r="AY12" i="15"/>
  <c r="AL58" i="11"/>
  <c r="AL76" i="11" s="1"/>
  <c r="AV41" i="30"/>
  <c r="AZ11" i="15"/>
  <c r="BA11" i="15"/>
  <c r="AZ11" i="9" s="1"/>
  <c r="AY39" i="15"/>
  <c r="AY43" i="15"/>
  <c r="AY9" i="15"/>
  <c r="AS91" i="15"/>
  <c r="BA91" i="15" s="1"/>
  <c r="AQ94" i="15"/>
  <c r="AS9" i="15"/>
  <c r="AZ13" i="15"/>
  <c r="AZ14" i="15"/>
  <c r="AY13" i="15"/>
  <c r="AS20" i="15"/>
  <c r="AY104" i="15"/>
  <c r="AY37" i="15"/>
  <c r="AS25" i="15"/>
  <c r="AY20" i="15"/>
  <c r="AW7" i="15"/>
  <c r="BA7" i="15" s="1"/>
  <c r="AZ7" i="9" s="1"/>
  <c r="AZ10" i="15"/>
  <c r="AP142" i="15"/>
  <c r="AS13" i="15"/>
  <c r="BA13" i="15" s="1"/>
  <c r="AZ13" i="9" s="1"/>
  <c r="AU85" i="15"/>
  <c r="AY91" i="15"/>
  <c r="AY94" i="15" s="1"/>
  <c r="AY45" i="15"/>
  <c r="AZ135" i="15"/>
  <c r="BA79" i="15"/>
  <c r="S8" i="16" s="1"/>
  <c r="AY33" i="15"/>
  <c r="AY17" i="15"/>
  <c r="AY113" i="15"/>
  <c r="AY19" i="15"/>
  <c r="AY8" i="15"/>
  <c r="BA127" i="15"/>
  <c r="AX76" i="15"/>
  <c r="AS8" i="15"/>
  <c r="BA8" i="15" s="1"/>
  <c r="AZ8" i="9" s="1"/>
  <c r="AY78" i="15"/>
  <c r="AY85" i="15" s="1"/>
  <c r="AR15" i="15"/>
  <c r="AY15" i="15"/>
  <c r="AX131" i="15"/>
  <c r="BA14" i="15"/>
  <c r="AZ14" i="9" s="1"/>
  <c r="AR126" i="15"/>
  <c r="AS126" i="15" s="1"/>
  <c r="BA126" i="15" s="1"/>
  <c r="AY126" i="15"/>
  <c r="BA138" i="15"/>
  <c r="X14" i="29" s="1"/>
  <c r="AW78" i="15"/>
  <c r="AY120" i="15"/>
  <c r="AX94" i="15"/>
  <c r="AR134" i="15"/>
  <c r="AZ134" i="15" s="1"/>
  <c r="AT142" i="15"/>
  <c r="AW121" i="15"/>
  <c r="AZ125" i="15"/>
  <c r="AZ110" i="15"/>
  <c r="AZ104" i="15"/>
  <c r="AZ120" i="15"/>
  <c r="AZ90" i="15"/>
  <c r="AW82" i="15"/>
  <c r="AV85" i="15"/>
  <c r="AZ84" i="15"/>
  <c r="AZ70" i="15"/>
  <c r="AZ54" i="15"/>
  <c r="AZ68" i="15"/>
  <c r="AZ52" i="15"/>
  <c r="AZ36" i="15"/>
  <c r="AW9" i="15"/>
  <c r="AZ9" i="15"/>
  <c r="BA12" i="15"/>
  <c r="AZ12" i="9" s="1"/>
  <c r="AZ16" i="15"/>
  <c r="AS111" i="15"/>
  <c r="BA111" i="15" s="1"/>
  <c r="AS125" i="15"/>
  <c r="BA125" i="15" s="1"/>
  <c r="AS29" i="15"/>
  <c r="BA29" i="15" s="1"/>
  <c r="AZ29" i="9" s="1"/>
  <c r="BA112" i="15"/>
  <c r="BA123" i="15"/>
  <c r="BA98" i="15"/>
  <c r="BA88" i="15"/>
  <c r="AW35" i="15"/>
  <c r="AZ32" i="15"/>
  <c r="AZ138" i="15"/>
  <c r="AZ136" i="15"/>
  <c r="AY136" i="15"/>
  <c r="AX140" i="15"/>
  <c r="AS122" i="15"/>
  <c r="BA122" i="15" s="1"/>
  <c r="AS107" i="15"/>
  <c r="BA107" i="15" s="1"/>
  <c r="AV94" i="15"/>
  <c r="BA32" i="15"/>
  <c r="AZ32" i="9" s="1"/>
  <c r="BA16" i="15"/>
  <c r="AZ16" i="9" s="1"/>
  <c r="AZ139" i="15"/>
  <c r="AS120" i="15"/>
  <c r="BA120" i="15" s="1"/>
  <c r="AS104" i="15"/>
  <c r="BA104" i="15" s="1"/>
  <c r="AZ91" i="15"/>
  <c r="AR85" i="15"/>
  <c r="AZ78" i="15"/>
  <c r="AS55" i="15"/>
  <c r="BA55" i="15" s="1"/>
  <c r="AZ55" i="9" s="1"/>
  <c r="AS47" i="15"/>
  <c r="BA47" i="15" s="1"/>
  <c r="AZ47" i="9" s="1"/>
  <c r="AY34" i="15"/>
  <c r="AZ34" i="15"/>
  <c r="AW23" i="15"/>
  <c r="BA23" i="15" s="1"/>
  <c r="AZ23" i="9" s="1"/>
  <c r="AS84" i="15"/>
  <c r="BA84" i="15" s="1"/>
  <c r="AS21" i="15"/>
  <c r="BA21" i="15" s="1"/>
  <c r="AZ21" i="9" s="1"/>
  <c r="AS121" i="15"/>
  <c r="BA121" i="15" s="1"/>
  <c r="AS113" i="15"/>
  <c r="BA113" i="15" s="1"/>
  <c r="AS105" i="15"/>
  <c r="BA105" i="15" s="1"/>
  <c r="AS97" i="15"/>
  <c r="BA97" i="15" s="1"/>
  <c r="AZ92" i="15"/>
  <c r="AS82" i="15"/>
  <c r="AW74" i="15"/>
  <c r="BA74" i="15" s="1"/>
  <c r="AZ74" i="9" s="1"/>
  <c r="AW72" i="15"/>
  <c r="BA72" i="15" s="1"/>
  <c r="AZ72" i="9" s="1"/>
  <c r="AW66" i="15"/>
  <c r="BA66" i="15" s="1"/>
  <c r="AZ66" i="9" s="1"/>
  <c r="AW64" i="15"/>
  <c r="BA64" i="15" s="1"/>
  <c r="AZ64" i="9" s="1"/>
  <c r="AW62" i="15"/>
  <c r="BA62" i="15" s="1"/>
  <c r="AZ62" i="9" s="1"/>
  <c r="AW60" i="15"/>
  <c r="BA60" i="15" s="1"/>
  <c r="AZ60" i="9" s="1"/>
  <c r="AY46" i="15"/>
  <c r="AZ46" i="15"/>
  <c r="AZ31" i="15"/>
  <c r="AZ19" i="15"/>
  <c r="AZ114" i="15"/>
  <c r="AS110" i="15"/>
  <c r="BA110" i="15" s="1"/>
  <c r="AS37" i="15"/>
  <c r="BA37" i="15" s="1"/>
  <c r="AZ37" i="9" s="1"/>
  <c r="AS17" i="15"/>
  <c r="BA17" i="15" s="1"/>
  <c r="AZ17" i="9" s="1"/>
  <c r="AY35" i="15"/>
  <c r="AW28" i="15"/>
  <c r="BA28" i="15" s="1"/>
  <c r="AZ28" i="9" s="1"/>
  <c r="AS31" i="15"/>
  <c r="AZ50" i="15"/>
  <c r="AV131" i="15"/>
  <c r="AU131" i="15"/>
  <c r="AZ112" i="15"/>
  <c r="AS53" i="15"/>
  <c r="BA53" i="15" s="1"/>
  <c r="AZ53" i="9" s="1"/>
  <c r="AY22" i="15"/>
  <c r="AZ22" i="15"/>
  <c r="BA124" i="15"/>
  <c r="BA106" i="15"/>
  <c r="BA93" i="15"/>
  <c r="AQ140" i="15"/>
  <c r="AS133" i="15"/>
  <c r="AY133" i="15"/>
  <c r="AS128" i="15"/>
  <c r="BA128" i="15" s="1"/>
  <c r="AZ137" i="15"/>
  <c r="AW137" i="15"/>
  <c r="AY137" i="15"/>
  <c r="AS119" i="15"/>
  <c r="BA119" i="15" s="1"/>
  <c r="AZ115" i="15"/>
  <c r="AS103" i="15"/>
  <c r="BA103" i="15" s="1"/>
  <c r="AZ99" i="15"/>
  <c r="AW87" i="15"/>
  <c r="AW94" i="15" s="1"/>
  <c r="AZ116" i="15"/>
  <c r="AZ108" i="15"/>
  <c r="AZ100" i="15"/>
  <c r="AZ81" i="15"/>
  <c r="AS57" i="15"/>
  <c r="BA57" i="15" s="1"/>
  <c r="AZ57" i="9" s="1"/>
  <c r="AS49" i="15"/>
  <c r="BA49" i="15" s="1"/>
  <c r="AZ49" i="9" s="1"/>
  <c r="AY38" i="15"/>
  <c r="AZ38" i="15"/>
  <c r="AS41" i="15"/>
  <c r="BA41" i="15" s="1"/>
  <c r="AZ41" i="9" s="1"/>
  <c r="AZ117" i="15"/>
  <c r="AZ109" i="15"/>
  <c r="AZ101" i="15"/>
  <c r="AS92" i="15"/>
  <c r="BA92" i="15" s="1"/>
  <c r="AX85" i="15"/>
  <c r="AW58" i="15"/>
  <c r="BA58" i="15" s="1"/>
  <c r="AZ58" i="9" s="1"/>
  <c r="AZ118" i="15"/>
  <c r="AS114" i="15"/>
  <c r="BA114" i="15" s="1"/>
  <c r="AZ102" i="15"/>
  <c r="AZ89" i="15"/>
  <c r="AW24" i="15"/>
  <c r="BA24" i="15" s="1"/>
  <c r="AZ24" i="9" s="1"/>
  <c r="AS19" i="15"/>
  <c r="AS39" i="15"/>
  <c r="AS43" i="15"/>
  <c r="AW20" i="15"/>
  <c r="AR94" i="15"/>
  <c r="AZ87" i="15"/>
  <c r="AZ27" i="15"/>
  <c r="AZ127" i="15"/>
  <c r="AS137" i="15"/>
  <c r="AS135" i="15"/>
  <c r="BA135" i="15" s="1"/>
  <c r="X11" i="29" s="1"/>
  <c r="AV140" i="15"/>
  <c r="AU140" i="15"/>
  <c r="AZ126" i="15"/>
  <c r="AS115" i="15"/>
  <c r="BA115" i="15" s="1"/>
  <c r="AS99" i="15"/>
  <c r="BA99" i="15" s="1"/>
  <c r="AS90" i="15"/>
  <c r="BA90" i="15" s="1"/>
  <c r="BA70" i="15"/>
  <c r="AZ70" i="9" s="1"/>
  <c r="BA68" i="15"/>
  <c r="AZ68" i="9" s="1"/>
  <c r="BA54" i="15"/>
  <c r="AZ54" i="9" s="1"/>
  <c r="BA52" i="15"/>
  <c r="AZ52" i="9" s="1"/>
  <c r="BA50" i="15"/>
  <c r="AZ50" i="9" s="1"/>
  <c r="BA36" i="15"/>
  <c r="AZ36" i="9" s="1"/>
  <c r="AS139" i="15"/>
  <c r="BA139" i="15" s="1"/>
  <c r="X15" i="29" s="1"/>
  <c r="AZ123" i="15"/>
  <c r="AS116" i="15"/>
  <c r="BA116" i="15" s="1"/>
  <c r="AS108" i="15"/>
  <c r="BA108" i="15" s="1"/>
  <c r="AS100" i="15"/>
  <c r="BA100" i="15" s="1"/>
  <c r="AQ131" i="15"/>
  <c r="AY96" i="15"/>
  <c r="AS81" i="15"/>
  <c r="BA81" i="15" s="1"/>
  <c r="AS59" i="15"/>
  <c r="BA59" i="15" s="1"/>
  <c r="AZ59" i="9" s="1"/>
  <c r="AS51" i="15"/>
  <c r="BA51" i="15" s="1"/>
  <c r="AZ51" i="9" s="1"/>
  <c r="AZ43" i="15"/>
  <c r="AY30" i="15"/>
  <c r="AZ30" i="15"/>
  <c r="AY18" i="15"/>
  <c r="AZ18" i="15"/>
  <c r="BA25" i="15"/>
  <c r="AZ25" i="9" s="1"/>
  <c r="AS117" i="15"/>
  <c r="BA117" i="15" s="1"/>
  <c r="AS109" i="15"/>
  <c r="BA109" i="15" s="1"/>
  <c r="AS101" i="15"/>
  <c r="BA101" i="15" s="1"/>
  <c r="AZ88" i="15"/>
  <c r="BA80" i="15"/>
  <c r="AS78" i="15"/>
  <c r="AS75" i="15"/>
  <c r="BA75" i="15" s="1"/>
  <c r="AZ75" i="9" s="1"/>
  <c r="AS73" i="15"/>
  <c r="BA73" i="15" s="1"/>
  <c r="AZ73" i="9" s="1"/>
  <c r="AS71" i="15"/>
  <c r="BA71" i="15" s="1"/>
  <c r="AZ71" i="9" s="1"/>
  <c r="AS69" i="15"/>
  <c r="BA69" i="15" s="1"/>
  <c r="AZ69" i="9" s="1"/>
  <c r="AS67" i="15"/>
  <c r="BA67" i="15" s="1"/>
  <c r="AZ67" i="9" s="1"/>
  <c r="AS65" i="15"/>
  <c r="BA65" i="15" s="1"/>
  <c r="AZ65" i="9" s="1"/>
  <c r="AS63" i="15"/>
  <c r="BA63" i="15" s="1"/>
  <c r="AZ63" i="9" s="1"/>
  <c r="AS61" i="15"/>
  <c r="BA61" i="15" s="1"/>
  <c r="AZ61" i="9" s="1"/>
  <c r="AW56" i="15"/>
  <c r="BA56" i="15" s="1"/>
  <c r="AZ56" i="9" s="1"/>
  <c r="AW48" i="15"/>
  <c r="BA48" i="15" s="1"/>
  <c r="AZ48" i="9" s="1"/>
  <c r="AW39" i="15"/>
  <c r="AS26" i="15"/>
  <c r="BA26" i="15" s="1"/>
  <c r="AZ26" i="9" s="1"/>
  <c r="AY26" i="15"/>
  <c r="AZ26" i="15"/>
  <c r="AZ124" i="15"/>
  <c r="AS118" i="15"/>
  <c r="BA118" i="15" s="1"/>
  <c r="AZ106" i="15"/>
  <c r="AS102" i="15"/>
  <c r="BA102" i="15" s="1"/>
  <c r="AZ93" i="15"/>
  <c r="AS89" i="15"/>
  <c r="BA89" i="15" s="1"/>
  <c r="AS45" i="15"/>
  <c r="BA45" i="15" s="1"/>
  <c r="AZ45" i="9" s="1"/>
  <c r="AS33" i="15"/>
  <c r="BA33" i="15" s="1"/>
  <c r="AZ33" i="9" s="1"/>
  <c r="AW40" i="15"/>
  <c r="BA40" i="15" s="1"/>
  <c r="AZ40" i="9" s="1"/>
  <c r="AS35" i="15"/>
  <c r="AY23" i="15"/>
  <c r="AY31" i="15"/>
  <c r="AW44" i="15"/>
  <c r="BA44" i="15" s="1"/>
  <c r="AZ44" i="9" s="1"/>
  <c r="AY27" i="15"/>
  <c r="AY131" i="15" l="1"/>
  <c r="M86" i="82"/>
  <c r="M86" i="27"/>
  <c r="BA9" i="15"/>
  <c r="AZ9" i="9" s="1"/>
  <c r="AW85" i="15"/>
  <c r="BA20" i="15"/>
  <c r="AZ20" i="9" s="1"/>
  <c r="AX142" i="15"/>
  <c r="AZ15" i="15"/>
  <c r="AS15" i="15"/>
  <c r="BA15" i="15" s="1"/>
  <c r="AZ15" i="9" s="1"/>
  <c r="AS134" i="15"/>
  <c r="BA134" i="15" s="1"/>
  <c r="X8" i="29" s="1"/>
  <c r="BA82" i="15"/>
  <c r="AW96" i="15"/>
  <c r="AW131" i="15" s="1"/>
  <c r="AW43" i="15"/>
  <c r="BA43" i="15" s="1"/>
  <c r="AZ43" i="9" s="1"/>
  <c r="AZ39" i="15"/>
  <c r="AZ35" i="15"/>
  <c r="AZ23" i="15"/>
  <c r="AW31" i="15"/>
  <c r="BA31" i="15" s="1"/>
  <c r="AZ31" i="9" s="1"/>
  <c r="AS38" i="15"/>
  <c r="BA38" i="15" s="1"/>
  <c r="AZ38" i="9" s="1"/>
  <c r="AR131" i="15"/>
  <c r="AZ96" i="15"/>
  <c r="AZ131" i="15" s="1"/>
  <c r="AZ85" i="15"/>
  <c r="AS85" i="15"/>
  <c r="BA78" i="15"/>
  <c r="AS30" i="15"/>
  <c r="BA30" i="15" s="1"/>
  <c r="AZ30" i="9" s="1"/>
  <c r="AW27" i="15"/>
  <c r="BA27" i="15" s="1"/>
  <c r="AZ27" i="9" s="1"/>
  <c r="AR140" i="15"/>
  <c r="AZ133" i="15"/>
  <c r="AZ140" i="15" s="1"/>
  <c r="AW19" i="15"/>
  <c r="AS34" i="15"/>
  <c r="BA34" i="15" s="1"/>
  <c r="AZ34" i="9" s="1"/>
  <c r="AS136" i="15"/>
  <c r="BA136" i="15" s="1"/>
  <c r="X12" i="29" s="1"/>
  <c r="BA87" i="15"/>
  <c r="BA35" i="15"/>
  <c r="AZ35" i="9" s="1"/>
  <c r="AS18" i="15"/>
  <c r="AS96" i="15"/>
  <c r="AW133" i="15"/>
  <c r="AW140" i="15" s="1"/>
  <c r="BA137" i="15"/>
  <c r="X13" i="29" s="1"/>
  <c r="AZ94" i="15"/>
  <c r="BA39" i="15"/>
  <c r="AZ39" i="9" s="1"/>
  <c r="AY140" i="15"/>
  <c r="AS22" i="15"/>
  <c r="BA22" i="15" s="1"/>
  <c r="AZ22" i="9" s="1"/>
  <c r="AS46" i="15"/>
  <c r="BA46" i="15" s="1"/>
  <c r="AZ46" i="9" s="1"/>
  <c r="AS94" i="15"/>
  <c r="AS140" i="15" l="1"/>
  <c r="X16" i="29"/>
  <c r="X18" i="29" s="1"/>
  <c r="BA94" i="15"/>
  <c r="BA85" i="15"/>
  <c r="S7" i="16"/>
  <c r="S9" i="16" s="1"/>
  <c r="M86" i="28"/>
  <c r="I86" i="25"/>
  <c r="U86" i="25" s="1"/>
  <c r="T86" i="25"/>
  <c r="AV76" i="15"/>
  <c r="AV142" i="15" s="1"/>
  <c r="BA18" i="15"/>
  <c r="AZ18" i="9" s="1"/>
  <c r="BA19" i="15"/>
  <c r="AZ19" i="9" s="1"/>
  <c r="AU76" i="15"/>
  <c r="AU142" i="15" s="1"/>
  <c r="AS131" i="15"/>
  <c r="BA96" i="15"/>
  <c r="BA131" i="15" s="1"/>
  <c r="BA133" i="15"/>
  <c r="AQ76" i="15"/>
  <c r="AQ142" i="15" s="1"/>
  <c r="S93" i="25"/>
  <c r="BA140" i="15" l="1"/>
  <c r="X7" i="29"/>
  <c r="X9" i="29" s="1"/>
  <c r="X20" i="29" s="1"/>
  <c r="AY76" i="15"/>
  <c r="AY142" i="15" s="1"/>
  <c r="AS76" i="15"/>
  <c r="AS142" i="15" s="1"/>
  <c r="AR76" i="15"/>
  <c r="AR142" i="15" s="1"/>
  <c r="AW76" i="15"/>
  <c r="AW142" i="15" s="1"/>
  <c r="D12" i="8"/>
  <c r="AZ42" i="9" l="1"/>
  <c r="AZ76" i="9" s="1"/>
  <c r="AZ76" i="15"/>
  <c r="AZ142" i="15" s="1"/>
  <c r="BA76" i="15"/>
  <c r="BA142" i="15" s="1"/>
  <c r="J44" i="77" l="1"/>
  <c r="K44" i="77" s="1"/>
  <c r="L44" i="77" s="1"/>
  <c r="B10" i="8"/>
  <c r="D10" i="8" s="1"/>
  <c r="J71" i="77"/>
  <c r="L76" i="82" l="1"/>
  <c r="G76" i="82"/>
  <c r="F76" i="82"/>
  <c r="H75" i="82"/>
  <c r="H74" i="82"/>
  <c r="H73" i="82"/>
  <c r="H72" i="82"/>
  <c r="H71" i="82"/>
  <c r="H70" i="82"/>
  <c r="H69" i="82"/>
  <c r="H68" i="82"/>
  <c r="H67" i="82"/>
  <c r="H66" i="82"/>
  <c r="H65" i="82"/>
  <c r="H64" i="82"/>
  <c r="H63" i="82"/>
  <c r="H62" i="82"/>
  <c r="H61" i="82"/>
  <c r="H60" i="82"/>
  <c r="H59" i="82"/>
  <c r="H58" i="82"/>
  <c r="H57" i="82"/>
  <c r="H56" i="82"/>
  <c r="H55" i="82"/>
  <c r="H54" i="82"/>
  <c r="H53" i="82"/>
  <c r="H52" i="82"/>
  <c r="H51" i="82"/>
  <c r="H50" i="82"/>
  <c r="H49" i="82"/>
  <c r="H48" i="82"/>
  <c r="H47" i="82"/>
  <c r="H46" i="82"/>
  <c r="H45" i="82"/>
  <c r="H44" i="82"/>
  <c r="H43" i="82"/>
  <c r="H42" i="82"/>
  <c r="H41" i="82"/>
  <c r="H40" i="82"/>
  <c r="H39" i="82"/>
  <c r="H38" i="82"/>
  <c r="H37" i="82"/>
  <c r="H36" i="82"/>
  <c r="H35" i="82"/>
  <c r="H34" i="82"/>
  <c r="H33" i="82"/>
  <c r="H32" i="82"/>
  <c r="H31" i="82"/>
  <c r="H30" i="82"/>
  <c r="H29" i="82"/>
  <c r="H28" i="82"/>
  <c r="H27" i="82"/>
  <c r="H26" i="82"/>
  <c r="H25" i="82"/>
  <c r="H24" i="82"/>
  <c r="H23" i="82"/>
  <c r="H22" i="82"/>
  <c r="H21" i="82"/>
  <c r="H20" i="82"/>
  <c r="H19" i="82"/>
  <c r="H18" i="82"/>
  <c r="H17" i="82"/>
  <c r="H16" i="82"/>
  <c r="H15" i="82"/>
  <c r="H14" i="82"/>
  <c r="H13" i="82"/>
  <c r="H12" i="82"/>
  <c r="H11" i="82"/>
  <c r="H10" i="82"/>
  <c r="H9" i="82"/>
  <c r="H8" i="82"/>
  <c r="H7" i="82"/>
  <c r="E4" i="82"/>
  <c r="F4" i="82" s="1"/>
  <c r="G4" i="82" s="1"/>
  <c r="H4" i="82" s="1"/>
  <c r="I4" i="82" s="1"/>
  <c r="J4" i="82" s="1"/>
  <c r="K4" i="82" s="1"/>
  <c r="L4" i="82" s="1"/>
  <c r="M4" i="82" s="1"/>
  <c r="N4" i="82" s="1"/>
  <c r="O4" i="82" s="1"/>
  <c r="D4" i="82"/>
  <c r="H76" i="82" l="1"/>
  <c r="J76" i="82"/>
  <c r="J87" i="82" l="1"/>
  <c r="N131" i="15"/>
  <c r="N140" i="15"/>
  <c r="K131" i="15" l="1"/>
  <c r="AR76" i="69" l="1"/>
  <c r="AJ76" i="69"/>
  <c r="AF76" i="69"/>
  <c r="AB76" i="69"/>
  <c r="X76" i="69"/>
  <c r="T76" i="69"/>
  <c r="P76" i="69"/>
  <c r="AN76" i="69" l="1"/>
  <c r="AQ76" i="69"/>
  <c r="Y76" i="69"/>
  <c r="AC76" i="69"/>
  <c r="AS76" i="69"/>
  <c r="Q76" i="69"/>
  <c r="U76" i="69"/>
  <c r="AG76" i="69"/>
  <c r="S76" i="69"/>
  <c r="W76" i="69"/>
  <c r="AE76" i="69"/>
  <c r="AI76" i="69"/>
  <c r="AM76" i="69"/>
  <c r="O76" i="69"/>
  <c r="AA76" i="69"/>
  <c r="AK76" i="69"/>
  <c r="N76" i="69"/>
  <c r="R76" i="69"/>
  <c r="V76" i="69"/>
  <c r="Z76" i="69"/>
  <c r="AD76" i="69"/>
  <c r="AH76" i="69"/>
  <c r="AL76" i="69"/>
  <c r="AP76" i="69"/>
  <c r="AT76" i="69"/>
  <c r="AU76" i="69"/>
  <c r="AO76" i="69"/>
  <c r="AH88" i="2" l="1"/>
  <c r="C88" i="1"/>
  <c r="K8" i="1"/>
  <c r="K12" i="1"/>
  <c r="K13" i="1"/>
  <c r="K24" i="1"/>
  <c r="K25" i="1"/>
  <c r="H29" i="1"/>
  <c r="N34" i="1"/>
  <c r="N40" i="1"/>
  <c r="N46" i="1"/>
  <c r="N50" i="1"/>
  <c r="N51" i="1"/>
  <c r="K59" i="1"/>
  <c r="K64" i="1"/>
  <c r="K66" i="1"/>
  <c r="K67" i="1"/>
  <c r="K68" i="1"/>
  <c r="K7" i="1"/>
  <c r="H10" i="1"/>
  <c r="H14" i="1"/>
  <c r="H15" i="1"/>
  <c r="H8" i="1"/>
  <c r="Q24" i="1"/>
  <c r="Q25" i="1"/>
  <c r="K37" i="1"/>
  <c r="K42" i="1"/>
  <c r="Q46" i="1"/>
  <c r="Q52" i="1"/>
  <c r="N65" i="1"/>
  <c r="H34" i="1"/>
  <c r="N68" i="1"/>
  <c r="N11" i="1"/>
  <c r="N12" i="1"/>
  <c r="N22" i="1"/>
  <c r="N23" i="1"/>
  <c r="N31" i="1"/>
  <c r="K44" i="1"/>
  <c r="K46" i="1"/>
  <c r="K47" i="1"/>
  <c r="K48" i="1"/>
  <c r="K54" i="1"/>
  <c r="I7" i="12"/>
  <c r="K7" i="12"/>
  <c r="E7" i="68"/>
  <c r="E8" i="68"/>
  <c r="H8" i="68" s="1"/>
  <c r="D8" i="67" s="1"/>
  <c r="E9" i="68"/>
  <c r="H9" i="68" s="1"/>
  <c r="D9" i="67" s="1"/>
  <c r="E10" i="68"/>
  <c r="E11" i="68"/>
  <c r="H11" i="68" s="1"/>
  <c r="E12" i="68"/>
  <c r="E13" i="68"/>
  <c r="H13" i="68" s="1"/>
  <c r="D13" i="67" s="1"/>
  <c r="E14" i="68"/>
  <c r="E15" i="68"/>
  <c r="H15" i="68" s="1"/>
  <c r="E17" i="68"/>
  <c r="E18" i="68"/>
  <c r="H18" i="68" s="1"/>
  <c r="D18" i="67" s="1"/>
  <c r="E19" i="68"/>
  <c r="G19" i="68" s="1"/>
  <c r="E21" i="68"/>
  <c r="E22" i="68"/>
  <c r="E23" i="68"/>
  <c r="H23" i="68" s="1"/>
  <c r="D23" i="67" s="1"/>
  <c r="E24" i="68"/>
  <c r="E25" i="68"/>
  <c r="H25" i="68" s="1"/>
  <c r="D25" i="67" s="1"/>
  <c r="E26" i="68"/>
  <c r="E27" i="68"/>
  <c r="H27" i="68" s="1"/>
  <c r="D27" i="67" s="1"/>
  <c r="E29" i="68"/>
  <c r="E30" i="68"/>
  <c r="E31" i="68"/>
  <c r="E32" i="68"/>
  <c r="H32" i="68" s="1"/>
  <c r="D32" i="67" s="1"/>
  <c r="E33" i="68"/>
  <c r="G33" i="68" s="1"/>
  <c r="E34" i="68"/>
  <c r="E35" i="68"/>
  <c r="E37" i="68"/>
  <c r="H37" i="68" s="1"/>
  <c r="D37" i="67" s="1"/>
  <c r="E38" i="68"/>
  <c r="E39" i="68"/>
  <c r="E40" i="68"/>
  <c r="E41" i="68"/>
  <c r="H41" i="68" s="1"/>
  <c r="D41" i="67" s="1"/>
  <c r="E42" i="68"/>
  <c r="H42" i="68" s="1"/>
  <c r="D42" i="67" s="1"/>
  <c r="E43" i="68"/>
  <c r="E45" i="68"/>
  <c r="E46" i="68"/>
  <c r="H46" i="68" s="1"/>
  <c r="D46" i="67" s="1"/>
  <c r="E47" i="68"/>
  <c r="E48" i="68"/>
  <c r="E49" i="68"/>
  <c r="E50" i="68"/>
  <c r="H50" i="68" s="1"/>
  <c r="D50" i="67" s="1"/>
  <c r="E51" i="68"/>
  <c r="G51" i="68" s="1"/>
  <c r="E52" i="68"/>
  <c r="E53" i="68"/>
  <c r="E54" i="68"/>
  <c r="E55" i="68"/>
  <c r="H55" i="68" s="1"/>
  <c r="D55" i="67" s="1"/>
  <c r="E56" i="68"/>
  <c r="E57" i="68"/>
  <c r="E58" i="68"/>
  <c r="H58" i="68" s="1"/>
  <c r="D58" i="67" s="1"/>
  <c r="E59" i="68"/>
  <c r="E61" i="68"/>
  <c r="E62" i="68"/>
  <c r="E63" i="68"/>
  <c r="H63" i="68" s="1"/>
  <c r="D63" i="67" s="1"/>
  <c r="E64" i="68"/>
  <c r="H64" i="68" s="1"/>
  <c r="D64" i="67" s="1"/>
  <c r="E65" i="68"/>
  <c r="E66" i="68"/>
  <c r="E67" i="68"/>
  <c r="H67" i="68" s="1"/>
  <c r="D67" i="67" s="1"/>
  <c r="E68" i="68"/>
  <c r="E69" i="68"/>
  <c r="E70" i="68"/>
  <c r="E71" i="68"/>
  <c r="H71" i="68" s="1"/>
  <c r="D71" i="67" s="1"/>
  <c r="E72" i="68"/>
  <c r="G72" i="68" s="1"/>
  <c r="E73" i="68"/>
  <c r="E75" i="68"/>
  <c r="AP18" i="68"/>
  <c r="AQ18" i="68"/>
  <c r="I7" i="67"/>
  <c r="E8" i="12"/>
  <c r="G8" i="12"/>
  <c r="I8" i="12"/>
  <c r="I8" i="67"/>
  <c r="I9" i="12"/>
  <c r="E10" i="12"/>
  <c r="G10" i="12"/>
  <c r="I10" i="12"/>
  <c r="K10" i="12"/>
  <c r="I10" i="67"/>
  <c r="E11" i="12"/>
  <c r="G11" i="12"/>
  <c r="I11" i="12"/>
  <c r="K11" i="12"/>
  <c r="D11" i="67"/>
  <c r="I11" i="67"/>
  <c r="E12" i="12"/>
  <c r="G12" i="12"/>
  <c r="I12" i="12"/>
  <c r="H12" i="68"/>
  <c r="D12" i="67" s="1"/>
  <c r="I12" i="67"/>
  <c r="E13" i="12"/>
  <c r="G13" i="12"/>
  <c r="I13" i="67"/>
  <c r="E14" i="12"/>
  <c r="I14" i="12"/>
  <c r="K14" i="12"/>
  <c r="H14" i="68"/>
  <c r="D14" i="67" s="1"/>
  <c r="I14" i="67"/>
  <c r="E15" i="12"/>
  <c r="G15" i="12"/>
  <c r="I15" i="12"/>
  <c r="K15" i="12"/>
  <c r="D15" i="67"/>
  <c r="I15" i="67"/>
  <c r="E16" i="12"/>
  <c r="G16" i="12"/>
  <c r="I16" i="12"/>
  <c r="I16" i="67"/>
  <c r="E17" i="12"/>
  <c r="G17" i="12"/>
  <c r="I17" i="12"/>
  <c r="H17" i="68"/>
  <c r="D17" i="67" s="1"/>
  <c r="I17" i="67"/>
  <c r="G18" i="12"/>
  <c r="I18" i="12"/>
  <c r="I18" i="67"/>
  <c r="E19" i="12"/>
  <c r="K19" i="12"/>
  <c r="E20" i="12"/>
  <c r="G20" i="12"/>
  <c r="K20" i="12"/>
  <c r="I20" i="67"/>
  <c r="E21" i="12"/>
  <c r="H21" i="68"/>
  <c r="D21" i="67" s="1"/>
  <c r="I21" i="67"/>
  <c r="I22" i="12"/>
  <c r="H22" i="68"/>
  <c r="D22" i="67" s="1"/>
  <c r="I22" i="67"/>
  <c r="E23" i="12"/>
  <c r="G23" i="12"/>
  <c r="I23" i="12"/>
  <c r="K23" i="12"/>
  <c r="I23" i="67"/>
  <c r="E24" i="12"/>
  <c r="G24" i="12"/>
  <c r="K24" i="12"/>
  <c r="I24" i="67"/>
  <c r="E25" i="12"/>
  <c r="I25" i="12"/>
  <c r="K25" i="12"/>
  <c r="I25" i="67"/>
  <c r="E26" i="12"/>
  <c r="G26" i="12"/>
  <c r="I26" i="12"/>
  <c r="H26" i="68"/>
  <c r="D26" i="67" s="1"/>
  <c r="I26" i="67"/>
  <c r="E27" i="12"/>
  <c r="G27" i="12"/>
  <c r="I27" i="12"/>
  <c r="I27" i="67"/>
  <c r="E28" i="12"/>
  <c r="G28" i="12"/>
  <c r="I28" i="12"/>
  <c r="K28" i="12"/>
  <c r="I28" i="67"/>
  <c r="E29" i="12"/>
  <c r="G29" i="12"/>
  <c r="I29" i="12"/>
  <c r="E30" i="12"/>
  <c r="G30" i="12"/>
  <c r="I30" i="12"/>
  <c r="K30" i="12"/>
  <c r="H30" i="68"/>
  <c r="D30" i="67" s="1"/>
  <c r="E31" i="12"/>
  <c r="G31" i="12"/>
  <c r="I31" i="12"/>
  <c r="K31" i="12"/>
  <c r="H31" i="68"/>
  <c r="D31" i="67" s="1"/>
  <c r="E32" i="12"/>
  <c r="I32" i="12"/>
  <c r="I32" i="67"/>
  <c r="E33" i="12"/>
  <c r="G33" i="12"/>
  <c r="I33" i="12"/>
  <c r="K33" i="12"/>
  <c r="H33" i="68"/>
  <c r="D33" i="67" s="1"/>
  <c r="G34" i="12"/>
  <c r="I34" i="12"/>
  <c r="H34" i="68"/>
  <c r="D34" i="67" s="1"/>
  <c r="I34" i="67"/>
  <c r="E35" i="12"/>
  <c r="K35" i="12"/>
  <c r="H35" i="68"/>
  <c r="D35" i="67" s="1"/>
  <c r="I35" i="67"/>
  <c r="G36" i="12"/>
  <c r="I36" i="12"/>
  <c r="E37" i="12"/>
  <c r="I37" i="12"/>
  <c r="I37" i="67"/>
  <c r="E38" i="12"/>
  <c r="G38" i="12"/>
  <c r="I38" i="12"/>
  <c r="I38" i="67"/>
  <c r="G39" i="12"/>
  <c r="I39" i="12"/>
  <c r="K39" i="12"/>
  <c r="H39" i="68"/>
  <c r="D39" i="67" s="1"/>
  <c r="I39" i="67"/>
  <c r="G40" i="12"/>
  <c r="I40" i="12"/>
  <c r="H40" i="68"/>
  <c r="D40" i="67" s="1"/>
  <c r="I40" i="67"/>
  <c r="I41" i="12"/>
  <c r="I41" i="67"/>
  <c r="E42" i="12"/>
  <c r="G42" i="12"/>
  <c r="I42" i="12"/>
  <c r="K42" i="12"/>
  <c r="I42" i="67"/>
  <c r="G43" i="12"/>
  <c r="I43" i="12"/>
  <c r="H43" i="68"/>
  <c r="D43" i="67" s="1"/>
  <c r="I43" i="67"/>
  <c r="E44" i="12"/>
  <c r="I44" i="12"/>
  <c r="K44" i="12"/>
  <c r="I44" i="67"/>
  <c r="E45" i="12"/>
  <c r="G45" i="12"/>
  <c r="K45" i="12"/>
  <c r="H45" i="68"/>
  <c r="D45" i="67" s="1"/>
  <c r="I45" i="67"/>
  <c r="E46" i="12"/>
  <c r="G46" i="12"/>
  <c r="I46" i="12"/>
  <c r="K46" i="12"/>
  <c r="G47" i="12"/>
  <c r="I47" i="12"/>
  <c r="E48" i="12"/>
  <c r="G48" i="12"/>
  <c r="H48" i="68"/>
  <c r="D48" i="67" s="1"/>
  <c r="E49" i="12"/>
  <c r="G49" i="12"/>
  <c r="I49" i="12"/>
  <c r="K49" i="12"/>
  <c r="H49" i="68"/>
  <c r="D49" i="67" s="1"/>
  <c r="I49" i="67"/>
  <c r="E50" i="12"/>
  <c r="I50" i="12"/>
  <c r="K50" i="12"/>
  <c r="I50" i="67"/>
  <c r="I51" i="12"/>
  <c r="I51" i="67"/>
  <c r="I52" i="12"/>
  <c r="K52" i="12"/>
  <c r="H52" i="68"/>
  <c r="D52" i="67" s="1"/>
  <c r="I52" i="67"/>
  <c r="G53" i="12"/>
  <c r="I53" i="12"/>
  <c r="H53" i="68"/>
  <c r="D53" i="67" s="1"/>
  <c r="I54" i="12"/>
  <c r="H54" i="68"/>
  <c r="D54" i="67" s="1"/>
  <c r="I54" i="67"/>
  <c r="E55" i="12"/>
  <c r="K55" i="12"/>
  <c r="E56" i="12"/>
  <c r="G56" i="12"/>
  <c r="I56" i="12"/>
  <c r="K56" i="12"/>
  <c r="H56" i="68"/>
  <c r="D56" i="67" s="1"/>
  <c r="I56" i="67"/>
  <c r="E57" i="12"/>
  <c r="G57" i="12"/>
  <c r="I57" i="12"/>
  <c r="H57" i="68"/>
  <c r="D57" i="67" s="1"/>
  <c r="I57" i="67"/>
  <c r="E58" i="12"/>
  <c r="I58" i="12"/>
  <c r="K58" i="12"/>
  <c r="I58" i="67"/>
  <c r="G59" i="12"/>
  <c r="I59" i="12"/>
  <c r="K59" i="12"/>
  <c r="I59" i="67"/>
  <c r="E60" i="12"/>
  <c r="G60" i="12"/>
  <c r="K60" i="12"/>
  <c r="I60" i="67"/>
  <c r="I61" i="12"/>
  <c r="K61" i="12"/>
  <c r="H61" i="68"/>
  <c r="D61" i="67" s="1"/>
  <c r="I61" i="67"/>
  <c r="E62" i="12"/>
  <c r="G62" i="12"/>
  <c r="I62" i="12"/>
  <c r="K62" i="12"/>
  <c r="H62" i="68"/>
  <c r="D62" i="67" s="1"/>
  <c r="I62" i="67"/>
  <c r="K63" i="12"/>
  <c r="I63" i="67"/>
  <c r="G64" i="12"/>
  <c r="I64" i="67"/>
  <c r="E65" i="12"/>
  <c r="G65" i="12"/>
  <c r="K65" i="12"/>
  <c r="H65" i="68"/>
  <c r="D65" i="67" s="1"/>
  <c r="I65" i="67"/>
  <c r="E66" i="12"/>
  <c r="I66" i="12"/>
  <c r="K66" i="12"/>
  <c r="H66" i="68"/>
  <c r="D66" i="67" s="1"/>
  <c r="I66" i="67"/>
  <c r="E67" i="12"/>
  <c r="I67" i="12"/>
  <c r="I67" i="67"/>
  <c r="E68" i="12"/>
  <c r="G68" i="12"/>
  <c r="I68" i="67"/>
  <c r="G69" i="12"/>
  <c r="H69" i="68"/>
  <c r="D69" i="67" s="1"/>
  <c r="I69" i="67"/>
  <c r="G70" i="12"/>
  <c r="I70" i="12"/>
  <c r="K70" i="12"/>
  <c r="H70" i="68"/>
  <c r="D70" i="67" s="1"/>
  <c r="I70" i="67"/>
  <c r="G71" i="12"/>
  <c r="I71" i="12"/>
  <c r="K71" i="12"/>
  <c r="I71" i="67"/>
  <c r="E72" i="12"/>
  <c r="I72" i="12"/>
  <c r="K72" i="12"/>
  <c r="I72" i="67"/>
  <c r="E73" i="12"/>
  <c r="G73" i="12"/>
  <c r="I73" i="12"/>
  <c r="K73" i="12"/>
  <c r="H73" i="68"/>
  <c r="D73" i="67" s="1"/>
  <c r="I73" i="67"/>
  <c r="E74" i="12"/>
  <c r="I74" i="12"/>
  <c r="K74" i="12"/>
  <c r="I74" i="67"/>
  <c r="E75" i="12"/>
  <c r="G75" i="12"/>
  <c r="I75" i="12"/>
  <c r="K75" i="12"/>
  <c r="H75" i="68"/>
  <c r="D75" i="67" s="1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" i="82"/>
  <c r="C8" i="82"/>
  <c r="C9" i="82"/>
  <c r="C10" i="82"/>
  <c r="C11" i="82"/>
  <c r="C12" i="82"/>
  <c r="C13" i="82"/>
  <c r="C14" i="82"/>
  <c r="C15" i="82"/>
  <c r="C16" i="82"/>
  <c r="C17" i="82"/>
  <c r="C18" i="82"/>
  <c r="C19" i="82"/>
  <c r="C20" i="82"/>
  <c r="C21" i="82"/>
  <c r="C22" i="82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C38" i="82"/>
  <c r="C39" i="82"/>
  <c r="C40" i="82"/>
  <c r="C41" i="82"/>
  <c r="C42" i="82"/>
  <c r="C43" i="82"/>
  <c r="C44" i="82"/>
  <c r="C45" i="82"/>
  <c r="C46" i="82"/>
  <c r="C47" i="82"/>
  <c r="C48" i="82"/>
  <c r="C49" i="82"/>
  <c r="C50" i="82"/>
  <c r="C51" i="82"/>
  <c r="C52" i="82"/>
  <c r="C53" i="82"/>
  <c r="C54" i="82"/>
  <c r="C55" i="82"/>
  <c r="C56" i="82"/>
  <c r="C57" i="82"/>
  <c r="C58" i="82"/>
  <c r="C59" i="82"/>
  <c r="C60" i="82"/>
  <c r="C61" i="82"/>
  <c r="C62" i="82"/>
  <c r="C63" i="82"/>
  <c r="C64" i="82"/>
  <c r="C65" i="82"/>
  <c r="C66" i="82"/>
  <c r="C67" i="82"/>
  <c r="C68" i="82"/>
  <c r="C69" i="82"/>
  <c r="C70" i="82"/>
  <c r="C71" i="82"/>
  <c r="C72" i="82"/>
  <c r="C73" i="82"/>
  <c r="C74" i="82"/>
  <c r="C75" i="82"/>
  <c r="C7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E7" i="15"/>
  <c r="E8" i="15"/>
  <c r="E9" i="15"/>
  <c r="E10" i="15"/>
  <c r="AV10" i="9" s="1"/>
  <c r="AA10" i="7" s="1"/>
  <c r="E11" i="15"/>
  <c r="E12" i="15"/>
  <c r="E13" i="15"/>
  <c r="E14" i="15"/>
  <c r="AV14" i="9" s="1"/>
  <c r="AA14" i="7" s="1"/>
  <c r="E15" i="15"/>
  <c r="E16" i="15"/>
  <c r="E17" i="15"/>
  <c r="E18" i="15"/>
  <c r="AV18" i="9" s="1"/>
  <c r="AA18" i="7" s="1"/>
  <c r="E19" i="15"/>
  <c r="E20" i="15"/>
  <c r="E21" i="15"/>
  <c r="E22" i="15"/>
  <c r="E23" i="15"/>
  <c r="E24" i="15"/>
  <c r="E25" i="15"/>
  <c r="E26" i="15"/>
  <c r="AV26" i="9" s="1"/>
  <c r="AA26" i="7" s="1"/>
  <c r="E27" i="15"/>
  <c r="E28" i="15"/>
  <c r="E29" i="15"/>
  <c r="E30" i="15"/>
  <c r="AV30" i="9" s="1"/>
  <c r="AA30" i="7" s="1"/>
  <c r="E31" i="15"/>
  <c r="E32" i="15"/>
  <c r="E33" i="15"/>
  <c r="E34" i="15"/>
  <c r="AV34" i="9" s="1"/>
  <c r="AA34" i="7" s="1"/>
  <c r="E35" i="15"/>
  <c r="E36" i="15"/>
  <c r="E37" i="15"/>
  <c r="E38" i="15"/>
  <c r="E39" i="15"/>
  <c r="E40" i="15"/>
  <c r="E41" i="15"/>
  <c r="E43" i="15"/>
  <c r="E44" i="15"/>
  <c r="E45" i="15"/>
  <c r="E46" i="15"/>
  <c r="E47" i="15"/>
  <c r="AV47" i="9" s="1"/>
  <c r="AA47" i="7" s="1"/>
  <c r="E48" i="15"/>
  <c r="E49" i="15"/>
  <c r="E50" i="15"/>
  <c r="E51" i="15"/>
  <c r="AV51" i="9" s="1"/>
  <c r="AA51" i="7" s="1"/>
  <c r="E52" i="15"/>
  <c r="E53" i="15"/>
  <c r="E54" i="15"/>
  <c r="E55" i="15"/>
  <c r="AV55" i="9" s="1"/>
  <c r="AA55" i="7" s="1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80" i="15"/>
  <c r="E81" i="15"/>
  <c r="E82" i="15"/>
  <c r="E87" i="15"/>
  <c r="E88" i="15"/>
  <c r="E89" i="15"/>
  <c r="E90" i="15"/>
  <c r="E91" i="15"/>
  <c r="E92" i="15"/>
  <c r="E93" i="15"/>
  <c r="E98" i="15"/>
  <c r="E99" i="15"/>
  <c r="E100" i="15"/>
  <c r="E101" i="15"/>
  <c r="E102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7" i="15"/>
  <c r="E128" i="15"/>
  <c r="E133" i="15"/>
  <c r="E135" i="15"/>
  <c r="E136" i="15"/>
  <c r="E137" i="15"/>
  <c r="E138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8" i="15"/>
  <c r="G79" i="15"/>
  <c r="G80" i="15"/>
  <c r="G81" i="15"/>
  <c r="G82" i="15"/>
  <c r="G87" i="15"/>
  <c r="G88" i="15"/>
  <c r="G89" i="15"/>
  <c r="G90" i="15"/>
  <c r="G91" i="15"/>
  <c r="G92" i="15"/>
  <c r="G93" i="15"/>
  <c r="G97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34" i="15"/>
  <c r="G135" i="15"/>
  <c r="G136" i="15"/>
  <c r="G137" i="15"/>
  <c r="G138" i="15"/>
  <c r="G139" i="15"/>
  <c r="S7" i="15"/>
  <c r="T7" i="15" s="1"/>
  <c r="W7" i="15"/>
  <c r="W8" i="15"/>
  <c r="X8" i="15" s="1"/>
  <c r="S9" i="15"/>
  <c r="T9" i="15" s="1"/>
  <c r="S10" i="15"/>
  <c r="W10" i="15"/>
  <c r="S11" i="15"/>
  <c r="T11" i="15" s="1"/>
  <c r="S12" i="15"/>
  <c r="T12" i="15" s="1"/>
  <c r="U12" i="15" s="1"/>
  <c r="W12" i="15"/>
  <c r="X12" i="15" s="1"/>
  <c r="S13" i="15"/>
  <c r="T13" i="15" s="1"/>
  <c r="W13" i="15"/>
  <c r="X13" i="15" s="1"/>
  <c r="S14" i="15"/>
  <c r="W14" i="15"/>
  <c r="S15" i="15"/>
  <c r="T15" i="15" s="1"/>
  <c r="S16" i="15"/>
  <c r="T16" i="15" s="1"/>
  <c r="W16" i="15"/>
  <c r="X16" i="15" s="1"/>
  <c r="S17" i="15"/>
  <c r="T17" i="15" s="1"/>
  <c r="W17" i="15"/>
  <c r="S18" i="15"/>
  <c r="W18" i="15"/>
  <c r="S19" i="15"/>
  <c r="W19" i="15"/>
  <c r="X19" i="15" s="1"/>
  <c r="S20" i="15"/>
  <c r="T20" i="15" s="1"/>
  <c r="U20" i="15" s="1"/>
  <c r="S21" i="15"/>
  <c r="T21" i="15" s="1"/>
  <c r="S22" i="15"/>
  <c r="T22" i="15" s="1"/>
  <c r="W22" i="15"/>
  <c r="S23" i="15"/>
  <c r="T23" i="15" s="1"/>
  <c r="U23" i="15" s="1"/>
  <c r="S24" i="15"/>
  <c r="T24" i="15" s="1"/>
  <c r="W24" i="15"/>
  <c r="X24" i="15" s="1"/>
  <c r="S25" i="15"/>
  <c r="S26" i="15"/>
  <c r="W26" i="15"/>
  <c r="S27" i="15"/>
  <c r="T27" i="15" s="1"/>
  <c r="U27" i="15" s="1"/>
  <c r="S28" i="15"/>
  <c r="W28" i="15"/>
  <c r="X28" i="15" s="1"/>
  <c r="S29" i="15"/>
  <c r="S30" i="15"/>
  <c r="W30" i="15"/>
  <c r="S31" i="15"/>
  <c r="T31" i="15" s="1"/>
  <c r="S32" i="15"/>
  <c r="T32" i="15" s="1"/>
  <c r="W32" i="15"/>
  <c r="X32" i="15" s="1"/>
  <c r="S33" i="15"/>
  <c r="S34" i="15"/>
  <c r="W34" i="15"/>
  <c r="S35" i="15"/>
  <c r="T35" i="15" s="1"/>
  <c r="U35" i="15" s="1"/>
  <c r="S36" i="15"/>
  <c r="T36" i="15" s="1"/>
  <c r="S37" i="15"/>
  <c r="W37" i="15"/>
  <c r="S38" i="15"/>
  <c r="AA38" i="15" s="1"/>
  <c r="W38" i="15"/>
  <c r="S39" i="15"/>
  <c r="T39" i="15" s="1"/>
  <c r="U39" i="15" s="1"/>
  <c r="S40" i="15"/>
  <c r="T40" i="15" s="1"/>
  <c r="W40" i="15"/>
  <c r="X40" i="15" s="1"/>
  <c r="S41" i="15"/>
  <c r="W43" i="15"/>
  <c r="X43" i="15" s="1"/>
  <c r="Y43" i="15" s="1"/>
  <c r="S44" i="15"/>
  <c r="W44" i="15"/>
  <c r="X44" i="15" s="1"/>
  <c r="S45" i="15"/>
  <c r="W45" i="15"/>
  <c r="S46" i="15"/>
  <c r="W46" i="15"/>
  <c r="S47" i="15"/>
  <c r="T47" i="15" s="1"/>
  <c r="U47" i="15" s="1"/>
  <c r="S48" i="15"/>
  <c r="T48" i="15" s="1"/>
  <c r="W48" i="15"/>
  <c r="X48" i="15" s="1"/>
  <c r="S49" i="15"/>
  <c r="S50" i="15"/>
  <c r="T50" i="15" s="1"/>
  <c r="W50" i="15"/>
  <c r="X50" i="15" s="1"/>
  <c r="S51" i="15"/>
  <c r="T51" i="15" s="1"/>
  <c r="U51" i="15" s="1"/>
  <c r="S52" i="15"/>
  <c r="W52" i="15"/>
  <c r="S53" i="15"/>
  <c r="W53" i="15"/>
  <c r="S54" i="15"/>
  <c r="T54" i="15" s="1"/>
  <c r="U54" i="15" s="1"/>
  <c r="W54" i="15"/>
  <c r="X54" i="15" s="1"/>
  <c r="S55" i="15"/>
  <c r="W55" i="15"/>
  <c r="X55" i="15" s="1"/>
  <c r="Y55" i="15" s="1"/>
  <c r="S56" i="15"/>
  <c r="S57" i="15"/>
  <c r="S58" i="15"/>
  <c r="T58" i="15" s="1"/>
  <c r="W58" i="15"/>
  <c r="X58" i="15" s="1"/>
  <c r="S59" i="15"/>
  <c r="T59" i="15" s="1"/>
  <c r="U59" i="15" s="1"/>
  <c r="S60" i="15"/>
  <c r="W60" i="15"/>
  <c r="X60" i="15" s="1"/>
  <c r="S61" i="15"/>
  <c r="W61" i="15"/>
  <c r="S62" i="15"/>
  <c r="T62" i="15" s="1"/>
  <c r="S63" i="15"/>
  <c r="W63" i="15"/>
  <c r="X63" i="15" s="1"/>
  <c r="Y63" i="15" s="1"/>
  <c r="S64" i="15"/>
  <c r="W64" i="15"/>
  <c r="X64" i="15" s="1"/>
  <c r="S65" i="15"/>
  <c r="W65" i="15"/>
  <c r="S66" i="15"/>
  <c r="W66" i="15"/>
  <c r="X66" i="15" s="1"/>
  <c r="S67" i="15"/>
  <c r="W67" i="15"/>
  <c r="W68" i="15"/>
  <c r="X68" i="15" s="1"/>
  <c r="S69" i="15"/>
  <c r="W69" i="15"/>
  <c r="W70" i="15"/>
  <c r="X70" i="15" s="1"/>
  <c r="S71" i="15"/>
  <c r="T71" i="15" s="1"/>
  <c r="W71" i="15"/>
  <c r="X71" i="15" s="1"/>
  <c r="W72" i="15"/>
  <c r="X72" i="15" s="1"/>
  <c r="S73" i="15"/>
  <c r="W73" i="15"/>
  <c r="W74" i="15"/>
  <c r="X74" i="15" s="1"/>
  <c r="S75" i="15"/>
  <c r="W75" i="15"/>
  <c r="X75" i="15" s="1"/>
  <c r="W78" i="15"/>
  <c r="S79" i="15"/>
  <c r="T79" i="15" s="1"/>
  <c r="W79" i="15"/>
  <c r="X79" i="15" s="1"/>
  <c r="S80" i="15"/>
  <c r="W80" i="15"/>
  <c r="X80" i="15" s="1"/>
  <c r="Y80" i="15" s="1"/>
  <c r="S81" i="15"/>
  <c r="T81" i="15" s="1"/>
  <c r="W81" i="15"/>
  <c r="X81" i="15" s="1"/>
  <c r="W82" i="15"/>
  <c r="W84" i="15"/>
  <c r="W87" i="15"/>
  <c r="X87" i="15" s="1"/>
  <c r="S88" i="15"/>
  <c r="W88" i="15"/>
  <c r="S89" i="15"/>
  <c r="W89" i="15"/>
  <c r="X89" i="15" s="1"/>
  <c r="Y89" i="15" s="1"/>
  <c r="S90" i="15"/>
  <c r="W90" i="15"/>
  <c r="X90" i="15" s="1"/>
  <c r="W91" i="15"/>
  <c r="S92" i="15"/>
  <c r="W92" i="15"/>
  <c r="W93" i="15"/>
  <c r="X93" i="15" s="1"/>
  <c r="W97" i="15"/>
  <c r="X97" i="15" s="1"/>
  <c r="S98" i="15"/>
  <c r="W98" i="15"/>
  <c r="X98" i="15" s="1"/>
  <c r="S99" i="15"/>
  <c r="W99" i="15"/>
  <c r="S100" i="15"/>
  <c r="T100" i="15" s="1"/>
  <c r="U100" i="15" s="1"/>
  <c r="W100" i="15"/>
  <c r="X100" i="15" s="1"/>
  <c r="Y100" i="15" s="1"/>
  <c r="S101" i="15"/>
  <c r="S102" i="15"/>
  <c r="T102" i="15" s="1"/>
  <c r="W102" i="15"/>
  <c r="W103" i="15"/>
  <c r="S104" i="15"/>
  <c r="T104" i="15" s="1"/>
  <c r="W104" i="15"/>
  <c r="X104" i="15" s="1"/>
  <c r="Y104" i="15" s="1"/>
  <c r="W105" i="15"/>
  <c r="S106" i="15"/>
  <c r="T106" i="15" s="1"/>
  <c r="W106" i="15"/>
  <c r="W107" i="15"/>
  <c r="S108" i="15"/>
  <c r="T108" i="15" s="1"/>
  <c r="U108" i="15" s="1"/>
  <c r="W108" i="15"/>
  <c r="X108" i="15" s="1"/>
  <c r="Y108" i="15" s="1"/>
  <c r="W109" i="15"/>
  <c r="S110" i="15"/>
  <c r="T110" i="15" s="1"/>
  <c r="W110" i="15"/>
  <c r="X110" i="15" s="1"/>
  <c r="W111" i="15"/>
  <c r="S112" i="15"/>
  <c r="T112" i="15" s="1"/>
  <c r="U112" i="15" s="1"/>
  <c r="W113" i="15"/>
  <c r="S114" i="15"/>
  <c r="T114" i="15" s="1"/>
  <c r="U114" i="15" s="1"/>
  <c r="W114" i="15"/>
  <c r="W115" i="15"/>
  <c r="S116" i="15"/>
  <c r="T116" i="15" s="1"/>
  <c r="U116" i="15" s="1"/>
  <c r="W116" i="15"/>
  <c r="X116" i="15" s="1"/>
  <c r="Y116" i="15" s="1"/>
  <c r="S117" i="15"/>
  <c r="W117" i="15"/>
  <c r="S118" i="15"/>
  <c r="T118" i="15" s="1"/>
  <c r="U118" i="15" s="1"/>
  <c r="W118" i="15"/>
  <c r="W119" i="15"/>
  <c r="S120" i="15"/>
  <c r="T120" i="15" s="1"/>
  <c r="U120" i="15" s="1"/>
  <c r="W121" i="15"/>
  <c r="S122" i="15"/>
  <c r="T122" i="15" s="1"/>
  <c r="U122" i="15" s="1"/>
  <c r="W122" i="15"/>
  <c r="W123" i="15"/>
  <c r="S124" i="15"/>
  <c r="T124" i="15" s="1"/>
  <c r="U124" i="15" s="1"/>
  <c r="W124" i="15"/>
  <c r="X124" i="15" s="1"/>
  <c r="Y124" i="15" s="1"/>
  <c r="W125" i="15"/>
  <c r="S126" i="15"/>
  <c r="T126" i="15" s="1"/>
  <c r="U126" i="15" s="1"/>
  <c r="W126" i="15"/>
  <c r="X126" i="15" s="1"/>
  <c r="Y126" i="15" s="1"/>
  <c r="W127" i="15"/>
  <c r="S128" i="15"/>
  <c r="T128" i="15" s="1"/>
  <c r="U128" i="15" s="1"/>
  <c r="W133" i="15"/>
  <c r="X133" i="15" s="1"/>
  <c r="S134" i="15"/>
  <c r="W135" i="15"/>
  <c r="S136" i="15"/>
  <c r="W136" i="15"/>
  <c r="W137" i="15"/>
  <c r="S138" i="15"/>
  <c r="W138" i="15"/>
  <c r="W139" i="15"/>
  <c r="AE7" i="15"/>
  <c r="AI7" i="15"/>
  <c r="AE8" i="15"/>
  <c r="AI8" i="15"/>
  <c r="AE9" i="15"/>
  <c r="AF9" i="15" s="1"/>
  <c r="AI9" i="15"/>
  <c r="AJ9" i="15" s="1"/>
  <c r="AI10" i="15"/>
  <c r="AE11" i="15"/>
  <c r="AF11" i="15" s="1"/>
  <c r="AI11" i="15"/>
  <c r="AJ11" i="15" s="1"/>
  <c r="AE12" i="15"/>
  <c r="AI12" i="15"/>
  <c r="AJ12" i="15" s="1"/>
  <c r="AE13" i="15"/>
  <c r="AI13" i="15"/>
  <c r="AM13" i="15" s="1"/>
  <c r="AI14" i="15"/>
  <c r="AE15" i="15"/>
  <c r="AF15" i="15" s="1"/>
  <c r="AG15" i="15" s="1"/>
  <c r="AI15" i="15"/>
  <c r="AE16" i="15"/>
  <c r="AF16" i="15" s="1"/>
  <c r="AI16" i="15"/>
  <c r="AJ16" i="15" s="1"/>
  <c r="AE17" i="15"/>
  <c r="AI17" i="15"/>
  <c r="AI18" i="15"/>
  <c r="AE19" i="15"/>
  <c r="AF19" i="15" s="1"/>
  <c r="AI19" i="15"/>
  <c r="AJ19" i="15" s="1"/>
  <c r="AE20" i="15"/>
  <c r="AI20" i="15"/>
  <c r="AJ20" i="15" s="1"/>
  <c r="AE21" i="15"/>
  <c r="AI21" i="15"/>
  <c r="AI22" i="15"/>
  <c r="AE23" i="15"/>
  <c r="AF23" i="15" s="1"/>
  <c r="AG23" i="15" s="1"/>
  <c r="AI23" i="15"/>
  <c r="AE24" i="15"/>
  <c r="AF24" i="15" s="1"/>
  <c r="AI24" i="15"/>
  <c r="AJ24" i="15" s="1"/>
  <c r="AE25" i="15"/>
  <c r="AI25" i="15"/>
  <c r="AI26" i="15"/>
  <c r="AE27" i="15"/>
  <c r="AF27" i="15" s="1"/>
  <c r="AI27" i="15"/>
  <c r="AJ27" i="15" s="1"/>
  <c r="AE28" i="15"/>
  <c r="AI28" i="15"/>
  <c r="AJ28" i="15" s="1"/>
  <c r="AE29" i="15"/>
  <c r="AI29" i="15"/>
  <c r="AI30" i="15"/>
  <c r="AE31" i="15"/>
  <c r="AF31" i="15" s="1"/>
  <c r="AG31" i="15" s="1"/>
  <c r="AI31" i="15"/>
  <c r="AE32" i="15"/>
  <c r="AF32" i="15" s="1"/>
  <c r="AI32" i="15"/>
  <c r="AJ32" i="15" s="1"/>
  <c r="AE33" i="15"/>
  <c r="AI33" i="15"/>
  <c r="AI34" i="15"/>
  <c r="AE35" i="15"/>
  <c r="AF35" i="15" s="1"/>
  <c r="AI35" i="15"/>
  <c r="AJ35" i="15" s="1"/>
  <c r="AI36" i="15"/>
  <c r="AJ36" i="15" s="1"/>
  <c r="AE37" i="15"/>
  <c r="AM37" i="15" s="1"/>
  <c r="AI37" i="15"/>
  <c r="AI38" i="15"/>
  <c r="AE39" i="15"/>
  <c r="AF39" i="15" s="1"/>
  <c r="AG39" i="15" s="1"/>
  <c r="AI39" i="15"/>
  <c r="AI40" i="15"/>
  <c r="AJ40" i="15" s="1"/>
  <c r="AK40" i="15" s="1"/>
  <c r="AE41" i="15"/>
  <c r="AF41" i="15" s="1"/>
  <c r="AG41" i="15" s="1"/>
  <c r="AI41" i="15"/>
  <c r="AJ41" i="15" s="1"/>
  <c r="AK41" i="15" s="1"/>
  <c r="AE43" i="15"/>
  <c r="AM43" i="15" s="1"/>
  <c r="AI43" i="15"/>
  <c r="AJ43" i="15" s="1"/>
  <c r="AI44" i="15"/>
  <c r="AJ44" i="15" s="1"/>
  <c r="AK44" i="15" s="1"/>
  <c r="AE45" i="15"/>
  <c r="AI45" i="15"/>
  <c r="AJ45" i="15" s="1"/>
  <c r="AI46" i="15"/>
  <c r="AJ46" i="15" s="1"/>
  <c r="AE47" i="15"/>
  <c r="AF47" i="15" s="1"/>
  <c r="AG47" i="15" s="1"/>
  <c r="AI47" i="15"/>
  <c r="AI48" i="15"/>
  <c r="AE49" i="15"/>
  <c r="AF49" i="15" s="1"/>
  <c r="AG49" i="15" s="1"/>
  <c r="AI49" i="15"/>
  <c r="AJ49" i="15" s="1"/>
  <c r="AK49" i="15" s="1"/>
  <c r="AI50" i="15"/>
  <c r="AE51" i="15"/>
  <c r="AF51" i="15" s="1"/>
  <c r="AG51" i="15" s="1"/>
  <c r="AI51" i="15"/>
  <c r="AE52" i="15"/>
  <c r="AI52" i="15"/>
  <c r="AE53" i="15"/>
  <c r="AI53" i="15"/>
  <c r="AJ53" i="15" s="1"/>
  <c r="AK53" i="15" s="1"/>
  <c r="AE54" i="15"/>
  <c r="AI54" i="15"/>
  <c r="AI55" i="15"/>
  <c r="AJ55" i="15" s="1"/>
  <c r="AK55" i="15" s="1"/>
  <c r="AE56" i="15"/>
  <c r="AI56" i="15"/>
  <c r="AI57" i="15"/>
  <c r="AJ57" i="15" s="1"/>
  <c r="AK57" i="15" s="1"/>
  <c r="AE58" i="15"/>
  <c r="AI58" i="15"/>
  <c r="AI59" i="15"/>
  <c r="AE60" i="15"/>
  <c r="AI60" i="15"/>
  <c r="AI61" i="15"/>
  <c r="AJ61" i="15" s="1"/>
  <c r="AK61" i="15" s="1"/>
  <c r="AE62" i="15"/>
  <c r="AI62" i="15"/>
  <c r="AE63" i="15"/>
  <c r="AF63" i="15" s="1"/>
  <c r="AG63" i="15" s="1"/>
  <c r="AI63" i="15"/>
  <c r="AJ63" i="15" s="1"/>
  <c r="AK63" i="15" s="1"/>
  <c r="AI64" i="15"/>
  <c r="AE65" i="15"/>
  <c r="AF65" i="15" s="1"/>
  <c r="AG65" i="15" s="1"/>
  <c r="AI65" i="15"/>
  <c r="AJ65" i="15" s="1"/>
  <c r="AK65" i="15" s="1"/>
  <c r="AE66" i="15"/>
  <c r="AI66" i="15"/>
  <c r="AI67" i="15"/>
  <c r="AJ67" i="15" s="1"/>
  <c r="AK67" i="15" s="1"/>
  <c r="AI68" i="15"/>
  <c r="AI69" i="15"/>
  <c r="AE70" i="15"/>
  <c r="AI70" i="15"/>
  <c r="AI71" i="15"/>
  <c r="AJ71" i="15" s="1"/>
  <c r="AK71" i="15" s="1"/>
  <c r="AE72" i="15"/>
  <c r="AI72" i="15"/>
  <c r="AE73" i="15"/>
  <c r="AI73" i="15"/>
  <c r="AJ73" i="15" s="1"/>
  <c r="AK73" i="15" s="1"/>
  <c r="AE74" i="15"/>
  <c r="AI74" i="15"/>
  <c r="AE75" i="15"/>
  <c r="AI75" i="15"/>
  <c r="AJ75" i="15" s="1"/>
  <c r="AK75" i="15" s="1"/>
  <c r="AE78" i="15"/>
  <c r="AF78" i="15" s="1"/>
  <c r="AI78" i="15"/>
  <c r="AJ78" i="15" s="1"/>
  <c r="AI79" i="15"/>
  <c r="AE80" i="15"/>
  <c r="AF80" i="15" s="1"/>
  <c r="AG80" i="15" s="1"/>
  <c r="AI80" i="15"/>
  <c r="AI81" i="15"/>
  <c r="AE82" i="15"/>
  <c r="AF82" i="15" s="1"/>
  <c r="AI82" i="15"/>
  <c r="AJ82" i="15" s="1"/>
  <c r="AE84" i="15"/>
  <c r="AI84" i="15"/>
  <c r="AE87" i="15"/>
  <c r="AI87" i="15"/>
  <c r="AI88" i="15"/>
  <c r="AE89" i="15"/>
  <c r="AI89" i="15"/>
  <c r="AI90" i="15"/>
  <c r="AE91" i="15"/>
  <c r="AI91" i="15"/>
  <c r="AI92" i="15"/>
  <c r="AJ92" i="15" s="1"/>
  <c r="AE93" i="15"/>
  <c r="AI93" i="15"/>
  <c r="AE97" i="15"/>
  <c r="AF97" i="15" s="1"/>
  <c r="AI97" i="15"/>
  <c r="AJ97" i="15" s="1"/>
  <c r="AI98" i="15"/>
  <c r="AE99" i="15"/>
  <c r="AI99" i="15"/>
  <c r="AJ99" i="15" s="1"/>
  <c r="AK99" i="15" s="1"/>
  <c r="AI100" i="15"/>
  <c r="AE101" i="15"/>
  <c r="AF101" i="15" s="1"/>
  <c r="AI101" i="15"/>
  <c r="AJ101" i="15" s="1"/>
  <c r="AI102" i="15"/>
  <c r="AE103" i="15"/>
  <c r="AF103" i="15" s="1"/>
  <c r="AG103" i="15" s="1"/>
  <c r="AI104" i="15"/>
  <c r="AE105" i="15"/>
  <c r="AF105" i="15" s="1"/>
  <c r="AI105" i="15"/>
  <c r="AJ105" i="15" s="1"/>
  <c r="AI106" i="15"/>
  <c r="AE107" i="15"/>
  <c r="AF107" i="15" s="1"/>
  <c r="AG107" i="15" s="1"/>
  <c r="AI107" i="15"/>
  <c r="AJ107" i="15" s="1"/>
  <c r="AK107" i="15" s="1"/>
  <c r="AE108" i="15"/>
  <c r="AI108" i="15"/>
  <c r="AE109" i="15"/>
  <c r="AF109" i="15" s="1"/>
  <c r="AI109" i="15"/>
  <c r="AJ109" i="15" s="1"/>
  <c r="AI110" i="15"/>
  <c r="AE111" i="15"/>
  <c r="AF111" i="15" s="1"/>
  <c r="AG111" i="15" s="1"/>
  <c r="AI111" i="15"/>
  <c r="AJ111" i="15" s="1"/>
  <c r="AK111" i="15" s="1"/>
  <c r="AE112" i="15"/>
  <c r="AI112" i="15"/>
  <c r="AE113" i="15"/>
  <c r="AF113" i="15" s="1"/>
  <c r="AG113" i="15" s="1"/>
  <c r="AI113" i="15"/>
  <c r="AJ113" i="15" s="1"/>
  <c r="AK113" i="15" s="1"/>
  <c r="AI114" i="15"/>
  <c r="AE115" i="15"/>
  <c r="AF115" i="15" s="1"/>
  <c r="AG115" i="15" s="1"/>
  <c r="AI115" i="15"/>
  <c r="AJ115" i="15" s="1"/>
  <c r="AK115" i="15" s="1"/>
  <c r="AI116" i="15"/>
  <c r="AE117" i="15"/>
  <c r="AF117" i="15" s="1"/>
  <c r="AG117" i="15" s="1"/>
  <c r="AI117" i="15"/>
  <c r="AJ117" i="15" s="1"/>
  <c r="AK117" i="15" s="1"/>
  <c r="AI118" i="15"/>
  <c r="AE119" i="15"/>
  <c r="AF119" i="15" s="1"/>
  <c r="AG119" i="15" s="1"/>
  <c r="AI119" i="15"/>
  <c r="AJ119" i="15" s="1"/>
  <c r="AK119" i="15" s="1"/>
  <c r="AE120" i="15"/>
  <c r="AI120" i="15"/>
  <c r="AE121" i="15"/>
  <c r="AI121" i="15"/>
  <c r="AJ121" i="15" s="1"/>
  <c r="AK121" i="15" s="1"/>
  <c r="AI122" i="15"/>
  <c r="AE123" i="15"/>
  <c r="AF123" i="15" s="1"/>
  <c r="AG123" i="15" s="1"/>
  <c r="AI123" i="15"/>
  <c r="AJ123" i="15" s="1"/>
  <c r="AK123" i="15" s="1"/>
  <c r="AI124" i="15"/>
  <c r="AE125" i="15"/>
  <c r="AF125" i="15" s="1"/>
  <c r="AG125" i="15" s="1"/>
  <c r="AI125" i="15"/>
  <c r="AJ125" i="15" s="1"/>
  <c r="AK125" i="15" s="1"/>
  <c r="AI126" i="15"/>
  <c r="AE127" i="15"/>
  <c r="AF127" i="15" s="1"/>
  <c r="AI127" i="15"/>
  <c r="AJ127" i="15" s="1"/>
  <c r="AK127" i="15" s="1"/>
  <c r="AE128" i="15"/>
  <c r="AI128" i="15"/>
  <c r="AJ128" i="15" s="1"/>
  <c r="AE133" i="15"/>
  <c r="AF133" i="15" s="1"/>
  <c r="AI133" i="15"/>
  <c r="AJ133" i="15" s="1"/>
  <c r="AI134" i="15"/>
  <c r="AJ134" i="15" s="1"/>
  <c r="AE135" i="15"/>
  <c r="AI135" i="15"/>
  <c r="AJ135" i="15" s="1"/>
  <c r="AI136" i="15"/>
  <c r="AE137" i="15"/>
  <c r="AF137" i="15" s="1"/>
  <c r="AI137" i="15"/>
  <c r="AJ137" i="15" s="1"/>
  <c r="AI138" i="15"/>
  <c r="AE139" i="15"/>
  <c r="AF139" i="15" s="1"/>
  <c r="AG139" i="15" s="1"/>
  <c r="AI139" i="15"/>
  <c r="AJ139" i="15" s="1"/>
  <c r="AK139" i="15" s="1"/>
  <c r="AS76" i="9"/>
  <c r="J9" i="16"/>
  <c r="V8" i="17"/>
  <c r="G76" i="27"/>
  <c r="G76" i="28"/>
  <c r="K9" i="29"/>
  <c r="K16" i="29"/>
  <c r="U7" i="30"/>
  <c r="U8" i="30"/>
  <c r="U9" i="30"/>
  <c r="U11" i="30"/>
  <c r="U12" i="30"/>
  <c r="U17" i="30"/>
  <c r="U19" i="30"/>
  <c r="U21" i="30"/>
  <c r="U22" i="30"/>
  <c r="U23" i="30"/>
  <c r="U24" i="30"/>
  <c r="U28" i="30"/>
  <c r="U34" i="30"/>
  <c r="U37" i="30"/>
  <c r="U38" i="30"/>
  <c r="AR76" i="9"/>
  <c r="I9" i="16"/>
  <c r="U9" i="17"/>
  <c r="U11" i="17"/>
  <c r="U13" i="17"/>
  <c r="F76" i="27"/>
  <c r="S126" i="7" s="1"/>
  <c r="F76" i="28"/>
  <c r="J9" i="29"/>
  <c r="J16" i="29"/>
  <c r="T8" i="30"/>
  <c r="T9" i="30"/>
  <c r="T11" i="30"/>
  <c r="T12" i="30"/>
  <c r="T14" i="30"/>
  <c r="T15" i="30"/>
  <c r="T18" i="30"/>
  <c r="T19" i="30"/>
  <c r="T21" i="30"/>
  <c r="T22" i="30"/>
  <c r="T23" i="30"/>
  <c r="T24" i="30"/>
  <c r="T26" i="30"/>
  <c r="T28" i="30"/>
  <c r="T31" i="30"/>
  <c r="T32" i="30"/>
  <c r="T33" i="30"/>
  <c r="T34" i="30"/>
  <c r="T35" i="30"/>
  <c r="T36" i="30"/>
  <c r="T37" i="30"/>
  <c r="T38" i="30"/>
  <c r="T39" i="30"/>
  <c r="AP9" i="9"/>
  <c r="AQ13" i="9"/>
  <c r="Z17" i="7"/>
  <c r="AQ21" i="9"/>
  <c r="AQ25" i="9"/>
  <c r="Z29" i="7"/>
  <c r="Z33" i="7"/>
  <c r="AP37" i="9"/>
  <c r="AP41" i="9"/>
  <c r="Z45" i="7"/>
  <c r="AQ49" i="9"/>
  <c r="AP53" i="9"/>
  <c r="AQ57" i="9"/>
  <c r="AP61" i="9"/>
  <c r="AQ65" i="9"/>
  <c r="AP69" i="9"/>
  <c r="AP73" i="9"/>
  <c r="G84" i="15"/>
  <c r="AH72" i="2"/>
  <c r="AP72" i="7" s="1"/>
  <c r="AH68" i="2"/>
  <c r="AP68" i="7" s="1"/>
  <c r="AH64" i="2"/>
  <c r="AP64" i="7" s="1"/>
  <c r="AH60" i="2"/>
  <c r="AP60" i="7" s="1"/>
  <c r="AH56" i="2"/>
  <c r="AP56" i="7" s="1"/>
  <c r="AH52" i="2"/>
  <c r="AP52" i="7" s="1"/>
  <c r="AH48" i="2"/>
  <c r="AP48" i="7" s="1"/>
  <c r="AH44" i="2"/>
  <c r="AP44" i="7" s="1"/>
  <c r="AH40" i="2"/>
  <c r="AP40" i="7" s="1"/>
  <c r="AH36" i="2"/>
  <c r="AP36" i="7" s="1"/>
  <c r="AH32" i="2"/>
  <c r="AP32" i="7" s="1"/>
  <c r="AH28" i="2"/>
  <c r="AP28" i="7" s="1"/>
  <c r="AH24" i="2"/>
  <c r="AP24" i="7" s="1"/>
  <c r="AH20" i="2"/>
  <c r="AP20" i="7" s="1"/>
  <c r="AH16" i="2"/>
  <c r="AP16" i="7" s="1"/>
  <c r="AH12" i="2"/>
  <c r="AP12" i="7" s="1"/>
  <c r="AH8" i="2"/>
  <c r="AP8" i="7" s="1"/>
  <c r="T73" i="2"/>
  <c r="T69" i="2"/>
  <c r="T65" i="2"/>
  <c r="T61" i="2"/>
  <c r="T57" i="2"/>
  <c r="T53" i="2"/>
  <c r="T49" i="2"/>
  <c r="T45" i="2"/>
  <c r="T41" i="2"/>
  <c r="T37" i="2"/>
  <c r="T33" i="2"/>
  <c r="T29" i="2"/>
  <c r="T25" i="2"/>
  <c r="T21" i="2"/>
  <c r="T17" i="2"/>
  <c r="T13" i="2"/>
  <c r="T9" i="2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8" i="1"/>
  <c r="AC79" i="1"/>
  <c r="AC80" i="1"/>
  <c r="AC81" i="1"/>
  <c r="AC82" i="1"/>
  <c r="AC83" i="1"/>
  <c r="AC84" i="1"/>
  <c r="AD8" i="17"/>
  <c r="AD9" i="17"/>
  <c r="AD11" i="17"/>
  <c r="AD13" i="17"/>
  <c r="AK132" i="7"/>
  <c r="AK134" i="7"/>
  <c r="AK136" i="7"/>
  <c r="AK137" i="7"/>
  <c r="AK138" i="7"/>
  <c r="D90" i="1"/>
  <c r="D91" i="1" s="1"/>
  <c r="F90" i="1"/>
  <c r="F91" i="1" s="1"/>
  <c r="I90" i="1"/>
  <c r="I91" i="1" s="1"/>
  <c r="L90" i="1"/>
  <c r="L91" i="1" s="1"/>
  <c r="O90" i="1"/>
  <c r="O91" i="1" s="1"/>
  <c r="R90" i="1"/>
  <c r="R91" i="1" s="1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AK87" i="7"/>
  <c r="AK95" i="7"/>
  <c r="AK103" i="7"/>
  <c r="AK110" i="7"/>
  <c r="AK85" i="7"/>
  <c r="AK79" i="7"/>
  <c r="AK80" i="7"/>
  <c r="AK81" i="7"/>
  <c r="AK82" i="7"/>
  <c r="AK83" i="7"/>
  <c r="AK84" i="7"/>
  <c r="AK88" i="7"/>
  <c r="AK90" i="7"/>
  <c r="AK91" i="7"/>
  <c r="AK92" i="7"/>
  <c r="AK93" i="7"/>
  <c r="AK94" i="7"/>
  <c r="AK96" i="7"/>
  <c r="AK97" i="7"/>
  <c r="AK98" i="7"/>
  <c r="AK99" i="7"/>
  <c r="AK100" i="7"/>
  <c r="AK101" i="7"/>
  <c r="AK102" i="7"/>
  <c r="AK104" i="7"/>
  <c r="AK105" i="7"/>
  <c r="AK106" i="7"/>
  <c r="AK109" i="7"/>
  <c r="AK107" i="7"/>
  <c r="AK108" i="7"/>
  <c r="AK86" i="7"/>
  <c r="AJ7" i="2"/>
  <c r="AR7" i="7" s="1"/>
  <c r="AJ8" i="2"/>
  <c r="AR8" i="7" s="1"/>
  <c r="AJ9" i="2"/>
  <c r="AR9" i="7" s="1"/>
  <c r="AJ10" i="2"/>
  <c r="AR10" i="7" s="1"/>
  <c r="AJ11" i="2"/>
  <c r="AR11" i="7" s="1"/>
  <c r="AJ12" i="2"/>
  <c r="AR12" i="7" s="1"/>
  <c r="AJ13" i="2"/>
  <c r="AR13" i="7" s="1"/>
  <c r="AJ14" i="2"/>
  <c r="AR14" i="7" s="1"/>
  <c r="AJ15" i="2"/>
  <c r="AR15" i="7" s="1"/>
  <c r="AJ16" i="2"/>
  <c r="AR16" i="7" s="1"/>
  <c r="AJ17" i="2"/>
  <c r="AR17" i="7" s="1"/>
  <c r="AJ18" i="2"/>
  <c r="AR18" i="7" s="1"/>
  <c r="AJ19" i="2"/>
  <c r="AR19" i="7" s="1"/>
  <c r="AJ20" i="2"/>
  <c r="AR20" i="7" s="1"/>
  <c r="AJ21" i="2"/>
  <c r="AR21" i="7" s="1"/>
  <c r="AJ22" i="2"/>
  <c r="AR22" i="7" s="1"/>
  <c r="AJ23" i="2"/>
  <c r="AJ24" i="2"/>
  <c r="AR24" i="7" s="1"/>
  <c r="AJ25" i="2"/>
  <c r="AR25" i="7" s="1"/>
  <c r="AJ26" i="2"/>
  <c r="AR26" i="7" s="1"/>
  <c r="AJ27" i="2"/>
  <c r="AR27" i="7" s="1"/>
  <c r="AJ28" i="2"/>
  <c r="AR28" i="7" s="1"/>
  <c r="AJ29" i="2"/>
  <c r="AR29" i="7" s="1"/>
  <c r="AJ30" i="2"/>
  <c r="AR30" i="7" s="1"/>
  <c r="AJ31" i="2"/>
  <c r="AR31" i="7" s="1"/>
  <c r="AJ32" i="2"/>
  <c r="AR32" i="7" s="1"/>
  <c r="AJ33" i="2"/>
  <c r="AR33" i="7" s="1"/>
  <c r="AJ34" i="2"/>
  <c r="AR34" i="7" s="1"/>
  <c r="AJ35" i="2"/>
  <c r="AR35" i="7" s="1"/>
  <c r="AJ36" i="2"/>
  <c r="AR36" i="7" s="1"/>
  <c r="AJ37" i="2"/>
  <c r="AR37" i="7" s="1"/>
  <c r="AJ38" i="2"/>
  <c r="AR38" i="7" s="1"/>
  <c r="AJ39" i="2"/>
  <c r="AR39" i="7" s="1"/>
  <c r="AJ40" i="2"/>
  <c r="AR40" i="7" s="1"/>
  <c r="AJ41" i="2"/>
  <c r="AR41" i="7" s="1"/>
  <c r="AJ42" i="2"/>
  <c r="AR42" i="7" s="1"/>
  <c r="AJ43" i="2"/>
  <c r="AR43" i="7" s="1"/>
  <c r="AJ44" i="2"/>
  <c r="AR44" i="7" s="1"/>
  <c r="AJ45" i="2"/>
  <c r="AR45" i="7" s="1"/>
  <c r="AJ46" i="2"/>
  <c r="AR46" i="7" s="1"/>
  <c r="AJ47" i="2"/>
  <c r="AR47" i="7" s="1"/>
  <c r="AJ48" i="2"/>
  <c r="AR48" i="7" s="1"/>
  <c r="AJ49" i="2"/>
  <c r="AR49" i="7" s="1"/>
  <c r="AJ50" i="2"/>
  <c r="AR50" i="7" s="1"/>
  <c r="AJ51" i="2"/>
  <c r="AR51" i="7" s="1"/>
  <c r="AJ52" i="2"/>
  <c r="AR52" i="7" s="1"/>
  <c r="AJ53" i="2"/>
  <c r="AR53" i="7" s="1"/>
  <c r="AJ54" i="2"/>
  <c r="AR54" i="7" s="1"/>
  <c r="AJ55" i="2"/>
  <c r="AR55" i="7" s="1"/>
  <c r="AJ56" i="2"/>
  <c r="AR56" i="7" s="1"/>
  <c r="AJ57" i="2"/>
  <c r="AR57" i="7" s="1"/>
  <c r="AJ58" i="2"/>
  <c r="AR58" i="7" s="1"/>
  <c r="AJ59" i="2"/>
  <c r="AR59" i="7" s="1"/>
  <c r="AJ60" i="2"/>
  <c r="AR60" i="7" s="1"/>
  <c r="AJ61" i="2"/>
  <c r="AR61" i="7" s="1"/>
  <c r="AJ62" i="2"/>
  <c r="AR62" i="7" s="1"/>
  <c r="AJ63" i="2"/>
  <c r="AR63" i="7" s="1"/>
  <c r="AJ64" i="2"/>
  <c r="AR64" i="7" s="1"/>
  <c r="AJ65" i="2"/>
  <c r="AR65" i="7" s="1"/>
  <c r="AJ66" i="2"/>
  <c r="AR66" i="7" s="1"/>
  <c r="AJ67" i="2"/>
  <c r="AR67" i="7" s="1"/>
  <c r="AJ68" i="2"/>
  <c r="AR68" i="7" s="1"/>
  <c r="AJ69" i="2"/>
  <c r="AR69" i="7" s="1"/>
  <c r="AJ70" i="2"/>
  <c r="AR70" i="7" s="1"/>
  <c r="AJ71" i="2"/>
  <c r="AR71" i="7" s="1"/>
  <c r="AJ72" i="2"/>
  <c r="AR72" i="7" s="1"/>
  <c r="AJ73" i="2"/>
  <c r="AR73" i="7" s="1"/>
  <c r="AJ74" i="2"/>
  <c r="AR74" i="7" s="1"/>
  <c r="AJ75" i="2"/>
  <c r="AR75" i="7" s="1"/>
  <c r="AL7" i="30"/>
  <c r="AL9" i="30"/>
  <c r="AL12" i="30"/>
  <c r="AL14" i="30"/>
  <c r="AL19" i="30"/>
  <c r="AL21" i="30"/>
  <c r="AL23" i="30"/>
  <c r="AL32" i="30"/>
  <c r="AL34" i="30"/>
  <c r="AL36" i="30"/>
  <c r="AL38" i="30"/>
  <c r="AX76" i="2"/>
  <c r="AX85" i="2"/>
  <c r="AV77" i="2"/>
  <c r="AU77" i="2"/>
  <c r="AA79" i="2"/>
  <c r="AU79" i="2" s="1"/>
  <c r="AA80" i="2"/>
  <c r="AU80" i="2" s="1"/>
  <c r="AA81" i="2"/>
  <c r="AU81" i="2" s="1"/>
  <c r="AH7" i="2"/>
  <c r="AP7" i="7" s="1"/>
  <c r="AH9" i="2"/>
  <c r="AP9" i="7" s="1"/>
  <c r="AH10" i="2"/>
  <c r="AP10" i="7" s="1"/>
  <c r="AH11" i="2"/>
  <c r="AP11" i="7" s="1"/>
  <c r="AH13" i="2"/>
  <c r="AP13" i="7" s="1"/>
  <c r="AH14" i="2"/>
  <c r="AP14" i="7" s="1"/>
  <c r="AH15" i="2"/>
  <c r="AP15" i="7" s="1"/>
  <c r="AH17" i="2"/>
  <c r="AP17" i="7" s="1"/>
  <c r="AH18" i="2"/>
  <c r="AP18" i="7" s="1"/>
  <c r="AH19" i="2"/>
  <c r="AP19" i="7" s="1"/>
  <c r="AH21" i="2"/>
  <c r="AP21" i="7" s="1"/>
  <c r="AH22" i="2"/>
  <c r="AP22" i="7" s="1"/>
  <c r="AH23" i="2"/>
  <c r="AJ16" i="29"/>
  <c r="AJ18" i="29" s="1"/>
  <c r="AH25" i="2"/>
  <c r="AP25" i="7" s="1"/>
  <c r="AH26" i="2"/>
  <c r="AP26" i="7" s="1"/>
  <c r="AH27" i="2"/>
  <c r="AP27" i="7" s="1"/>
  <c r="AH29" i="2"/>
  <c r="AP29" i="7" s="1"/>
  <c r="AH30" i="2"/>
  <c r="AP30" i="7" s="1"/>
  <c r="AH31" i="2"/>
  <c r="AP31" i="7" s="1"/>
  <c r="AH33" i="2"/>
  <c r="AP33" i="7" s="1"/>
  <c r="AH34" i="2"/>
  <c r="AP34" i="7" s="1"/>
  <c r="AH35" i="2"/>
  <c r="AP35" i="7" s="1"/>
  <c r="AH37" i="2"/>
  <c r="AP37" i="7" s="1"/>
  <c r="AH38" i="2"/>
  <c r="AP38" i="7" s="1"/>
  <c r="AH39" i="2"/>
  <c r="AP39" i="7" s="1"/>
  <c r="AH41" i="2"/>
  <c r="AP41" i="7" s="1"/>
  <c r="AH42" i="2"/>
  <c r="AP42" i="7" s="1"/>
  <c r="AH43" i="2"/>
  <c r="AP43" i="7" s="1"/>
  <c r="AH45" i="2"/>
  <c r="AP45" i="7" s="1"/>
  <c r="AH46" i="2"/>
  <c r="AP46" i="7" s="1"/>
  <c r="AH47" i="2"/>
  <c r="AP47" i="7" s="1"/>
  <c r="AH49" i="2"/>
  <c r="AP49" i="7" s="1"/>
  <c r="AH50" i="2"/>
  <c r="AP50" i="7" s="1"/>
  <c r="AH51" i="2"/>
  <c r="AP51" i="7" s="1"/>
  <c r="AH53" i="2"/>
  <c r="AP53" i="7" s="1"/>
  <c r="AH54" i="2"/>
  <c r="AP54" i="7" s="1"/>
  <c r="AH55" i="2"/>
  <c r="AP55" i="7" s="1"/>
  <c r="AH57" i="2"/>
  <c r="AP57" i="7" s="1"/>
  <c r="AH58" i="2"/>
  <c r="AP58" i="7" s="1"/>
  <c r="AH59" i="2"/>
  <c r="AP59" i="7" s="1"/>
  <c r="AH61" i="2"/>
  <c r="AP61" i="7" s="1"/>
  <c r="AH62" i="2"/>
  <c r="AP62" i="7" s="1"/>
  <c r="AH63" i="2"/>
  <c r="AP63" i="7" s="1"/>
  <c r="AH65" i="2"/>
  <c r="AP65" i="7" s="1"/>
  <c r="AH66" i="2"/>
  <c r="AP66" i="7" s="1"/>
  <c r="AH67" i="2"/>
  <c r="AP67" i="7" s="1"/>
  <c r="AH69" i="2"/>
  <c r="AP69" i="7" s="1"/>
  <c r="AH70" i="2"/>
  <c r="AP70" i="7" s="1"/>
  <c r="AH71" i="2"/>
  <c r="AP71" i="7" s="1"/>
  <c r="AH73" i="2"/>
  <c r="AP73" i="7" s="1"/>
  <c r="AH74" i="2"/>
  <c r="AP74" i="7" s="1"/>
  <c r="AH75" i="2"/>
  <c r="AP75" i="7" s="1"/>
  <c r="AD79" i="2"/>
  <c r="AD80" i="2"/>
  <c r="AD81" i="2"/>
  <c r="AC79" i="2"/>
  <c r="AC80" i="2"/>
  <c r="AC81" i="2"/>
  <c r="AB79" i="2"/>
  <c r="AB80" i="2"/>
  <c r="AB81" i="2"/>
  <c r="T7" i="2"/>
  <c r="T8" i="2"/>
  <c r="T10" i="2"/>
  <c r="T11" i="2"/>
  <c r="T12" i="2"/>
  <c r="T14" i="2"/>
  <c r="T15" i="2"/>
  <c r="T16" i="2"/>
  <c r="T18" i="2"/>
  <c r="T19" i="2"/>
  <c r="T20" i="2"/>
  <c r="T22" i="2"/>
  <c r="T23" i="2"/>
  <c r="T24" i="2"/>
  <c r="T26" i="2"/>
  <c r="T27" i="2"/>
  <c r="T28" i="2"/>
  <c r="T30" i="2"/>
  <c r="T31" i="2"/>
  <c r="T32" i="2"/>
  <c r="T34" i="2"/>
  <c r="T35" i="2"/>
  <c r="T36" i="2"/>
  <c r="T38" i="2"/>
  <c r="T39" i="2"/>
  <c r="T40" i="2"/>
  <c r="T42" i="2"/>
  <c r="T43" i="2"/>
  <c r="T44" i="2"/>
  <c r="T46" i="2"/>
  <c r="T47" i="2"/>
  <c r="T48" i="2"/>
  <c r="T50" i="2"/>
  <c r="T51" i="2"/>
  <c r="T52" i="2"/>
  <c r="T54" i="2"/>
  <c r="T55" i="2"/>
  <c r="T56" i="2"/>
  <c r="T58" i="2"/>
  <c r="T59" i="2"/>
  <c r="T60" i="2"/>
  <c r="T62" i="2"/>
  <c r="T63" i="2"/>
  <c r="T64" i="2"/>
  <c r="T66" i="2"/>
  <c r="T67" i="2"/>
  <c r="T68" i="2"/>
  <c r="T70" i="2"/>
  <c r="T71" i="2"/>
  <c r="T72" i="2"/>
  <c r="T74" i="2"/>
  <c r="T75" i="2"/>
  <c r="AF90" i="2"/>
  <c r="AF91" i="2" s="1"/>
  <c r="D90" i="2"/>
  <c r="D91" i="2" s="1"/>
  <c r="G90" i="2"/>
  <c r="G91" i="2" s="1"/>
  <c r="J90" i="2"/>
  <c r="J91" i="2" s="1"/>
  <c r="M90" i="2"/>
  <c r="M91" i="2" s="1"/>
  <c r="P90" i="2"/>
  <c r="P91" i="2" s="1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F4" i="27"/>
  <c r="G4" i="27"/>
  <c r="H4" i="27"/>
  <c r="I4" i="27"/>
  <c r="J4" i="27"/>
  <c r="K4" i="27"/>
  <c r="L4" i="27"/>
  <c r="M4" i="27"/>
  <c r="N4" i="27"/>
  <c r="O4" i="27"/>
  <c r="F4" i="28"/>
  <c r="G4" i="28"/>
  <c r="H4" i="28"/>
  <c r="I4" i="28"/>
  <c r="J4" i="28"/>
  <c r="K4" i="28"/>
  <c r="L4" i="28"/>
  <c r="M4" i="28"/>
  <c r="N4" i="28"/>
  <c r="O4" i="28"/>
  <c r="C3" i="71"/>
  <c r="D3" i="71"/>
  <c r="E3" i="71"/>
  <c r="F3" i="71"/>
  <c r="G3" i="71"/>
  <c r="H3" i="71"/>
  <c r="I3" i="71"/>
  <c r="J3" i="71"/>
  <c r="K3" i="71"/>
  <c r="L3" i="71"/>
  <c r="M3" i="71"/>
  <c r="N3" i="71"/>
  <c r="O3" i="71"/>
  <c r="P3" i="71"/>
  <c r="Q3" i="71"/>
  <c r="R3" i="71"/>
  <c r="S3" i="71"/>
  <c r="H58" i="77"/>
  <c r="AY116" i="7"/>
  <c r="AE15" i="29"/>
  <c r="AK119" i="7" s="1"/>
  <c r="AE14" i="29"/>
  <c r="AK118" i="7" s="1"/>
  <c r="AE13" i="29"/>
  <c r="AK117" i="7" s="1"/>
  <c r="AE12" i="29"/>
  <c r="AK116" i="7" s="1"/>
  <c r="AE11" i="29"/>
  <c r="AK115" i="7" s="1"/>
  <c r="AE8" i="29"/>
  <c r="AE7" i="29"/>
  <c r="AK113" i="7" s="1"/>
  <c r="T14" i="29"/>
  <c r="T13" i="29"/>
  <c r="AK127" i="7"/>
  <c r="AK126" i="7"/>
  <c r="AK128" i="7"/>
  <c r="AK129" i="7"/>
  <c r="BG75" i="9"/>
  <c r="AK75" i="7" s="1"/>
  <c r="BG74" i="9"/>
  <c r="AK74" i="7" s="1"/>
  <c r="BG73" i="9"/>
  <c r="AK73" i="7" s="1"/>
  <c r="BG72" i="9"/>
  <c r="AK72" i="7" s="1"/>
  <c r="BG71" i="9"/>
  <c r="AK71" i="7" s="1"/>
  <c r="BG70" i="9"/>
  <c r="AK70" i="7" s="1"/>
  <c r="BG69" i="9"/>
  <c r="AK69" i="7" s="1"/>
  <c r="BG68" i="9"/>
  <c r="AK68" i="7" s="1"/>
  <c r="BG67" i="9"/>
  <c r="AK67" i="7" s="1"/>
  <c r="BG66" i="9"/>
  <c r="AK66" i="7" s="1"/>
  <c r="BG65" i="9"/>
  <c r="AK65" i="7" s="1"/>
  <c r="BG64" i="9"/>
  <c r="AK64" i="7" s="1"/>
  <c r="BG63" i="9"/>
  <c r="AK63" i="7" s="1"/>
  <c r="BG62" i="9"/>
  <c r="AK62" i="7" s="1"/>
  <c r="BG61" i="9"/>
  <c r="AK61" i="7" s="1"/>
  <c r="BG60" i="9"/>
  <c r="AK60" i="7" s="1"/>
  <c r="BG59" i="9"/>
  <c r="AK59" i="7" s="1"/>
  <c r="BG58" i="9"/>
  <c r="AK58" i="7" s="1"/>
  <c r="BG57" i="9"/>
  <c r="AK57" i="7" s="1"/>
  <c r="BG56" i="9"/>
  <c r="AK56" i="7" s="1"/>
  <c r="BG55" i="9"/>
  <c r="AK55" i="7" s="1"/>
  <c r="BG54" i="9"/>
  <c r="AK54" i="7" s="1"/>
  <c r="BG53" i="9"/>
  <c r="AK53" i="7" s="1"/>
  <c r="BG52" i="9"/>
  <c r="AK52" i="7" s="1"/>
  <c r="BG51" i="9"/>
  <c r="AK51" i="7" s="1"/>
  <c r="BG50" i="9"/>
  <c r="AK50" i="7" s="1"/>
  <c r="BG49" i="9"/>
  <c r="AK49" i="7" s="1"/>
  <c r="BG48" i="9"/>
  <c r="AK48" i="7" s="1"/>
  <c r="BG47" i="9"/>
  <c r="AK47" i="7" s="1"/>
  <c r="BG46" i="9"/>
  <c r="AK46" i="7" s="1"/>
  <c r="BG45" i="9"/>
  <c r="AK45" i="7" s="1"/>
  <c r="BG44" i="9"/>
  <c r="AK44" i="7" s="1"/>
  <c r="BG43" i="9"/>
  <c r="AK43" i="7" s="1"/>
  <c r="BG42" i="9"/>
  <c r="AK42" i="7" s="1"/>
  <c r="BG41" i="9"/>
  <c r="AK41" i="7" s="1"/>
  <c r="BG40" i="9"/>
  <c r="AK40" i="7" s="1"/>
  <c r="BG39" i="9"/>
  <c r="AK39" i="7" s="1"/>
  <c r="BG38" i="9"/>
  <c r="AK38" i="7" s="1"/>
  <c r="BG37" i="9"/>
  <c r="AK37" i="7" s="1"/>
  <c r="BG36" i="9"/>
  <c r="AK36" i="7" s="1"/>
  <c r="BG35" i="9"/>
  <c r="AK35" i="7" s="1"/>
  <c r="BG34" i="9"/>
  <c r="AK34" i="7" s="1"/>
  <c r="BG33" i="9"/>
  <c r="AK33" i="7" s="1"/>
  <c r="BG32" i="9"/>
  <c r="AK32" i="7" s="1"/>
  <c r="BG31" i="9"/>
  <c r="AK31" i="7" s="1"/>
  <c r="BG30" i="9"/>
  <c r="AK30" i="7" s="1"/>
  <c r="BG29" i="9"/>
  <c r="AK29" i="7" s="1"/>
  <c r="BG28" i="9"/>
  <c r="AK28" i="7" s="1"/>
  <c r="BG27" i="9"/>
  <c r="AK27" i="7" s="1"/>
  <c r="BG26" i="9"/>
  <c r="AK26" i="7" s="1"/>
  <c r="BG25" i="9"/>
  <c r="AK25" i="7" s="1"/>
  <c r="BG24" i="9"/>
  <c r="AK24" i="7" s="1"/>
  <c r="BG23" i="9"/>
  <c r="AK23" i="7" s="1"/>
  <c r="BG22" i="9"/>
  <c r="AK22" i="7" s="1"/>
  <c r="BG21" i="9"/>
  <c r="AK21" i="7" s="1"/>
  <c r="BG20" i="9"/>
  <c r="AK20" i="7" s="1"/>
  <c r="BG19" i="9"/>
  <c r="AK19" i="7" s="1"/>
  <c r="BG18" i="9"/>
  <c r="AK18" i="7" s="1"/>
  <c r="BG17" i="9"/>
  <c r="AK17" i="7" s="1"/>
  <c r="BG16" i="9"/>
  <c r="AK16" i="7" s="1"/>
  <c r="BG15" i="9"/>
  <c r="AK15" i="7" s="1"/>
  <c r="BG14" i="9"/>
  <c r="AK14" i="7" s="1"/>
  <c r="BG13" i="9"/>
  <c r="AK13" i="7" s="1"/>
  <c r="BG12" i="9"/>
  <c r="AK12" i="7" s="1"/>
  <c r="BG11" i="9"/>
  <c r="AK11" i="7" s="1"/>
  <c r="BG10" i="9"/>
  <c r="BG9" i="9"/>
  <c r="AK9" i="7" s="1"/>
  <c r="BG8" i="9"/>
  <c r="AK8" i="7" s="1"/>
  <c r="AK7" i="7"/>
  <c r="Z8" i="16"/>
  <c r="Z7" i="16"/>
  <c r="AK124" i="7" s="1"/>
  <c r="AV60" i="9"/>
  <c r="AA60" i="7" s="1"/>
  <c r="AV52" i="9"/>
  <c r="AA52" i="7" s="1"/>
  <c r="AV44" i="9"/>
  <c r="AA44" i="7" s="1"/>
  <c r="AV39" i="9"/>
  <c r="AA39" i="7" s="1"/>
  <c r="AV36" i="9"/>
  <c r="AA36" i="7" s="1"/>
  <c r="AV32" i="9"/>
  <c r="AA32" i="7" s="1"/>
  <c r="AV28" i="9"/>
  <c r="AA28" i="7" s="1"/>
  <c r="AV12" i="9"/>
  <c r="AA12" i="7" s="1"/>
  <c r="AV11" i="9"/>
  <c r="AA11" i="7" s="1"/>
  <c r="AV8" i="9"/>
  <c r="AA8" i="7" s="1"/>
  <c r="F10" i="70"/>
  <c r="D15" i="29" s="1"/>
  <c r="F9" i="70"/>
  <c r="F8" i="70"/>
  <c r="D13" i="29" s="1"/>
  <c r="F7" i="70"/>
  <c r="D12" i="29" s="1"/>
  <c r="F6" i="70"/>
  <c r="D11" i="29" s="1"/>
  <c r="D115" i="7" s="1"/>
  <c r="F5" i="70"/>
  <c r="D8" i="29" s="1"/>
  <c r="D114" i="7" s="1"/>
  <c r="F4" i="70"/>
  <c r="D7" i="29" s="1"/>
  <c r="D113" i="7" s="1"/>
  <c r="G7" i="29"/>
  <c r="G8" i="29"/>
  <c r="G11" i="29"/>
  <c r="G12" i="29"/>
  <c r="G116" i="7" s="1"/>
  <c r="G13" i="29"/>
  <c r="G14" i="29"/>
  <c r="G15" i="29"/>
  <c r="BH138" i="7"/>
  <c r="BH137" i="7"/>
  <c r="BH136" i="7"/>
  <c r="BH135" i="7"/>
  <c r="BH134" i="7"/>
  <c r="BH133" i="7"/>
  <c r="BH132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Q1" i="12"/>
  <c r="Q7" i="12" s="1"/>
  <c r="AO18" i="68"/>
  <c r="G18" i="67" s="1"/>
  <c r="Q57" i="12"/>
  <c r="Q61" i="12"/>
  <c r="Q65" i="12"/>
  <c r="Q69" i="12"/>
  <c r="Q73" i="12"/>
  <c r="Z81" i="12"/>
  <c r="E76" i="13"/>
  <c r="E84" i="15"/>
  <c r="E103" i="15"/>
  <c r="E104" i="15"/>
  <c r="E125" i="15"/>
  <c r="E126" i="15"/>
  <c r="E134" i="15"/>
  <c r="T8" i="29" s="1"/>
  <c r="E139" i="15"/>
  <c r="T15" i="29" s="1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8" i="15"/>
  <c r="I79" i="15"/>
  <c r="I80" i="15"/>
  <c r="I81" i="15"/>
  <c r="I82" i="15"/>
  <c r="I84" i="15"/>
  <c r="I87" i="15"/>
  <c r="I88" i="15"/>
  <c r="I89" i="15"/>
  <c r="I90" i="15"/>
  <c r="I91" i="15"/>
  <c r="I92" i="15"/>
  <c r="I93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33" i="15"/>
  <c r="I134" i="15"/>
  <c r="I135" i="15"/>
  <c r="I136" i="15"/>
  <c r="I137" i="15"/>
  <c r="I138" i="15"/>
  <c r="I139" i="15"/>
  <c r="M76" i="15"/>
  <c r="M85" i="15"/>
  <c r="M94" i="15"/>
  <c r="M140" i="15"/>
  <c r="Z14" i="30"/>
  <c r="Z15" i="30"/>
  <c r="AT7" i="9"/>
  <c r="AT8" i="9"/>
  <c r="O9" i="2"/>
  <c r="AT9" i="9"/>
  <c r="L10" i="2"/>
  <c r="AT10" i="9"/>
  <c r="AT11" i="9"/>
  <c r="AT12" i="9"/>
  <c r="U12" i="7" s="1"/>
  <c r="AT13" i="9"/>
  <c r="U13" i="7" s="1"/>
  <c r="O14" i="2"/>
  <c r="AT14" i="9"/>
  <c r="AT15" i="9"/>
  <c r="U15" i="7" s="1"/>
  <c r="AT16" i="9"/>
  <c r="U16" i="7" s="1"/>
  <c r="AT17" i="9"/>
  <c r="L18" i="2"/>
  <c r="AT18" i="9"/>
  <c r="U18" i="7" s="1"/>
  <c r="AT19" i="9"/>
  <c r="U19" i="7" s="1"/>
  <c r="AT20" i="9"/>
  <c r="AT21" i="9"/>
  <c r="AT22" i="9"/>
  <c r="U22" i="7" s="1"/>
  <c r="AT23" i="9"/>
  <c r="U23" i="7" s="1"/>
  <c r="AT24" i="9"/>
  <c r="AT25" i="9"/>
  <c r="AT26" i="9"/>
  <c r="U26" i="7" s="1"/>
  <c r="I27" i="2"/>
  <c r="AT27" i="9"/>
  <c r="AT28" i="9"/>
  <c r="AT29" i="9"/>
  <c r="U29" i="7" s="1"/>
  <c r="AT30" i="9"/>
  <c r="U30" i="7" s="1"/>
  <c r="AT31" i="9"/>
  <c r="AT32" i="9"/>
  <c r="AT33" i="9"/>
  <c r="O34" i="2"/>
  <c r="AT34" i="9"/>
  <c r="AT35" i="9"/>
  <c r="AT36" i="9"/>
  <c r="U36" i="7" s="1"/>
  <c r="AT37" i="9"/>
  <c r="U37" i="7" s="1"/>
  <c r="L38" i="2"/>
  <c r="AT38" i="9"/>
  <c r="AT39" i="9"/>
  <c r="U39" i="7" s="1"/>
  <c r="AT40" i="9"/>
  <c r="U40" i="7" s="1"/>
  <c r="AT41" i="9"/>
  <c r="AT42" i="9"/>
  <c r="AT43" i="9"/>
  <c r="U43" i="7" s="1"/>
  <c r="AT44" i="9"/>
  <c r="U44" i="7" s="1"/>
  <c r="AT45" i="9"/>
  <c r="AT46" i="9"/>
  <c r="AT47" i="9"/>
  <c r="U47" i="7" s="1"/>
  <c r="AT48" i="9"/>
  <c r="U48" i="7" s="1"/>
  <c r="AT49" i="9"/>
  <c r="AT50" i="9"/>
  <c r="L51" i="2"/>
  <c r="AT51" i="9"/>
  <c r="U51" i="7" s="1"/>
  <c r="AT52" i="9"/>
  <c r="AT53" i="9"/>
  <c r="AT54" i="9"/>
  <c r="AT55" i="9"/>
  <c r="U55" i="7" s="1"/>
  <c r="AT56" i="9"/>
  <c r="AT57" i="9"/>
  <c r="AT58" i="9"/>
  <c r="U58" i="7" s="1"/>
  <c r="AT59" i="9"/>
  <c r="U59" i="7" s="1"/>
  <c r="AT60" i="9"/>
  <c r="AT61" i="9"/>
  <c r="AT62" i="9"/>
  <c r="AT63" i="9"/>
  <c r="U63" i="7" s="1"/>
  <c r="AT64" i="9"/>
  <c r="AT65" i="9"/>
  <c r="AT66" i="9"/>
  <c r="U66" i="7" s="1"/>
  <c r="AT67" i="9"/>
  <c r="U67" i="7" s="1"/>
  <c r="AT68" i="9"/>
  <c r="AT69" i="9"/>
  <c r="AT70" i="9"/>
  <c r="U70" i="7" s="1"/>
  <c r="AT71" i="9"/>
  <c r="U71" i="7" s="1"/>
  <c r="AT72" i="9"/>
  <c r="AT73" i="9"/>
  <c r="AT74" i="9"/>
  <c r="AT75" i="9"/>
  <c r="U75" i="7" s="1"/>
  <c r="L7" i="29"/>
  <c r="P7" i="29"/>
  <c r="W113" i="7"/>
  <c r="X113" i="7"/>
  <c r="L8" i="29"/>
  <c r="P8" i="29"/>
  <c r="W114" i="7"/>
  <c r="X114" i="7"/>
  <c r="L11" i="29"/>
  <c r="L12" i="29"/>
  <c r="L13" i="29"/>
  <c r="L14" i="29"/>
  <c r="L15" i="29"/>
  <c r="U119" i="7" s="1"/>
  <c r="K7" i="16"/>
  <c r="K8" i="16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1" i="28"/>
  <c r="H32" i="28"/>
  <c r="H33" i="28"/>
  <c r="H34" i="28"/>
  <c r="H35" i="28"/>
  <c r="H36" i="28"/>
  <c r="H37" i="28"/>
  <c r="H38" i="28"/>
  <c r="H39" i="28"/>
  <c r="H40" i="28"/>
  <c r="H41" i="28"/>
  <c r="H42" i="28"/>
  <c r="H43" i="28"/>
  <c r="H44" i="28"/>
  <c r="H45" i="28"/>
  <c r="H46" i="28"/>
  <c r="H47" i="28"/>
  <c r="H48" i="28"/>
  <c r="H49" i="28"/>
  <c r="H50" i="28"/>
  <c r="H51" i="28"/>
  <c r="H52" i="28"/>
  <c r="H53" i="28"/>
  <c r="H54" i="28"/>
  <c r="H55" i="28"/>
  <c r="H56" i="28"/>
  <c r="H57" i="28"/>
  <c r="H58" i="28"/>
  <c r="H59" i="28"/>
  <c r="H60" i="28"/>
  <c r="H61" i="28"/>
  <c r="H62" i="28"/>
  <c r="H63" i="28"/>
  <c r="H64" i="28"/>
  <c r="H65" i="28"/>
  <c r="H66" i="28"/>
  <c r="H67" i="28"/>
  <c r="H68" i="28"/>
  <c r="H69" i="28"/>
  <c r="H70" i="28"/>
  <c r="H71" i="28"/>
  <c r="H72" i="28"/>
  <c r="H73" i="28"/>
  <c r="H74" i="28"/>
  <c r="H75" i="28"/>
  <c r="R76" i="7"/>
  <c r="R120" i="7"/>
  <c r="D117" i="7"/>
  <c r="D119" i="7"/>
  <c r="AJ88" i="2"/>
  <c r="AJ15" i="30"/>
  <c r="BB86" i="7"/>
  <c r="BK86" i="7"/>
  <c r="AY86" i="7"/>
  <c r="Z86" i="7"/>
  <c r="S86" i="7"/>
  <c r="BK85" i="7"/>
  <c r="AT14" i="30"/>
  <c r="AY85" i="7"/>
  <c r="AR85" i="7"/>
  <c r="AP85" i="7"/>
  <c r="Z85" i="7"/>
  <c r="S85" i="7"/>
  <c r="BL4" i="69"/>
  <c r="BM4" i="69"/>
  <c r="D4" i="10"/>
  <c r="E4" i="10" s="1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S4" i="10" s="1"/>
  <c r="T4" i="10" s="1"/>
  <c r="U4" i="10" s="1"/>
  <c r="V4" i="10" s="1"/>
  <c r="W4" i="10" s="1"/>
  <c r="X4" i="10" s="1"/>
  <c r="Y4" i="10" s="1"/>
  <c r="Z4" i="10" s="1"/>
  <c r="AA4" i="10" s="1"/>
  <c r="AB4" i="10" s="1"/>
  <c r="AC4" i="10" s="1"/>
  <c r="AD4" i="10" s="1"/>
  <c r="AE4" i="10" s="1"/>
  <c r="AF4" i="10" s="1"/>
  <c r="AG4" i="10" s="1"/>
  <c r="AH4" i="10" s="1"/>
  <c r="AI4" i="10" s="1"/>
  <c r="AJ4" i="10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BZ4" i="11" s="1"/>
  <c r="CA4" i="11" s="1"/>
  <c r="C4" i="9"/>
  <c r="D4" i="9" s="1"/>
  <c r="E4" i="9" s="1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BB4" i="9" s="1"/>
  <c r="BC4" i="9" s="1"/>
  <c r="BD4" i="9" s="1"/>
  <c r="BE4" i="9" s="1"/>
  <c r="BF4" i="9" s="1"/>
  <c r="BG4" i="9" s="1"/>
  <c r="AT15" i="30"/>
  <c r="AR15" i="30"/>
  <c r="AR14" i="30"/>
  <c r="AJ14" i="30"/>
  <c r="Z104" i="15"/>
  <c r="H27" i="77"/>
  <c r="H28" i="77"/>
  <c r="H36" i="77"/>
  <c r="H45" i="77"/>
  <c r="N32" i="77"/>
  <c r="AE81" i="1"/>
  <c r="AD81" i="1"/>
  <c r="AB81" i="1"/>
  <c r="AE80" i="1"/>
  <c r="AD80" i="1"/>
  <c r="AB80" i="1"/>
  <c r="AE79" i="1"/>
  <c r="AD79" i="1"/>
  <c r="AB79" i="1"/>
  <c r="Z79" i="15"/>
  <c r="Z81" i="15"/>
  <c r="Z65" i="15"/>
  <c r="Z96" i="15"/>
  <c r="Z98" i="15"/>
  <c r="Z100" i="15"/>
  <c r="Z102" i="15"/>
  <c r="Z106" i="15"/>
  <c r="Z108" i="15"/>
  <c r="Z110" i="15"/>
  <c r="Z114" i="15"/>
  <c r="Z116" i="15"/>
  <c r="Z118" i="15"/>
  <c r="Z122" i="15"/>
  <c r="Z124" i="15"/>
  <c r="Z126" i="15"/>
  <c r="Z88" i="15"/>
  <c r="Z69" i="15"/>
  <c r="Z73" i="15"/>
  <c r="Z92" i="15"/>
  <c r="Z54" i="15"/>
  <c r="V94" i="15"/>
  <c r="Z10" i="15"/>
  <c r="AA46" i="15"/>
  <c r="Z50" i="15"/>
  <c r="Z61" i="15"/>
  <c r="Z63" i="15"/>
  <c r="Z67" i="15"/>
  <c r="Z71" i="15"/>
  <c r="Z75" i="15"/>
  <c r="Z90" i="15"/>
  <c r="Z12" i="15"/>
  <c r="Z13" i="15"/>
  <c r="Z28" i="15"/>
  <c r="Z38" i="15"/>
  <c r="Z58" i="15"/>
  <c r="Z138" i="15"/>
  <c r="AA124" i="15"/>
  <c r="AL39" i="15"/>
  <c r="AL60" i="15"/>
  <c r="AL47" i="15"/>
  <c r="AL63" i="15"/>
  <c r="AL99" i="15"/>
  <c r="AL121" i="15"/>
  <c r="AL128" i="15"/>
  <c r="AL108" i="15"/>
  <c r="AL112" i="15"/>
  <c r="AL53" i="15"/>
  <c r="AL45" i="15"/>
  <c r="AL43" i="15"/>
  <c r="AL75" i="15"/>
  <c r="AL51" i="15"/>
  <c r="AL49" i="15"/>
  <c r="AL35" i="15"/>
  <c r="AL41" i="15"/>
  <c r="AL9" i="15"/>
  <c r="AL11" i="15"/>
  <c r="AL13" i="15"/>
  <c r="AL15" i="15"/>
  <c r="AL17" i="15"/>
  <c r="AL19" i="15"/>
  <c r="AL20" i="15"/>
  <c r="AL21" i="15"/>
  <c r="AL23" i="15"/>
  <c r="AL25" i="15"/>
  <c r="AL27" i="15"/>
  <c r="AL29" i="15"/>
  <c r="AL31" i="15"/>
  <c r="AL33" i="15"/>
  <c r="AL73" i="15"/>
  <c r="AM137" i="15"/>
  <c r="AL101" i="15"/>
  <c r="AL120" i="15"/>
  <c r="AH140" i="15"/>
  <c r="AD85" i="15"/>
  <c r="AH94" i="15"/>
  <c r="AL84" i="15"/>
  <c r="AL87" i="15"/>
  <c r="AM32" i="15"/>
  <c r="AM11" i="15"/>
  <c r="K94" i="15"/>
  <c r="K76" i="15"/>
  <c r="K85" i="15"/>
  <c r="K140" i="15"/>
  <c r="AL9" i="29"/>
  <c r="BB117" i="7"/>
  <c r="BB115" i="7"/>
  <c r="AF116" i="7"/>
  <c r="AF114" i="7"/>
  <c r="L76" i="27"/>
  <c r="Q76" i="25"/>
  <c r="AF53" i="7"/>
  <c r="AF29" i="7"/>
  <c r="AF49" i="7"/>
  <c r="AF33" i="7"/>
  <c r="AF47" i="7"/>
  <c r="AF37" i="7"/>
  <c r="AF56" i="7"/>
  <c r="AF41" i="7"/>
  <c r="AF16" i="7"/>
  <c r="AF43" i="7"/>
  <c r="AF54" i="7"/>
  <c r="AF64" i="7"/>
  <c r="AF45" i="7"/>
  <c r="AF57" i="7"/>
  <c r="AF36" i="7"/>
  <c r="AF71" i="7"/>
  <c r="AF72" i="7"/>
  <c r="AF63" i="7"/>
  <c r="AF15" i="7"/>
  <c r="AF9" i="7"/>
  <c r="AF125" i="7"/>
  <c r="BK120" i="7"/>
  <c r="BH120" i="7"/>
  <c r="BK101" i="7"/>
  <c r="I4" i="68"/>
  <c r="J4" i="68"/>
  <c r="K4" i="68"/>
  <c r="L4" i="68"/>
  <c r="M4" i="68"/>
  <c r="N4" i="68"/>
  <c r="O4" i="68"/>
  <c r="P4" i="68"/>
  <c r="Q4" i="68"/>
  <c r="R4" i="68"/>
  <c r="S4" i="68"/>
  <c r="T4" i="68"/>
  <c r="U4" i="68"/>
  <c r="V4" i="68"/>
  <c r="W4" i="68"/>
  <c r="X4" i="68"/>
  <c r="Y4" i="68"/>
  <c r="Z4" i="68"/>
  <c r="AA4" i="68"/>
  <c r="AB4" i="68"/>
  <c r="AC4" i="68"/>
  <c r="AD4" i="68"/>
  <c r="AE4" i="68"/>
  <c r="AF4" i="68"/>
  <c r="AG4" i="68"/>
  <c r="AH4" i="68"/>
  <c r="AI4" i="68"/>
  <c r="AJ4" i="68"/>
  <c r="AK4" i="68"/>
  <c r="N1" i="12"/>
  <c r="G115" i="7"/>
  <c r="G117" i="7"/>
  <c r="G118" i="7"/>
  <c r="AQ9" i="29"/>
  <c r="O9" i="29"/>
  <c r="BU5" i="11"/>
  <c r="D4" i="13"/>
  <c r="E4" i="13"/>
  <c r="F4" i="13"/>
  <c r="G4" i="13"/>
  <c r="H4" i="13"/>
  <c r="I4" i="13"/>
  <c r="J4" i="13"/>
  <c r="K4" i="13"/>
  <c r="V4" i="12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O4" i="12"/>
  <c r="P4" i="12"/>
  <c r="Q4" i="12" s="1"/>
  <c r="R4" i="12" s="1"/>
  <c r="S4" i="12" s="1"/>
  <c r="AF80" i="7"/>
  <c r="BB97" i="7"/>
  <c r="H76" i="15"/>
  <c r="G114" i="7"/>
  <c r="C4" i="69"/>
  <c r="D4" i="69"/>
  <c r="E4" i="69"/>
  <c r="F4" i="69"/>
  <c r="G4" i="69"/>
  <c r="H4" i="69"/>
  <c r="I4" i="69"/>
  <c r="J4" i="69"/>
  <c r="K4" i="69"/>
  <c r="L4" i="69"/>
  <c r="M4" i="69"/>
  <c r="N4" i="69"/>
  <c r="O4" i="69"/>
  <c r="P4" i="69"/>
  <c r="Q4" i="69"/>
  <c r="S4" i="69"/>
  <c r="T4" i="69"/>
  <c r="U4" i="69"/>
  <c r="V4" i="69"/>
  <c r="W4" i="69"/>
  <c r="X4" i="69"/>
  <c r="Y4" i="69"/>
  <c r="AA4" i="69"/>
  <c r="AB4" i="69"/>
  <c r="AG4" i="69"/>
  <c r="AH4" i="69"/>
  <c r="AI4" i="69"/>
  <c r="AT4" i="69"/>
  <c r="AU4" i="69"/>
  <c r="AV4" i="69"/>
  <c r="AW4" i="69"/>
  <c r="AX4" i="69"/>
  <c r="AY4" i="69"/>
  <c r="AZ4" i="69"/>
  <c r="BA4" i="69"/>
  <c r="BB4" i="69"/>
  <c r="BC4" i="69"/>
  <c r="BD4" i="69"/>
  <c r="BE4" i="69"/>
  <c r="BF4" i="69"/>
  <c r="BG4" i="69"/>
  <c r="BH4" i="69"/>
  <c r="BI4" i="69"/>
  <c r="G125" i="7"/>
  <c r="G124" i="7"/>
  <c r="G133" i="7"/>
  <c r="G134" i="7"/>
  <c r="G135" i="7"/>
  <c r="G136" i="7"/>
  <c r="G137" i="7"/>
  <c r="G138" i="7"/>
  <c r="G132" i="7"/>
  <c r="R139" i="7"/>
  <c r="AP130" i="7"/>
  <c r="AQ130" i="7"/>
  <c r="AR130" i="7"/>
  <c r="AS130" i="7"/>
  <c r="AT130" i="7"/>
  <c r="AV130" i="7"/>
  <c r="AW130" i="7"/>
  <c r="AY130" i="7"/>
  <c r="BG130" i="7"/>
  <c r="BH130" i="7"/>
  <c r="BI130" i="7"/>
  <c r="BJ130" i="7"/>
  <c r="BK130" i="7"/>
  <c r="BL130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J139" i="7"/>
  <c r="BK139" i="7"/>
  <c r="BL139" i="7"/>
  <c r="P120" i="7"/>
  <c r="O120" i="7"/>
  <c r="N120" i="7"/>
  <c r="M120" i="7"/>
  <c r="L120" i="7"/>
  <c r="K120" i="7"/>
  <c r="J120" i="7"/>
  <c r="I120" i="7"/>
  <c r="AT89" i="2"/>
  <c r="BI76" i="7"/>
  <c r="BH76" i="7"/>
  <c r="BG76" i="7"/>
  <c r="X76" i="7"/>
  <c r="W76" i="7"/>
  <c r="P76" i="7"/>
  <c r="O76" i="7"/>
  <c r="N76" i="7"/>
  <c r="M76" i="7"/>
  <c r="L76" i="7"/>
  <c r="K76" i="7"/>
  <c r="J76" i="7"/>
  <c r="I76" i="7"/>
  <c r="H76" i="7"/>
  <c r="AW113" i="7"/>
  <c r="AV111" i="7"/>
  <c r="W111" i="7"/>
  <c r="W139" i="7"/>
  <c r="W130" i="7"/>
  <c r="X130" i="7"/>
  <c r="R130" i="7"/>
  <c r="P130" i="7"/>
  <c r="O130" i="7"/>
  <c r="N130" i="7"/>
  <c r="M130" i="7"/>
  <c r="L130" i="7"/>
  <c r="K130" i="7"/>
  <c r="J130" i="7"/>
  <c r="I130" i="7"/>
  <c r="H111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S4" i="7"/>
  <c r="AF124" i="7"/>
  <c r="AF75" i="7"/>
  <c r="AF74" i="7"/>
  <c r="AF73" i="7"/>
  <c r="AF70" i="7"/>
  <c r="AF69" i="7"/>
  <c r="AF68" i="7"/>
  <c r="AF67" i="7"/>
  <c r="AF66" i="7"/>
  <c r="AF65" i="7"/>
  <c r="AF62" i="7"/>
  <c r="AF61" i="7"/>
  <c r="AF60" i="7"/>
  <c r="AF59" i="7"/>
  <c r="AF58" i="7"/>
  <c r="AF55" i="7"/>
  <c r="AF52" i="7"/>
  <c r="AF51" i="7"/>
  <c r="AF50" i="7"/>
  <c r="AF48" i="7"/>
  <c r="AF46" i="7"/>
  <c r="AF44" i="7"/>
  <c r="AF42" i="7"/>
  <c r="AF40" i="7"/>
  <c r="AF39" i="7"/>
  <c r="AF38" i="7"/>
  <c r="AF35" i="7"/>
  <c r="AF34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4" i="7"/>
  <c r="AF13" i="7"/>
  <c r="AF12" i="7"/>
  <c r="AF11" i="7"/>
  <c r="AF10" i="7"/>
  <c r="AF8" i="7"/>
  <c r="AF7" i="7"/>
  <c r="U80" i="25"/>
  <c r="P140" i="15"/>
  <c r="P94" i="15"/>
  <c r="P85" i="15"/>
  <c r="H140" i="15"/>
  <c r="H94" i="15"/>
  <c r="H85" i="15"/>
  <c r="E4" i="15"/>
  <c r="F4" i="15" s="1"/>
  <c r="G4" i="15" s="1"/>
  <c r="H4" i="15" s="1"/>
  <c r="I4" i="15" s="1"/>
  <c r="J4" i="15" s="1"/>
  <c r="K4" i="15" s="1"/>
  <c r="E4" i="29"/>
  <c r="F4" i="29" s="1"/>
  <c r="G4" i="29" s="1"/>
  <c r="H4" i="29" s="1"/>
  <c r="I4" i="29" s="1"/>
  <c r="J4" i="29" s="1"/>
  <c r="K4" i="29" s="1"/>
  <c r="L4" i="29" s="1"/>
  <c r="M4" i="29" s="1"/>
  <c r="N4" i="29" s="1"/>
  <c r="O4" i="29" s="1"/>
  <c r="P4" i="29" s="1"/>
  <c r="Q4" i="29" s="1"/>
  <c r="R4" i="29" s="1"/>
  <c r="S4" i="29" s="1"/>
  <c r="T4" i="29" s="1"/>
  <c r="U4" i="29" s="1"/>
  <c r="V4" i="29" s="1"/>
  <c r="W4" i="29" s="1"/>
  <c r="Y4" i="29" s="1"/>
  <c r="Z4" i="29" s="1"/>
  <c r="AA4" i="29" s="1"/>
  <c r="AB4" i="29" s="1"/>
  <c r="AC4" i="29" s="1"/>
  <c r="AD4" i="29" s="1"/>
  <c r="AE4" i="29" s="1"/>
  <c r="AG4" i="29" s="1"/>
  <c r="AH4" i="29" s="1"/>
  <c r="AI4" i="29" s="1"/>
  <c r="AJ4" i="29" s="1"/>
  <c r="AK4" i="29" s="1"/>
  <c r="AL4" i="29" s="1"/>
  <c r="AM4" i="29" s="1"/>
  <c r="AN4" i="29" s="1"/>
  <c r="AO4" i="29" s="1"/>
  <c r="AP4" i="29" s="1"/>
  <c r="AQ4" i="29" s="1"/>
  <c r="AR4" i="29" s="1"/>
  <c r="AS4" i="29" s="1"/>
  <c r="AT4" i="29" s="1"/>
  <c r="AU4" i="29" s="1"/>
  <c r="AV4" i="29" s="1"/>
  <c r="AW4" i="29" s="1"/>
  <c r="AX4" i="29" s="1"/>
  <c r="AY4" i="29" s="1"/>
  <c r="AZ4" i="29" s="1"/>
  <c r="D4" i="16"/>
  <c r="E4" i="16" s="1"/>
  <c r="F4" i="16" s="1"/>
  <c r="G4" i="16" s="1"/>
  <c r="H4" i="16" s="1"/>
  <c r="I4" i="16" s="1"/>
  <c r="J4" i="16" s="1"/>
  <c r="K4" i="16" s="1"/>
  <c r="L4" i="16" s="1"/>
  <c r="M4" i="16" s="1"/>
  <c r="N4" i="16" s="1"/>
  <c r="O4" i="16" s="1"/>
  <c r="P4" i="16" s="1"/>
  <c r="Q4" i="16" s="1"/>
  <c r="R4" i="16" s="1"/>
  <c r="T4" i="16" s="1"/>
  <c r="U4" i="16" s="1"/>
  <c r="V4" i="16" s="1"/>
  <c r="W4" i="16" s="1"/>
  <c r="X4" i="16" s="1"/>
  <c r="Y4" i="16" s="1"/>
  <c r="Z4" i="16" s="1"/>
  <c r="AB4" i="16" s="1"/>
  <c r="E2" i="70"/>
  <c r="F2" i="70"/>
  <c r="D11" i="70"/>
  <c r="E11" i="70"/>
  <c r="AH4" i="30"/>
  <c r="AI4" i="30" s="1"/>
  <c r="AJ4" i="30" s="1"/>
  <c r="AK4" i="30" s="1"/>
  <c r="AL4" i="30" s="1"/>
  <c r="AM4" i="30" s="1"/>
  <c r="AN4" i="30" s="1"/>
  <c r="AO4" i="30" s="1"/>
  <c r="AP4" i="30" s="1"/>
  <c r="AQ4" i="30" s="1"/>
  <c r="AR4" i="30" s="1"/>
  <c r="AS4" i="30" s="1"/>
  <c r="AT4" i="30" s="1"/>
  <c r="AU4" i="30" s="1"/>
  <c r="AV4" i="30" s="1"/>
  <c r="AW4" i="30" s="1"/>
  <c r="AX4" i="30" s="1"/>
  <c r="AC4" i="30"/>
  <c r="AD4" i="30" s="1"/>
  <c r="AE4" i="30" s="1"/>
  <c r="E4" i="30"/>
  <c r="F4" i="30" s="1"/>
  <c r="G4" i="30" s="1"/>
  <c r="H4" i="30" s="1"/>
  <c r="I4" i="30" s="1"/>
  <c r="J4" i="30" s="1"/>
  <c r="K4" i="30" s="1"/>
  <c r="L4" i="30" s="1"/>
  <c r="M4" i="30" s="1"/>
  <c r="N4" i="30" s="1"/>
  <c r="O4" i="30" s="1"/>
  <c r="P4" i="30" s="1"/>
  <c r="Q4" i="30" s="1"/>
  <c r="R4" i="30" s="1"/>
  <c r="S4" i="30" s="1"/>
  <c r="T4" i="30" s="1"/>
  <c r="U4" i="30" s="1"/>
  <c r="V4" i="30" s="1"/>
  <c r="W4" i="30" s="1"/>
  <c r="X4" i="30" s="1"/>
  <c r="Y4" i="30" s="1"/>
  <c r="Z4" i="30" s="1"/>
  <c r="AD4" i="17"/>
  <c r="AE4" i="17" s="1"/>
  <c r="AF4" i="17" s="1"/>
  <c r="D4" i="17"/>
  <c r="E4" i="17" s="1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T4" i="17" s="1"/>
  <c r="U4" i="17" s="1"/>
  <c r="V4" i="17" s="1"/>
  <c r="W4" i="17" s="1"/>
  <c r="X4" i="17" s="1"/>
  <c r="Y4" i="17" s="1"/>
  <c r="Z4" i="17" s="1"/>
  <c r="AA4" i="17" s="1"/>
  <c r="D4" i="28"/>
  <c r="E4" i="28"/>
  <c r="T81" i="25"/>
  <c r="T79" i="25"/>
  <c r="AX22" i="29"/>
  <c r="Y76" i="68"/>
  <c r="U81" i="25"/>
  <c r="U79" i="25"/>
  <c r="D4" i="27"/>
  <c r="E4" i="27"/>
  <c r="D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F76" i="68"/>
  <c r="AL4" i="68"/>
  <c r="AM4" i="68"/>
  <c r="AN4" i="68"/>
  <c r="AO4" i="68"/>
  <c r="AP4" i="68"/>
  <c r="AQ4" i="68"/>
  <c r="AR4" i="68"/>
  <c r="AS4" i="68"/>
  <c r="AT4" i="68"/>
  <c r="D4" i="68"/>
  <c r="D4" i="67"/>
  <c r="E4" i="67"/>
  <c r="F4" i="67"/>
  <c r="G4" i="67"/>
  <c r="H4" i="67"/>
  <c r="I4" i="67"/>
  <c r="J4" i="67"/>
  <c r="D76" i="68"/>
  <c r="AL76" i="68"/>
  <c r="AN18" i="68"/>
  <c r="AF127" i="7"/>
  <c r="BH3" i="15"/>
  <c r="T80" i="25"/>
  <c r="AY76" i="7"/>
  <c r="AW114" i="7"/>
  <c r="AV114" i="7"/>
  <c r="AR8" i="29"/>
  <c r="AV113" i="7"/>
  <c r="AR7" i="29"/>
  <c r="AR9" i="29" s="1"/>
  <c r="G119" i="7"/>
  <c r="AP9" i="29"/>
  <c r="N9" i="29"/>
  <c r="BB118" i="7"/>
  <c r="BB113" i="7"/>
  <c r="BB119" i="7"/>
  <c r="AT36" i="30"/>
  <c r="BB114" i="7"/>
  <c r="AV9" i="29"/>
  <c r="BB116" i="7"/>
  <c r="AV16" i="29"/>
  <c r="AV18" i="29" s="1"/>
  <c r="AF117" i="7"/>
  <c r="Z9" i="29"/>
  <c r="AF113" i="7"/>
  <c r="AF118" i="7"/>
  <c r="AF119" i="7"/>
  <c r="AF115" i="7"/>
  <c r="Z16" i="29"/>
  <c r="Z18" i="29" s="1"/>
  <c r="AC37" i="30"/>
  <c r="T59" i="7"/>
  <c r="T15" i="7"/>
  <c r="T71" i="7"/>
  <c r="T24" i="7"/>
  <c r="T29" i="7"/>
  <c r="T46" i="7"/>
  <c r="T36" i="7"/>
  <c r="AL16" i="29"/>
  <c r="AL20" i="29" s="1"/>
  <c r="AR117" i="7"/>
  <c r="T27" i="7"/>
  <c r="AR98" i="7"/>
  <c r="AR114" i="7"/>
  <c r="T41" i="7"/>
  <c r="T20" i="7"/>
  <c r="T37" i="7"/>
  <c r="T57" i="7"/>
  <c r="AR115" i="7"/>
  <c r="T60" i="7"/>
  <c r="T125" i="7"/>
  <c r="T48" i="7"/>
  <c r="T39" i="7"/>
  <c r="T116" i="7"/>
  <c r="T55" i="7"/>
  <c r="T66" i="7"/>
  <c r="AR116" i="7"/>
  <c r="T74" i="7"/>
  <c r="T11" i="7"/>
  <c r="T51" i="7"/>
  <c r="T16" i="7"/>
  <c r="T45" i="7"/>
  <c r="T75" i="7"/>
  <c r="T10" i="7"/>
  <c r="T73" i="7"/>
  <c r="T26" i="7"/>
  <c r="T18" i="7"/>
  <c r="T33" i="7"/>
  <c r="T64" i="7"/>
  <c r="T53" i="7"/>
  <c r="T22" i="7"/>
  <c r="T56" i="7"/>
  <c r="T69" i="7"/>
  <c r="T72" i="7"/>
  <c r="AR118" i="7"/>
  <c r="AR113" i="7"/>
  <c r="T50" i="7"/>
  <c r="T124" i="7"/>
  <c r="AR119" i="7"/>
  <c r="T119" i="7"/>
  <c r="T19" i="7"/>
  <c r="T9" i="7"/>
  <c r="T31" i="7"/>
  <c r="T65" i="7"/>
  <c r="T117" i="7"/>
  <c r="T114" i="7"/>
  <c r="T113" i="7"/>
  <c r="T35" i="7"/>
  <c r="T49" i="7"/>
  <c r="T34" i="7"/>
  <c r="T13" i="7"/>
  <c r="T115" i="7"/>
  <c r="K18" i="29"/>
  <c r="T63" i="7"/>
  <c r="T38" i="7"/>
  <c r="T54" i="7"/>
  <c r="T52" i="7"/>
  <c r="T42" i="7"/>
  <c r="T43" i="7"/>
  <c r="T68" i="7"/>
  <c r="T118" i="7"/>
  <c r="T14" i="7"/>
  <c r="T58" i="7"/>
  <c r="T40" i="7"/>
  <c r="T61" i="7"/>
  <c r="T25" i="7"/>
  <c r="T8" i="7"/>
  <c r="T32" i="7"/>
  <c r="T30" i="7"/>
  <c r="T62" i="7"/>
  <c r="T28" i="7"/>
  <c r="T17" i="7"/>
  <c r="T47" i="7"/>
  <c r="T67" i="7"/>
  <c r="T7" i="7"/>
  <c r="T44" i="7"/>
  <c r="T70" i="7"/>
  <c r="T23" i="7"/>
  <c r="T12" i="7"/>
  <c r="T21" i="7"/>
  <c r="T94" i="7"/>
  <c r="G113" i="7"/>
  <c r="AE76" i="68"/>
  <c r="H11" i="1"/>
  <c r="H12" i="1"/>
  <c r="H16" i="1"/>
  <c r="H28" i="1"/>
  <c r="H36" i="1"/>
  <c r="H37" i="1"/>
  <c r="H46" i="1"/>
  <c r="H49" i="1"/>
  <c r="H50" i="1"/>
  <c r="H51" i="1"/>
  <c r="H56" i="1"/>
  <c r="H58" i="1"/>
  <c r="H60" i="1"/>
  <c r="H64" i="1"/>
  <c r="Q72" i="1"/>
  <c r="C76" i="68"/>
  <c r="AJ76" i="68"/>
  <c r="BK102" i="7"/>
  <c r="BK87" i="7"/>
  <c r="BK90" i="7"/>
  <c r="BK108" i="7"/>
  <c r="BK89" i="7"/>
  <c r="BK97" i="7"/>
  <c r="BK93" i="7"/>
  <c r="BK106" i="7"/>
  <c r="BK79" i="7"/>
  <c r="BK99" i="7"/>
  <c r="BK82" i="7"/>
  <c r="BK80" i="7"/>
  <c r="BK83" i="7"/>
  <c r="BK107" i="7"/>
  <c r="BK95" i="7"/>
  <c r="BK110" i="7"/>
  <c r="BK78" i="7"/>
  <c r="BK92" i="7"/>
  <c r="BK109" i="7"/>
  <c r="BK94" i="7"/>
  <c r="BK103" i="7"/>
  <c r="AX90" i="2"/>
  <c r="AX91" i="2" s="1"/>
  <c r="BK76" i="7"/>
  <c r="AP117" i="7"/>
  <c r="AP119" i="7"/>
  <c r="AP113" i="7"/>
  <c r="AP118" i="7"/>
  <c r="AP116" i="7"/>
  <c r="AP83" i="7"/>
  <c r="AP115" i="7"/>
  <c r="AJ9" i="29"/>
  <c r="AP109" i="7"/>
  <c r="AP105" i="7"/>
  <c r="AP114" i="7"/>
  <c r="AJ30" i="30"/>
  <c r="AP95" i="7"/>
  <c r="AJ19" i="30"/>
  <c r="AP102" i="7"/>
  <c r="AJ26" i="30"/>
  <c r="AJ8" i="30"/>
  <c r="S67" i="7"/>
  <c r="S115" i="7"/>
  <c r="S61" i="7"/>
  <c r="S53" i="7"/>
  <c r="U31" i="7"/>
  <c r="U33" i="7"/>
  <c r="U117" i="7"/>
  <c r="S26" i="7"/>
  <c r="S49" i="7"/>
  <c r="S116" i="7"/>
  <c r="S32" i="7"/>
  <c r="S12" i="7"/>
  <c r="S48" i="7"/>
  <c r="U56" i="7"/>
  <c r="S47" i="7"/>
  <c r="S58" i="7"/>
  <c r="S119" i="7"/>
  <c r="S114" i="7"/>
  <c r="U46" i="7"/>
  <c r="S46" i="7"/>
  <c r="S16" i="7"/>
  <c r="S37" i="7"/>
  <c r="U49" i="7"/>
  <c r="S34" i="7"/>
  <c r="U34" i="7"/>
  <c r="U17" i="7"/>
  <c r="S17" i="7"/>
  <c r="S118" i="7"/>
  <c r="S29" i="7"/>
  <c r="S113" i="7"/>
  <c r="S38" i="7"/>
  <c r="U38" i="7"/>
  <c r="S41" i="7"/>
  <c r="U41" i="7"/>
  <c r="S31" i="7"/>
  <c r="U115" i="7"/>
  <c r="U61" i="7"/>
  <c r="U32" i="7"/>
  <c r="S33" i="7"/>
  <c r="S56" i="7"/>
  <c r="S117" i="7"/>
  <c r="U53" i="7"/>
  <c r="U11" i="7"/>
  <c r="S54" i="7"/>
  <c r="S68" i="7"/>
  <c r="S14" i="7"/>
  <c r="U27" i="7"/>
  <c r="U52" i="7"/>
  <c r="S73" i="7"/>
  <c r="S10" i="7"/>
  <c r="S59" i="7"/>
  <c r="U69" i="7"/>
  <c r="U35" i="7"/>
  <c r="S25" i="7"/>
  <c r="U28" i="7"/>
  <c r="U64" i="7"/>
  <c r="U62" i="7"/>
  <c r="S18" i="7"/>
  <c r="S71" i="7"/>
  <c r="S65" i="7"/>
  <c r="U65" i="7"/>
  <c r="S28" i="7"/>
  <c r="S39" i="7"/>
  <c r="S40" i="7"/>
  <c r="S22" i="7"/>
  <c r="S63" i="7"/>
  <c r="S45" i="7"/>
  <c r="U45" i="7"/>
  <c r="U60" i="7"/>
  <c r="S60" i="7"/>
  <c r="U118" i="7"/>
  <c r="S75" i="7"/>
  <c r="S13" i="7"/>
  <c r="S51" i="7"/>
  <c r="U73" i="7"/>
  <c r="S55" i="7"/>
  <c r="S70" i="7"/>
  <c r="S74" i="7"/>
  <c r="U74" i="7"/>
  <c r="S36" i="7"/>
  <c r="U10" i="7"/>
  <c r="S30" i="7"/>
  <c r="U20" i="7"/>
  <c r="S20" i="7"/>
  <c r="U50" i="7"/>
  <c r="S50" i="7"/>
  <c r="S69" i="7"/>
  <c r="S24" i="7"/>
  <c r="S19" i="7"/>
  <c r="S66" i="7"/>
  <c r="S27" i="7"/>
  <c r="U72" i="7"/>
  <c r="S72" i="7"/>
  <c r="S35" i="7"/>
  <c r="U57" i="7"/>
  <c r="S57" i="7"/>
  <c r="U8" i="7"/>
  <c r="S8" i="7"/>
  <c r="U21" i="7"/>
  <c r="S21" i="7"/>
  <c r="U113" i="7"/>
  <c r="S64" i="7"/>
  <c r="S52" i="7"/>
  <c r="U14" i="7"/>
  <c r="U25" i="7"/>
  <c r="U68" i="7"/>
  <c r="U54" i="7"/>
  <c r="S11" i="7"/>
  <c r="S43" i="7"/>
  <c r="S62" i="7"/>
  <c r="S44" i="7"/>
  <c r="S42" i="7"/>
  <c r="U24" i="7"/>
  <c r="U42" i="7"/>
  <c r="U9" i="7"/>
  <c r="S15" i="7"/>
  <c r="S9" i="7"/>
  <c r="S23" i="7"/>
  <c r="S7" i="7"/>
  <c r="S124" i="7"/>
  <c r="U124" i="7"/>
  <c r="U125" i="7"/>
  <c r="S125" i="7"/>
  <c r="S89" i="7"/>
  <c r="S110" i="7"/>
  <c r="S82" i="7"/>
  <c r="S83" i="7"/>
  <c r="S90" i="7"/>
  <c r="S108" i="7"/>
  <c r="S106" i="7"/>
  <c r="S93" i="7"/>
  <c r="S97" i="7"/>
  <c r="S99" i="7"/>
  <c r="S103" i="7"/>
  <c r="S104" i="7"/>
  <c r="S80" i="7"/>
  <c r="S95" i="7"/>
  <c r="S79" i="7"/>
  <c r="AL18" i="29"/>
  <c r="T128" i="7"/>
  <c r="AF126" i="7"/>
  <c r="T127" i="7"/>
  <c r="T126" i="7"/>
  <c r="AK4" i="69"/>
  <c r="AL4" i="69"/>
  <c r="AM4" i="69"/>
  <c r="AN4" i="69"/>
  <c r="S138" i="7"/>
  <c r="S134" i="7"/>
  <c r="P9" i="29"/>
  <c r="BB129" i="7"/>
  <c r="BB130" i="7" s="1"/>
  <c r="Q74" i="1"/>
  <c r="Q69" i="1"/>
  <c r="Q51" i="1"/>
  <c r="Q7" i="1"/>
  <c r="Q15" i="1"/>
  <c r="Q17" i="1"/>
  <c r="Q18" i="1"/>
  <c r="Q21" i="1"/>
  <c r="Q34" i="1"/>
  <c r="Q43" i="1"/>
  <c r="Q65" i="1"/>
  <c r="Q67" i="1"/>
  <c r="Q71" i="1"/>
  <c r="Q73" i="1"/>
  <c r="T4" i="7"/>
  <c r="U4" i="7"/>
  <c r="V4" i="7"/>
  <c r="W4" i="7"/>
  <c r="X4" i="7"/>
  <c r="Y4" i="7"/>
  <c r="Z4" i="7"/>
  <c r="AA4" i="7"/>
  <c r="AB4" i="7"/>
  <c r="AE4" i="7"/>
  <c r="AF4" i="7"/>
  <c r="AG4" i="7"/>
  <c r="AH4" i="7"/>
  <c r="AI4" i="7"/>
  <c r="AJ4" i="7"/>
  <c r="AK4" i="7"/>
  <c r="AL4" i="7"/>
  <c r="AM4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P76" i="15"/>
  <c r="F76" i="15"/>
  <c r="N41" i="1"/>
  <c r="N61" i="1"/>
  <c r="K73" i="1"/>
  <c r="N60" i="1"/>
  <c r="N55" i="1"/>
  <c r="N39" i="1"/>
  <c r="N15" i="1"/>
  <c r="K31" i="1"/>
  <c r="K70" i="1"/>
  <c r="N62" i="1"/>
  <c r="N59" i="1"/>
  <c r="N49" i="1"/>
  <c r="N35" i="1"/>
  <c r="N25" i="1"/>
  <c r="N24" i="1"/>
  <c r="C50" i="1"/>
  <c r="D140" i="15"/>
  <c r="C29" i="1"/>
  <c r="C31" i="1"/>
  <c r="C57" i="1"/>
  <c r="K75" i="1"/>
  <c r="K65" i="1"/>
  <c r="K62" i="1"/>
  <c r="K35" i="1"/>
  <c r="K32" i="1"/>
  <c r="K30" i="1"/>
  <c r="K28" i="1"/>
  <c r="K27" i="1"/>
  <c r="K26" i="1"/>
  <c r="K19" i="1"/>
  <c r="K15" i="1"/>
  <c r="K11" i="1"/>
  <c r="K9" i="1"/>
  <c r="J76" i="12"/>
  <c r="BB76" i="9"/>
  <c r="AR107" i="7"/>
  <c r="T105" i="7"/>
  <c r="T133" i="7"/>
  <c r="T84" i="7"/>
  <c r="T99" i="7"/>
  <c r="AR103" i="7"/>
  <c r="T80" i="7"/>
  <c r="T109" i="7"/>
  <c r="T98" i="7"/>
  <c r="AR80" i="7"/>
  <c r="T95" i="7"/>
  <c r="T79" i="7"/>
  <c r="T82" i="7"/>
  <c r="T108" i="7"/>
  <c r="T83" i="7"/>
  <c r="T104" i="7"/>
  <c r="T93" i="7"/>
  <c r="T78" i="7"/>
  <c r="AR83" i="7"/>
  <c r="T88" i="7"/>
  <c r="T92" i="7"/>
  <c r="T90" i="7"/>
  <c r="AR109" i="7"/>
  <c r="AR90" i="7"/>
  <c r="AR94" i="7"/>
  <c r="AC19" i="30"/>
  <c r="AF89" i="7"/>
  <c r="AT35" i="30"/>
  <c r="BB106" i="7"/>
  <c r="AT38" i="30"/>
  <c r="AT22" i="30"/>
  <c r="AT18" i="30"/>
  <c r="AT23" i="30"/>
  <c r="BB110" i="7"/>
  <c r="AT32" i="30"/>
  <c r="AT11" i="30"/>
  <c r="AT7" i="30"/>
  <c r="AC21" i="30"/>
  <c r="H76" i="27"/>
  <c r="U9" i="16"/>
  <c r="H76" i="25"/>
  <c r="L76" i="28"/>
  <c r="AF128" i="7" s="1"/>
  <c r="AF78" i="7"/>
  <c r="AF110" i="7"/>
  <c r="AF93" i="7"/>
  <c r="AF106" i="7"/>
  <c r="AF104" i="7"/>
  <c r="AF95" i="7"/>
  <c r="AP97" i="7"/>
  <c r="H76" i="28"/>
  <c r="AJ20" i="29"/>
  <c r="K9" i="16"/>
  <c r="AJ32" i="30"/>
  <c r="AP103" i="7"/>
  <c r="L9" i="29"/>
  <c r="AC9" i="30"/>
  <c r="J18" i="29"/>
  <c r="AP101" i="7"/>
  <c r="AP90" i="7"/>
  <c r="U116" i="7"/>
  <c r="U114" i="7"/>
  <c r="AT20" i="30"/>
  <c r="AF83" i="7"/>
  <c r="AC12" i="30"/>
  <c r="U127" i="7"/>
  <c r="S127" i="7"/>
  <c r="S128" i="7"/>
  <c r="BB109" i="7"/>
  <c r="AF138" i="7"/>
  <c r="AF129" i="7"/>
  <c r="G23" i="68"/>
  <c r="G65" i="68"/>
  <c r="G18" i="68"/>
  <c r="G17" i="68"/>
  <c r="AF134" i="7"/>
  <c r="G15" i="68"/>
  <c r="G61" i="68"/>
  <c r="G11" i="68"/>
  <c r="G57" i="68"/>
  <c r="G71" i="68"/>
  <c r="G13" i="68"/>
  <c r="G63" i="68"/>
  <c r="G56" i="68"/>
  <c r="AC35" i="30"/>
  <c r="G45" i="68"/>
  <c r="G73" i="68"/>
  <c r="G46" i="68"/>
  <c r="G41" i="68"/>
  <c r="G49" i="68"/>
  <c r="G43" i="68"/>
  <c r="AF132" i="7"/>
  <c r="G39" i="68"/>
  <c r="G26" i="68"/>
  <c r="G8" i="68"/>
  <c r="G31" i="68"/>
  <c r="G58" i="68"/>
  <c r="G30" i="68"/>
  <c r="G25" i="68"/>
  <c r="G62" i="68"/>
  <c r="G48" i="68"/>
  <c r="G7" i="68"/>
  <c r="G27" i="68"/>
  <c r="G40" i="68"/>
  <c r="G70" i="68"/>
  <c r="G37" i="68"/>
  <c r="G69" i="68"/>
  <c r="G22" i="68"/>
  <c r="G50" i="68"/>
  <c r="G12" i="68"/>
  <c r="G32" i="68"/>
  <c r="G34" i="68"/>
  <c r="G54" i="68"/>
  <c r="G75" i="68"/>
  <c r="G21" i="68"/>
  <c r="G53" i="68"/>
  <c r="S94" i="7"/>
  <c r="S100" i="7"/>
  <c r="G66" i="68"/>
  <c r="G35" i="68"/>
  <c r="G67" i="68"/>
  <c r="G9" i="68"/>
  <c r="S109" i="7"/>
  <c r="G68" i="68"/>
  <c r="G52" i="68"/>
  <c r="AF136" i="7"/>
  <c r="K32" i="77"/>
  <c r="L32" i="77" s="1"/>
  <c r="H4" i="77"/>
  <c r="Z124" i="7"/>
  <c r="Z125" i="7"/>
  <c r="Z116" i="7"/>
  <c r="Z114" i="7"/>
  <c r="Z117" i="7"/>
  <c r="Z118" i="7"/>
  <c r="Z115" i="7"/>
  <c r="Z119" i="7"/>
  <c r="Z113" i="7"/>
  <c r="AQ60" i="9"/>
  <c r="Z60" i="7"/>
  <c r="AP60" i="9"/>
  <c r="AQ46" i="9"/>
  <c r="Z46" i="7"/>
  <c r="AP46" i="9"/>
  <c r="Z9" i="7"/>
  <c r="AP33" i="9"/>
  <c r="AP31" i="9"/>
  <c r="Z31" i="7"/>
  <c r="AQ31" i="9"/>
  <c r="AP12" i="9"/>
  <c r="Z12" i="7"/>
  <c r="AQ12" i="9"/>
  <c r="AP14" i="9"/>
  <c r="Z14" i="7"/>
  <c r="AQ14" i="9"/>
  <c r="AP49" i="9"/>
  <c r="AQ17" i="9"/>
  <c r="Z21" i="7"/>
  <c r="AQ48" i="9"/>
  <c r="AP48" i="9"/>
  <c r="Z48" i="7"/>
  <c r="AP58" i="9"/>
  <c r="Z58" i="7"/>
  <c r="AQ58" i="9"/>
  <c r="AQ40" i="9"/>
  <c r="AP40" i="9"/>
  <c r="Z40" i="7"/>
  <c r="AQ69" i="9"/>
  <c r="AP8" i="9"/>
  <c r="Z8" i="7"/>
  <c r="AQ8" i="9"/>
  <c r="AQ28" i="9"/>
  <c r="Z28" i="7"/>
  <c r="AP28" i="9"/>
  <c r="AQ19" i="9"/>
  <c r="Z19" i="7"/>
  <c r="AP19" i="9"/>
  <c r="AP11" i="9"/>
  <c r="Z11" i="7"/>
  <c r="AQ11" i="9"/>
  <c r="AQ55" i="9"/>
  <c r="AP55" i="9"/>
  <c r="Z55" i="7"/>
  <c r="Z54" i="7"/>
  <c r="AP54" i="9"/>
  <c r="AQ54" i="9"/>
  <c r="Z75" i="7"/>
  <c r="AP75" i="9"/>
  <c r="AQ75" i="9"/>
  <c r="AP50" i="9"/>
  <c r="Z50" i="7"/>
  <c r="AQ50" i="9"/>
  <c r="AP43" i="9"/>
  <c r="Z43" i="7"/>
  <c r="AQ43" i="9"/>
  <c r="Z25" i="7"/>
  <c r="AP70" i="9"/>
  <c r="Z70" i="7"/>
  <c r="AQ70" i="9"/>
  <c r="AA49" i="1"/>
  <c r="AQ67" i="9"/>
  <c r="Z67" i="7"/>
  <c r="AP67" i="9"/>
  <c r="AQ39" i="9"/>
  <c r="Z39" i="7"/>
  <c r="AP39" i="9"/>
  <c r="AP71" i="9"/>
  <c r="AQ71" i="9"/>
  <c r="Z71" i="7"/>
  <c r="AQ26" i="9"/>
  <c r="AP26" i="9"/>
  <c r="Z26" i="7"/>
  <c r="AP74" i="9"/>
  <c r="AQ74" i="9"/>
  <c r="Z74" i="7"/>
  <c r="AP47" i="9"/>
  <c r="Z47" i="7"/>
  <c r="AQ47" i="9"/>
  <c r="AQ36" i="9"/>
  <c r="Z36" i="7"/>
  <c r="AP36" i="9"/>
  <c r="AP44" i="9"/>
  <c r="Z44" i="7"/>
  <c r="AQ44" i="9"/>
  <c r="Z56" i="7"/>
  <c r="AQ56" i="9"/>
  <c r="AP56" i="9"/>
  <c r="AQ62" i="9"/>
  <c r="Z62" i="7"/>
  <c r="AP62" i="9"/>
  <c r="Z27" i="7"/>
  <c r="AP27" i="9"/>
  <c r="AQ27" i="9"/>
  <c r="Z65" i="7"/>
  <c r="AP63" i="9"/>
  <c r="AQ63" i="9"/>
  <c r="Z63" i="7"/>
  <c r="Z41" i="7"/>
  <c r="AQ16" i="9"/>
  <c r="Z16" i="7"/>
  <c r="AP16" i="9"/>
  <c r="Z59" i="7"/>
  <c r="AP59" i="9"/>
  <c r="AQ59" i="9"/>
  <c r="Z35" i="7"/>
  <c r="AQ35" i="9"/>
  <c r="AP35" i="9"/>
  <c r="AQ64" i="9"/>
  <c r="AP64" i="9"/>
  <c r="Z64" i="7"/>
  <c r="AP22" i="9"/>
  <c r="AQ22" i="9"/>
  <c r="Z22" i="7"/>
  <c r="AP18" i="9"/>
  <c r="AQ18" i="9"/>
  <c r="Z18" i="7"/>
  <c r="AP30" i="9"/>
  <c r="AQ30" i="9"/>
  <c r="Z30" i="7"/>
  <c r="AQ66" i="9"/>
  <c r="Z66" i="7"/>
  <c r="AP66" i="9"/>
  <c r="AQ42" i="9"/>
  <c r="AP42" i="9"/>
  <c r="Z42" i="7"/>
  <c r="AQ45" i="9"/>
  <c r="AY114" i="7"/>
  <c r="AY115" i="7"/>
  <c r="AY118" i="7"/>
  <c r="AY119" i="7"/>
  <c r="AA69" i="1"/>
  <c r="AA14" i="1"/>
  <c r="AA37" i="1"/>
  <c r="AQ32" i="9"/>
  <c r="AP32" i="9"/>
  <c r="Z32" i="7"/>
  <c r="AP72" i="9"/>
  <c r="AQ72" i="9"/>
  <c r="Z72" i="7"/>
  <c r="Z34" i="7"/>
  <c r="AP34" i="9"/>
  <c r="AQ34" i="9"/>
  <c r="AP24" i="9"/>
  <c r="AQ24" i="9"/>
  <c r="Z24" i="7"/>
  <c r="Z51" i="7"/>
  <c r="AP51" i="9"/>
  <c r="AQ51" i="9"/>
  <c r="AP57" i="9"/>
  <c r="Z68" i="7"/>
  <c r="AQ68" i="9"/>
  <c r="AP68" i="9"/>
  <c r="AQ29" i="9"/>
  <c r="Z20" i="7"/>
  <c r="AQ20" i="9"/>
  <c r="AP20" i="9"/>
  <c r="AP38" i="9"/>
  <c r="Z38" i="7"/>
  <c r="AQ38" i="9"/>
  <c r="AP52" i="9"/>
  <c r="AQ52" i="9"/>
  <c r="Z52" i="7"/>
  <c r="AP13" i="9"/>
  <c r="AQ10" i="9"/>
  <c r="AP10" i="9"/>
  <c r="Z10" i="7"/>
  <c r="AY117" i="7"/>
  <c r="AY113" i="7"/>
  <c r="AA65" i="1"/>
  <c r="AA10" i="1"/>
  <c r="AQ15" i="9"/>
  <c r="AP15" i="9"/>
  <c r="Z15" i="7"/>
  <c r="AA53" i="1"/>
  <c r="Z23" i="7"/>
  <c r="AP23" i="9"/>
  <c r="AQ23" i="9"/>
  <c r="AA30" i="1"/>
  <c r="AQ7" i="9"/>
  <c r="AP7" i="9"/>
  <c r="Z7" i="7"/>
  <c r="BK105" i="7"/>
  <c r="F19" i="2"/>
  <c r="F27" i="2"/>
  <c r="L54" i="2"/>
  <c r="L21" i="2"/>
  <c r="I49" i="2"/>
  <c r="O48" i="2"/>
  <c r="I26" i="2"/>
  <c r="I14" i="2"/>
  <c r="L37" i="2"/>
  <c r="L33" i="2"/>
  <c r="L29" i="2"/>
  <c r="O27" i="2"/>
  <c r="F23" i="2"/>
  <c r="L31" i="2"/>
  <c r="I30" i="2"/>
  <c r="F26" i="2"/>
  <c r="L22" i="2"/>
  <c r="F16" i="2"/>
  <c r="F15" i="2"/>
  <c r="I11" i="2"/>
  <c r="O8" i="2"/>
  <c r="F46" i="2"/>
  <c r="L45" i="2"/>
  <c r="I39" i="2"/>
  <c r="I37" i="2"/>
  <c r="I31" i="2"/>
  <c r="I29" i="2"/>
  <c r="I25" i="2"/>
  <c r="O24" i="2"/>
  <c r="F21" i="2"/>
  <c r="L17" i="2"/>
  <c r="I9" i="2"/>
  <c r="I7" i="2"/>
  <c r="I22" i="2"/>
  <c r="O19" i="2"/>
  <c r="I18" i="2"/>
  <c r="O17" i="2"/>
  <c r="O15" i="2"/>
  <c r="L13" i="2"/>
  <c r="L9" i="2"/>
  <c r="O20" i="2"/>
  <c r="I17" i="2"/>
  <c r="O16" i="2"/>
  <c r="I15" i="2"/>
  <c r="L12" i="2"/>
  <c r="L8" i="2"/>
  <c r="F9" i="2"/>
  <c r="F7" i="2"/>
  <c r="AN125" i="15"/>
  <c r="AV65" i="9"/>
  <c r="AA65" i="7" s="1"/>
  <c r="AA127" i="7"/>
  <c r="AV72" i="9"/>
  <c r="AA72" i="7" s="1"/>
  <c r="AV68" i="9"/>
  <c r="AA68" i="7" s="1"/>
  <c r="AV64" i="9"/>
  <c r="AA64" i="7" s="1"/>
  <c r="BG94" i="15"/>
  <c r="BG76" i="15"/>
  <c r="S107" i="7"/>
  <c r="V36" i="30"/>
  <c r="S92" i="7"/>
  <c r="AJ31" i="30"/>
  <c r="V75" i="2"/>
  <c r="S102" i="7"/>
  <c r="AJ34" i="30"/>
  <c r="S105" i="7"/>
  <c r="BB85" i="7"/>
  <c r="BB107" i="7"/>
  <c r="AC14" i="30"/>
  <c r="AF85" i="7"/>
  <c r="BB92" i="7"/>
  <c r="AT21" i="30"/>
  <c r="AF92" i="7"/>
  <c r="AB82" i="2"/>
  <c r="AB78" i="2"/>
  <c r="AR16" i="2"/>
  <c r="AR65" i="2"/>
  <c r="AR57" i="2"/>
  <c r="AR17" i="2"/>
  <c r="AR19" i="2"/>
  <c r="AR71" i="2"/>
  <c r="AR33" i="2"/>
  <c r="AR60" i="2"/>
  <c r="AR30" i="2"/>
  <c r="AR58" i="2"/>
  <c r="AR24" i="2"/>
  <c r="AR14" i="2"/>
  <c r="AR37" i="2"/>
  <c r="AR21" i="2"/>
  <c r="AR53" i="2"/>
  <c r="AB29" i="2"/>
  <c r="AR25" i="2"/>
  <c r="AR67" i="2"/>
  <c r="AR32" i="2"/>
  <c r="AR73" i="2"/>
  <c r="AR29" i="2"/>
  <c r="AR63" i="2"/>
  <c r="AR68" i="2"/>
  <c r="AR50" i="2"/>
  <c r="AR26" i="2"/>
  <c r="AR28" i="2"/>
  <c r="AB84" i="2"/>
  <c r="AR15" i="2"/>
  <c r="AR8" i="2"/>
  <c r="AR31" i="2"/>
  <c r="AR18" i="2"/>
  <c r="AR52" i="2"/>
  <c r="AR39" i="2"/>
  <c r="AR64" i="2"/>
  <c r="AR42" i="2"/>
  <c r="AR70" i="2"/>
  <c r="AR13" i="2"/>
  <c r="AR23" i="2"/>
  <c r="AB72" i="2"/>
  <c r="AB9" i="2"/>
  <c r="AR51" i="2"/>
  <c r="AR45" i="2"/>
  <c r="AB12" i="2"/>
  <c r="AB20" i="2"/>
  <c r="AB59" i="2"/>
  <c r="AR40" i="2"/>
  <c r="AR10" i="2"/>
  <c r="AR55" i="2"/>
  <c r="AR69" i="2"/>
  <c r="AR46" i="2"/>
  <c r="AB38" i="2"/>
  <c r="AR36" i="2"/>
  <c r="AR41" i="2"/>
  <c r="AR27" i="2"/>
  <c r="AB41" i="2"/>
  <c r="AR61" i="2"/>
  <c r="AB22" i="2"/>
  <c r="AB13" i="2"/>
  <c r="AR62" i="2"/>
  <c r="AR9" i="2"/>
  <c r="AR54" i="2"/>
  <c r="AB83" i="2"/>
  <c r="AR34" i="2"/>
  <c r="AB23" i="2"/>
  <c r="AB70" i="2"/>
  <c r="AR12" i="2"/>
  <c r="AB10" i="2"/>
  <c r="AB33" i="2"/>
  <c r="AR47" i="2"/>
  <c r="AB69" i="2"/>
  <c r="AR35" i="2"/>
  <c r="AR75" i="2"/>
  <c r="AR59" i="2"/>
  <c r="AB37" i="2"/>
  <c r="AB27" i="2"/>
  <c r="AB18" i="2"/>
  <c r="AB15" i="2"/>
  <c r="AB63" i="2"/>
  <c r="AB43" i="2"/>
  <c r="AB56" i="2"/>
  <c r="AB24" i="2"/>
  <c r="AB44" i="2"/>
  <c r="AB40" i="2"/>
  <c r="AB50" i="2"/>
  <c r="AB25" i="2"/>
  <c r="AR43" i="2"/>
  <c r="AB58" i="2"/>
  <c r="AB34" i="2"/>
  <c r="AR72" i="2"/>
  <c r="AR66" i="2"/>
  <c r="AB62" i="2"/>
  <c r="AB26" i="2"/>
  <c r="AB8" i="2"/>
  <c r="AB16" i="2"/>
  <c r="AB31" i="2"/>
  <c r="AR56" i="2"/>
  <c r="AB35" i="2"/>
  <c r="AB66" i="2"/>
  <c r="AB28" i="2"/>
  <c r="AB21" i="2"/>
  <c r="AB71" i="2"/>
  <c r="AR49" i="2"/>
  <c r="AB17" i="2"/>
  <c r="AR38" i="2"/>
  <c r="AB11" i="2"/>
  <c r="AB48" i="2"/>
  <c r="AB64" i="2"/>
  <c r="AB39" i="2"/>
  <c r="AB55" i="2"/>
  <c r="AB74" i="2"/>
  <c r="AB36" i="2"/>
  <c r="AR22" i="2"/>
  <c r="AB51" i="2"/>
  <c r="AB54" i="2"/>
  <c r="AR48" i="2"/>
  <c r="AR74" i="2"/>
  <c r="AR11" i="2"/>
  <c r="AB19" i="2"/>
  <c r="AB53" i="2"/>
  <c r="AB52" i="2"/>
  <c r="AR20" i="2"/>
  <c r="AB46" i="2"/>
  <c r="AB47" i="2"/>
  <c r="AB30" i="2"/>
  <c r="AR44" i="2"/>
  <c r="AB68" i="2"/>
  <c r="AB32" i="2"/>
  <c r="AB75" i="2"/>
  <c r="AB60" i="2"/>
  <c r="AB14" i="2"/>
  <c r="AB42" i="2"/>
  <c r="AB67" i="2"/>
  <c r="AB45" i="2"/>
  <c r="AR7" i="2"/>
  <c r="AB61" i="2"/>
  <c r="AB65" i="2"/>
  <c r="AB57" i="2"/>
  <c r="AB73" i="2"/>
  <c r="AB49" i="2"/>
  <c r="AF102" i="7"/>
  <c r="AB7" i="2"/>
  <c r="AA136" i="15" l="1"/>
  <c r="AA75" i="15"/>
  <c r="AA71" i="15"/>
  <c r="AM39" i="15"/>
  <c r="AM25" i="15"/>
  <c r="AM7" i="15"/>
  <c r="AB32" i="15"/>
  <c r="AN139" i="15"/>
  <c r="AM33" i="15"/>
  <c r="AA88" i="15"/>
  <c r="AA63" i="15"/>
  <c r="AM63" i="15"/>
  <c r="AK4" i="10"/>
  <c r="AL4" i="10" s="1"/>
  <c r="AM4" i="10" s="1"/>
  <c r="AN4" i="10" s="1"/>
  <c r="AO4" i="10" s="1"/>
  <c r="AP4" i="10" s="1"/>
  <c r="AA12" i="15"/>
  <c r="AA24" i="15"/>
  <c r="AN78" i="15"/>
  <c r="AM74" i="15"/>
  <c r="AM66" i="15"/>
  <c r="AM56" i="15"/>
  <c r="AM21" i="15"/>
  <c r="AA138" i="15"/>
  <c r="AA69" i="15"/>
  <c r="AB50" i="15"/>
  <c r="AM107" i="15"/>
  <c r="AA126" i="15"/>
  <c r="AA110" i="15"/>
  <c r="AM23" i="15"/>
  <c r="AM45" i="15"/>
  <c r="AA116" i="15"/>
  <c r="BH104" i="15"/>
  <c r="AM35" i="15"/>
  <c r="AM15" i="15"/>
  <c r="AI140" i="15"/>
  <c r="AM19" i="15"/>
  <c r="AA108" i="15"/>
  <c r="AA98" i="15"/>
  <c r="AM78" i="15"/>
  <c r="AM47" i="15"/>
  <c r="AA100" i="15"/>
  <c r="AM31" i="15"/>
  <c r="AM41" i="15"/>
  <c r="AA79" i="15"/>
  <c r="Q53" i="12"/>
  <c r="Q45" i="12"/>
  <c r="Q37" i="12"/>
  <c r="Q33" i="12"/>
  <c r="Q25" i="12"/>
  <c r="Q21" i="12"/>
  <c r="Q18" i="12"/>
  <c r="Q10" i="12"/>
  <c r="L3" i="15"/>
  <c r="Q72" i="12"/>
  <c r="Q68" i="12"/>
  <c r="Q64" i="12"/>
  <c r="Q60" i="12"/>
  <c r="Q56" i="12"/>
  <c r="Q52" i="12"/>
  <c r="Q48" i="12"/>
  <c r="Q44" i="12"/>
  <c r="Q40" i="12"/>
  <c r="Q36" i="12"/>
  <c r="Q32" i="12"/>
  <c r="Q28" i="12"/>
  <c r="Q24" i="12"/>
  <c r="Q20" i="12"/>
  <c r="Q17" i="12"/>
  <c r="Q13" i="12"/>
  <c r="Q9" i="12"/>
  <c r="Q76" i="12"/>
  <c r="J11" i="77"/>
  <c r="N11" i="77" s="1"/>
  <c r="Q75" i="12"/>
  <c r="Q71" i="12"/>
  <c r="Q67" i="12"/>
  <c r="Q63" i="12"/>
  <c r="Q59" i="12"/>
  <c r="Q55" i="12"/>
  <c r="Q51" i="12"/>
  <c r="Q47" i="12"/>
  <c r="Q43" i="12"/>
  <c r="Q39" i="12"/>
  <c r="Q35" i="12"/>
  <c r="Q31" i="12"/>
  <c r="Q27" i="12"/>
  <c r="Q23" i="12"/>
  <c r="Q19" i="12"/>
  <c r="Q16" i="12"/>
  <c r="Q12" i="12"/>
  <c r="Q8" i="12"/>
  <c r="Q49" i="12"/>
  <c r="Q41" i="12"/>
  <c r="Q29" i="12"/>
  <c r="Q14" i="12"/>
  <c r="Q74" i="12"/>
  <c r="Q70" i="12"/>
  <c r="Q66" i="12"/>
  <c r="Q62" i="12"/>
  <c r="Q58" i="12"/>
  <c r="Q54" i="12"/>
  <c r="Q50" i="12"/>
  <c r="Q46" i="12"/>
  <c r="Q42" i="12"/>
  <c r="Q38" i="12"/>
  <c r="Q34" i="12"/>
  <c r="Q30" i="12"/>
  <c r="Q26" i="12"/>
  <c r="Q22" i="12"/>
  <c r="Q15" i="12"/>
  <c r="Q11" i="12"/>
  <c r="AT76" i="9"/>
  <c r="U7" i="7"/>
  <c r="AF76" i="7"/>
  <c r="U76" i="7"/>
  <c r="T76" i="7"/>
  <c r="S76" i="7"/>
  <c r="AA99" i="7"/>
  <c r="AA89" i="7"/>
  <c r="BK81" i="7"/>
  <c r="AC10" i="30"/>
  <c r="V30" i="30"/>
  <c r="U86" i="7"/>
  <c r="K85" i="7"/>
  <c r="U107" i="7"/>
  <c r="V16" i="30"/>
  <c r="U87" i="7"/>
  <c r="V21" i="30"/>
  <c r="BK104" i="7"/>
  <c r="V73" i="2"/>
  <c r="AT33" i="30"/>
  <c r="U33" i="30"/>
  <c r="U91" i="7"/>
  <c r="BK91" i="7"/>
  <c r="T20" i="30"/>
  <c r="S91" i="7"/>
  <c r="AP91" i="7"/>
  <c r="AH87" i="2"/>
  <c r="U20" i="30"/>
  <c r="T91" i="7"/>
  <c r="BB91" i="7"/>
  <c r="V20" i="30"/>
  <c r="U25" i="30"/>
  <c r="T96" i="7"/>
  <c r="BK96" i="7"/>
  <c r="AL25" i="30"/>
  <c r="Z60" i="2"/>
  <c r="Z56" i="2"/>
  <c r="Z44" i="2"/>
  <c r="Z40" i="2"/>
  <c r="Z28" i="2"/>
  <c r="Z24" i="2"/>
  <c r="Z12" i="2"/>
  <c r="Z8" i="2"/>
  <c r="Z18" i="2"/>
  <c r="Z50" i="2"/>
  <c r="Z62" i="2"/>
  <c r="Z30" i="2"/>
  <c r="AY89" i="7"/>
  <c r="T29" i="30"/>
  <c r="AL29" i="30"/>
  <c r="Z72" i="2"/>
  <c r="AC29" i="30"/>
  <c r="BK100" i="7"/>
  <c r="Z66" i="2"/>
  <c r="Z46" i="2"/>
  <c r="Z34" i="2"/>
  <c r="Z14" i="2"/>
  <c r="U94" i="7"/>
  <c r="V23" i="30"/>
  <c r="V63" i="2"/>
  <c r="V11" i="2"/>
  <c r="Z68" i="2"/>
  <c r="Z64" i="2"/>
  <c r="Z52" i="2"/>
  <c r="Z48" i="2"/>
  <c r="Z36" i="2"/>
  <c r="Z32" i="2"/>
  <c r="Z20" i="2"/>
  <c r="Z16" i="2"/>
  <c r="AR88" i="7"/>
  <c r="BB88" i="7"/>
  <c r="BK88" i="7"/>
  <c r="AL17" i="30"/>
  <c r="S98" i="7"/>
  <c r="T27" i="30"/>
  <c r="AJ27" i="30"/>
  <c r="BK98" i="7"/>
  <c r="AL27" i="30"/>
  <c r="AP98" i="7"/>
  <c r="U27" i="30"/>
  <c r="AP73" i="2"/>
  <c r="U102" i="7"/>
  <c r="V59" i="2"/>
  <c r="V39" i="2"/>
  <c r="V35" i="2"/>
  <c r="V55" i="2"/>
  <c r="U103" i="7"/>
  <c r="AP59" i="2"/>
  <c r="V10" i="2"/>
  <c r="Z63" i="2"/>
  <c r="BK84" i="7"/>
  <c r="Z33" i="2"/>
  <c r="U13" i="30"/>
  <c r="V67" i="2"/>
  <c r="V51" i="2"/>
  <c r="V43" i="2"/>
  <c r="V27" i="2"/>
  <c r="V23" i="2"/>
  <c r="AP13" i="2"/>
  <c r="V42" i="2"/>
  <c r="AP29" i="2"/>
  <c r="Z47" i="2"/>
  <c r="Z31" i="2"/>
  <c r="Z15" i="2"/>
  <c r="Z74" i="2"/>
  <c r="Z70" i="2"/>
  <c r="Z58" i="2"/>
  <c r="Z54" i="2"/>
  <c r="Z42" i="2"/>
  <c r="Z38" i="2"/>
  <c r="Z26" i="2"/>
  <c r="Z22" i="2"/>
  <c r="Z10" i="2"/>
  <c r="V45" i="2"/>
  <c r="V29" i="2"/>
  <c r="AP53" i="2"/>
  <c r="V66" i="2"/>
  <c r="V50" i="2"/>
  <c r="V46" i="2"/>
  <c r="V38" i="2"/>
  <c r="V22" i="2"/>
  <c r="Z71" i="2"/>
  <c r="Z67" i="2"/>
  <c r="Z59" i="2"/>
  <c r="Z55" i="2"/>
  <c r="Z51" i="2"/>
  <c r="Z43" i="2"/>
  <c r="Z39" i="2"/>
  <c r="Z35" i="2"/>
  <c r="Z27" i="2"/>
  <c r="Z23" i="2"/>
  <c r="Z19" i="2"/>
  <c r="Z11" i="2"/>
  <c r="Z7" i="2"/>
  <c r="AR23" i="7"/>
  <c r="AR76" i="7" s="1"/>
  <c r="V62" i="2"/>
  <c r="Z75" i="2"/>
  <c r="V36" i="2"/>
  <c r="V28" i="2"/>
  <c r="V16" i="2"/>
  <c r="AP18" i="2"/>
  <c r="Z73" i="2"/>
  <c r="Z69" i="2"/>
  <c r="Z65" i="2"/>
  <c r="Z61" i="2"/>
  <c r="Z57" i="2"/>
  <c r="Z53" i="2"/>
  <c r="Z49" i="2"/>
  <c r="Z45" i="2"/>
  <c r="Z41" i="2"/>
  <c r="Z37" i="2"/>
  <c r="Z29" i="2"/>
  <c r="Z25" i="2"/>
  <c r="Z21" i="2"/>
  <c r="Z17" i="2"/>
  <c r="Z13" i="2"/>
  <c r="Z9" i="2"/>
  <c r="V21" i="2"/>
  <c r="V44" i="2"/>
  <c r="V12" i="2"/>
  <c r="V70" i="2"/>
  <c r="V54" i="2"/>
  <c r="V30" i="2"/>
  <c r="AR18" i="30"/>
  <c r="AP60" i="2"/>
  <c r="AP20" i="2"/>
  <c r="AA114" i="7"/>
  <c r="AA117" i="7"/>
  <c r="AA118" i="7"/>
  <c r="AA119" i="7"/>
  <c r="M78" i="28"/>
  <c r="AT9" i="29"/>
  <c r="H15" i="29"/>
  <c r="H119" i="7" s="1"/>
  <c r="H7" i="29"/>
  <c r="H113" i="7" s="1"/>
  <c r="U128" i="7"/>
  <c r="U126" i="7"/>
  <c r="AA138" i="7"/>
  <c r="AA64" i="1"/>
  <c r="AA48" i="1"/>
  <c r="AA28" i="1"/>
  <c r="AA20" i="1"/>
  <c r="C66" i="1"/>
  <c r="AD12" i="17"/>
  <c r="V12" i="17"/>
  <c r="T137" i="7"/>
  <c r="AA73" i="1"/>
  <c r="AA61" i="1"/>
  <c r="AA57" i="1"/>
  <c r="AA45" i="1"/>
  <c r="AA41" i="1"/>
  <c r="AA33" i="1"/>
  <c r="AA29" i="1"/>
  <c r="AA25" i="1"/>
  <c r="AA21" i="1"/>
  <c r="AA17" i="1"/>
  <c r="AA13" i="1"/>
  <c r="AA9" i="1"/>
  <c r="W11" i="17"/>
  <c r="U136" i="7"/>
  <c r="AA59" i="1"/>
  <c r="AA55" i="1"/>
  <c r="AA47" i="1"/>
  <c r="AA31" i="1"/>
  <c r="AA27" i="1"/>
  <c r="AA23" i="1"/>
  <c r="AA74" i="1"/>
  <c r="AA70" i="1"/>
  <c r="AA66" i="1"/>
  <c r="AA50" i="1"/>
  <c r="AA38" i="1"/>
  <c r="V10" i="17"/>
  <c r="T135" i="7"/>
  <c r="AD10" i="17"/>
  <c r="W74" i="1"/>
  <c r="AA75" i="1"/>
  <c r="AA71" i="1"/>
  <c r="AA67" i="1"/>
  <c r="AA63" i="1"/>
  <c r="AA51" i="1"/>
  <c r="AA43" i="1"/>
  <c r="AA39" i="1"/>
  <c r="AA35" i="1"/>
  <c r="AA19" i="1"/>
  <c r="AA15" i="1"/>
  <c r="AA11" i="1"/>
  <c r="AA7" i="1"/>
  <c r="AA62" i="1"/>
  <c r="AA58" i="1"/>
  <c r="AA54" i="1"/>
  <c r="AA46" i="1"/>
  <c r="AA42" i="1"/>
  <c r="AA34" i="1"/>
  <c r="AA26" i="1"/>
  <c r="AA22" i="1"/>
  <c r="AA18" i="1"/>
  <c r="W68" i="1"/>
  <c r="W64" i="1"/>
  <c r="W56" i="1"/>
  <c r="W52" i="1"/>
  <c r="W48" i="1"/>
  <c r="W44" i="1"/>
  <c r="W40" i="1"/>
  <c r="W36" i="1"/>
  <c r="W28" i="1"/>
  <c r="W24" i="1"/>
  <c r="W16" i="1"/>
  <c r="W12" i="1"/>
  <c r="W61" i="1"/>
  <c r="W41" i="1"/>
  <c r="W21" i="1"/>
  <c r="AA72" i="1"/>
  <c r="AA68" i="1"/>
  <c r="AA60" i="1"/>
  <c r="AA56" i="1"/>
  <c r="AA52" i="1"/>
  <c r="AA44" i="1"/>
  <c r="AA40" i="1"/>
  <c r="AA36" i="1"/>
  <c r="AA32" i="1"/>
  <c r="AA24" i="1"/>
  <c r="AA16" i="1"/>
  <c r="AA12" i="1"/>
  <c r="AA8" i="1"/>
  <c r="G52" i="1"/>
  <c r="W17" i="1"/>
  <c r="W11" i="1"/>
  <c r="U7" i="17"/>
  <c r="S132" i="7"/>
  <c r="W73" i="1"/>
  <c r="W57" i="1"/>
  <c r="W49" i="1"/>
  <c r="W33" i="1"/>
  <c r="AD7" i="17"/>
  <c r="W75" i="1"/>
  <c r="W7" i="1"/>
  <c r="W72" i="1"/>
  <c r="W60" i="1"/>
  <c r="W32" i="1"/>
  <c r="W20" i="1"/>
  <c r="W8" i="1"/>
  <c r="W7" i="17"/>
  <c r="U132" i="7"/>
  <c r="W69" i="1"/>
  <c r="W65" i="1"/>
  <c r="W53" i="1"/>
  <c r="W45" i="1"/>
  <c r="W37" i="1"/>
  <c r="W29" i="1"/>
  <c r="W25" i="1"/>
  <c r="W13" i="1"/>
  <c r="W9" i="1"/>
  <c r="W70" i="1"/>
  <c r="W66" i="1"/>
  <c r="W62" i="1"/>
  <c r="W58" i="1"/>
  <c r="W54" i="1"/>
  <c r="W50" i="1"/>
  <c r="W46" i="1"/>
  <c r="W42" i="1"/>
  <c r="W38" i="1"/>
  <c r="W34" i="1"/>
  <c r="W30" i="1"/>
  <c r="W26" i="1"/>
  <c r="W22" i="1"/>
  <c r="W18" i="1"/>
  <c r="W14" i="1"/>
  <c r="W10" i="1"/>
  <c r="W71" i="1"/>
  <c r="W67" i="1"/>
  <c r="W63" i="1"/>
  <c r="W59" i="1"/>
  <c r="W55" i="1"/>
  <c r="W51" i="1"/>
  <c r="W47" i="1"/>
  <c r="W43" i="1"/>
  <c r="W39" i="1"/>
  <c r="W35" i="1"/>
  <c r="W31" i="1"/>
  <c r="W27" i="1"/>
  <c r="W23" i="1"/>
  <c r="W19" i="1"/>
  <c r="W15" i="1"/>
  <c r="I131" i="15"/>
  <c r="E78" i="15"/>
  <c r="E85" i="15" s="1"/>
  <c r="D85" i="15"/>
  <c r="T11" i="29"/>
  <c r="AV74" i="9"/>
  <c r="AA74" i="7" s="1"/>
  <c r="AV70" i="9"/>
  <c r="AA70" i="7" s="1"/>
  <c r="AV66" i="9"/>
  <c r="AA66" i="7" s="1"/>
  <c r="AV62" i="9"/>
  <c r="AA62" i="7" s="1"/>
  <c r="AV58" i="9"/>
  <c r="AA58" i="7" s="1"/>
  <c r="AV54" i="9"/>
  <c r="AA54" i="7" s="1"/>
  <c r="AV50" i="9"/>
  <c r="AA50" i="7" s="1"/>
  <c r="AV46" i="9"/>
  <c r="AA46" i="7" s="1"/>
  <c r="AV41" i="9"/>
  <c r="AA41" i="7" s="1"/>
  <c r="AV37" i="9"/>
  <c r="AA37" i="7" s="1"/>
  <c r="AV33" i="9"/>
  <c r="AA33" i="7" s="1"/>
  <c r="AV29" i="9"/>
  <c r="AA29" i="7" s="1"/>
  <c r="AV25" i="9"/>
  <c r="AA25" i="7" s="1"/>
  <c r="AV21" i="9"/>
  <c r="AA21" i="7" s="1"/>
  <c r="AV17" i="9"/>
  <c r="AA17" i="7" s="1"/>
  <c r="AV13" i="9"/>
  <c r="AA13" i="7" s="1"/>
  <c r="AV9" i="9"/>
  <c r="AA9" i="7" s="1"/>
  <c r="T7" i="29"/>
  <c r="AV73" i="9"/>
  <c r="AA73" i="7" s="1"/>
  <c r="AV69" i="9"/>
  <c r="AA69" i="7" s="1"/>
  <c r="AV61" i="9"/>
  <c r="AA61" i="7" s="1"/>
  <c r="AV57" i="9"/>
  <c r="AA57" i="7" s="1"/>
  <c r="AV53" i="9"/>
  <c r="AA53" i="7" s="1"/>
  <c r="AV49" i="9"/>
  <c r="AA49" i="7" s="1"/>
  <c r="AV45" i="9"/>
  <c r="AA45" i="7" s="1"/>
  <c r="AV40" i="9"/>
  <c r="AA40" i="7" s="1"/>
  <c r="AV24" i="9"/>
  <c r="AA24" i="7" s="1"/>
  <c r="AV20" i="9"/>
  <c r="AA20" i="7" s="1"/>
  <c r="AV16" i="9"/>
  <c r="AA16" i="7" s="1"/>
  <c r="O7" i="16"/>
  <c r="AV56" i="9"/>
  <c r="AA56" i="7" s="1"/>
  <c r="AV48" i="9"/>
  <c r="AA48" i="7" s="1"/>
  <c r="AV35" i="9"/>
  <c r="AA35" i="7" s="1"/>
  <c r="AV31" i="9"/>
  <c r="AA31" i="7" s="1"/>
  <c r="AV27" i="9"/>
  <c r="AA27" i="7" s="1"/>
  <c r="AV23" i="9"/>
  <c r="AA23" i="7" s="1"/>
  <c r="AV19" i="9"/>
  <c r="AA19" i="7" s="1"/>
  <c r="AV15" i="9"/>
  <c r="AA15" i="7" s="1"/>
  <c r="T12" i="29"/>
  <c r="AV75" i="9"/>
  <c r="AA75" i="7" s="1"/>
  <c r="AV71" i="9"/>
  <c r="AA71" i="7" s="1"/>
  <c r="AV67" i="9"/>
  <c r="AA67" i="7" s="1"/>
  <c r="AV63" i="9"/>
  <c r="AA63" i="7" s="1"/>
  <c r="AV59" i="9"/>
  <c r="AA59" i="7" s="1"/>
  <c r="AV43" i="9"/>
  <c r="AA43" i="7" s="1"/>
  <c r="AV38" i="9"/>
  <c r="AA38" i="7" s="1"/>
  <c r="AV22" i="9"/>
  <c r="AA22" i="7" s="1"/>
  <c r="AI96" i="15"/>
  <c r="AH131" i="15"/>
  <c r="W96" i="15"/>
  <c r="V131" i="15"/>
  <c r="E96" i="15"/>
  <c r="D131" i="15"/>
  <c r="AD131" i="15"/>
  <c r="S96" i="15"/>
  <c r="R131" i="15"/>
  <c r="G96" i="15"/>
  <c r="F131" i="15"/>
  <c r="BH138" i="15"/>
  <c r="BH87" i="15"/>
  <c r="AM8" i="15"/>
  <c r="AB58" i="15"/>
  <c r="AA52" i="15"/>
  <c r="AB48" i="15"/>
  <c r="AB40" i="15"/>
  <c r="AA34" i="15"/>
  <c r="AA30" i="15"/>
  <c r="AA26" i="15"/>
  <c r="AB24" i="15"/>
  <c r="AA22" i="15"/>
  <c r="AA18" i="15"/>
  <c r="AB16" i="15"/>
  <c r="AA14" i="15"/>
  <c r="AA10" i="15"/>
  <c r="AN109" i="15"/>
  <c r="AN105" i="15"/>
  <c r="AN101" i="15"/>
  <c r="AM91" i="15"/>
  <c r="AM89" i="15"/>
  <c r="AM87" i="15"/>
  <c r="AM70" i="15"/>
  <c r="AM62" i="15"/>
  <c r="AM60" i="15"/>
  <c r="AM58" i="15"/>
  <c r="AM54" i="15"/>
  <c r="AM52" i="15"/>
  <c r="I85" i="15"/>
  <c r="AN127" i="15"/>
  <c r="AL82" i="15"/>
  <c r="AL119" i="15"/>
  <c r="AM135" i="15"/>
  <c r="AL24" i="15"/>
  <c r="AL8" i="15"/>
  <c r="AL105" i="15"/>
  <c r="Z44" i="15"/>
  <c r="AA50" i="15"/>
  <c r="V85" i="15"/>
  <c r="AN107" i="15"/>
  <c r="AN119" i="15"/>
  <c r="F94" i="15"/>
  <c r="AM101" i="15"/>
  <c r="AL133" i="15"/>
  <c r="AL97" i="15"/>
  <c r="AL115" i="15"/>
  <c r="AL113" i="15"/>
  <c r="AL56" i="15"/>
  <c r="AL66" i="15"/>
  <c r="Z89" i="15"/>
  <c r="Z34" i="15"/>
  <c r="Z60" i="15"/>
  <c r="Z24" i="15"/>
  <c r="AA54" i="15"/>
  <c r="Z26" i="15"/>
  <c r="F85" i="15"/>
  <c r="AI85" i="15"/>
  <c r="AM16" i="15"/>
  <c r="AL78" i="15"/>
  <c r="AL93" i="15"/>
  <c r="AL137" i="15"/>
  <c r="AL91" i="15"/>
  <c r="AL127" i="15"/>
  <c r="AL111" i="15"/>
  <c r="AM111" i="15"/>
  <c r="AM127" i="15"/>
  <c r="AM133" i="15"/>
  <c r="AL28" i="15"/>
  <c r="AL12" i="15"/>
  <c r="AM105" i="15"/>
  <c r="AL117" i="15"/>
  <c r="AL62" i="15"/>
  <c r="AL135" i="15"/>
  <c r="AA58" i="15"/>
  <c r="Z32" i="15"/>
  <c r="Z14" i="15"/>
  <c r="Z52" i="15"/>
  <c r="Z48" i="15"/>
  <c r="Z22" i="15"/>
  <c r="Z99" i="15"/>
  <c r="AN111" i="15"/>
  <c r="AL89" i="15"/>
  <c r="AM115" i="15"/>
  <c r="AM119" i="15"/>
  <c r="AL54" i="15"/>
  <c r="AL80" i="15"/>
  <c r="Z16" i="15"/>
  <c r="AN117" i="15"/>
  <c r="D94" i="15"/>
  <c r="AM82" i="15"/>
  <c r="AM113" i="15"/>
  <c r="AM24" i="15"/>
  <c r="AM117" i="15"/>
  <c r="AH85" i="15"/>
  <c r="AM125" i="15"/>
  <c r="AL123" i="15"/>
  <c r="AL107" i="15"/>
  <c r="AM123" i="15"/>
  <c r="AM139" i="15"/>
  <c r="AL74" i="15"/>
  <c r="AL32" i="15"/>
  <c r="AL16" i="15"/>
  <c r="AM109" i="15"/>
  <c r="AL52" i="15"/>
  <c r="AL125" i="15"/>
  <c r="AL109" i="15"/>
  <c r="AL139" i="15"/>
  <c r="AL70" i="15"/>
  <c r="AL58" i="15"/>
  <c r="AA40" i="15"/>
  <c r="Z66" i="15"/>
  <c r="Z40" i="15"/>
  <c r="Z30" i="15"/>
  <c r="Z46" i="15"/>
  <c r="Z18" i="15"/>
  <c r="Z87" i="15"/>
  <c r="Z64" i="15"/>
  <c r="W94" i="15"/>
  <c r="AA16" i="15"/>
  <c r="Z80" i="15"/>
  <c r="S87" i="7"/>
  <c r="T16" i="30"/>
  <c r="U16" i="30"/>
  <c r="T87" i="7"/>
  <c r="AP39" i="2"/>
  <c r="AP25" i="2"/>
  <c r="T76" i="2"/>
  <c r="T85" i="2" s="1"/>
  <c r="AP15" i="2"/>
  <c r="AJ29" i="30"/>
  <c r="AP100" i="7"/>
  <c r="T100" i="7"/>
  <c r="U29" i="30"/>
  <c r="U76" i="2"/>
  <c r="U85" i="2" s="1"/>
  <c r="AP75" i="2"/>
  <c r="AP67" i="2"/>
  <c r="AP23" i="2"/>
  <c r="AP68" i="2"/>
  <c r="AP65" i="2"/>
  <c r="AP47" i="2"/>
  <c r="H11" i="29"/>
  <c r="H115" i="7" s="1"/>
  <c r="H8" i="29"/>
  <c r="H114" i="7" s="1"/>
  <c r="H13" i="17"/>
  <c r="H11" i="17"/>
  <c r="Q8" i="17"/>
  <c r="J20" i="29"/>
  <c r="L16" i="29"/>
  <c r="AV20" i="29"/>
  <c r="H12" i="29"/>
  <c r="H116" i="7" s="1"/>
  <c r="H13" i="29"/>
  <c r="H117" i="7" s="1"/>
  <c r="T130" i="7"/>
  <c r="AB81" i="15"/>
  <c r="AB79" i="15"/>
  <c r="P142" i="15"/>
  <c r="C43" i="2"/>
  <c r="C31" i="2"/>
  <c r="G35" i="1"/>
  <c r="C13" i="2"/>
  <c r="C54" i="1"/>
  <c r="C24" i="1"/>
  <c r="C23" i="1"/>
  <c r="D116" i="7"/>
  <c r="C58" i="2"/>
  <c r="H33" i="77"/>
  <c r="H56" i="77" s="1"/>
  <c r="H61" i="77" s="1"/>
  <c r="H74" i="77" s="1"/>
  <c r="AB110" i="15"/>
  <c r="U120" i="7"/>
  <c r="AP120" i="7"/>
  <c r="AR120" i="7"/>
  <c r="S120" i="7"/>
  <c r="T120" i="7"/>
  <c r="U76" i="1"/>
  <c r="U85" i="1" s="1"/>
  <c r="AC76" i="1"/>
  <c r="AC85" i="1" s="1"/>
  <c r="V76" i="1"/>
  <c r="V85" i="1" s="1"/>
  <c r="BH103" i="15"/>
  <c r="AN27" i="15"/>
  <c r="AN19" i="15"/>
  <c r="AB100" i="15"/>
  <c r="AB126" i="15"/>
  <c r="AN49" i="15"/>
  <c r="AN41" i="15"/>
  <c r="D9" i="29"/>
  <c r="H76" i="12"/>
  <c r="C37" i="1"/>
  <c r="C65" i="1"/>
  <c r="C28" i="1"/>
  <c r="C32" i="1"/>
  <c r="AZ76" i="69"/>
  <c r="C65" i="2"/>
  <c r="K58" i="1"/>
  <c r="C62" i="1"/>
  <c r="C70" i="1"/>
  <c r="C45" i="1"/>
  <c r="AA117" i="15"/>
  <c r="C36" i="2"/>
  <c r="G28" i="1"/>
  <c r="G12" i="1"/>
  <c r="G32" i="1"/>
  <c r="G24" i="1"/>
  <c r="G37" i="1"/>
  <c r="G66" i="1"/>
  <c r="G44" i="1"/>
  <c r="AM128" i="15"/>
  <c r="AM120" i="15"/>
  <c r="AM112" i="15"/>
  <c r="AM108" i="15"/>
  <c r="AM84" i="15"/>
  <c r="G40" i="1"/>
  <c r="G43" i="1"/>
  <c r="G36" i="1"/>
  <c r="AF53" i="15"/>
  <c r="AM53" i="15"/>
  <c r="AP43" i="2"/>
  <c r="AM17" i="15"/>
  <c r="C76" i="82"/>
  <c r="AA61" i="15"/>
  <c r="N21" i="1"/>
  <c r="AP41" i="2"/>
  <c r="AP35" i="2"/>
  <c r="AP69" i="2"/>
  <c r="AP44" i="2"/>
  <c r="AP42" i="2"/>
  <c r="AP40" i="2"/>
  <c r="AA89" i="15"/>
  <c r="G23" i="1"/>
  <c r="M9" i="16"/>
  <c r="M142" i="15"/>
  <c r="I140" i="15"/>
  <c r="I94" i="15"/>
  <c r="I76" i="15"/>
  <c r="AA53" i="15"/>
  <c r="AA45" i="15"/>
  <c r="AA37" i="15"/>
  <c r="Z9" i="15"/>
  <c r="AB12" i="15"/>
  <c r="G85" i="15"/>
  <c r="W59" i="15"/>
  <c r="Z59" i="15"/>
  <c r="W57" i="15"/>
  <c r="AA57" i="15" s="1"/>
  <c r="Z57" i="15"/>
  <c r="W51" i="15"/>
  <c r="Z51" i="15"/>
  <c r="W49" i="15"/>
  <c r="AA49" i="15" s="1"/>
  <c r="Z49" i="15"/>
  <c r="W47" i="15"/>
  <c r="Z47" i="15"/>
  <c r="W41" i="15"/>
  <c r="AA41" i="15" s="1"/>
  <c r="Z41" i="15"/>
  <c r="W35" i="15"/>
  <c r="Z35" i="15"/>
  <c r="W33" i="15"/>
  <c r="AA33" i="15" s="1"/>
  <c r="Z33" i="15"/>
  <c r="W31" i="15"/>
  <c r="X31" i="15" s="1"/>
  <c r="Y31" i="15" s="1"/>
  <c r="Z31" i="15"/>
  <c r="W29" i="15"/>
  <c r="AA29" i="15" s="1"/>
  <c r="Z29" i="15"/>
  <c r="W27" i="15"/>
  <c r="Z27" i="15"/>
  <c r="W25" i="15"/>
  <c r="AA25" i="15" s="1"/>
  <c r="Z25" i="15"/>
  <c r="W21" i="15"/>
  <c r="Z21" i="15"/>
  <c r="X17" i="15"/>
  <c r="AA17" i="15"/>
  <c r="W15" i="15"/>
  <c r="Z15" i="15"/>
  <c r="W11" i="15"/>
  <c r="Z11" i="15"/>
  <c r="X7" i="15"/>
  <c r="AB7" i="15" s="1"/>
  <c r="AA7" i="15"/>
  <c r="G133" i="15"/>
  <c r="G140" i="15" s="1"/>
  <c r="F140" i="15"/>
  <c r="Z17" i="15"/>
  <c r="Z55" i="15"/>
  <c r="E97" i="15"/>
  <c r="E79" i="15"/>
  <c r="W23" i="15"/>
  <c r="Z23" i="15"/>
  <c r="Z7" i="15"/>
  <c r="W62" i="15"/>
  <c r="Z62" i="15"/>
  <c r="Z45" i="15"/>
  <c r="Z19" i="15"/>
  <c r="Z53" i="15"/>
  <c r="Z37" i="15"/>
  <c r="AE138" i="15"/>
  <c r="AM138" i="15" s="1"/>
  <c r="AL138" i="15"/>
  <c r="AE134" i="15"/>
  <c r="AM134" i="15" s="1"/>
  <c r="AL134" i="15"/>
  <c r="AD140" i="15"/>
  <c r="AE126" i="15"/>
  <c r="AM126" i="15" s="1"/>
  <c r="AL126" i="15"/>
  <c r="AE124" i="15"/>
  <c r="AM124" i="15" s="1"/>
  <c r="AL124" i="15"/>
  <c r="AE122" i="15"/>
  <c r="AM122" i="15" s="1"/>
  <c r="AL122" i="15"/>
  <c r="AE116" i="15"/>
  <c r="AM116" i="15" s="1"/>
  <c r="AL116" i="15"/>
  <c r="AE114" i="15"/>
  <c r="AM114" i="15" s="1"/>
  <c r="AL114" i="15"/>
  <c r="AE110" i="15"/>
  <c r="AM110" i="15" s="1"/>
  <c r="AL110" i="15"/>
  <c r="AE106" i="15"/>
  <c r="AM106" i="15" s="1"/>
  <c r="AL106" i="15"/>
  <c r="AE104" i="15"/>
  <c r="AM104" i="15" s="1"/>
  <c r="AL104" i="15"/>
  <c r="AE102" i="15"/>
  <c r="AM102" i="15" s="1"/>
  <c r="AL102" i="15"/>
  <c r="AE100" i="15"/>
  <c r="AM100" i="15" s="1"/>
  <c r="AL100" i="15"/>
  <c r="AE98" i="15"/>
  <c r="AM98" i="15" s="1"/>
  <c r="AL98" i="15"/>
  <c r="AE96" i="15"/>
  <c r="AL96" i="15"/>
  <c r="AE92" i="15"/>
  <c r="AL92" i="15"/>
  <c r="AE90" i="15"/>
  <c r="AL90" i="15"/>
  <c r="AE88" i="15"/>
  <c r="AF88" i="15" s="1"/>
  <c r="AD94" i="15"/>
  <c r="AL88" i="15"/>
  <c r="AE81" i="15"/>
  <c r="AM81" i="15" s="1"/>
  <c r="AL81" i="15"/>
  <c r="AE79" i="15"/>
  <c r="AF79" i="15" s="1"/>
  <c r="AG79" i="15" s="1"/>
  <c r="AL79" i="15"/>
  <c r="AF73" i="15"/>
  <c r="AM73" i="15"/>
  <c r="AE71" i="15"/>
  <c r="AL71" i="15"/>
  <c r="AE69" i="15"/>
  <c r="AF69" i="15" s="1"/>
  <c r="AG69" i="15" s="1"/>
  <c r="AL69" i="15"/>
  <c r="AE67" i="15"/>
  <c r="AL67" i="15"/>
  <c r="AE61" i="15"/>
  <c r="AF61" i="15" s="1"/>
  <c r="AG61" i="15" s="1"/>
  <c r="AO61" i="15" s="1"/>
  <c r="AY61" i="9" s="1"/>
  <c r="AD61" i="7" s="1"/>
  <c r="AL61" i="15"/>
  <c r="AE59" i="15"/>
  <c r="AF59" i="15" s="1"/>
  <c r="AG59" i="15" s="1"/>
  <c r="AL59" i="15"/>
  <c r="AE57" i="15"/>
  <c r="AF57" i="15" s="1"/>
  <c r="AG57" i="15" s="1"/>
  <c r="AO57" i="15" s="1"/>
  <c r="AY57" i="9" s="1"/>
  <c r="AD57" i="7" s="1"/>
  <c r="AL57" i="15"/>
  <c r="AE55" i="15"/>
  <c r="AL55" i="15"/>
  <c r="AG53" i="15"/>
  <c r="AO53" i="15" s="1"/>
  <c r="AY53" i="9" s="1"/>
  <c r="AD53" i="7" s="1"/>
  <c r="AN53" i="15"/>
  <c r="AJ51" i="15"/>
  <c r="AM51" i="15"/>
  <c r="AE50" i="15"/>
  <c r="AM50" i="15" s="1"/>
  <c r="AL50" i="15"/>
  <c r="AE46" i="15"/>
  <c r="AM46" i="15" s="1"/>
  <c r="AL46" i="15"/>
  <c r="AE44" i="15"/>
  <c r="AM44" i="15" s="1"/>
  <c r="AL44" i="15"/>
  <c r="AE40" i="15"/>
  <c r="AL40" i="15"/>
  <c r="AE38" i="15"/>
  <c r="AM38" i="15" s="1"/>
  <c r="AL38" i="15"/>
  <c r="AE36" i="15"/>
  <c r="AL36" i="15"/>
  <c r="AE34" i="15"/>
  <c r="AM34" i="15" s="1"/>
  <c r="AL34" i="15"/>
  <c r="AE30" i="15"/>
  <c r="AM30" i="15" s="1"/>
  <c r="AL30" i="15"/>
  <c r="AF28" i="15"/>
  <c r="AN28" i="15" s="1"/>
  <c r="AM28" i="15"/>
  <c r="AE26" i="15"/>
  <c r="AM26" i="15" s="1"/>
  <c r="AL26" i="15"/>
  <c r="AE22" i="15"/>
  <c r="AM22" i="15" s="1"/>
  <c r="AL22" i="15"/>
  <c r="AF20" i="15"/>
  <c r="AN20" i="15" s="1"/>
  <c r="AM20" i="15"/>
  <c r="AE18" i="15"/>
  <c r="AM18" i="15" s="1"/>
  <c r="AL18" i="15"/>
  <c r="AE14" i="15"/>
  <c r="AM14" i="15" s="1"/>
  <c r="AL14" i="15"/>
  <c r="AF12" i="15"/>
  <c r="AN12" i="15" s="1"/>
  <c r="AM12" i="15"/>
  <c r="AE10" i="15"/>
  <c r="AM10" i="15" s="1"/>
  <c r="AL10" i="15"/>
  <c r="S139" i="15"/>
  <c r="AA139" i="15" s="1"/>
  <c r="Z139" i="15"/>
  <c r="S137" i="15"/>
  <c r="T137" i="15" s="1"/>
  <c r="U137" i="15" s="1"/>
  <c r="Z137" i="15"/>
  <c r="S135" i="15"/>
  <c r="Z135" i="15"/>
  <c r="S133" i="15"/>
  <c r="Z133" i="15"/>
  <c r="S127" i="15"/>
  <c r="AA127" i="15" s="1"/>
  <c r="Z127" i="15"/>
  <c r="S125" i="15"/>
  <c r="AA125" i="15" s="1"/>
  <c r="Z125" i="15"/>
  <c r="S123" i="15"/>
  <c r="AA123" i="15" s="1"/>
  <c r="Z123" i="15"/>
  <c r="S121" i="15"/>
  <c r="AA121" i="15" s="1"/>
  <c r="Z121" i="15"/>
  <c r="S119" i="15"/>
  <c r="AA119" i="15" s="1"/>
  <c r="Z119" i="15"/>
  <c r="S115" i="15"/>
  <c r="AA115" i="15" s="1"/>
  <c r="Z115" i="15"/>
  <c r="S113" i="15"/>
  <c r="AA113" i="15" s="1"/>
  <c r="Z113" i="15"/>
  <c r="S111" i="15"/>
  <c r="AA111" i="15" s="1"/>
  <c r="Z111" i="15"/>
  <c r="S109" i="15"/>
  <c r="T109" i="15" s="1"/>
  <c r="U109" i="15" s="1"/>
  <c r="Z109" i="15"/>
  <c r="S107" i="15"/>
  <c r="AA107" i="15" s="1"/>
  <c r="Z107" i="15"/>
  <c r="S105" i="15"/>
  <c r="AA105" i="15" s="1"/>
  <c r="Z105" i="15"/>
  <c r="S103" i="15"/>
  <c r="Z103" i="15"/>
  <c r="S97" i="15"/>
  <c r="AA97" i="15" s="1"/>
  <c r="Z97" i="15"/>
  <c r="S93" i="15"/>
  <c r="Z93" i="15"/>
  <c r="S87" i="15"/>
  <c r="AA87" i="15" s="1"/>
  <c r="R94" i="15"/>
  <c r="S82" i="15"/>
  <c r="AA82" i="15" s="1"/>
  <c r="Z82" i="15"/>
  <c r="S78" i="15"/>
  <c r="AA78" i="15" s="1"/>
  <c r="R85" i="15"/>
  <c r="Z78" i="15"/>
  <c r="S74" i="15"/>
  <c r="Z74" i="15"/>
  <c r="S72" i="15"/>
  <c r="Z72" i="15"/>
  <c r="S68" i="15"/>
  <c r="T68" i="15" s="1"/>
  <c r="AB68" i="15" s="1"/>
  <c r="Z68" i="15"/>
  <c r="T66" i="15"/>
  <c r="AB66" i="15" s="1"/>
  <c r="AA66" i="15"/>
  <c r="G98" i="15"/>
  <c r="J98" i="15" s="1"/>
  <c r="Z43" i="15"/>
  <c r="BH4" i="15"/>
  <c r="L4" i="15"/>
  <c r="M4" i="15" s="1"/>
  <c r="N4" i="15" s="1"/>
  <c r="O4" i="15" s="1"/>
  <c r="P4" i="15" s="1"/>
  <c r="Q4" i="15" s="1"/>
  <c r="R4" i="15" s="1"/>
  <c r="S4" i="15" s="1"/>
  <c r="T4" i="15" s="1"/>
  <c r="U4" i="15" s="1"/>
  <c r="V4" i="15" s="1"/>
  <c r="W4" i="15" s="1"/>
  <c r="X4" i="15" s="1"/>
  <c r="Y4" i="15" s="1"/>
  <c r="Z4" i="15" s="1"/>
  <c r="AA4" i="15" s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N40" i="77"/>
  <c r="J74" i="15"/>
  <c r="BE74" i="9" s="1"/>
  <c r="AI74" i="7" s="1"/>
  <c r="J44" i="15"/>
  <c r="BE44" i="9" s="1"/>
  <c r="AI44" i="7" s="1"/>
  <c r="J10" i="15"/>
  <c r="BE10" i="9" s="1"/>
  <c r="AI10" i="7" s="1"/>
  <c r="J84" i="15"/>
  <c r="AI129" i="7" s="1"/>
  <c r="H142" i="15"/>
  <c r="AB71" i="15"/>
  <c r="J78" i="15"/>
  <c r="X7" i="16" s="1"/>
  <c r="AI124" i="7" s="1"/>
  <c r="J12" i="15"/>
  <c r="BE12" i="9" s="1"/>
  <c r="AI12" i="7" s="1"/>
  <c r="J118" i="15"/>
  <c r="J93" i="15"/>
  <c r="AN97" i="15"/>
  <c r="AN82" i="15"/>
  <c r="Z36" i="15"/>
  <c r="J136" i="15"/>
  <c r="AC12" i="29" s="1"/>
  <c r="AI116" i="7" s="1"/>
  <c r="J128" i="15"/>
  <c r="J124" i="15"/>
  <c r="J120" i="15"/>
  <c r="J117" i="15"/>
  <c r="J113" i="15"/>
  <c r="J109" i="15"/>
  <c r="J105" i="15"/>
  <c r="J101" i="15"/>
  <c r="J90" i="15"/>
  <c r="J82" i="15"/>
  <c r="J70" i="15"/>
  <c r="BE70" i="9" s="1"/>
  <c r="AI70" i="7" s="1"/>
  <c r="J66" i="15"/>
  <c r="BE66" i="9" s="1"/>
  <c r="AI66" i="7" s="1"/>
  <c r="J62" i="15"/>
  <c r="BE62" i="9" s="1"/>
  <c r="AI62" i="7" s="1"/>
  <c r="J59" i="15"/>
  <c r="BE59" i="9" s="1"/>
  <c r="AI59" i="7" s="1"/>
  <c r="J56" i="15"/>
  <c r="BE56" i="9" s="1"/>
  <c r="AI56" i="7" s="1"/>
  <c r="J52" i="15"/>
  <c r="BE52" i="9" s="1"/>
  <c r="AI52" i="7" s="1"/>
  <c r="J48" i="15"/>
  <c r="BE48" i="9" s="1"/>
  <c r="AI48" i="7" s="1"/>
  <c r="J38" i="15"/>
  <c r="BE38" i="9" s="1"/>
  <c r="AI38" i="7" s="1"/>
  <c r="J34" i="15"/>
  <c r="BE34" i="9" s="1"/>
  <c r="AI34" i="7" s="1"/>
  <c r="J30" i="15"/>
  <c r="BE30" i="9" s="1"/>
  <c r="AI30" i="7" s="1"/>
  <c r="J27" i="15"/>
  <c r="BE27" i="9" s="1"/>
  <c r="AI27" i="7" s="1"/>
  <c r="J24" i="15"/>
  <c r="BE24" i="9" s="1"/>
  <c r="AI24" i="7" s="1"/>
  <c r="J20" i="15"/>
  <c r="BE20" i="9" s="1"/>
  <c r="AI20" i="7" s="1"/>
  <c r="J16" i="15"/>
  <c r="BE16" i="9" s="1"/>
  <c r="AI16" i="7" s="1"/>
  <c r="J139" i="15"/>
  <c r="J135" i="15"/>
  <c r="AC11" i="29" s="1"/>
  <c r="AI115" i="7" s="1"/>
  <c r="J127" i="15"/>
  <c r="J123" i="15"/>
  <c r="J119" i="15"/>
  <c r="J116" i="15"/>
  <c r="J112" i="15"/>
  <c r="J108" i="15"/>
  <c r="J104" i="15"/>
  <c r="J100" i="15"/>
  <c r="J89" i="15"/>
  <c r="J81" i="15"/>
  <c r="AI127" i="7" s="1"/>
  <c r="J73" i="15"/>
  <c r="BE73" i="9" s="1"/>
  <c r="AI73" i="7" s="1"/>
  <c r="J69" i="15"/>
  <c r="BE69" i="9" s="1"/>
  <c r="AI69" i="7" s="1"/>
  <c r="J65" i="15"/>
  <c r="BE65" i="9" s="1"/>
  <c r="AI65" i="7" s="1"/>
  <c r="J61" i="15"/>
  <c r="BE61" i="9" s="1"/>
  <c r="AI61" i="7" s="1"/>
  <c r="J58" i="15"/>
  <c r="BE58" i="9" s="1"/>
  <c r="AI58" i="7" s="1"/>
  <c r="J55" i="15"/>
  <c r="BE55" i="9" s="1"/>
  <c r="AI55" i="7" s="1"/>
  <c r="J51" i="15"/>
  <c r="BE51" i="9" s="1"/>
  <c r="AI51" i="7" s="1"/>
  <c r="J47" i="15"/>
  <c r="BE47" i="9" s="1"/>
  <c r="AI47" i="7" s="1"/>
  <c r="J41" i="15"/>
  <c r="BE41" i="9" s="1"/>
  <c r="AI41" i="7" s="1"/>
  <c r="J37" i="15"/>
  <c r="BE37" i="9" s="1"/>
  <c r="AI37" i="7" s="1"/>
  <c r="J33" i="15"/>
  <c r="BE33" i="9" s="1"/>
  <c r="AI33" i="7" s="1"/>
  <c r="J29" i="15"/>
  <c r="BE29" i="9" s="1"/>
  <c r="AI29" i="7" s="1"/>
  <c r="J26" i="15"/>
  <c r="BE26" i="9" s="1"/>
  <c r="AI26" i="7" s="1"/>
  <c r="J23" i="15"/>
  <c r="BE23" i="9" s="1"/>
  <c r="AI23" i="7" s="1"/>
  <c r="J19" i="15"/>
  <c r="BE19" i="9" s="1"/>
  <c r="AI19" i="7" s="1"/>
  <c r="J15" i="15"/>
  <c r="BE15" i="9" s="1"/>
  <c r="AI15" i="7" s="1"/>
  <c r="J9" i="15"/>
  <c r="BE9" i="9" s="1"/>
  <c r="AI9" i="7" s="1"/>
  <c r="AM29" i="15"/>
  <c r="J138" i="15"/>
  <c r="AC14" i="29" s="1"/>
  <c r="AI118" i="7" s="1"/>
  <c r="J134" i="15"/>
  <c r="J126" i="15"/>
  <c r="J122" i="15"/>
  <c r="J115" i="15"/>
  <c r="J111" i="15"/>
  <c r="J107" i="15"/>
  <c r="J103" i="15"/>
  <c r="J97" i="15"/>
  <c r="AI79" i="7" s="1"/>
  <c r="J92" i="15"/>
  <c r="J88" i="15"/>
  <c r="J80" i="15"/>
  <c r="AI126" i="7" s="1"/>
  <c r="J75" i="15"/>
  <c r="BE75" i="9" s="1"/>
  <c r="AI75" i="7" s="1"/>
  <c r="J72" i="15"/>
  <c r="BE72" i="9" s="1"/>
  <c r="AI72" i="7" s="1"/>
  <c r="J68" i="15"/>
  <c r="BE68" i="9" s="1"/>
  <c r="AI68" i="7" s="1"/>
  <c r="J64" i="15"/>
  <c r="BE64" i="9" s="1"/>
  <c r="AI64" i="7" s="1"/>
  <c r="J60" i="15"/>
  <c r="BE60" i="9" s="1"/>
  <c r="AI60" i="7" s="1"/>
  <c r="J54" i="15"/>
  <c r="BE54" i="9" s="1"/>
  <c r="AI54" i="7" s="1"/>
  <c r="J50" i="15"/>
  <c r="BE50" i="9" s="1"/>
  <c r="AI50" i="7" s="1"/>
  <c r="J46" i="15"/>
  <c r="BE46" i="9" s="1"/>
  <c r="AI46" i="7" s="1"/>
  <c r="J43" i="15"/>
  <c r="BE43" i="9" s="1"/>
  <c r="AI43" i="7" s="1"/>
  <c r="J40" i="15"/>
  <c r="BE40" i="9" s="1"/>
  <c r="AI40" i="7" s="1"/>
  <c r="J36" i="15"/>
  <c r="BE36" i="9" s="1"/>
  <c r="AI36" i="7" s="1"/>
  <c r="J32" i="15"/>
  <c r="BE32" i="9" s="1"/>
  <c r="AI32" i="7" s="1"/>
  <c r="J28" i="15"/>
  <c r="BE28" i="9" s="1"/>
  <c r="AI28" i="7" s="1"/>
  <c r="J22" i="15"/>
  <c r="BE22" i="9" s="1"/>
  <c r="AI22" i="7" s="1"/>
  <c r="J14" i="15"/>
  <c r="BE14" i="9" s="1"/>
  <c r="AI14" i="7" s="1"/>
  <c r="J11" i="15"/>
  <c r="BE11" i="9" s="1"/>
  <c r="AI11" i="7" s="1"/>
  <c r="J8" i="15"/>
  <c r="BE8" i="9" s="1"/>
  <c r="AI8" i="7" s="1"/>
  <c r="AB17" i="15"/>
  <c r="J137" i="15"/>
  <c r="AC13" i="29" s="1"/>
  <c r="AI117" i="7" s="1"/>
  <c r="J125" i="15"/>
  <c r="J121" i="15"/>
  <c r="J114" i="15"/>
  <c r="J110" i="15"/>
  <c r="J102" i="15"/>
  <c r="J99" i="15"/>
  <c r="J96" i="15"/>
  <c r="J91" i="15"/>
  <c r="J79" i="15"/>
  <c r="X8" i="16" s="1"/>
  <c r="AI125" i="7" s="1"/>
  <c r="J71" i="15"/>
  <c r="BE71" i="9" s="1"/>
  <c r="AI71" i="7" s="1"/>
  <c r="J67" i="15"/>
  <c r="BE67" i="9" s="1"/>
  <c r="AI67" i="7" s="1"/>
  <c r="J63" i="15"/>
  <c r="BE63" i="9" s="1"/>
  <c r="AI63" i="7" s="1"/>
  <c r="J57" i="15"/>
  <c r="BE57" i="9" s="1"/>
  <c r="AI57" i="7" s="1"/>
  <c r="J53" i="15"/>
  <c r="BE53" i="9" s="1"/>
  <c r="AI53" i="7" s="1"/>
  <c r="J49" i="15"/>
  <c r="BE49" i="9" s="1"/>
  <c r="AI49" i="7" s="1"/>
  <c r="J45" i="15"/>
  <c r="BE45" i="9" s="1"/>
  <c r="AI45" i="7" s="1"/>
  <c r="J39" i="15"/>
  <c r="BE39" i="9" s="1"/>
  <c r="AI39" i="7" s="1"/>
  <c r="J35" i="15"/>
  <c r="BE35" i="9" s="1"/>
  <c r="AI35" i="7" s="1"/>
  <c r="J31" i="15"/>
  <c r="BE31" i="9" s="1"/>
  <c r="AI31" i="7" s="1"/>
  <c r="J25" i="15"/>
  <c r="BE25" i="9" s="1"/>
  <c r="AI25" i="7" s="1"/>
  <c r="J21" i="15"/>
  <c r="BE21" i="9" s="1"/>
  <c r="AI21" i="7" s="1"/>
  <c r="J17" i="15"/>
  <c r="BE17" i="9" s="1"/>
  <c r="AI17" i="7" s="1"/>
  <c r="J13" i="15"/>
  <c r="BE13" i="9" s="1"/>
  <c r="AI13" i="7" s="1"/>
  <c r="J7" i="15"/>
  <c r="AJ59" i="15"/>
  <c r="AA99" i="15"/>
  <c r="AF99" i="15"/>
  <c r="AG99" i="15" s="1"/>
  <c r="AO99" i="15" s="1"/>
  <c r="AM99" i="15"/>
  <c r="X102" i="15"/>
  <c r="AB102" i="15" s="1"/>
  <c r="AA102" i="15"/>
  <c r="AJ88" i="15"/>
  <c r="AK88" i="15" s="1"/>
  <c r="AI94" i="15"/>
  <c r="U104" i="15"/>
  <c r="AC104" i="15" s="1"/>
  <c r="AB104" i="15"/>
  <c r="T92" i="15"/>
  <c r="U92" i="15" s="1"/>
  <c r="AA92" i="15"/>
  <c r="J18" i="15"/>
  <c r="BE18" i="9" s="1"/>
  <c r="AI18" i="7" s="1"/>
  <c r="G76" i="15"/>
  <c r="AF90" i="15"/>
  <c r="AG90" i="15" s="1"/>
  <c r="X118" i="15"/>
  <c r="AA118" i="15"/>
  <c r="T55" i="15"/>
  <c r="AB55" i="15" s="1"/>
  <c r="AA55" i="15"/>
  <c r="J106" i="15"/>
  <c r="J87" i="15"/>
  <c r="G94" i="15"/>
  <c r="AN32" i="15"/>
  <c r="AA73" i="15"/>
  <c r="U11" i="15"/>
  <c r="BH96" i="15"/>
  <c r="BH9" i="15"/>
  <c r="AG127" i="15"/>
  <c r="Y7" i="15"/>
  <c r="BH42" i="15"/>
  <c r="BH7" i="15"/>
  <c r="BH12" i="15"/>
  <c r="BH16" i="15"/>
  <c r="BH20" i="15"/>
  <c r="BH24" i="15"/>
  <c r="BH28" i="15"/>
  <c r="BH32" i="15"/>
  <c r="BH36" i="15"/>
  <c r="BH40" i="15"/>
  <c r="BH45" i="15"/>
  <c r="BH49" i="15"/>
  <c r="BH53" i="15"/>
  <c r="BH57" i="15"/>
  <c r="BH61" i="15"/>
  <c r="BH65" i="15"/>
  <c r="BH69" i="15"/>
  <c r="BH73" i="15"/>
  <c r="BH79" i="15"/>
  <c r="BH88" i="15"/>
  <c r="BH92" i="15"/>
  <c r="BH99" i="15"/>
  <c r="BH105" i="15"/>
  <c r="BH109" i="15"/>
  <c r="BH113" i="15"/>
  <c r="BH117" i="15"/>
  <c r="BH121" i="15"/>
  <c r="BH125" i="15"/>
  <c r="BH134" i="15"/>
  <c r="BH139" i="15"/>
  <c r="BH8" i="15"/>
  <c r="BH13" i="15"/>
  <c r="BH17" i="15"/>
  <c r="BH21" i="15"/>
  <c r="BH25" i="15"/>
  <c r="BH29" i="15"/>
  <c r="BH33" i="15"/>
  <c r="BH37" i="15"/>
  <c r="BH41" i="15"/>
  <c r="BH46" i="15"/>
  <c r="BH50" i="15"/>
  <c r="BH54" i="15"/>
  <c r="BH58" i="15"/>
  <c r="BH62" i="15"/>
  <c r="BH66" i="15"/>
  <c r="BH70" i="15"/>
  <c r="BH74" i="15"/>
  <c r="BH80" i="15"/>
  <c r="BH89" i="15"/>
  <c r="BH93" i="15"/>
  <c r="BH100" i="15"/>
  <c r="BH106" i="15"/>
  <c r="BH110" i="15"/>
  <c r="BH114" i="15"/>
  <c r="BH118" i="15"/>
  <c r="BH122" i="15"/>
  <c r="BH126" i="15"/>
  <c r="BH135" i="15"/>
  <c r="BH10" i="15"/>
  <c r="BH14" i="15"/>
  <c r="BH18" i="15"/>
  <c r="BH22" i="15"/>
  <c r="BH26" i="15"/>
  <c r="BH30" i="15"/>
  <c r="BH34" i="15"/>
  <c r="BH38" i="15"/>
  <c r="BH43" i="15"/>
  <c r="BH47" i="15"/>
  <c r="BH51" i="15"/>
  <c r="BH55" i="15"/>
  <c r="BH59" i="15"/>
  <c r="BH63" i="15"/>
  <c r="BH67" i="15"/>
  <c r="BH71" i="15"/>
  <c r="BH75" i="15"/>
  <c r="BH81" i="15"/>
  <c r="BH90" i="15"/>
  <c r="BH97" i="15"/>
  <c r="BH101" i="15"/>
  <c r="BH107" i="15"/>
  <c r="BH111" i="15"/>
  <c r="BH115" i="15"/>
  <c r="BH119" i="15"/>
  <c r="BH123" i="15"/>
  <c r="BH127" i="15"/>
  <c r="BH136" i="15"/>
  <c r="BH11" i="15"/>
  <c r="BH15" i="15"/>
  <c r="BH19" i="15"/>
  <c r="BH23" i="15"/>
  <c r="BH27" i="15"/>
  <c r="BH31" i="15"/>
  <c r="BH35" i="15"/>
  <c r="BH39" i="15"/>
  <c r="BH44" i="15"/>
  <c r="BH48" i="15"/>
  <c r="BH52" i="15"/>
  <c r="BH56" i="15"/>
  <c r="BH60" i="15"/>
  <c r="BH64" i="15"/>
  <c r="BH68" i="15"/>
  <c r="BH72" i="15"/>
  <c r="BH78" i="15"/>
  <c r="BH84" i="15"/>
  <c r="BH91" i="15"/>
  <c r="BH98" i="15"/>
  <c r="BH102" i="15"/>
  <c r="BH108" i="15"/>
  <c r="BH112" i="15"/>
  <c r="BH116" i="15"/>
  <c r="BH120" i="15"/>
  <c r="BH124" i="15"/>
  <c r="BH128" i="15"/>
  <c r="BH137" i="15"/>
  <c r="AD15" i="29"/>
  <c r="AJ119" i="7" s="1"/>
  <c r="AD11" i="29"/>
  <c r="AJ115" i="7" s="1"/>
  <c r="AJ109" i="7"/>
  <c r="AJ105" i="7"/>
  <c r="AJ101" i="7"/>
  <c r="AJ97" i="7"/>
  <c r="AJ93" i="7"/>
  <c r="AJ89" i="7"/>
  <c r="AJ85" i="7"/>
  <c r="AJ81" i="7"/>
  <c r="AJ138" i="7"/>
  <c r="Y7" i="16"/>
  <c r="AJ124" i="7" s="1"/>
  <c r="BF72" i="9"/>
  <c r="AJ72" i="7" s="1"/>
  <c r="BF68" i="9"/>
  <c r="AJ68" i="7" s="1"/>
  <c r="BF64" i="9"/>
  <c r="AJ64" i="7" s="1"/>
  <c r="BF60" i="9"/>
  <c r="AJ60" i="7" s="1"/>
  <c r="BF56" i="9"/>
  <c r="AJ56" i="7" s="1"/>
  <c r="BF52" i="9"/>
  <c r="AJ52" i="7" s="1"/>
  <c r="BF48" i="9"/>
  <c r="AJ48" i="7" s="1"/>
  <c r="BF44" i="9"/>
  <c r="AJ44" i="7" s="1"/>
  <c r="BF39" i="9"/>
  <c r="AJ39" i="7" s="1"/>
  <c r="BF35" i="9"/>
  <c r="AJ35" i="7" s="1"/>
  <c r="BF31" i="9"/>
  <c r="AJ31" i="7" s="1"/>
  <c r="BF27" i="9"/>
  <c r="AJ27" i="7" s="1"/>
  <c r="BF23" i="9"/>
  <c r="AJ23" i="7" s="1"/>
  <c r="BF19" i="9"/>
  <c r="AJ19" i="7" s="1"/>
  <c r="BF15" i="9"/>
  <c r="AJ15" i="7" s="1"/>
  <c r="BF11" i="9"/>
  <c r="AJ11" i="7" s="1"/>
  <c r="BF7" i="9"/>
  <c r="AJ7" i="7" s="1"/>
  <c r="AD14" i="29"/>
  <c r="AJ118" i="7" s="1"/>
  <c r="AD8" i="29"/>
  <c r="AJ114" i="7" s="1"/>
  <c r="AJ108" i="7"/>
  <c r="AJ104" i="7"/>
  <c r="AJ100" i="7"/>
  <c r="AJ96" i="7"/>
  <c r="AJ92" i="7"/>
  <c r="AJ88" i="7"/>
  <c r="AJ80" i="7"/>
  <c r="AJ133" i="7"/>
  <c r="AJ127" i="7"/>
  <c r="BF75" i="9"/>
  <c r="AJ75" i="7" s="1"/>
  <c r="BF71" i="9"/>
  <c r="AJ71" i="7" s="1"/>
  <c r="BF67" i="9"/>
  <c r="AJ67" i="7" s="1"/>
  <c r="BF63" i="9"/>
  <c r="AJ63" i="7" s="1"/>
  <c r="BF59" i="9"/>
  <c r="AJ59" i="7" s="1"/>
  <c r="BF55" i="9"/>
  <c r="AJ55" i="7" s="1"/>
  <c r="BF51" i="9"/>
  <c r="AJ51" i="7" s="1"/>
  <c r="BF47" i="9"/>
  <c r="AJ47" i="7" s="1"/>
  <c r="BF43" i="9"/>
  <c r="AJ43" i="7" s="1"/>
  <c r="BF38" i="9"/>
  <c r="AJ38" i="7" s="1"/>
  <c r="BF34" i="9"/>
  <c r="AJ34" i="7" s="1"/>
  <c r="BF30" i="9"/>
  <c r="AJ30" i="7" s="1"/>
  <c r="BF26" i="9"/>
  <c r="AJ26" i="7" s="1"/>
  <c r="BF22" i="9"/>
  <c r="AJ22" i="7" s="1"/>
  <c r="BF18" i="9"/>
  <c r="AJ18" i="7" s="1"/>
  <c r="BF14" i="9"/>
  <c r="AJ14" i="7" s="1"/>
  <c r="BF10" i="9"/>
  <c r="AJ10" i="7" s="1"/>
  <c r="AJ106" i="7"/>
  <c r="AJ94" i="7"/>
  <c r="AJ86" i="7"/>
  <c r="BF73" i="9"/>
  <c r="AJ73" i="7" s="1"/>
  <c r="BF65" i="9"/>
  <c r="AJ65" i="7" s="1"/>
  <c r="BF57" i="9"/>
  <c r="AJ57" i="7" s="1"/>
  <c r="BF49" i="9"/>
  <c r="AJ49" i="7" s="1"/>
  <c r="BF40" i="9"/>
  <c r="AJ40" i="7" s="1"/>
  <c r="BF32" i="9"/>
  <c r="AJ32" i="7" s="1"/>
  <c r="BF24" i="9"/>
  <c r="AJ24" i="7" s="1"/>
  <c r="BF16" i="9"/>
  <c r="AJ16" i="7" s="1"/>
  <c r="BF8" i="9"/>
  <c r="AJ8" i="7" s="1"/>
  <c r="AD13" i="29"/>
  <c r="AJ117" i="7" s="1"/>
  <c r="AD7" i="29"/>
  <c r="AJ113" i="7" s="1"/>
  <c r="AJ107" i="7"/>
  <c r="AJ103" i="7"/>
  <c r="AJ99" i="7"/>
  <c r="AJ95" i="7"/>
  <c r="AJ91" i="7"/>
  <c r="AJ87" i="7"/>
  <c r="AJ83" i="7"/>
  <c r="AJ136" i="7"/>
  <c r="AJ126" i="7"/>
  <c r="BF74" i="9"/>
  <c r="AJ74" i="7" s="1"/>
  <c r="BF70" i="9"/>
  <c r="AJ70" i="7" s="1"/>
  <c r="BF66" i="9"/>
  <c r="AJ66" i="7" s="1"/>
  <c r="BF62" i="9"/>
  <c r="AJ62" i="7" s="1"/>
  <c r="BF58" i="9"/>
  <c r="AJ58" i="7" s="1"/>
  <c r="BF54" i="9"/>
  <c r="AJ54" i="7" s="1"/>
  <c r="BF50" i="9"/>
  <c r="AJ50" i="7" s="1"/>
  <c r="BF46" i="9"/>
  <c r="AJ46" i="7" s="1"/>
  <c r="BF41" i="9"/>
  <c r="AJ41" i="7" s="1"/>
  <c r="BF37" i="9"/>
  <c r="AJ37" i="7" s="1"/>
  <c r="BF33" i="9"/>
  <c r="AJ33" i="7" s="1"/>
  <c r="BF29" i="9"/>
  <c r="AJ29" i="7" s="1"/>
  <c r="BF25" i="9"/>
  <c r="AJ25" i="7" s="1"/>
  <c r="BF21" i="9"/>
  <c r="AJ21" i="7" s="1"/>
  <c r="BF17" i="9"/>
  <c r="AJ17" i="7" s="1"/>
  <c r="BF13" i="9"/>
  <c r="AJ13" i="7" s="1"/>
  <c r="BF9" i="9"/>
  <c r="AJ9" i="7" s="1"/>
  <c r="AD12" i="29"/>
  <c r="AJ116" i="7" s="1"/>
  <c r="AJ110" i="7"/>
  <c r="AJ98" i="7"/>
  <c r="AJ90" i="7"/>
  <c r="AJ82" i="7"/>
  <c r="AJ135" i="7"/>
  <c r="Y8" i="16"/>
  <c r="AJ125" i="7" s="1"/>
  <c r="BF69" i="9"/>
  <c r="AJ69" i="7" s="1"/>
  <c r="BF61" i="9"/>
  <c r="AJ61" i="7" s="1"/>
  <c r="BF53" i="9"/>
  <c r="AJ53" i="7" s="1"/>
  <c r="BF45" i="9"/>
  <c r="AJ45" i="7" s="1"/>
  <c r="BF36" i="9"/>
  <c r="AJ36" i="7" s="1"/>
  <c r="BF28" i="9"/>
  <c r="AJ28" i="7" s="1"/>
  <c r="BF20" i="9"/>
  <c r="AJ20" i="7" s="1"/>
  <c r="BF12" i="9"/>
  <c r="AJ12" i="7" s="1"/>
  <c r="X22" i="15"/>
  <c r="AB22" i="15" s="1"/>
  <c r="X84" i="15"/>
  <c r="Y84" i="15" s="1"/>
  <c r="AM93" i="15"/>
  <c r="AM72" i="15"/>
  <c r="AA81" i="15"/>
  <c r="AN137" i="15"/>
  <c r="AN35" i="15"/>
  <c r="AN133" i="15"/>
  <c r="AN16" i="15"/>
  <c r="AN11" i="15"/>
  <c r="AN9" i="15"/>
  <c r="AN115" i="15"/>
  <c r="AN123" i="15"/>
  <c r="AN113" i="15"/>
  <c r="AN24" i="15"/>
  <c r="AN63" i="15"/>
  <c r="AB116" i="15"/>
  <c r="AC124" i="15"/>
  <c r="AC116" i="15"/>
  <c r="AC108" i="15"/>
  <c r="AC100" i="15"/>
  <c r="AB108" i="15"/>
  <c r="AB124" i="15"/>
  <c r="AB54" i="15"/>
  <c r="K142" i="15"/>
  <c r="X137" i="15"/>
  <c r="Y137" i="15" s="1"/>
  <c r="W85" i="15"/>
  <c r="T80" i="15"/>
  <c r="AB80" i="15" s="1"/>
  <c r="AA80" i="15"/>
  <c r="U31" i="15"/>
  <c r="AC31" i="15" s="1"/>
  <c r="AB31" i="15"/>
  <c r="X67" i="15"/>
  <c r="Y67" i="15" s="1"/>
  <c r="AA67" i="15"/>
  <c r="AE136" i="15"/>
  <c r="AL136" i="15"/>
  <c r="AF121" i="15"/>
  <c r="AM121" i="15"/>
  <c r="AE64" i="15"/>
  <c r="AM64" i="15" s="1"/>
  <c r="AL64" i="15"/>
  <c r="AE48" i="15"/>
  <c r="AL48" i="15"/>
  <c r="W128" i="15"/>
  <c r="Z128" i="15"/>
  <c r="W120" i="15"/>
  <c r="Z120" i="15"/>
  <c r="W112" i="15"/>
  <c r="Z112" i="15"/>
  <c r="W101" i="15"/>
  <c r="X101" i="15" s="1"/>
  <c r="Y101" i="15" s="1"/>
  <c r="Z101" i="15"/>
  <c r="T90" i="15"/>
  <c r="AB90" i="15" s="1"/>
  <c r="AA90" i="15"/>
  <c r="T19" i="15"/>
  <c r="AA19" i="15"/>
  <c r="W9" i="15"/>
  <c r="V76" i="15"/>
  <c r="S8" i="15"/>
  <c r="R76" i="15"/>
  <c r="Z8" i="15"/>
  <c r="AF75" i="15"/>
  <c r="AM75" i="15"/>
  <c r="T98" i="15"/>
  <c r="AB98" i="15" s="1"/>
  <c r="T96" i="15"/>
  <c r="AA96" i="15"/>
  <c r="S91" i="15"/>
  <c r="T91" i="15" s="1"/>
  <c r="Z91" i="15"/>
  <c r="Y75" i="15"/>
  <c r="T60" i="15"/>
  <c r="AB60" i="15" s="1"/>
  <c r="AA60" i="15"/>
  <c r="W36" i="15"/>
  <c r="AB13" i="15"/>
  <c r="Y12" i="15"/>
  <c r="AC12" i="15" s="1"/>
  <c r="AX12" i="9" s="1"/>
  <c r="AC12" i="7" s="1"/>
  <c r="AJ90" i="15"/>
  <c r="AM90" i="15"/>
  <c r="AJ69" i="15"/>
  <c r="AE68" i="15"/>
  <c r="AM68" i="15" s="1"/>
  <c r="AL68" i="15"/>
  <c r="AF45" i="15"/>
  <c r="AN45" i="15" s="1"/>
  <c r="T99" i="15"/>
  <c r="U99" i="15" s="1"/>
  <c r="S84" i="15"/>
  <c r="Z84" i="15"/>
  <c r="T75" i="15"/>
  <c r="AB75" i="15" s="1"/>
  <c r="S70" i="15"/>
  <c r="Z70" i="15"/>
  <c r="T63" i="15"/>
  <c r="AB63" i="15" s="1"/>
  <c r="T28" i="15"/>
  <c r="AB28" i="15" s="1"/>
  <c r="AA28" i="15"/>
  <c r="AN65" i="15"/>
  <c r="AM27" i="15"/>
  <c r="AM9" i="15"/>
  <c r="AM97" i="15"/>
  <c r="AM65" i="15"/>
  <c r="AH76" i="15"/>
  <c r="AM49" i="15"/>
  <c r="AD76" i="15"/>
  <c r="AL72" i="15"/>
  <c r="AL7" i="15"/>
  <c r="AL37" i="15"/>
  <c r="AL65" i="15"/>
  <c r="AA32" i="15"/>
  <c r="AA48" i="15"/>
  <c r="R140" i="15"/>
  <c r="AA31" i="15"/>
  <c r="AA13" i="15"/>
  <c r="Z117" i="15"/>
  <c r="Z136" i="15"/>
  <c r="AA104" i="15"/>
  <c r="AE118" i="15"/>
  <c r="AF118" i="15" s="1"/>
  <c r="AL118" i="15"/>
  <c r="AI103" i="15"/>
  <c r="AL103" i="15"/>
  <c r="AJ80" i="15"/>
  <c r="AM80" i="15"/>
  <c r="W134" i="15"/>
  <c r="X134" i="15" s="1"/>
  <c r="Y134" i="15" s="1"/>
  <c r="V140" i="15"/>
  <c r="Z134" i="15"/>
  <c r="X122" i="15"/>
  <c r="AA122" i="15"/>
  <c r="X114" i="15"/>
  <c r="AA114" i="15"/>
  <c r="X106" i="15"/>
  <c r="AB106" i="15" s="1"/>
  <c r="AA106" i="15"/>
  <c r="T89" i="15"/>
  <c r="U71" i="15"/>
  <c r="T67" i="15"/>
  <c r="AA65" i="15"/>
  <c r="T64" i="15"/>
  <c r="AB64" i="15" s="1"/>
  <c r="AA64" i="15"/>
  <c r="W56" i="15"/>
  <c r="AA56" i="15" s="1"/>
  <c r="Z56" i="15"/>
  <c r="T44" i="15"/>
  <c r="AB44" i="15" s="1"/>
  <c r="AA44" i="15"/>
  <c r="S43" i="15"/>
  <c r="T43" i="15" s="1"/>
  <c r="W39" i="15"/>
  <c r="Z39" i="15"/>
  <c r="W20" i="15"/>
  <c r="Z20" i="15"/>
  <c r="AJ39" i="15"/>
  <c r="AN39" i="15" s="1"/>
  <c r="AJ31" i="15"/>
  <c r="AN31" i="15" s="1"/>
  <c r="AJ23" i="15"/>
  <c r="AN23" i="15" s="1"/>
  <c r="AJ15" i="15"/>
  <c r="AN15" i="15" s="1"/>
  <c r="Y93" i="15"/>
  <c r="Y90" i="15"/>
  <c r="Y71" i="15"/>
  <c r="AO123" i="15"/>
  <c r="AO119" i="15"/>
  <c r="AO115" i="15"/>
  <c r="AO111" i="15"/>
  <c r="AO107" i="15"/>
  <c r="AO65" i="15"/>
  <c r="AY65" i="9" s="1"/>
  <c r="AD65" i="7" s="1"/>
  <c r="AO49" i="15"/>
  <c r="AY49" i="9" s="1"/>
  <c r="AD49" i="7" s="1"/>
  <c r="AK45" i="15"/>
  <c r="AO41" i="15"/>
  <c r="AY41" i="9" s="1"/>
  <c r="AD41" i="7" s="1"/>
  <c r="Y54" i="15"/>
  <c r="AC54" i="15" s="1"/>
  <c r="L49" i="2"/>
  <c r="I46" i="2"/>
  <c r="L41" i="2"/>
  <c r="F31" i="2"/>
  <c r="O28" i="2"/>
  <c r="L25" i="2"/>
  <c r="O12" i="2"/>
  <c r="F11" i="2"/>
  <c r="I10" i="2"/>
  <c r="H13" i="1"/>
  <c r="N53" i="1"/>
  <c r="N52" i="1"/>
  <c r="Q48" i="1"/>
  <c r="H35" i="1"/>
  <c r="N28" i="1"/>
  <c r="Q27" i="1"/>
  <c r="Q12" i="1"/>
  <c r="H9" i="1"/>
  <c r="G39" i="1"/>
  <c r="G31" i="1"/>
  <c r="Q75" i="1"/>
  <c r="Q70" i="1"/>
  <c r="K33" i="1"/>
  <c r="N30" i="1"/>
  <c r="K40" i="1"/>
  <c r="N36" i="1"/>
  <c r="H57" i="1"/>
  <c r="N70" i="1"/>
  <c r="O41" i="2"/>
  <c r="Q40" i="1"/>
  <c r="Q38" i="1"/>
  <c r="Q37" i="1"/>
  <c r="Q32" i="1"/>
  <c r="Q31" i="1"/>
  <c r="Q30" i="1"/>
  <c r="Q29" i="1"/>
  <c r="H27" i="1"/>
  <c r="K29" i="1"/>
  <c r="AA107" i="7"/>
  <c r="C88" i="2"/>
  <c r="Q20" i="1"/>
  <c r="G53" i="1"/>
  <c r="C53" i="1"/>
  <c r="C14" i="1"/>
  <c r="G14" i="1"/>
  <c r="G72" i="1"/>
  <c r="C72" i="1"/>
  <c r="G60" i="1"/>
  <c r="C60" i="1"/>
  <c r="G48" i="1"/>
  <c r="I51" i="2"/>
  <c r="F32" i="2"/>
  <c r="I23" i="2"/>
  <c r="O21" i="2"/>
  <c r="K10" i="1"/>
  <c r="C7" i="27"/>
  <c r="BF76" i="69"/>
  <c r="G74" i="12"/>
  <c r="G72" i="12"/>
  <c r="I68" i="12"/>
  <c r="I65" i="12"/>
  <c r="G63" i="12"/>
  <c r="G58" i="12"/>
  <c r="K57" i="12"/>
  <c r="I55" i="12"/>
  <c r="E54" i="12"/>
  <c r="E52" i="12"/>
  <c r="K41" i="12"/>
  <c r="I13" i="12"/>
  <c r="G9" i="12"/>
  <c r="J76" i="69"/>
  <c r="F76" i="69"/>
  <c r="E7" i="12"/>
  <c r="K56" i="1"/>
  <c r="K55" i="1"/>
  <c r="K53" i="1"/>
  <c r="K52" i="1"/>
  <c r="N37" i="1"/>
  <c r="N75" i="1"/>
  <c r="K69" i="1"/>
  <c r="K14" i="1"/>
  <c r="K63" i="1"/>
  <c r="K43" i="1"/>
  <c r="H19" i="1"/>
  <c r="G42" i="1"/>
  <c r="C42" i="1"/>
  <c r="M76" i="69"/>
  <c r="I76" i="69"/>
  <c r="E76" i="69"/>
  <c r="H71" i="1"/>
  <c r="H70" i="1"/>
  <c r="H69" i="1"/>
  <c r="H68" i="1"/>
  <c r="H67" i="1"/>
  <c r="H66" i="1"/>
  <c r="H61" i="1"/>
  <c r="H59" i="1"/>
  <c r="L76" i="69"/>
  <c r="H76" i="69"/>
  <c r="D76" i="69"/>
  <c r="K76" i="69"/>
  <c r="G76" i="69"/>
  <c r="N16" i="1"/>
  <c r="N10" i="1"/>
  <c r="N9" i="1"/>
  <c r="N8" i="1"/>
  <c r="N45" i="1"/>
  <c r="N44" i="1"/>
  <c r="Q42" i="1"/>
  <c r="H38" i="1"/>
  <c r="Q9" i="1"/>
  <c r="H72" i="1"/>
  <c r="K71" i="1"/>
  <c r="N57" i="1"/>
  <c r="K51" i="1"/>
  <c r="H18" i="1"/>
  <c r="Q56" i="1"/>
  <c r="H55" i="1"/>
  <c r="H22" i="1"/>
  <c r="K21" i="1"/>
  <c r="N19" i="1"/>
  <c r="N18" i="1"/>
  <c r="C68" i="2"/>
  <c r="C63" i="2"/>
  <c r="C57" i="2"/>
  <c r="C51" i="2"/>
  <c r="C48" i="2"/>
  <c r="O49" i="2"/>
  <c r="I43" i="2"/>
  <c r="L42" i="2"/>
  <c r="F40" i="2"/>
  <c r="O37" i="2"/>
  <c r="F36" i="2"/>
  <c r="I35" i="2"/>
  <c r="L34" i="2"/>
  <c r="O33" i="2"/>
  <c r="L30" i="2"/>
  <c r="O29" i="2"/>
  <c r="F28" i="2"/>
  <c r="L26" i="2"/>
  <c r="O25" i="2"/>
  <c r="F24" i="2"/>
  <c r="F20" i="2"/>
  <c r="I19" i="2"/>
  <c r="L14" i="2"/>
  <c r="O13" i="2"/>
  <c r="F12" i="2"/>
  <c r="Q47" i="1"/>
  <c r="Q44" i="1"/>
  <c r="H41" i="1"/>
  <c r="K38" i="1"/>
  <c r="H42" i="1"/>
  <c r="N64" i="1"/>
  <c r="N63" i="1"/>
  <c r="C62" i="2"/>
  <c r="C44" i="2"/>
  <c r="N29" i="1"/>
  <c r="K23" i="1"/>
  <c r="N20" i="1"/>
  <c r="O69" i="2"/>
  <c r="I56" i="2"/>
  <c r="I48" i="2"/>
  <c r="L47" i="2"/>
  <c r="F45" i="2"/>
  <c r="I44" i="2"/>
  <c r="O42" i="2"/>
  <c r="L39" i="2"/>
  <c r="I36" i="2"/>
  <c r="L35" i="2"/>
  <c r="I28" i="2"/>
  <c r="F25" i="2"/>
  <c r="I24" i="2"/>
  <c r="L11" i="2"/>
  <c r="I104" i="7"/>
  <c r="I8" i="2"/>
  <c r="L7" i="2"/>
  <c r="C73" i="2"/>
  <c r="C72" i="2"/>
  <c r="C33" i="2"/>
  <c r="C25" i="2"/>
  <c r="C24" i="2"/>
  <c r="C23" i="2"/>
  <c r="N74" i="1"/>
  <c r="N73" i="1"/>
  <c r="N72" i="1"/>
  <c r="N71" i="1"/>
  <c r="N66" i="1"/>
  <c r="Q64" i="1"/>
  <c r="Q63" i="1"/>
  <c r="Q62" i="1"/>
  <c r="Q61" i="1"/>
  <c r="Q60" i="1"/>
  <c r="Q59" i="1"/>
  <c r="Q58" i="1"/>
  <c r="G65" i="1"/>
  <c r="F62" i="2"/>
  <c r="L55" i="2"/>
  <c r="O54" i="2"/>
  <c r="F53" i="2"/>
  <c r="I52" i="2"/>
  <c r="O50" i="2"/>
  <c r="F49" i="2"/>
  <c r="O46" i="2"/>
  <c r="L43" i="2"/>
  <c r="C41" i="2"/>
  <c r="C14" i="2"/>
  <c r="Q39" i="1"/>
  <c r="N56" i="1"/>
  <c r="Q19" i="1"/>
  <c r="H17" i="1"/>
  <c r="K8" i="17"/>
  <c r="C8" i="28"/>
  <c r="C76" i="28" s="1"/>
  <c r="BH76" i="69"/>
  <c r="BG76" i="69"/>
  <c r="I63" i="12"/>
  <c r="K53" i="12"/>
  <c r="G51" i="12"/>
  <c r="K48" i="12"/>
  <c r="E41" i="12"/>
  <c r="E39" i="12"/>
  <c r="K37" i="12"/>
  <c r="E36" i="12"/>
  <c r="I35" i="12"/>
  <c r="K29" i="12"/>
  <c r="K22" i="12"/>
  <c r="I19" i="12"/>
  <c r="E18" i="12"/>
  <c r="C75" i="2"/>
  <c r="C55" i="2"/>
  <c r="C54" i="2"/>
  <c r="C50" i="2"/>
  <c r="C49" i="2"/>
  <c r="C47" i="2"/>
  <c r="C46" i="2"/>
  <c r="C45" i="2"/>
  <c r="C42" i="2"/>
  <c r="C38" i="2"/>
  <c r="C34" i="2"/>
  <c r="C28" i="2"/>
  <c r="C20" i="2"/>
  <c r="C18" i="2"/>
  <c r="C16" i="2"/>
  <c r="C15" i="2"/>
  <c r="C12" i="2"/>
  <c r="C11" i="2"/>
  <c r="C69" i="2"/>
  <c r="O57" i="2"/>
  <c r="C53" i="2"/>
  <c r="C37" i="2"/>
  <c r="M81" i="7"/>
  <c r="I40" i="2"/>
  <c r="O38" i="2"/>
  <c r="I32" i="2"/>
  <c r="O30" i="2"/>
  <c r="O26" i="2"/>
  <c r="C26" i="2"/>
  <c r="I20" i="2"/>
  <c r="F17" i="2"/>
  <c r="I16" i="2"/>
  <c r="L15" i="2"/>
  <c r="H73" i="1"/>
  <c r="Q45" i="1"/>
  <c r="H8" i="17"/>
  <c r="K49" i="1"/>
  <c r="H26" i="1"/>
  <c r="K12" i="17"/>
  <c r="O51" i="2"/>
  <c r="I41" i="2"/>
  <c r="F38" i="2"/>
  <c r="L36" i="2"/>
  <c r="O35" i="2"/>
  <c r="I33" i="2"/>
  <c r="L32" i="2"/>
  <c r="L24" i="2"/>
  <c r="O23" i="2"/>
  <c r="F22" i="2"/>
  <c r="I21" i="2"/>
  <c r="L20" i="2"/>
  <c r="F18" i="2"/>
  <c r="L16" i="2"/>
  <c r="F14" i="2"/>
  <c r="I13" i="2"/>
  <c r="O11" i="2"/>
  <c r="F10" i="2"/>
  <c r="O7" i="2"/>
  <c r="K22" i="1"/>
  <c r="K18" i="1"/>
  <c r="N7" i="1"/>
  <c r="H54" i="1"/>
  <c r="C39" i="2"/>
  <c r="C35" i="2"/>
  <c r="C32" i="2"/>
  <c r="C19" i="2"/>
  <c r="C67" i="2"/>
  <c r="Q33" i="1"/>
  <c r="H31" i="1"/>
  <c r="H30" i="1"/>
  <c r="N27" i="1"/>
  <c r="N26" i="1"/>
  <c r="Q23" i="1"/>
  <c r="Q22" i="1"/>
  <c r="H20" i="1"/>
  <c r="K17" i="1"/>
  <c r="K16" i="1"/>
  <c r="Q68" i="1"/>
  <c r="N54" i="1"/>
  <c r="Q53" i="1"/>
  <c r="Q50" i="1"/>
  <c r="Q49" i="1"/>
  <c r="H48" i="1"/>
  <c r="H47" i="1"/>
  <c r="K45" i="1"/>
  <c r="N43" i="1"/>
  <c r="Q41" i="1"/>
  <c r="H40" i="1"/>
  <c r="H39" i="1"/>
  <c r="K36" i="1"/>
  <c r="K34" i="1"/>
  <c r="N33" i="1"/>
  <c r="N32" i="1"/>
  <c r="Q28" i="1"/>
  <c r="Q26" i="1"/>
  <c r="H25" i="1"/>
  <c r="H21" i="1"/>
  <c r="K20" i="1"/>
  <c r="N17" i="1"/>
  <c r="Q16" i="1"/>
  <c r="Q14" i="1"/>
  <c r="Q13" i="1"/>
  <c r="Q11" i="1"/>
  <c r="H75" i="1"/>
  <c r="K74" i="1"/>
  <c r="N69" i="1"/>
  <c r="N67" i="1"/>
  <c r="Q66" i="1"/>
  <c r="H63" i="1"/>
  <c r="K60" i="1"/>
  <c r="N58" i="1"/>
  <c r="Q57" i="1"/>
  <c r="Q54" i="1"/>
  <c r="N47" i="1"/>
  <c r="H45" i="1"/>
  <c r="H44" i="1"/>
  <c r="H43" i="1"/>
  <c r="K41" i="1"/>
  <c r="N38" i="1"/>
  <c r="H33" i="1"/>
  <c r="H32" i="1"/>
  <c r="N13" i="1"/>
  <c r="Q8" i="1"/>
  <c r="G57" i="1"/>
  <c r="G49" i="1"/>
  <c r="G41" i="1"/>
  <c r="G29" i="1"/>
  <c r="G62" i="1"/>
  <c r="G54" i="1"/>
  <c r="G50" i="1"/>
  <c r="G46" i="1"/>
  <c r="G38" i="1"/>
  <c r="G30" i="1"/>
  <c r="G22" i="1"/>
  <c r="G20" i="1"/>
  <c r="C74" i="2"/>
  <c r="C71" i="2"/>
  <c r="C66" i="2"/>
  <c r="C61" i="2"/>
  <c r="C60" i="2"/>
  <c r="C59" i="2"/>
  <c r="C56" i="2"/>
  <c r="C40" i="2"/>
  <c r="C27" i="2"/>
  <c r="C22" i="2"/>
  <c r="C70" i="2"/>
  <c r="E9" i="12"/>
  <c r="BL76" i="69"/>
  <c r="BM76" i="69"/>
  <c r="G7" i="12"/>
  <c r="H74" i="1"/>
  <c r="K57" i="1"/>
  <c r="N42" i="1"/>
  <c r="H24" i="1"/>
  <c r="H23" i="1"/>
  <c r="K72" i="1"/>
  <c r="H65" i="1"/>
  <c r="H62" i="1"/>
  <c r="K61" i="1"/>
  <c r="Q55" i="1"/>
  <c r="H53" i="1"/>
  <c r="H52" i="1"/>
  <c r="K50" i="1"/>
  <c r="N48" i="1"/>
  <c r="Q36" i="1"/>
  <c r="N14" i="1"/>
  <c r="Q10" i="1"/>
  <c r="H7" i="1"/>
  <c r="BC76" i="69"/>
  <c r="G69" i="1"/>
  <c r="C69" i="1"/>
  <c r="BB76" i="69"/>
  <c r="G27" i="1"/>
  <c r="C27" i="1"/>
  <c r="G15" i="1"/>
  <c r="C15" i="1"/>
  <c r="G11" i="1"/>
  <c r="C11" i="1"/>
  <c r="G68" i="1"/>
  <c r="C68" i="1"/>
  <c r="G64" i="1"/>
  <c r="C64" i="1"/>
  <c r="G56" i="1"/>
  <c r="C56" i="1"/>
  <c r="G25" i="1"/>
  <c r="C25" i="1"/>
  <c r="G21" i="1"/>
  <c r="C21" i="1"/>
  <c r="G17" i="1"/>
  <c r="C17" i="1"/>
  <c r="AY76" i="69"/>
  <c r="G74" i="1"/>
  <c r="C74" i="1"/>
  <c r="G58" i="1"/>
  <c r="C58" i="1"/>
  <c r="G34" i="1"/>
  <c r="C34" i="1"/>
  <c r="G18" i="1"/>
  <c r="C18" i="1"/>
  <c r="AX76" i="69"/>
  <c r="G16" i="1"/>
  <c r="C16" i="1"/>
  <c r="F8" i="2"/>
  <c r="C43" i="1"/>
  <c r="C12" i="1"/>
  <c r="C35" i="1"/>
  <c r="C22" i="1"/>
  <c r="C48" i="1"/>
  <c r="C20" i="1"/>
  <c r="C39" i="1"/>
  <c r="C46" i="1"/>
  <c r="C38" i="1"/>
  <c r="Q35" i="1"/>
  <c r="AW76" i="69"/>
  <c r="D76" i="12"/>
  <c r="F76" i="12"/>
  <c r="C19" i="1"/>
  <c r="C41" i="1"/>
  <c r="C44" i="1"/>
  <c r="C30" i="1"/>
  <c r="C40" i="1"/>
  <c r="C33" i="1"/>
  <c r="C36" i="1"/>
  <c r="C52" i="1"/>
  <c r="C7" i="1"/>
  <c r="C49" i="1"/>
  <c r="K39" i="1"/>
  <c r="BA76" i="69"/>
  <c r="E69" i="12"/>
  <c r="K67" i="12"/>
  <c r="E63" i="12"/>
  <c r="E61" i="12"/>
  <c r="I45" i="12"/>
  <c r="E43" i="12"/>
  <c r="E40" i="12"/>
  <c r="G37" i="12"/>
  <c r="G32" i="12"/>
  <c r="K27" i="12"/>
  <c r="G25" i="12"/>
  <c r="I24" i="12"/>
  <c r="I21" i="12"/>
  <c r="G14" i="12"/>
  <c r="K13" i="12"/>
  <c r="BN32" i="69"/>
  <c r="C32" i="69" s="1"/>
  <c r="G26" i="1"/>
  <c r="C26" i="1"/>
  <c r="G47" i="1"/>
  <c r="C47" i="1"/>
  <c r="E71" i="12"/>
  <c r="G63" i="1"/>
  <c r="C63" i="1"/>
  <c r="C29" i="2"/>
  <c r="C52" i="2"/>
  <c r="C17" i="2"/>
  <c r="G19" i="1"/>
  <c r="I69" i="2"/>
  <c r="O67" i="2"/>
  <c r="I59" i="2"/>
  <c r="L58" i="2"/>
  <c r="L56" i="2"/>
  <c r="O55" i="2"/>
  <c r="I53" i="2"/>
  <c r="L52" i="2"/>
  <c r="F50" i="2"/>
  <c r="L48" i="2"/>
  <c r="O47" i="2"/>
  <c r="I45" i="2"/>
  <c r="L44" i="2"/>
  <c r="O43" i="2"/>
  <c r="F42" i="2"/>
  <c r="O40" i="2"/>
  <c r="F39" i="2"/>
  <c r="I38" i="2"/>
  <c r="O36" i="2"/>
  <c r="F35" i="2"/>
  <c r="I34" i="2"/>
  <c r="O32" i="2"/>
  <c r="C64" i="2"/>
  <c r="G45" i="1"/>
  <c r="AP74" i="2"/>
  <c r="AP72" i="2"/>
  <c r="AP71" i="2"/>
  <c r="AP70" i="2"/>
  <c r="AP66" i="2"/>
  <c r="AP64" i="2"/>
  <c r="AP63" i="2"/>
  <c r="AP62" i="2"/>
  <c r="AP61" i="2"/>
  <c r="AP58" i="2"/>
  <c r="AP57" i="2"/>
  <c r="AP56" i="2"/>
  <c r="AP55" i="2"/>
  <c r="AP54" i="2"/>
  <c r="AP52" i="2"/>
  <c r="AP51" i="2"/>
  <c r="AP50" i="2"/>
  <c r="AP49" i="2"/>
  <c r="AP48" i="2"/>
  <c r="AP46" i="2"/>
  <c r="AP45" i="2"/>
  <c r="AP38" i="2"/>
  <c r="AP37" i="2"/>
  <c r="AP36" i="2"/>
  <c r="AP34" i="2"/>
  <c r="AP33" i="2"/>
  <c r="AP32" i="2"/>
  <c r="AP31" i="2"/>
  <c r="AP30" i="2"/>
  <c r="AP28" i="2"/>
  <c r="AP27" i="2"/>
  <c r="AP26" i="2"/>
  <c r="AP24" i="2"/>
  <c r="AP22" i="2"/>
  <c r="AP21" i="2"/>
  <c r="AP19" i="2"/>
  <c r="AP17" i="2"/>
  <c r="AP16" i="2"/>
  <c r="AP14" i="2"/>
  <c r="AP12" i="2"/>
  <c r="AP11" i="2"/>
  <c r="AP10" i="2"/>
  <c r="AP9" i="2"/>
  <c r="AP8" i="2"/>
  <c r="AY82" i="7"/>
  <c r="AP7" i="2"/>
  <c r="AY87" i="7"/>
  <c r="BG131" i="15"/>
  <c r="AR37" i="30"/>
  <c r="AY99" i="7"/>
  <c r="AR28" i="30"/>
  <c r="BH133" i="15"/>
  <c r="BG140" i="15"/>
  <c r="BH82" i="15"/>
  <c r="BG85" i="15"/>
  <c r="AA137" i="7"/>
  <c r="AR23" i="30"/>
  <c r="AY94" i="7"/>
  <c r="AY120" i="7"/>
  <c r="AE9" i="29"/>
  <c r="AT16" i="29"/>
  <c r="AO139" i="15"/>
  <c r="W15" i="29" s="1"/>
  <c r="AD119" i="7" s="1"/>
  <c r="AJ138" i="15"/>
  <c r="AK138" i="15" s="1"/>
  <c r="AF138" i="15"/>
  <c r="AJ136" i="15"/>
  <c r="AK136" i="15" s="1"/>
  <c r="J76" i="28"/>
  <c r="J87" i="28" s="1"/>
  <c r="Z127" i="7"/>
  <c r="AO127" i="15"/>
  <c r="AJ126" i="15"/>
  <c r="AK126" i="15" s="1"/>
  <c r="AO125" i="15"/>
  <c r="AJ122" i="15"/>
  <c r="AK122" i="15" s="1"/>
  <c r="AJ118" i="15"/>
  <c r="AK118" i="15" s="1"/>
  <c r="AO117" i="15"/>
  <c r="AJ114" i="15"/>
  <c r="AK114" i="15" s="1"/>
  <c r="AO113" i="15"/>
  <c r="AJ110" i="15"/>
  <c r="AK110" i="15" s="1"/>
  <c r="AJ106" i="15"/>
  <c r="AK106" i="15" s="1"/>
  <c r="AJ102" i="15"/>
  <c r="AK102" i="15" s="1"/>
  <c r="AJ98" i="15"/>
  <c r="AK98" i="15" s="1"/>
  <c r="AJ93" i="15"/>
  <c r="AK93" i="15" s="1"/>
  <c r="AJ89" i="15"/>
  <c r="AK89" i="15" s="1"/>
  <c r="AJ84" i="15"/>
  <c r="AK84" i="15" s="1"/>
  <c r="AJ79" i="15"/>
  <c r="AK79" i="15" s="1"/>
  <c r="AJ72" i="15"/>
  <c r="AK72" i="15" s="1"/>
  <c r="AJ68" i="15"/>
  <c r="AK68" i="15" s="1"/>
  <c r="AJ64" i="15"/>
  <c r="AK64" i="15" s="1"/>
  <c r="AO63" i="15"/>
  <c r="AY63" i="9" s="1"/>
  <c r="AD63" i="7" s="1"/>
  <c r="AJ60" i="15"/>
  <c r="AK60" i="15" s="1"/>
  <c r="AJ56" i="15"/>
  <c r="AK56" i="15" s="1"/>
  <c r="AJ52" i="15"/>
  <c r="AK52" i="15" s="1"/>
  <c r="AJ48" i="15"/>
  <c r="AK48" i="15" s="1"/>
  <c r="AF43" i="15"/>
  <c r="J76" i="27"/>
  <c r="J87" i="27" s="1"/>
  <c r="AK134" i="15"/>
  <c r="AK133" i="15"/>
  <c r="AF114" i="15"/>
  <c r="AF93" i="15"/>
  <c r="AF89" i="15"/>
  <c r="AF84" i="15"/>
  <c r="AF72" i="15"/>
  <c r="AF60" i="15"/>
  <c r="AF56" i="15"/>
  <c r="AF52" i="15"/>
  <c r="AK137" i="15"/>
  <c r="AG137" i="15"/>
  <c r="AK135" i="15"/>
  <c r="AK128" i="15"/>
  <c r="AJ124" i="15"/>
  <c r="AK124" i="15" s="1"/>
  <c r="AJ120" i="15"/>
  <c r="AK120" i="15" s="1"/>
  <c r="AJ116" i="15"/>
  <c r="AK116" i="15" s="1"/>
  <c r="AJ112" i="15"/>
  <c r="AK112" i="15" s="1"/>
  <c r="AJ108" i="15"/>
  <c r="AK108" i="15" s="1"/>
  <c r="AJ104" i="15"/>
  <c r="AK104" i="15" s="1"/>
  <c r="AJ100" i="15"/>
  <c r="AK100" i="15" s="1"/>
  <c r="AJ96" i="15"/>
  <c r="AJ91" i="15"/>
  <c r="AK91" i="15" s="1"/>
  <c r="AJ87" i="15"/>
  <c r="AJ81" i="15"/>
  <c r="AK81" i="15" s="1"/>
  <c r="AJ74" i="15"/>
  <c r="AK74" i="15" s="1"/>
  <c r="AJ70" i="15"/>
  <c r="AK70" i="15" s="1"/>
  <c r="AJ66" i="15"/>
  <c r="AK66" i="15" s="1"/>
  <c r="AJ62" i="15"/>
  <c r="AK62" i="15" s="1"/>
  <c r="AJ58" i="15"/>
  <c r="AK58" i="15" s="1"/>
  <c r="AJ54" i="15"/>
  <c r="AK54" i="15" s="1"/>
  <c r="AJ50" i="15"/>
  <c r="AK50" i="15" s="1"/>
  <c r="R16" i="29"/>
  <c r="R18" i="29" s="1"/>
  <c r="R9" i="29"/>
  <c r="AF135" i="15"/>
  <c r="AG135" i="15" s="1"/>
  <c r="AG133" i="15"/>
  <c r="AF128" i="15"/>
  <c r="AN128" i="15" s="1"/>
  <c r="AF120" i="15"/>
  <c r="AF112" i="15"/>
  <c r="AF108" i="15"/>
  <c r="AF91" i="15"/>
  <c r="AF87" i="15"/>
  <c r="AG87" i="15" s="1"/>
  <c r="AF81" i="15"/>
  <c r="AF74" i="15"/>
  <c r="AF70" i="15"/>
  <c r="AF66" i="15"/>
  <c r="AF62" i="15"/>
  <c r="AF58" i="15"/>
  <c r="AF54" i="15"/>
  <c r="AF50" i="15"/>
  <c r="AJ47" i="15"/>
  <c r="AN47" i="15" s="1"/>
  <c r="AJ38" i="15"/>
  <c r="AK38" i="15" s="1"/>
  <c r="AF37" i="15"/>
  <c r="AG37" i="15" s="1"/>
  <c r="AG35" i="15"/>
  <c r="AG32" i="15"/>
  <c r="AJ29" i="15"/>
  <c r="AK29" i="15" s="1"/>
  <c r="AK27" i="15"/>
  <c r="AK24" i="15"/>
  <c r="AJ22" i="15"/>
  <c r="AK22" i="15" s="1"/>
  <c r="AF21" i="15"/>
  <c r="AG21" i="15" s="1"/>
  <c r="AG19" i="15"/>
  <c r="AF18" i="15"/>
  <c r="AG18" i="15" s="1"/>
  <c r="AG16" i="15"/>
  <c r="AJ13" i="15"/>
  <c r="AK13" i="15" s="1"/>
  <c r="AK11" i="15"/>
  <c r="AF8" i="15"/>
  <c r="X136" i="15"/>
  <c r="Y136" i="15" s="1"/>
  <c r="T115" i="15"/>
  <c r="U115" i="15" s="1"/>
  <c r="T111" i="15"/>
  <c r="T107" i="15"/>
  <c r="T103" i="15"/>
  <c r="AK109" i="15"/>
  <c r="AG109" i="15"/>
  <c r="AK105" i="15"/>
  <c r="AG105" i="15"/>
  <c r="AK101" i="15"/>
  <c r="AG101" i="15"/>
  <c r="AK97" i="15"/>
  <c r="AG97" i="15"/>
  <c r="AK92" i="15"/>
  <c r="AG88" i="15"/>
  <c r="AK82" i="15"/>
  <c r="AG82" i="15"/>
  <c r="AK78" i="15"/>
  <c r="AG78" i="15"/>
  <c r="AK46" i="15"/>
  <c r="AJ33" i="15"/>
  <c r="AK33" i="15" s="1"/>
  <c r="AK28" i="15"/>
  <c r="AJ26" i="15"/>
  <c r="AK26" i="15" s="1"/>
  <c r="AF25" i="15"/>
  <c r="AG25" i="15" s="1"/>
  <c r="AJ17" i="15"/>
  <c r="AK17" i="15" s="1"/>
  <c r="AK12" i="15"/>
  <c r="AJ10" i="15"/>
  <c r="AK10" i="15" s="1"/>
  <c r="AJ7" i="15"/>
  <c r="AK7" i="15" s="1"/>
  <c r="T136" i="15"/>
  <c r="X125" i="15"/>
  <c r="Y125" i="15" s="1"/>
  <c r="X121" i="15"/>
  <c r="Y121" i="15" s="1"/>
  <c r="X117" i="15"/>
  <c r="Y117" i="15" s="1"/>
  <c r="X113" i="15"/>
  <c r="Y113" i="15" s="1"/>
  <c r="X109" i="15"/>
  <c r="Y109" i="15" s="1"/>
  <c r="X105" i="15"/>
  <c r="Y105" i="15" s="1"/>
  <c r="X96" i="15"/>
  <c r="X82" i="15"/>
  <c r="Y82" i="15" s="1"/>
  <c r="AK43" i="15"/>
  <c r="AJ37" i="15"/>
  <c r="AK37" i="15" s="1"/>
  <c r="AK35" i="15"/>
  <c r="AK32" i="15"/>
  <c r="AJ30" i="15"/>
  <c r="AK30" i="15" s="1"/>
  <c r="AF29" i="15"/>
  <c r="AG27" i="15"/>
  <c r="AF26" i="15"/>
  <c r="AG24" i="15"/>
  <c r="AJ21" i="15"/>
  <c r="AK21" i="15" s="1"/>
  <c r="AK19" i="15"/>
  <c r="AK16" i="15"/>
  <c r="AJ14" i="15"/>
  <c r="AK14" i="15" s="1"/>
  <c r="AF13" i="15"/>
  <c r="AG11" i="15"/>
  <c r="AF10" i="15"/>
  <c r="AF7" i="15"/>
  <c r="AG7" i="15" s="1"/>
  <c r="X138" i="15"/>
  <c r="Y138" i="15" s="1"/>
  <c r="X135" i="15"/>
  <c r="T134" i="15"/>
  <c r="T125" i="15"/>
  <c r="U125" i="15" s="1"/>
  <c r="T121" i="15"/>
  <c r="U121" i="15" s="1"/>
  <c r="T117" i="15"/>
  <c r="U117" i="15" s="1"/>
  <c r="T101" i="15"/>
  <c r="U101" i="15" s="1"/>
  <c r="X88" i="15"/>
  <c r="Y88" i="15" s="1"/>
  <c r="T82" i="15"/>
  <c r="U82" i="15" s="1"/>
  <c r="AK36" i="15"/>
  <c r="AJ34" i="15"/>
  <c r="AK34" i="15" s="1"/>
  <c r="AF33" i="15"/>
  <c r="AF30" i="15"/>
  <c r="AG30" i="15" s="1"/>
  <c r="AJ25" i="15"/>
  <c r="AK25" i="15" s="1"/>
  <c r="AK20" i="15"/>
  <c r="AJ18" i="15"/>
  <c r="AK18" i="15" s="1"/>
  <c r="AF17" i="15"/>
  <c r="AF14" i="15"/>
  <c r="AG14" i="15" s="1"/>
  <c r="AJ8" i="15"/>
  <c r="AK8" i="15" s="1"/>
  <c r="X139" i="15"/>
  <c r="Y139" i="15" s="1"/>
  <c r="T138" i="15"/>
  <c r="X127" i="15"/>
  <c r="Y127" i="15" s="1"/>
  <c r="AC126" i="15"/>
  <c r="X123" i="15"/>
  <c r="Y123" i="15" s="1"/>
  <c r="X119" i="15"/>
  <c r="Y119" i="15" s="1"/>
  <c r="X115" i="15"/>
  <c r="Y115" i="15" s="1"/>
  <c r="X111" i="15"/>
  <c r="Y111" i="15" s="1"/>
  <c r="X107" i="15"/>
  <c r="Y107" i="15" s="1"/>
  <c r="X103" i="15"/>
  <c r="Y103" i="15" s="1"/>
  <c r="X99" i="15"/>
  <c r="Y99" i="15" s="1"/>
  <c r="X92" i="15"/>
  <c r="T88" i="15"/>
  <c r="U88" i="15" s="1"/>
  <c r="AK9" i="15"/>
  <c r="AG9" i="15"/>
  <c r="Y133" i="15"/>
  <c r="Y110" i="15"/>
  <c r="U110" i="15"/>
  <c r="U106" i="15"/>
  <c r="U102" i="15"/>
  <c r="Y98" i="15"/>
  <c r="X78" i="15"/>
  <c r="Y78" i="15" s="1"/>
  <c r="T73" i="15"/>
  <c r="U73" i="15" s="1"/>
  <c r="T69" i="15"/>
  <c r="U69" i="15" s="1"/>
  <c r="T65" i="15"/>
  <c r="U65" i="15" s="1"/>
  <c r="T61" i="15"/>
  <c r="U61" i="15" s="1"/>
  <c r="X56" i="15"/>
  <c r="Y56" i="15" s="1"/>
  <c r="T53" i="15"/>
  <c r="U53" i="15" s="1"/>
  <c r="X49" i="15"/>
  <c r="Y49" i="15" s="1"/>
  <c r="X46" i="15"/>
  <c r="Y46" i="15" s="1"/>
  <c r="X38" i="15"/>
  <c r="Y38" i="15" s="1"/>
  <c r="X33" i="15"/>
  <c r="Y33" i="15" s="1"/>
  <c r="X30" i="15"/>
  <c r="Y30" i="15" s="1"/>
  <c r="T18" i="15"/>
  <c r="U81" i="15"/>
  <c r="U79" i="15"/>
  <c r="Y74" i="15"/>
  <c r="Y70" i="15"/>
  <c r="Y66" i="15"/>
  <c r="Y58" i="15"/>
  <c r="X52" i="15"/>
  <c r="Y52" i="15" s="1"/>
  <c r="U50" i="15"/>
  <c r="T49" i="15"/>
  <c r="U49" i="15" s="1"/>
  <c r="T46" i="15"/>
  <c r="U46" i="15" s="1"/>
  <c r="T41" i="15"/>
  <c r="T38" i="15"/>
  <c r="T33" i="15"/>
  <c r="T30" i="15"/>
  <c r="U30" i="15" s="1"/>
  <c r="T25" i="15"/>
  <c r="T10" i="15"/>
  <c r="U10" i="15" s="1"/>
  <c r="Y87" i="15"/>
  <c r="Y81" i="15"/>
  <c r="X73" i="15"/>
  <c r="Y73" i="15" s="1"/>
  <c r="X69" i="15"/>
  <c r="Y69" i="15" s="1"/>
  <c r="X65" i="15"/>
  <c r="Y65" i="15" s="1"/>
  <c r="U64" i="15"/>
  <c r="X61" i="15"/>
  <c r="Y61" i="15" s="1"/>
  <c r="T56" i="15"/>
  <c r="X45" i="15"/>
  <c r="Y45" i="15" s="1"/>
  <c r="X37" i="15"/>
  <c r="Y37" i="15" s="1"/>
  <c r="X34" i="15"/>
  <c r="Y34" i="15" s="1"/>
  <c r="X26" i="15"/>
  <c r="Y26" i="15" s="1"/>
  <c r="Y97" i="15"/>
  <c r="X91" i="15"/>
  <c r="Y91" i="15" s="1"/>
  <c r="Y79" i="15"/>
  <c r="Y72" i="15"/>
  <c r="Y68" i="15"/>
  <c r="U66" i="15"/>
  <c r="Y64" i="15"/>
  <c r="U62" i="15"/>
  <c r="Y60" i="15"/>
  <c r="U58" i="15"/>
  <c r="T57" i="15"/>
  <c r="U57" i="15" s="1"/>
  <c r="X53" i="15"/>
  <c r="Y53" i="15" s="1"/>
  <c r="T52" i="15"/>
  <c r="Y50" i="15"/>
  <c r="T45" i="15"/>
  <c r="U45" i="15" s="1"/>
  <c r="T37" i="15"/>
  <c r="U37" i="15" s="1"/>
  <c r="T34" i="15"/>
  <c r="T29" i="15"/>
  <c r="U29" i="15" s="1"/>
  <c r="T26" i="15"/>
  <c r="X14" i="15"/>
  <c r="Y14" i="15" s="1"/>
  <c r="Y17" i="15"/>
  <c r="U16" i="15"/>
  <c r="Y48" i="15"/>
  <c r="U48" i="15"/>
  <c r="Y44" i="15"/>
  <c r="Y40" i="15"/>
  <c r="U40" i="15"/>
  <c r="U36" i="15"/>
  <c r="Y32" i="15"/>
  <c r="U32" i="15"/>
  <c r="Y28" i="15"/>
  <c r="Y24" i="15"/>
  <c r="U24" i="15"/>
  <c r="U21" i="15"/>
  <c r="Y16" i="15"/>
  <c r="U13" i="15"/>
  <c r="Y8" i="15"/>
  <c r="U22" i="15"/>
  <c r="Y19" i="15"/>
  <c r="U15" i="15"/>
  <c r="Y13" i="15"/>
  <c r="U7" i="15"/>
  <c r="X18" i="15"/>
  <c r="Y18" i="15" s="1"/>
  <c r="U17" i="15"/>
  <c r="T14" i="15"/>
  <c r="X10" i="15"/>
  <c r="U9" i="15"/>
  <c r="G73" i="1"/>
  <c r="C73" i="1"/>
  <c r="G61" i="1"/>
  <c r="C61" i="1"/>
  <c r="G75" i="1"/>
  <c r="C75" i="1"/>
  <c r="G71" i="1"/>
  <c r="C71" i="1"/>
  <c r="C67" i="1"/>
  <c r="G67" i="1"/>
  <c r="G33" i="1"/>
  <c r="G70" i="1"/>
  <c r="G59" i="1"/>
  <c r="C59" i="1"/>
  <c r="C55" i="1"/>
  <c r="G55" i="1"/>
  <c r="G51" i="1"/>
  <c r="C51" i="1"/>
  <c r="C13" i="1"/>
  <c r="L40" i="2"/>
  <c r="O39" i="2"/>
  <c r="F34" i="2"/>
  <c r="O31" i="2"/>
  <c r="F30" i="2"/>
  <c r="L28" i="2"/>
  <c r="F75" i="2"/>
  <c r="O73" i="2"/>
  <c r="I73" i="2"/>
  <c r="F72" i="2"/>
  <c r="F71" i="2"/>
  <c r="I67" i="2"/>
  <c r="F66" i="2"/>
  <c r="L65" i="2"/>
  <c r="O63" i="2"/>
  <c r="I63" i="2"/>
  <c r="F59" i="2"/>
  <c r="O59" i="2"/>
  <c r="I58" i="2"/>
  <c r="F56" i="2"/>
  <c r="I55" i="2"/>
  <c r="O53" i="2"/>
  <c r="F52" i="2"/>
  <c r="L50" i="2"/>
  <c r="F48" i="2"/>
  <c r="I47" i="2"/>
  <c r="L46" i="2"/>
  <c r="O45" i="2"/>
  <c r="F44" i="2"/>
  <c r="C21" i="2"/>
  <c r="AA134" i="7"/>
  <c r="AK114" i="7"/>
  <c r="AK120" i="7" s="1"/>
  <c r="AA100" i="7"/>
  <c r="AA132" i="7"/>
  <c r="AA88" i="7"/>
  <c r="AA82" i="7"/>
  <c r="AA81" i="7"/>
  <c r="AA128" i="7"/>
  <c r="AA110" i="7"/>
  <c r="AE81" i="2"/>
  <c r="BE7" i="9"/>
  <c r="AF81" i="1"/>
  <c r="AA91" i="7"/>
  <c r="AK135" i="7"/>
  <c r="AA109" i="7"/>
  <c r="AK78" i="7"/>
  <c r="BG76" i="9"/>
  <c r="I86" i="7"/>
  <c r="G15" i="30"/>
  <c r="C30" i="2"/>
  <c r="M132" i="7"/>
  <c r="N7" i="17"/>
  <c r="H9" i="29"/>
  <c r="J20" i="30"/>
  <c r="K32" i="12"/>
  <c r="K26" i="12"/>
  <c r="E22" i="12"/>
  <c r="G21" i="12"/>
  <c r="I20" i="12"/>
  <c r="O75" i="2"/>
  <c r="O74" i="2"/>
  <c r="F74" i="2"/>
  <c r="L74" i="2"/>
  <c r="I74" i="2"/>
  <c r="F73" i="2"/>
  <c r="L73" i="2"/>
  <c r="O72" i="2"/>
  <c r="L72" i="2"/>
  <c r="I72" i="2"/>
  <c r="O71" i="2"/>
  <c r="O70" i="2"/>
  <c r="F70" i="2"/>
  <c r="L70" i="2"/>
  <c r="I70" i="2"/>
  <c r="F69" i="2"/>
  <c r="G61" i="12"/>
  <c r="I60" i="12"/>
  <c r="E59" i="12"/>
  <c r="G55" i="12"/>
  <c r="K54" i="12"/>
  <c r="K51" i="12"/>
  <c r="I48" i="12"/>
  <c r="K47" i="12"/>
  <c r="E47" i="12"/>
  <c r="G44" i="12"/>
  <c r="K43" i="12"/>
  <c r="G41" i="12"/>
  <c r="K40" i="12"/>
  <c r="K38" i="12"/>
  <c r="K36" i="12"/>
  <c r="G35" i="12"/>
  <c r="K34" i="12"/>
  <c r="L69" i="2"/>
  <c r="O68" i="2"/>
  <c r="F68" i="2"/>
  <c r="L68" i="2"/>
  <c r="I68" i="2"/>
  <c r="F67" i="2"/>
  <c r="O66" i="2"/>
  <c r="L66" i="2"/>
  <c r="I66" i="2"/>
  <c r="O65" i="2"/>
  <c r="I65" i="2"/>
  <c r="F65" i="2"/>
  <c r="O64" i="2"/>
  <c r="I64" i="2"/>
  <c r="F64" i="2"/>
  <c r="L64" i="2"/>
  <c r="L63" i="2"/>
  <c r="F63" i="2"/>
  <c r="O62" i="2"/>
  <c r="L62" i="2"/>
  <c r="I62" i="2"/>
  <c r="I75" i="2"/>
  <c r="I71" i="2"/>
  <c r="O61" i="2"/>
  <c r="L61" i="2"/>
  <c r="I61" i="2"/>
  <c r="F61" i="2"/>
  <c r="I60" i="2"/>
  <c r="F60" i="2"/>
  <c r="O60" i="2"/>
  <c r="L60" i="2"/>
  <c r="L59" i="2"/>
  <c r="O58" i="2"/>
  <c r="F58" i="2"/>
  <c r="I57" i="2"/>
  <c r="L57" i="2"/>
  <c r="O56" i="2"/>
  <c r="F55" i="2"/>
  <c r="I54" i="2"/>
  <c r="L53" i="2"/>
  <c r="O52" i="2"/>
  <c r="F51" i="2"/>
  <c r="I50" i="2"/>
  <c r="F47" i="2"/>
  <c r="O44" i="2"/>
  <c r="F43" i="2"/>
  <c r="I42" i="2"/>
  <c r="F41" i="2"/>
  <c r="F37" i="2"/>
  <c r="I92" i="7"/>
  <c r="F33" i="2"/>
  <c r="F29" i="2"/>
  <c r="L27" i="2"/>
  <c r="L23" i="2"/>
  <c r="O22" i="2"/>
  <c r="L19" i="2"/>
  <c r="O18" i="2"/>
  <c r="F13" i="2"/>
  <c r="I12" i="2"/>
  <c r="O92" i="7"/>
  <c r="O10" i="2"/>
  <c r="G66" i="12"/>
  <c r="I64" i="12"/>
  <c r="I69" i="12"/>
  <c r="K68" i="12"/>
  <c r="G19" i="12"/>
  <c r="K18" i="12"/>
  <c r="K16" i="12"/>
  <c r="K12" i="12"/>
  <c r="K9" i="12"/>
  <c r="E70" i="12"/>
  <c r="G67" i="12"/>
  <c r="E53" i="12"/>
  <c r="BN21" i="69"/>
  <c r="C21" i="69" s="1"/>
  <c r="BN69" i="69"/>
  <c r="C69" i="69" s="1"/>
  <c r="K69" i="12"/>
  <c r="E34" i="12"/>
  <c r="G22" i="12"/>
  <c r="BN26" i="69"/>
  <c r="C26" i="69" s="1"/>
  <c r="BN73" i="69"/>
  <c r="C73" i="69" s="1"/>
  <c r="BN68" i="69"/>
  <c r="C68" i="69" s="1"/>
  <c r="BN64" i="69"/>
  <c r="C64" i="69" s="1"/>
  <c r="BN60" i="69"/>
  <c r="C60" i="69" s="1"/>
  <c r="BN56" i="69"/>
  <c r="C56" i="69" s="1"/>
  <c r="BN50" i="69"/>
  <c r="C50" i="69" s="1"/>
  <c r="BN46" i="69"/>
  <c r="C46" i="69" s="1"/>
  <c r="BN41" i="69"/>
  <c r="C41" i="69" s="1"/>
  <c r="BN37" i="69"/>
  <c r="C37" i="69" s="1"/>
  <c r="BN27" i="69"/>
  <c r="C27" i="69" s="1"/>
  <c r="AA44" i="68"/>
  <c r="AA30" i="68"/>
  <c r="AA20" i="68"/>
  <c r="AA18" i="68"/>
  <c r="AA14" i="68"/>
  <c r="AA9" i="68"/>
  <c r="AA70" i="68"/>
  <c r="AA64" i="68"/>
  <c r="AA60" i="68"/>
  <c r="AA54" i="68"/>
  <c r="AA52" i="68"/>
  <c r="AA50" i="68"/>
  <c r="AA48" i="68"/>
  <c r="AA46" i="68"/>
  <c r="AA38" i="68"/>
  <c r="AA36" i="68"/>
  <c r="AA34" i="68"/>
  <c r="AA32" i="68"/>
  <c r="AA28" i="68"/>
  <c r="AA65" i="68"/>
  <c r="AA26" i="68"/>
  <c r="X26" i="68"/>
  <c r="AB26" i="68" s="1"/>
  <c r="AA22" i="68"/>
  <c r="Y58" i="68"/>
  <c r="Y62" i="68"/>
  <c r="Y74" i="68"/>
  <c r="Z15" i="68"/>
  <c r="AA73" i="68"/>
  <c r="Z73" i="68"/>
  <c r="AA69" i="68"/>
  <c r="AA61" i="68"/>
  <c r="AA57" i="68"/>
  <c r="AA45" i="68"/>
  <c r="AA37" i="68"/>
  <c r="AA33" i="68"/>
  <c r="AA29" i="68"/>
  <c r="AA25" i="68"/>
  <c r="Z24" i="68"/>
  <c r="AA21" i="68"/>
  <c r="AA17" i="68"/>
  <c r="AA13" i="68"/>
  <c r="X7" i="68"/>
  <c r="AB7" i="68" s="1"/>
  <c r="Y35" i="68"/>
  <c r="Y21" i="68"/>
  <c r="Y25" i="68"/>
  <c r="Y42" i="68"/>
  <c r="Z38" i="68"/>
  <c r="Z32" i="68"/>
  <c r="Z30" i="68"/>
  <c r="X69" i="68"/>
  <c r="AB69" i="68" s="1"/>
  <c r="AA67" i="68"/>
  <c r="X61" i="68"/>
  <c r="AB61" i="68" s="1"/>
  <c r="AA59" i="68"/>
  <c r="X59" i="68"/>
  <c r="AB59" i="68" s="1"/>
  <c r="X57" i="68"/>
  <c r="AB57" i="68" s="1"/>
  <c r="Z56" i="68"/>
  <c r="AA53" i="68"/>
  <c r="X53" i="68"/>
  <c r="AB53" i="68" s="1"/>
  <c r="Q52" i="68"/>
  <c r="AC52" i="68" s="1"/>
  <c r="AA51" i="68"/>
  <c r="X51" i="68"/>
  <c r="AB51" i="68" s="1"/>
  <c r="Q50" i="68"/>
  <c r="AC50" i="68" s="1"/>
  <c r="AA49" i="68"/>
  <c r="X49" i="68"/>
  <c r="AB49" i="68" s="1"/>
  <c r="X45" i="68"/>
  <c r="AB45" i="68" s="1"/>
  <c r="X29" i="68"/>
  <c r="AB29" i="68" s="1"/>
  <c r="X13" i="68"/>
  <c r="AB13" i="68" s="1"/>
  <c r="AA11" i="68"/>
  <c r="X11" i="68"/>
  <c r="AB11" i="68" s="1"/>
  <c r="X9" i="68"/>
  <c r="AB9" i="68" s="1"/>
  <c r="Z7" i="68"/>
  <c r="Y28" i="68"/>
  <c r="Y48" i="68"/>
  <c r="AA42" i="68"/>
  <c r="X42" i="68"/>
  <c r="AB42" i="68" s="1"/>
  <c r="Z28" i="68"/>
  <c r="Y69" i="68"/>
  <c r="X34" i="68"/>
  <c r="AB34" i="68" s="1"/>
  <c r="Y29" i="68"/>
  <c r="Y33" i="68"/>
  <c r="Y56" i="68"/>
  <c r="AA41" i="68"/>
  <c r="Z40" i="68"/>
  <c r="Q25" i="68"/>
  <c r="AC25" i="68" s="1"/>
  <c r="AA16" i="68"/>
  <c r="AA12" i="68"/>
  <c r="AA8" i="68"/>
  <c r="Y12" i="68"/>
  <c r="Y16" i="68"/>
  <c r="Y49" i="68"/>
  <c r="AK41" i="68"/>
  <c r="F41" i="67" s="1"/>
  <c r="AK36" i="68"/>
  <c r="F36" i="67" s="1"/>
  <c r="AK32" i="68"/>
  <c r="AM32" i="68" s="1"/>
  <c r="AN32" i="68" s="1"/>
  <c r="AK28" i="68"/>
  <c r="F28" i="67" s="1"/>
  <c r="AK24" i="68"/>
  <c r="F24" i="67" s="1"/>
  <c r="AK20" i="68"/>
  <c r="AK16" i="68"/>
  <c r="F16" i="67" s="1"/>
  <c r="AK12" i="68"/>
  <c r="F12" i="67" s="1"/>
  <c r="AK8" i="68"/>
  <c r="F8" i="67" s="1"/>
  <c r="Z75" i="68"/>
  <c r="AA74" i="68"/>
  <c r="AA72" i="68"/>
  <c r="Z69" i="68"/>
  <c r="AA68" i="68"/>
  <c r="AA66" i="68"/>
  <c r="AA62" i="68"/>
  <c r="AA56" i="68"/>
  <c r="X66" i="68"/>
  <c r="AB66" i="68" s="1"/>
  <c r="AA43" i="68"/>
  <c r="X43" i="68"/>
  <c r="AB43" i="68" s="1"/>
  <c r="X41" i="68"/>
  <c r="AB41" i="68" s="1"/>
  <c r="X37" i="68"/>
  <c r="AB37" i="68" s="1"/>
  <c r="Q36" i="68"/>
  <c r="AA35" i="68"/>
  <c r="X35" i="68"/>
  <c r="AB35" i="68" s="1"/>
  <c r="Q34" i="68"/>
  <c r="AC34" i="68" s="1"/>
  <c r="X33" i="68"/>
  <c r="AB33" i="68" s="1"/>
  <c r="Z22" i="68"/>
  <c r="Z14" i="68"/>
  <c r="Z11" i="68"/>
  <c r="AA10" i="68"/>
  <c r="X10" i="68"/>
  <c r="AB10" i="68" s="1"/>
  <c r="Q9" i="68"/>
  <c r="AC9" i="68" s="1"/>
  <c r="Y53" i="68"/>
  <c r="Y61" i="68"/>
  <c r="Y65" i="68"/>
  <c r="Y73" i="68"/>
  <c r="Z74" i="68"/>
  <c r="Z70" i="68"/>
  <c r="Z64" i="68"/>
  <c r="Z62" i="68"/>
  <c r="Z60" i="68"/>
  <c r="AA58" i="68"/>
  <c r="X58" i="68"/>
  <c r="AB58" i="68" s="1"/>
  <c r="Q57" i="68"/>
  <c r="AC57" i="68" s="1"/>
  <c r="X50" i="68"/>
  <c r="AB50" i="68" s="1"/>
  <c r="AA40" i="68"/>
  <c r="AA27" i="68"/>
  <c r="X27" i="68"/>
  <c r="AB27" i="68" s="1"/>
  <c r="X25" i="68"/>
  <c r="AB25" i="68" s="1"/>
  <c r="Q24" i="68"/>
  <c r="AC24" i="68" s="1"/>
  <c r="AA23" i="68"/>
  <c r="X21" i="68"/>
  <c r="AB21" i="68" s="1"/>
  <c r="Q20" i="68"/>
  <c r="AA19" i="68"/>
  <c r="X19" i="68"/>
  <c r="AB19" i="68" s="1"/>
  <c r="Q18" i="68"/>
  <c r="AC18" i="68" s="1"/>
  <c r="X17" i="68"/>
  <c r="AB17" i="68" s="1"/>
  <c r="Y37" i="68"/>
  <c r="Y51" i="68"/>
  <c r="Y71" i="68"/>
  <c r="Y75" i="68"/>
  <c r="Q68" i="68"/>
  <c r="AC68" i="68" s="1"/>
  <c r="X67" i="68"/>
  <c r="AB67" i="68" s="1"/>
  <c r="Q66" i="68"/>
  <c r="AC66" i="68" s="1"/>
  <c r="X65" i="68"/>
  <c r="AB65" i="68" s="1"/>
  <c r="Z54" i="68"/>
  <c r="Z48" i="68"/>
  <c r="Z46" i="68"/>
  <c r="Z44" i="68"/>
  <c r="Q41" i="68"/>
  <c r="AC41" i="68" s="1"/>
  <c r="AA24" i="68"/>
  <c r="Q8" i="68"/>
  <c r="AC8" i="68" s="1"/>
  <c r="AI76" i="68"/>
  <c r="AH76" i="68"/>
  <c r="Y67" i="68"/>
  <c r="Y70" i="68"/>
  <c r="AK42" i="68"/>
  <c r="F42" i="67" s="1"/>
  <c r="AK38" i="68"/>
  <c r="F38" i="67" s="1"/>
  <c r="X74" i="68"/>
  <c r="Q73" i="68"/>
  <c r="AC73" i="68" s="1"/>
  <c r="X70" i="68"/>
  <c r="AB70" i="68" s="1"/>
  <c r="Q69" i="68"/>
  <c r="AC69" i="68" s="1"/>
  <c r="Q64" i="68"/>
  <c r="AC64" i="68" s="1"/>
  <c r="AA63" i="68"/>
  <c r="X63" i="68"/>
  <c r="AB63" i="68" s="1"/>
  <c r="Q62" i="68"/>
  <c r="AC62" i="68" s="1"/>
  <c r="Z58" i="68"/>
  <c r="X54" i="68"/>
  <c r="AB54" i="68" s="1"/>
  <c r="Q53" i="68"/>
  <c r="AC53" i="68" s="1"/>
  <c r="Q48" i="68"/>
  <c r="AC48" i="68" s="1"/>
  <c r="AA47" i="68"/>
  <c r="X47" i="68"/>
  <c r="AB47" i="68" s="1"/>
  <c r="Q46" i="68"/>
  <c r="AC46" i="68" s="1"/>
  <c r="Z42" i="68"/>
  <c r="X38" i="68"/>
  <c r="AB38" i="68" s="1"/>
  <c r="Q37" i="68"/>
  <c r="AC37" i="68" s="1"/>
  <c r="Q32" i="68"/>
  <c r="AC32" i="68" s="1"/>
  <c r="AA31" i="68"/>
  <c r="X31" i="68"/>
  <c r="AB31" i="68" s="1"/>
  <c r="Q30" i="68"/>
  <c r="AC30" i="68" s="1"/>
  <c r="Z26" i="68"/>
  <c r="X22" i="68"/>
  <c r="AB22" i="68" s="1"/>
  <c r="Q21" i="68"/>
  <c r="AC21" i="68" s="1"/>
  <c r="Q16" i="68"/>
  <c r="AA15" i="68"/>
  <c r="X15" i="68"/>
  <c r="AB15" i="68" s="1"/>
  <c r="Q14" i="68"/>
  <c r="AC14" i="68" s="1"/>
  <c r="Z10" i="68"/>
  <c r="J76" i="68"/>
  <c r="Z52" i="68"/>
  <c r="Z19" i="68"/>
  <c r="Z68" i="68"/>
  <c r="S76" i="68"/>
  <c r="Y17" i="68"/>
  <c r="Y26" i="68"/>
  <c r="Y60" i="68"/>
  <c r="Y64" i="68"/>
  <c r="Y72" i="68"/>
  <c r="Q65" i="68"/>
  <c r="AC65" i="68" s="1"/>
  <c r="Q60" i="68"/>
  <c r="Q58" i="68"/>
  <c r="AC58" i="68" s="1"/>
  <c r="Q49" i="68"/>
  <c r="AC49" i="68" s="1"/>
  <c r="Q44" i="68"/>
  <c r="Q42" i="68"/>
  <c r="AC42" i="68" s="1"/>
  <c r="Q33" i="68"/>
  <c r="AC33" i="68" s="1"/>
  <c r="Q28" i="68"/>
  <c r="Q26" i="68"/>
  <c r="AC26" i="68" s="1"/>
  <c r="X18" i="68"/>
  <c r="AB18" i="68" s="1"/>
  <c r="Q17" i="68"/>
  <c r="AC17" i="68" s="1"/>
  <c r="Q12" i="68"/>
  <c r="AC12" i="68" s="1"/>
  <c r="Q10" i="68"/>
  <c r="Z36" i="68"/>
  <c r="W76" i="68"/>
  <c r="Y19" i="68"/>
  <c r="Y23" i="68"/>
  <c r="Y44" i="68"/>
  <c r="Y54" i="68"/>
  <c r="AA75" i="68"/>
  <c r="X75" i="68"/>
  <c r="AB75" i="68" s="1"/>
  <c r="Q74" i="68"/>
  <c r="X73" i="68"/>
  <c r="AB73" i="68" s="1"/>
  <c r="Q72" i="68"/>
  <c r="AC72" i="68" s="1"/>
  <c r="AA71" i="68"/>
  <c r="X71" i="68"/>
  <c r="AB71" i="68" s="1"/>
  <c r="Q70" i="68"/>
  <c r="AC70" i="68" s="1"/>
  <c r="Z66" i="68"/>
  <c r="X62" i="68"/>
  <c r="AB62" i="68" s="1"/>
  <c r="Q61" i="68"/>
  <c r="AC61" i="68" s="1"/>
  <c r="Q56" i="68"/>
  <c r="AC56" i="68" s="1"/>
  <c r="AA55" i="68"/>
  <c r="X55" i="68"/>
  <c r="AB55" i="68" s="1"/>
  <c r="Q54" i="68"/>
  <c r="AC54" i="68" s="1"/>
  <c r="Z50" i="68"/>
  <c r="X46" i="68"/>
  <c r="AB46" i="68" s="1"/>
  <c r="Q45" i="68"/>
  <c r="AC45" i="68" s="1"/>
  <c r="Q40" i="68"/>
  <c r="AC40" i="68" s="1"/>
  <c r="AA39" i="68"/>
  <c r="X39" i="68"/>
  <c r="AB39" i="68" s="1"/>
  <c r="Q38" i="68"/>
  <c r="AC38" i="68" s="1"/>
  <c r="Z34" i="68"/>
  <c r="X30" i="68"/>
  <c r="AB30" i="68" s="1"/>
  <c r="Q29" i="68"/>
  <c r="AC29" i="68" s="1"/>
  <c r="X23" i="68"/>
  <c r="AB23" i="68" s="1"/>
  <c r="Q22" i="68"/>
  <c r="AC22" i="68" s="1"/>
  <c r="Z18" i="68"/>
  <c r="X14" i="68"/>
  <c r="AB14" i="68" s="1"/>
  <c r="Q13" i="68"/>
  <c r="AC13" i="68" s="1"/>
  <c r="P76" i="68"/>
  <c r="L76" i="68"/>
  <c r="Z72" i="68"/>
  <c r="Z67" i="68"/>
  <c r="Z63" i="68"/>
  <c r="Z59" i="68"/>
  <c r="Z55" i="68"/>
  <c r="Z51" i="68"/>
  <c r="Z47" i="68"/>
  <c r="Z43" i="68"/>
  <c r="Z39" i="68"/>
  <c r="Z35" i="68"/>
  <c r="Z31" i="68"/>
  <c r="Z27" i="68"/>
  <c r="Z23" i="68"/>
  <c r="Z20" i="68"/>
  <c r="Y22" i="68"/>
  <c r="Y32" i="68"/>
  <c r="Y39" i="68"/>
  <c r="Y55" i="68"/>
  <c r="Y68" i="68"/>
  <c r="AK73" i="68"/>
  <c r="AK69" i="68"/>
  <c r="AK65" i="68"/>
  <c r="AK61" i="68"/>
  <c r="AK57" i="68"/>
  <c r="AK53" i="68"/>
  <c r="AK49" i="68"/>
  <c r="AK45" i="68"/>
  <c r="AK37" i="68"/>
  <c r="AK33" i="68"/>
  <c r="AK29" i="68"/>
  <c r="F29" i="67" s="1"/>
  <c r="AK25" i="68"/>
  <c r="AK21" i="68"/>
  <c r="AK17" i="68"/>
  <c r="AK13" i="68"/>
  <c r="AK9" i="68"/>
  <c r="Z71" i="68"/>
  <c r="Z17" i="68"/>
  <c r="Z13" i="68"/>
  <c r="Z9" i="68"/>
  <c r="AA7" i="68"/>
  <c r="AR76" i="68"/>
  <c r="U76" i="68"/>
  <c r="Y36" i="68"/>
  <c r="V76" i="68"/>
  <c r="Y45" i="68"/>
  <c r="Y46" i="68"/>
  <c r="AK43" i="68"/>
  <c r="F43" i="67" s="1"/>
  <c r="AK39" i="68"/>
  <c r="F39" i="67" s="1"/>
  <c r="Q75" i="68"/>
  <c r="AC75" i="68" s="1"/>
  <c r="X72" i="68"/>
  <c r="AB72" i="68" s="1"/>
  <c r="X68" i="68"/>
  <c r="X64" i="68"/>
  <c r="X60" i="68"/>
  <c r="X56" i="68"/>
  <c r="X52" i="68"/>
  <c r="X48" i="68"/>
  <c r="X44" i="68"/>
  <c r="X40" i="68"/>
  <c r="X36" i="68"/>
  <c r="X32" i="68"/>
  <c r="X28" i="68"/>
  <c r="X24" i="68"/>
  <c r="X20" i="68"/>
  <c r="X16" i="68"/>
  <c r="X12" i="68"/>
  <c r="X8" i="68"/>
  <c r="Z65" i="68"/>
  <c r="Z61" i="68"/>
  <c r="Z57" i="68"/>
  <c r="Z53" i="68"/>
  <c r="Z49" i="68"/>
  <c r="Z45" i="68"/>
  <c r="Z41" i="68"/>
  <c r="Z37" i="68"/>
  <c r="Z33" i="68"/>
  <c r="Z29" i="68"/>
  <c r="Z25" i="68"/>
  <c r="Z21" i="68"/>
  <c r="Z16" i="68"/>
  <c r="Z12" i="68"/>
  <c r="Z8" i="68"/>
  <c r="Y13" i="68"/>
  <c r="Y14" i="68"/>
  <c r="Y30" i="68"/>
  <c r="Y63" i="68"/>
  <c r="AK40" i="68"/>
  <c r="M76" i="68"/>
  <c r="AY105" i="7"/>
  <c r="AA104" i="7"/>
  <c r="AY110" i="7"/>
  <c r="AR39" i="30"/>
  <c r="O76" i="68"/>
  <c r="T76" i="68"/>
  <c r="Z120" i="7"/>
  <c r="N76" i="68"/>
  <c r="Y9" i="68"/>
  <c r="Y20" i="68"/>
  <c r="Y38" i="68"/>
  <c r="Y41" i="68"/>
  <c r="Y52" i="68"/>
  <c r="Y59" i="68"/>
  <c r="Y66" i="68"/>
  <c r="Y8" i="68"/>
  <c r="Y15" i="68"/>
  <c r="Y18" i="68"/>
  <c r="Y24" i="68"/>
  <c r="Y27" i="68"/>
  <c r="Y47" i="68"/>
  <c r="Y50" i="68"/>
  <c r="Y57" i="68"/>
  <c r="AY98" i="7"/>
  <c r="AR30" i="30"/>
  <c r="Y7" i="68"/>
  <c r="Y10" i="68"/>
  <c r="Y11" i="68"/>
  <c r="Y31" i="68"/>
  <c r="Y34" i="68"/>
  <c r="Y40" i="68"/>
  <c r="Y43" i="68"/>
  <c r="AE16" i="29"/>
  <c r="AE18" i="29" s="1"/>
  <c r="I47" i="67"/>
  <c r="I36" i="67"/>
  <c r="I9" i="67"/>
  <c r="I53" i="67"/>
  <c r="I48" i="67"/>
  <c r="I46" i="67"/>
  <c r="I33" i="67"/>
  <c r="E140" i="15"/>
  <c r="I75" i="67"/>
  <c r="I55" i="67"/>
  <c r="I31" i="67"/>
  <c r="I29" i="67"/>
  <c r="AK74" i="68"/>
  <c r="AK70" i="68"/>
  <c r="AK66" i="68"/>
  <c r="AK62" i="68"/>
  <c r="AK58" i="68"/>
  <c r="AK54" i="68"/>
  <c r="AK50" i="68"/>
  <c r="AK46" i="68"/>
  <c r="I19" i="67"/>
  <c r="AK75" i="68"/>
  <c r="AK71" i="68"/>
  <c r="AK67" i="68"/>
  <c r="AK63" i="68"/>
  <c r="AK59" i="68"/>
  <c r="AK55" i="68"/>
  <c r="AK51" i="68"/>
  <c r="AK47" i="68"/>
  <c r="I30" i="67"/>
  <c r="AK72" i="68"/>
  <c r="AK68" i="68"/>
  <c r="AK64" i="68"/>
  <c r="AK60" i="68"/>
  <c r="AK56" i="68"/>
  <c r="AK52" i="68"/>
  <c r="AK48" i="68"/>
  <c r="AK44" i="68"/>
  <c r="AK34" i="68"/>
  <c r="AK30" i="68"/>
  <c r="AK26" i="68"/>
  <c r="AK22" i="68"/>
  <c r="AK18" i="68"/>
  <c r="F18" i="67" s="1"/>
  <c r="AK14" i="68"/>
  <c r="AK10" i="68"/>
  <c r="AK7" i="68"/>
  <c r="Q67" i="68"/>
  <c r="AC67" i="68" s="1"/>
  <c r="Q55" i="68"/>
  <c r="AC55" i="68" s="1"/>
  <c r="Q51" i="68"/>
  <c r="AC51" i="68" s="1"/>
  <c r="AK35" i="68"/>
  <c r="AK31" i="68"/>
  <c r="AK27" i="68"/>
  <c r="AK23" i="68"/>
  <c r="AK19" i="68"/>
  <c r="AK15" i="68"/>
  <c r="AK11" i="68"/>
  <c r="Q71" i="68"/>
  <c r="AC71" i="68" s="1"/>
  <c r="Q63" i="68"/>
  <c r="AC63" i="68" s="1"/>
  <c r="Q59" i="68"/>
  <c r="Q47" i="68"/>
  <c r="AC47" i="68" s="1"/>
  <c r="Q43" i="68"/>
  <c r="AC43" i="68" s="1"/>
  <c r="Q39" i="68"/>
  <c r="AC39" i="68" s="1"/>
  <c r="Q35" i="68"/>
  <c r="AC35" i="68" s="1"/>
  <c r="Q31" i="68"/>
  <c r="AC31" i="68" s="1"/>
  <c r="Q27" i="68"/>
  <c r="AC27" i="68" s="1"/>
  <c r="Q23" i="68"/>
  <c r="AC23" i="68" s="1"/>
  <c r="Q19" i="68"/>
  <c r="AC19" i="68" s="1"/>
  <c r="Q15" i="68"/>
  <c r="AC15" i="68" s="1"/>
  <c r="Q11" i="68"/>
  <c r="AC11" i="68" s="1"/>
  <c r="Q7" i="68"/>
  <c r="G38" i="68"/>
  <c r="G10" i="68"/>
  <c r="G55" i="68"/>
  <c r="G24" i="68"/>
  <c r="G14" i="68"/>
  <c r="H72" i="68"/>
  <c r="D72" i="67" s="1"/>
  <c r="H68" i="68"/>
  <c r="D68" i="67" s="1"/>
  <c r="H47" i="68"/>
  <c r="D47" i="67" s="1"/>
  <c r="H38" i="68"/>
  <c r="D38" i="67" s="1"/>
  <c r="H29" i="68"/>
  <c r="D29" i="67" s="1"/>
  <c r="H24" i="68"/>
  <c r="D24" i="67" s="1"/>
  <c r="H19" i="68"/>
  <c r="D19" i="67" s="1"/>
  <c r="H10" i="68"/>
  <c r="D10" i="67" s="1"/>
  <c r="G64" i="68"/>
  <c r="G29" i="68"/>
  <c r="G47" i="68"/>
  <c r="G42" i="68"/>
  <c r="G59" i="68"/>
  <c r="H59" i="68"/>
  <c r="D59" i="67" s="1"/>
  <c r="H51" i="68"/>
  <c r="D51" i="67" s="1"/>
  <c r="O86" i="7"/>
  <c r="P15" i="30"/>
  <c r="M15" i="30"/>
  <c r="M86" i="7"/>
  <c r="K86" i="7"/>
  <c r="J15" i="30"/>
  <c r="I85" i="7"/>
  <c r="G14" i="30"/>
  <c r="P14" i="30"/>
  <c r="O85" i="7"/>
  <c r="M85" i="7"/>
  <c r="M14" i="30"/>
  <c r="J14" i="30"/>
  <c r="K9" i="17"/>
  <c r="K134" i="7"/>
  <c r="C76" i="27"/>
  <c r="O133" i="7"/>
  <c r="D25" i="30"/>
  <c r="I136" i="7"/>
  <c r="Q11" i="17"/>
  <c r="D127" i="7"/>
  <c r="BN53" i="69"/>
  <c r="C53" i="69" s="1"/>
  <c r="BN74" i="69"/>
  <c r="C74" i="69" s="1"/>
  <c r="BN70" i="69"/>
  <c r="C70" i="69" s="1"/>
  <c r="BN65" i="69"/>
  <c r="C65" i="69" s="1"/>
  <c r="BN61" i="69"/>
  <c r="C61" i="69" s="1"/>
  <c r="BN57" i="69"/>
  <c r="C57" i="69" s="1"/>
  <c r="BN52" i="69"/>
  <c r="C52" i="69" s="1"/>
  <c r="BN47" i="69"/>
  <c r="C47" i="69" s="1"/>
  <c r="BN42" i="69"/>
  <c r="C42" i="69" s="1"/>
  <c r="AV42" i="69" s="1"/>
  <c r="BN38" i="69"/>
  <c r="C38" i="69" s="1"/>
  <c r="BN34" i="69"/>
  <c r="C34" i="69" s="1"/>
  <c r="BN28" i="69"/>
  <c r="C28" i="69" s="1"/>
  <c r="BN22" i="69"/>
  <c r="C22" i="69" s="1"/>
  <c r="BN17" i="69"/>
  <c r="C17" i="69" s="1"/>
  <c r="BN13" i="69"/>
  <c r="C13" i="69" s="1"/>
  <c r="BN9" i="69"/>
  <c r="C9" i="69" s="1"/>
  <c r="BN44" i="69"/>
  <c r="C44" i="69" s="1"/>
  <c r="BN30" i="69"/>
  <c r="C30" i="69" s="1"/>
  <c r="BN15" i="69"/>
  <c r="C15" i="69" s="1"/>
  <c r="BN11" i="69"/>
  <c r="C11" i="69" s="1"/>
  <c r="BN7" i="69"/>
  <c r="C7" i="69" s="1"/>
  <c r="AP65" i="9"/>
  <c r="AO76" i="9"/>
  <c r="AQ53" i="9"/>
  <c r="AP45" i="9"/>
  <c r="Z73" i="7"/>
  <c r="Z49" i="7"/>
  <c r="Z37" i="7"/>
  <c r="Z53" i="7"/>
  <c r="AP29" i="9"/>
  <c r="AQ61" i="9"/>
  <c r="AQ41" i="9"/>
  <c r="AP25" i="9"/>
  <c r="Z69" i="7"/>
  <c r="AP21" i="9"/>
  <c r="AQ73" i="9"/>
  <c r="AP17" i="9"/>
  <c r="AQ9" i="9"/>
  <c r="AQ37" i="9"/>
  <c r="Z13" i="7"/>
  <c r="Z61" i="7"/>
  <c r="Z57" i="7"/>
  <c r="AQ33" i="9"/>
  <c r="AK10" i="7"/>
  <c r="AK76" i="7" s="1"/>
  <c r="BB81" i="7"/>
  <c r="AT10" i="30"/>
  <c r="AR76" i="2"/>
  <c r="AR85" i="2" s="1"/>
  <c r="AL10" i="30"/>
  <c r="AR81" i="7"/>
  <c r="AL30" i="30"/>
  <c r="AR101" i="7"/>
  <c r="AJ10" i="30"/>
  <c r="AP81" i="7"/>
  <c r="AP23" i="7"/>
  <c r="AP76" i="7" s="1"/>
  <c r="AF101" i="7"/>
  <c r="AC30" i="30"/>
  <c r="AF81" i="7"/>
  <c r="U10" i="30"/>
  <c r="T81" i="7"/>
  <c r="U81" i="7"/>
  <c r="V10" i="30"/>
  <c r="T30" i="30"/>
  <c r="S101" i="7"/>
  <c r="T10" i="30"/>
  <c r="S81" i="7"/>
  <c r="U30" i="30"/>
  <c r="T101" i="7"/>
  <c r="U101" i="7"/>
  <c r="V72" i="2"/>
  <c r="V56" i="2"/>
  <c r="V69" i="2"/>
  <c r="V65" i="2"/>
  <c r="V33" i="2"/>
  <c r="V25" i="2"/>
  <c r="V7" i="2"/>
  <c r="V60" i="2"/>
  <c r="V32" i="2"/>
  <c r="BB108" i="7"/>
  <c r="AT37" i="30"/>
  <c r="BB105" i="7"/>
  <c r="AT34" i="30"/>
  <c r="BB98" i="7"/>
  <c r="AT27" i="30"/>
  <c r="BB78" i="7"/>
  <c r="AT39" i="30"/>
  <c r="BB94" i="7"/>
  <c r="BB103" i="7"/>
  <c r="BB93" i="7"/>
  <c r="AT26" i="30"/>
  <c r="AL37" i="30"/>
  <c r="AR108" i="7"/>
  <c r="AL28" i="30"/>
  <c r="AR99" i="7"/>
  <c r="AL20" i="30"/>
  <c r="AR91" i="7"/>
  <c r="AR82" i="7"/>
  <c r="AL11" i="30"/>
  <c r="AR110" i="7"/>
  <c r="AL39" i="30"/>
  <c r="AL31" i="30"/>
  <c r="AR102" i="7"/>
  <c r="AL22" i="30"/>
  <c r="AR93" i="7"/>
  <c r="AL13" i="30"/>
  <c r="AR84" i="7"/>
  <c r="AL33" i="30"/>
  <c r="AR104" i="7"/>
  <c r="AR95" i="7"/>
  <c r="AL24" i="30"/>
  <c r="AL16" i="30"/>
  <c r="AR87" i="7"/>
  <c r="AR86" i="7"/>
  <c r="AL15" i="30"/>
  <c r="AR106" i="7"/>
  <c r="AL35" i="30"/>
  <c r="AL26" i="30"/>
  <c r="AR97" i="7"/>
  <c r="AR89" i="7"/>
  <c r="AL18" i="30"/>
  <c r="AR79" i="7"/>
  <c r="AL8" i="30"/>
  <c r="AR105" i="7"/>
  <c r="AR92" i="7"/>
  <c r="AR100" i="7"/>
  <c r="AJ76" i="2"/>
  <c r="AJ85" i="2" s="1"/>
  <c r="AR78" i="7"/>
  <c r="AR96" i="7"/>
  <c r="AP78" i="7"/>
  <c r="AJ7" i="30"/>
  <c r="AJ22" i="30"/>
  <c r="AP93" i="7"/>
  <c r="AJ37" i="30"/>
  <c r="AP108" i="7"/>
  <c r="AJ39" i="30"/>
  <c r="AP110" i="7"/>
  <c r="AP92" i="7"/>
  <c r="AJ21" i="30"/>
  <c r="AJ17" i="30"/>
  <c r="AP88" i="7"/>
  <c r="AP99" i="7"/>
  <c r="AJ28" i="30"/>
  <c r="AP84" i="7"/>
  <c r="AJ13" i="30"/>
  <c r="AJ18" i="30"/>
  <c r="AP89" i="7"/>
  <c r="AJ25" i="30"/>
  <c r="AP96" i="7"/>
  <c r="AJ9" i="30"/>
  <c r="AP80" i="7"/>
  <c r="AJ33" i="30"/>
  <c r="AP104" i="7"/>
  <c r="AP87" i="7"/>
  <c r="AJ16" i="30"/>
  <c r="AJ36" i="30"/>
  <c r="AP107" i="7"/>
  <c r="AP82" i="7"/>
  <c r="AJ11" i="30"/>
  <c r="AP94" i="7"/>
  <c r="AJ23" i="30"/>
  <c r="AP106" i="7"/>
  <c r="AJ35" i="30"/>
  <c r="AP86" i="7"/>
  <c r="AJ24" i="30"/>
  <c r="AJ12" i="30"/>
  <c r="AH76" i="2"/>
  <c r="AH85" i="2" s="1"/>
  <c r="AJ20" i="30"/>
  <c r="AP79" i="7"/>
  <c r="AJ38" i="30"/>
  <c r="AF105" i="7"/>
  <c r="AC34" i="30"/>
  <c r="AC16" i="30"/>
  <c r="AF87" i="7"/>
  <c r="AC36" i="30"/>
  <c r="AF107" i="7"/>
  <c r="AF91" i="7"/>
  <c r="AC20" i="30"/>
  <c r="AC18" i="30"/>
  <c r="AF84" i="7"/>
  <c r="AB76" i="2"/>
  <c r="AB85" i="2" s="1"/>
  <c r="AC33" i="30"/>
  <c r="AC22" i="30"/>
  <c r="AC39" i="30"/>
  <c r="AF90" i="7"/>
  <c r="AC17" i="30"/>
  <c r="V38" i="30"/>
  <c r="U109" i="7"/>
  <c r="V18" i="30"/>
  <c r="U89" i="7"/>
  <c r="U83" i="7"/>
  <c r="V12" i="30"/>
  <c r="V22" i="30"/>
  <c r="U93" i="7"/>
  <c r="V34" i="30"/>
  <c r="U105" i="7"/>
  <c r="U110" i="7"/>
  <c r="V39" i="30"/>
  <c r="U99" i="7"/>
  <c r="V28" i="30"/>
  <c r="V11" i="30"/>
  <c r="U82" i="7"/>
  <c r="V61" i="2"/>
  <c r="V57" i="2"/>
  <c r="V49" i="2"/>
  <c r="V41" i="2"/>
  <c r="V17" i="2"/>
  <c r="V13" i="2"/>
  <c r="V34" i="2"/>
  <c r="V15" i="2"/>
  <c r="T17" i="30"/>
  <c r="S88" i="7"/>
  <c r="T110" i="7"/>
  <c r="U39" i="30"/>
  <c r="V31" i="30"/>
  <c r="V15" i="30"/>
  <c r="T13" i="30"/>
  <c r="S84" i="7"/>
  <c r="U32" i="30"/>
  <c r="T103" i="7"/>
  <c r="U26" i="30"/>
  <c r="T97" i="7"/>
  <c r="U15" i="30"/>
  <c r="T86" i="7"/>
  <c r="V32" i="30"/>
  <c r="V25" i="30"/>
  <c r="U96" i="7"/>
  <c r="V9" i="2"/>
  <c r="T25" i="30"/>
  <c r="S96" i="7"/>
  <c r="U36" i="30"/>
  <c r="T107" i="7"/>
  <c r="U31" i="30"/>
  <c r="T102" i="7"/>
  <c r="T85" i="7"/>
  <c r="U14" i="30"/>
  <c r="U92" i="7"/>
  <c r="V53" i="2"/>
  <c r="V37" i="2"/>
  <c r="V74" i="2"/>
  <c r="V58" i="2"/>
  <c r="V26" i="2"/>
  <c r="V18" i="2"/>
  <c r="V14" i="2"/>
  <c r="V71" i="2"/>
  <c r="V47" i="2"/>
  <c r="V31" i="2"/>
  <c r="V19" i="2"/>
  <c r="V68" i="2"/>
  <c r="V64" i="2"/>
  <c r="V52" i="2"/>
  <c r="V48" i="2"/>
  <c r="V40" i="2"/>
  <c r="V24" i="2"/>
  <c r="V20" i="2"/>
  <c r="V8" i="2"/>
  <c r="S78" i="7"/>
  <c r="T7" i="30"/>
  <c r="U35" i="30"/>
  <c r="T106" i="7"/>
  <c r="U18" i="30"/>
  <c r="T89" i="7"/>
  <c r="BB120" i="7"/>
  <c r="Z20" i="29"/>
  <c r="L18" i="29"/>
  <c r="L20" i="29"/>
  <c r="K20" i="29"/>
  <c r="U130" i="7"/>
  <c r="S130" i="7"/>
  <c r="AF137" i="7"/>
  <c r="AF135" i="7"/>
  <c r="AF133" i="7"/>
  <c r="U135" i="7"/>
  <c r="W10" i="17"/>
  <c r="W13" i="17"/>
  <c r="U138" i="7"/>
  <c r="W9" i="17"/>
  <c r="U134" i="7"/>
  <c r="U8" i="17"/>
  <c r="S133" i="7"/>
  <c r="T136" i="7"/>
  <c r="V11" i="17"/>
  <c r="U137" i="7"/>
  <c r="W12" i="17"/>
  <c r="W8" i="17"/>
  <c r="U133" i="7"/>
  <c r="U10" i="17"/>
  <c r="S135" i="7"/>
  <c r="T138" i="7"/>
  <c r="V13" i="17"/>
  <c r="S137" i="7"/>
  <c r="U12" i="17"/>
  <c r="V7" i="17"/>
  <c r="T132" i="7"/>
  <c r="T134" i="7"/>
  <c r="V9" i="17"/>
  <c r="S136" i="7"/>
  <c r="D14" i="29"/>
  <c r="F11" i="70"/>
  <c r="G11" i="30"/>
  <c r="O134" i="7"/>
  <c r="N11" i="17"/>
  <c r="M136" i="7"/>
  <c r="M8" i="30"/>
  <c r="M79" i="7"/>
  <c r="P10" i="30"/>
  <c r="H9" i="17"/>
  <c r="K64" i="12"/>
  <c r="E64" i="12"/>
  <c r="E51" i="12"/>
  <c r="G50" i="12"/>
  <c r="K17" i="12"/>
  <c r="K8" i="12"/>
  <c r="N12" i="17"/>
  <c r="G54" i="12"/>
  <c r="G52" i="12"/>
  <c r="K21" i="12"/>
  <c r="BN51" i="69"/>
  <c r="C51" i="69" s="1"/>
  <c r="AV51" i="69" s="1"/>
  <c r="BN75" i="69"/>
  <c r="C75" i="69" s="1"/>
  <c r="BN71" i="69"/>
  <c r="C71" i="69" s="1"/>
  <c r="AV71" i="69" s="1"/>
  <c r="BN66" i="69"/>
  <c r="C66" i="69" s="1"/>
  <c r="AV66" i="69" s="1"/>
  <c r="BN62" i="69"/>
  <c r="C62" i="69" s="1"/>
  <c r="AV62" i="69" s="1"/>
  <c r="BN58" i="69"/>
  <c r="C58" i="69" s="1"/>
  <c r="AV58" i="69" s="1"/>
  <c r="BN54" i="69"/>
  <c r="C54" i="69" s="1"/>
  <c r="AV54" i="69" s="1"/>
  <c r="BN48" i="69"/>
  <c r="C48" i="69" s="1"/>
  <c r="AV48" i="69" s="1"/>
  <c r="BN43" i="69"/>
  <c r="C43" i="69" s="1"/>
  <c r="AV43" i="69" s="1"/>
  <c r="BN39" i="69"/>
  <c r="C39" i="69" s="1"/>
  <c r="AV39" i="69" s="1"/>
  <c r="BN35" i="69"/>
  <c r="C35" i="69" s="1"/>
  <c r="AV35" i="69" s="1"/>
  <c r="BN29" i="69"/>
  <c r="C29" i="69" s="1"/>
  <c r="AV29" i="69" s="1"/>
  <c r="BN24" i="69"/>
  <c r="C24" i="69" s="1"/>
  <c r="AV24" i="69" s="1"/>
  <c r="BN18" i="69"/>
  <c r="C18" i="69" s="1"/>
  <c r="AV18" i="69" s="1"/>
  <c r="BN14" i="69"/>
  <c r="C14" i="69" s="1"/>
  <c r="AV14" i="69" s="1"/>
  <c r="BN10" i="69"/>
  <c r="C10" i="69" s="1"/>
  <c r="AV10" i="69" s="1"/>
  <c r="BN72" i="69"/>
  <c r="C72" i="69" s="1"/>
  <c r="BN67" i="69"/>
  <c r="C67" i="69" s="1"/>
  <c r="BN63" i="69"/>
  <c r="C63" i="69" s="1"/>
  <c r="BN59" i="69"/>
  <c r="C59" i="69" s="1"/>
  <c r="BN55" i="69"/>
  <c r="C55" i="69" s="1"/>
  <c r="BN49" i="69"/>
  <c r="C49" i="69" s="1"/>
  <c r="BN45" i="69"/>
  <c r="C45" i="69" s="1"/>
  <c r="BN40" i="69"/>
  <c r="C40" i="69" s="1"/>
  <c r="BN36" i="69"/>
  <c r="C36" i="69" s="1"/>
  <c r="BN31" i="69"/>
  <c r="C31" i="69" s="1"/>
  <c r="BN25" i="69"/>
  <c r="C25" i="69" s="1"/>
  <c r="BN19" i="69"/>
  <c r="C19" i="69" s="1"/>
  <c r="BN33" i="69"/>
  <c r="C33" i="69" s="1"/>
  <c r="BN20" i="69"/>
  <c r="C20" i="69" s="1"/>
  <c r="BN16" i="69"/>
  <c r="C16" i="69" s="1"/>
  <c r="BN12" i="69"/>
  <c r="C12" i="69" s="1"/>
  <c r="BN8" i="69"/>
  <c r="C8" i="69" s="1"/>
  <c r="O93" i="7"/>
  <c r="M89" i="7"/>
  <c r="K13" i="17"/>
  <c r="D132" i="7"/>
  <c r="C7" i="17"/>
  <c r="K132" i="7"/>
  <c r="G11" i="17"/>
  <c r="G38" i="30"/>
  <c r="I109" i="7"/>
  <c r="I84" i="7"/>
  <c r="G10" i="30"/>
  <c r="I138" i="7"/>
  <c r="I137" i="7"/>
  <c r="H12" i="17"/>
  <c r="F54" i="2"/>
  <c r="L71" i="2"/>
  <c r="F57" i="2"/>
  <c r="L67" i="2"/>
  <c r="L75" i="2"/>
  <c r="BE76" i="69"/>
  <c r="C8" i="16" s="1"/>
  <c r="BD76" i="69"/>
  <c r="C7" i="16" s="1"/>
  <c r="BN23" i="69"/>
  <c r="AA135" i="7"/>
  <c r="AK133" i="7"/>
  <c r="AA87" i="7"/>
  <c r="AA95" i="7"/>
  <c r="AA103" i="7"/>
  <c r="Z9" i="16"/>
  <c r="AK125" i="7"/>
  <c r="AK130" i="7" s="1"/>
  <c r="I78" i="25"/>
  <c r="AA129" i="7"/>
  <c r="T78" i="25"/>
  <c r="AA96" i="7"/>
  <c r="AK89" i="7"/>
  <c r="AV7" i="9"/>
  <c r="E94" i="15"/>
  <c r="E60" i="68"/>
  <c r="E44" i="68"/>
  <c r="E36" i="68"/>
  <c r="E28" i="68"/>
  <c r="E20" i="68"/>
  <c r="H7" i="68"/>
  <c r="E74" i="68"/>
  <c r="E16" i="68"/>
  <c r="BH111" i="7"/>
  <c r="BH139" i="7"/>
  <c r="BB102" i="7"/>
  <c r="AT31" i="30"/>
  <c r="AC31" i="30"/>
  <c r="AF79" i="7"/>
  <c r="AC8" i="30"/>
  <c r="AC25" i="30"/>
  <c r="AF96" i="7"/>
  <c r="AF99" i="7"/>
  <c r="AC28" i="30"/>
  <c r="BB83" i="7"/>
  <c r="AT12" i="30"/>
  <c r="AT28" i="30"/>
  <c r="BB99" i="7"/>
  <c r="AT25" i="30"/>
  <c r="BB96" i="7"/>
  <c r="BB87" i="7"/>
  <c r="AT16" i="30"/>
  <c r="AF109" i="7"/>
  <c r="AC38" i="30"/>
  <c r="AC32" i="30"/>
  <c r="AF103" i="7"/>
  <c r="BB79" i="7"/>
  <c r="AT8" i="30"/>
  <c r="AC27" i="30"/>
  <c r="AF98" i="7"/>
  <c r="AF130" i="7"/>
  <c r="AC11" i="30"/>
  <c r="AF82" i="7"/>
  <c r="AC15" i="30"/>
  <c r="AF86" i="7"/>
  <c r="AT9" i="30"/>
  <c r="BB80" i="7"/>
  <c r="AF120" i="7"/>
  <c r="BB101" i="7"/>
  <c r="AT30" i="30"/>
  <c r="AC24" i="30"/>
  <c r="AF97" i="7"/>
  <c r="AC26" i="30"/>
  <c r="AT13" i="30"/>
  <c r="BB84" i="7"/>
  <c r="AT29" i="30"/>
  <c r="BB100" i="7"/>
  <c r="AT19" i="30"/>
  <c r="BB90" i="7"/>
  <c r="AC23" i="30"/>
  <c r="AF94" i="7"/>
  <c r="AT24" i="30"/>
  <c r="BB95" i="7"/>
  <c r="BB82" i="7"/>
  <c r="AF108" i="7"/>
  <c r="BB104" i="7"/>
  <c r="AC7" i="30"/>
  <c r="AF100" i="7"/>
  <c r="BB89" i="7"/>
  <c r="AD14" i="17"/>
  <c r="C76" i="25"/>
  <c r="C87" i="25" s="1"/>
  <c r="AF34" i="15" l="1"/>
  <c r="AG34" i="15" s="1"/>
  <c r="F142" i="15"/>
  <c r="AF44" i="15"/>
  <c r="AN44" i="15" s="1"/>
  <c r="K11" i="77"/>
  <c r="L11" i="77" s="1"/>
  <c r="AI88" i="7"/>
  <c r="AF17" i="30"/>
  <c r="AI81" i="7"/>
  <c r="AF10" i="30"/>
  <c r="AI103" i="7"/>
  <c r="AF32" i="30"/>
  <c r="AI97" i="7"/>
  <c r="AF26" i="30"/>
  <c r="AI82" i="7"/>
  <c r="AF11" i="30"/>
  <c r="AI98" i="7"/>
  <c r="AF27" i="30"/>
  <c r="AI91" i="7"/>
  <c r="AF20" i="30"/>
  <c r="AI106" i="7"/>
  <c r="AF35" i="30"/>
  <c r="AJ79" i="7"/>
  <c r="AF8" i="30"/>
  <c r="AF13" i="30"/>
  <c r="AI104" i="7"/>
  <c r="AF33" i="30"/>
  <c r="AI101" i="7"/>
  <c r="AF30" i="30"/>
  <c r="AI95" i="7"/>
  <c r="AF24" i="30"/>
  <c r="AI110" i="7"/>
  <c r="AF39" i="30"/>
  <c r="AI80" i="7"/>
  <c r="AF9" i="30"/>
  <c r="AA105" i="7"/>
  <c r="AA98" i="7"/>
  <c r="AI92" i="7"/>
  <c r="AF21" i="30"/>
  <c r="AI89" i="7"/>
  <c r="AF18" i="30"/>
  <c r="AI90" i="7"/>
  <c r="AF19" i="30"/>
  <c r="AI105" i="7"/>
  <c r="AF34" i="30"/>
  <c r="AI83" i="7"/>
  <c r="AF12" i="30"/>
  <c r="AI99" i="7"/>
  <c r="AF28" i="30"/>
  <c r="AI100" i="7"/>
  <c r="AF29" i="30"/>
  <c r="AA86" i="7"/>
  <c r="AI96" i="7"/>
  <c r="AF25" i="30"/>
  <c r="AI93" i="7"/>
  <c r="AF22" i="30"/>
  <c r="AI94" i="7"/>
  <c r="AF23" i="30"/>
  <c r="AI109" i="7"/>
  <c r="AF38" i="30"/>
  <c r="AI87" i="7"/>
  <c r="AF16" i="30"/>
  <c r="AI102" i="7"/>
  <c r="AF31" i="30"/>
  <c r="I81" i="7"/>
  <c r="O81" i="7"/>
  <c r="D81" i="7"/>
  <c r="M10" i="30"/>
  <c r="K81" i="7"/>
  <c r="D101" i="7"/>
  <c r="M30" i="30"/>
  <c r="O101" i="7"/>
  <c r="J30" i="30"/>
  <c r="D86" i="7"/>
  <c r="D85" i="7"/>
  <c r="AY108" i="7"/>
  <c r="D108" i="7"/>
  <c r="P37" i="30"/>
  <c r="I108" i="7"/>
  <c r="I107" i="7"/>
  <c r="M36" i="30"/>
  <c r="K107" i="7"/>
  <c r="P35" i="30"/>
  <c r="D35" i="30"/>
  <c r="M35" i="30"/>
  <c r="G35" i="30"/>
  <c r="M34" i="30"/>
  <c r="I105" i="7"/>
  <c r="J38" i="30"/>
  <c r="D38" i="30"/>
  <c r="O109" i="7"/>
  <c r="D90" i="7"/>
  <c r="M90" i="7"/>
  <c r="P19" i="30"/>
  <c r="I90" i="7"/>
  <c r="M19" i="30"/>
  <c r="P16" i="30"/>
  <c r="G16" i="30"/>
  <c r="G21" i="30"/>
  <c r="P21" i="30"/>
  <c r="D21" i="30"/>
  <c r="M21" i="30"/>
  <c r="G33" i="30"/>
  <c r="D33" i="30"/>
  <c r="P20" i="30"/>
  <c r="D91" i="7"/>
  <c r="I91" i="7"/>
  <c r="K91" i="7"/>
  <c r="D99" i="7"/>
  <c r="K99" i="7"/>
  <c r="M99" i="7"/>
  <c r="G28" i="30"/>
  <c r="O99" i="7"/>
  <c r="M26" i="30"/>
  <c r="D97" i="7"/>
  <c r="BK111" i="7"/>
  <c r="BK141" i="7" s="1"/>
  <c r="AJ87" i="2"/>
  <c r="J25" i="30"/>
  <c r="P25" i="30"/>
  <c r="D96" i="7"/>
  <c r="I96" i="7"/>
  <c r="J24" i="30"/>
  <c r="I95" i="7"/>
  <c r="M24" i="30"/>
  <c r="P22" i="30"/>
  <c r="I93" i="7"/>
  <c r="K93" i="7"/>
  <c r="D89" i="7"/>
  <c r="M18" i="30"/>
  <c r="P18" i="30"/>
  <c r="D29" i="30"/>
  <c r="G29" i="30"/>
  <c r="M29" i="30"/>
  <c r="D100" i="7"/>
  <c r="P29" i="30"/>
  <c r="I94" i="7"/>
  <c r="J23" i="30"/>
  <c r="P39" i="30"/>
  <c r="M39" i="30"/>
  <c r="AT17" i="30"/>
  <c r="AT42" i="30" s="1"/>
  <c r="AF88" i="7"/>
  <c r="D88" i="7"/>
  <c r="M17" i="30"/>
  <c r="J17" i="30"/>
  <c r="I88" i="7"/>
  <c r="G27" i="30"/>
  <c r="K98" i="7"/>
  <c r="U42" i="30"/>
  <c r="U90" i="2" s="1"/>
  <c r="U91" i="2" s="1"/>
  <c r="M31" i="30"/>
  <c r="P31" i="30"/>
  <c r="D31" i="30"/>
  <c r="D103" i="7"/>
  <c r="G32" i="30"/>
  <c r="M32" i="30"/>
  <c r="AC13" i="30"/>
  <c r="AC42" i="30" s="1"/>
  <c r="AB90" i="2" s="1"/>
  <c r="AB91" i="2" s="1"/>
  <c r="AI84" i="7"/>
  <c r="AA84" i="7"/>
  <c r="I82" i="7"/>
  <c r="M11" i="30"/>
  <c r="P11" i="30"/>
  <c r="I83" i="7"/>
  <c r="D83" i="7"/>
  <c r="M12" i="30"/>
  <c r="P12" i="30"/>
  <c r="AL42" i="30"/>
  <c r="AJ90" i="2" s="1"/>
  <c r="AJ91" i="2" s="1"/>
  <c r="Z76" i="2"/>
  <c r="Z85" i="2" s="1"/>
  <c r="T42" i="30"/>
  <c r="T90" i="2" s="1"/>
  <c r="T91" i="2" s="1"/>
  <c r="M13" i="30"/>
  <c r="J13" i="30"/>
  <c r="S111" i="7"/>
  <c r="S122" i="7" s="1"/>
  <c r="G13" i="30"/>
  <c r="O84" i="7"/>
  <c r="M9" i="30"/>
  <c r="O80" i="7"/>
  <c r="AJ42" i="30"/>
  <c r="K78" i="7"/>
  <c r="K79" i="7"/>
  <c r="I79" i="7"/>
  <c r="D79" i="7"/>
  <c r="P8" i="30"/>
  <c r="AA12" i="17"/>
  <c r="AR38" i="30"/>
  <c r="AR21" i="30"/>
  <c r="AF98" i="15"/>
  <c r="AN98" i="15" s="1"/>
  <c r="AY102" i="7"/>
  <c r="AY104" i="7"/>
  <c r="AY83" i="7"/>
  <c r="AR13" i="30"/>
  <c r="AH142" i="15"/>
  <c r="AR34" i="30"/>
  <c r="AR25" i="30"/>
  <c r="AY109" i="7"/>
  <c r="AY96" i="7"/>
  <c r="Y102" i="15"/>
  <c r="AC102" i="15" s="1"/>
  <c r="AF102" i="15"/>
  <c r="AF122" i="15"/>
  <c r="AR36" i="30"/>
  <c r="AR19" i="30"/>
  <c r="AR27" i="30"/>
  <c r="AR11" i="30"/>
  <c r="AF106" i="15"/>
  <c r="AN106" i="15" s="1"/>
  <c r="AF126" i="15"/>
  <c r="AG126" i="15" s="1"/>
  <c r="AO126" i="15" s="1"/>
  <c r="AA8" i="17"/>
  <c r="AT20" i="29"/>
  <c r="AY101" i="7"/>
  <c r="AM88" i="15"/>
  <c r="AY92" i="7"/>
  <c r="AR16" i="30"/>
  <c r="AA113" i="7"/>
  <c r="AA116" i="7"/>
  <c r="AG7" i="17"/>
  <c r="AI133" i="7"/>
  <c r="AG8" i="17"/>
  <c r="AI137" i="7"/>
  <c r="AG12" i="17"/>
  <c r="AI134" i="7"/>
  <c r="AG9" i="17"/>
  <c r="AI136" i="7"/>
  <c r="AI135" i="7"/>
  <c r="AG10" i="17"/>
  <c r="AI138" i="7"/>
  <c r="AG13" i="17"/>
  <c r="AA126" i="7"/>
  <c r="Z128" i="7"/>
  <c r="Z126" i="7"/>
  <c r="Z130" i="7" s="1"/>
  <c r="M78" i="82"/>
  <c r="D129" i="7"/>
  <c r="AF139" i="7"/>
  <c r="AA136" i="7"/>
  <c r="T139" i="7"/>
  <c r="S139" i="7"/>
  <c r="AA76" i="1"/>
  <c r="AA85" i="1" s="1"/>
  <c r="AA102" i="7"/>
  <c r="N8" i="17"/>
  <c r="AI132" i="7"/>
  <c r="T9" i="29"/>
  <c r="AA106" i="7"/>
  <c r="AA124" i="7"/>
  <c r="W76" i="1"/>
  <c r="W85" i="1" s="1"/>
  <c r="AA97" i="7"/>
  <c r="T16" i="29"/>
  <c r="T18" i="29" s="1"/>
  <c r="AA115" i="7"/>
  <c r="AA101" i="7"/>
  <c r="AA90" i="7"/>
  <c r="M78" i="27"/>
  <c r="AB78" i="1"/>
  <c r="AF78" i="1"/>
  <c r="AA133" i="7"/>
  <c r="AF64" i="15"/>
  <c r="AG64" i="15" s="1"/>
  <c r="AO64" i="15" s="1"/>
  <c r="AY64" i="9" s="1"/>
  <c r="AD64" i="7" s="1"/>
  <c r="AJ129" i="7"/>
  <c r="Z131" i="15"/>
  <c r="O8" i="16"/>
  <c r="AC15" i="29"/>
  <c r="AI119" i="7" s="1"/>
  <c r="I142" i="15"/>
  <c r="AC8" i="29"/>
  <c r="AI114" i="7" s="1"/>
  <c r="Y96" i="15"/>
  <c r="AC96" i="15" s="1"/>
  <c r="J131" i="15"/>
  <c r="AL131" i="15"/>
  <c r="W131" i="15"/>
  <c r="AM96" i="15"/>
  <c r="AE131" i="15"/>
  <c r="G131" i="15"/>
  <c r="U96" i="15"/>
  <c r="AJ78" i="7"/>
  <c r="L131" i="15"/>
  <c r="E131" i="15"/>
  <c r="AI131" i="15"/>
  <c r="AP4" i="15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S131" i="15"/>
  <c r="K40" i="77"/>
  <c r="AL85" i="15"/>
  <c r="D76" i="15"/>
  <c r="D142" i="15" s="1"/>
  <c r="D87" i="7"/>
  <c r="D126" i="7"/>
  <c r="D136" i="7"/>
  <c r="K135" i="7"/>
  <c r="O137" i="7"/>
  <c r="O135" i="7"/>
  <c r="I135" i="7"/>
  <c r="I133" i="7"/>
  <c r="M101" i="7"/>
  <c r="K138" i="7"/>
  <c r="I134" i="7"/>
  <c r="D26" i="30"/>
  <c r="Q9" i="17"/>
  <c r="M133" i="7"/>
  <c r="Q12" i="17"/>
  <c r="O136" i="7"/>
  <c r="D12" i="30"/>
  <c r="H10" i="17"/>
  <c r="H136" i="7"/>
  <c r="Q13" i="17"/>
  <c r="K137" i="7"/>
  <c r="N10" i="17"/>
  <c r="J10" i="30"/>
  <c r="I132" i="7"/>
  <c r="M137" i="7"/>
  <c r="N13" i="17"/>
  <c r="D128" i="7"/>
  <c r="K7" i="17"/>
  <c r="U14" i="17"/>
  <c r="W14" i="17"/>
  <c r="C11" i="17"/>
  <c r="M105" i="7"/>
  <c r="I106" i="7"/>
  <c r="P30" i="30"/>
  <c r="BH76" i="15"/>
  <c r="AT18" i="29"/>
  <c r="X29" i="15"/>
  <c r="Y29" i="15" s="1"/>
  <c r="X25" i="15"/>
  <c r="Y25" i="15" s="1"/>
  <c r="X41" i="15"/>
  <c r="Y41" i="15" s="1"/>
  <c r="AF134" i="15"/>
  <c r="AN134" i="15" s="1"/>
  <c r="J133" i="15"/>
  <c r="J140" i="15" s="1"/>
  <c r="J94" i="15"/>
  <c r="X57" i="15"/>
  <c r="Y57" i="15" s="1"/>
  <c r="U68" i="15"/>
  <c r="AC99" i="15"/>
  <c r="R20" i="29"/>
  <c r="AA68" i="15"/>
  <c r="Z94" i="15"/>
  <c r="AE94" i="15"/>
  <c r="S140" i="15"/>
  <c r="AA85" i="7"/>
  <c r="AN88" i="15"/>
  <c r="AA92" i="7"/>
  <c r="AN52" i="15"/>
  <c r="AG20" i="15"/>
  <c r="AO20" i="15" s="1"/>
  <c r="AY20" i="9" s="1"/>
  <c r="AD20" i="7" s="1"/>
  <c r="AA93" i="7"/>
  <c r="D14" i="30"/>
  <c r="D109" i="7"/>
  <c r="AB92" i="15"/>
  <c r="AF100" i="15"/>
  <c r="AN100" i="15" s="1"/>
  <c r="U55" i="15"/>
  <c r="AC55" i="15" s="1"/>
  <c r="AX55" i="9" s="1"/>
  <c r="AC55" i="7" s="1"/>
  <c r="AG28" i="15"/>
  <c r="AO28" i="15" s="1"/>
  <c r="AY28" i="9" s="1"/>
  <c r="AD28" i="7" s="1"/>
  <c r="T119" i="15"/>
  <c r="U119" i="15" s="1"/>
  <c r="AC119" i="15" s="1"/>
  <c r="AF116" i="15"/>
  <c r="AG116" i="15" s="1"/>
  <c r="AO116" i="15" s="1"/>
  <c r="AA109" i="15"/>
  <c r="K133" i="7"/>
  <c r="M135" i="7"/>
  <c r="D17" i="30"/>
  <c r="O138" i="7"/>
  <c r="O83" i="7"/>
  <c r="G34" i="30"/>
  <c r="D30" i="30"/>
  <c r="D16" i="30"/>
  <c r="G37" i="30"/>
  <c r="M110" i="7"/>
  <c r="J7" i="30"/>
  <c r="D102" i="7"/>
  <c r="AY107" i="7"/>
  <c r="O87" i="7"/>
  <c r="AY90" i="7"/>
  <c r="AJ128" i="7"/>
  <c r="O82" i="7"/>
  <c r="K96" i="7"/>
  <c r="D98" i="7"/>
  <c r="D27" i="30"/>
  <c r="D92" i="7"/>
  <c r="M97" i="7"/>
  <c r="AR33" i="30"/>
  <c r="AY84" i="7"/>
  <c r="M138" i="7"/>
  <c r="K76" i="1"/>
  <c r="K85" i="1" s="1"/>
  <c r="Z85" i="15"/>
  <c r="AM61" i="15"/>
  <c r="K95" i="7"/>
  <c r="AR31" i="30"/>
  <c r="AR12" i="30"/>
  <c r="K10" i="17"/>
  <c r="AP76" i="2"/>
  <c r="AP85" i="2" s="1"/>
  <c r="AM57" i="15"/>
  <c r="AN57" i="15"/>
  <c r="AA137" i="15"/>
  <c r="AA103" i="15"/>
  <c r="E76" i="68"/>
  <c r="G24" i="30"/>
  <c r="M82" i="7"/>
  <c r="D106" i="7"/>
  <c r="AN72" i="15"/>
  <c r="AM69" i="15"/>
  <c r="AB137" i="15"/>
  <c r="AN99" i="15"/>
  <c r="L40" i="77"/>
  <c r="AK143" i="7"/>
  <c r="AJ134" i="7"/>
  <c r="AA108" i="7"/>
  <c r="AJ137" i="7"/>
  <c r="BH94" i="15"/>
  <c r="AL94" i="15"/>
  <c r="AF79" i="1"/>
  <c r="AD9" i="29"/>
  <c r="AA80" i="7"/>
  <c r="AJ102" i="7"/>
  <c r="AJ84" i="7"/>
  <c r="AG11" i="17"/>
  <c r="AI130" i="7"/>
  <c r="AF55" i="15"/>
  <c r="AM55" i="15"/>
  <c r="AF67" i="15"/>
  <c r="AM67" i="15"/>
  <c r="AM79" i="15"/>
  <c r="AM85" i="15" s="1"/>
  <c r="AE85" i="15"/>
  <c r="AF104" i="15"/>
  <c r="AN104" i="15" s="1"/>
  <c r="T87" i="15"/>
  <c r="AB87" i="15" s="1"/>
  <c r="AD142" i="15"/>
  <c r="T139" i="15"/>
  <c r="U139" i="15" s="1"/>
  <c r="AC139" i="15" s="1"/>
  <c r="V15" i="29" s="1"/>
  <c r="AC119" i="7" s="1"/>
  <c r="AM59" i="15"/>
  <c r="T74" i="15"/>
  <c r="AA74" i="15"/>
  <c r="AF92" i="15"/>
  <c r="AF94" i="15" s="1"/>
  <c r="AM92" i="15"/>
  <c r="AM94" i="15" s="1"/>
  <c r="X11" i="15"/>
  <c r="AA11" i="15"/>
  <c r="T135" i="15"/>
  <c r="U135" i="15" s="1"/>
  <c r="AA135" i="15"/>
  <c r="AK51" i="15"/>
  <c r="AO51" i="15" s="1"/>
  <c r="AY51" i="9" s="1"/>
  <c r="AD51" i="7" s="1"/>
  <c r="AN51" i="15"/>
  <c r="X9" i="16"/>
  <c r="J76" i="15"/>
  <c r="T105" i="15"/>
  <c r="U105" i="15" s="1"/>
  <c r="AC105" i="15" s="1"/>
  <c r="AF38" i="15"/>
  <c r="AG38" i="15" s="1"/>
  <c r="AO38" i="15" s="1"/>
  <c r="AY38" i="9" s="1"/>
  <c r="AD38" i="7" s="1"/>
  <c r="T123" i="15"/>
  <c r="U123" i="15" s="1"/>
  <c r="AC123" i="15" s="1"/>
  <c r="L94" i="15"/>
  <c r="L140" i="15"/>
  <c r="L85" i="15"/>
  <c r="J85" i="15"/>
  <c r="U28" i="15"/>
  <c r="AC28" i="15" s="1"/>
  <c r="U60" i="15"/>
  <c r="AC60" i="15" s="1"/>
  <c r="T78" i="15"/>
  <c r="U78" i="15" s="1"/>
  <c r="AC78" i="15" s="1"/>
  <c r="AB138" i="15"/>
  <c r="AG12" i="15"/>
  <c r="AO12" i="15" s="1"/>
  <c r="AY12" i="9" s="1"/>
  <c r="AD12" i="7" s="1"/>
  <c r="T127" i="15"/>
  <c r="AB127" i="15" s="1"/>
  <c r="AN70" i="15"/>
  <c r="AF124" i="15"/>
  <c r="AN124" i="15" s="1"/>
  <c r="AN89" i="15"/>
  <c r="AL140" i="15"/>
  <c r="T93" i="15"/>
  <c r="AA93" i="15"/>
  <c r="T133" i="15"/>
  <c r="AA133" i="15"/>
  <c r="AF36" i="15"/>
  <c r="AM36" i="15"/>
  <c r="AF40" i="15"/>
  <c r="AM40" i="15"/>
  <c r="AG73" i="15"/>
  <c r="AO73" i="15" s="1"/>
  <c r="AY73" i="9" s="1"/>
  <c r="AD73" i="7" s="1"/>
  <c r="AN73" i="15"/>
  <c r="X23" i="15"/>
  <c r="AA23" i="15"/>
  <c r="AF71" i="15"/>
  <c r="AM71" i="15"/>
  <c r="AJ130" i="7"/>
  <c r="AA83" i="7"/>
  <c r="T113" i="15"/>
  <c r="U113" i="15" s="1"/>
  <c r="AC113" i="15" s="1"/>
  <c r="AF22" i="15"/>
  <c r="AG22" i="15" s="1"/>
  <c r="AO22" i="15" s="1"/>
  <c r="AY22" i="9" s="1"/>
  <c r="AD22" i="7" s="1"/>
  <c r="T97" i="15"/>
  <c r="U97" i="15" s="1"/>
  <c r="AC97" i="15" s="1"/>
  <c r="AF96" i="15"/>
  <c r="AF110" i="15"/>
  <c r="AN110" i="15" s="1"/>
  <c r="AF46" i="15"/>
  <c r="AN46" i="15" s="1"/>
  <c r="BH85" i="15"/>
  <c r="T72" i="15"/>
  <c r="AA72" i="15"/>
  <c r="X62" i="15"/>
  <c r="AA62" i="15"/>
  <c r="X15" i="15"/>
  <c r="AA15" i="15"/>
  <c r="X21" i="15"/>
  <c r="AA21" i="15"/>
  <c r="X27" i="15"/>
  <c r="AA27" i="15"/>
  <c r="X35" i="15"/>
  <c r="AA35" i="15"/>
  <c r="X47" i="15"/>
  <c r="AA47" i="15"/>
  <c r="X51" i="15"/>
  <c r="AA51" i="15"/>
  <c r="X59" i="15"/>
  <c r="AB59" i="15" s="1"/>
  <c r="AA59" i="15"/>
  <c r="AF80" i="1"/>
  <c r="BE42" i="9"/>
  <c r="AI42" i="7" s="1"/>
  <c r="Y9" i="16"/>
  <c r="AB33" i="15"/>
  <c r="AN81" i="15"/>
  <c r="AF68" i="15"/>
  <c r="AN68" i="15" s="1"/>
  <c r="AN122" i="15"/>
  <c r="AB67" i="15"/>
  <c r="AN118" i="15"/>
  <c r="U44" i="15"/>
  <c r="AC44" i="15" s="1"/>
  <c r="Y106" i="15"/>
  <c r="AC106" i="15" s="1"/>
  <c r="BH140" i="15"/>
  <c r="AN61" i="15"/>
  <c r="AD16" i="29"/>
  <c r="AD18" i="29" s="1"/>
  <c r="AJ132" i="7"/>
  <c r="AO14" i="15"/>
  <c r="AY14" i="9" s="1"/>
  <c r="AD14" i="7" s="1"/>
  <c r="AN13" i="15"/>
  <c r="AN62" i="15"/>
  <c r="Y118" i="15"/>
  <c r="AC118" i="15" s="1"/>
  <c r="AB118" i="15"/>
  <c r="BH131" i="15"/>
  <c r="AC58" i="15"/>
  <c r="AX58" i="9" s="1"/>
  <c r="AC58" i="7" s="1"/>
  <c r="AC66" i="15"/>
  <c r="AX66" i="9" s="1"/>
  <c r="AC66" i="7" s="1"/>
  <c r="AN54" i="15"/>
  <c r="AO137" i="15"/>
  <c r="W13" i="29" s="1"/>
  <c r="AD117" i="7" s="1"/>
  <c r="AC37" i="15"/>
  <c r="AX37" i="9" s="1"/>
  <c r="AC37" i="7" s="1"/>
  <c r="AO30" i="15"/>
  <c r="AY30" i="9" s="1"/>
  <c r="AD30" i="7" s="1"/>
  <c r="G142" i="15"/>
  <c r="AK59" i="15"/>
  <c r="AO59" i="15" s="1"/>
  <c r="AY59" i="9" s="1"/>
  <c r="AD59" i="7" s="1"/>
  <c r="AN59" i="15"/>
  <c r="AB41" i="15"/>
  <c r="AN26" i="15"/>
  <c r="AN50" i="15"/>
  <c r="AN66" i="15"/>
  <c r="AN120" i="15"/>
  <c r="AO135" i="15"/>
  <c r="W11" i="29" s="1"/>
  <c r="AD115" i="7" s="1"/>
  <c r="Z76" i="15"/>
  <c r="Y22" i="15"/>
  <c r="AC22" i="15" s="1"/>
  <c r="AX22" i="9" s="1"/>
  <c r="AC22" i="7" s="1"/>
  <c r="AB26" i="15"/>
  <c r="U33" i="15"/>
  <c r="AC33" i="15" s="1"/>
  <c r="AX33" i="9" s="1"/>
  <c r="AC33" i="7" s="1"/>
  <c r="AN17" i="15"/>
  <c r="AO11" i="15"/>
  <c r="AY11" i="9" s="1"/>
  <c r="AD11" i="7" s="1"/>
  <c r="AO27" i="15"/>
  <c r="AY27" i="9" s="1"/>
  <c r="AD27" i="7" s="1"/>
  <c r="AN91" i="15"/>
  <c r="AN108" i="15"/>
  <c r="AN114" i="15"/>
  <c r="AL76" i="15"/>
  <c r="AO88" i="15"/>
  <c r="AO97" i="15"/>
  <c r="AO105" i="15"/>
  <c r="AK39" i="15"/>
  <c r="AO39" i="15" s="1"/>
  <c r="AY39" i="9" s="1"/>
  <c r="AD39" i="7" s="1"/>
  <c r="AO16" i="15"/>
  <c r="AY16" i="9" s="1"/>
  <c r="AD16" i="7" s="1"/>
  <c r="AN30" i="15"/>
  <c r="AN60" i="15"/>
  <c r="AG45" i="15"/>
  <c r="AO45" i="15" s="1"/>
  <c r="AY45" i="9" s="1"/>
  <c r="AD45" i="7" s="1"/>
  <c r="AC13" i="15"/>
  <c r="AX13" i="9" s="1"/>
  <c r="AC13" i="7" s="1"/>
  <c r="AC71" i="15"/>
  <c r="AX71" i="9" s="1"/>
  <c r="AC71" i="7" s="1"/>
  <c r="Y135" i="15"/>
  <c r="Y140" i="15" s="1"/>
  <c r="AB18" i="15"/>
  <c r="U98" i="15"/>
  <c r="U63" i="15"/>
  <c r="AC63" i="15" s="1"/>
  <c r="AX63" i="9" s="1"/>
  <c r="AC63" i="7" s="1"/>
  <c r="U75" i="15"/>
  <c r="AC75" i="15" s="1"/>
  <c r="AX75" i="9" s="1"/>
  <c r="AC75" i="7" s="1"/>
  <c r="AC98" i="15"/>
  <c r="U80" i="15"/>
  <c r="AC80" i="15" s="1"/>
  <c r="AK69" i="15"/>
  <c r="AO69" i="15" s="1"/>
  <c r="AY69" i="9" s="1"/>
  <c r="AD69" i="7" s="1"/>
  <c r="AN69" i="15"/>
  <c r="AB14" i="15"/>
  <c r="AB52" i="15"/>
  <c r="AC64" i="15"/>
  <c r="AX64" i="9" s="1"/>
  <c r="AC64" i="7" s="1"/>
  <c r="AC88" i="15"/>
  <c r="AO32" i="15"/>
  <c r="AY32" i="9" s="1"/>
  <c r="AD32" i="7" s="1"/>
  <c r="AK96" i="15"/>
  <c r="AN56" i="15"/>
  <c r="AN93" i="15"/>
  <c r="AN43" i="15"/>
  <c r="AG43" i="15"/>
  <c r="AO43" i="15" s="1"/>
  <c r="AY43" i="9" s="1"/>
  <c r="AD43" i="7" s="1"/>
  <c r="X39" i="15"/>
  <c r="AA39" i="15"/>
  <c r="U67" i="15"/>
  <c r="AC67" i="15" s="1"/>
  <c r="AX67" i="9" s="1"/>
  <c r="AC67" i="7" s="1"/>
  <c r="Z140" i="15"/>
  <c r="AK80" i="15"/>
  <c r="AO80" i="15" s="1"/>
  <c r="AN80" i="15"/>
  <c r="AM118" i="15"/>
  <c r="AG118" i="15"/>
  <c r="AO118" i="15" s="1"/>
  <c r="T70" i="15"/>
  <c r="AB70" i="15" s="1"/>
  <c r="AA70" i="15"/>
  <c r="T84" i="15"/>
  <c r="AB84" i="15" s="1"/>
  <c r="AA84" i="15"/>
  <c r="AA85" i="15" s="1"/>
  <c r="AA101" i="15"/>
  <c r="X120" i="15"/>
  <c r="AA120" i="15"/>
  <c r="AM48" i="15"/>
  <c r="AF48" i="15"/>
  <c r="AN48" i="15" s="1"/>
  <c r="AG121" i="15"/>
  <c r="AO121" i="15" s="1"/>
  <c r="AN121" i="15"/>
  <c r="AF136" i="15"/>
  <c r="AG136" i="15" s="1"/>
  <c r="AM136" i="15"/>
  <c r="AM140" i="15" s="1"/>
  <c r="AE140" i="15"/>
  <c r="AO82" i="15"/>
  <c r="AO101" i="15"/>
  <c r="AO109" i="15"/>
  <c r="AB103" i="15"/>
  <c r="AJ94" i="15"/>
  <c r="AK87" i="15"/>
  <c r="AO87" i="15" s="1"/>
  <c r="X20" i="15"/>
  <c r="AB20" i="15" s="1"/>
  <c r="AA20" i="15"/>
  <c r="AA43" i="15"/>
  <c r="AB89" i="15"/>
  <c r="U89" i="15"/>
  <c r="AC89" i="15" s="1"/>
  <c r="R142" i="15"/>
  <c r="U90" i="15"/>
  <c r="AC90" i="15" s="1"/>
  <c r="S85" i="15"/>
  <c r="Y122" i="15"/>
  <c r="AC122" i="15" s="1"/>
  <c r="AB122" i="15"/>
  <c r="AN29" i="15"/>
  <c r="AK23" i="15"/>
  <c r="AO23" i="15" s="1"/>
  <c r="AY23" i="9" s="1"/>
  <c r="AD23" i="7" s="1"/>
  <c r="AG44" i="15"/>
  <c r="AO44" i="15" s="1"/>
  <c r="AY44" i="9" s="1"/>
  <c r="AD44" i="7" s="1"/>
  <c r="T8" i="15"/>
  <c r="AA8" i="15"/>
  <c r="AB19" i="15"/>
  <c r="U19" i="15"/>
  <c r="AC19" i="15" s="1"/>
  <c r="AX19" i="9" s="1"/>
  <c r="AC19" i="7" s="1"/>
  <c r="AB25" i="15"/>
  <c r="AC49" i="15"/>
  <c r="AX49" i="9" s="1"/>
  <c r="AC49" i="7" s="1"/>
  <c r="X85" i="15"/>
  <c r="AN33" i="15"/>
  <c r="AC82" i="15"/>
  <c r="AN10" i="15"/>
  <c r="AB136" i="15"/>
  <c r="AB107" i="15"/>
  <c r="AN8" i="15"/>
  <c r="AO79" i="15"/>
  <c r="R8" i="16" s="1"/>
  <c r="AD125" i="7" s="1"/>
  <c r="AK15" i="15"/>
  <c r="AO15" i="15" s="1"/>
  <c r="AY15" i="9" s="1"/>
  <c r="AD15" i="7" s="1"/>
  <c r="AK31" i="15"/>
  <c r="AO31" i="15" s="1"/>
  <c r="AY31" i="9" s="1"/>
  <c r="AD31" i="7" s="1"/>
  <c r="Y114" i="15"/>
  <c r="AC114" i="15" s="1"/>
  <c r="AB114" i="15"/>
  <c r="AK90" i="15"/>
  <c r="AO90" i="15" s="1"/>
  <c r="AN90" i="15"/>
  <c r="X36" i="15"/>
  <c r="AA36" i="15"/>
  <c r="V142" i="15"/>
  <c r="X112" i="15"/>
  <c r="AA112" i="15"/>
  <c r="X128" i="15"/>
  <c r="AA128" i="15"/>
  <c r="U26" i="15"/>
  <c r="AC26" i="15" s="1"/>
  <c r="AX26" i="9" s="1"/>
  <c r="AC26" i="7" s="1"/>
  <c r="AB34" i="15"/>
  <c r="AB56" i="15"/>
  <c r="AB49" i="15"/>
  <c r="AC79" i="15"/>
  <c r="Q8" i="16" s="1"/>
  <c r="AC125" i="7" s="1"/>
  <c r="AB99" i="15"/>
  <c r="AN14" i="15"/>
  <c r="AB82" i="15"/>
  <c r="AB111" i="15"/>
  <c r="AN58" i="15"/>
  <c r="AN74" i="15"/>
  <c r="AN112" i="15"/>
  <c r="AN64" i="15"/>
  <c r="AN84" i="15"/>
  <c r="AN102" i="15"/>
  <c r="AN138" i="15"/>
  <c r="AA134" i="15"/>
  <c r="W140" i="15"/>
  <c r="AJ103" i="15"/>
  <c r="AJ131" i="15" s="1"/>
  <c r="AM103" i="15"/>
  <c r="AA91" i="15"/>
  <c r="S94" i="15"/>
  <c r="AG75" i="15"/>
  <c r="AO75" i="15" s="1"/>
  <c r="AY75" i="9" s="1"/>
  <c r="AD75" i="7" s="1"/>
  <c r="AN75" i="15"/>
  <c r="X9" i="15"/>
  <c r="AA9" i="15"/>
  <c r="BG142" i="15"/>
  <c r="AK139" i="7"/>
  <c r="D107" i="7"/>
  <c r="D36" i="30"/>
  <c r="D94" i="7"/>
  <c r="D23" i="30"/>
  <c r="D7" i="30"/>
  <c r="D78" i="7"/>
  <c r="K109" i="7"/>
  <c r="M92" i="7"/>
  <c r="D8" i="30"/>
  <c r="D32" i="30"/>
  <c r="M103" i="7"/>
  <c r="M88" i="7"/>
  <c r="P28" i="30"/>
  <c r="G22" i="30"/>
  <c r="M107" i="7"/>
  <c r="I100" i="7"/>
  <c r="Q10" i="17"/>
  <c r="I99" i="7"/>
  <c r="K101" i="7"/>
  <c r="C8" i="1"/>
  <c r="O110" i="7"/>
  <c r="O91" i="7"/>
  <c r="G36" i="30"/>
  <c r="G8" i="1"/>
  <c r="AK111" i="7"/>
  <c r="AK122" i="7" s="1"/>
  <c r="AI7" i="7"/>
  <c r="D20" i="7"/>
  <c r="AV20" i="69"/>
  <c r="C20" i="12" s="1"/>
  <c r="D31" i="7"/>
  <c r="AV31" i="69"/>
  <c r="D49" i="7"/>
  <c r="AV49" i="69"/>
  <c r="D67" i="7"/>
  <c r="AV67" i="69"/>
  <c r="D7" i="7"/>
  <c r="AV7" i="69"/>
  <c r="D44" i="7"/>
  <c r="AV44" i="69"/>
  <c r="D22" i="7"/>
  <c r="AV22" i="69"/>
  <c r="C22" i="12" s="1"/>
  <c r="D61" i="7"/>
  <c r="AV61" i="69"/>
  <c r="D53" i="7"/>
  <c r="AV53" i="69"/>
  <c r="C53" i="12" s="1"/>
  <c r="D27" i="7"/>
  <c r="AV27" i="69"/>
  <c r="D50" i="7"/>
  <c r="AV50" i="69"/>
  <c r="D68" i="7"/>
  <c r="AV68" i="69"/>
  <c r="D21" i="7"/>
  <c r="AV21" i="69"/>
  <c r="C21" i="12" s="1"/>
  <c r="D32" i="7"/>
  <c r="AV32" i="69"/>
  <c r="N76" i="1"/>
  <c r="N85" i="1" s="1"/>
  <c r="H76" i="1"/>
  <c r="H85" i="1" s="1"/>
  <c r="D8" i="7"/>
  <c r="AV8" i="69"/>
  <c r="D33" i="7"/>
  <c r="AV33" i="69"/>
  <c r="BI33" i="69" s="1"/>
  <c r="D36" i="7"/>
  <c r="AV36" i="69"/>
  <c r="D55" i="7"/>
  <c r="AV55" i="69"/>
  <c r="C55" i="12" s="1"/>
  <c r="D72" i="7"/>
  <c r="AV72" i="69"/>
  <c r="D11" i="7"/>
  <c r="AV11" i="69"/>
  <c r="BI11" i="69" s="1"/>
  <c r="D9" i="7"/>
  <c r="AV9" i="69"/>
  <c r="D28" i="7"/>
  <c r="AV28" i="69"/>
  <c r="BI28" i="69" s="1"/>
  <c r="D47" i="7"/>
  <c r="AV47" i="69"/>
  <c r="D65" i="7"/>
  <c r="AV65" i="69"/>
  <c r="C65" i="12" s="1"/>
  <c r="D37" i="7"/>
  <c r="AV37" i="69"/>
  <c r="D56" i="7"/>
  <c r="AV56" i="69"/>
  <c r="BI56" i="69" s="1"/>
  <c r="D73" i="7"/>
  <c r="AV73" i="69"/>
  <c r="D12" i="7"/>
  <c r="AV12" i="69"/>
  <c r="BI12" i="69" s="1"/>
  <c r="D19" i="7"/>
  <c r="AV19" i="69"/>
  <c r="D40" i="7"/>
  <c r="AV40" i="69"/>
  <c r="C40" i="12" s="1"/>
  <c r="D59" i="7"/>
  <c r="AV59" i="69"/>
  <c r="D15" i="7"/>
  <c r="AV15" i="69"/>
  <c r="C15" i="12" s="1"/>
  <c r="D13" i="7"/>
  <c r="AV13" i="69"/>
  <c r="D34" i="7"/>
  <c r="AV34" i="69"/>
  <c r="C34" i="12" s="1"/>
  <c r="D52" i="7"/>
  <c r="AV52" i="69"/>
  <c r="D70" i="7"/>
  <c r="AV70" i="69"/>
  <c r="C70" i="12" s="1"/>
  <c r="D41" i="7"/>
  <c r="AV41" i="69"/>
  <c r="D60" i="7"/>
  <c r="AV60" i="69"/>
  <c r="D26" i="7"/>
  <c r="AV26" i="69"/>
  <c r="D16" i="7"/>
  <c r="AV16" i="69"/>
  <c r="C16" i="12" s="1"/>
  <c r="D25" i="7"/>
  <c r="AV25" i="69"/>
  <c r="D45" i="7"/>
  <c r="AV45" i="69"/>
  <c r="BI45" i="69" s="1"/>
  <c r="D63" i="7"/>
  <c r="AV63" i="69"/>
  <c r="D30" i="7"/>
  <c r="AV30" i="69"/>
  <c r="C30" i="12" s="1"/>
  <c r="D17" i="7"/>
  <c r="AV17" i="69"/>
  <c r="D38" i="7"/>
  <c r="AV38" i="69"/>
  <c r="D57" i="7"/>
  <c r="AV57" i="69"/>
  <c r="D74" i="7"/>
  <c r="AV74" i="69"/>
  <c r="C74" i="12" s="1"/>
  <c r="D46" i="7"/>
  <c r="AV46" i="69"/>
  <c r="D64" i="7"/>
  <c r="AV64" i="69"/>
  <c r="BI64" i="69" s="1"/>
  <c r="D69" i="7"/>
  <c r="AV69" i="69"/>
  <c r="BI69" i="69" s="1"/>
  <c r="Q76" i="1"/>
  <c r="Q85" i="1" s="1"/>
  <c r="D93" i="7"/>
  <c r="D22" i="30"/>
  <c r="C8" i="2"/>
  <c r="D28" i="30"/>
  <c r="D18" i="30"/>
  <c r="D110" i="7"/>
  <c r="D39" i="30"/>
  <c r="D24" i="30"/>
  <c r="D95" i="7"/>
  <c r="D34" i="30"/>
  <c r="D105" i="7"/>
  <c r="J28" i="30"/>
  <c r="G23" i="30"/>
  <c r="G20" i="30"/>
  <c r="J22" i="30"/>
  <c r="O89" i="7"/>
  <c r="H7" i="17"/>
  <c r="H14" i="17" s="1"/>
  <c r="D37" i="30"/>
  <c r="M83" i="7"/>
  <c r="K88" i="7"/>
  <c r="I98" i="7"/>
  <c r="BI46" i="69"/>
  <c r="P38" i="30"/>
  <c r="G19" i="30"/>
  <c r="M84" i="7"/>
  <c r="M102" i="7"/>
  <c r="M134" i="7"/>
  <c r="N9" i="17"/>
  <c r="K11" i="17"/>
  <c r="K136" i="7"/>
  <c r="C9" i="1"/>
  <c r="I101" i="7"/>
  <c r="G30" i="30"/>
  <c r="C7" i="2"/>
  <c r="Q7" i="17"/>
  <c r="O132" i="7"/>
  <c r="C10" i="17"/>
  <c r="D135" i="7"/>
  <c r="C10" i="2"/>
  <c r="C10" i="1"/>
  <c r="G7" i="1"/>
  <c r="C9" i="2"/>
  <c r="K84" i="7"/>
  <c r="J36" i="30"/>
  <c r="I87" i="7"/>
  <c r="P9" i="30"/>
  <c r="M28" i="30"/>
  <c r="M80" i="7"/>
  <c r="C26" i="12"/>
  <c r="I103" i="7"/>
  <c r="O100" i="7"/>
  <c r="C31" i="12"/>
  <c r="G12" i="30"/>
  <c r="M100" i="7"/>
  <c r="O76" i="2"/>
  <c r="O85" i="2" s="1"/>
  <c r="I76" i="2"/>
  <c r="I85" i="2" s="1"/>
  <c r="BI36" i="69"/>
  <c r="J27" i="30"/>
  <c r="P13" i="30"/>
  <c r="O90" i="7"/>
  <c r="O106" i="7"/>
  <c r="D19" i="30"/>
  <c r="M106" i="7"/>
  <c r="O79" i="7"/>
  <c r="O108" i="7"/>
  <c r="O96" i="7"/>
  <c r="J8" i="30"/>
  <c r="M95" i="7"/>
  <c r="G8" i="30"/>
  <c r="K94" i="7"/>
  <c r="C37" i="12"/>
  <c r="C52" i="12"/>
  <c r="AC73" i="15"/>
  <c r="AC115" i="15"/>
  <c r="AC65" i="15"/>
  <c r="U14" i="15"/>
  <c r="AC14" i="15" s="1"/>
  <c r="AC24" i="15"/>
  <c r="AC32" i="15"/>
  <c r="AC40" i="15"/>
  <c r="AC48" i="15"/>
  <c r="AC16" i="15"/>
  <c r="AB29" i="15"/>
  <c r="U52" i="15"/>
  <c r="AC52" i="15" s="1"/>
  <c r="U56" i="15"/>
  <c r="AC56" i="15" s="1"/>
  <c r="AB30" i="15"/>
  <c r="U41" i="15"/>
  <c r="AC41" i="15" s="1"/>
  <c r="AC81" i="15"/>
  <c r="AB53" i="15"/>
  <c r="AB69" i="15"/>
  <c r="AO9" i="15"/>
  <c r="AY9" i="9" s="1"/>
  <c r="AD9" i="7" s="1"/>
  <c r="Y92" i="15"/>
  <c r="Y94" i="15" s="1"/>
  <c r="U138" i="15"/>
  <c r="AC138" i="15" s="1"/>
  <c r="AG17" i="15"/>
  <c r="AO17" i="15" s="1"/>
  <c r="AY17" i="9" s="1"/>
  <c r="AD17" i="7" s="1"/>
  <c r="AB101" i="15"/>
  <c r="AB109" i="15"/>
  <c r="AB117" i="15"/>
  <c r="AB125" i="15"/>
  <c r="AN7" i="15"/>
  <c r="AG13" i="15"/>
  <c r="AO13" i="15" s="1"/>
  <c r="AY13" i="9" s="1"/>
  <c r="AD13" i="7" s="1"/>
  <c r="AO24" i="15"/>
  <c r="AY24" i="9" s="1"/>
  <c r="AD24" i="7" s="1"/>
  <c r="AG29" i="15"/>
  <c r="AO29" i="15" s="1"/>
  <c r="AY29" i="9" s="1"/>
  <c r="AD29" i="7" s="1"/>
  <c r="AB96" i="15"/>
  <c r="U136" i="15"/>
  <c r="AC136" i="15" s="1"/>
  <c r="U107" i="15"/>
  <c r="AC107" i="15" s="1"/>
  <c r="AN18" i="15"/>
  <c r="AN21" i="15"/>
  <c r="AN34" i="15"/>
  <c r="AN37" i="15"/>
  <c r="AG50" i="15"/>
  <c r="AO50" i="15" s="1"/>
  <c r="AY50" i="9" s="1"/>
  <c r="AD50" i="7" s="1"/>
  <c r="AG58" i="15"/>
  <c r="AO58" i="15" s="1"/>
  <c r="AY58" i="9" s="1"/>
  <c r="AD58" i="7" s="1"/>
  <c r="AG66" i="15"/>
  <c r="AO66" i="15" s="1"/>
  <c r="AY66" i="9" s="1"/>
  <c r="AD66" i="7" s="1"/>
  <c r="AG74" i="15"/>
  <c r="AO74" i="15" s="1"/>
  <c r="AY74" i="9" s="1"/>
  <c r="AD74" i="7" s="1"/>
  <c r="AG112" i="15"/>
  <c r="AO112" i="15" s="1"/>
  <c r="AG120" i="15"/>
  <c r="AO120" i="15" s="1"/>
  <c r="AA13" i="17"/>
  <c r="Z138" i="7"/>
  <c r="Z12" i="30"/>
  <c r="Z83" i="7"/>
  <c r="AK47" i="15"/>
  <c r="AO47" i="15" s="1"/>
  <c r="AY47" i="9" s="1"/>
  <c r="AD47" i="7" s="1"/>
  <c r="Z19" i="30"/>
  <c r="Z90" i="7"/>
  <c r="AG52" i="15"/>
  <c r="AO52" i="15" s="1"/>
  <c r="AY52" i="9" s="1"/>
  <c r="AD52" i="7" s="1"/>
  <c r="AG60" i="15"/>
  <c r="AO60" i="15" s="1"/>
  <c r="AY60" i="9" s="1"/>
  <c r="AD60" i="7" s="1"/>
  <c r="AG89" i="15"/>
  <c r="AO89" i="15" s="1"/>
  <c r="AG98" i="15"/>
  <c r="AO98" i="15" s="1"/>
  <c r="AG106" i="15"/>
  <c r="AO106" i="15" s="1"/>
  <c r="AG114" i="15"/>
  <c r="AO114" i="15" s="1"/>
  <c r="AG122" i="15"/>
  <c r="AO122" i="15" s="1"/>
  <c r="AK140" i="15"/>
  <c r="AA11" i="17"/>
  <c r="Z136" i="7"/>
  <c r="Z20" i="30"/>
  <c r="Z91" i="7"/>
  <c r="Z21" i="30"/>
  <c r="Z92" i="7"/>
  <c r="AG138" i="15"/>
  <c r="AO138" i="15" s="1"/>
  <c r="W14" i="29" s="1"/>
  <c r="AD118" i="7" s="1"/>
  <c r="AY106" i="7"/>
  <c r="AR35" i="30"/>
  <c r="AP76" i="9"/>
  <c r="AB37" i="15"/>
  <c r="AC45" i="15"/>
  <c r="AC57" i="15"/>
  <c r="AC30" i="15"/>
  <c r="AB38" i="15"/>
  <c r="AX54" i="9"/>
  <c r="AC54" i="7" s="1"/>
  <c r="AC61" i="15"/>
  <c r="AB65" i="15"/>
  <c r="Y85" i="15"/>
  <c r="AC121" i="15"/>
  <c r="AB134" i="15"/>
  <c r="AO25" i="15"/>
  <c r="AY25" i="9" s="1"/>
  <c r="AD25" i="7" s="1"/>
  <c r="AO78" i="15"/>
  <c r="AB91" i="15"/>
  <c r="AO18" i="15"/>
  <c r="AY18" i="9" s="1"/>
  <c r="AD18" i="7" s="1"/>
  <c r="AO34" i="15"/>
  <c r="AY34" i="9" s="1"/>
  <c r="AD34" i="7" s="1"/>
  <c r="AN87" i="15"/>
  <c r="AO133" i="15"/>
  <c r="Z18" i="30"/>
  <c r="Z89" i="7"/>
  <c r="AA10" i="17"/>
  <c r="Z135" i="7"/>
  <c r="Z23" i="30"/>
  <c r="Z94" i="7"/>
  <c r="AN79" i="15"/>
  <c r="AF85" i="15"/>
  <c r="Z24" i="30"/>
  <c r="Z95" i="7"/>
  <c r="Z133" i="7"/>
  <c r="Z7" i="30"/>
  <c r="Z78" i="7"/>
  <c r="Z25" i="30"/>
  <c r="Z96" i="7"/>
  <c r="AY78" i="7"/>
  <c r="AR7" i="30"/>
  <c r="AR24" i="30"/>
  <c r="AY95" i="7"/>
  <c r="AY79" i="7"/>
  <c r="AR8" i="30"/>
  <c r="Y10" i="15"/>
  <c r="AC10" i="15" s="1"/>
  <c r="AC17" i="15"/>
  <c r="AC7" i="15"/>
  <c r="U34" i="15"/>
  <c r="AC34" i="15" s="1"/>
  <c r="AB45" i="15"/>
  <c r="AB57" i="15"/>
  <c r="AC68" i="15"/>
  <c r="U25" i="15"/>
  <c r="AC25" i="15" s="1"/>
  <c r="AX31" i="9"/>
  <c r="AC31" i="7" s="1"/>
  <c r="U38" i="15"/>
  <c r="AC38" i="15" s="1"/>
  <c r="AB46" i="15"/>
  <c r="U18" i="15"/>
  <c r="AC18" i="15" s="1"/>
  <c r="AB61" i="15"/>
  <c r="AC110" i="15"/>
  <c r="AC137" i="15"/>
  <c r="AG33" i="15"/>
  <c r="AO33" i="15" s="1"/>
  <c r="AY33" i="9" s="1"/>
  <c r="AD33" i="7" s="1"/>
  <c r="X94" i="15"/>
  <c r="AB121" i="15"/>
  <c r="U134" i="15"/>
  <c r="AC134" i="15" s="1"/>
  <c r="AG10" i="15"/>
  <c r="AO10" i="15" s="1"/>
  <c r="AY10" i="9" s="1"/>
  <c r="AD10" i="7" s="1"/>
  <c r="AG26" i="15"/>
  <c r="AO26" i="15" s="1"/>
  <c r="AY26" i="9" s="1"/>
  <c r="AD26" i="7" s="1"/>
  <c r="X140" i="15"/>
  <c r="AN25" i="15"/>
  <c r="U91" i="15"/>
  <c r="AC91" i="15" s="1"/>
  <c r="U103" i="15"/>
  <c r="AC103" i="15" s="1"/>
  <c r="U111" i="15"/>
  <c r="AC111" i="15" s="1"/>
  <c r="AG8" i="15"/>
  <c r="AO8" i="15" s="1"/>
  <c r="AY8" i="9" s="1"/>
  <c r="AD8" i="7" s="1"/>
  <c r="AO19" i="15"/>
  <c r="AY19" i="9" s="1"/>
  <c r="AD19" i="7" s="1"/>
  <c r="AO35" i="15"/>
  <c r="AY35" i="9" s="1"/>
  <c r="AD35" i="7" s="1"/>
  <c r="AG54" i="15"/>
  <c r="AO54" i="15" s="1"/>
  <c r="AY54" i="9" s="1"/>
  <c r="AD54" i="7" s="1"/>
  <c r="AG62" i="15"/>
  <c r="AO62" i="15" s="1"/>
  <c r="AY62" i="9" s="1"/>
  <c r="AD62" i="7" s="1"/>
  <c r="AG70" i="15"/>
  <c r="AO70" i="15" s="1"/>
  <c r="AY70" i="9" s="1"/>
  <c r="AD70" i="7" s="1"/>
  <c r="AG81" i="15"/>
  <c r="AO81" i="15" s="1"/>
  <c r="AG91" i="15"/>
  <c r="AO91" i="15" s="1"/>
  <c r="AG100" i="15"/>
  <c r="AO100" i="15" s="1"/>
  <c r="AG108" i="15"/>
  <c r="AO108" i="15" s="1"/>
  <c r="AN135" i="15"/>
  <c r="Z22" i="30"/>
  <c r="Z93" i="7"/>
  <c r="Z9" i="30"/>
  <c r="Z80" i="7"/>
  <c r="Z27" i="30"/>
  <c r="Z98" i="7"/>
  <c r="AG56" i="15"/>
  <c r="AO56" i="15" s="1"/>
  <c r="AY56" i="9" s="1"/>
  <c r="AD56" i="7" s="1"/>
  <c r="AG72" i="15"/>
  <c r="AO72" i="15" s="1"/>
  <c r="AY72" i="9" s="1"/>
  <c r="AD72" i="7" s="1"/>
  <c r="AG84" i="15"/>
  <c r="AO84" i="15" s="1"/>
  <c r="AG93" i="15"/>
  <c r="AO93" i="15" s="1"/>
  <c r="AG102" i="15"/>
  <c r="AO102" i="15" s="1"/>
  <c r="Z10" i="30"/>
  <c r="Z81" i="7"/>
  <c r="Z28" i="30"/>
  <c r="Z99" i="7"/>
  <c r="AG46" i="15"/>
  <c r="AO46" i="15" s="1"/>
  <c r="AY46" i="9" s="1"/>
  <c r="AD46" i="7" s="1"/>
  <c r="AJ85" i="15"/>
  <c r="AG128" i="15"/>
  <c r="AO128" i="15" s="1"/>
  <c r="Z11" i="30"/>
  <c r="Z82" i="7"/>
  <c r="AY100" i="7"/>
  <c r="AR29" i="30"/>
  <c r="AR26" i="30"/>
  <c r="AY97" i="7"/>
  <c r="AY88" i="7"/>
  <c r="AR17" i="30"/>
  <c r="AC29" i="15"/>
  <c r="AB10" i="15"/>
  <c r="AC46" i="15"/>
  <c r="AC50" i="15"/>
  <c r="AC53" i="15"/>
  <c r="AC69" i="15"/>
  <c r="AB73" i="15"/>
  <c r="AB88" i="15"/>
  <c r="AC101" i="15"/>
  <c r="AC109" i="15"/>
  <c r="AC117" i="15"/>
  <c r="AC125" i="15"/>
  <c r="AO7" i="15"/>
  <c r="AB115" i="15"/>
  <c r="AO21" i="15"/>
  <c r="AY21" i="9" s="1"/>
  <c r="AD21" i="7" s="1"/>
  <c r="AO37" i="15"/>
  <c r="AY37" i="9" s="1"/>
  <c r="AD37" i="7" s="1"/>
  <c r="AA9" i="17"/>
  <c r="Z134" i="7"/>
  <c r="Z8" i="30"/>
  <c r="Z79" i="7"/>
  <c r="Z26" i="30"/>
  <c r="Z97" i="7"/>
  <c r="Z13" i="30"/>
  <c r="Z84" i="7"/>
  <c r="AA7" i="17"/>
  <c r="Z132" i="7"/>
  <c r="Z16" i="30"/>
  <c r="Z87" i="7"/>
  <c r="Z17" i="30"/>
  <c r="Z88" i="7"/>
  <c r="AN136" i="15"/>
  <c r="AJ140" i="15"/>
  <c r="AY93" i="7"/>
  <c r="AR22" i="30"/>
  <c r="AY91" i="7"/>
  <c r="AR20" i="30"/>
  <c r="AR32" i="30"/>
  <c r="AY103" i="7"/>
  <c r="AR10" i="30"/>
  <c r="AY81" i="7"/>
  <c r="AY80" i="7"/>
  <c r="AR9" i="30"/>
  <c r="D15" i="30"/>
  <c r="D104" i="7"/>
  <c r="D20" i="30"/>
  <c r="G13" i="1"/>
  <c r="I76" i="12"/>
  <c r="AM29" i="68"/>
  <c r="AQ29" i="68" s="1"/>
  <c r="AF64" i="68"/>
  <c r="C64" i="67" s="1"/>
  <c r="AF74" i="68"/>
  <c r="C74" i="67" s="1"/>
  <c r="AF13" i="68"/>
  <c r="AS13" i="68" s="1"/>
  <c r="Y13" i="12" s="1"/>
  <c r="AF58" i="68"/>
  <c r="AD58" i="68" s="1"/>
  <c r="AF10" i="68"/>
  <c r="AD10" i="68" s="1"/>
  <c r="AB64" i="68"/>
  <c r="AM39" i="68"/>
  <c r="AQ39" i="68" s="1"/>
  <c r="AF38" i="68"/>
  <c r="C38" i="67" s="1"/>
  <c r="AF45" i="68"/>
  <c r="C45" i="67" s="1"/>
  <c r="AF68" i="68"/>
  <c r="C68" i="67" s="1"/>
  <c r="AF59" i="68"/>
  <c r="AD59" i="68" s="1"/>
  <c r="AF29" i="68"/>
  <c r="AD29" i="68" s="1"/>
  <c r="AF53" i="68"/>
  <c r="C53" i="67" s="1"/>
  <c r="AF24" i="68"/>
  <c r="AD24" i="68" s="1"/>
  <c r="F32" i="67"/>
  <c r="AF47" i="68"/>
  <c r="AD47" i="68" s="1"/>
  <c r="AF41" i="68"/>
  <c r="AS41" i="68" s="1"/>
  <c r="Y41" i="12" s="1"/>
  <c r="AF28" i="68"/>
  <c r="AS28" i="68" s="1"/>
  <c r="Y28" i="12" s="1"/>
  <c r="AF54" i="68"/>
  <c r="AF9" i="68"/>
  <c r="AS9" i="68" s="1"/>
  <c r="Y9" i="12" s="1"/>
  <c r="AF16" i="68"/>
  <c r="AD16" i="68" s="1"/>
  <c r="AB68" i="68"/>
  <c r="AM41" i="68"/>
  <c r="AN41" i="68" s="1"/>
  <c r="AF21" i="68"/>
  <c r="C21" i="67" s="1"/>
  <c r="AF49" i="68"/>
  <c r="AS49" i="68" s="1"/>
  <c r="Y49" i="12" s="1"/>
  <c r="AF57" i="68"/>
  <c r="AS57" i="68" s="1"/>
  <c r="Y57" i="12" s="1"/>
  <c r="AM43" i="68"/>
  <c r="AO43" i="68" s="1"/>
  <c r="G43" i="67" s="1"/>
  <c r="AF44" i="68"/>
  <c r="C44" i="67" s="1"/>
  <c r="AM24" i="68"/>
  <c r="AF66" i="68"/>
  <c r="AS66" i="68" s="1"/>
  <c r="Y66" i="12" s="1"/>
  <c r="AF61" i="68"/>
  <c r="AS61" i="68" s="1"/>
  <c r="Y61" i="12" s="1"/>
  <c r="AA76" i="68"/>
  <c r="AM42" i="68"/>
  <c r="AO42" i="68" s="1"/>
  <c r="G42" i="67" s="1"/>
  <c r="AF34" i="68"/>
  <c r="AS34" i="68" s="1"/>
  <c r="Y34" i="12" s="1"/>
  <c r="AF42" i="68"/>
  <c r="AS42" i="68" s="1"/>
  <c r="Y42" i="12" s="1"/>
  <c r="AF70" i="68"/>
  <c r="AS70" i="68" s="1"/>
  <c r="Y70" i="12" s="1"/>
  <c r="AF60" i="68"/>
  <c r="C60" i="67" s="1"/>
  <c r="AQ32" i="68"/>
  <c r="AM36" i="68"/>
  <c r="AF37" i="68"/>
  <c r="AS37" i="68" s="1"/>
  <c r="Y37" i="12" s="1"/>
  <c r="AF51" i="68"/>
  <c r="AD51" i="68" s="1"/>
  <c r="AF73" i="68"/>
  <c r="AS73" i="68" s="1"/>
  <c r="Y73" i="12" s="1"/>
  <c r="AF18" i="68"/>
  <c r="AD18" i="68" s="1"/>
  <c r="AF30" i="68"/>
  <c r="C30" i="67" s="1"/>
  <c r="AM8" i="68"/>
  <c r="AN8" i="68" s="1"/>
  <c r="AF14" i="68"/>
  <c r="AD14" i="68" s="1"/>
  <c r="AF22" i="68"/>
  <c r="AS22" i="68" s="1"/>
  <c r="Y22" i="12" s="1"/>
  <c r="AF46" i="68"/>
  <c r="C46" i="67" s="1"/>
  <c r="AF17" i="68"/>
  <c r="C17" i="67" s="1"/>
  <c r="AF33" i="68"/>
  <c r="AS33" i="68" s="1"/>
  <c r="Y33" i="12" s="1"/>
  <c r="AF69" i="68"/>
  <c r="AS69" i="68" s="1"/>
  <c r="Y69" i="12" s="1"/>
  <c r="AP32" i="68"/>
  <c r="AM28" i="68"/>
  <c r="AM12" i="68"/>
  <c r="AC10" i="68"/>
  <c r="AB24" i="68"/>
  <c r="AF20" i="68"/>
  <c r="AS20" i="68" s="1"/>
  <c r="Y20" i="12" s="1"/>
  <c r="AF36" i="68"/>
  <c r="AD36" i="68" s="1"/>
  <c r="AM38" i="68"/>
  <c r="AO38" i="68" s="1"/>
  <c r="G38" i="67" s="1"/>
  <c r="AO32" i="68"/>
  <c r="G32" i="67" s="1"/>
  <c r="F20" i="67"/>
  <c r="AM20" i="68"/>
  <c r="AM16" i="68"/>
  <c r="AF26" i="68"/>
  <c r="AD26" i="68" s="1"/>
  <c r="AF50" i="68"/>
  <c r="AD50" i="68" s="1"/>
  <c r="AF62" i="68"/>
  <c r="AD62" i="68" s="1"/>
  <c r="AF25" i="68"/>
  <c r="AS25" i="68" s="1"/>
  <c r="Y25" i="12" s="1"/>
  <c r="AF65" i="68"/>
  <c r="AS65" i="68" s="1"/>
  <c r="Y65" i="12" s="1"/>
  <c r="AF72" i="68"/>
  <c r="C72" i="67" s="1"/>
  <c r="AF27" i="68"/>
  <c r="AD27" i="68" s="1"/>
  <c r="Z76" i="68"/>
  <c r="X76" i="68"/>
  <c r="AM33" i="68"/>
  <c r="F33" i="67"/>
  <c r="AM45" i="68"/>
  <c r="F45" i="67"/>
  <c r="AM61" i="68"/>
  <c r="F61" i="67"/>
  <c r="AF43" i="68"/>
  <c r="AS43" i="68" s="1"/>
  <c r="Y43" i="12" s="1"/>
  <c r="AB32" i="68"/>
  <c r="AF32" i="68"/>
  <c r="AB48" i="68"/>
  <c r="AF48" i="68"/>
  <c r="AM21" i="68"/>
  <c r="F21" i="67"/>
  <c r="AM37" i="68"/>
  <c r="F37" i="67"/>
  <c r="AM49" i="68"/>
  <c r="F49" i="67"/>
  <c r="AM65" i="68"/>
  <c r="F65" i="67"/>
  <c r="J24" i="77"/>
  <c r="AM17" i="68"/>
  <c r="F17" i="67"/>
  <c r="AC59" i="68"/>
  <c r="AF55" i="68"/>
  <c r="C55" i="67" s="1"/>
  <c r="AF52" i="68"/>
  <c r="AB52" i="68"/>
  <c r="AM9" i="68"/>
  <c r="F9" i="67"/>
  <c r="AM25" i="68"/>
  <c r="F25" i="67"/>
  <c r="AM53" i="68"/>
  <c r="F53" i="67"/>
  <c r="AM69" i="68"/>
  <c r="F69" i="67"/>
  <c r="AB12" i="68"/>
  <c r="AF12" i="68"/>
  <c r="AF11" i="68"/>
  <c r="AD11" i="68" s="1"/>
  <c r="AM40" i="68"/>
  <c r="F40" i="67"/>
  <c r="AB8" i="68"/>
  <c r="AF8" i="68"/>
  <c r="AF40" i="68"/>
  <c r="AB40" i="68"/>
  <c r="AB56" i="68"/>
  <c r="AF56" i="68"/>
  <c r="AS56" i="68" s="1"/>
  <c r="Y56" i="12" s="1"/>
  <c r="AM13" i="68"/>
  <c r="F13" i="67"/>
  <c r="AM57" i="68"/>
  <c r="F57" i="67"/>
  <c r="AM73" i="68"/>
  <c r="F73" i="67"/>
  <c r="AF75" i="68"/>
  <c r="AS75" i="68" s="1"/>
  <c r="Y75" i="12" s="1"/>
  <c r="AM23" i="68"/>
  <c r="F23" i="67"/>
  <c r="AM52" i="68"/>
  <c r="F52" i="67"/>
  <c r="AM67" i="68"/>
  <c r="F67" i="67"/>
  <c r="AM50" i="68"/>
  <c r="F50" i="67"/>
  <c r="Z35" i="30"/>
  <c r="Z106" i="7"/>
  <c r="C54" i="67"/>
  <c r="AD54" i="68"/>
  <c r="AM11" i="68"/>
  <c r="F11" i="67"/>
  <c r="AM27" i="68"/>
  <c r="F27" i="67"/>
  <c r="C13" i="67"/>
  <c r="AS45" i="68"/>
  <c r="Y45" i="12" s="1"/>
  <c r="AM14" i="68"/>
  <c r="F14" i="67"/>
  <c r="AM30" i="68"/>
  <c r="F30" i="67"/>
  <c r="AO41" i="68"/>
  <c r="G41" i="67" s="1"/>
  <c r="AP41" i="68"/>
  <c r="AM56" i="68"/>
  <c r="F56" i="67"/>
  <c r="AM72" i="68"/>
  <c r="F72" i="67"/>
  <c r="AM55" i="68"/>
  <c r="F55" i="67"/>
  <c r="AM71" i="68"/>
  <c r="F71" i="67"/>
  <c r="AM54" i="68"/>
  <c r="F54" i="67"/>
  <c r="AM70" i="68"/>
  <c r="F70" i="67"/>
  <c r="AF15" i="68"/>
  <c r="AF31" i="68"/>
  <c r="Z29" i="30"/>
  <c r="Z100" i="7"/>
  <c r="Z37" i="30"/>
  <c r="Z108" i="7"/>
  <c r="Z36" i="30"/>
  <c r="Z107" i="7"/>
  <c r="AD41" i="68"/>
  <c r="C41" i="67"/>
  <c r="AM26" i="68"/>
  <c r="F26" i="67"/>
  <c r="AM51" i="68"/>
  <c r="F51" i="67"/>
  <c r="AM66" i="68"/>
  <c r="F66" i="67"/>
  <c r="AF71" i="68"/>
  <c r="Z34" i="30"/>
  <c r="Z105" i="7"/>
  <c r="AJ120" i="7"/>
  <c r="Z76" i="7"/>
  <c r="AM15" i="68"/>
  <c r="F15" i="67"/>
  <c r="AM31" i="68"/>
  <c r="F31" i="67"/>
  <c r="AM34" i="68"/>
  <c r="F34" i="67"/>
  <c r="AM44" i="68"/>
  <c r="F44" i="67"/>
  <c r="AM60" i="68"/>
  <c r="F60" i="67"/>
  <c r="AM59" i="68"/>
  <c r="F59" i="67"/>
  <c r="AM75" i="68"/>
  <c r="F75" i="67"/>
  <c r="AM58" i="68"/>
  <c r="F58" i="67"/>
  <c r="AM74" i="68"/>
  <c r="F74" i="67"/>
  <c r="AS54" i="68"/>
  <c r="Y54" i="12" s="1"/>
  <c r="I76" i="67"/>
  <c r="I78" i="67" s="1"/>
  <c r="AF19" i="68"/>
  <c r="AF35" i="68"/>
  <c r="AF63" i="68"/>
  <c r="Z31" i="30"/>
  <c r="Z102" i="7"/>
  <c r="Z39" i="30"/>
  <c r="Z110" i="7"/>
  <c r="Z30" i="30"/>
  <c r="Z101" i="7"/>
  <c r="Z38" i="30"/>
  <c r="Z109" i="7"/>
  <c r="AE20" i="29"/>
  <c r="AM10" i="68"/>
  <c r="F10" i="67"/>
  <c r="AM68" i="68"/>
  <c r="F68" i="67"/>
  <c r="AS53" i="68"/>
  <c r="Y53" i="12" s="1"/>
  <c r="AQ76" i="9"/>
  <c r="AC7" i="68"/>
  <c r="Q76" i="68"/>
  <c r="AM19" i="68"/>
  <c r="F19" i="67"/>
  <c r="AM35" i="68"/>
  <c r="F35" i="67"/>
  <c r="AM7" i="68"/>
  <c r="AK76" i="68"/>
  <c r="F7" i="67"/>
  <c r="AM22" i="68"/>
  <c r="F22" i="67"/>
  <c r="AM48" i="68"/>
  <c r="F48" i="67"/>
  <c r="AM64" i="68"/>
  <c r="F64" i="67"/>
  <c r="AM47" i="68"/>
  <c r="F47" i="67"/>
  <c r="AM63" i="68"/>
  <c r="F63" i="67"/>
  <c r="AM46" i="68"/>
  <c r="F46" i="67"/>
  <c r="AM62" i="68"/>
  <c r="F62" i="67"/>
  <c r="AF7" i="68"/>
  <c r="AF23" i="68"/>
  <c r="AF39" i="68"/>
  <c r="AF67" i="68"/>
  <c r="Z33" i="30"/>
  <c r="Z104" i="7"/>
  <c r="Z32" i="30"/>
  <c r="Z103" i="7"/>
  <c r="L76" i="2"/>
  <c r="L85" i="2" s="1"/>
  <c r="J26" i="30"/>
  <c r="K97" i="7"/>
  <c r="G9" i="30"/>
  <c r="I80" i="7"/>
  <c r="O102" i="7"/>
  <c r="D10" i="30"/>
  <c r="M87" i="7"/>
  <c r="M16" i="30"/>
  <c r="K82" i="7"/>
  <c r="J11" i="30"/>
  <c r="K90" i="7"/>
  <c r="J19" i="30"/>
  <c r="M33" i="30"/>
  <c r="M104" i="7"/>
  <c r="J9" i="30"/>
  <c r="K80" i="7"/>
  <c r="BI7" i="69"/>
  <c r="C61" i="12"/>
  <c r="C32" i="12"/>
  <c r="BI32" i="69"/>
  <c r="M78" i="7"/>
  <c r="M7" i="30"/>
  <c r="M22" i="30"/>
  <c r="M93" i="7"/>
  <c r="K105" i="7"/>
  <c r="J34" i="30"/>
  <c r="I110" i="7"/>
  <c r="G39" i="30"/>
  <c r="C47" i="12"/>
  <c r="G25" i="30"/>
  <c r="D42" i="13"/>
  <c r="D42" i="7"/>
  <c r="K108" i="7"/>
  <c r="J37" i="30"/>
  <c r="O104" i="7"/>
  <c r="P33" i="30"/>
  <c r="V76" i="2"/>
  <c r="V85" i="2" s="1"/>
  <c r="AR111" i="7"/>
  <c r="AR122" i="7" s="1"/>
  <c r="AR141" i="7" s="1"/>
  <c r="BH141" i="7"/>
  <c r="BH144" i="7" s="1"/>
  <c r="AP111" i="7"/>
  <c r="AP122" i="7" s="1"/>
  <c r="AP141" i="7" s="1"/>
  <c r="U78" i="7"/>
  <c r="V7" i="30"/>
  <c r="U84" i="7"/>
  <c r="V13" i="30"/>
  <c r="V26" i="30"/>
  <c r="U97" i="7"/>
  <c r="U79" i="7"/>
  <c r="V8" i="30"/>
  <c r="U85" i="7"/>
  <c r="V14" i="30"/>
  <c r="U90" i="7"/>
  <c r="V19" i="30"/>
  <c r="U98" i="7"/>
  <c r="V27" i="30"/>
  <c r="U80" i="7"/>
  <c r="V9" i="30"/>
  <c r="V17" i="30"/>
  <c r="U88" i="7"/>
  <c r="U108" i="7"/>
  <c r="V37" i="30"/>
  <c r="V29" i="30"/>
  <c r="U100" i="7"/>
  <c r="T111" i="7"/>
  <c r="T122" i="7" s="1"/>
  <c r="U106" i="7"/>
  <c r="V35" i="30"/>
  <c r="U95" i="7"/>
  <c r="V24" i="30"/>
  <c r="V33" i="30"/>
  <c r="U104" i="7"/>
  <c r="U139" i="7"/>
  <c r="V14" i="17"/>
  <c r="I97" i="7"/>
  <c r="G26" i="30"/>
  <c r="G76" i="12"/>
  <c r="D18" i="7"/>
  <c r="D39" i="7"/>
  <c r="D58" i="7"/>
  <c r="AV75" i="69"/>
  <c r="D75" i="7"/>
  <c r="C9" i="12"/>
  <c r="BI9" i="69"/>
  <c r="K110" i="7"/>
  <c r="J39" i="30"/>
  <c r="D35" i="7"/>
  <c r="D71" i="7"/>
  <c r="C42" i="12"/>
  <c r="BI42" i="69"/>
  <c r="D24" i="7"/>
  <c r="D43" i="7"/>
  <c r="D62" i="7"/>
  <c r="D51" i="7"/>
  <c r="BI52" i="69"/>
  <c r="M23" i="30"/>
  <c r="M94" i="7"/>
  <c r="E76" i="12"/>
  <c r="D14" i="7"/>
  <c r="D54" i="7"/>
  <c r="K76" i="12"/>
  <c r="C25" i="12"/>
  <c r="C63" i="12"/>
  <c r="D10" i="7"/>
  <c r="D29" i="7"/>
  <c r="D48" i="7"/>
  <c r="D66" i="7"/>
  <c r="C17" i="12"/>
  <c r="BI17" i="69"/>
  <c r="C57" i="12"/>
  <c r="BI57" i="69"/>
  <c r="C44" i="12"/>
  <c r="BI44" i="69"/>
  <c r="D16" i="29"/>
  <c r="H14" i="29"/>
  <c r="D118" i="7"/>
  <c r="D120" i="7" s="1"/>
  <c r="C8" i="12"/>
  <c r="BI8" i="69"/>
  <c r="C27" i="12"/>
  <c r="BI27" i="69"/>
  <c r="K89" i="7"/>
  <c r="J18" i="30"/>
  <c r="M37" i="30"/>
  <c r="M108" i="7"/>
  <c r="P34" i="30"/>
  <c r="O105" i="7"/>
  <c r="BI50" i="69"/>
  <c r="BI30" i="69"/>
  <c r="J12" i="30"/>
  <c r="K83" i="7"/>
  <c r="P24" i="30"/>
  <c r="O95" i="7"/>
  <c r="J32" i="30"/>
  <c r="K103" i="7"/>
  <c r="J33" i="30"/>
  <c r="K104" i="7"/>
  <c r="C73" i="12"/>
  <c r="BI73" i="69"/>
  <c r="C67" i="12"/>
  <c r="BI67" i="69"/>
  <c r="G7" i="16"/>
  <c r="D124" i="7"/>
  <c r="C9" i="16"/>
  <c r="C69" i="12"/>
  <c r="P23" i="30"/>
  <c r="O94" i="7"/>
  <c r="J35" i="30"/>
  <c r="K106" i="7"/>
  <c r="K102" i="7"/>
  <c r="J31" i="30"/>
  <c r="O98" i="7"/>
  <c r="P27" i="30"/>
  <c r="J16" i="30"/>
  <c r="K87" i="7"/>
  <c r="K92" i="7"/>
  <c r="J21" i="30"/>
  <c r="G31" i="30"/>
  <c r="I102" i="7"/>
  <c r="C46" i="12"/>
  <c r="C23" i="69"/>
  <c r="AV23" i="69" s="1"/>
  <c r="BN76" i="69"/>
  <c r="C19" i="12"/>
  <c r="BI19" i="69"/>
  <c r="C59" i="12"/>
  <c r="BI59" i="69"/>
  <c r="I78" i="7"/>
  <c r="G7" i="30"/>
  <c r="M20" i="30"/>
  <c r="M91" i="7"/>
  <c r="F76" i="2"/>
  <c r="F85" i="2" s="1"/>
  <c r="C68" i="12"/>
  <c r="BI68" i="69"/>
  <c r="P32" i="30"/>
  <c r="O103" i="7"/>
  <c r="M27" i="30"/>
  <c r="M98" i="7"/>
  <c r="C41" i="12"/>
  <c r="BI41" i="69"/>
  <c r="C36" i="12"/>
  <c r="C72" i="12"/>
  <c r="BI72" i="69"/>
  <c r="G8" i="16"/>
  <c r="H125" i="7" s="1"/>
  <c r="D125" i="7"/>
  <c r="K100" i="7"/>
  <c r="J29" i="30"/>
  <c r="O78" i="7"/>
  <c r="P7" i="30"/>
  <c r="M25" i="30"/>
  <c r="M96" i="7"/>
  <c r="M38" i="30"/>
  <c r="M109" i="7"/>
  <c r="P36" i="30"/>
  <c r="O107" i="7"/>
  <c r="G18" i="30"/>
  <c r="I89" i="7"/>
  <c r="P26" i="30"/>
  <c r="O97" i="7"/>
  <c r="H74" i="68"/>
  <c r="D74" i="67" s="1"/>
  <c r="AC74" i="68"/>
  <c r="G74" i="68"/>
  <c r="AB74" i="68"/>
  <c r="H28" i="68"/>
  <c r="D28" i="67" s="1"/>
  <c r="AB28" i="68"/>
  <c r="AC28" i="68"/>
  <c r="G28" i="68"/>
  <c r="G76" i="68"/>
  <c r="H36" i="68"/>
  <c r="D36" i="67" s="1"/>
  <c r="AB36" i="68"/>
  <c r="AC36" i="68"/>
  <c r="G36" i="68"/>
  <c r="H60" i="68"/>
  <c r="D60" i="67" s="1"/>
  <c r="G60" i="68"/>
  <c r="AB60" i="68"/>
  <c r="AC60" i="68"/>
  <c r="AA7" i="7"/>
  <c r="D7" i="67"/>
  <c r="H44" i="68"/>
  <c r="D44" i="67" s="1"/>
  <c r="AB44" i="68"/>
  <c r="G44" i="68"/>
  <c r="AC44" i="68"/>
  <c r="AA94" i="7"/>
  <c r="H16" i="68"/>
  <c r="D16" i="67" s="1"/>
  <c r="AC16" i="68"/>
  <c r="G16" i="68"/>
  <c r="AB16" i="68"/>
  <c r="H20" i="68"/>
  <c r="D20" i="67" s="1"/>
  <c r="G20" i="68"/>
  <c r="AB20" i="68"/>
  <c r="AC20" i="68"/>
  <c r="AF111" i="7"/>
  <c r="AF122" i="7" s="1"/>
  <c r="AF141" i="7" s="1"/>
  <c r="AF144" i="7" s="1"/>
  <c r="AC90" i="1"/>
  <c r="AC91" i="1" s="1"/>
  <c r="BB111" i="7"/>
  <c r="AF140" i="15" l="1"/>
  <c r="AN126" i="15"/>
  <c r="S141" i="7"/>
  <c r="AI78" i="7"/>
  <c r="AF7" i="30"/>
  <c r="AI108" i="7"/>
  <c r="AF37" i="30"/>
  <c r="AI107" i="7"/>
  <c r="AF36" i="30"/>
  <c r="AA120" i="7"/>
  <c r="AI86" i="7"/>
  <c r="AF15" i="30"/>
  <c r="AI85" i="7"/>
  <c r="AI111" i="7" s="1"/>
  <c r="AF14" i="30"/>
  <c r="BK144" i="7"/>
  <c r="J60" i="77"/>
  <c r="G17" i="30"/>
  <c r="G42" i="30" s="1"/>
  <c r="O88" i="7"/>
  <c r="P17" i="30"/>
  <c r="J59" i="77"/>
  <c r="K59" i="77" s="1"/>
  <c r="L59" i="77" s="1"/>
  <c r="D11" i="30"/>
  <c r="D82" i="7"/>
  <c r="M42" i="30"/>
  <c r="L90" i="2" s="1"/>
  <c r="L91" i="2" s="1"/>
  <c r="D13" i="30"/>
  <c r="AR42" i="30"/>
  <c r="J42" i="30"/>
  <c r="I90" i="2" s="1"/>
  <c r="I91" i="2" s="1"/>
  <c r="P42" i="30"/>
  <c r="V42" i="30"/>
  <c r="Z42" i="30"/>
  <c r="AA139" i="7"/>
  <c r="Z137" i="7"/>
  <c r="Z139" i="7" s="1"/>
  <c r="AD64" i="68"/>
  <c r="AS68" i="68"/>
  <c r="Y68" i="12" s="1"/>
  <c r="AI128" i="7"/>
  <c r="AI139" i="7"/>
  <c r="U78" i="25"/>
  <c r="T141" i="7"/>
  <c r="W90" i="1"/>
  <c r="W91" i="1" s="1"/>
  <c r="N14" i="17"/>
  <c r="AD78" i="1"/>
  <c r="U90" i="1"/>
  <c r="U91" i="1" s="1"/>
  <c r="AA125" i="7"/>
  <c r="AA130" i="7" s="1"/>
  <c r="I139" i="7"/>
  <c r="AC16" i="29"/>
  <c r="AC18" i="29" s="1"/>
  <c r="T20" i="29"/>
  <c r="AE79" i="2"/>
  <c r="O9" i="16"/>
  <c r="AA131" i="15"/>
  <c r="AE80" i="2"/>
  <c r="AE78" i="2"/>
  <c r="X131" i="15"/>
  <c r="AC7" i="29"/>
  <c r="AI113" i="7" s="1"/>
  <c r="AI120" i="7" s="1"/>
  <c r="AA78" i="2"/>
  <c r="AU78" i="2" s="1"/>
  <c r="J142" i="15"/>
  <c r="AG96" i="15"/>
  <c r="AO96" i="15" s="1"/>
  <c r="AF131" i="15"/>
  <c r="AA78" i="7"/>
  <c r="T131" i="15"/>
  <c r="AM131" i="15"/>
  <c r="AN22" i="15"/>
  <c r="AB123" i="15"/>
  <c r="AJ76" i="15"/>
  <c r="AJ142" i="15" s="1"/>
  <c r="C13" i="17"/>
  <c r="C87" i="1"/>
  <c r="BI15" i="69"/>
  <c r="BI49" i="69"/>
  <c r="C12" i="12"/>
  <c r="L12" i="12" s="1"/>
  <c r="M12" i="12" s="1"/>
  <c r="N12" i="12" s="1"/>
  <c r="BI38" i="69"/>
  <c r="K139" i="7"/>
  <c r="D84" i="7"/>
  <c r="BI60" i="69"/>
  <c r="C11" i="12"/>
  <c r="C56" i="12"/>
  <c r="F56" i="13" s="1"/>
  <c r="O139" i="7"/>
  <c r="AG124" i="15"/>
  <c r="AO124" i="15" s="1"/>
  <c r="AC126" i="7"/>
  <c r="AG134" i="15"/>
  <c r="AO134" i="15" s="1"/>
  <c r="W8" i="29" s="1"/>
  <c r="AD114" i="7" s="1"/>
  <c r="AN116" i="15"/>
  <c r="AN38" i="15"/>
  <c r="AB119" i="15"/>
  <c r="T140" i="15"/>
  <c r="AD20" i="29"/>
  <c r="BI70" i="69"/>
  <c r="BI34" i="69"/>
  <c r="BI53" i="69"/>
  <c r="BI55" i="69"/>
  <c r="C50" i="12"/>
  <c r="H50" i="13" s="1"/>
  <c r="I50" i="13" s="1"/>
  <c r="C38" i="12"/>
  <c r="BI21" i="69"/>
  <c r="C33" i="12"/>
  <c r="F33" i="13" s="1"/>
  <c r="C64" i="12"/>
  <c r="H64" i="13" s="1"/>
  <c r="I64" i="13" s="1"/>
  <c r="BI16" i="69"/>
  <c r="BI74" i="69"/>
  <c r="C60" i="12"/>
  <c r="F60" i="13" s="1"/>
  <c r="C49" i="12"/>
  <c r="F49" i="13" s="1"/>
  <c r="M139" i="7"/>
  <c r="K14" i="17"/>
  <c r="AB105" i="15"/>
  <c r="AB97" i="15"/>
  <c r="Z142" i="15"/>
  <c r="C76" i="1"/>
  <c r="C85" i="1" s="1"/>
  <c r="Q14" i="17"/>
  <c r="U127" i="15"/>
  <c r="AC127" i="15" s="1"/>
  <c r="AG68" i="15"/>
  <c r="AO68" i="15" s="1"/>
  <c r="AY68" i="9" s="1"/>
  <c r="AD68" i="7" s="1"/>
  <c r="H90" i="1"/>
  <c r="H91" i="1" s="1"/>
  <c r="AA14" i="17"/>
  <c r="AG104" i="15"/>
  <c r="AO104" i="15" s="1"/>
  <c r="M85" i="28"/>
  <c r="M85" i="82"/>
  <c r="AG110" i="15"/>
  <c r="AO110" i="15" s="1"/>
  <c r="AB113" i="15"/>
  <c r="AA140" i="15"/>
  <c r="AC128" i="7"/>
  <c r="M84" i="82"/>
  <c r="AY111" i="7"/>
  <c r="AY122" i="7" s="1"/>
  <c r="AY141" i="7" s="1"/>
  <c r="AY144" i="7" s="1"/>
  <c r="AJ111" i="7"/>
  <c r="AJ139" i="7"/>
  <c r="AG14" i="17"/>
  <c r="AI76" i="7"/>
  <c r="BH142" i="15"/>
  <c r="AC92" i="15"/>
  <c r="AK85" i="15"/>
  <c r="AL142" i="15"/>
  <c r="AA94" i="15"/>
  <c r="U70" i="15"/>
  <c r="AC70" i="15" s="1"/>
  <c r="AX70" i="9" s="1"/>
  <c r="AC70" i="7" s="1"/>
  <c r="AC135" i="15"/>
  <c r="V11" i="29" s="1"/>
  <c r="AC115" i="7" s="1"/>
  <c r="Y51" i="15"/>
  <c r="AC51" i="15" s="1"/>
  <c r="AX51" i="9" s="1"/>
  <c r="AC51" i="7" s="1"/>
  <c r="AB51" i="15"/>
  <c r="Y35" i="15"/>
  <c r="AC35" i="15" s="1"/>
  <c r="AX35" i="9" s="1"/>
  <c r="AC35" i="7" s="1"/>
  <c r="AB35" i="15"/>
  <c r="AB21" i="15"/>
  <c r="Y21" i="15"/>
  <c r="AC21" i="15" s="1"/>
  <c r="AX21" i="9" s="1"/>
  <c r="AC21" i="7" s="1"/>
  <c r="AB62" i="15"/>
  <c r="Y62" i="15"/>
  <c r="AC62" i="15" s="1"/>
  <c r="AX62" i="9" s="1"/>
  <c r="AC62" i="7" s="1"/>
  <c r="AB11" i="15"/>
  <c r="Y11" i="15"/>
  <c r="AC11" i="15" s="1"/>
  <c r="AX11" i="9" s="1"/>
  <c r="AC11" i="7" s="1"/>
  <c r="AB74" i="15"/>
  <c r="U74" i="15"/>
  <c r="AC74" i="15" s="1"/>
  <c r="AX74" i="9" s="1"/>
  <c r="AC74" i="7" s="1"/>
  <c r="AA79" i="7"/>
  <c r="AN36" i="15"/>
  <c r="AG36" i="15"/>
  <c r="AO36" i="15" s="1"/>
  <c r="AY36" i="9" s="1"/>
  <c r="AD36" i="7" s="1"/>
  <c r="AB93" i="15"/>
  <c r="AB94" i="15" s="1"/>
  <c r="U93" i="15"/>
  <c r="AC93" i="15" s="1"/>
  <c r="AG67" i="15"/>
  <c r="AO67" i="15" s="1"/>
  <c r="AY67" i="9" s="1"/>
  <c r="AD67" i="7" s="1"/>
  <c r="AN67" i="15"/>
  <c r="T94" i="15"/>
  <c r="AN96" i="15"/>
  <c r="AB78" i="15"/>
  <c r="AB85" i="15" s="1"/>
  <c r="AC104" i="7"/>
  <c r="AB139" i="15"/>
  <c r="Y59" i="15"/>
  <c r="AC59" i="15" s="1"/>
  <c r="AX59" i="9" s="1"/>
  <c r="AC59" i="7" s="1"/>
  <c r="AB135" i="15"/>
  <c r="Y23" i="15"/>
  <c r="AC23" i="15" s="1"/>
  <c r="AX23" i="9" s="1"/>
  <c r="AC23" i="7" s="1"/>
  <c r="AB23" i="15"/>
  <c r="AG40" i="15"/>
  <c r="AO40" i="15" s="1"/>
  <c r="AY40" i="9" s="1"/>
  <c r="AD40" i="7" s="1"/>
  <c r="AN40" i="15"/>
  <c r="AB133" i="15"/>
  <c r="U133" i="15"/>
  <c r="AC133" i="15" s="1"/>
  <c r="V7" i="29" s="1"/>
  <c r="AG55" i="15"/>
  <c r="AO55" i="15" s="1"/>
  <c r="AY55" i="9" s="1"/>
  <c r="AD55" i="7" s="1"/>
  <c r="AN55" i="15"/>
  <c r="Y47" i="15"/>
  <c r="AC47" i="15" s="1"/>
  <c r="AX47" i="9" s="1"/>
  <c r="AC47" i="7" s="1"/>
  <c r="AB47" i="15"/>
  <c r="Y27" i="15"/>
  <c r="AC27" i="15" s="1"/>
  <c r="AX27" i="9" s="1"/>
  <c r="AC27" i="7" s="1"/>
  <c r="AB27" i="15"/>
  <c r="AB15" i="15"/>
  <c r="Y15" i="15"/>
  <c r="AC15" i="15" s="1"/>
  <c r="AX15" i="9" s="1"/>
  <c r="AC15" i="7" s="1"/>
  <c r="AB72" i="15"/>
  <c r="U72" i="15"/>
  <c r="AC72" i="15" s="1"/>
  <c r="AX72" i="9" s="1"/>
  <c r="AC72" i="7" s="1"/>
  <c r="AG71" i="15"/>
  <c r="AO71" i="15" s="1"/>
  <c r="AY71" i="9" s="1"/>
  <c r="AD71" i="7" s="1"/>
  <c r="AN71" i="15"/>
  <c r="AN92" i="15"/>
  <c r="AN94" i="15" s="1"/>
  <c r="AG92" i="15"/>
  <c r="AO92" i="15" s="1"/>
  <c r="AO94" i="15" s="1"/>
  <c r="U87" i="15"/>
  <c r="AC87" i="15" s="1"/>
  <c r="BE76" i="9"/>
  <c r="AG48" i="15"/>
  <c r="AO48" i="15" s="1"/>
  <c r="AY48" i="9" s="1"/>
  <c r="AD48" i="7" s="1"/>
  <c r="AD100" i="7"/>
  <c r="AO136" i="15"/>
  <c r="W12" i="29" s="1"/>
  <c r="AD116" i="7" s="1"/>
  <c r="AC82" i="7"/>
  <c r="AC106" i="7"/>
  <c r="AC98" i="7"/>
  <c r="AC90" i="7"/>
  <c r="AN85" i="15"/>
  <c r="T85" i="15"/>
  <c r="Y128" i="15"/>
  <c r="AC128" i="15" s="1"/>
  <c r="AB128" i="15"/>
  <c r="AD101" i="7"/>
  <c r="U43" i="15"/>
  <c r="AC43" i="15" s="1"/>
  <c r="AX43" i="9" s="1"/>
  <c r="AC43" i="7" s="1"/>
  <c r="AB43" i="15"/>
  <c r="AK94" i="15"/>
  <c r="Y120" i="15"/>
  <c r="AC120" i="15" s="1"/>
  <c r="AB120" i="15"/>
  <c r="Y39" i="15"/>
  <c r="AC39" i="15" s="1"/>
  <c r="AX39" i="9" s="1"/>
  <c r="AC39" i="7" s="1"/>
  <c r="AB39" i="15"/>
  <c r="AD81" i="7"/>
  <c r="AD93" i="7"/>
  <c r="AK103" i="15"/>
  <c r="AK131" i="15" s="1"/>
  <c r="AN103" i="15"/>
  <c r="AD105" i="7"/>
  <c r="AB36" i="15"/>
  <c r="Y36" i="15"/>
  <c r="AC36" i="15" s="1"/>
  <c r="AX36" i="9" s="1"/>
  <c r="AC36" i="7" s="1"/>
  <c r="AC86" i="7"/>
  <c r="AB8" i="15"/>
  <c r="U8" i="15"/>
  <c r="AC8" i="15" s="1"/>
  <c r="AX8" i="9" s="1"/>
  <c r="AC8" i="7" s="1"/>
  <c r="AD97" i="7"/>
  <c r="AB9" i="15"/>
  <c r="Y9" i="15"/>
  <c r="AC9" i="15" s="1"/>
  <c r="AX9" i="9" s="1"/>
  <c r="AC9" i="7" s="1"/>
  <c r="AD89" i="7"/>
  <c r="Y112" i="15"/>
  <c r="Y131" i="15" s="1"/>
  <c r="AB112" i="15"/>
  <c r="Y20" i="15"/>
  <c r="AC20" i="15" s="1"/>
  <c r="AX20" i="9" s="1"/>
  <c r="AC20" i="7" s="1"/>
  <c r="U84" i="15"/>
  <c r="BF42" i="9"/>
  <c r="L76" i="15"/>
  <c r="L142" i="15" s="1"/>
  <c r="AK141" i="7"/>
  <c r="AK144" i="7" s="1"/>
  <c r="D138" i="7"/>
  <c r="C76" i="69"/>
  <c r="C7" i="12"/>
  <c r="F7" i="13" s="1"/>
  <c r="BI25" i="69"/>
  <c r="BI65" i="69"/>
  <c r="C76" i="2"/>
  <c r="C85" i="2" s="1"/>
  <c r="H135" i="7"/>
  <c r="G10" i="17"/>
  <c r="C9" i="17"/>
  <c r="D134" i="7"/>
  <c r="D137" i="7"/>
  <c r="C12" i="17"/>
  <c r="G9" i="1"/>
  <c r="D133" i="7"/>
  <c r="C8" i="17"/>
  <c r="D80" i="7"/>
  <c r="D9" i="30"/>
  <c r="G12" i="17"/>
  <c r="H137" i="7"/>
  <c r="G10" i="1"/>
  <c r="BI26" i="69"/>
  <c r="BI13" i="69"/>
  <c r="BI31" i="69"/>
  <c r="BI20" i="69"/>
  <c r="C45" i="12"/>
  <c r="D45" i="13" s="1"/>
  <c r="BI37" i="69"/>
  <c r="C13" i="12"/>
  <c r="AX10" i="9"/>
  <c r="AC10" i="7" s="1"/>
  <c r="AD103" i="7"/>
  <c r="AC96" i="7"/>
  <c r="AX18" i="9"/>
  <c r="AC18" i="7" s="1"/>
  <c r="AX17" i="9"/>
  <c r="AC17" i="7" s="1"/>
  <c r="W7" i="29"/>
  <c r="AX57" i="9"/>
  <c r="AC57" i="7" s="1"/>
  <c r="AD99" i="7"/>
  <c r="V12" i="29"/>
  <c r="AC116" i="7" s="1"/>
  <c r="AX32" i="9"/>
  <c r="AC32" i="7" s="1"/>
  <c r="AC133" i="7"/>
  <c r="AC80" i="7"/>
  <c r="AY7" i="9"/>
  <c r="AX50" i="9"/>
  <c r="AC50" i="7" s="1"/>
  <c r="AX29" i="9"/>
  <c r="AC29" i="7" s="1"/>
  <c r="AN140" i="15"/>
  <c r="V8" i="29"/>
  <c r="AX25" i="9"/>
  <c r="AC25" i="7" s="1"/>
  <c r="AX68" i="9"/>
  <c r="AC68" i="7" s="1"/>
  <c r="AX28" i="9"/>
  <c r="AC28" i="7" s="1"/>
  <c r="AD109" i="7"/>
  <c r="AD87" i="7"/>
  <c r="AD133" i="7"/>
  <c r="AC100" i="7"/>
  <c r="AX45" i="9"/>
  <c r="AC45" i="7" s="1"/>
  <c r="V14" i="29"/>
  <c r="AC118" i="7" s="1"/>
  <c r="AX60" i="9"/>
  <c r="AC60" i="7" s="1"/>
  <c r="AX52" i="9"/>
  <c r="AC52" i="7" s="1"/>
  <c r="AX16" i="9"/>
  <c r="AC16" i="7" s="1"/>
  <c r="AX24" i="9"/>
  <c r="AC24" i="7" s="1"/>
  <c r="AX14" i="9"/>
  <c r="AC14" i="7" s="1"/>
  <c r="AX73" i="9"/>
  <c r="AC73" i="7" s="1"/>
  <c r="AC108" i="7"/>
  <c r="AX53" i="9"/>
  <c r="AC53" i="7" s="1"/>
  <c r="AX46" i="9"/>
  <c r="AC46" i="7" s="1"/>
  <c r="V13" i="29"/>
  <c r="AC117" i="7" s="1"/>
  <c r="AX38" i="9"/>
  <c r="AC38" i="7" s="1"/>
  <c r="AG85" i="15"/>
  <c r="AX41" i="9"/>
  <c r="AC41" i="7" s="1"/>
  <c r="AX56" i="9"/>
  <c r="AC56" i="7" s="1"/>
  <c r="AX48" i="9"/>
  <c r="AC48" i="7" s="1"/>
  <c r="AX65" i="9"/>
  <c r="AC65" i="7" s="1"/>
  <c r="AD83" i="7"/>
  <c r="AC134" i="7"/>
  <c r="AX69" i="9"/>
  <c r="AC69" i="7" s="1"/>
  <c r="AD107" i="7"/>
  <c r="AX34" i="9"/>
  <c r="AC34" i="7" s="1"/>
  <c r="AX44" i="9"/>
  <c r="AC44" i="7" s="1"/>
  <c r="AX7" i="9"/>
  <c r="AD95" i="7"/>
  <c r="AO85" i="15"/>
  <c r="R7" i="16"/>
  <c r="AX61" i="9"/>
  <c r="AC61" i="7" s="1"/>
  <c r="AX30" i="9"/>
  <c r="AC30" i="7" s="1"/>
  <c r="AX40" i="9"/>
  <c r="AC40" i="7" s="1"/>
  <c r="AC81" i="7"/>
  <c r="Q7" i="16"/>
  <c r="BI40" i="69"/>
  <c r="H132" i="7"/>
  <c r="G7" i="17"/>
  <c r="G13" i="17"/>
  <c r="H138" i="7"/>
  <c r="AQ41" i="68"/>
  <c r="AD45" i="68"/>
  <c r="AD13" i="68"/>
  <c r="AD53" i="68"/>
  <c r="AD55" i="68"/>
  <c r="AS55" i="68"/>
  <c r="Y55" i="12" s="1"/>
  <c r="AN29" i="68"/>
  <c r="AO29" i="68"/>
  <c r="G29" i="67" s="1"/>
  <c r="AS26" i="68"/>
  <c r="Y26" i="12" s="1"/>
  <c r="AP29" i="68"/>
  <c r="AS58" i="68"/>
  <c r="Y58" i="12" s="1"/>
  <c r="BI61" i="69"/>
  <c r="BI47" i="69"/>
  <c r="J8" i="77"/>
  <c r="D130" i="7"/>
  <c r="C28" i="12"/>
  <c r="D28" i="13" s="1"/>
  <c r="AS30" i="68"/>
  <c r="Y30" i="12" s="1"/>
  <c r="C58" i="67"/>
  <c r="AN39" i="68"/>
  <c r="AO39" i="68"/>
  <c r="G39" i="67" s="1"/>
  <c r="AD68" i="68"/>
  <c r="AS17" i="68"/>
  <c r="Y17" i="12" s="1"/>
  <c r="C69" i="67"/>
  <c r="AD44" i="68"/>
  <c r="AD25" i="68"/>
  <c r="AS74" i="68"/>
  <c r="Y74" i="12" s="1"/>
  <c r="AD22" i="68"/>
  <c r="AS47" i="68"/>
  <c r="Y47" i="12" s="1"/>
  <c r="AN38" i="68"/>
  <c r="C51" i="67"/>
  <c r="AP42" i="68"/>
  <c r="AD74" i="68"/>
  <c r="AS64" i="68"/>
  <c r="Y64" i="12" s="1"/>
  <c r="AS21" i="68"/>
  <c r="Y21" i="12" s="1"/>
  <c r="AP39" i="68"/>
  <c r="C50" i="67"/>
  <c r="AS60" i="68"/>
  <c r="Y60" i="12" s="1"/>
  <c r="AS24" i="68"/>
  <c r="Y24" i="12" s="1"/>
  <c r="AS62" i="68"/>
  <c r="Y62" i="12" s="1"/>
  <c r="AD43" i="68"/>
  <c r="C49" i="67"/>
  <c r="AS27" i="68"/>
  <c r="Y27" i="12" s="1"/>
  <c r="AD61" i="68"/>
  <c r="AD49" i="68"/>
  <c r="AN42" i="68"/>
  <c r="AS10" i="68"/>
  <c r="Y10" i="12" s="1"/>
  <c r="C57" i="67"/>
  <c r="C22" i="67"/>
  <c r="C43" i="67"/>
  <c r="AS29" i="68"/>
  <c r="Y29" i="12" s="1"/>
  <c r="C29" i="67"/>
  <c r="AD34" i="68"/>
  <c r="C10" i="67"/>
  <c r="AS51" i="68"/>
  <c r="Y51" i="12" s="1"/>
  <c r="C47" i="67"/>
  <c r="AS44" i="68"/>
  <c r="Y44" i="12" s="1"/>
  <c r="C28" i="67"/>
  <c r="AB76" i="68"/>
  <c r="AD28" i="68"/>
  <c r="AD57" i="68"/>
  <c r="AD30" i="68"/>
  <c r="C27" i="67"/>
  <c r="C62" i="67"/>
  <c r="C34" i="67"/>
  <c r="AQ42" i="68"/>
  <c r="AS38" i="68"/>
  <c r="Y38" i="12" s="1"/>
  <c r="AS18" i="68"/>
  <c r="Y18" i="12" s="1"/>
  <c r="C61" i="67"/>
  <c r="AD69" i="68"/>
  <c r="AS14" i="68"/>
  <c r="Y14" i="12" s="1"/>
  <c r="C59" i="67"/>
  <c r="AD38" i="68"/>
  <c r="AD60" i="68"/>
  <c r="AD66" i="68"/>
  <c r="AS59" i="68"/>
  <c r="Y59" i="12" s="1"/>
  <c r="AD21" i="68"/>
  <c r="C70" i="67"/>
  <c r="AP43" i="68"/>
  <c r="AD17" i="68"/>
  <c r="C66" i="67"/>
  <c r="AD46" i="68"/>
  <c r="C65" i="67"/>
  <c r="C26" i="67"/>
  <c r="AD70" i="68"/>
  <c r="AD65" i="68"/>
  <c r="AS11" i="68"/>
  <c r="Y11" i="12" s="1"/>
  <c r="AD73" i="68"/>
  <c r="C25" i="67"/>
  <c r="AQ43" i="68"/>
  <c r="AD9" i="68"/>
  <c r="C73" i="67"/>
  <c r="AP38" i="68"/>
  <c r="AN43" i="68"/>
  <c r="C9" i="67"/>
  <c r="AQ38" i="68"/>
  <c r="AS46" i="68"/>
  <c r="Y46" i="12" s="1"/>
  <c r="C24" i="67"/>
  <c r="C16" i="67"/>
  <c r="AS16" i="68"/>
  <c r="Y16" i="12" s="1"/>
  <c r="AN24" i="68"/>
  <c r="AQ24" i="68"/>
  <c r="AO24" i="68"/>
  <c r="G24" i="67" s="1"/>
  <c r="AP24" i="68"/>
  <c r="AD37" i="68"/>
  <c r="C33" i="67"/>
  <c r="C18" i="67"/>
  <c r="AS72" i="68"/>
  <c r="Y72" i="12" s="1"/>
  <c r="AO36" i="68"/>
  <c r="G36" i="67" s="1"/>
  <c r="AQ36" i="68"/>
  <c r="AN36" i="68"/>
  <c r="AP36" i="68"/>
  <c r="AD20" i="68"/>
  <c r="C37" i="67"/>
  <c r="AD33" i="68"/>
  <c r="C14" i="67"/>
  <c r="AS50" i="68"/>
  <c r="Y50" i="12" s="1"/>
  <c r="C20" i="67"/>
  <c r="C42" i="67"/>
  <c r="AD42" i="68"/>
  <c r="AQ8" i="68"/>
  <c r="AP8" i="68"/>
  <c r="AO8" i="68"/>
  <c r="G8" i="67" s="1"/>
  <c r="AD72" i="68"/>
  <c r="AQ20" i="68"/>
  <c r="AN20" i="68"/>
  <c r="AP20" i="68"/>
  <c r="AO20" i="68"/>
  <c r="G20" i="67" s="1"/>
  <c r="C36" i="67"/>
  <c r="AS36" i="68"/>
  <c r="Y36" i="12" s="1"/>
  <c r="AO12" i="68"/>
  <c r="G12" i="67" s="1"/>
  <c r="AP12" i="68"/>
  <c r="AQ12" i="68"/>
  <c r="AN12" i="68"/>
  <c r="AO16" i="68"/>
  <c r="G16" i="67" s="1"/>
  <c r="AQ16" i="68"/>
  <c r="AP16" i="68"/>
  <c r="AN16" i="68"/>
  <c r="AO28" i="68"/>
  <c r="G28" i="67" s="1"/>
  <c r="AQ28" i="68"/>
  <c r="AN28" i="68"/>
  <c r="AP28" i="68"/>
  <c r="AO21" i="68"/>
  <c r="G21" i="67" s="1"/>
  <c r="AP21" i="68"/>
  <c r="AN21" i="68"/>
  <c r="AQ21" i="68"/>
  <c r="AO57" i="68"/>
  <c r="G57" i="67" s="1"/>
  <c r="AP57" i="68"/>
  <c r="AN57" i="68"/>
  <c r="AQ57" i="68"/>
  <c r="AO69" i="68"/>
  <c r="G69" i="67" s="1"/>
  <c r="AP69" i="68"/>
  <c r="AN69" i="68"/>
  <c r="AQ69" i="68"/>
  <c r="AO25" i="68"/>
  <c r="G25" i="67" s="1"/>
  <c r="AN25" i="68"/>
  <c r="AP25" i="68"/>
  <c r="AQ25" i="68"/>
  <c r="C48" i="67"/>
  <c r="AD48" i="68"/>
  <c r="AS48" i="68"/>
  <c r="Y48" i="12" s="1"/>
  <c r="AO61" i="68"/>
  <c r="G61" i="67" s="1"/>
  <c r="AP61" i="68"/>
  <c r="AN61" i="68"/>
  <c r="AQ61" i="68"/>
  <c r="AO33" i="68"/>
  <c r="G33" i="67" s="1"/>
  <c r="AP33" i="68"/>
  <c r="AN33" i="68"/>
  <c r="AQ33" i="68"/>
  <c r="AO49" i="68"/>
  <c r="G49" i="67" s="1"/>
  <c r="AP49" i="68"/>
  <c r="AN49" i="68"/>
  <c r="AQ49" i="68"/>
  <c r="C11" i="67"/>
  <c r="AS8" i="68"/>
  <c r="Y8" i="12" s="1"/>
  <c r="C8" i="67"/>
  <c r="AD8" i="68"/>
  <c r="C12" i="67"/>
  <c r="AD12" i="68"/>
  <c r="AS12" i="68"/>
  <c r="Y12" i="12" s="1"/>
  <c r="AO17" i="68"/>
  <c r="G17" i="67" s="1"/>
  <c r="AN17" i="68"/>
  <c r="AP17" i="68"/>
  <c r="AQ17" i="68"/>
  <c r="N24" i="77"/>
  <c r="K24" i="77"/>
  <c r="L24" i="77" s="1"/>
  <c r="AO65" i="68"/>
  <c r="G65" i="67" s="1"/>
  <c r="AN65" i="68"/>
  <c r="AP65" i="68"/>
  <c r="AQ65" i="68"/>
  <c r="AO37" i="68"/>
  <c r="G37" i="67" s="1"/>
  <c r="AP37" i="68"/>
  <c r="AQ37" i="68"/>
  <c r="AN37" i="68"/>
  <c r="C56" i="67"/>
  <c r="AD56" i="68"/>
  <c r="C52" i="67"/>
  <c r="AD52" i="68"/>
  <c r="AS52" i="68"/>
  <c r="Y52" i="12" s="1"/>
  <c r="AD75" i="68"/>
  <c r="C75" i="67"/>
  <c r="AN73" i="68"/>
  <c r="AP73" i="68"/>
  <c r="AO73" i="68"/>
  <c r="G73" i="67" s="1"/>
  <c r="AQ73" i="68"/>
  <c r="AO13" i="68"/>
  <c r="G13" i="67" s="1"/>
  <c r="AP13" i="68"/>
  <c r="AN13" i="68"/>
  <c r="AQ13" i="68"/>
  <c r="AS40" i="68"/>
  <c r="Y40" i="12" s="1"/>
  <c r="C40" i="67"/>
  <c r="AD40" i="68"/>
  <c r="AQ40" i="68"/>
  <c r="AO40" i="68"/>
  <c r="G40" i="67" s="1"/>
  <c r="AP40" i="68"/>
  <c r="AN40" i="68"/>
  <c r="AO53" i="68"/>
  <c r="G53" i="67" s="1"/>
  <c r="AN53" i="68"/>
  <c r="AP53" i="68"/>
  <c r="AQ53" i="68"/>
  <c r="AO9" i="68"/>
  <c r="G9" i="67" s="1"/>
  <c r="AP9" i="68"/>
  <c r="AN9" i="68"/>
  <c r="AQ9" i="68"/>
  <c r="AD32" i="68"/>
  <c r="C32" i="67"/>
  <c r="AS32" i="68"/>
  <c r="Y32" i="12" s="1"/>
  <c r="AO45" i="68"/>
  <c r="G45" i="67" s="1"/>
  <c r="AN45" i="68"/>
  <c r="AP45" i="68"/>
  <c r="AQ45" i="68"/>
  <c r="AS23" i="68"/>
  <c r="Y23" i="12" s="1"/>
  <c r="C23" i="67"/>
  <c r="AD23" i="68"/>
  <c r="AO63" i="68"/>
  <c r="G63" i="67" s="1"/>
  <c r="AQ63" i="68"/>
  <c r="AN63" i="68"/>
  <c r="AP63" i="68"/>
  <c r="AO19" i="68"/>
  <c r="G19" i="67" s="1"/>
  <c r="AN19" i="68"/>
  <c r="AP19" i="68"/>
  <c r="AQ19" i="68"/>
  <c r="AO68" i="68"/>
  <c r="G68" i="67" s="1"/>
  <c r="AN68" i="68"/>
  <c r="AQ68" i="68"/>
  <c r="AP68" i="68"/>
  <c r="AS63" i="68"/>
  <c r="Y63" i="12" s="1"/>
  <c r="AD63" i="68"/>
  <c r="C63" i="67"/>
  <c r="AO74" i="68"/>
  <c r="G74" i="67" s="1"/>
  <c r="AP74" i="68"/>
  <c r="AN74" i="68"/>
  <c r="AQ74" i="68"/>
  <c r="AO75" i="68"/>
  <c r="G75" i="67" s="1"/>
  <c r="AN75" i="68"/>
  <c r="AQ75" i="68"/>
  <c r="AP75" i="68"/>
  <c r="AO44" i="68"/>
  <c r="G44" i="67" s="1"/>
  <c r="AN44" i="68"/>
  <c r="AP44" i="68"/>
  <c r="AQ44" i="68"/>
  <c r="AO31" i="68"/>
  <c r="G31" i="67" s="1"/>
  <c r="AP31" i="68"/>
  <c r="AQ31" i="68"/>
  <c r="AN31" i="68"/>
  <c r="AO51" i="68"/>
  <c r="G51" i="67" s="1"/>
  <c r="AP51" i="68"/>
  <c r="AQ51" i="68"/>
  <c r="AN51" i="68"/>
  <c r="AO62" i="68"/>
  <c r="G62" i="67" s="1"/>
  <c r="AP62" i="68"/>
  <c r="AN62" i="68"/>
  <c r="AQ62" i="68"/>
  <c r="AF76" i="68"/>
  <c r="AS7" i="68"/>
  <c r="C7" i="67"/>
  <c r="AD7" i="68"/>
  <c r="AO64" i="68"/>
  <c r="G64" i="67" s="1"/>
  <c r="AN64" i="68"/>
  <c r="AQ64" i="68"/>
  <c r="AP64" i="68"/>
  <c r="AM76" i="68"/>
  <c r="AO7" i="68"/>
  <c r="AN7" i="68"/>
  <c r="AP7" i="68"/>
  <c r="AQ7" i="68"/>
  <c r="AD35" i="68"/>
  <c r="C35" i="67"/>
  <c r="AS35" i="68"/>
  <c r="Y35" i="12" s="1"/>
  <c r="AS71" i="68"/>
  <c r="Y71" i="12" s="1"/>
  <c r="AD71" i="68"/>
  <c r="C71" i="67"/>
  <c r="C31" i="67"/>
  <c r="AD31" i="68"/>
  <c r="AS31" i="68"/>
  <c r="Y31" i="12" s="1"/>
  <c r="AO54" i="68"/>
  <c r="G54" i="67" s="1"/>
  <c r="AQ54" i="68"/>
  <c r="AP54" i="68"/>
  <c r="AN54" i="68"/>
  <c r="AO55" i="68"/>
  <c r="G55" i="67" s="1"/>
  <c r="AQ55" i="68"/>
  <c r="AN55" i="68"/>
  <c r="AP55" i="68"/>
  <c r="AO56" i="68"/>
  <c r="G56" i="67" s="1"/>
  <c r="AP56" i="68"/>
  <c r="AQ56" i="68"/>
  <c r="AN56" i="68"/>
  <c r="AO14" i="68"/>
  <c r="G14" i="67" s="1"/>
  <c r="AP14" i="68"/>
  <c r="AN14" i="68"/>
  <c r="AQ14" i="68"/>
  <c r="AO11" i="68"/>
  <c r="G11" i="67" s="1"/>
  <c r="AQ11" i="68"/>
  <c r="AP11" i="68"/>
  <c r="AN11" i="68"/>
  <c r="AO67" i="68"/>
  <c r="G67" i="67" s="1"/>
  <c r="AN67" i="68"/>
  <c r="AQ67" i="68"/>
  <c r="AP67" i="68"/>
  <c r="AG76" i="68"/>
  <c r="J23" i="77"/>
  <c r="AC76" i="68"/>
  <c r="AS67" i="68"/>
  <c r="Y67" i="12" s="1"/>
  <c r="C67" i="67"/>
  <c r="AD67" i="68"/>
  <c r="AO46" i="68"/>
  <c r="G46" i="67" s="1"/>
  <c r="AQ46" i="68"/>
  <c r="AP46" i="68"/>
  <c r="AN46" i="68"/>
  <c r="AO47" i="68"/>
  <c r="G47" i="67" s="1"/>
  <c r="AQ47" i="68"/>
  <c r="AN47" i="68"/>
  <c r="AP47" i="68"/>
  <c r="AO22" i="68"/>
  <c r="G22" i="67" s="1"/>
  <c r="AP22" i="68"/>
  <c r="AN22" i="68"/>
  <c r="AQ22" i="68"/>
  <c r="AO35" i="68"/>
  <c r="G35" i="67" s="1"/>
  <c r="AQ35" i="68"/>
  <c r="AN35" i="68"/>
  <c r="AP35" i="68"/>
  <c r="AO10" i="68"/>
  <c r="G10" i="67" s="1"/>
  <c r="AP10" i="68"/>
  <c r="AN10" i="68"/>
  <c r="AQ10" i="68"/>
  <c r="C19" i="67"/>
  <c r="AS19" i="68"/>
  <c r="Y19" i="12" s="1"/>
  <c r="AD19" i="68"/>
  <c r="AO58" i="68"/>
  <c r="G58" i="67" s="1"/>
  <c r="AN58" i="68"/>
  <c r="AP58" i="68"/>
  <c r="AQ58" i="68"/>
  <c r="AO59" i="68"/>
  <c r="G59" i="67" s="1"/>
  <c r="AN59" i="68"/>
  <c r="AQ59" i="68"/>
  <c r="AP59" i="68"/>
  <c r="AO60" i="68"/>
  <c r="G60" i="67" s="1"/>
  <c r="AN60" i="68"/>
  <c r="AP60" i="68"/>
  <c r="AQ60" i="68"/>
  <c r="AO34" i="68"/>
  <c r="G34" i="67" s="1"/>
  <c r="AN34" i="68"/>
  <c r="AP34" i="68"/>
  <c r="AQ34" i="68"/>
  <c r="AO15" i="68"/>
  <c r="G15" i="67" s="1"/>
  <c r="AP15" i="68"/>
  <c r="AQ15" i="68"/>
  <c r="AN15" i="68"/>
  <c r="AO66" i="68"/>
  <c r="G66" i="67" s="1"/>
  <c r="AQ66" i="68"/>
  <c r="AP66" i="68"/>
  <c r="AN66" i="68"/>
  <c r="AO26" i="68"/>
  <c r="G26" i="67" s="1"/>
  <c r="AN26" i="68"/>
  <c r="AQ26" i="68"/>
  <c r="AP26" i="68"/>
  <c r="AS15" i="68"/>
  <c r="Y15" i="12" s="1"/>
  <c r="AD15" i="68"/>
  <c r="C15" i="67"/>
  <c r="AS39" i="68"/>
  <c r="Y39" i="12" s="1"/>
  <c r="C39" i="67"/>
  <c r="AD39" i="68"/>
  <c r="AO48" i="68"/>
  <c r="G48" i="67" s="1"/>
  <c r="AN48" i="68"/>
  <c r="AQ48" i="68"/>
  <c r="AP48" i="68"/>
  <c r="F76" i="67"/>
  <c r="F78" i="67" s="1"/>
  <c r="Z111" i="7"/>
  <c r="Z122" i="7" s="1"/>
  <c r="AO70" i="68"/>
  <c r="G70" i="67" s="1"/>
  <c r="AN70" i="68"/>
  <c r="AQ70" i="68"/>
  <c r="AP70" i="68"/>
  <c r="AO71" i="68"/>
  <c r="G71" i="67" s="1"/>
  <c r="AQ71" i="68"/>
  <c r="AN71" i="68"/>
  <c r="AP71" i="68"/>
  <c r="AO72" i="68"/>
  <c r="G72" i="67" s="1"/>
  <c r="AP72" i="68"/>
  <c r="AQ72" i="68"/>
  <c r="AN72" i="68"/>
  <c r="AO30" i="68"/>
  <c r="G30" i="67" s="1"/>
  <c r="AQ30" i="68"/>
  <c r="AP30" i="68"/>
  <c r="AN30" i="68"/>
  <c r="AO27" i="68"/>
  <c r="G27" i="67" s="1"/>
  <c r="AQ27" i="68"/>
  <c r="AP27" i="68"/>
  <c r="AN27" i="68"/>
  <c r="AO50" i="68"/>
  <c r="G50" i="67" s="1"/>
  <c r="AN50" i="68"/>
  <c r="AP50" i="68"/>
  <c r="AQ50" i="68"/>
  <c r="AO52" i="68"/>
  <c r="G52" i="67" s="1"/>
  <c r="AP52" i="68"/>
  <c r="AN52" i="68"/>
  <c r="AQ52" i="68"/>
  <c r="AO23" i="68"/>
  <c r="G23" i="67" s="1"/>
  <c r="AP23" i="68"/>
  <c r="AQ23" i="68"/>
  <c r="AN23" i="68"/>
  <c r="BI22" i="69"/>
  <c r="M32" i="25"/>
  <c r="N32" i="25" s="1"/>
  <c r="D32" i="13"/>
  <c r="L32" i="12"/>
  <c r="M32" i="12" s="1"/>
  <c r="N32" i="12" s="1"/>
  <c r="H32" i="13"/>
  <c r="I32" i="13" s="1"/>
  <c r="BI63" i="69"/>
  <c r="AH90" i="2"/>
  <c r="AH91" i="2" s="1"/>
  <c r="U111" i="7"/>
  <c r="U122" i="7" s="1"/>
  <c r="U141" i="7" s="1"/>
  <c r="V90" i="1"/>
  <c r="V91" i="1" s="1"/>
  <c r="F38" i="13"/>
  <c r="C24" i="12"/>
  <c r="BI24" i="69"/>
  <c r="AT53" i="68"/>
  <c r="M53" i="25"/>
  <c r="N53" i="25" s="1"/>
  <c r="L53" i="12"/>
  <c r="M53" i="12" s="1"/>
  <c r="N53" i="12" s="1"/>
  <c r="D53" i="13"/>
  <c r="H53" i="13"/>
  <c r="I53" i="13" s="1"/>
  <c r="H16" i="29"/>
  <c r="H118" i="7"/>
  <c r="H120" i="7" s="1"/>
  <c r="H122" i="7" s="1"/>
  <c r="F57" i="13"/>
  <c r="M57" i="25"/>
  <c r="N57" i="25" s="1"/>
  <c r="AT57" i="68"/>
  <c r="D57" i="13"/>
  <c r="L57" i="12"/>
  <c r="M57" i="12" s="1"/>
  <c r="N57" i="12" s="1"/>
  <c r="H57" i="13"/>
  <c r="I57" i="13" s="1"/>
  <c r="C66" i="12"/>
  <c r="BI66" i="69"/>
  <c r="C29" i="12"/>
  <c r="BI29" i="69"/>
  <c r="D34" i="13"/>
  <c r="M34" i="25"/>
  <c r="N34" i="25" s="1"/>
  <c r="AT34" i="68"/>
  <c r="F34" i="13"/>
  <c r="L34" i="12"/>
  <c r="M34" i="12" s="1"/>
  <c r="N34" i="12" s="1"/>
  <c r="H34" i="13"/>
  <c r="I34" i="13" s="1"/>
  <c r="F47" i="13"/>
  <c r="D47" i="13"/>
  <c r="L47" i="12"/>
  <c r="M47" i="12" s="1"/>
  <c r="N47" i="12" s="1"/>
  <c r="M47" i="25"/>
  <c r="N47" i="25" s="1"/>
  <c r="H47" i="13"/>
  <c r="I47" i="13" s="1"/>
  <c r="C75" i="12"/>
  <c r="BI75" i="69"/>
  <c r="C39" i="12"/>
  <c r="BI39" i="69"/>
  <c r="K111" i="7"/>
  <c r="K122" i="7" s="1"/>
  <c r="C14" i="12"/>
  <c r="BI14" i="69"/>
  <c r="C62" i="12"/>
  <c r="BI62" i="69"/>
  <c r="M111" i="7"/>
  <c r="M122" i="7" s="1"/>
  <c r="M141" i="7" s="1"/>
  <c r="D20" i="29"/>
  <c r="D18" i="29"/>
  <c r="F74" i="13"/>
  <c r="L74" i="12"/>
  <c r="M74" i="12" s="1"/>
  <c r="N74" i="12" s="1"/>
  <c r="H74" i="13"/>
  <c r="I74" i="13" s="1"/>
  <c r="M74" i="25"/>
  <c r="N74" i="25" s="1"/>
  <c r="D74" i="13"/>
  <c r="C54" i="12"/>
  <c r="BI54" i="69"/>
  <c r="J6" i="77"/>
  <c r="F52" i="13"/>
  <c r="L52" i="12"/>
  <c r="M52" i="12" s="1"/>
  <c r="N52" i="12" s="1"/>
  <c r="M52" i="25"/>
  <c r="N52" i="25" s="1"/>
  <c r="D52" i="13"/>
  <c r="H52" i="13"/>
  <c r="I52" i="13" s="1"/>
  <c r="C51" i="12"/>
  <c r="BI51" i="69"/>
  <c r="C43" i="12"/>
  <c r="BI43" i="69"/>
  <c r="M22" i="25"/>
  <c r="N22" i="25" s="1"/>
  <c r="AT22" i="68"/>
  <c r="L22" i="12"/>
  <c r="M22" i="12" s="1"/>
  <c r="N22" i="12" s="1"/>
  <c r="H22" i="13"/>
  <c r="I22" i="13" s="1"/>
  <c r="D22" i="13"/>
  <c r="F22" i="13"/>
  <c r="C35" i="12"/>
  <c r="BI35" i="69"/>
  <c r="F65" i="13"/>
  <c r="H65" i="13"/>
  <c r="I65" i="13" s="1"/>
  <c r="M65" i="25"/>
  <c r="N65" i="25" s="1"/>
  <c r="AT65" i="68"/>
  <c r="L65" i="12"/>
  <c r="M65" i="12" s="1"/>
  <c r="N65" i="12" s="1"/>
  <c r="D65" i="13"/>
  <c r="J7" i="77"/>
  <c r="AT13" i="68"/>
  <c r="C71" i="12"/>
  <c r="BI71" i="69"/>
  <c r="M44" i="25"/>
  <c r="N44" i="25" s="1"/>
  <c r="D44" i="13"/>
  <c r="L44" i="12"/>
  <c r="M44" i="12" s="1"/>
  <c r="N44" i="12" s="1"/>
  <c r="H44" i="13"/>
  <c r="I44" i="13" s="1"/>
  <c r="M17" i="25"/>
  <c r="N17" i="25" s="1"/>
  <c r="F17" i="13"/>
  <c r="H17" i="13"/>
  <c r="I17" i="13" s="1"/>
  <c r="L17" i="12"/>
  <c r="M17" i="12" s="1"/>
  <c r="N17" i="12" s="1"/>
  <c r="D17" i="13"/>
  <c r="C48" i="12"/>
  <c r="BI48" i="69"/>
  <c r="C10" i="12"/>
  <c r="BI10" i="69"/>
  <c r="J9" i="77"/>
  <c r="F70" i="13"/>
  <c r="M70" i="25"/>
  <c r="N70" i="25" s="1"/>
  <c r="AT70" i="68"/>
  <c r="D70" i="13"/>
  <c r="L70" i="12"/>
  <c r="M70" i="12" s="1"/>
  <c r="N70" i="12" s="1"/>
  <c r="H70" i="13"/>
  <c r="I70" i="13" s="1"/>
  <c r="F61" i="13"/>
  <c r="AT61" i="68"/>
  <c r="M61" i="25"/>
  <c r="N61" i="25" s="1"/>
  <c r="D61" i="13"/>
  <c r="L61" i="12"/>
  <c r="M61" i="12" s="1"/>
  <c r="N61" i="12" s="1"/>
  <c r="H61" i="13"/>
  <c r="I61" i="13" s="1"/>
  <c r="M42" i="25"/>
  <c r="N42" i="25" s="1"/>
  <c r="AT42" i="68"/>
  <c r="F42" i="13"/>
  <c r="L42" i="12"/>
  <c r="M42" i="12" s="1"/>
  <c r="N42" i="12" s="1"/>
  <c r="H42" i="13"/>
  <c r="I42" i="13" s="1"/>
  <c r="N90" i="1"/>
  <c r="N91" i="1" s="1"/>
  <c r="AT9" i="68"/>
  <c r="M9" i="25"/>
  <c r="N9" i="25" s="1"/>
  <c r="F9" i="13"/>
  <c r="L9" i="12"/>
  <c r="M9" i="12" s="1"/>
  <c r="N9" i="12" s="1"/>
  <c r="D9" i="13"/>
  <c r="H9" i="13"/>
  <c r="I9" i="13" s="1"/>
  <c r="C58" i="12"/>
  <c r="BI58" i="69"/>
  <c r="C18" i="12"/>
  <c r="BI18" i="69"/>
  <c r="F55" i="13"/>
  <c r="H55" i="13"/>
  <c r="I55" i="13" s="1"/>
  <c r="L55" i="12"/>
  <c r="M55" i="12" s="1"/>
  <c r="N55" i="12" s="1"/>
  <c r="D55" i="13"/>
  <c r="M55" i="25"/>
  <c r="N55" i="25" s="1"/>
  <c r="L25" i="12"/>
  <c r="M25" i="12" s="1"/>
  <c r="N25" i="12" s="1"/>
  <c r="H25" i="13"/>
  <c r="I25" i="13" s="1"/>
  <c r="F25" i="13"/>
  <c r="D25" i="13"/>
  <c r="AT25" i="68"/>
  <c r="M25" i="25"/>
  <c r="N25" i="25" s="1"/>
  <c r="H69" i="13"/>
  <c r="I69" i="13" s="1"/>
  <c r="D69" i="13"/>
  <c r="L69" i="12"/>
  <c r="M69" i="12" s="1"/>
  <c r="N69" i="12" s="1"/>
  <c r="M69" i="25"/>
  <c r="N69" i="25" s="1"/>
  <c r="AT69" i="68"/>
  <c r="D49" i="13"/>
  <c r="D12" i="13"/>
  <c r="F12" i="13"/>
  <c r="H12" i="13"/>
  <c r="I12" i="13" s="1"/>
  <c r="M12" i="25"/>
  <c r="N12" i="25" s="1"/>
  <c r="L27" i="12"/>
  <c r="M27" i="12" s="1"/>
  <c r="N27" i="12" s="1"/>
  <c r="H27" i="13"/>
  <c r="I27" i="13" s="1"/>
  <c r="F27" i="13"/>
  <c r="D27" i="13"/>
  <c r="M27" i="25"/>
  <c r="N27" i="25" s="1"/>
  <c r="D8" i="13"/>
  <c r="F8" i="13"/>
  <c r="L8" i="12"/>
  <c r="H8" i="13"/>
  <c r="M8" i="25"/>
  <c r="D41" i="13"/>
  <c r="F41" i="13"/>
  <c r="L41" i="12"/>
  <c r="M41" i="12" s="1"/>
  <c r="N41" i="12" s="1"/>
  <c r="H41" i="13"/>
  <c r="I41" i="13" s="1"/>
  <c r="M41" i="25"/>
  <c r="N41" i="25" s="1"/>
  <c r="AT41" i="68"/>
  <c r="D23" i="7"/>
  <c r="D76" i="7" s="1"/>
  <c r="L56" i="12"/>
  <c r="M56" i="12" s="1"/>
  <c r="N56" i="12" s="1"/>
  <c r="H56" i="13"/>
  <c r="I56" i="13" s="1"/>
  <c r="D56" i="13"/>
  <c r="M56" i="25"/>
  <c r="N56" i="25" s="1"/>
  <c r="D40" i="13"/>
  <c r="L40" i="12"/>
  <c r="M40" i="12" s="1"/>
  <c r="N40" i="12" s="1"/>
  <c r="F40" i="13"/>
  <c r="H40" i="13"/>
  <c r="I40" i="13" s="1"/>
  <c r="M40" i="25"/>
  <c r="N40" i="25" s="1"/>
  <c r="O111" i="7"/>
  <c r="O122" i="7" s="1"/>
  <c r="F72" i="13"/>
  <c r="L72" i="12"/>
  <c r="M72" i="12" s="1"/>
  <c r="N72" i="12" s="1"/>
  <c r="H72" i="13"/>
  <c r="I72" i="13" s="1"/>
  <c r="D72" i="13"/>
  <c r="M72" i="25"/>
  <c r="N72" i="25" s="1"/>
  <c r="H60" i="13"/>
  <c r="I60" i="13" s="1"/>
  <c r="F63" i="13"/>
  <c r="D63" i="13"/>
  <c r="L63" i="12"/>
  <c r="M63" i="12" s="1"/>
  <c r="N63" i="12" s="1"/>
  <c r="H63" i="13"/>
  <c r="I63" i="13" s="1"/>
  <c r="M63" i="25"/>
  <c r="N63" i="25" s="1"/>
  <c r="I111" i="7"/>
  <c r="I122" i="7" s="1"/>
  <c r="F67" i="13"/>
  <c r="D67" i="13"/>
  <c r="L67" i="12"/>
  <c r="M67" i="12" s="1"/>
  <c r="N67" i="12" s="1"/>
  <c r="H67" i="13"/>
  <c r="I67" i="13" s="1"/>
  <c r="M67" i="25"/>
  <c r="N67" i="25" s="1"/>
  <c r="F73" i="13"/>
  <c r="L73" i="12"/>
  <c r="M73" i="12" s="1"/>
  <c r="N73" i="12" s="1"/>
  <c r="D73" i="13"/>
  <c r="H73" i="13"/>
  <c r="I73" i="13" s="1"/>
  <c r="M73" i="25"/>
  <c r="N73" i="25" s="1"/>
  <c r="AT73" i="68"/>
  <c r="D15" i="13"/>
  <c r="L15" i="12"/>
  <c r="M15" i="12" s="1"/>
  <c r="N15" i="12" s="1"/>
  <c r="F15" i="13"/>
  <c r="H15" i="13"/>
  <c r="I15" i="13" s="1"/>
  <c r="M15" i="25"/>
  <c r="N15" i="25" s="1"/>
  <c r="L33" i="12"/>
  <c r="M33" i="12" s="1"/>
  <c r="N33" i="12" s="1"/>
  <c r="D33" i="13"/>
  <c r="H33" i="13"/>
  <c r="I33" i="13" s="1"/>
  <c r="M33" i="25"/>
  <c r="N33" i="25" s="1"/>
  <c r="AT33" i="68"/>
  <c r="D19" i="13"/>
  <c r="F19" i="13"/>
  <c r="L19" i="12"/>
  <c r="M19" i="12" s="1"/>
  <c r="N19" i="12" s="1"/>
  <c r="H19" i="13"/>
  <c r="I19" i="13" s="1"/>
  <c r="M19" i="25"/>
  <c r="N19" i="25" s="1"/>
  <c r="F46" i="13"/>
  <c r="D46" i="13"/>
  <c r="L46" i="12"/>
  <c r="M46" i="12" s="1"/>
  <c r="N46" i="12" s="1"/>
  <c r="H46" i="13"/>
  <c r="I46" i="13" s="1"/>
  <c r="M46" i="25"/>
  <c r="N46" i="25" s="1"/>
  <c r="D11" i="13"/>
  <c r="L11" i="12"/>
  <c r="M11" i="12" s="1"/>
  <c r="N11" i="12" s="1"/>
  <c r="F11" i="13"/>
  <c r="H11" i="13"/>
  <c r="I11" i="13" s="1"/>
  <c r="M11" i="25"/>
  <c r="N11" i="25" s="1"/>
  <c r="D16" i="13"/>
  <c r="F16" i="13"/>
  <c r="L16" i="12"/>
  <c r="M16" i="12" s="1"/>
  <c r="N16" i="12" s="1"/>
  <c r="H16" i="13"/>
  <c r="I16" i="13" s="1"/>
  <c r="M16" i="25"/>
  <c r="N16" i="25" s="1"/>
  <c r="F50" i="13"/>
  <c r="D50" i="13"/>
  <c r="L50" i="12"/>
  <c r="M50" i="12" s="1"/>
  <c r="N50" i="12" s="1"/>
  <c r="M50" i="25"/>
  <c r="N50" i="25" s="1"/>
  <c r="L36" i="12"/>
  <c r="M36" i="12" s="1"/>
  <c r="N36" i="12" s="1"/>
  <c r="H36" i="13"/>
  <c r="I36" i="13" s="1"/>
  <c r="F36" i="13"/>
  <c r="D36" i="13"/>
  <c r="M36" i="25"/>
  <c r="N36" i="25" s="1"/>
  <c r="D20" i="13"/>
  <c r="F20" i="13"/>
  <c r="H20" i="13"/>
  <c r="I20" i="13" s="1"/>
  <c r="L20" i="12"/>
  <c r="M20" i="12" s="1"/>
  <c r="N20" i="12" s="1"/>
  <c r="M20" i="25"/>
  <c r="N20" i="25" s="1"/>
  <c r="AT20" i="68"/>
  <c r="H21" i="13"/>
  <c r="I21" i="13" s="1"/>
  <c r="L21" i="12"/>
  <c r="M21" i="12" s="1"/>
  <c r="N21" i="12" s="1"/>
  <c r="D21" i="13"/>
  <c r="M21" i="25"/>
  <c r="N21" i="25" s="1"/>
  <c r="F68" i="13"/>
  <c r="H68" i="13"/>
  <c r="I68" i="13" s="1"/>
  <c r="L68" i="12"/>
  <c r="M68" i="12" s="1"/>
  <c r="N68" i="12" s="1"/>
  <c r="D68" i="13"/>
  <c r="AT68" i="68"/>
  <c r="M68" i="25"/>
  <c r="N68" i="25" s="1"/>
  <c r="F59" i="13"/>
  <c r="L59" i="12"/>
  <c r="M59" i="12" s="1"/>
  <c r="N59" i="12" s="1"/>
  <c r="D59" i="13"/>
  <c r="H59" i="13"/>
  <c r="I59" i="13" s="1"/>
  <c r="M59" i="25"/>
  <c r="N59" i="25" s="1"/>
  <c r="F64" i="13"/>
  <c r="D64" i="13"/>
  <c r="H124" i="7"/>
  <c r="H130" i="7" s="1"/>
  <c r="G9" i="16"/>
  <c r="H31" i="13"/>
  <c r="I31" i="13" s="1"/>
  <c r="F31" i="13"/>
  <c r="D31" i="13"/>
  <c r="L31" i="12"/>
  <c r="M31" i="12" s="1"/>
  <c r="N31" i="12" s="1"/>
  <c r="M31" i="25"/>
  <c r="N31" i="25" s="1"/>
  <c r="D37" i="13"/>
  <c r="L37" i="12"/>
  <c r="M37" i="12" s="1"/>
  <c r="N37" i="12" s="1"/>
  <c r="F37" i="13"/>
  <c r="H37" i="13"/>
  <c r="I37" i="13" s="1"/>
  <c r="AT37" i="68"/>
  <c r="M37" i="25"/>
  <c r="N37" i="25" s="1"/>
  <c r="D30" i="13"/>
  <c r="L30" i="12"/>
  <c r="M30" i="12" s="1"/>
  <c r="N30" i="12" s="1"/>
  <c r="H30" i="13"/>
  <c r="I30" i="13" s="1"/>
  <c r="M30" i="25"/>
  <c r="N30" i="25" s="1"/>
  <c r="H26" i="13"/>
  <c r="I26" i="13" s="1"/>
  <c r="L26" i="12"/>
  <c r="M26" i="12" s="1"/>
  <c r="N26" i="12" s="1"/>
  <c r="D26" i="13"/>
  <c r="M26" i="25"/>
  <c r="N26" i="25" s="1"/>
  <c r="H76" i="68"/>
  <c r="D76" i="67"/>
  <c r="D78" i="67" s="1"/>
  <c r="AR90" i="2"/>
  <c r="AR91" i="2" s="1"/>
  <c r="J39" i="77" l="1"/>
  <c r="AJ143" i="7" s="1"/>
  <c r="AV42" i="9"/>
  <c r="AT49" i="68"/>
  <c r="L49" i="12"/>
  <c r="M49" i="12" s="1"/>
  <c r="N49" i="12" s="1"/>
  <c r="M49" i="25"/>
  <c r="N49" i="25" s="1"/>
  <c r="H49" i="13"/>
  <c r="I49" i="13" s="1"/>
  <c r="D42" i="30"/>
  <c r="C90" i="2" s="1"/>
  <c r="C91" i="2" s="1"/>
  <c r="AF42" i="30"/>
  <c r="Z141" i="7"/>
  <c r="Z146" i="7" s="1"/>
  <c r="S143" i="7"/>
  <c r="S144" i="7" s="1"/>
  <c r="N59" i="77"/>
  <c r="AP90" i="2"/>
  <c r="AP91" i="2" s="1"/>
  <c r="C87" i="2"/>
  <c r="AE78" i="1"/>
  <c r="I141" i="7"/>
  <c r="AI122" i="7"/>
  <c r="AI141" i="7" s="1"/>
  <c r="Q90" i="1"/>
  <c r="Q91" i="1" s="1"/>
  <c r="K90" i="1"/>
  <c r="K91" i="1" s="1"/>
  <c r="K141" i="7"/>
  <c r="E76" i="15"/>
  <c r="E142" i="15" s="1"/>
  <c r="AC9" i="29"/>
  <c r="AC20" i="29" s="1"/>
  <c r="AB131" i="15"/>
  <c r="AD86" i="7"/>
  <c r="AA111" i="7"/>
  <c r="AN131" i="15"/>
  <c r="U131" i="15"/>
  <c r="AG131" i="15"/>
  <c r="M84" i="27"/>
  <c r="AG140" i="15"/>
  <c r="L60" i="12"/>
  <c r="M60" i="12" s="1"/>
  <c r="N60" i="12" s="1"/>
  <c r="H38" i="13"/>
  <c r="I38" i="13" s="1"/>
  <c r="L64" i="12"/>
  <c r="M64" i="12" s="1"/>
  <c r="N64" i="12" s="1"/>
  <c r="D60" i="13"/>
  <c r="O141" i="7"/>
  <c r="L38" i="12"/>
  <c r="M38" i="12" s="1"/>
  <c r="N38" i="12" s="1"/>
  <c r="M38" i="25"/>
  <c r="N38" i="25" s="1"/>
  <c r="M64" i="25"/>
  <c r="N64" i="25" s="1"/>
  <c r="M60" i="25"/>
  <c r="N60" i="25" s="1"/>
  <c r="AT56" i="68"/>
  <c r="D38" i="13"/>
  <c r="D111" i="7"/>
  <c r="D122" i="7" s="1"/>
  <c r="J57" i="77"/>
  <c r="E9" i="8" s="1"/>
  <c r="B9" i="8"/>
  <c r="D9" i="8" s="1"/>
  <c r="AD79" i="7"/>
  <c r="AC78" i="2"/>
  <c r="U140" i="15"/>
  <c r="M84" i="28"/>
  <c r="M28" i="25"/>
  <c r="N28" i="25" s="1"/>
  <c r="D13" i="13"/>
  <c r="L7" i="12"/>
  <c r="M7" i="12" s="1"/>
  <c r="N7" i="12" s="1"/>
  <c r="O7" i="12" s="1"/>
  <c r="P7" i="12" s="1"/>
  <c r="F28" i="13"/>
  <c r="AT28" i="68"/>
  <c r="AD92" i="7"/>
  <c r="M45" i="25"/>
  <c r="N45" i="25" s="1"/>
  <c r="H28" i="13"/>
  <c r="I28" i="13" s="1"/>
  <c r="L28" i="12"/>
  <c r="M28" i="12" s="1"/>
  <c r="N28" i="12" s="1"/>
  <c r="O28" i="12" s="1"/>
  <c r="P28" i="12" s="1"/>
  <c r="M7" i="25"/>
  <c r="N7" i="25" s="1"/>
  <c r="AD108" i="7"/>
  <c r="AD128" i="7"/>
  <c r="AC140" i="15"/>
  <c r="AA90" i="1"/>
  <c r="AA91" i="1" s="1"/>
  <c r="D7" i="13"/>
  <c r="H7" i="13"/>
  <c r="I7" i="13" s="1"/>
  <c r="AT7" i="68"/>
  <c r="L45" i="12"/>
  <c r="M45" i="12" s="1"/>
  <c r="N45" i="12" s="1"/>
  <c r="AC94" i="15"/>
  <c r="W16" i="29"/>
  <c r="W18" i="29" s="1"/>
  <c r="AB140" i="15"/>
  <c r="U94" i="15"/>
  <c r="AF84" i="1"/>
  <c r="AB84" i="1"/>
  <c r="AB83" i="1"/>
  <c r="AG94" i="15"/>
  <c r="AO140" i="15"/>
  <c r="AI76" i="15"/>
  <c r="AI142" i="15" s="1"/>
  <c r="AA42" i="7"/>
  <c r="AA76" i="7" s="1"/>
  <c r="AV76" i="9"/>
  <c r="AE76" i="15"/>
  <c r="AE142" i="15" s="1"/>
  <c r="S76" i="15"/>
  <c r="S142" i="15" s="1"/>
  <c r="W76" i="15"/>
  <c r="W142" i="15" s="1"/>
  <c r="AD91" i="7"/>
  <c r="M85" i="27"/>
  <c r="AD126" i="7"/>
  <c r="AC84" i="15"/>
  <c r="U85" i="15"/>
  <c r="AD135" i="7"/>
  <c r="AC112" i="15"/>
  <c r="AC131" i="15" s="1"/>
  <c r="AC135" i="7"/>
  <c r="AO103" i="15"/>
  <c r="AJ42" i="7"/>
  <c r="AJ76" i="7" s="1"/>
  <c r="AJ122" i="7" s="1"/>
  <c r="AJ141" i="7" s="1"/>
  <c r="BF76" i="9"/>
  <c r="V16" i="29"/>
  <c r="V18" i="29" s="1"/>
  <c r="C14" i="17"/>
  <c r="C90" i="1" s="1"/>
  <c r="C91" i="1" s="1"/>
  <c r="F45" i="13"/>
  <c r="H45" i="13"/>
  <c r="I45" i="13" s="1"/>
  <c r="G76" i="1"/>
  <c r="G85" i="1" s="1"/>
  <c r="AT45" i="68"/>
  <c r="D139" i="7"/>
  <c r="H133" i="7"/>
  <c r="G8" i="17"/>
  <c r="H134" i="7"/>
  <c r="G9" i="17"/>
  <c r="L13" i="12"/>
  <c r="M13" i="12" s="1"/>
  <c r="N13" i="12" s="1"/>
  <c r="M13" i="25"/>
  <c r="N13" i="25" s="1"/>
  <c r="H13" i="13"/>
  <c r="I13" i="13" s="1"/>
  <c r="F13" i="13"/>
  <c r="AC7" i="7"/>
  <c r="AD94" i="7"/>
  <c r="AD102" i="7"/>
  <c r="AD80" i="7"/>
  <c r="AC114" i="7"/>
  <c r="I85" i="25"/>
  <c r="U85" i="25" s="1"/>
  <c r="AD129" i="7"/>
  <c r="T85" i="25"/>
  <c r="AD7" i="7"/>
  <c r="AC97" i="7"/>
  <c r="V9" i="29"/>
  <c r="AC113" i="7"/>
  <c r="AD88" i="7"/>
  <c r="AD90" i="7"/>
  <c r="AC79" i="7"/>
  <c r="AD78" i="7"/>
  <c r="AD96" i="7"/>
  <c r="AC92" i="7"/>
  <c r="AD127" i="7"/>
  <c r="AD136" i="7"/>
  <c r="AD132" i="7"/>
  <c r="AC87" i="7"/>
  <c r="AC84" i="7"/>
  <c r="AC105" i="7"/>
  <c r="AC132" i="7"/>
  <c r="AD124" i="7"/>
  <c r="R9" i="16"/>
  <c r="AC101" i="7"/>
  <c r="AD104" i="7"/>
  <c r="AC103" i="7"/>
  <c r="AC137" i="7"/>
  <c r="AC136" i="7"/>
  <c r="AC107" i="7"/>
  <c r="AC88" i="7"/>
  <c r="AD82" i="7"/>
  <c r="AC89" i="7"/>
  <c r="AD113" i="7"/>
  <c r="AD120" i="7" s="1"/>
  <c r="W9" i="29"/>
  <c r="AC93" i="7"/>
  <c r="AC91" i="7"/>
  <c r="AC124" i="7"/>
  <c r="Q9" i="16"/>
  <c r="AC127" i="7"/>
  <c r="AC78" i="7"/>
  <c r="AC95" i="7"/>
  <c r="AD98" i="7"/>
  <c r="AD84" i="7"/>
  <c r="AC99" i="7"/>
  <c r="AD134" i="7"/>
  <c r="AC109" i="7"/>
  <c r="AD106" i="7"/>
  <c r="AD110" i="7"/>
  <c r="AC85" i="7"/>
  <c r="AC83" i="7"/>
  <c r="AD138" i="7"/>
  <c r="AT55" i="68"/>
  <c r="AT30" i="68"/>
  <c r="AT26" i="68"/>
  <c r="AT17" i="68"/>
  <c r="AT46" i="68"/>
  <c r="N8" i="77"/>
  <c r="K8" i="77"/>
  <c r="L8" i="77" s="1"/>
  <c r="AT50" i="68"/>
  <c r="AT60" i="68"/>
  <c r="AT74" i="68"/>
  <c r="AT64" i="68"/>
  <c r="AT44" i="68"/>
  <c r="AT47" i="68"/>
  <c r="AT21" i="68"/>
  <c r="AT11" i="68"/>
  <c r="AT38" i="68"/>
  <c r="AT27" i="68"/>
  <c r="AT59" i="68"/>
  <c r="AT16" i="68"/>
  <c r="AT36" i="68"/>
  <c r="AT12" i="68"/>
  <c r="AT72" i="68"/>
  <c r="AT63" i="68"/>
  <c r="AT31" i="68"/>
  <c r="AT52" i="68"/>
  <c r="AT15" i="68"/>
  <c r="AT67" i="68"/>
  <c r="AT32" i="68"/>
  <c r="AT19" i="68"/>
  <c r="AT40" i="68"/>
  <c r="AT8" i="68"/>
  <c r="H3" i="67"/>
  <c r="H47" i="67" s="1"/>
  <c r="H79" i="67"/>
  <c r="G7" i="67"/>
  <c r="AO76" i="68"/>
  <c r="Y7" i="12"/>
  <c r="Y76" i="12" s="1"/>
  <c r="AS76" i="68"/>
  <c r="Z90" i="2"/>
  <c r="Z91" i="2" s="1"/>
  <c r="C76" i="67"/>
  <c r="C78" i="67" s="1"/>
  <c r="AN76" i="68"/>
  <c r="AP76" i="68"/>
  <c r="AQ76" i="68"/>
  <c r="J19" i="77"/>
  <c r="AD76" i="68"/>
  <c r="N23" i="77"/>
  <c r="K23" i="77"/>
  <c r="L23" i="77" s="1"/>
  <c r="F90" i="2"/>
  <c r="F91" i="2" s="1"/>
  <c r="O90" i="2"/>
  <c r="O91" i="2" s="1"/>
  <c r="O32" i="12"/>
  <c r="P32" i="12" s="1"/>
  <c r="V90" i="2"/>
  <c r="V91" i="2" s="1"/>
  <c r="T143" i="7"/>
  <c r="T144" i="7" s="1"/>
  <c r="K60" i="77"/>
  <c r="L60" i="77" s="1"/>
  <c r="N60" i="77"/>
  <c r="O52" i="12"/>
  <c r="P52" i="12" s="1"/>
  <c r="O74" i="12"/>
  <c r="P74" i="12" s="1"/>
  <c r="F58" i="13"/>
  <c r="D58" i="13"/>
  <c r="L58" i="12"/>
  <c r="M58" i="12" s="1"/>
  <c r="N58" i="12" s="1"/>
  <c r="H58" i="13"/>
  <c r="I58" i="13" s="1"/>
  <c r="M58" i="25"/>
  <c r="N58" i="25" s="1"/>
  <c r="AT58" i="68"/>
  <c r="O70" i="12"/>
  <c r="P70" i="12" s="1"/>
  <c r="H18" i="13"/>
  <c r="I18" i="13" s="1"/>
  <c r="L18" i="12"/>
  <c r="M18" i="12" s="1"/>
  <c r="N18" i="12" s="1"/>
  <c r="AT18" i="68"/>
  <c r="M18" i="25"/>
  <c r="N18" i="25" s="1"/>
  <c r="D18" i="13"/>
  <c r="F18" i="13"/>
  <c r="O61" i="12"/>
  <c r="P61" i="12" s="1"/>
  <c r="D10" i="13"/>
  <c r="AT10" i="68"/>
  <c r="M10" i="25"/>
  <c r="N10" i="25" s="1"/>
  <c r="F10" i="13"/>
  <c r="H10" i="13"/>
  <c r="I10" i="13" s="1"/>
  <c r="L10" i="12"/>
  <c r="M10" i="12" s="1"/>
  <c r="N10" i="12" s="1"/>
  <c r="O13" i="12"/>
  <c r="P13" i="12" s="1"/>
  <c r="M51" i="25"/>
  <c r="N51" i="25" s="1"/>
  <c r="AT51" i="68"/>
  <c r="H51" i="13"/>
  <c r="I51" i="13" s="1"/>
  <c r="L51" i="12"/>
  <c r="M51" i="12" s="1"/>
  <c r="N51" i="12" s="1"/>
  <c r="D51" i="13"/>
  <c r="D14" i="13"/>
  <c r="AT14" i="68"/>
  <c r="M14" i="25"/>
  <c r="N14" i="25" s="1"/>
  <c r="H14" i="13"/>
  <c r="I14" i="13" s="1"/>
  <c r="F14" i="13"/>
  <c r="L14" i="12"/>
  <c r="M14" i="12" s="1"/>
  <c r="N14" i="12" s="1"/>
  <c r="D39" i="13"/>
  <c r="M39" i="25"/>
  <c r="N39" i="25" s="1"/>
  <c r="AT39" i="68"/>
  <c r="L39" i="12"/>
  <c r="M39" i="12" s="1"/>
  <c r="N39" i="12" s="1"/>
  <c r="H39" i="13"/>
  <c r="I39" i="13" s="1"/>
  <c r="F39" i="13"/>
  <c r="F66" i="13"/>
  <c r="L66" i="12"/>
  <c r="M66" i="12" s="1"/>
  <c r="N66" i="12" s="1"/>
  <c r="M66" i="25"/>
  <c r="N66" i="25" s="1"/>
  <c r="D66" i="13"/>
  <c r="H66" i="13"/>
  <c r="I66" i="13" s="1"/>
  <c r="AT66" i="68"/>
  <c r="O53" i="12"/>
  <c r="P53" i="12" s="1"/>
  <c r="O42" i="12"/>
  <c r="P42" i="12" s="1"/>
  <c r="F48" i="13"/>
  <c r="L48" i="12"/>
  <c r="M48" i="12" s="1"/>
  <c r="N48" i="12" s="1"/>
  <c r="D48" i="13"/>
  <c r="H48" i="13"/>
  <c r="I48" i="13" s="1"/>
  <c r="AT48" i="68"/>
  <c r="M48" i="25"/>
  <c r="N48" i="25" s="1"/>
  <c r="N7" i="77"/>
  <c r="K7" i="77"/>
  <c r="L7" i="77" s="1"/>
  <c r="F75" i="13"/>
  <c r="L75" i="12"/>
  <c r="M75" i="12" s="1"/>
  <c r="N75" i="12" s="1"/>
  <c r="D75" i="13"/>
  <c r="H75" i="13"/>
  <c r="I75" i="13" s="1"/>
  <c r="AT75" i="68"/>
  <c r="M75" i="25"/>
  <c r="N75" i="25" s="1"/>
  <c r="N9" i="77"/>
  <c r="K9" i="77"/>
  <c r="L9" i="77" s="1"/>
  <c r="O17" i="12"/>
  <c r="P17" i="12" s="1"/>
  <c r="F71" i="13"/>
  <c r="D71" i="13"/>
  <c r="L71" i="12"/>
  <c r="M71" i="12" s="1"/>
  <c r="N71" i="12" s="1"/>
  <c r="H71" i="13"/>
  <c r="I71" i="13" s="1"/>
  <c r="M71" i="25"/>
  <c r="N71" i="25" s="1"/>
  <c r="AT71" i="68"/>
  <c r="F43" i="13"/>
  <c r="H43" i="13"/>
  <c r="I43" i="13" s="1"/>
  <c r="L43" i="12"/>
  <c r="M43" i="12" s="1"/>
  <c r="N43" i="12" s="1"/>
  <c r="D43" i="13"/>
  <c r="AT43" i="68"/>
  <c r="M43" i="25"/>
  <c r="N43" i="25" s="1"/>
  <c r="F54" i="13"/>
  <c r="D54" i="13"/>
  <c r="AT54" i="68"/>
  <c r="M54" i="25"/>
  <c r="N54" i="25" s="1"/>
  <c r="L54" i="12"/>
  <c r="M54" i="12" s="1"/>
  <c r="N54" i="12" s="1"/>
  <c r="H54" i="13"/>
  <c r="I54" i="13" s="1"/>
  <c r="F62" i="13"/>
  <c r="L62" i="12"/>
  <c r="M62" i="12" s="1"/>
  <c r="N62" i="12" s="1"/>
  <c r="D62" i="13"/>
  <c r="H62" i="13"/>
  <c r="I62" i="13" s="1"/>
  <c r="M62" i="25"/>
  <c r="N62" i="25" s="1"/>
  <c r="AT62" i="68"/>
  <c r="O47" i="12"/>
  <c r="P47" i="12" s="1"/>
  <c r="O34" i="12"/>
  <c r="P34" i="12" s="1"/>
  <c r="H29" i="13"/>
  <c r="I29" i="13" s="1"/>
  <c r="AT29" i="68"/>
  <c r="M29" i="25"/>
  <c r="N29" i="25" s="1"/>
  <c r="F29" i="13"/>
  <c r="L29" i="12"/>
  <c r="M29" i="12" s="1"/>
  <c r="N29" i="12" s="1"/>
  <c r="D29" i="13"/>
  <c r="H18" i="29"/>
  <c r="H20" i="29"/>
  <c r="O44" i="12"/>
  <c r="P44" i="12" s="1"/>
  <c r="O38" i="12"/>
  <c r="P38" i="12" s="1"/>
  <c r="O9" i="12"/>
  <c r="P9" i="12" s="1"/>
  <c r="O65" i="12"/>
  <c r="P65" i="12" s="1"/>
  <c r="D35" i="13"/>
  <c r="AT35" i="68"/>
  <c r="M35" i="25"/>
  <c r="N35" i="25" s="1"/>
  <c r="H35" i="13"/>
  <c r="I35" i="13" s="1"/>
  <c r="L35" i="12"/>
  <c r="M35" i="12" s="1"/>
  <c r="N35" i="12" s="1"/>
  <c r="F35" i="13"/>
  <c r="O22" i="12"/>
  <c r="P22" i="12" s="1"/>
  <c r="N6" i="77"/>
  <c r="K6" i="77"/>
  <c r="L6" i="77" s="1"/>
  <c r="O57" i="12"/>
  <c r="P57" i="12" s="1"/>
  <c r="D24" i="13"/>
  <c r="L24" i="12"/>
  <c r="M24" i="12" s="1"/>
  <c r="N24" i="12" s="1"/>
  <c r="M24" i="25"/>
  <c r="N24" i="25" s="1"/>
  <c r="AT24" i="68"/>
  <c r="F24" i="13"/>
  <c r="H24" i="13"/>
  <c r="I24" i="13" s="1"/>
  <c r="O31" i="12"/>
  <c r="P31" i="12" s="1"/>
  <c r="O19" i="12"/>
  <c r="P19" i="12" s="1"/>
  <c r="O26" i="12"/>
  <c r="P26" i="12" s="1"/>
  <c r="O37" i="12"/>
  <c r="P37" i="12" s="1"/>
  <c r="O64" i="12"/>
  <c r="P64" i="12" s="1"/>
  <c r="O59" i="12"/>
  <c r="P59" i="12" s="1"/>
  <c r="O11" i="12"/>
  <c r="P11" i="12" s="1"/>
  <c r="O33" i="12"/>
  <c r="P33" i="12" s="1"/>
  <c r="O69" i="12"/>
  <c r="P69" i="12" s="1"/>
  <c r="O68" i="12"/>
  <c r="P68" i="12" s="1"/>
  <c r="O20" i="12"/>
  <c r="P20" i="12" s="1"/>
  <c r="O40" i="12"/>
  <c r="P40" i="12" s="1"/>
  <c r="O30" i="12"/>
  <c r="P30" i="12" s="1"/>
  <c r="O63" i="12"/>
  <c r="P63" i="12" s="1"/>
  <c r="O56" i="12"/>
  <c r="P56" i="12" s="1"/>
  <c r="O27" i="12"/>
  <c r="P27" i="12" s="1"/>
  <c r="O55" i="12"/>
  <c r="P55" i="12" s="1"/>
  <c r="O46" i="12"/>
  <c r="P46" i="12" s="1"/>
  <c r="O36" i="12"/>
  <c r="P36" i="12" s="1"/>
  <c r="O50" i="12"/>
  <c r="P50" i="12" s="1"/>
  <c r="O67" i="12"/>
  <c r="P67" i="12" s="1"/>
  <c r="M8" i="12"/>
  <c r="N8" i="12" s="1"/>
  <c r="O49" i="12"/>
  <c r="P49" i="12" s="1"/>
  <c r="O16" i="12"/>
  <c r="P16" i="12" s="1"/>
  <c r="O73" i="12"/>
  <c r="P73" i="12" s="1"/>
  <c r="O60" i="12"/>
  <c r="P60" i="12" s="1"/>
  <c r="O72" i="12"/>
  <c r="P72" i="12" s="1"/>
  <c r="I8" i="13"/>
  <c r="O15" i="12"/>
  <c r="P15" i="12" s="1"/>
  <c r="C23" i="12"/>
  <c r="BI23" i="69"/>
  <c r="BI76" i="69" s="1"/>
  <c r="D145" i="7" s="1"/>
  <c r="AV76" i="69"/>
  <c r="O41" i="12"/>
  <c r="P41" i="12" s="1"/>
  <c r="N8" i="25"/>
  <c r="O12" i="12"/>
  <c r="P12" i="12" s="1"/>
  <c r="O21" i="12"/>
  <c r="P21" i="12" s="1"/>
  <c r="BI78" i="69"/>
  <c r="AV78" i="69"/>
  <c r="O25" i="12"/>
  <c r="P25" i="12" s="1"/>
  <c r="J17" i="77"/>
  <c r="J37" i="77" l="1"/>
  <c r="N37" i="77" s="1"/>
  <c r="AD78" i="2"/>
  <c r="AV78" i="2" s="1"/>
  <c r="AA122" i="7"/>
  <c r="AA141" i="7" s="1"/>
  <c r="AO131" i="15"/>
  <c r="N39" i="77"/>
  <c r="K39" i="77"/>
  <c r="L39" i="77" s="1"/>
  <c r="K38" i="77"/>
  <c r="L38" i="77" s="1"/>
  <c r="AI143" i="7"/>
  <c r="AI144" i="7" s="1"/>
  <c r="N38" i="77"/>
  <c r="W20" i="29"/>
  <c r="D141" i="7"/>
  <c r="D146" i="7" s="1"/>
  <c r="O45" i="12"/>
  <c r="P45" i="12" s="1"/>
  <c r="R45" i="12" s="1"/>
  <c r="AB45" i="12" s="1"/>
  <c r="H139" i="7"/>
  <c r="H141" i="7" s="1"/>
  <c r="AF83" i="1"/>
  <c r="AJ144" i="7"/>
  <c r="AC138" i="7"/>
  <c r="AC139" i="7" s="1"/>
  <c r="AD137" i="7"/>
  <c r="AD139" i="7" s="1"/>
  <c r="AM76" i="15"/>
  <c r="AM142" i="15" s="1"/>
  <c r="AA76" i="15"/>
  <c r="AA142" i="15" s="1"/>
  <c r="AK76" i="15"/>
  <c r="AK142" i="15" s="1"/>
  <c r="AF76" i="15"/>
  <c r="AF142" i="15" s="1"/>
  <c r="X76" i="15"/>
  <c r="X142" i="15" s="1"/>
  <c r="T76" i="15"/>
  <c r="T142" i="15" s="1"/>
  <c r="V20" i="29"/>
  <c r="AC110" i="7"/>
  <c r="AE84" i="2"/>
  <c r="AE83" i="2"/>
  <c r="AC85" i="15"/>
  <c r="AC102" i="7"/>
  <c r="AC120" i="7"/>
  <c r="AD130" i="7"/>
  <c r="G14" i="17"/>
  <c r="H72" i="67"/>
  <c r="H35" i="67"/>
  <c r="H22" i="67"/>
  <c r="H44" i="67"/>
  <c r="H62" i="67"/>
  <c r="H64" i="67"/>
  <c r="H51" i="67"/>
  <c r="H70" i="67"/>
  <c r="H27" i="67"/>
  <c r="H48" i="67"/>
  <c r="H15" i="67"/>
  <c r="H56" i="67"/>
  <c r="H52" i="67"/>
  <c r="H68" i="67"/>
  <c r="H74" i="67"/>
  <c r="H10" i="67"/>
  <c r="H30" i="67"/>
  <c r="H23" i="67"/>
  <c r="H54" i="67"/>
  <c r="H26" i="67"/>
  <c r="H31" i="67"/>
  <c r="H19" i="67"/>
  <c r="H14" i="67"/>
  <c r="H71" i="67"/>
  <c r="H50" i="67"/>
  <c r="H34" i="67"/>
  <c r="H63" i="67"/>
  <c r="H59" i="67"/>
  <c r="H75" i="67"/>
  <c r="H55" i="67"/>
  <c r="H11" i="67"/>
  <c r="N19" i="77"/>
  <c r="K19" i="77"/>
  <c r="L19" i="77" s="1"/>
  <c r="J15" i="77"/>
  <c r="K57" i="77"/>
  <c r="L57" i="77" s="1"/>
  <c r="N57" i="77"/>
  <c r="Z143" i="7"/>
  <c r="Z144" i="7" s="1"/>
  <c r="H18" i="67"/>
  <c r="H28" i="67"/>
  <c r="H16" i="67"/>
  <c r="H38" i="67"/>
  <c r="J22" i="77"/>
  <c r="H65" i="67"/>
  <c r="H45" i="67"/>
  <c r="H53" i="67"/>
  <c r="H17" i="67"/>
  <c r="H24" i="67"/>
  <c r="H32" i="67"/>
  <c r="H8" i="67"/>
  <c r="H61" i="67"/>
  <c r="H42" i="67"/>
  <c r="H73" i="67"/>
  <c r="H33" i="67"/>
  <c r="H13" i="67"/>
  <c r="H40" i="67"/>
  <c r="H12" i="67"/>
  <c r="H21" i="67"/>
  <c r="H57" i="67"/>
  <c r="H37" i="67"/>
  <c r="H9" i="67"/>
  <c r="H36" i="67"/>
  <c r="H69" i="67"/>
  <c r="H49" i="67"/>
  <c r="H25" i="67"/>
  <c r="H20" i="67"/>
  <c r="H39" i="67"/>
  <c r="H29" i="67"/>
  <c r="H41" i="67"/>
  <c r="H43" i="67"/>
  <c r="H60" i="67"/>
  <c r="H7" i="67"/>
  <c r="G76" i="67"/>
  <c r="G78" i="67" s="1"/>
  <c r="E79" i="67"/>
  <c r="E3" i="67"/>
  <c r="J21" i="77"/>
  <c r="H58" i="67"/>
  <c r="H67" i="67"/>
  <c r="H46" i="67"/>
  <c r="H66" i="67"/>
  <c r="F76" i="13"/>
  <c r="G3" i="13" s="1"/>
  <c r="R32" i="12"/>
  <c r="AB32" i="12" s="1"/>
  <c r="N58" i="77"/>
  <c r="U143" i="7"/>
  <c r="U144" i="7" s="1"/>
  <c r="K58" i="77"/>
  <c r="O54" i="12"/>
  <c r="P54" i="12" s="1"/>
  <c r="O48" i="12"/>
  <c r="P48" i="12" s="1"/>
  <c r="R57" i="12"/>
  <c r="AB57" i="12" s="1"/>
  <c r="R61" i="12"/>
  <c r="AB61" i="12" s="1"/>
  <c r="R70" i="12"/>
  <c r="AB70" i="12" s="1"/>
  <c r="R44" i="12"/>
  <c r="AB44" i="12" s="1"/>
  <c r="R34" i="12"/>
  <c r="AB34" i="12" s="1"/>
  <c r="O43" i="12"/>
  <c r="P43" i="12" s="1"/>
  <c r="R42" i="12"/>
  <c r="AB42" i="12" s="1"/>
  <c r="R13" i="12"/>
  <c r="AB13" i="12" s="1"/>
  <c r="O35" i="12"/>
  <c r="P35" i="12" s="1"/>
  <c r="O29" i="12"/>
  <c r="P29" i="12" s="1"/>
  <c r="R47" i="12"/>
  <c r="AB47" i="12" s="1"/>
  <c r="O62" i="12"/>
  <c r="P62" i="12" s="1"/>
  <c r="O75" i="12"/>
  <c r="P75" i="12" s="1"/>
  <c r="O66" i="12"/>
  <c r="P66" i="12" s="1"/>
  <c r="O39" i="12"/>
  <c r="P39" i="12" s="1"/>
  <c r="O10" i="12"/>
  <c r="P10" i="12" s="1"/>
  <c r="R28" i="12"/>
  <c r="R52" i="12"/>
  <c r="AB52" i="12" s="1"/>
  <c r="R65" i="12"/>
  <c r="AB65" i="12" s="1"/>
  <c r="O71" i="12"/>
  <c r="P71" i="12" s="1"/>
  <c r="O18" i="12"/>
  <c r="P18" i="12" s="1"/>
  <c r="R74" i="12"/>
  <c r="O24" i="12"/>
  <c r="P24" i="12" s="1"/>
  <c r="R22" i="12"/>
  <c r="AB22" i="12" s="1"/>
  <c r="R9" i="12"/>
  <c r="AB9" i="12" s="1"/>
  <c r="R38" i="12"/>
  <c r="AB38" i="12" s="1"/>
  <c r="R17" i="12"/>
  <c r="AB17" i="12" s="1"/>
  <c r="R53" i="12"/>
  <c r="AB53" i="12" s="1"/>
  <c r="O14" i="12"/>
  <c r="P14" i="12" s="1"/>
  <c r="O51" i="12"/>
  <c r="P51" i="12" s="1"/>
  <c r="O58" i="12"/>
  <c r="P58" i="12" s="1"/>
  <c r="R72" i="12"/>
  <c r="AB72" i="12" s="1"/>
  <c r="R50" i="12"/>
  <c r="AB50" i="12" s="1"/>
  <c r="R55" i="12"/>
  <c r="AB55" i="12" s="1"/>
  <c r="R56" i="12"/>
  <c r="AB56" i="12" s="1"/>
  <c r="R30" i="12"/>
  <c r="AB30" i="12" s="1"/>
  <c r="R68" i="12"/>
  <c r="AB68" i="12" s="1"/>
  <c r="R33" i="12"/>
  <c r="AB33" i="12" s="1"/>
  <c r="R59" i="12"/>
  <c r="AB59" i="12" s="1"/>
  <c r="R37" i="12"/>
  <c r="AB37" i="12" s="1"/>
  <c r="R19" i="12"/>
  <c r="AB19" i="12" s="1"/>
  <c r="R25" i="12"/>
  <c r="AB25" i="12" s="1"/>
  <c r="R12" i="12"/>
  <c r="AB12" i="12" s="1"/>
  <c r="R15" i="12"/>
  <c r="AB15" i="12" s="1"/>
  <c r="R16" i="12"/>
  <c r="AB16" i="12" s="1"/>
  <c r="R49" i="12"/>
  <c r="AB49" i="12" s="1"/>
  <c r="R36" i="12"/>
  <c r="R46" i="12"/>
  <c r="AB46" i="12" s="1"/>
  <c r="R20" i="12"/>
  <c r="R21" i="12"/>
  <c r="AB21" i="12" s="1"/>
  <c r="R41" i="12"/>
  <c r="AB41" i="12" s="1"/>
  <c r="R60" i="12"/>
  <c r="R73" i="12"/>
  <c r="AB73" i="12" s="1"/>
  <c r="R27" i="12"/>
  <c r="AB27" i="12" s="1"/>
  <c r="R63" i="12"/>
  <c r="AB63" i="12" s="1"/>
  <c r="R40" i="12"/>
  <c r="AB40" i="12" s="1"/>
  <c r="R69" i="12"/>
  <c r="AB69" i="12" s="1"/>
  <c r="R11" i="12"/>
  <c r="AB11" i="12" s="1"/>
  <c r="R64" i="12"/>
  <c r="AB64" i="12" s="1"/>
  <c r="D23" i="13"/>
  <c r="L23" i="12"/>
  <c r="H23" i="13"/>
  <c r="M23" i="25"/>
  <c r="AT23" i="68"/>
  <c r="C76" i="12"/>
  <c r="R7" i="12"/>
  <c r="O8" i="12"/>
  <c r="R67" i="12"/>
  <c r="AB67" i="12" s="1"/>
  <c r="R26" i="12"/>
  <c r="AB26" i="12" s="1"/>
  <c r="R31" i="12"/>
  <c r="AB31" i="12" s="1"/>
  <c r="N17" i="77"/>
  <c r="K17" i="77"/>
  <c r="L17" i="77" s="1"/>
  <c r="AA143" i="7" l="1"/>
  <c r="AA144" i="7" s="1"/>
  <c r="K37" i="77"/>
  <c r="L37" i="77" s="1"/>
  <c r="E145" i="7"/>
  <c r="G90" i="1"/>
  <c r="G91" i="1" s="1"/>
  <c r="AE84" i="1"/>
  <c r="AD83" i="1"/>
  <c r="AE83" i="1"/>
  <c r="AD84" i="1"/>
  <c r="AN76" i="15"/>
  <c r="AN142" i="15" s="1"/>
  <c r="AG76" i="15"/>
  <c r="AG142" i="15" s="1"/>
  <c r="Y76" i="15"/>
  <c r="Y142" i="15" s="1"/>
  <c r="U76" i="15"/>
  <c r="U142" i="15" s="1"/>
  <c r="AB76" i="15"/>
  <c r="AB142" i="15" s="1"/>
  <c r="AC94" i="7"/>
  <c r="AC111" i="7" s="1"/>
  <c r="AA83" i="2"/>
  <c r="AU83" i="2" s="1"/>
  <c r="AC129" i="7"/>
  <c r="AC130" i="7" s="1"/>
  <c r="I84" i="25"/>
  <c r="U84" i="25" s="1"/>
  <c r="T84" i="25"/>
  <c r="AD85" i="7"/>
  <c r="AD111" i="7" s="1"/>
  <c r="AA84" i="2"/>
  <c r="AU84" i="2" s="1"/>
  <c r="N22" i="77"/>
  <c r="K22" i="77"/>
  <c r="L22" i="77" s="1"/>
  <c r="N15" i="77"/>
  <c r="K15" i="77"/>
  <c r="L15" i="77" s="1"/>
  <c r="K21" i="77"/>
  <c r="L21" i="77" s="1"/>
  <c r="N21" i="77"/>
  <c r="E28" i="67"/>
  <c r="J28" i="67" s="1"/>
  <c r="S28" i="12" s="1"/>
  <c r="T28" i="12" s="1"/>
  <c r="U28" i="12" s="1"/>
  <c r="E7" i="67"/>
  <c r="E36" i="67"/>
  <c r="J36" i="67" s="1"/>
  <c r="S36" i="12" s="1"/>
  <c r="T36" i="12" s="1"/>
  <c r="U36" i="12" s="1"/>
  <c r="E60" i="67"/>
  <c r="J60" i="67" s="1"/>
  <c r="S60" i="12" s="1"/>
  <c r="T60" i="12" s="1"/>
  <c r="E74" i="67"/>
  <c r="J74" i="67" s="1"/>
  <c r="S74" i="12" s="1"/>
  <c r="T74" i="12" s="1"/>
  <c r="E20" i="67"/>
  <c r="J20" i="67" s="1"/>
  <c r="S20" i="12" s="1"/>
  <c r="T20" i="12" s="1"/>
  <c r="E34" i="67"/>
  <c r="J34" i="67" s="1"/>
  <c r="S34" i="12" s="1"/>
  <c r="T34" i="12" s="1"/>
  <c r="E39" i="67"/>
  <c r="J39" i="67" s="1"/>
  <c r="S39" i="12" s="1"/>
  <c r="E59" i="67"/>
  <c r="J59" i="67" s="1"/>
  <c r="S59" i="12" s="1"/>
  <c r="T59" i="12" s="1"/>
  <c r="Z59" i="12" s="1"/>
  <c r="AC59" i="12" s="1"/>
  <c r="AT59" i="12" s="1"/>
  <c r="E68" i="67"/>
  <c r="J68" i="67" s="1"/>
  <c r="S68" i="12" s="1"/>
  <c r="T68" i="12" s="1"/>
  <c r="U68" i="12" s="1"/>
  <c r="E46" i="67"/>
  <c r="J46" i="67" s="1"/>
  <c r="S46" i="12" s="1"/>
  <c r="T46" i="12" s="1"/>
  <c r="E43" i="67"/>
  <c r="J43" i="67" s="1"/>
  <c r="S43" i="12" s="1"/>
  <c r="E9" i="67"/>
  <c r="J9" i="67" s="1"/>
  <c r="S9" i="12" s="1"/>
  <c r="T9" i="12" s="1"/>
  <c r="X9" i="12" s="1"/>
  <c r="E67" i="67"/>
  <c r="J67" i="67" s="1"/>
  <c r="S67" i="12" s="1"/>
  <c r="T67" i="12" s="1"/>
  <c r="E40" i="67"/>
  <c r="J40" i="67" s="1"/>
  <c r="S40" i="12" s="1"/>
  <c r="T40" i="12" s="1"/>
  <c r="E21" i="67"/>
  <c r="J21" i="67" s="1"/>
  <c r="S21" i="12" s="1"/>
  <c r="T21" i="12" s="1"/>
  <c r="E64" i="67"/>
  <c r="J64" i="67" s="1"/>
  <c r="S64" i="12" s="1"/>
  <c r="T64" i="12" s="1"/>
  <c r="E37" i="67"/>
  <c r="J37" i="67" s="1"/>
  <c r="S37" i="12" s="1"/>
  <c r="T37" i="12" s="1"/>
  <c r="E63" i="67"/>
  <c r="J63" i="67" s="1"/>
  <c r="S63" i="12" s="1"/>
  <c r="T63" i="12" s="1"/>
  <c r="E47" i="67"/>
  <c r="J47" i="67" s="1"/>
  <c r="S47" i="12" s="1"/>
  <c r="T47" i="12" s="1"/>
  <c r="E15" i="67"/>
  <c r="J15" i="67" s="1"/>
  <c r="S15" i="12" s="1"/>
  <c r="T15" i="12" s="1"/>
  <c r="E10" i="67"/>
  <c r="J10" i="67" s="1"/>
  <c r="S10" i="12" s="1"/>
  <c r="E41" i="67"/>
  <c r="J41" i="67" s="1"/>
  <c r="S41" i="12" s="1"/>
  <c r="T41" i="12" s="1"/>
  <c r="AA41" i="12" s="1"/>
  <c r="E52" i="67"/>
  <c r="J52" i="67" s="1"/>
  <c r="S52" i="12" s="1"/>
  <c r="T52" i="12" s="1"/>
  <c r="E75" i="67"/>
  <c r="J75" i="67" s="1"/>
  <c r="S75" i="12" s="1"/>
  <c r="E30" i="67"/>
  <c r="J30" i="67" s="1"/>
  <c r="S30" i="12" s="1"/>
  <c r="T30" i="12" s="1"/>
  <c r="Z30" i="12" s="1"/>
  <c r="AC30" i="12" s="1"/>
  <c r="AT30" i="12" s="1"/>
  <c r="E18" i="67"/>
  <c r="J18" i="67" s="1"/>
  <c r="S18" i="12" s="1"/>
  <c r="E29" i="67"/>
  <c r="J29" i="67" s="1"/>
  <c r="S29" i="12" s="1"/>
  <c r="E13" i="67"/>
  <c r="J13" i="67" s="1"/>
  <c r="S13" i="12" s="1"/>
  <c r="T13" i="12" s="1"/>
  <c r="E24" i="67"/>
  <c r="J24" i="67" s="1"/>
  <c r="S24" i="12" s="1"/>
  <c r="E53" i="67"/>
  <c r="J53" i="67" s="1"/>
  <c r="S53" i="12" s="1"/>
  <c r="T53" i="12" s="1"/>
  <c r="E62" i="67"/>
  <c r="J62" i="67" s="1"/>
  <c r="S62" i="12" s="1"/>
  <c r="E71" i="67"/>
  <c r="J71" i="67" s="1"/>
  <c r="S71" i="12" s="1"/>
  <c r="E50" i="67"/>
  <c r="J50" i="67" s="1"/>
  <c r="S50" i="12" s="1"/>
  <c r="T50" i="12" s="1"/>
  <c r="E48" i="67"/>
  <c r="J48" i="67" s="1"/>
  <c r="S48" i="12" s="1"/>
  <c r="E12" i="67"/>
  <c r="J12" i="67" s="1"/>
  <c r="S12" i="12" s="1"/>
  <c r="T12" i="12" s="1"/>
  <c r="E69" i="67"/>
  <c r="J69" i="67" s="1"/>
  <c r="S69" i="12" s="1"/>
  <c r="T69" i="12" s="1"/>
  <c r="E42" i="67"/>
  <c r="J42" i="67" s="1"/>
  <c r="S42" i="12" s="1"/>
  <c r="T42" i="12" s="1"/>
  <c r="E11" i="67"/>
  <c r="J11" i="67" s="1"/>
  <c r="S11" i="12" s="1"/>
  <c r="T11" i="12" s="1"/>
  <c r="E58" i="67"/>
  <c r="J58" i="67" s="1"/>
  <c r="S58" i="12" s="1"/>
  <c r="E31" i="67"/>
  <c r="J31" i="67" s="1"/>
  <c r="S31" i="12" s="1"/>
  <c r="T31" i="12" s="1"/>
  <c r="E54" i="67"/>
  <c r="J54" i="67" s="1"/>
  <c r="S54" i="12" s="1"/>
  <c r="E25" i="67"/>
  <c r="J25" i="67" s="1"/>
  <c r="S25" i="12" s="1"/>
  <c r="T25" i="12" s="1"/>
  <c r="U25" i="12" s="1"/>
  <c r="E17" i="67"/>
  <c r="J17" i="67" s="1"/>
  <c r="S17" i="12" s="1"/>
  <c r="T17" i="12" s="1"/>
  <c r="E23" i="67"/>
  <c r="J23" i="67" s="1"/>
  <c r="S23" i="12" s="1"/>
  <c r="E16" i="67"/>
  <c r="J16" i="67" s="1"/>
  <c r="S16" i="12" s="1"/>
  <c r="T16" i="12" s="1"/>
  <c r="E33" i="67"/>
  <c r="J33" i="67" s="1"/>
  <c r="S33" i="12" s="1"/>
  <c r="T33" i="12" s="1"/>
  <c r="J18" i="77"/>
  <c r="E45" i="67"/>
  <c r="J45" i="67" s="1"/>
  <c r="S45" i="12" s="1"/>
  <c r="T45" i="12" s="1"/>
  <c r="E19" i="67"/>
  <c r="J19" i="67" s="1"/>
  <c r="S19" i="12" s="1"/>
  <c r="T19" i="12" s="1"/>
  <c r="U19" i="12" s="1"/>
  <c r="E44" i="67"/>
  <c r="J44" i="67" s="1"/>
  <c r="S44" i="12" s="1"/>
  <c r="T44" i="12" s="1"/>
  <c r="Z44" i="12" s="1"/>
  <c r="AC44" i="12" s="1"/>
  <c r="AT44" i="12" s="1"/>
  <c r="E14" i="67"/>
  <c r="J14" i="67" s="1"/>
  <c r="S14" i="12" s="1"/>
  <c r="E27" i="67"/>
  <c r="J27" i="67" s="1"/>
  <c r="S27" i="12" s="1"/>
  <c r="T27" i="12" s="1"/>
  <c r="E66" i="67"/>
  <c r="J66" i="67" s="1"/>
  <c r="S66" i="12" s="1"/>
  <c r="E65" i="67"/>
  <c r="J65" i="67" s="1"/>
  <c r="S65" i="12" s="1"/>
  <c r="T65" i="12" s="1"/>
  <c r="E73" i="67"/>
  <c r="J73" i="67" s="1"/>
  <c r="S73" i="12" s="1"/>
  <c r="T73" i="12" s="1"/>
  <c r="E70" i="67"/>
  <c r="J70" i="67" s="1"/>
  <c r="S70" i="12" s="1"/>
  <c r="T70" i="12" s="1"/>
  <c r="AA70" i="12" s="1"/>
  <c r="E38" i="67"/>
  <c r="J38" i="67" s="1"/>
  <c r="S38" i="12" s="1"/>
  <c r="T38" i="12" s="1"/>
  <c r="E8" i="67"/>
  <c r="J8" i="67" s="1"/>
  <c r="S8" i="12" s="1"/>
  <c r="E61" i="67"/>
  <c r="J61" i="67" s="1"/>
  <c r="S61" i="12" s="1"/>
  <c r="T61" i="12" s="1"/>
  <c r="E35" i="67"/>
  <c r="J35" i="67" s="1"/>
  <c r="S35" i="12" s="1"/>
  <c r="E72" i="67"/>
  <c r="J72" i="67" s="1"/>
  <c r="S72" i="12" s="1"/>
  <c r="T72" i="12" s="1"/>
  <c r="E49" i="67"/>
  <c r="J49" i="67" s="1"/>
  <c r="S49" i="12" s="1"/>
  <c r="T49" i="12" s="1"/>
  <c r="E26" i="67"/>
  <c r="J26" i="67" s="1"/>
  <c r="S26" i="12" s="1"/>
  <c r="T26" i="12" s="1"/>
  <c r="E56" i="67"/>
  <c r="J56" i="67" s="1"/>
  <c r="S56" i="12" s="1"/>
  <c r="T56" i="12" s="1"/>
  <c r="E22" i="67"/>
  <c r="J22" i="67" s="1"/>
  <c r="S22" i="12" s="1"/>
  <c r="T22" i="12" s="1"/>
  <c r="Z22" i="12" s="1"/>
  <c r="AC22" i="12" s="1"/>
  <c r="E51" i="67"/>
  <c r="J51" i="67" s="1"/>
  <c r="S51" i="12" s="1"/>
  <c r="E32" i="67"/>
  <c r="J32" i="67" s="1"/>
  <c r="S32" i="12" s="1"/>
  <c r="T32" i="12" s="1"/>
  <c r="E57" i="67"/>
  <c r="J57" i="67" s="1"/>
  <c r="S57" i="12" s="1"/>
  <c r="T57" i="12" s="1"/>
  <c r="U57" i="12" s="1"/>
  <c r="V57" i="12" s="1"/>
  <c r="E55" i="67"/>
  <c r="J55" i="67" s="1"/>
  <c r="S55" i="12" s="1"/>
  <c r="T55" i="12" s="1"/>
  <c r="U55" i="12" s="1"/>
  <c r="H76" i="67"/>
  <c r="H78" i="67" s="1"/>
  <c r="L58" i="77"/>
  <c r="R66" i="12"/>
  <c r="R51" i="12"/>
  <c r="R10" i="12"/>
  <c r="R58" i="12"/>
  <c r="R14" i="12"/>
  <c r="R24" i="12"/>
  <c r="R71" i="12"/>
  <c r="AB28" i="12"/>
  <c r="R39" i="12"/>
  <c r="R62" i="12"/>
  <c r="R29" i="12"/>
  <c r="R35" i="12"/>
  <c r="R43" i="12"/>
  <c r="R48" i="12"/>
  <c r="R18" i="12"/>
  <c r="R75" i="12"/>
  <c r="R54" i="12"/>
  <c r="AB74" i="12"/>
  <c r="N23" i="25"/>
  <c r="N76" i="25" s="1"/>
  <c r="M76" i="25"/>
  <c r="M23" i="12"/>
  <c r="N23" i="12" s="1"/>
  <c r="L76" i="12"/>
  <c r="G10" i="13"/>
  <c r="G14" i="13"/>
  <c r="G26" i="13"/>
  <c r="G27" i="13"/>
  <c r="G28" i="13"/>
  <c r="G35" i="13"/>
  <c r="G36" i="13"/>
  <c r="G39" i="13"/>
  <c r="G7" i="13"/>
  <c r="G8" i="13"/>
  <c r="G11" i="13"/>
  <c r="G15" i="13"/>
  <c r="G16" i="13"/>
  <c r="G18" i="13"/>
  <c r="G22" i="13"/>
  <c r="G23" i="13"/>
  <c r="G33" i="13"/>
  <c r="G37" i="13"/>
  <c r="G40" i="13"/>
  <c r="G41" i="13"/>
  <c r="G12" i="13"/>
  <c r="G17" i="13"/>
  <c r="G20" i="13"/>
  <c r="G29" i="13"/>
  <c r="G34" i="13"/>
  <c r="G42" i="13"/>
  <c r="G43" i="13"/>
  <c r="G47" i="13"/>
  <c r="G49" i="13"/>
  <c r="G53" i="13"/>
  <c r="G56" i="13"/>
  <c r="G64" i="13"/>
  <c r="G66" i="13"/>
  <c r="G72" i="13"/>
  <c r="G9" i="13"/>
  <c r="G13" i="13"/>
  <c r="G19" i="13"/>
  <c r="G25" i="13"/>
  <c r="G30" i="13"/>
  <c r="G45" i="13"/>
  <c r="G50" i="13"/>
  <c r="G54" i="13"/>
  <c r="G57" i="13"/>
  <c r="G59" i="13"/>
  <c r="G60" i="13"/>
  <c r="G62" i="13"/>
  <c r="G67" i="13"/>
  <c r="G70" i="13"/>
  <c r="G24" i="13"/>
  <c r="G31" i="13"/>
  <c r="G46" i="13"/>
  <c r="G48" i="13"/>
  <c r="G51" i="13"/>
  <c r="G63" i="13"/>
  <c r="G65" i="13"/>
  <c r="G73" i="13"/>
  <c r="G74" i="13"/>
  <c r="G21" i="13"/>
  <c r="G32" i="13"/>
  <c r="G38" i="13"/>
  <c r="G44" i="13"/>
  <c r="G52" i="13"/>
  <c r="G55" i="13"/>
  <c r="G58" i="13"/>
  <c r="G61" i="13"/>
  <c r="G68" i="13"/>
  <c r="G71" i="13"/>
  <c r="G69" i="13"/>
  <c r="G75" i="13"/>
  <c r="D76" i="13"/>
  <c r="AB60" i="12"/>
  <c r="J5" i="77"/>
  <c r="AT76" i="68"/>
  <c r="AB36" i="12"/>
  <c r="P8" i="12"/>
  <c r="AB7" i="12"/>
  <c r="I23" i="13"/>
  <c r="I76" i="13" s="1"/>
  <c r="H76" i="13"/>
  <c r="AB20" i="12"/>
  <c r="M87" i="25" l="1"/>
  <c r="N87" i="25"/>
  <c r="AY42" i="9"/>
  <c r="AO76" i="15"/>
  <c r="AO142" i="15" s="1"/>
  <c r="AX42" i="9"/>
  <c r="AC76" i="15"/>
  <c r="AC142" i="15" s="1"/>
  <c r="AC84" i="2"/>
  <c r="AC83" i="2"/>
  <c r="AA68" i="12"/>
  <c r="AA59" i="12"/>
  <c r="AA25" i="12"/>
  <c r="W59" i="12"/>
  <c r="AD59" i="12" s="1"/>
  <c r="AE59" i="12" s="1"/>
  <c r="AF59" i="12" s="1"/>
  <c r="U44" i="12"/>
  <c r="AA44" i="12"/>
  <c r="Z41" i="12"/>
  <c r="AC41" i="12" s="1"/>
  <c r="W44" i="12"/>
  <c r="AD44" i="12" s="1"/>
  <c r="AE44" i="12" s="1"/>
  <c r="X44" i="12"/>
  <c r="Z68" i="12"/>
  <c r="AC68" i="12" s="1"/>
  <c r="W25" i="12"/>
  <c r="AA9" i="12"/>
  <c r="Z9" i="12"/>
  <c r="AC9" i="12" s="1"/>
  <c r="W70" i="12"/>
  <c r="Z19" i="12"/>
  <c r="AC19" i="12" s="1"/>
  <c r="V68" i="12"/>
  <c r="V19" i="12"/>
  <c r="U42" i="12"/>
  <c r="V42" i="12" s="1"/>
  <c r="AA42" i="12"/>
  <c r="W30" i="12"/>
  <c r="AD30" i="12" s="1"/>
  <c r="AE30" i="12" s="1"/>
  <c r="AF30" i="12" s="1"/>
  <c r="AA19" i="12"/>
  <c r="Z57" i="12"/>
  <c r="AC57" i="12" s="1"/>
  <c r="W57" i="12"/>
  <c r="X57" i="12"/>
  <c r="X59" i="12"/>
  <c r="U59" i="12"/>
  <c r="W50" i="12"/>
  <c r="U50" i="12"/>
  <c r="W68" i="12"/>
  <c r="X68" i="12"/>
  <c r="J7" i="67"/>
  <c r="E76" i="67"/>
  <c r="AA57" i="12"/>
  <c r="AA22" i="12"/>
  <c r="AA30" i="12"/>
  <c r="Z50" i="12"/>
  <c r="AC50" i="12" s="1"/>
  <c r="N18" i="77"/>
  <c r="K18" i="77"/>
  <c r="L18" i="77" s="1"/>
  <c r="X19" i="12"/>
  <c r="W19" i="12"/>
  <c r="X30" i="12"/>
  <c r="U30" i="12"/>
  <c r="AA50" i="12"/>
  <c r="X50" i="12"/>
  <c r="X25" i="12"/>
  <c r="Z25" i="12"/>
  <c r="AC25" i="12" s="1"/>
  <c r="W41" i="12"/>
  <c r="U41" i="12"/>
  <c r="X41" i="12"/>
  <c r="AT22" i="12"/>
  <c r="AU22" i="12" s="1"/>
  <c r="AA32" i="12"/>
  <c r="Z32" i="12"/>
  <c r="AC32" i="12" s="1"/>
  <c r="X32" i="12"/>
  <c r="U32" i="12"/>
  <c r="W32" i="12"/>
  <c r="X34" i="12"/>
  <c r="AA34" i="12"/>
  <c r="U34" i="12"/>
  <c r="Z34" i="12"/>
  <c r="AC34" i="12" s="1"/>
  <c r="W34" i="12"/>
  <c r="V25" i="12"/>
  <c r="W22" i="12"/>
  <c r="AD22" i="12" s="1"/>
  <c r="AE22" i="12" s="1"/>
  <c r="U22" i="12"/>
  <c r="X22" i="12"/>
  <c r="Z70" i="12"/>
  <c r="AC70" i="12" s="1"/>
  <c r="X70" i="12"/>
  <c r="U70" i="12"/>
  <c r="W42" i="12"/>
  <c r="X42" i="12"/>
  <c r="Z42" i="12"/>
  <c r="AC42" i="12" s="1"/>
  <c r="U9" i="12"/>
  <c r="W9" i="12"/>
  <c r="V55" i="12"/>
  <c r="AA33" i="12"/>
  <c r="X33" i="12"/>
  <c r="Z33" i="12"/>
  <c r="AC33" i="12" s="1"/>
  <c r="W33" i="12"/>
  <c r="AB35" i="12"/>
  <c r="T35" i="12"/>
  <c r="U35" i="12" s="1"/>
  <c r="V28" i="12"/>
  <c r="W37" i="12"/>
  <c r="X37" i="12"/>
  <c r="Z37" i="12"/>
  <c r="AC37" i="12" s="1"/>
  <c r="U37" i="12"/>
  <c r="AA37" i="12"/>
  <c r="AB10" i="12"/>
  <c r="T10" i="12"/>
  <c r="U10" i="12" s="1"/>
  <c r="X53" i="12"/>
  <c r="Z53" i="12"/>
  <c r="AC53" i="12" s="1"/>
  <c r="W53" i="12"/>
  <c r="AA53" i="12"/>
  <c r="U53" i="12"/>
  <c r="AB66" i="12"/>
  <c r="T66" i="12"/>
  <c r="U66" i="12" s="1"/>
  <c r="AA13" i="12"/>
  <c r="W13" i="12"/>
  <c r="X13" i="12"/>
  <c r="Z13" i="12"/>
  <c r="AC13" i="12" s="1"/>
  <c r="Z52" i="12"/>
  <c r="AC52" i="12" s="1"/>
  <c r="X52" i="12"/>
  <c r="W52" i="12"/>
  <c r="AA52" i="12"/>
  <c r="U52" i="12"/>
  <c r="W65" i="12"/>
  <c r="X65" i="12"/>
  <c r="U65" i="12"/>
  <c r="Z65" i="12"/>
  <c r="AC65" i="12" s="1"/>
  <c r="AA65" i="12"/>
  <c r="AB62" i="12"/>
  <c r="T62" i="12"/>
  <c r="W28" i="12"/>
  <c r="AA28" i="12"/>
  <c r="Z28" i="12"/>
  <c r="AC28" i="12" s="1"/>
  <c r="X28" i="12"/>
  <c r="X61" i="12"/>
  <c r="W61" i="12"/>
  <c r="Z61" i="12"/>
  <c r="AC61" i="12" s="1"/>
  <c r="AA61" i="12"/>
  <c r="U61" i="12"/>
  <c r="Z47" i="12"/>
  <c r="AC47" i="12" s="1"/>
  <c r="AA47" i="12"/>
  <c r="W47" i="12"/>
  <c r="X47" i="12"/>
  <c r="AB14" i="12"/>
  <c r="T14" i="12"/>
  <c r="U47" i="12"/>
  <c r="AB51" i="12"/>
  <c r="T51" i="12"/>
  <c r="X74" i="12"/>
  <c r="AA74" i="12"/>
  <c r="W74" i="12"/>
  <c r="Z74" i="12"/>
  <c r="AC74" i="12" s="1"/>
  <c r="W15" i="12"/>
  <c r="AA15" i="12"/>
  <c r="Z15" i="12"/>
  <c r="AC15" i="12" s="1"/>
  <c r="X15" i="12"/>
  <c r="U15" i="12"/>
  <c r="AB54" i="12"/>
  <c r="T54" i="12"/>
  <c r="AB18" i="12"/>
  <c r="T18" i="12"/>
  <c r="U18" i="12" s="1"/>
  <c r="AB48" i="12"/>
  <c r="T48" i="12"/>
  <c r="Z17" i="12"/>
  <c r="AC17" i="12" s="1"/>
  <c r="AA17" i="12"/>
  <c r="X17" i="12"/>
  <c r="W17" i="12"/>
  <c r="AB43" i="12"/>
  <c r="T43" i="12"/>
  <c r="AB39" i="12"/>
  <c r="T39" i="12"/>
  <c r="U39" i="12" s="1"/>
  <c r="AB71" i="12"/>
  <c r="T71" i="12"/>
  <c r="AB24" i="12"/>
  <c r="T24" i="12"/>
  <c r="U24" i="12" s="1"/>
  <c r="AB58" i="12"/>
  <c r="T58" i="12"/>
  <c r="U58" i="12" s="1"/>
  <c r="W38" i="12"/>
  <c r="X38" i="12"/>
  <c r="AA38" i="12"/>
  <c r="Z38" i="12"/>
  <c r="AC38" i="12" s="1"/>
  <c r="U38" i="12"/>
  <c r="AA21" i="12"/>
  <c r="U21" i="12"/>
  <c r="Z21" i="12"/>
  <c r="AC21" i="12" s="1"/>
  <c r="X21" i="12"/>
  <c r="W21" i="12"/>
  <c r="U74" i="12"/>
  <c r="X55" i="12"/>
  <c r="AA55" i="12"/>
  <c r="W55" i="12"/>
  <c r="Z55" i="12"/>
  <c r="AC55" i="12" s="1"/>
  <c r="U13" i="12"/>
  <c r="AB75" i="12"/>
  <c r="T75" i="12"/>
  <c r="U75" i="12" s="1"/>
  <c r="AB29" i="12"/>
  <c r="T29" i="12"/>
  <c r="U33" i="12"/>
  <c r="U17" i="12"/>
  <c r="U49" i="12"/>
  <c r="W49" i="12"/>
  <c r="X49" i="12"/>
  <c r="Z49" i="12"/>
  <c r="AC49" i="12" s="1"/>
  <c r="AA49" i="12"/>
  <c r="Z20" i="12"/>
  <c r="AC20" i="12" s="1"/>
  <c r="AA20" i="12"/>
  <c r="W20" i="12"/>
  <c r="X20" i="12"/>
  <c r="X40" i="12"/>
  <c r="W40" i="12"/>
  <c r="AA40" i="12"/>
  <c r="Z40" i="12"/>
  <c r="AC40" i="12" s="1"/>
  <c r="U40" i="12"/>
  <c r="Z72" i="12"/>
  <c r="AC72" i="12" s="1"/>
  <c r="X72" i="12"/>
  <c r="U72" i="12"/>
  <c r="W72" i="12"/>
  <c r="AA72" i="12"/>
  <c r="W64" i="12"/>
  <c r="Z64" i="12"/>
  <c r="AC64" i="12" s="1"/>
  <c r="AA64" i="12"/>
  <c r="U64" i="12"/>
  <c r="X64" i="12"/>
  <c r="X60" i="12"/>
  <c r="Z60" i="12"/>
  <c r="AC60" i="12" s="1"/>
  <c r="AA60" i="12"/>
  <c r="W60" i="12"/>
  <c r="J29" i="77"/>
  <c r="C76" i="13"/>
  <c r="Z73" i="12"/>
  <c r="AC73" i="12" s="1"/>
  <c r="X73" i="12"/>
  <c r="W73" i="12"/>
  <c r="AA73" i="12"/>
  <c r="U73" i="12"/>
  <c r="Z12" i="12"/>
  <c r="AC12" i="12" s="1"/>
  <c r="X12" i="12"/>
  <c r="U12" i="12"/>
  <c r="W12" i="12"/>
  <c r="AA12" i="12"/>
  <c r="K75" i="13"/>
  <c r="AN75" i="12" s="1"/>
  <c r="AO75" i="12" s="1"/>
  <c r="J75" i="13"/>
  <c r="AJ75" i="12" s="1"/>
  <c r="AK75" i="12" s="1"/>
  <c r="J61" i="13"/>
  <c r="AJ61" i="12" s="1"/>
  <c r="AK61" i="12" s="1"/>
  <c r="K61" i="13"/>
  <c r="AN61" i="12" s="1"/>
  <c r="AO61" i="12" s="1"/>
  <c r="J44" i="13"/>
  <c r="AJ44" i="12" s="1"/>
  <c r="AK44" i="12" s="1"/>
  <c r="K44" i="13"/>
  <c r="AN44" i="12" s="1"/>
  <c r="AO44" i="12" s="1"/>
  <c r="J74" i="13"/>
  <c r="AJ74" i="12" s="1"/>
  <c r="AK74" i="12" s="1"/>
  <c r="K74" i="13"/>
  <c r="AN74" i="12" s="1"/>
  <c r="AO74" i="12" s="1"/>
  <c r="J51" i="13"/>
  <c r="AJ51" i="12" s="1"/>
  <c r="AK51" i="12" s="1"/>
  <c r="K51" i="13"/>
  <c r="AN51" i="12" s="1"/>
  <c r="AO51" i="12" s="1"/>
  <c r="J24" i="13"/>
  <c r="AJ24" i="12" s="1"/>
  <c r="AK24" i="12" s="1"/>
  <c r="K24" i="13"/>
  <c r="AN24" i="12" s="1"/>
  <c r="AO24" i="12" s="1"/>
  <c r="J60" i="13"/>
  <c r="AJ60" i="12" s="1"/>
  <c r="AK60" i="12" s="1"/>
  <c r="K60" i="13"/>
  <c r="AN60" i="12" s="1"/>
  <c r="AO60" i="12" s="1"/>
  <c r="J50" i="13"/>
  <c r="AJ50" i="12" s="1"/>
  <c r="AK50" i="12" s="1"/>
  <c r="K50" i="13"/>
  <c r="AN50" i="12" s="1"/>
  <c r="AO50" i="12" s="1"/>
  <c r="J19" i="13"/>
  <c r="AJ19" i="12" s="1"/>
  <c r="AK19" i="12" s="1"/>
  <c r="K19" i="13"/>
  <c r="AN19" i="12" s="1"/>
  <c r="AO19" i="12" s="1"/>
  <c r="J66" i="13"/>
  <c r="AJ66" i="12" s="1"/>
  <c r="AK66" i="12" s="1"/>
  <c r="K66" i="13"/>
  <c r="AN66" i="12" s="1"/>
  <c r="AO66" i="12" s="1"/>
  <c r="J49" i="13"/>
  <c r="AJ49" i="12" s="1"/>
  <c r="AK49" i="12" s="1"/>
  <c r="K49" i="13"/>
  <c r="AN49" i="12" s="1"/>
  <c r="AO49" i="12" s="1"/>
  <c r="J34" i="13"/>
  <c r="AJ34" i="12" s="1"/>
  <c r="AK34" i="12" s="1"/>
  <c r="K34" i="13"/>
  <c r="AN34" i="12" s="1"/>
  <c r="AO34" i="12" s="1"/>
  <c r="J12" i="13"/>
  <c r="AJ12" i="12" s="1"/>
  <c r="AK12" i="12" s="1"/>
  <c r="K12" i="13"/>
  <c r="AN12" i="12" s="1"/>
  <c r="AO12" i="12" s="1"/>
  <c r="J33" i="13"/>
  <c r="AJ33" i="12" s="1"/>
  <c r="AK33" i="12" s="1"/>
  <c r="K33" i="13"/>
  <c r="AN33" i="12" s="1"/>
  <c r="AO33" i="12" s="1"/>
  <c r="J16" i="13"/>
  <c r="AJ16" i="12" s="1"/>
  <c r="AK16" i="12" s="1"/>
  <c r="K16" i="13"/>
  <c r="AN16" i="12" s="1"/>
  <c r="AO16" i="12" s="1"/>
  <c r="J7" i="13"/>
  <c r="G76" i="13"/>
  <c r="K7" i="13"/>
  <c r="J28" i="13"/>
  <c r="AJ28" i="12" s="1"/>
  <c r="AK28" i="12" s="1"/>
  <c r="K28" i="13"/>
  <c r="AN28" i="12" s="1"/>
  <c r="AO28" i="12" s="1"/>
  <c r="J10" i="13"/>
  <c r="AJ10" i="12" s="1"/>
  <c r="AK10" i="12" s="1"/>
  <c r="K10" i="13"/>
  <c r="AN10" i="12" s="1"/>
  <c r="AO10" i="12" s="1"/>
  <c r="X27" i="12"/>
  <c r="W27" i="12"/>
  <c r="AA27" i="12"/>
  <c r="Z27" i="12"/>
  <c r="AC27" i="12" s="1"/>
  <c r="U27" i="12"/>
  <c r="U31" i="12"/>
  <c r="W31" i="12"/>
  <c r="X31" i="12"/>
  <c r="Z31" i="12"/>
  <c r="AC31" i="12" s="1"/>
  <c r="AA31" i="12"/>
  <c r="U20" i="12"/>
  <c r="D143" i="7"/>
  <c r="K5" i="77"/>
  <c r="L5" i="77" s="1"/>
  <c r="N5" i="77"/>
  <c r="X46" i="12"/>
  <c r="U46" i="12"/>
  <c r="AA46" i="12"/>
  <c r="W46" i="12"/>
  <c r="Z46" i="12"/>
  <c r="AC46" i="12" s="1"/>
  <c r="K23" i="13"/>
  <c r="AN23" i="12" s="1"/>
  <c r="AO23" i="12" s="1"/>
  <c r="J69" i="13"/>
  <c r="AJ69" i="12" s="1"/>
  <c r="AK69" i="12" s="1"/>
  <c r="K69" i="13"/>
  <c r="AN69" i="12" s="1"/>
  <c r="AO69" i="12" s="1"/>
  <c r="J58" i="13"/>
  <c r="AJ58" i="12" s="1"/>
  <c r="AK58" i="12" s="1"/>
  <c r="K58" i="13"/>
  <c r="AN58" i="12" s="1"/>
  <c r="AO58" i="12" s="1"/>
  <c r="J38" i="13"/>
  <c r="AJ38" i="12" s="1"/>
  <c r="AK38" i="12" s="1"/>
  <c r="K38" i="13"/>
  <c r="AN38" i="12" s="1"/>
  <c r="AO38" i="12" s="1"/>
  <c r="J73" i="13"/>
  <c r="AJ73" i="12" s="1"/>
  <c r="AK73" i="12" s="1"/>
  <c r="K73" i="13"/>
  <c r="AN73" i="12" s="1"/>
  <c r="AO73" i="12" s="1"/>
  <c r="K48" i="13"/>
  <c r="AN48" i="12" s="1"/>
  <c r="AO48" i="12" s="1"/>
  <c r="J48" i="13"/>
  <c r="AJ48" i="12" s="1"/>
  <c r="AK48" i="12" s="1"/>
  <c r="J70" i="13"/>
  <c r="AJ70" i="12" s="1"/>
  <c r="AK70" i="12" s="1"/>
  <c r="K70" i="13"/>
  <c r="AN70" i="12" s="1"/>
  <c r="AO70" i="12" s="1"/>
  <c r="J59" i="13"/>
  <c r="AJ59" i="12" s="1"/>
  <c r="AK59" i="12" s="1"/>
  <c r="K59" i="13"/>
  <c r="AN59" i="12" s="1"/>
  <c r="AO59" i="12" s="1"/>
  <c r="J45" i="13"/>
  <c r="AJ45" i="12" s="1"/>
  <c r="AK45" i="12" s="1"/>
  <c r="K45" i="13"/>
  <c r="AN45" i="12" s="1"/>
  <c r="AO45" i="12" s="1"/>
  <c r="J13" i="13"/>
  <c r="AJ13" i="12" s="1"/>
  <c r="AK13" i="12" s="1"/>
  <c r="K13" i="13"/>
  <c r="AN13" i="12" s="1"/>
  <c r="AO13" i="12" s="1"/>
  <c r="J64" i="13"/>
  <c r="AJ64" i="12" s="1"/>
  <c r="AK64" i="12" s="1"/>
  <c r="K64" i="13"/>
  <c r="AN64" i="12" s="1"/>
  <c r="AO64" i="12" s="1"/>
  <c r="K47" i="13"/>
  <c r="AN47" i="12" s="1"/>
  <c r="AO47" i="12" s="1"/>
  <c r="J47" i="13"/>
  <c r="AJ47" i="12" s="1"/>
  <c r="AK47" i="12" s="1"/>
  <c r="J29" i="13"/>
  <c r="AJ29" i="12" s="1"/>
  <c r="AK29" i="12" s="1"/>
  <c r="K29" i="13"/>
  <c r="AN29" i="12" s="1"/>
  <c r="AO29" i="12" s="1"/>
  <c r="J41" i="13"/>
  <c r="AJ41" i="12" s="1"/>
  <c r="AK41" i="12" s="1"/>
  <c r="K41" i="13"/>
  <c r="AN41" i="12" s="1"/>
  <c r="AO41" i="12" s="1"/>
  <c r="J23" i="13"/>
  <c r="AJ23" i="12" s="1"/>
  <c r="AK23" i="12" s="1"/>
  <c r="J15" i="13"/>
  <c r="AJ15" i="12" s="1"/>
  <c r="AK15" i="12" s="1"/>
  <c r="K15" i="13"/>
  <c r="AN15" i="12" s="1"/>
  <c r="AO15" i="12" s="1"/>
  <c r="K39" i="13"/>
  <c r="AN39" i="12" s="1"/>
  <c r="AO39" i="12" s="1"/>
  <c r="J39" i="13"/>
  <c r="AJ39" i="12" s="1"/>
  <c r="AK39" i="12" s="1"/>
  <c r="J27" i="13"/>
  <c r="AJ27" i="12" s="1"/>
  <c r="AK27" i="12" s="1"/>
  <c r="K27" i="13"/>
  <c r="AN27" i="12" s="1"/>
  <c r="AO27" i="12" s="1"/>
  <c r="J31" i="77"/>
  <c r="R8" i="12"/>
  <c r="V36" i="12"/>
  <c r="W67" i="12"/>
  <c r="X67" i="12"/>
  <c r="Z67" i="12"/>
  <c r="AC67" i="12" s="1"/>
  <c r="AA67" i="12"/>
  <c r="U67" i="12"/>
  <c r="AA56" i="12"/>
  <c r="W56" i="12"/>
  <c r="X56" i="12"/>
  <c r="Z56" i="12"/>
  <c r="AC56" i="12" s="1"/>
  <c r="U56" i="12"/>
  <c r="AA45" i="12"/>
  <c r="Z45" i="12"/>
  <c r="AC45" i="12" s="1"/>
  <c r="X45" i="12"/>
  <c r="U45" i="12"/>
  <c r="W45" i="12"/>
  <c r="K71" i="13"/>
  <c r="AN71" i="12" s="1"/>
  <c r="AO71" i="12" s="1"/>
  <c r="J71" i="13"/>
  <c r="AJ71" i="12" s="1"/>
  <c r="AK71" i="12" s="1"/>
  <c r="J55" i="13"/>
  <c r="AJ55" i="12" s="1"/>
  <c r="AK55" i="12" s="1"/>
  <c r="K55" i="13"/>
  <c r="AN55" i="12" s="1"/>
  <c r="AO55" i="12" s="1"/>
  <c r="J32" i="13"/>
  <c r="AJ32" i="12" s="1"/>
  <c r="AK32" i="12" s="1"/>
  <c r="K32" i="13"/>
  <c r="AN32" i="12" s="1"/>
  <c r="AO32" i="12" s="1"/>
  <c r="J65" i="13"/>
  <c r="AJ65" i="12" s="1"/>
  <c r="AK65" i="12" s="1"/>
  <c r="K65" i="13"/>
  <c r="AN65" i="12" s="1"/>
  <c r="AO65" i="12" s="1"/>
  <c r="J46" i="13"/>
  <c r="AJ46" i="12" s="1"/>
  <c r="AK46" i="12" s="1"/>
  <c r="K46" i="13"/>
  <c r="AN46" i="12" s="1"/>
  <c r="AO46" i="12" s="1"/>
  <c r="J67" i="13"/>
  <c r="AJ67" i="12" s="1"/>
  <c r="AK67" i="12" s="1"/>
  <c r="K67" i="13"/>
  <c r="AN67" i="12" s="1"/>
  <c r="AO67" i="12" s="1"/>
  <c r="J57" i="13"/>
  <c r="AJ57" i="12" s="1"/>
  <c r="AK57" i="12" s="1"/>
  <c r="K57" i="13"/>
  <c r="AN57" i="12" s="1"/>
  <c r="AO57" i="12" s="1"/>
  <c r="J30" i="13"/>
  <c r="AJ30" i="12" s="1"/>
  <c r="AK30" i="12" s="1"/>
  <c r="K30" i="13"/>
  <c r="AN30" i="12" s="1"/>
  <c r="AO30" i="12" s="1"/>
  <c r="J9" i="13"/>
  <c r="AJ9" i="12" s="1"/>
  <c r="AK9" i="12" s="1"/>
  <c r="K9" i="13"/>
  <c r="AN9" i="12" s="1"/>
  <c r="AO9" i="12" s="1"/>
  <c r="J56" i="13"/>
  <c r="AJ56" i="12" s="1"/>
  <c r="AK56" i="12" s="1"/>
  <c r="K56" i="13"/>
  <c r="AN56" i="12" s="1"/>
  <c r="AO56" i="12" s="1"/>
  <c r="K43" i="13"/>
  <c r="AN43" i="12" s="1"/>
  <c r="AO43" i="12" s="1"/>
  <c r="J43" i="13"/>
  <c r="AJ43" i="12" s="1"/>
  <c r="AK43" i="12" s="1"/>
  <c r="J20" i="13"/>
  <c r="AJ20" i="12" s="1"/>
  <c r="AK20" i="12" s="1"/>
  <c r="K20" i="13"/>
  <c r="AN20" i="12" s="1"/>
  <c r="AO20" i="12" s="1"/>
  <c r="J40" i="13"/>
  <c r="AJ40" i="12" s="1"/>
  <c r="AK40" i="12" s="1"/>
  <c r="K40" i="13"/>
  <c r="AN40" i="12" s="1"/>
  <c r="AO40" i="12" s="1"/>
  <c r="J22" i="13"/>
  <c r="AJ22" i="12" s="1"/>
  <c r="AK22" i="12" s="1"/>
  <c r="K22" i="13"/>
  <c r="AN22" i="12" s="1"/>
  <c r="AO22" i="12" s="1"/>
  <c r="J11" i="13"/>
  <c r="AJ11" i="12" s="1"/>
  <c r="AK11" i="12" s="1"/>
  <c r="K11" i="13"/>
  <c r="AN11" i="12" s="1"/>
  <c r="AO11" i="12" s="1"/>
  <c r="J36" i="13"/>
  <c r="AJ36" i="12" s="1"/>
  <c r="AK36" i="12" s="1"/>
  <c r="K36" i="13"/>
  <c r="AN36" i="12" s="1"/>
  <c r="AO36" i="12" s="1"/>
  <c r="J26" i="13"/>
  <c r="AJ26" i="12" s="1"/>
  <c r="AK26" i="12" s="1"/>
  <c r="K26" i="13"/>
  <c r="AN26" i="12" s="1"/>
  <c r="AO26" i="12" s="1"/>
  <c r="O23" i="12"/>
  <c r="N76" i="12"/>
  <c r="U16" i="12"/>
  <c r="X16" i="12"/>
  <c r="W16" i="12"/>
  <c r="AA16" i="12"/>
  <c r="Z16" i="12"/>
  <c r="AC16" i="12" s="1"/>
  <c r="X63" i="12"/>
  <c r="W63" i="12"/>
  <c r="AA63" i="12"/>
  <c r="Z63" i="12"/>
  <c r="AC63" i="12" s="1"/>
  <c r="U63" i="12"/>
  <c r="X11" i="12"/>
  <c r="U11" i="12"/>
  <c r="AA11" i="12"/>
  <c r="W11" i="12"/>
  <c r="Z11" i="12"/>
  <c r="AC11" i="12" s="1"/>
  <c r="Z36" i="12"/>
  <c r="AC36" i="12" s="1"/>
  <c r="AA36" i="12"/>
  <c r="X36" i="12"/>
  <c r="W36" i="12"/>
  <c r="U69" i="12"/>
  <c r="W69" i="12"/>
  <c r="AA69" i="12"/>
  <c r="Z69" i="12"/>
  <c r="AC69" i="12" s="1"/>
  <c r="X69" i="12"/>
  <c r="U60" i="12"/>
  <c r="W26" i="12"/>
  <c r="X26" i="12"/>
  <c r="U26" i="12"/>
  <c r="AA26" i="12"/>
  <c r="Z26" i="12"/>
  <c r="AC26" i="12" s="1"/>
  <c r="J68" i="13"/>
  <c r="AJ68" i="12" s="1"/>
  <c r="AK68" i="12" s="1"/>
  <c r="K68" i="13"/>
  <c r="AN68" i="12" s="1"/>
  <c r="AO68" i="12" s="1"/>
  <c r="J52" i="13"/>
  <c r="AJ52" i="12" s="1"/>
  <c r="AK52" i="12" s="1"/>
  <c r="K52" i="13"/>
  <c r="AN52" i="12" s="1"/>
  <c r="AO52" i="12" s="1"/>
  <c r="J21" i="13"/>
  <c r="AJ21" i="12" s="1"/>
  <c r="AK21" i="12" s="1"/>
  <c r="K21" i="13"/>
  <c r="AN21" i="12" s="1"/>
  <c r="AO21" i="12" s="1"/>
  <c r="J63" i="13"/>
  <c r="AJ63" i="12" s="1"/>
  <c r="AK63" i="12" s="1"/>
  <c r="K63" i="13"/>
  <c r="AN63" i="12" s="1"/>
  <c r="AO63" i="12" s="1"/>
  <c r="J31" i="13"/>
  <c r="AJ31" i="12" s="1"/>
  <c r="AK31" i="12" s="1"/>
  <c r="K31" i="13"/>
  <c r="AN31" i="12" s="1"/>
  <c r="AO31" i="12" s="1"/>
  <c r="K62" i="13"/>
  <c r="AN62" i="12" s="1"/>
  <c r="AO62" i="12" s="1"/>
  <c r="J62" i="13"/>
  <c r="AJ62" i="12" s="1"/>
  <c r="AK62" i="12" s="1"/>
  <c r="K54" i="13"/>
  <c r="AN54" i="12" s="1"/>
  <c r="AO54" i="12" s="1"/>
  <c r="J54" i="13"/>
  <c r="AJ54" i="12" s="1"/>
  <c r="AK54" i="12" s="1"/>
  <c r="J25" i="13"/>
  <c r="AJ25" i="12" s="1"/>
  <c r="AK25" i="12" s="1"/>
  <c r="K25" i="13"/>
  <c r="AN25" i="12" s="1"/>
  <c r="AO25" i="12" s="1"/>
  <c r="J72" i="13"/>
  <c r="AJ72" i="12" s="1"/>
  <c r="AK72" i="12" s="1"/>
  <c r="K72" i="13"/>
  <c r="AN72" i="12" s="1"/>
  <c r="AO72" i="12" s="1"/>
  <c r="J53" i="13"/>
  <c r="AJ53" i="12" s="1"/>
  <c r="AK53" i="12" s="1"/>
  <c r="K53" i="13"/>
  <c r="AN53" i="12" s="1"/>
  <c r="AO53" i="12" s="1"/>
  <c r="J42" i="13"/>
  <c r="AJ42" i="12" s="1"/>
  <c r="AK42" i="12" s="1"/>
  <c r="K42" i="13"/>
  <c r="AN42" i="12" s="1"/>
  <c r="AO42" i="12" s="1"/>
  <c r="J17" i="13"/>
  <c r="AJ17" i="12" s="1"/>
  <c r="AK17" i="12" s="1"/>
  <c r="K17" i="13"/>
  <c r="AN17" i="12" s="1"/>
  <c r="AO17" i="12" s="1"/>
  <c r="J37" i="13"/>
  <c r="AJ37" i="12" s="1"/>
  <c r="AK37" i="12" s="1"/>
  <c r="K37" i="13"/>
  <c r="AN37" i="12" s="1"/>
  <c r="AO37" i="12" s="1"/>
  <c r="J18" i="13"/>
  <c r="AJ18" i="12" s="1"/>
  <c r="AK18" i="12" s="1"/>
  <c r="K18" i="13"/>
  <c r="AN18" i="12" s="1"/>
  <c r="AO18" i="12" s="1"/>
  <c r="J8" i="13"/>
  <c r="AJ8" i="12" s="1"/>
  <c r="AK8" i="12" s="1"/>
  <c r="K8" i="13"/>
  <c r="AN8" i="12" s="1"/>
  <c r="AO8" i="12" s="1"/>
  <c r="K35" i="13"/>
  <c r="AN35" i="12" s="1"/>
  <c r="AO35" i="12" s="1"/>
  <c r="J35" i="13"/>
  <c r="AJ35" i="12" s="1"/>
  <c r="AK35" i="12" s="1"/>
  <c r="J14" i="13"/>
  <c r="AJ14" i="12" s="1"/>
  <c r="AK14" i="12" s="1"/>
  <c r="K14" i="13"/>
  <c r="AN14" i="12" s="1"/>
  <c r="AO14" i="12" s="1"/>
  <c r="AU59" i="12"/>
  <c r="L59" i="25"/>
  <c r="O59" i="25" s="1"/>
  <c r="P59" i="25" s="1"/>
  <c r="AU30" i="12"/>
  <c r="L30" i="25"/>
  <c r="O30" i="25" s="1"/>
  <c r="P30" i="25" s="1"/>
  <c r="AU44" i="12"/>
  <c r="L44" i="25"/>
  <c r="O44" i="25" s="1"/>
  <c r="P44" i="25" s="1"/>
  <c r="J42" i="77" l="1"/>
  <c r="N42" i="77" s="1"/>
  <c r="J43" i="77"/>
  <c r="N43" i="77" s="1"/>
  <c r="AD42" i="7"/>
  <c r="AD76" i="7" s="1"/>
  <c r="AD122" i="7" s="1"/>
  <c r="AD141" i="7" s="1"/>
  <c r="AY76" i="9"/>
  <c r="AC42" i="7"/>
  <c r="AC76" i="7" s="1"/>
  <c r="AC122" i="7" s="1"/>
  <c r="AC141" i="7" s="1"/>
  <c r="AX76" i="9"/>
  <c r="AD83" i="2"/>
  <c r="AV83" i="2" s="1"/>
  <c r="AD84" i="2"/>
  <c r="AV84" i="2" s="1"/>
  <c r="AD50" i="12"/>
  <c r="AE50" i="12" s="1"/>
  <c r="AF50" i="12" s="1"/>
  <c r="AF44" i="12"/>
  <c r="AG44" i="12"/>
  <c r="AF22" i="12"/>
  <c r="AG22" i="12"/>
  <c r="AG59" i="12"/>
  <c r="AD68" i="12"/>
  <c r="AE68" i="12" s="1"/>
  <c r="AH68" i="12" s="1"/>
  <c r="AI68" i="12" s="1"/>
  <c r="AG30" i="12"/>
  <c r="AH44" i="12"/>
  <c r="AI44" i="12" s="1"/>
  <c r="V44" i="12"/>
  <c r="AH30" i="12"/>
  <c r="AP30" i="12" s="1"/>
  <c r="AQ30" i="12" s="1"/>
  <c r="D30" i="25" s="1"/>
  <c r="E30" i="25" s="1"/>
  <c r="F30" i="25" s="1"/>
  <c r="G30" i="25" s="1"/>
  <c r="AH59" i="12"/>
  <c r="AP59" i="12" s="1"/>
  <c r="BB29" i="7"/>
  <c r="BB69" i="7"/>
  <c r="BB26" i="7"/>
  <c r="BB21" i="7"/>
  <c r="BB68" i="7"/>
  <c r="BB14" i="7"/>
  <c r="BB10" i="7"/>
  <c r="BB13" i="7"/>
  <c r="BB25" i="7"/>
  <c r="BB51" i="7"/>
  <c r="BB57" i="7"/>
  <c r="BB74" i="7"/>
  <c r="BB52" i="7"/>
  <c r="AT68" i="12"/>
  <c r="BB45" i="7"/>
  <c r="BB35" i="7"/>
  <c r="BB63" i="7"/>
  <c r="BB66" i="7"/>
  <c r="BB50" i="7"/>
  <c r="BB36" i="7"/>
  <c r="BB42" i="7"/>
  <c r="BB73" i="7"/>
  <c r="BB30" i="7"/>
  <c r="BB39" i="7"/>
  <c r="BB55" i="7"/>
  <c r="BB34" i="7"/>
  <c r="BB72" i="7"/>
  <c r="AT41" i="12"/>
  <c r="AD41" i="12"/>
  <c r="AE41" i="12" s="1"/>
  <c r="AF41" i="12" s="1"/>
  <c r="BB41" i="7"/>
  <c r="BB12" i="7"/>
  <c r="BB58" i="7"/>
  <c r="BB23" i="7"/>
  <c r="BB40" i="7"/>
  <c r="BB60" i="7"/>
  <c r="BB54" i="7"/>
  <c r="BB64" i="7"/>
  <c r="BB28" i="7"/>
  <c r="BB44" i="7"/>
  <c r="BB56" i="7"/>
  <c r="BB33" i="7"/>
  <c r="BB37" i="7"/>
  <c r="BB61" i="7"/>
  <c r="BB49" i="7"/>
  <c r="BB18" i="7"/>
  <c r="BB59" i="7"/>
  <c r="BB43" i="7"/>
  <c r="BB8" i="7"/>
  <c r="BB22" i="7"/>
  <c r="BB19" i="7"/>
  <c r="BB17" i="7"/>
  <c r="BB27" i="7"/>
  <c r="BB31" i="7"/>
  <c r="BB24" i="7"/>
  <c r="BB53" i="7"/>
  <c r="BB15" i="7"/>
  <c r="BB16" i="7"/>
  <c r="BB11" i="7"/>
  <c r="BB20" i="7"/>
  <c r="BB38" i="7"/>
  <c r="BB71" i="7"/>
  <c r="BB75" i="7"/>
  <c r="AG50" i="12"/>
  <c r="AT50" i="12"/>
  <c r="BB62" i="7"/>
  <c r="BB70" i="7"/>
  <c r="BB46" i="7"/>
  <c r="BB48" i="7"/>
  <c r="BB67" i="7"/>
  <c r="BB9" i="7"/>
  <c r="BB32" i="7"/>
  <c r="BB65" i="7"/>
  <c r="BB47" i="7"/>
  <c r="AH22" i="12"/>
  <c r="AL22" i="12" s="1"/>
  <c r="AM22" i="12" s="1"/>
  <c r="Q21" i="71" s="1"/>
  <c r="AD9" i="12"/>
  <c r="AE9" i="12" s="1"/>
  <c r="AF9" i="12" s="1"/>
  <c r="AT9" i="12"/>
  <c r="L22" i="25"/>
  <c r="O22" i="25" s="1"/>
  <c r="P22" i="25" s="1"/>
  <c r="AD19" i="12"/>
  <c r="AE19" i="12" s="1"/>
  <c r="AG19" i="12" s="1"/>
  <c r="AT19" i="12"/>
  <c r="AD25" i="12"/>
  <c r="AE25" i="12" s="1"/>
  <c r="AG25" i="12" s="1"/>
  <c r="AT25" i="12"/>
  <c r="V30" i="12"/>
  <c r="E78" i="67"/>
  <c r="V50" i="12"/>
  <c r="J76" i="67"/>
  <c r="J78" i="67" s="1"/>
  <c r="S7" i="12"/>
  <c r="V41" i="12"/>
  <c r="V59" i="12"/>
  <c r="AD57" i="12"/>
  <c r="AE57" i="12" s="1"/>
  <c r="AG57" i="12" s="1"/>
  <c r="AT57" i="12"/>
  <c r="AD34" i="12"/>
  <c r="AE34" i="12" s="1"/>
  <c r="AG34" i="12" s="1"/>
  <c r="AT34" i="12"/>
  <c r="AD70" i="12"/>
  <c r="AE70" i="12" s="1"/>
  <c r="AT70" i="12"/>
  <c r="V34" i="12"/>
  <c r="V32" i="12"/>
  <c r="AT42" i="12"/>
  <c r="AD42" i="12"/>
  <c r="AE42" i="12" s="1"/>
  <c r="AG42" i="12" s="1"/>
  <c r="V9" i="12"/>
  <c r="V70" i="12"/>
  <c r="V22" i="12"/>
  <c r="AT32" i="12"/>
  <c r="AD32" i="12"/>
  <c r="AE32" i="12" s="1"/>
  <c r="AG32" i="12" s="1"/>
  <c r="V15" i="12"/>
  <c r="V66" i="12"/>
  <c r="V10" i="12"/>
  <c r="AD37" i="12"/>
  <c r="AE37" i="12" s="1"/>
  <c r="AG37" i="12" s="1"/>
  <c r="AT37" i="12"/>
  <c r="X71" i="12"/>
  <c r="AA71" i="12"/>
  <c r="Z71" i="12"/>
  <c r="AC71" i="12" s="1"/>
  <c r="W71" i="12"/>
  <c r="U71" i="12"/>
  <c r="V39" i="12"/>
  <c r="Z29" i="12"/>
  <c r="AC29" i="12" s="1"/>
  <c r="AA29" i="12"/>
  <c r="X29" i="12"/>
  <c r="W29" i="12"/>
  <c r="U29" i="12"/>
  <c r="V24" i="12"/>
  <c r="Z43" i="12"/>
  <c r="AC43" i="12" s="1"/>
  <c r="X43" i="12"/>
  <c r="W43" i="12"/>
  <c r="AA43" i="12"/>
  <c r="U43" i="12"/>
  <c r="V18" i="12"/>
  <c r="W75" i="12"/>
  <c r="AA75" i="12"/>
  <c r="Z75" i="12"/>
  <c r="AC75" i="12" s="1"/>
  <c r="X75" i="12"/>
  <c r="V13" i="12"/>
  <c r="V38" i="12"/>
  <c r="AT17" i="12"/>
  <c r="AD17" i="12"/>
  <c r="AE17" i="12" s="1"/>
  <c r="W54" i="12"/>
  <c r="AA54" i="12"/>
  <c r="Z54" i="12"/>
  <c r="AC54" i="12" s="1"/>
  <c r="X54" i="12"/>
  <c r="AD74" i="12"/>
  <c r="AE74" i="12" s="1"/>
  <c r="AT74" i="12"/>
  <c r="V47" i="12"/>
  <c r="AT61" i="12"/>
  <c r="AD61" i="12"/>
  <c r="AE61" i="12" s="1"/>
  <c r="W62" i="12"/>
  <c r="X62" i="12"/>
  <c r="Z62" i="12"/>
  <c r="AC62" i="12" s="1"/>
  <c r="AA62" i="12"/>
  <c r="AT53" i="12"/>
  <c r="AD53" i="12"/>
  <c r="AE53" i="12" s="1"/>
  <c r="V35" i="12"/>
  <c r="AD33" i="12"/>
  <c r="AE33" i="12" s="1"/>
  <c r="AT33" i="12"/>
  <c r="V17" i="12"/>
  <c r="V75" i="12"/>
  <c r="AD55" i="12"/>
  <c r="AE55" i="12" s="1"/>
  <c r="AT55" i="12"/>
  <c r="V74" i="12"/>
  <c r="AD21" i="12"/>
  <c r="AE21" i="12" s="1"/>
  <c r="AT21" i="12"/>
  <c r="AT38" i="12"/>
  <c r="AD38" i="12"/>
  <c r="AE38" i="12" s="1"/>
  <c r="V58" i="12"/>
  <c r="W24" i="12"/>
  <c r="X24" i="12"/>
  <c r="Z24" i="12"/>
  <c r="AC24" i="12" s="1"/>
  <c r="AA24" i="12"/>
  <c r="X48" i="12"/>
  <c r="W48" i="12"/>
  <c r="Z48" i="12"/>
  <c r="AC48" i="12" s="1"/>
  <c r="AA48" i="12"/>
  <c r="Z18" i="12"/>
  <c r="AC18" i="12" s="1"/>
  <c r="AA18" i="12"/>
  <c r="X18" i="12"/>
  <c r="W18" i="12"/>
  <c r="U54" i="12"/>
  <c r="AT15" i="12"/>
  <c r="AD15" i="12"/>
  <c r="AE15" i="12" s="1"/>
  <c r="W51" i="12"/>
  <c r="X51" i="12"/>
  <c r="AA51" i="12"/>
  <c r="Z51" i="12"/>
  <c r="AC51" i="12" s="1"/>
  <c r="X14" i="12"/>
  <c r="AA14" i="12"/>
  <c r="W14" i="12"/>
  <c r="Z14" i="12"/>
  <c r="AC14" i="12" s="1"/>
  <c r="AD47" i="12"/>
  <c r="AE47" i="12" s="1"/>
  <c r="AT47" i="12"/>
  <c r="V61" i="12"/>
  <c r="AD28" i="12"/>
  <c r="AE28" i="12" s="1"/>
  <c r="AT28" i="12"/>
  <c r="U62" i="12"/>
  <c r="AD65" i="12"/>
  <c r="AE65" i="12" s="1"/>
  <c r="AT65" i="12"/>
  <c r="V52" i="12"/>
  <c r="AD52" i="12"/>
  <c r="AE52" i="12" s="1"/>
  <c r="AT52" i="12"/>
  <c r="V53" i="12"/>
  <c r="W35" i="12"/>
  <c r="AA35" i="12"/>
  <c r="X35" i="12"/>
  <c r="Z35" i="12"/>
  <c r="AC35" i="12" s="1"/>
  <c r="V33" i="12"/>
  <c r="V21" i="12"/>
  <c r="W58" i="12"/>
  <c r="AA58" i="12"/>
  <c r="Z58" i="12"/>
  <c r="AC58" i="12" s="1"/>
  <c r="X58" i="12"/>
  <c r="Z39" i="12"/>
  <c r="AC39" i="12" s="1"/>
  <c r="AA39" i="12"/>
  <c r="X39" i="12"/>
  <c r="W39" i="12"/>
  <c r="U48" i="12"/>
  <c r="U51" i="12"/>
  <c r="U14" i="12"/>
  <c r="V65" i="12"/>
  <c r="AD13" i="12"/>
  <c r="AE13" i="12" s="1"/>
  <c r="AT13" i="12"/>
  <c r="AA66" i="12"/>
  <c r="Z66" i="12"/>
  <c r="AC66" i="12" s="1"/>
  <c r="W66" i="12"/>
  <c r="X66" i="12"/>
  <c r="Z10" i="12"/>
  <c r="AC10" i="12" s="1"/>
  <c r="W10" i="12"/>
  <c r="X10" i="12"/>
  <c r="AA10" i="12"/>
  <c r="V37" i="12"/>
  <c r="V26" i="12"/>
  <c r="V69" i="12"/>
  <c r="AD36" i="12"/>
  <c r="AE36" i="12" s="1"/>
  <c r="AT36" i="12"/>
  <c r="V11" i="12"/>
  <c r="P23" i="12"/>
  <c r="O76" i="12"/>
  <c r="AD45" i="12"/>
  <c r="AE45" i="12" s="1"/>
  <c r="AT45" i="12"/>
  <c r="AB8" i="12"/>
  <c r="T8" i="12"/>
  <c r="AD46" i="12"/>
  <c r="AE46" i="12" s="1"/>
  <c r="AT46" i="12"/>
  <c r="D144" i="7"/>
  <c r="E144" i="7"/>
  <c r="AD27" i="12"/>
  <c r="AE27" i="12" s="1"/>
  <c r="AT27" i="12"/>
  <c r="J30" i="77"/>
  <c r="J28" i="77" s="1"/>
  <c r="E6" i="8" s="1"/>
  <c r="AT12" i="12"/>
  <c r="AD12" i="12"/>
  <c r="AE12" i="12" s="1"/>
  <c r="AD60" i="12"/>
  <c r="AE60" i="12" s="1"/>
  <c r="AF60" i="12" s="1"/>
  <c r="AT60" i="12"/>
  <c r="AT69" i="12"/>
  <c r="AD69" i="12"/>
  <c r="AE69" i="12" s="1"/>
  <c r="AT11" i="12"/>
  <c r="AD11" i="12"/>
  <c r="AE11" i="12" s="1"/>
  <c r="AD67" i="12"/>
  <c r="AE67" i="12" s="1"/>
  <c r="AT67" i="12"/>
  <c r="V20" i="12"/>
  <c r="AJ7" i="12"/>
  <c r="J76" i="13"/>
  <c r="V73" i="12"/>
  <c r="AT73" i="12"/>
  <c r="AD73" i="12"/>
  <c r="AE73" i="12" s="1"/>
  <c r="N29" i="77"/>
  <c r="K29" i="77"/>
  <c r="L29" i="77" s="1"/>
  <c r="AT64" i="12"/>
  <c r="AD64" i="12"/>
  <c r="AE64" i="12" s="1"/>
  <c r="V72" i="12"/>
  <c r="V40" i="12"/>
  <c r="AD20" i="12"/>
  <c r="AE20" i="12" s="1"/>
  <c r="AF20" i="12" s="1"/>
  <c r="AT20" i="12"/>
  <c r="AD26" i="12"/>
  <c r="AE26" i="12" s="1"/>
  <c r="AT26" i="12"/>
  <c r="V63" i="12"/>
  <c r="V45" i="12"/>
  <c r="V56" i="12"/>
  <c r="N31" i="77"/>
  <c r="K31" i="77"/>
  <c r="L31" i="77" s="1"/>
  <c r="V31" i="12"/>
  <c r="V12" i="12"/>
  <c r="AD40" i="12"/>
  <c r="AE40" i="12" s="1"/>
  <c r="AT40" i="12"/>
  <c r="V49" i="12"/>
  <c r="V60" i="12"/>
  <c r="AD63" i="12"/>
  <c r="AE63" i="12" s="1"/>
  <c r="AT63" i="12"/>
  <c r="AD16" i="12"/>
  <c r="AE16" i="12" s="1"/>
  <c r="AT16" i="12"/>
  <c r="V16" i="12"/>
  <c r="J10" i="77"/>
  <c r="AT56" i="12"/>
  <c r="AD56" i="12"/>
  <c r="AE56" i="12" s="1"/>
  <c r="V67" i="12"/>
  <c r="V46" i="12"/>
  <c r="AD31" i="12"/>
  <c r="AE31" i="12" s="1"/>
  <c r="AT31" i="12"/>
  <c r="V27" i="12"/>
  <c r="AN7" i="12"/>
  <c r="K76" i="13"/>
  <c r="V64" i="12"/>
  <c r="AD72" i="12"/>
  <c r="AE72" i="12" s="1"/>
  <c r="AT72" i="12"/>
  <c r="AD49" i="12"/>
  <c r="AE49" i="12" s="1"/>
  <c r="AT49" i="12"/>
  <c r="R21" i="71"/>
  <c r="R58" i="71"/>
  <c r="D44" i="10"/>
  <c r="R44" i="25"/>
  <c r="D30" i="10"/>
  <c r="R30" i="25"/>
  <c r="R43" i="71"/>
  <c r="R29" i="71"/>
  <c r="R59" i="25"/>
  <c r="D59" i="10"/>
  <c r="AC143" i="7" l="1"/>
  <c r="AC144" i="7" s="1"/>
  <c r="K42" i="77"/>
  <c r="L42" i="77" s="1"/>
  <c r="AD143" i="7"/>
  <c r="AD144" i="7" s="1"/>
  <c r="K43" i="77"/>
  <c r="L43" i="77" s="1"/>
  <c r="AH50" i="12"/>
  <c r="AP50" i="12" s="1"/>
  <c r="AX50" i="12" s="1"/>
  <c r="AR50" i="12" s="1"/>
  <c r="AL44" i="12"/>
  <c r="AM44" i="12" s="1"/>
  <c r="Q43" i="71" s="1"/>
  <c r="S43" i="71" s="1"/>
  <c r="R22" i="25"/>
  <c r="AL68" i="12"/>
  <c r="AM68" i="12" s="1"/>
  <c r="Q67" i="71" s="1"/>
  <c r="AG9" i="12"/>
  <c r="AF68" i="12"/>
  <c r="AP68" i="12"/>
  <c r="AQ68" i="12" s="1"/>
  <c r="D68" i="25" s="1"/>
  <c r="E68" i="25" s="1"/>
  <c r="F68" i="25" s="1"/>
  <c r="G68" i="25" s="1"/>
  <c r="I68" i="25" s="1"/>
  <c r="J68" i="25" s="1"/>
  <c r="AG68" i="12"/>
  <c r="AG41" i="12"/>
  <c r="AP44" i="12"/>
  <c r="C44" i="9" s="1"/>
  <c r="D22" i="10"/>
  <c r="AL30" i="12"/>
  <c r="AM30" i="12" s="1"/>
  <c r="Q29" i="71" s="1"/>
  <c r="S29" i="71" s="1"/>
  <c r="AI59" i="12"/>
  <c r="AI30" i="12"/>
  <c r="AL59" i="12"/>
  <c r="AM59" i="12" s="1"/>
  <c r="Q58" i="71" s="1"/>
  <c r="S58" i="71" s="1"/>
  <c r="AX30" i="12"/>
  <c r="AR30" i="12" s="1"/>
  <c r="C30" i="9"/>
  <c r="AP22" i="12"/>
  <c r="AQ22" i="12" s="1"/>
  <c r="D22" i="25" s="1"/>
  <c r="E22" i="25" s="1"/>
  <c r="F22" i="25" s="1"/>
  <c r="G22" i="25" s="1"/>
  <c r="S21" i="71"/>
  <c r="AI22" i="12"/>
  <c r="AH41" i="12"/>
  <c r="AU50" i="12"/>
  <c r="R49" i="71" s="1"/>
  <c r="L50" i="25"/>
  <c r="O50" i="25" s="1"/>
  <c r="P50" i="25" s="1"/>
  <c r="AU41" i="12"/>
  <c r="R40" i="71" s="1"/>
  <c r="L41" i="25"/>
  <c r="O41" i="25" s="1"/>
  <c r="P41" i="25" s="1"/>
  <c r="AU68" i="12"/>
  <c r="R67" i="71" s="1"/>
  <c r="L68" i="25"/>
  <c r="O68" i="25" s="1"/>
  <c r="P68" i="25" s="1"/>
  <c r="AH9" i="12"/>
  <c r="AU9" i="12"/>
  <c r="R8" i="71" s="1"/>
  <c r="L9" i="25"/>
  <c r="O9" i="25" s="1"/>
  <c r="P9" i="25" s="1"/>
  <c r="AU19" i="12"/>
  <c r="R18" i="71" s="1"/>
  <c r="L19" i="25"/>
  <c r="O19" i="25" s="1"/>
  <c r="P19" i="25" s="1"/>
  <c r="AH19" i="12"/>
  <c r="AF19" i="12"/>
  <c r="AF57" i="12"/>
  <c r="AH57" i="12"/>
  <c r="T7" i="12"/>
  <c r="S76" i="12"/>
  <c r="AU25" i="12"/>
  <c r="R24" i="71" s="1"/>
  <c r="L25" i="25"/>
  <c r="O25" i="25" s="1"/>
  <c r="P25" i="25" s="1"/>
  <c r="AH25" i="12"/>
  <c r="AF25" i="12"/>
  <c r="AU57" i="12"/>
  <c r="R56" i="71" s="1"/>
  <c r="L57" i="25"/>
  <c r="O57" i="25" s="1"/>
  <c r="P57" i="25" s="1"/>
  <c r="AG70" i="12"/>
  <c r="AF70" i="12"/>
  <c r="AH70" i="12"/>
  <c r="AH42" i="12"/>
  <c r="AF42" i="12"/>
  <c r="AU34" i="12"/>
  <c r="R33" i="71" s="1"/>
  <c r="L34" i="25"/>
  <c r="O34" i="25" s="1"/>
  <c r="P34" i="25" s="1"/>
  <c r="L32" i="25"/>
  <c r="O32" i="25" s="1"/>
  <c r="P32" i="25" s="1"/>
  <c r="AU32" i="12"/>
  <c r="R31" i="71" s="1"/>
  <c r="AU70" i="12"/>
  <c r="R69" i="71" s="1"/>
  <c r="L70" i="25"/>
  <c r="O70" i="25" s="1"/>
  <c r="P70" i="25" s="1"/>
  <c r="AH32" i="12"/>
  <c r="AF32" i="12"/>
  <c r="L42" i="25"/>
  <c r="O42" i="25" s="1"/>
  <c r="P42" i="25" s="1"/>
  <c r="AU42" i="12"/>
  <c r="R41" i="71" s="1"/>
  <c r="AH34" i="12"/>
  <c r="AF34" i="12"/>
  <c r="AG20" i="12"/>
  <c r="AH20" i="12"/>
  <c r="AP20" i="12" s="1"/>
  <c r="AG52" i="12"/>
  <c r="AH52" i="12"/>
  <c r="AF52" i="12"/>
  <c r="AU65" i="12"/>
  <c r="R64" i="71" s="1"/>
  <c r="L65" i="25"/>
  <c r="O65" i="25" s="1"/>
  <c r="P65" i="25" s="1"/>
  <c r="AF28" i="12"/>
  <c r="AH28" i="12"/>
  <c r="AG28" i="12"/>
  <c r="AH47" i="12"/>
  <c r="AG47" i="12"/>
  <c r="AF47" i="12"/>
  <c r="AF74" i="12"/>
  <c r="AG74" i="12"/>
  <c r="AU13" i="12"/>
  <c r="R12" i="71" s="1"/>
  <c r="L13" i="25"/>
  <c r="O13" i="25" s="1"/>
  <c r="P13" i="25" s="1"/>
  <c r="V14" i="12"/>
  <c r="AT58" i="12"/>
  <c r="AD58" i="12"/>
  <c r="AE58" i="12" s="1"/>
  <c r="AT35" i="12"/>
  <c r="AD35" i="12"/>
  <c r="AE35" i="12" s="1"/>
  <c r="AG35" i="12" s="1"/>
  <c r="AG65" i="12"/>
  <c r="AH65" i="12"/>
  <c r="AF65" i="12"/>
  <c r="AU33" i="12"/>
  <c r="R32" i="71" s="1"/>
  <c r="L33" i="25"/>
  <c r="O33" i="25" s="1"/>
  <c r="P33" i="25" s="1"/>
  <c r="AH53" i="12"/>
  <c r="AF53" i="12"/>
  <c r="AG53" i="12"/>
  <c r="AH17" i="12"/>
  <c r="AF17" i="12"/>
  <c r="AG17" i="12"/>
  <c r="V71" i="12"/>
  <c r="AF13" i="12"/>
  <c r="AH13" i="12"/>
  <c r="AG13" i="12"/>
  <c r="V51" i="12"/>
  <c r="AF33" i="12"/>
  <c r="AG33" i="12"/>
  <c r="AH33" i="12"/>
  <c r="V43" i="12"/>
  <c r="AT43" i="12"/>
  <c r="AD43" i="12"/>
  <c r="AE43" i="12" s="1"/>
  <c r="AF43" i="12" s="1"/>
  <c r="L28" i="25"/>
  <c r="O28" i="25" s="1"/>
  <c r="P28" i="25" s="1"/>
  <c r="AU28" i="12"/>
  <c r="R27" i="71" s="1"/>
  <c r="AU47" i="12"/>
  <c r="R46" i="71" s="1"/>
  <c r="L47" i="25"/>
  <c r="O47" i="25" s="1"/>
  <c r="P47" i="25" s="1"/>
  <c r="V54" i="12"/>
  <c r="AD18" i="12"/>
  <c r="AE18" i="12" s="1"/>
  <c r="AG18" i="12" s="1"/>
  <c r="AT18" i="12"/>
  <c r="L38" i="25"/>
  <c r="O38" i="25" s="1"/>
  <c r="P38" i="25" s="1"/>
  <c r="AU38" i="12"/>
  <c r="R37" i="71" s="1"/>
  <c r="AH74" i="12"/>
  <c r="AF55" i="12"/>
  <c r="AG55" i="12"/>
  <c r="AH55" i="12"/>
  <c r="AD10" i="12"/>
  <c r="AE10" i="12" s="1"/>
  <c r="AG10" i="12" s="1"/>
  <c r="AT10" i="12"/>
  <c r="AU52" i="12"/>
  <c r="R51" i="71" s="1"/>
  <c r="L52" i="25"/>
  <c r="O52" i="25" s="1"/>
  <c r="P52" i="25" s="1"/>
  <c r="AU15" i="12"/>
  <c r="R14" i="71" s="1"/>
  <c r="L15" i="25"/>
  <c r="O15" i="25" s="1"/>
  <c r="P15" i="25" s="1"/>
  <c r="AG21" i="12"/>
  <c r="AH21" i="12"/>
  <c r="AF21" i="12"/>
  <c r="AU55" i="12"/>
  <c r="R54" i="71" s="1"/>
  <c r="L55" i="25"/>
  <c r="O55" i="25" s="1"/>
  <c r="P55" i="25" s="1"/>
  <c r="AD62" i="12"/>
  <c r="AE62" i="12" s="1"/>
  <c r="AF62" i="12" s="1"/>
  <c r="AT62" i="12"/>
  <c r="AU61" i="12"/>
  <c r="R60" i="71" s="1"/>
  <c r="L61" i="25"/>
  <c r="O61" i="25" s="1"/>
  <c r="P61" i="25" s="1"/>
  <c r="AU74" i="12"/>
  <c r="R73" i="71" s="1"/>
  <c r="L74" i="25"/>
  <c r="O74" i="25" s="1"/>
  <c r="P74" i="25" s="1"/>
  <c r="V29" i="12"/>
  <c r="AT29" i="12"/>
  <c r="AD29" i="12"/>
  <c r="AE29" i="12" s="1"/>
  <c r="AF37" i="12"/>
  <c r="AH37" i="12"/>
  <c r="AG38" i="12"/>
  <c r="AF38" i="12"/>
  <c r="AH38" i="12"/>
  <c r="AU53" i="12"/>
  <c r="R52" i="71" s="1"/>
  <c r="L53" i="25"/>
  <c r="O53" i="25" s="1"/>
  <c r="P53" i="25" s="1"/>
  <c r="AD75" i="12"/>
  <c r="AE75" i="12" s="1"/>
  <c r="AT75" i="12"/>
  <c r="AD66" i="12"/>
  <c r="AE66" i="12" s="1"/>
  <c r="AG66" i="12" s="1"/>
  <c r="AT66" i="12"/>
  <c r="V48" i="12"/>
  <c r="AD39" i="12"/>
  <c r="AE39" i="12" s="1"/>
  <c r="AT39" i="12"/>
  <c r="V62" i="12"/>
  <c r="AD14" i="12"/>
  <c r="AE14" i="12" s="1"/>
  <c r="AG14" i="12" s="1"/>
  <c r="AT14" i="12"/>
  <c r="AD51" i="12"/>
  <c r="AE51" i="12" s="1"/>
  <c r="AT51" i="12"/>
  <c r="AF15" i="12"/>
  <c r="AG15" i="12"/>
  <c r="AD48" i="12"/>
  <c r="AE48" i="12" s="1"/>
  <c r="AF48" i="12" s="1"/>
  <c r="AT48" i="12"/>
  <c r="AD24" i="12"/>
  <c r="AE24" i="12" s="1"/>
  <c r="AG24" i="12" s="1"/>
  <c r="AT24" i="12"/>
  <c r="AU21" i="12"/>
  <c r="R20" i="71" s="1"/>
  <c r="L21" i="25"/>
  <c r="O21" i="25" s="1"/>
  <c r="P21" i="25" s="1"/>
  <c r="AF61" i="12"/>
  <c r="AG61" i="12"/>
  <c r="AH61" i="12"/>
  <c r="AD54" i="12"/>
  <c r="AE54" i="12" s="1"/>
  <c r="AF54" i="12" s="1"/>
  <c r="AT54" i="12"/>
  <c r="AU17" i="12"/>
  <c r="R16" i="71" s="1"/>
  <c r="L17" i="25"/>
  <c r="O17" i="25" s="1"/>
  <c r="P17" i="25" s="1"/>
  <c r="AD71" i="12"/>
  <c r="AE71" i="12" s="1"/>
  <c r="AG71" i="12" s="1"/>
  <c r="AT71" i="12"/>
  <c r="AU37" i="12"/>
  <c r="R36" i="71" s="1"/>
  <c r="L37" i="25"/>
  <c r="O37" i="25" s="1"/>
  <c r="P37" i="25" s="1"/>
  <c r="AH15" i="12"/>
  <c r="AF26" i="12"/>
  <c r="AG26" i="12"/>
  <c r="AH26" i="12"/>
  <c r="AF56" i="12"/>
  <c r="AG56" i="12"/>
  <c r="AH56" i="12"/>
  <c r="AH16" i="12"/>
  <c r="AG16" i="12"/>
  <c r="AF16" i="12"/>
  <c r="AF64" i="12"/>
  <c r="AG64" i="12"/>
  <c r="K28" i="77"/>
  <c r="L28" i="77" s="1"/>
  <c r="N28" i="77"/>
  <c r="AU67" i="12"/>
  <c r="R66" i="71" s="1"/>
  <c r="L67" i="25"/>
  <c r="O67" i="25" s="1"/>
  <c r="P67" i="25" s="1"/>
  <c r="AG11" i="12"/>
  <c r="AH11" i="12"/>
  <c r="AF11" i="12"/>
  <c r="L12" i="25"/>
  <c r="O12" i="25" s="1"/>
  <c r="P12" i="25" s="1"/>
  <c r="AU12" i="12"/>
  <c r="R11" i="71" s="1"/>
  <c r="AF27" i="12"/>
  <c r="AG27" i="12"/>
  <c r="AH27" i="12"/>
  <c r="AG46" i="12"/>
  <c r="AF46" i="12"/>
  <c r="AH46" i="12"/>
  <c r="W8" i="12"/>
  <c r="X8" i="12"/>
  <c r="Z8" i="12"/>
  <c r="AA8" i="12"/>
  <c r="AF45" i="12"/>
  <c r="AH45" i="12"/>
  <c r="R23" i="12"/>
  <c r="P76" i="12"/>
  <c r="AU36" i="12"/>
  <c r="R35" i="71" s="1"/>
  <c r="L36" i="25"/>
  <c r="O36" i="25" s="1"/>
  <c r="P36" i="25" s="1"/>
  <c r="AU49" i="12"/>
  <c r="R48" i="71" s="1"/>
  <c r="L49" i="25"/>
  <c r="O49" i="25" s="1"/>
  <c r="P49" i="25" s="1"/>
  <c r="AH49" i="12"/>
  <c r="AG49" i="12"/>
  <c r="AF49" i="12"/>
  <c r="AH64" i="12"/>
  <c r="AU31" i="12"/>
  <c r="R30" i="71" s="1"/>
  <c r="L31" i="25"/>
  <c r="O31" i="25" s="1"/>
  <c r="P31" i="25" s="1"/>
  <c r="AU11" i="12"/>
  <c r="R10" i="71" s="1"/>
  <c r="L11" i="25"/>
  <c r="O11" i="25" s="1"/>
  <c r="P11" i="25" s="1"/>
  <c r="U8" i="12"/>
  <c r="AF36" i="12"/>
  <c r="AH36" i="12"/>
  <c r="AU40" i="12"/>
  <c r="R39" i="71" s="1"/>
  <c r="L40" i="25"/>
  <c r="O40" i="25" s="1"/>
  <c r="P40" i="25" s="1"/>
  <c r="B6" i="8"/>
  <c r="D6" i="8" s="1"/>
  <c r="AU63" i="12"/>
  <c r="R62" i="71" s="1"/>
  <c r="L63" i="25"/>
  <c r="O63" i="25" s="1"/>
  <c r="P63" i="25" s="1"/>
  <c r="AU64" i="12"/>
  <c r="R63" i="71" s="1"/>
  <c r="L64" i="25"/>
  <c r="O64" i="25" s="1"/>
  <c r="P64" i="25" s="1"/>
  <c r="L72" i="25"/>
  <c r="O72" i="25" s="1"/>
  <c r="P72" i="25" s="1"/>
  <c r="AU72" i="12"/>
  <c r="R71" i="71" s="1"/>
  <c r="AN76" i="12"/>
  <c r="AO7" i="12"/>
  <c r="AF31" i="12"/>
  <c r="AG31" i="12"/>
  <c r="AF63" i="12"/>
  <c r="AH63" i="12"/>
  <c r="AG63" i="12"/>
  <c r="AH31" i="12"/>
  <c r="AU73" i="12"/>
  <c r="R72" i="71" s="1"/>
  <c r="L73" i="25"/>
  <c r="O73" i="25" s="1"/>
  <c r="P73" i="25" s="1"/>
  <c r="AK7" i="12"/>
  <c r="AJ76" i="12"/>
  <c r="AF69" i="12"/>
  <c r="AG69" i="12"/>
  <c r="AH69" i="12"/>
  <c r="AG60" i="12"/>
  <c r="AG12" i="12"/>
  <c r="AH12" i="12"/>
  <c r="AF12" i="12"/>
  <c r="N30" i="77"/>
  <c r="K30" i="77"/>
  <c r="L30" i="77" s="1"/>
  <c r="AG45" i="12"/>
  <c r="L26" i="25"/>
  <c r="O26" i="25" s="1"/>
  <c r="P26" i="25" s="1"/>
  <c r="AU26" i="12"/>
  <c r="R25" i="71" s="1"/>
  <c r="AU56" i="12"/>
  <c r="R55" i="71" s="1"/>
  <c r="L56" i="25"/>
  <c r="O56" i="25" s="1"/>
  <c r="P56" i="25" s="1"/>
  <c r="AF40" i="12"/>
  <c r="AH40" i="12"/>
  <c r="AG40" i="12"/>
  <c r="L20" i="25"/>
  <c r="O20" i="25" s="1"/>
  <c r="P20" i="25" s="1"/>
  <c r="AU20" i="12"/>
  <c r="R19" i="71" s="1"/>
  <c r="AH73" i="12"/>
  <c r="AG73" i="12"/>
  <c r="AF73" i="12"/>
  <c r="AF67" i="12"/>
  <c r="AH67" i="12"/>
  <c r="AG67" i="12"/>
  <c r="AH72" i="12"/>
  <c r="AG72" i="12"/>
  <c r="AF72" i="12"/>
  <c r="K10" i="77"/>
  <c r="L10" i="77" s="1"/>
  <c r="N10" i="77"/>
  <c r="J4" i="77"/>
  <c r="L16" i="25"/>
  <c r="O16" i="25" s="1"/>
  <c r="P16" i="25" s="1"/>
  <c r="AU16" i="12"/>
  <c r="R15" i="71" s="1"/>
  <c r="AH60" i="12"/>
  <c r="AU69" i="12"/>
  <c r="R68" i="71" s="1"/>
  <c r="L69" i="25"/>
  <c r="O69" i="25" s="1"/>
  <c r="P69" i="25" s="1"/>
  <c r="L60" i="25"/>
  <c r="O60" i="25" s="1"/>
  <c r="P60" i="25" s="1"/>
  <c r="AU60" i="12"/>
  <c r="R59" i="71" s="1"/>
  <c r="L27" i="25"/>
  <c r="O27" i="25" s="1"/>
  <c r="P27" i="25" s="1"/>
  <c r="AU27" i="12"/>
  <c r="R26" i="71" s="1"/>
  <c r="AU46" i="12"/>
  <c r="R45" i="71" s="1"/>
  <c r="L46" i="25"/>
  <c r="O46" i="25" s="1"/>
  <c r="P46" i="25" s="1"/>
  <c r="L45" i="25"/>
  <c r="O45" i="25" s="1"/>
  <c r="P45" i="25" s="1"/>
  <c r="AU45" i="12"/>
  <c r="R44" i="71" s="1"/>
  <c r="AG36" i="12"/>
  <c r="AQ59" i="12"/>
  <c r="D59" i="25" s="1"/>
  <c r="E59" i="25" s="1"/>
  <c r="F59" i="25" s="1"/>
  <c r="G59" i="25" s="1"/>
  <c r="C59" i="9"/>
  <c r="AX59" i="12"/>
  <c r="AR59" i="12" s="1"/>
  <c r="I30" i="25"/>
  <c r="J30" i="25" s="1"/>
  <c r="K30" i="25"/>
  <c r="T30" i="25"/>
  <c r="D22" i="82" l="1"/>
  <c r="E22" i="82" s="1"/>
  <c r="I22" i="82" s="1"/>
  <c r="K22" i="82" s="1"/>
  <c r="D22" i="85"/>
  <c r="E22" i="85" s="1"/>
  <c r="I22" i="85" s="1"/>
  <c r="K22" i="85" s="1"/>
  <c r="D30" i="82"/>
  <c r="E30" i="82" s="1"/>
  <c r="I30" i="82" s="1"/>
  <c r="K30" i="82" s="1"/>
  <c r="M30" i="82" s="1"/>
  <c r="N30" i="82" s="1"/>
  <c r="D30" i="85"/>
  <c r="E30" i="85" s="1"/>
  <c r="I30" i="85" s="1"/>
  <c r="K30" i="85" s="1"/>
  <c r="D59" i="82"/>
  <c r="E59" i="82" s="1"/>
  <c r="I59" i="82" s="1"/>
  <c r="K59" i="82" s="1"/>
  <c r="D59" i="85"/>
  <c r="E59" i="85" s="1"/>
  <c r="I59" i="85" s="1"/>
  <c r="K59" i="85" s="1"/>
  <c r="D44" i="82"/>
  <c r="E44" i="82" s="1"/>
  <c r="I44" i="82" s="1"/>
  <c r="K44" i="82" s="1"/>
  <c r="O44" i="82" s="1"/>
  <c r="D44" i="85"/>
  <c r="E44" i="85" s="1"/>
  <c r="I44" i="85" s="1"/>
  <c r="K44" i="85" s="1"/>
  <c r="C50" i="9"/>
  <c r="AQ50" i="12"/>
  <c r="D50" i="25" s="1"/>
  <c r="E50" i="25" s="1"/>
  <c r="F50" i="25" s="1"/>
  <c r="G50" i="25" s="1"/>
  <c r="AI50" i="12"/>
  <c r="M44" i="82"/>
  <c r="N44" i="82" s="1"/>
  <c r="O22" i="82"/>
  <c r="M22" i="82"/>
  <c r="N22" i="82" s="1"/>
  <c r="M59" i="82"/>
  <c r="N59" i="82" s="1"/>
  <c r="O59" i="82"/>
  <c r="O30" i="82"/>
  <c r="AL50" i="12"/>
  <c r="AM50" i="12" s="1"/>
  <c r="Q49" i="71" s="1"/>
  <c r="S49" i="71" s="1"/>
  <c r="S67" i="71"/>
  <c r="K68" i="25"/>
  <c r="T68" i="25"/>
  <c r="AX68" i="12"/>
  <c r="C68" i="9"/>
  <c r="AG54" i="12"/>
  <c r="AG48" i="12"/>
  <c r="AQ44" i="12"/>
  <c r="D44" i="25" s="1"/>
  <c r="E44" i="25" s="1"/>
  <c r="F44" i="25" s="1"/>
  <c r="G44" i="25" s="1"/>
  <c r="I44" i="25" s="1"/>
  <c r="J44" i="25" s="1"/>
  <c r="AX44" i="12"/>
  <c r="AR44" i="12" s="1"/>
  <c r="D22" i="27"/>
  <c r="E22" i="27" s="1"/>
  <c r="I22" i="27" s="1"/>
  <c r="K22" i="27" s="1"/>
  <c r="M22" i="27" s="1"/>
  <c r="N22" i="27" s="1"/>
  <c r="AI20" i="12"/>
  <c r="D30" i="27"/>
  <c r="E30" i="27" s="1"/>
  <c r="I30" i="27" s="1"/>
  <c r="K30" i="27" s="1"/>
  <c r="M30" i="27" s="1"/>
  <c r="N30" i="27" s="1"/>
  <c r="AW30" i="12"/>
  <c r="D22" i="28"/>
  <c r="E22" i="28" s="1"/>
  <c r="I22" i="28" s="1"/>
  <c r="K22" i="28" s="1"/>
  <c r="O22" i="28" s="1"/>
  <c r="D30" i="28"/>
  <c r="E30" i="28" s="1"/>
  <c r="I30" i="28" s="1"/>
  <c r="K30" i="28" s="1"/>
  <c r="O30" i="28" s="1"/>
  <c r="D59" i="28"/>
  <c r="E59" i="28" s="1"/>
  <c r="I59" i="28" s="1"/>
  <c r="K59" i="28" s="1"/>
  <c r="M59" i="28" s="1"/>
  <c r="N59" i="28" s="1"/>
  <c r="D59" i="27"/>
  <c r="E59" i="27" s="1"/>
  <c r="I59" i="27" s="1"/>
  <c r="K59" i="27" s="1"/>
  <c r="M59" i="27" s="1"/>
  <c r="N59" i="27" s="1"/>
  <c r="AY30" i="12"/>
  <c r="C22" i="9"/>
  <c r="AX22" i="12"/>
  <c r="AR22" i="12" s="1"/>
  <c r="R68" i="25"/>
  <c r="D68" i="10"/>
  <c r="R41" i="25"/>
  <c r="D41" i="10"/>
  <c r="AL20" i="12"/>
  <c r="AM20" i="12" s="1"/>
  <c r="Q19" i="71" s="1"/>
  <c r="S19" i="71" s="1"/>
  <c r="D50" i="10"/>
  <c r="R50" i="25"/>
  <c r="AL41" i="12"/>
  <c r="AM41" i="12" s="1"/>
  <c r="Q40" i="71" s="1"/>
  <c r="S40" i="71" s="1"/>
  <c r="AI41" i="12"/>
  <c r="AP41" i="12"/>
  <c r="D9" i="10"/>
  <c r="R9" i="25"/>
  <c r="AL9" i="12"/>
  <c r="AM9" i="12" s="1"/>
  <c r="Q8" i="71" s="1"/>
  <c r="S8" i="71" s="1"/>
  <c r="AP9" i="12"/>
  <c r="AI9" i="12"/>
  <c r="AI19" i="12"/>
  <c r="AP19" i="12"/>
  <c r="AL19" i="12"/>
  <c r="AM19" i="12" s="1"/>
  <c r="Q18" i="71" s="1"/>
  <c r="S18" i="71" s="1"/>
  <c r="R19" i="25"/>
  <c r="D19" i="10"/>
  <c r="D57" i="10"/>
  <c r="R57" i="25"/>
  <c r="AA7" i="12"/>
  <c r="U7" i="12"/>
  <c r="X7" i="12"/>
  <c r="W7" i="12"/>
  <c r="Z7" i="12"/>
  <c r="AC7" i="12" s="1"/>
  <c r="R25" i="25"/>
  <c r="D25" i="10"/>
  <c r="AI57" i="12"/>
  <c r="AP57" i="12"/>
  <c r="AL57" i="12"/>
  <c r="AM57" i="12" s="1"/>
  <c r="Q56" i="71" s="1"/>
  <c r="S56" i="71" s="1"/>
  <c r="D57" i="85" s="1"/>
  <c r="E57" i="85" s="1"/>
  <c r="I57" i="85" s="1"/>
  <c r="K57" i="85" s="1"/>
  <c r="AH62" i="12"/>
  <c r="AI62" i="12" s="1"/>
  <c r="AP25" i="12"/>
  <c r="AI25" i="12"/>
  <c r="AL25" i="12"/>
  <c r="AM25" i="12" s="1"/>
  <c r="Q24" i="71" s="1"/>
  <c r="S24" i="71" s="1"/>
  <c r="R70" i="25"/>
  <c r="D70" i="10"/>
  <c r="R34" i="25"/>
  <c r="D34" i="10"/>
  <c r="AP70" i="12"/>
  <c r="AL70" i="12"/>
  <c r="AM70" i="12" s="1"/>
  <c r="Q69" i="71" s="1"/>
  <c r="S69" i="71" s="1"/>
  <c r="AI70" i="12"/>
  <c r="R42" i="25"/>
  <c r="D42" i="10"/>
  <c r="AP32" i="12"/>
  <c r="AI32" i="12"/>
  <c r="AL32" i="12"/>
  <c r="AM32" i="12" s="1"/>
  <c r="Q31" i="71" s="1"/>
  <c r="S31" i="71" s="1"/>
  <c r="AI42" i="12"/>
  <c r="AP42" i="12"/>
  <c r="AL42" i="12"/>
  <c r="AM42" i="12" s="1"/>
  <c r="Q41" i="71" s="1"/>
  <c r="S41" i="71" s="1"/>
  <c r="AL34" i="12"/>
  <c r="AM34" i="12" s="1"/>
  <c r="Q33" i="71" s="1"/>
  <c r="S33" i="71" s="1"/>
  <c r="AI34" i="12"/>
  <c r="AP34" i="12"/>
  <c r="D32" i="10"/>
  <c r="R32" i="25"/>
  <c r="AF51" i="12"/>
  <c r="AH51" i="12"/>
  <c r="AG51" i="12"/>
  <c r="AF75" i="12"/>
  <c r="AH75" i="12"/>
  <c r="AG75" i="12"/>
  <c r="AF29" i="12"/>
  <c r="AH29" i="12"/>
  <c r="AG29" i="12"/>
  <c r="AF58" i="12"/>
  <c r="AH58" i="12"/>
  <c r="AG58" i="12"/>
  <c r="AL15" i="12"/>
  <c r="AM15" i="12" s="1"/>
  <c r="AI15" i="12"/>
  <c r="AP15" i="12"/>
  <c r="AU71" i="12"/>
  <c r="R70" i="71" s="1"/>
  <c r="L71" i="25"/>
  <c r="O71" i="25" s="1"/>
  <c r="P71" i="25" s="1"/>
  <c r="D17" i="10"/>
  <c r="R17" i="25"/>
  <c r="AU48" i="12"/>
  <c r="R47" i="71" s="1"/>
  <c r="L48" i="25"/>
  <c r="O48" i="25" s="1"/>
  <c r="P48" i="25" s="1"/>
  <c r="AF39" i="12"/>
  <c r="AH39" i="12"/>
  <c r="AF66" i="12"/>
  <c r="AH66" i="12"/>
  <c r="D61" i="10"/>
  <c r="R61" i="25"/>
  <c r="R15" i="25"/>
  <c r="D15" i="10"/>
  <c r="R52" i="25"/>
  <c r="D52" i="10"/>
  <c r="AL74" i="12"/>
  <c r="AM74" i="12" s="1"/>
  <c r="Q73" i="71" s="1"/>
  <c r="S73" i="71" s="1"/>
  <c r="AP74" i="12"/>
  <c r="AI74" i="12"/>
  <c r="AU18" i="12"/>
  <c r="R17" i="71" s="1"/>
  <c r="L18" i="25"/>
  <c r="O18" i="25" s="1"/>
  <c r="P18" i="25" s="1"/>
  <c r="R28" i="25"/>
  <c r="D28" i="10"/>
  <c r="AU43" i="12"/>
  <c r="R42" i="71" s="1"/>
  <c r="L43" i="25"/>
  <c r="O43" i="25" s="1"/>
  <c r="P43" i="25" s="1"/>
  <c r="AL33" i="12"/>
  <c r="AM33" i="12" s="1"/>
  <c r="Q32" i="71" s="1"/>
  <c r="S32" i="71" s="1"/>
  <c r="AI33" i="12"/>
  <c r="AP33" i="12"/>
  <c r="AU58" i="12"/>
  <c r="R57" i="71" s="1"/>
  <c r="L58" i="25"/>
  <c r="O58" i="25" s="1"/>
  <c r="P58" i="25" s="1"/>
  <c r="AH71" i="12"/>
  <c r="AF71" i="12"/>
  <c r="AP61" i="12"/>
  <c r="AL61" i="12"/>
  <c r="AM61" i="12" s="1"/>
  <c r="Q60" i="71" s="1"/>
  <c r="S60" i="71" s="1"/>
  <c r="D61" i="85" s="1"/>
  <c r="E61" i="85" s="1"/>
  <c r="I61" i="85" s="1"/>
  <c r="K61" i="85" s="1"/>
  <c r="AI61" i="12"/>
  <c r="L24" i="25"/>
  <c r="O24" i="25" s="1"/>
  <c r="P24" i="25" s="1"/>
  <c r="AU24" i="12"/>
  <c r="R23" i="71" s="1"/>
  <c r="L14" i="25"/>
  <c r="O14" i="25" s="1"/>
  <c r="P14" i="25" s="1"/>
  <c r="AU14" i="12"/>
  <c r="R13" i="71" s="1"/>
  <c r="AH48" i="12"/>
  <c r="AU10" i="12"/>
  <c r="R9" i="71" s="1"/>
  <c r="L10" i="25"/>
  <c r="O10" i="25" s="1"/>
  <c r="P10" i="25" s="1"/>
  <c r="AI55" i="12"/>
  <c r="AP55" i="12"/>
  <c r="AL55" i="12"/>
  <c r="AM55" i="12" s="1"/>
  <c r="Q54" i="71" s="1"/>
  <c r="S54" i="71" s="1"/>
  <c r="AF18" i="12"/>
  <c r="AH18" i="12"/>
  <c r="R47" i="25"/>
  <c r="D47" i="10"/>
  <c r="AH43" i="12"/>
  <c r="AP13" i="12"/>
  <c r="AL13" i="12"/>
  <c r="AM13" i="12" s="1"/>
  <c r="Q12" i="71" s="1"/>
  <c r="S12" i="71" s="1"/>
  <c r="AI13" i="12"/>
  <c r="AF35" i="12"/>
  <c r="AH35" i="12"/>
  <c r="AL28" i="12"/>
  <c r="AM28" i="12" s="1"/>
  <c r="Q27" i="71" s="1"/>
  <c r="S27" i="71" s="1"/>
  <c r="AI28" i="12"/>
  <c r="AP28" i="12"/>
  <c r="D21" i="10"/>
  <c r="R21" i="25"/>
  <c r="AF24" i="12"/>
  <c r="AH24" i="12"/>
  <c r="AU51" i="12"/>
  <c r="R50" i="71" s="1"/>
  <c r="L51" i="25"/>
  <c r="O51" i="25" s="1"/>
  <c r="P51" i="25" s="1"/>
  <c r="AH14" i="12"/>
  <c r="AF14" i="12"/>
  <c r="AG39" i="12"/>
  <c r="D53" i="10"/>
  <c r="R53" i="25"/>
  <c r="AI38" i="12"/>
  <c r="AP38" i="12"/>
  <c r="AL38" i="12"/>
  <c r="AM38" i="12" s="1"/>
  <c r="Q37" i="71" s="1"/>
  <c r="S37" i="71" s="1"/>
  <c r="D38" i="85" s="1"/>
  <c r="E38" i="85" s="1"/>
  <c r="I38" i="85" s="1"/>
  <c r="K38" i="85" s="1"/>
  <c r="R74" i="25"/>
  <c r="D74" i="10"/>
  <c r="AG62" i="12"/>
  <c r="AP21" i="12"/>
  <c r="AL21" i="12"/>
  <c r="AM21" i="12" s="1"/>
  <c r="Q20" i="71" s="1"/>
  <c r="S20" i="71" s="1"/>
  <c r="AI21" i="12"/>
  <c r="AF10" i="12"/>
  <c r="AH10" i="12"/>
  <c r="R38" i="25"/>
  <c r="D38" i="10"/>
  <c r="AH54" i="12"/>
  <c r="AG43" i="12"/>
  <c r="AI53" i="12"/>
  <c r="AP53" i="12"/>
  <c r="AL53" i="12"/>
  <c r="AM53" i="12" s="1"/>
  <c r="Q52" i="71" s="1"/>
  <c r="S52" i="71" s="1"/>
  <c r="AP65" i="12"/>
  <c r="AI65" i="12"/>
  <c r="AL65" i="12"/>
  <c r="AM65" i="12" s="1"/>
  <c r="Q64" i="71" s="1"/>
  <c r="S64" i="71" s="1"/>
  <c r="L35" i="25"/>
  <c r="O35" i="25" s="1"/>
  <c r="P35" i="25" s="1"/>
  <c r="AU35" i="12"/>
  <c r="R34" i="71" s="1"/>
  <c r="AI52" i="12"/>
  <c r="AP52" i="12"/>
  <c r="AL52" i="12"/>
  <c r="AM52" i="12" s="1"/>
  <c r="Q51" i="71" s="1"/>
  <c r="S51" i="71" s="1"/>
  <c r="D37" i="10"/>
  <c r="R37" i="25"/>
  <c r="AU54" i="12"/>
  <c r="R53" i="71" s="1"/>
  <c r="L54" i="25"/>
  <c r="O54" i="25" s="1"/>
  <c r="P54" i="25" s="1"/>
  <c r="AU39" i="12"/>
  <c r="R38" i="71" s="1"/>
  <c r="L39" i="25"/>
  <c r="O39" i="25" s="1"/>
  <c r="P39" i="25" s="1"/>
  <c r="AU66" i="12"/>
  <c r="R65" i="71" s="1"/>
  <c r="L66" i="25"/>
  <c r="O66" i="25" s="1"/>
  <c r="P66" i="25" s="1"/>
  <c r="AU75" i="12"/>
  <c r="R74" i="71" s="1"/>
  <c r="L75" i="25"/>
  <c r="O75" i="25" s="1"/>
  <c r="P75" i="25" s="1"/>
  <c r="AL37" i="12"/>
  <c r="AM37" i="12" s="1"/>
  <c r="Q36" i="71" s="1"/>
  <c r="S36" i="71" s="1"/>
  <c r="AI37" i="12"/>
  <c r="AP37" i="12"/>
  <c r="AU29" i="12"/>
  <c r="R28" i="71" s="1"/>
  <c r="L29" i="25"/>
  <c r="O29" i="25" s="1"/>
  <c r="P29" i="25" s="1"/>
  <c r="AU62" i="12"/>
  <c r="R61" i="71" s="1"/>
  <c r="L62" i="25"/>
  <c r="O62" i="25" s="1"/>
  <c r="P62" i="25" s="1"/>
  <c r="D55" i="10"/>
  <c r="R55" i="25"/>
  <c r="AP17" i="12"/>
  <c r="AL17" i="12"/>
  <c r="AM17" i="12" s="1"/>
  <c r="Q16" i="71" s="1"/>
  <c r="S16" i="71" s="1"/>
  <c r="AI17" i="12"/>
  <c r="R33" i="25"/>
  <c r="D33" i="10"/>
  <c r="D13" i="10"/>
  <c r="R13" i="25"/>
  <c r="AP47" i="12"/>
  <c r="AL47" i="12"/>
  <c r="AM47" i="12" s="1"/>
  <c r="Q46" i="71" s="1"/>
  <c r="S46" i="71" s="1"/>
  <c r="AI47" i="12"/>
  <c r="R65" i="25"/>
  <c r="D65" i="10"/>
  <c r="D45" i="10"/>
  <c r="R45" i="25"/>
  <c r="D27" i="10"/>
  <c r="R27" i="25"/>
  <c r="R16" i="25"/>
  <c r="D16" i="10"/>
  <c r="AL72" i="12"/>
  <c r="AM72" i="12" s="1"/>
  <c r="Q71" i="71" s="1"/>
  <c r="S71" i="71" s="1"/>
  <c r="D72" i="85" s="1"/>
  <c r="E72" i="85" s="1"/>
  <c r="I72" i="85" s="1"/>
  <c r="K72" i="85" s="1"/>
  <c r="AI72" i="12"/>
  <c r="AP72" i="12"/>
  <c r="D56" i="10"/>
  <c r="R56" i="25"/>
  <c r="AP12" i="12"/>
  <c r="AL12" i="12"/>
  <c r="AM12" i="12" s="1"/>
  <c r="Q11" i="71" s="1"/>
  <c r="S11" i="71" s="1"/>
  <c r="D12" i="85" s="1"/>
  <c r="E12" i="85" s="1"/>
  <c r="I12" i="85" s="1"/>
  <c r="K12" i="85" s="1"/>
  <c r="AI12" i="12"/>
  <c r="R73" i="25"/>
  <c r="D73" i="10"/>
  <c r="AP63" i="12"/>
  <c r="AI63" i="12"/>
  <c r="AL63" i="12"/>
  <c r="AM63" i="12" s="1"/>
  <c r="Q62" i="71" s="1"/>
  <c r="S62" i="71" s="1"/>
  <c r="V8" i="12"/>
  <c r="R49" i="25"/>
  <c r="D49" i="10"/>
  <c r="AP27" i="12"/>
  <c r="AL27" i="12"/>
  <c r="AM27" i="12" s="1"/>
  <c r="Q26" i="71" s="1"/>
  <c r="S26" i="71" s="1"/>
  <c r="D27" i="85" s="1"/>
  <c r="E27" i="85" s="1"/>
  <c r="I27" i="85" s="1"/>
  <c r="K27" i="85" s="1"/>
  <c r="AI27" i="12"/>
  <c r="D12" i="10"/>
  <c r="R12" i="25"/>
  <c r="AQ20" i="12"/>
  <c r="D20" i="25" s="1"/>
  <c r="E20" i="25" s="1"/>
  <c r="F20" i="25" s="1"/>
  <c r="G20" i="25" s="1"/>
  <c r="C20" i="9"/>
  <c r="AX20" i="12"/>
  <c r="AR20" i="12" s="1"/>
  <c r="D46" i="10"/>
  <c r="R46" i="25"/>
  <c r="AP67" i="12"/>
  <c r="AL67" i="12"/>
  <c r="AM67" i="12" s="1"/>
  <c r="Q66" i="71" s="1"/>
  <c r="S66" i="71" s="1"/>
  <c r="AI67" i="12"/>
  <c r="AI73" i="12"/>
  <c r="AP73" i="12"/>
  <c r="AL73" i="12"/>
  <c r="AM73" i="12" s="1"/>
  <c r="Q72" i="71" s="1"/>
  <c r="S72" i="71" s="1"/>
  <c r="D73" i="85" s="1"/>
  <c r="E73" i="85" s="1"/>
  <c r="I73" i="85" s="1"/>
  <c r="K73" i="85" s="1"/>
  <c r="AP40" i="12"/>
  <c r="AI40" i="12"/>
  <c r="AL40" i="12"/>
  <c r="AM40" i="12" s="1"/>
  <c r="Q39" i="71" s="1"/>
  <c r="S39" i="71" s="1"/>
  <c r="D64" i="10"/>
  <c r="R64" i="25"/>
  <c r="R40" i="25"/>
  <c r="D40" i="10"/>
  <c r="D31" i="10"/>
  <c r="R31" i="25"/>
  <c r="D36" i="10"/>
  <c r="R36" i="25"/>
  <c r="AB23" i="12"/>
  <c r="AB76" i="12" s="1"/>
  <c r="T23" i="12"/>
  <c r="U23" i="12" s="1"/>
  <c r="R76" i="12"/>
  <c r="AP46" i="12"/>
  <c r="AI46" i="12"/>
  <c r="AL46" i="12"/>
  <c r="AM46" i="12" s="1"/>
  <c r="Q45" i="71" s="1"/>
  <c r="S45" i="71" s="1"/>
  <c r="AL11" i="12"/>
  <c r="AM11" i="12" s="1"/>
  <c r="Q10" i="71" s="1"/>
  <c r="S10" i="71" s="1"/>
  <c r="D11" i="85" s="1"/>
  <c r="E11" i="85" s="1"/>
  <c r="I11" i="85" s="1"/>
  <c r="K11" i="85" s="1"/>
  <c r="AI11" i="12"/>
  <c r="AP11" i="12"/>
  <c r="AP26" i="12"/>
  <c r="AL26" i="12"/>
  <c r="AM26" i="12" s="1"/>
  <c r="Q25" i="71" s="1"/>
  <c r="S25" i="71" s="1"/>
  <c r="AI26" i="12"/>
  <c r="D60" i="10"/>
  <c r="R60" i="25"/>
  <c r="AI60" i="12"/>
  <c r="AP60" i="12"/>
  <c r="AL60" i="12"/>
  <c r="AM60" i="12" s="1"/>
  <c r="Q59" i="71" s="1"/>
  <c r="S59" i="71" s="1"/>
  <c r="D26" i="10"/>
  <c r="R26" i="25"/>
  <c r="AP69" i="12"/>
  <c r="AL69" i="12"/>
  <c r="AM69" i="12" s="1"/>
  <c r="Q68" i="71" s="1"/>
  <c r="S68" i="71" s="1"/>
  <c r="D69" i="85" s="1"/>
  <c r="E69" i="85" s="1"/>
  <c r="I69" i="85" s="1"/>
  <c r="K69" i="85" s="1"/>
  <c r="AI69" i="12"/>
  <c r="AK76" i="12"/>
  <c r="AO76" i="12"/>
  <c r="D72" i="10"/>
  <c r="R72" i="25"/>
  <c r="AP36" i="12"/>
  <c r="AL36" i="12"/>
  <c r="AM36" i="12" s="1"/>
  <c r="Q35" i="71" s="1"/>
  <c r="S35" i="71" s="1"/>
  <c r="AI36" i="12"/>
  <c r="D11" i="10"/>
  <c r="R11" i="25"/>
  <c r="AP49" i="12"/>
  <c r="AL49" i="12"/>
  <c r="AM49" i="12" s="1"/>
  <c r="Q48" i="71" s="1"/>
  <c r="S48" i="71" s="1"/>
  <c r="AI49" i="12"/>
  <c r="AL45" i="12"/>
  <c r="AM45" i="12" s="1"/>
  <c r="Q44" i="71" s="1"/>
  <c r="S44" i="71" s="1"/>
  <c r="AP45" i="12"/>
  <c r="AI45" i="12"/>
  <c r="AC8" i="12"/>
  <c r="AI16" i="12"/>
  <c r="AP16" i="12"/>
  <c r="AL16" i="12"/>
  <c r="AM16" i="12" s="1"/>
  <c r="Q15" i="71" s="1"/>
  <c r="S15" i="71" s="1"/>
  <c r="AP56" i="12"/>
  <c r="AL56" i="12"/>
  <c r="AM56" i="12" s="1"/>
  <c r="Q55" i="71" s="1"/>
  <c r="S55" i="71" s="1"/>
  <c r="AI56" i="12"/>
  <c r="D69" i="10"/>
  <c r="R69" i="25"/>
  <c r="K4" i="77"/>
  <c r="L4" i="77" s="1"/>
  <c r="N4" i="77"/>
  <c r="R20" i="25"/>
  <c r="D20" i="10"/>
  <c r="AP31" i="12"/>
  <c r="AL31" i="12"/>
  <c r="AM31" i="12" s="1"/>
  <c r="Q30" i="71" s="1"/>
  <c r="S30" i="71" s="1"/>
  <c r="AI31" i="12"/>
  <c r="R63" i="25"/>
  <c r="D63" i="10"/>
  <c r="AL64" i="12"/>
  <c r="AM64" i="12" s="1"/>
  <c r="Q63" i="71" s="1"/>
  <c r="S63" i="71" s="1"/>
  <c r="AI64" i="12"/>
  <c r="AP64" i="12"/>
  <c r="R67" i="25"/>
  <c r="D67" i="10"/>
  <c r="K59" i="25"/>
  <c r="T59" i="25"/>
  <c r="I59" i="25"/>
  <c r="J59" i="25" s="1"/>
  <c r="AY50" i="12"/>
  <c r="AW50" i="12"/>
  <c r="T22" i="25"/>
  <c r="I22" i="25"/>
  <c r="J22" i="25" s="1"/>
  <c r="K22" i="25"/>
  <c r="D44" i="27"/>
  <c r="E44" i="27" s="1"/>
  <c r="I44" i="27" s="1"/>
  <c r="K44" i="27" s="1"/>
  <c r="D44" i="28"/>
  <c r="E44" i="28" s="1"/>
  <c r="I44" i="28" s="1"/>
  <c r="K44" i="28" s="1"/>
  <c r="AY59" i="12"/>
  <c r="AW59" i="12"/>
  <c r="T50" i="25"/>
  <c r="I50" i="25"/>
  <c r="J50" i="25" s="1"/>
  <c r="K50" i="25"/>
  <c r="D64" i="82" l="1"/>
  <c r="E64" i="82" s="1"/>
  <c r="I64" i="82" s="1"/>
  <c r="K64" i="82" s="1"/>
  <c r="D64" i="85"/>
  <c r="E64" i="85" s="1"/>
  <c r="I64" i="85" s="1"/>
  <c r="K64" i="85" s="1"/>
  <c r="D40" i="82"/>
  <c r="E40" i="82" s="1"/>
  <c r="I40" i="82" s="1"/>
  <c r="K40" i="82" s="1"/>
  <c r="M40" i="82" s="1"/>
  <c r="N40" i="82" s="1"/>
  <c r="D40" i="85"/>
  <c r="E40" i="85" s="1"/>
  <c r="I40" i="85" s="1"/>
  <c r="K40" i="85" s="1"/>
  <c r="D52" i="82"/>
  <c r="E52" i="82" s="1"/>
  <c r="I52" i="82" s="1"/>
  <c r="K52" i="82" s="1"/>
  <c r="D52" i="85"/>
  <c r="E52" i="85" s="1"/>
  <c r="I52" i="85" s="1"/>
  <c r="K52" i="85" s="1"/>
  <c r="D21" i="82"/>
  <c r="E21" i="82" s="1"/>
  <c r="I21" i="82" s="1"/>
  <c r="K21" i="82" s="1"/>
  <c r="M21" i="82" s="1"/>
  <c r="N21" i="82" s="1"/>
  <c r="D21" i="85"/>
  <c r="E21" i="85" s="1"/>
  <c r="I21" i="85" s="1"/>
  <c r="K21" i="85" s="1"/>
  <c r="D55" i="82"/>
  <c r="E55" i="82" s="1"/>
  <c r="I55" i="82" s="1"/>
  <c r="K55" i="82" s="1"/>
  <c r="D55" i="85"/>
  <c r="E55" i="85" s="1"/>
  <c r="I55" i="85" s="1"/>
  <c r="K55" i="85" s="1"/>
  <c r="D34" i="82"/>
  <c r="E34" i="82" s="1"/>
  <c r="I34" i="82" s="1"/>
  <c r="K34" i="82" s="1"/>
  <c r="O34" i="82" s="1"/>
  <c r="D34" i="85"/>
  <c r="E34" i="85" s="1"/>
  <c r="I34" i="85" s="1"/>
  <c r="K34" i="85" s="1"/>
  <c r="D41" i="82"/>
  <c r="E41" i="82" s="1"/>
  <c r="I41" i="82" s="1"/>
  <c r="K41" i="82" s="1"/>
  <c r="D41" i="85"/>
  <c r="E41" i="85" s="1"/>
  <c r="I41" i="85" s="1"/>
  <c r="K41" i="85" s="1"/>
  <c r="D20" i="82"/>
  <c r="E20" i="82" s="1"/>
  <c r="I20" i="82" s="1"/>
  <c r="K20" i="82" s="1"/>
  <c r="M20" i="82" s="1"/>
  <c r="N20" i="82" s="1"/>
  <c r="D20" i="85"/>
  <c r="E20" i="85" s="1"/>
  <c r="I20" i="85" s="1"/>
  <c r="K20" i="85" s="1"/>
  <c r="D50" i="82"/>
  <c r="E50" i="82" s="1"/>
  <c r="I50" i="82" s="1"/>
  <c r="K50" i="82" s="1"/>
  <c r="D50" i="85"/>
  <c r="E50" i="85" s="1"/>
  <c r="I50" i="85" s="1"/>
  <c r="K50" i="85" s="1"/>
  <c r="M44" i="85"/>
  <c r="N44" i="85" s="1"/>
  <c r="O44" i="85"/>
  <c r="O30" i="85"/>
  <c r="M30" i="85"/>
  <c r="N30" i="85" s="1"/>
  <c r="D56" i="82"/>
  <c r="E56" i="82" s="1"/>
  <c r="I56" i="82" s="1"/>
  <c r="K56" i="82" s="1"/>
  <c r="D56" i="85"/>
  <c r="E56" i="85" s="1"/>
  <c r="I56" i="85" s="1"/>
  <c r="K56" i="85" s="1"/>
  <c r="D49" i="82"/>
  <c r="E49" i="82" s="1"/>
  <c r="I49" i="82" s="1"/>
  <c r="K49" i="82" s="1"/>
  <c r="M49" i="82" s="1"/>
  <c r="N49" i="82" s="1"/>
  <c r="D49" i="85"/>
  <c r="E49" i="85" s="1"/>
  <c r="I49" i="85" s="1"/>
  <c r="K49" i="85" s="1"/>
  <c r="O69" i="85"/>
  <c r="M69" i="85"/>
  <c r="N69" i="85" s="1"/>
  <c r="D60" i="82"/>
  <c r="E60" i="82" s="1"/>
  <c r="I60" i="82" s="1"/>
  <c r="K60" i="82" s="1"/>
  <c r="O60" i="82" s="1"/>
  <c r="D60" i="85"/>
  <c r="E60" i="85" s="1"/>
  <c r="I60" i="85" s="1"/>
  <c r="K60" i="85" s="1"/>
  <c r="O11" i="85"/>
  <c r="M11" i="85"/>
  <c r="N11" i="85" s="1"/>
  <c r="M27" i="85"/>
  <c r="N27" i="85" s="1"/>
  <c r="O27" i="85"/>
  <c r="D13" i="82"/>
  <c r="E13" i="82" s="1"/>
  <c r="I13" i="82" s="1"/>
  <c r="K13" i="82" s="1"/>
  <c r="M13" i="82" s="1"/>
  <c r="N13" i="82" s="1"/>
  <c r="D13" i="85"/>
  <c r="E13" i="85" s="1"/>
  <c r="I13" i="85" s="1"/>
  <c r="K13" i="85" s="1"/>
  <c r="M61" i="85"/>
  <c r="N61" i="85" s="1"/>
  <c r="O61" i="85"/>
  <c r="D33" i="82"/>
  <c r="E33" i="82" s="1"/>
  <c r="I33" i="82" s="1"/>
  <c r="K33" i="82" s="1"/>
  <c r="M33" i="82" s="1"/>
  <c r="N33" i="82" s="1"/>
  <c r="D33" i="85"/>
  <c r="E33" i="85" s="1"/>
  <c r="I33" i="85" s="1"/>
  <c r="K33" i="85" s="1"/>
  <c r="D46" i="82"/>
  <c r="E46" i="82" s="1"/>
  <c r="I46" i="82" s="1"/>
  <c r="K46" i="82" s="1"/>
  <c r="D46" i="85"/>
  <c r="E46" i="85" s="1"/>
  <c r="I46" i="85" s="1"/>
  <c r="K46" i="85" s="1"/>
  <c r="D63" i="82"/>
  <c r="E63" i="82" s="1"/>
  <c r="I63" i="82" s="1"/>
  <c r="K63" i="82" s="1"/>
  <c r="D63" i="85"/>
  <c r="E63" i="85" s="1"/>
  <c r="I63" i="85" s="1"/>
  <c r="K63" i="85" s="1"/>
  <c r="O12" i="85"/>
  <c r="M12" i="85"/>
  <c r="N12" i="85" s="1"/>
  <c r="O72" i="85"/>
  <c r="M72" i="85"/>
  <c r="N72" i="85" s="1"/>
  <c r="D47" i="82"/>
  <c r="E47" i="82" s="1"/>
  <c r="I47" i="82" s="1"/>
  <c r="K47" i="82" s="1"/>
  <c r="D47" i="85"/>
  <c r="E47" i="85" s="1"/>
  <c r="I47" i="85" s="1"/>
  <c r="K47" i="85" s="1"/>
  <c r="D53" i="82"/>
  <c r="E53" i="82" s="1"/>
  <c r="I53" i="82" s="1"/>
  <c r="K53" i="82" s="1"/>
  <c r="D53" i="85"/>
  <c r="E53" i="85" s="1"/>
  <c r="I53" i="85" s="1"/>
  <c r="K53" i="85" s="1"/>
  <c r="D74" i="82"/>
  <c r="E74" i="82" s="1"/>
  <c r="I74" i="82" s="1"/>
  <c r="K74" i="82" s="1"/>
  <c r="D74" i="85"/>
  <c r="E74" i="85" s="1"/>
  <c r="I74" i="85" s="1"/>
  <c r="K74" i="85" s="1"/>
  <c r="D32" i="82"/>
  <c r="E32" i="82" s="1"/>
  <c r="I32" i="82" s="1"/>
  <c r="K32" i="82" s="1"/>
  <c r="D32" i="85"/>
  <c r="E32" i="85" s="1"/>
  <c r="I32" i="85" s="1"/>
  <c r="K32" i="85" s="1"/>
  <c r="D70" i="82"/>
  <c r="E70" i="82" s="1"/>
  <c r="I70" i="82" s="1"/>
  <c r="K70" i="82" s="1"/>
  <c r="D70" i="85"/>
  <c r="E70" i="85" s="1"/>
  <c r="I70" i="85" s="1"/>
  <c r="K70" i="85" s="1"/>
  <c r="D25" i="82"/>
  <c r="E25" i="82" s="1"/>
  <c r="I25" i="82" s="1"/>
  <c r="K25" i="82" s="1"/>
  <c r="D25" i="85"/>
  <c r="E25" i="85" s="1"/>
  <c r="I25" i="85" s="1"/>
  <c r="K25" i="85" s="1"/>
  <c r="M57" i="85"/>
  <c r="N57" i="85" s="1"/>
  <c r="O57" i="85"/>
  <c r="D19" i="82"/>
  <c r="E19" i="82" s="1"/>
  <c r="I19" i="82" s="1"/>
  <c r="K19" i="82" s="1"/>
  <c r="D19" i="85"/>
  <c r="E19" i="85" s="1"/>
  <c r="I19" i="85" s="1"/>
  <c r="K19" i="85" s="1"/>
  <c r="O59" i="85"/>
  <c r="M59" i="85"/>
  <c r="N59" i="85" s="1"/>
  <c r="O22" i="85"/>
  <c r="M22" i="85"/>
  <c r="N22" i="85" s="1"/>
  <c r="D45" i="82"/>
  <c r="E45" i="82" s="1"/>
  <c r="I45" i="82" s="1"/>
  <c r="K45" i="82" s="1"/>
  <c r="D45" i="85"/>
  <c r="E45" i="85" s="1"/>
  <c r="I45" i="85" s="1"/>
  <c r="K45" i="85" s="1"/>
  <c r="D31" i="82"/>
  <c r="E31" i="82" s="1"/>
  <c r="I31" i="82" s="1"/>
  <c r="K31" i="82" s="1"/>
  <c r="M31" i="82" s="1"/>
  <c r="N31" i="82" s="1"/>
  <c r="D31" i="85"/>
  <c r="E31" i="85" s="1"/>
  <c r="I31" i="85" s="1"/>
  <c r="K31" i="85" s="1"/>
  <c r="D36" i="82"/>
  <c r="E36" i="82" s="1"/>
  <c r="I36" i="82" s="1"/>
  <c r="K36" i="82" s="1"/>
  <c r="M36" i="82" s="1"/>
  <c r="N36" i="82" s="1"/>
  <c r="D36" i="85"/>
  <c r="E36" i="85" s="1"/>
  <c r="I36" i="85" s="1"/>
  <c r="K36" i="85" s="1"/>
  <c r="D16" i="82"/>
  <c r="E16" i="82" s="1"/>
  <c r="I16" i="82" s="1"/>
  <c r="K16" i="82" s="1"/>
  <c r="D16" i="85"/>
  <c r="E16" i="85" s="1"/>
  <c r="I16" i="85" s="1"/>
  <c r="K16" i="85" s="1"/>
  <c r="D26" i="82"/>
  <c r="E26" i="82" s="1"/>
  <c r="I26" i="82" s="1"/>
  <c r="K26" i="82" s="1"/>
  <c r="M26" i="82" s="1"/>
  <c r="N26" i="82" s="1"/>
  <c r="D26" i="85"/>
  <c r="E26" i="85" s="1"/>
  <c r="I26" i="85" s="1"/>
  <c r="K26" i="85" s="1"/>
  <c r="O73" i="85"/>
  <c r="M73" i="85"/>
  <c r="N73" i="85" s="1"/>
  <c r="D67" i="82"/>
  <c r="E67" i="82" s="1"/>
  <c r="I67" i="82" s="1"/>
  <c r="K67" i="82" s="1"/>
  <c r="O67" i="82" s="1"/>
  <c r="D67" i="85"/>
  <c r="E67" i="85" s="1"/>
  <c r="I67" i="85" s="1"/>
  <c r="K67" i="85" s="1"/>
  <c r="D17" i="82"/>
  <c r="E17" i="82" s="1"/>
  <c r="I17" i="82" s="1"/>
  <c r="K17" i="82" s="1"/>
  <c r="D17" i="85"/>
  <c r="E17" i="85" s="1"/>
  <c r="I17" i="85" s="1"/>
  <c r="K17" i="85" s="1"/>
  <c r="D37" i="82"/>
  <c r="E37" i="82" s="1"/>
  <c r="I37" i="82" s="1"/>
  <c r="K37" i="82" s="1"/>
  <c r="M37" i="82" s="1"/>
  <c r="N37" i="82" s="1"/>
  <c r="D37" i="85"/>
  <c r="E37" i="85" s="1"/>
  <c r="I37" i="85" s="1"/>
  <c r="K37" i="85" s="1"/>
  <c r="D65" i="82"/>
  <c r="E65" i="82" s="1"/>
  <c r="I65" i="82" s="1"/>
  <c r="K65" i="82" s="1"/>
  <c r="D65" i="85"/>
  <c r="E65" i="85" s="1"/>
  <c r="I65" i="85" s="1"/>
  <c r="K65" i="85" s="1"/>
  <c r="M38" i="85"/>
  <c r="N38" i="85" s="1"/>
  <c r="O38" i="85"/>
  <c r="D28" i="82"/>
  <c r="E28" i="82" s="1"/>
  <c r="I28" i="82" s="1"/>
  <c r="K28" i="82" s="1"/>
  <c r="D28" i="85"/>
  <c r="E28" i="85" s="1"/>
  <c r="I28" i="85" s="1"/>
  <c r="K28" i="85" s="1"/>
  <c r="D42" i="82"/>
  <c r="E42" i="82" s="1"/>
  <c r="I42" i="82" s="1"/>
  <c r="K42" i="82" s="1"/>
  <c r="O42" i="82" s="1"/>
  <c r="D42" i="85"/>
  <c r="E42" i="85" s="1"/>
  <c r="I42" i="85" s="1"/>
  <c r="K42" i="85" s="1"/>
  <c r="D9" i="82"/>
  <c r="E9" i="82" s="1"/>
  <c r="I9" i="82" s="1"/>
  <c r="K9" i="82" s="1"/>
  <c r="D9" i="85"/>
  <c r="E9" i="85" s="1"/>
  <c r="I9" i="85" s="1"/>
  <c r="K9" i="85" s="1"/>
  <c r="D68" i="82"/>
  <c r="E68" i="82" s="1"/>
  <c r="I68" i="82" s="1"/>
  <c r="K68" i="82" s="1"/>
  <c r="O68" i="82" s="1"/>
  <c r="D68" i="85"/>
  <c r="E68" i="85" s="1"/>
  <c r="I68" i="85" s="1"/>
  <c r="K68" i="85" s="1"/>
  <c r="O56" i="82"/>
  <c r="M56" i="82"/>
  <c r="N56" i="82" s="1"/>
  <c r="M45" i="82"/>
  <c r="N45" i="82" s="1"/>
  <c r="O45" i="82"/>
  <c r="O49" i="82"/>
  <c r="D69" i="28"/>
  <c r="E69" i="28" s="1"/>
  <c r="I69" i="28" s="1"/>
  <c r="K69" i="28" s="1"/>
  <c r="M69" i="28" s="1"/>
  <c r="N69" i="28" s="1"/>
  <c r="D69" i="82"/>
  <c r="E69" i="82" s="1"/>
  <c r="I69" i="82" s="1"/>
  <c r="K69" i="82" s="1"/>
  <c r="M60" i="82"/>
  <c r="N60" i="82" s="1"/>
  <c r="D11" i="28"/>
  <c r="E11" i="28" s="1"/>
  <c r="I11" i="28" s="1"/>
  <c r="K11" i="28" s="1"/>
  <c r="M11" i="28" s="1"/>
  <c r="N11" i="28" s="1"/>
  <c r="D11" i="82"/>
  <c r="E11" i="82" s="1"/>
  <c r="I11" i="82" s="1"/>
  <c r="K11" i="82" s="1"/>
  <c r="D27" i="28"/>
  <c r="E27" i="28" s="1"/>
  <c r="I27" i="28" s="1"/>
  <c r="K27" i="28" s="1"/>
  <c r="D27" i="82"/>
  <c r="E27" i="82" s="1"/>
  <c r="I27" i="82" s="1"/>
  <c r="K27" i="82" s="1"/>
  <c r="D61" i="28"/>
  <c r="E61" i="28" s="1"/>
  <c r="I61" i="28" s="1"/>
  <c r="K61" i="28" s="1"/>
  <c r="D61" i="82"/>
  <c r="E61" i="82" s="1"/>
  <c r="I61" i="82" s="1"/>
  <c r="K61" i="82" s="1"/>
  <c r="O46" i="82"/>
  <c r="M46" i="82"/>
  <c r="N46" i="82" s="1"/>
  <c r="O63" i="82"/>
  <c r="M63" i="82"/>
  <c r="N63" i="82" s="1"/>
  <c r="D12" i="27"/>
  <c r="E12" i="27" s="1"/>
  <c r="I12" i="27" s="1"/>
  <c r="K12" i="27" s="1"/>
  <c r="O12" i="27" s="1"/>
  <c r="D12" i="82"/>
  <c r="E12" i="82" s="1"/>
  <c r="I12" i="82" s="1"/>
  <c r="K12" i="82" s="1"/>
  <c r="D72" i="28"/>
  <c r="E72" i="28" s="1"/>
  <c r="I72" i="28" s="1"/>
  <c r="K72" i="28" s="1"/>
  <c r="M72" i="28" s="1"/>
  <c r="N72" i="28" s="1"/>
  <c r="D72" i="82"/>
  <c r="E72" i="82" s="1"/>
  <c r="I72" i="82" s="1"/>
  <c r="K72" i="82" s="1"/>
  <c r="O47" i="82"/>
  <c r="M47" i="82"/>
  <c r="N47" i="82" s="1"/>
  <c r="O53" i="82"/>
  <c r="M53" i="82"/>
  <c r="N53" i="82" s="1"/>
  <c r="O74" i="82"/>
  <c r="M74" i="82"/>
  <c r="N74" i="82" s="1"/>
  <c r="O32" i="82"/>
  <c r="M32" i="82"/>
  <c r="N32" i="82" s="1"/>
  <c r="O70" i="82"/>
  <c r="M70" i="82"/>
  <c r="N70" i="82" s="1"/>
  <c r="M25" i="82"/>
  <c r="N25" i="82" s="1"/>
  <c r="O25" i="82"/>
  <c r="D57" i="27"/>
  <c r="E57" i="27" s="1"/>
  <c r="I57" i="27" s="1"/>
  <c r="K57" i="27" s="1"/>
  <c r="M57" i="27" s="1"/>
  <c r="N57" i="27" s="1"/>
  <c r="D57" i="82"/>
  <c r="E57" i="82" s="1"/>
  <c r="I57" i="82" s="1"/>
  <c r="K57" i="82" s="1"/>
  <c r="M19" i="82"/>
  <c r="N19" i="82" s="1"/>
  <c r="O19" i="82"/>
  <c r="M16" i="82"/>
  <c r="N16" i="82" s="1"/>
  <c r="O16" i="82"/>
  <c r="D73" i="27"/>
  <c r="E73" i="27" s="1"/>
  <c r="I73" i="27" s="1"/>
  <c r="K73" i="27" s="1"/>
  <c r="D73" i="82"/>
  <c r="E73" i="82" s="1"/>
  <c r="I73" i="82" s="1"/>
  <c r="K73" i="82" s="1"/>
  <c r="M17" i="82"/>
  <c r="N17" i="82" s="1"/>
  <c r="O17" i="82"/>
  <c r="M65" i="82"/>
  <c r="N65" i="82" s="1"/>
  <c r="O65" i="82"/>
  <c r="D38" i="27"/>
  <c r="E38" i="27" s="1"/>
  <c r="I38" i="27" s="1"/>
  <c r="K38" i="27" s="1"/>
  <c r="O38" i="27" s="1"/>
  <c r="D38" i="82"/>
  <c r="E38" i="82" s="1"/>
  <c r="I38" i="82" s="1"/>
  <c r="K38" i="82" s="1"/>
  <c r="M28" i="82"/>
  <c r="N28" i="82" s="1"/>
  <c r="O28" i="82"/>
  <c r="M9" i="82"/>
  <c r="N9" i="82" s="1"/>
  <c r="O9" i="82"/>
  <c r="O64" i="82"/>
  <c r="M64" i="82"/>
  <c r="N64" i="82" s="1"/>
  <c r="M52" i="82"/>
  <c r="N52" i="82" s="1"/>
  <c r="O52" i="82"/>
  <c r="M55" i="82"/>
  <c r="N55" i="82" s="1"/>
  <c r="O55" i="82"/>
  <c r="O41" i="82"/>
  <c r="M41" i="82"/>
  <c r="N41" i="82" s="1"/>
  <c r="O50" i="82"/>
  <c r="M50" i="82"/>
  <c r="N50" i="82" s="1"/>
  <c r="D63" i="27"/>
  <c r="E63" i="27" s="1"/>
  <c r="I63" i="27" s="1"/>
  <c r="K63" i="27" s="1"/>
  <c r="O63" i="27" s="1"/>
  <c r="D68" i="28"/>
  <c r="E68" i="28" s="1"/>
  <c r="I68" i="28" s="1"/>
  <c r="K68" i="28" s="1"/>
  <c r="D68" i="27"/>
  <c r="E68" i="27" s="1"/>
  <c r="I68" i="27" s="1"/>
  <c r="K68" i="27" s="1"/>
  <c r="M68" i="27" s="1"/>
  <c r="N68" i="27" s="1"/>
  <c r="K44" i="25"/>
  <c r="T44" i="25"/>
  <c r="AR68" i="12"/>
  <c r="AY68" i="12"/>
  <c r="AW68" i="12"/>
  <c r="AW44" i="12"/>
  <c r="AY44" i="12"/>
  <c r="O59" i="27"/>
  <c r="O22" i="27"/>
  <c r="D50" i="27"/>
  <c r="E50" i="27" s="1"/>
  <c r="I50" i="27" s="1"/>
  <c r="K50" i="27" s="1"/>
  <c r="M22" i="28"/>
  <c r="N22" i="28" s="1"/>
  <c r="D19" i="27"/>
  <c r="E19" i="27" s="1"/>
  <c r="I19" i="27" s="1"/>
  <c r="K19" i="27" s="1"/>
  <c r="O19" i="27" s="1"/>
  <c r="D50" i="28"/>
  <c r="E50" i="28" s="1"/>
  <c r="I50" i="28" s="1"/>
  <c r="K50" i="28" s="1"/>
  <c r="M50" i="28" s="1"/>
  <c r="N50" i="28" s="1"/>
  <c r="O30" i="27"/>
  <c r="D27" i="27"/>
  <c r="E27" i="27" s="1"/>
  <c r="I27" i="27" s="1"/>
  <c r="K27" i="27" s="1"/>
  <c r="M27" i="27" s="1"/>
  <c r="N27" i="27" s="1"/>
  <c r="O59" i="28"/>
  <c r="M30" i="28"/>
  <c r="N30" i="28" s="1"/>
  <c r="AW22" i="12"/>
  <c r="D12" i="28"/>
  <c r="E12" i="28" s="1"/>
  <c r="I12" i="28" s="1"/>
  <c r="K12" i="28" s="1"/>
  <c r="M12" i="28" s="1"/>
  <c r="N12" i="28" s="1"/>
  <c r="AY22" i="12"/>
  <c r="D19" i="28"/>
  <c r="E19" i="28" s="1"/>
  <c r="I19" i="28" s="1"/>
  <c r="K19" i="28" s="1"/>
  <c r="M19" i="28" s="1"/>
  <c r="N19" i="28" s="1"/>
  <c r="D72" i="27"/>
  <c r="E72" i="27" s="1"/>
  <c r="I72" i="27" s="1"/>
  <c r="K72" i="27" s="1"/>
  <c r="O72" i="27" s="1"/>
  <c r="D41" i="27"/>
  <c r="E41" i="27" s="1"/>
  <c r="I41" i="27" s="1"/>
  <c r="K41" i="27" s="1"/>
  <c r="O41" i="27" s="1"/>
  <c r="D41" i="28"/>
  <c r="E41" i="28" s="1"/>
  <c r="I41" i="28" s="1"/>
  <c r="K41" i="28" s="1"/>
  <c r="O41" i="28" s="1"/>
  <c r="AP62" i="12"/>
  <c r="C62" i="9" s="1"/>
  <c r="AL62" i="12"/>
  <c r="AM62" i="12" s="1"/>
  <c r="Q61" i="71" s="1"/>
  <c r="S61" i="71" s="1"/>
  <c r="D21" i="27"/>
  <c r="E21" i="27" s="1"/>
  <c r="I21" i="27" s="1"/>
  <c r="K21" i="27" s="1"/>
  <c r="O21" i="27" s="1"/>
  <c r="D63" i="28"/>
  <c r="E63" i="28" s="1"/>
  <c r="I63" i="28" s="1"/>
  <c r="K63" i="28" s="1"/>
  <c r="O63" i="28" s="1"/>
  <c r="D38" i="28"/>
  <c r="E38" i="28" s="1"/>
  <c r="I38" i="28" s="1"/>
  <c r="K38" i="28" s="1"/>
  <c r="O38" i="28" s="1"/>
  <c r="D21" i="28"/>
  <c r="E21" i="28" s="1"/>
  <c r="I21" i="28" s="1"/>
  <c r="K21" i="28" s="1"/>
  <c r="M21" i="28" s="1"/>
  <c r="N21" i="28" s="1"/>
  <c r="D61" i="27"/>
  <c r="E61" i="27" s="1"/>
  <c r="I61" i="27" s="1"/>
  <c r="K61" i="27" s="1"/>
  <c r="O61" i="27" s="1"/>
  <c r="D69" i="27"/>
  <c r="E69" i="27" s="1"/>
  <c r="I69" i="27" s="1"/>
  <c r="K69" i="27" s="1"/>
  <c r="O69" i="27" s="1"/>
  <c r="D17" i="27"/>
  <c r="E17" i="27" s="1"/>
  <c r="I17" i="27" s="1"/>
  <c r="K17" i="27" s="1"/>
  <c r="M17" i="27" s="1"/>
  <c r="N17" i="27" s="1"/>
  <c r="D57" i="28"/>
  <c r="E57" i="28" s="1"/>
  <c r="I57" i="28" s="1"/>
  <c r="K57" i="28" s="1"/>
  <c r="M57" i="28" s="1"/>
  <c r="N57" i="28" s="1"/>
  <c r="D11" i="27"/>
  <c r="E11" i="27" s="1"/>
  <c r="I11" i="27" s="1"/>
  <c r="K11" i="27" s="1"/>
  <c r="M11" i="27" s="1"/>
  <c r="N11" i="27" s="1"/>
  <c r="D17" i="28"/>
  <c r="E17" i="28" s="1"/>
  <c r="I17" i="28" s="1"/>
  <c r="K17" i="28" s="1"/>
  <c r="M17" i="28" s="1"/>
  <c r="N17" i="28" s="1"/>
  <c r="AQ41" i="12"/>
  <c r="D41" i="25" s="1"/>
  <c r="E41" i="25" s="1"/>
  <c r="F41" i="25" s="1"/>
  <c r="G41" i="25" s="1"/>
  <c r="C41" i="9"/>
  <c r="AX41" i="12"/>
  <c r="D73" i="28"/>
  <c r="E73" i="28" s="1"/>
  <c r="I73" i="28" s="1"/>
  <c r="K73" i="28" s="1"/>
  <c r="O73" i="28" s="1"/>
  <c r="D9" i="28"/>
  <c r="E9" i="28" s="1"/>
  <c r="I9" i="28" s="1"/>
  <c r="K9" i="28" s="1"/>
  <c r="D9" i="27"/>
  <c r="E9" i="27" s="1"/>
  <c r="I9" i="27" s="1"/>
  <c r="K9" i="27" s="1"/>
  <c r="AQ9" i="12"/>
  <c r="D9" i="25" s="1"/>
  <c r="E9" i="25" s="1"/>
  <c r="F9" i="25" s="1"/>
  <c r="G9" i="25" s="1"/>
  <c r="AX9" i="12"/>
  <c r="C9" i="9"/>
  <c r="AQ19" i="12"/>
  <c r="D19" i="25" s="1"/>
  <c r="E19" i="25" s="1"/>
  <c r="F19" i="25" s="1"/>
  <c r="G19" i="25" s="1"/>
  <c r="AX19" i="12"/>
  <c r="C19" i="9"/>
  <c r="D25" i="27"/>
  <c r="E25" i="27" s="1"/>
  <c r="I25" i="27" s="1"/>
  <c r="K25" i="27" s="1"/>
  <c r="D25" i="28"/>
  <c r="E25" i="28" s="1"/>
  <c r="I25" i="28" s="1"/>
  <c r="K25" i="28" s="1"/>
  <c r="AX57" i="12"/>
  <c r="C57" i="9"/>
  <c r="AQ57" i="12"/>
  <c r="D57" i="25" s="1"/>
  <c r="E57" i="25" s="1"/>
  <c r="F57" i="25" s="1"/>
  <c r="G57" i="25" s="1"/>
  <c r="AQ25" i="12"/>
  <c r="D25" i="25" s="1"/>
  <c r="E25" i="25" s="1"/>
  <c r="F25" i="25" s="1"/>
  <c r="G25" i="25" s="1"/>
  <c r="AX25" i="12"/>
  <c r="C25" i="9"/>
  <c r="V7" i="12"/>
  <c r="AD7" i="12"/>
  <c r="AE7" i="12" s="1"/>
  <c r="AF7" i="12" s="1"/>
  <c r="AT7" i="12"/>
  <c r="AQ34" i="12"/>
  <c r="D34" i="25" s="1"/>
  <c r="E34" i="25" s="1"/>
  <c r="F34" i="25" s="1"/>
  <c r="G34" i="25" s="1"/>
  <c r="C34" i="9"/>
  <c r="AX34" i="12"/>
  <c r="D42" i="27"/>
  <c r="E42" i="27" s="1"/>
  <c r="I42" i="27" s="1"/>
  <c r="K42" i="27" s="1"/>
  <c r="D42" i="28"/>
  <c r="E42" i="28" s="1"/>
  <c r="I42" i="28" s="1"/>
  <c r="K42" i="28" s="1"/>
  <c r="AX42" i="12"/>
  <c r="AQ42" i="12"/>
  <c r="D42" i="25" s="1"/>
  <c r="E42" i="25" s="1"/>
  <c r="F42" i="25" s="1"/>
  <c r="G42" i="25" s="1"/>
  <c r="C42" i="9"/>
  <c r="AQ32" i="12"/>
  <c r="D32" i="25" s="1"/>
  <c r="E32" i="25" s="1"/>
  <c r="F32" i="25" s="1"/>
  <c r="G32" i="25" s="1"/>
  <c r="AX32" i="12"/>
  <c r="C32" i="9"/>
  <c r="D34" i="27"/>
  <c r="E34" i="27" s="1"/>
  <c r="I34" i="27" s="1"/>
  <c r="K34" i="27" s="1"/>
  <c r="D34" i="28"/>
  <c r="E34" i="28" s="1"/>
  <c r="I34" i="28" s="1"/>
  <c r="K34" i="28" s="1"/>
  <c r="D70" i="28"/>
  <c r="E70" i="28" s="1"/>
  <c r="I70" i="28" s="1"/>
  <c r="K70" i="28" s="1"/>
  <c r="D70" i="27"/>
  <c r="E70" i="27" s="1"/>
  <c r="I70" i="27" s="1"/>
  <c r="K70" i="27" s="1"/>
  <c r="D32" i="28"/>
  <c r="E32" i="28" s="1"/>
  <c r="I32" i="28" s="1"/>
  <c r="K32" i="28" s="1"/>
  <c r="D32" i="27"/>
  <c r="E32" i="27" s="1"/>
  <c r="I32" i="27" s="1"/>
  <c r="K32" i="27" s="1"/>
  <c r="AX70" i="12"/>
  <c r="AQ70" i="12"/>
  <c r="D70" i="25" s="1"/>
  <c r="E70" i="25" s="1"/>
  <c r="F70" i="25" s="1"/>
  <c r="G70" i="25" s="1"/>
  <c r="C70" i="9"/>
  <c r="D47" i="27"/>
  <c r="E47" i="27" s="1"/>
  <c r="I47" i="27" s="1"/>
  <c r="K47" i="27" s="1"/>
  <c r="D47" i="28"/>
  <c r="E47" i="28" s="1"/>
  <c r="I47" i="28" s="1"/>
  <c r="K47" i="28" s="1"/>
  <c r="D29" i="10"/>
  <c r="R29" i="25"/>
  <c r="D37" i="27"/>
  <c r="E37" i="27" s="1"/>
  <c r="I37" i="27" s="1"/>
  <c r="K37" i="27" s="1"/>
  <c r="D37" i="28"/>
  <c r="E37" i="28" s="1"/>
  <c r="I37" i="28" s="1"/>
  <c r="K37" i="28" s="1"/>
  <c r="D53" i="28"/>
  <c r="E53" i="28" s="1"/>
  <c r="I53" i="28" s="1"/>
  <c r="K53" i="28" s="1"/>
  <c r="D53" i="27"/>
  <c r="E53" i="27" s="1"/>
  <c r="I53" i="27" s="1"/>
  <c r="K53" i="27" s="1"/>
  <c r="R35" i="25"/>
  <c r="D35" i="10"/>
  <c r="AP54" i="12"/>
  <c r="AI54" i="12"/>
  <c r="AL54" i="12"/>
  <c r="AM54" i="12" s="1"/>
  <c r="Q53" i="71" s="1"/>
  <c r="S53" i="71" s="1"/>
  <c r="AX28" i="12"/>
  <c r="C28" i="9"/>
  <c r="AQ28" i="12"/>
  <c r="D28" i="25" s="1"/>
  <c r="E28" i="25" s="1"/>
  <c r="F28" i="25" s="1"/>
  <c r="G28" i="25" s="1"/>
  <c r="D55" i="28"/>
  <c r="E55" i="28" s="1"/>
  <c r="I55" i="28" s="1"/>
  <c r="K55" i="28" s="1"/>
  <c r="D55" i="27"/>
  <c r="E55" i="27" s="1"/>
  <c r="I55" i="27" s="1"/>
  <c r="K55" i="27" s="1"/>
  <c r="R58" i="25"/>
  <c r="D58" i="10"/>
  <c r="D43" i="10"/>
  <c r="R43" i="25"/>
  <c r="AQ74" i="12"/>
  <c r="D74" i="25" s="1"/>
  <c r="E74" i="25" s="1"/>
  <c r="F74" i="25" s="1"/>
  <c r="G74" i="25" s="1"/>
  <c r="C74" i="9"/>
  <c r="AX74" i="12"/>
  <c r="AP66" i="12"/>
  <c r="AI66" i="12"/>
  <c r="AL66" i="12"/>
  <c r="AM66" i="12" s="1"/>
  <c r="Q65" i="71" s="1"/>
  <c r="S65" i="71" s="1"/>
  <c r="Q14" i="71"/>
  <c r="AQ47" i="12"/>
  <c r="D47" i="25" s="1"/>
  <c r="E47" i="25" s="1"/>
  <c r="F47" i="25" s="1"/>
  <c r="G47" i="25" s="1"/>
  <c r="AX47" i="12"/>
  <c r="C47" i="9"/>
  <c r="D65" i="28"/>
  <c r="E65" i="28" s="1"/>
  <c r="I65" i="28" s="1"/>
  <c r="K65" i="28" s="1"/>
  <c r="D65" i="27"/>
  <c r="E65" i="27" s="1"/>
  <c r="I65" i="27" s="1"/>
  <c r="K65" i="27" s="1"/>
  <c r="AQ53" i="12"/>
  <c r="D53" i="25" s="1"/>
  <c r="E53" i="25" s="1"/>
  <c r="F53" i="25" s="1"/>
  <c r="G53" i="25" s="1"/>
  <c r="C53" i="9"/>
  <c r="AX53" i="12"/>
  <c r="AL24" i="12"/>
  <c r="AM24" i="12" s="1"/>
  <c r="Q23" i="71" s="1"/>
  <c r="S23" i="71" s="1"/>
  <c r="AI24" i="12"/>
  <c r="AP24" i="12"/>
  <c r="AQ55" i="12"/>
  <c r="D55" i="25" s="1"/>
  <c r="E55" i="25" s="1"/>
  <c r="F55" i="25" s="1"/>
  <c r="G55" i="25" s="1"/>
  <c r="AX55" i="12"/>
  <c r="AR55" i="12" s="1"/>
  <c r="C55" i="9"/>
  <c r="D10" i="10"/>
  <c r="R10" i="25"/>
  <c r="R14" i="25"/>
  <c r="D14" i="10"/>
  <c r="C33" i="9"/>
  <c r="AQ33" i="12"/>
  <c r="D33" i="25" s="1"/>
  <c r="E33" i="25" s="1"/>
  <c r="F33" i="25" s="1"/>
  <c r="G33" i="25" s="1"/>
  <c r="AX33" i="12"/>
  <c r="R18" i="25"/>
  <c r="D18" i="10"/>
  <c r="D74" i="28"/>
  <c r="E74" i="28" s="1"/>
  <c r="I74" i="28" s="1"/>
  <c r="K74" i="28" s="1"/>
  <c r="D74" i="27"/>
  <c r="E74" i="27" s="1"/>
  <c r="I74" i="27" s="1"/>
  <c r="K74" i="27" s="1"/>
  <c r="AP58" i="12"/>
  <c r="AL58" i="12"/>
  <c r="AM58" i="12" s="1"/>
  <c r="Q57" i="71" s="1"/>
  <c r="S57" i="71" s="1"/>
  <c r="AI58" i="12"/>
  <c r="AP75" i="12"/>
  <c r="AL75" i="12"/>
  <c r="AM75" i="12" s="1"/>
  <c r="Q74" i="71" s="1"/>
  <c r="S74" i="71" s="1"/>
  <c r="AI75" i="12"/>
  <c r="AI51" i="12"/>
  <c r="AP51" i="12"/>
  <c r="AL51" i="12"/>
  <c r="AM51" i="12" s="1"/>
  <c r="Q50" i="71" s="1"/>
  <c r="S50" i="71" s="1"/>
  <c r="R62" i="25"/>
  <c r="D62" i="10"/>
  <c r="AX37" i="12"/>
  <c r="AR37" i="12" s="1"/>
  <c r="AQ37" i="12"/>
  <c r="D37" i="25" s="1"/>
  <c r="E37" i="25" s="1"/>
  <c r="F37" i="25" s="1"/>
  <c r="G37" i="25" s="1"/>
  <c r="C37" i="9"/>
  <c r="D52" i="28"/>
  <c r="E52" i="28" s="1"/>
  <c r="I52" i="28" s="1"/>
  <c r="K52" i="28" s="1"/>
  <c r="D52" i="27"/>
  <c r="E52" i="27" s="1"/>
  <c r="I52" i="27" s="1"/>
  <c r="K52" i="27" s="1"/>
  <c r="AP10" i="12"/>
  <c r="AL10" i="12"/>
  <c r="AM10" i="12" s="1"/>
  <c r="Q9" i="71" s="1"/>
  <c r="S9" i="71" s="1"/>
  <c r="AI10" i="12"/>
  <c r="AQ21" i="12"/>
  <c r="D21" i="25" s="1"/>
  <c r="E21" i="25" s="1"/>
  <c r="F21" i="25" s="1"/>
  <c r="G21" i="25" s="1"/>
  <c r="C21" i="9"/>
  <c r="AX21" i="12"/>
  <c r="AP14" i="12"/>
  <c r="AL14" i="12"/>
  <c r="AM14" i="12" s="1"/>
  <c r="Q13" i="71" s="1"/>
  <c r="S13" i="71" s="1"/>
  <c r="AI14" i="12"/>
  <c r="D28" i="28"/>
  <c r="E28" i="28" s="1"/>
  <c r="I28" i="28" s="1"/>
  <c r="K28" i="28" s="1"/>
  <c r="D28" i="27"/>
  <c r="E28" i="27" s="1"/>
  <c r="I28" i="27" s="1"/>
  <c r="K28" i="27" s="1"/>
  <c r="D13" i="28"/>
  <c r="E13" i="28" s="1"/>
  <c r="I13" i="28" s="1"/>
  <c r="K13" i="28" s="1"/>
  <c r="D13" i="27"/>
  <c r="E13" i="27" s="1"/>
  <c r="I13" i="27" s="1"/>
  <c r="K13" i="27" s="1"/>
  <c r="AI43" i="12"/>
  <c r="AP43" i="12"/>
  <c r="AL43" i="12"/>
  <c r="AM43" i="12" s="1"/>
  <c r="Q42" i="71" s="1"/>
  <c r="S42" i="71" s="1"/>
  <c r="AP18" i="12"/>
  <c r="AL18" i="12"/>
  <c r="AM18" i="12" s="1"/>
  <c r="Q17" i="71" s="1"/>
  <c r="S17" i="71" s="1"/>
  <c r="AI18" i="12"/>
  <c r="AQ61" i="12"/>
  <c r="D61" i="25" s="1"/>
  <c r="E61" i="25" s="1"/>
  <c r="F61" i="25" s="1"/>
  <c r="G61" i="25" s="1"/>
  <c r="AX61" i="12"/>
  <c r="C61" i="9"/>
  <c r="AL71" i="12"/>
  <c r="AM71" i="12" s="1"/>
  <c r="Q70" i="71" s="1"/>
  <c r="S70" i="71" s="1"/>
  <c r="AI71" i="12"/>
  <c r="AP71" i="12"/>
  <c r="D33" i="28"/>
  <c r="E33" i="28" s="1"/>
  <c r="I33" i="28" s="1"/>
  <c r="K33" i="28" s="1"/>
  <c r="D33" i="27"/>
  <c r="E33" i="27" s="1"/>
  <c r="I33" i="27" s="1"/>
  <c r="K33" i="27" s="1"/>
  <c r="AI39" i="12"/>
  <c r="AP39" i="12"/>
  <c r="AL39" i="12"/>
  <c r="AM39" i="12" s="1"/>
  <c r="Q38" i="71" s="1"/>
  <c r="S38" i="71" s="1"/>
  <c r="D48" i="10"/>
  <c r="R48" i="25"/>
  <c r="R71" i="25"/>
  <c r="D71" i="10"/>
  <c r="AQ15" i="12"/>
  <c r="D15" i="25" s="1"/>
  <c r="E15" i="25" s="1"/>
  <c r="F15" i="25" s="1"/>
  <c r="G15" i="25" s="1"/>
  <c r="C15" i="9"/>
  <c r="AX15" i="12"/>
  <c r="AP29" i="12"/>
  <c r="AL29" i="12"/>
  <c r="AM29" i="12" s="1"/>
  <c r="Q28" i="71" s="1"/>
  <c r="S28" i="71" s="1"/>
  <c r="AI29" i="12"/>
  <c r="C17" i="9"/>
  <c r="AQ17" i="12"/>
  <c r="D17" i="25" s="1"/>
  <c r="E17" i="25" s="1"/>
  <c r="F17" i="25" s="1"/>
  <c r="G17" i="25" s="1"/>
  <c r="AX17" i="12"/>
  <c r="D75" i="10"/>
  <c r="R75" i="25"/>
  <c r="R66" i="25"/>
  <c r="D66" i="10"/>
  <c r="R39" i="25"/>
  <c r="D39" i="10"/>
  <c r="D54" i="10"/>
  <c r="R54" i="25"/>
  <c r="C52" i="9"/>
  <c r="AX52" i="12"/>
  <c r="AQ52" i="12"/>
  <c r="D52" i="25" s="1"/>
  <c r="E52" i="25" s="1"/>
  <c r="F52" i="25" s="1"/>
  <c r="G52" i="25" s="1"/>
  <c r="AX65" i="12"/>
  <c r="AR65" i="12" s="1"/>
  <c r="C65" i="9"/>
  <c r="AQ65" i="12"/>
  <c r="D65" i="25" s="1"/>
  <c r="E65" i="25" s="1"/>
  <c r="F65" i="25" s="1"/>
  <c r="G65" i="25" s="1"/>
  <c r="C38" i="9"/>
  <c r="AQ38" i="12"/>
  <c r="D38" i="25" s="1"/>
  <c r="E38" i="25" s="1"/>
  <c r="F38" i="25" s="1"/>
  <c r="G38" i="25" s="1"/>
  <c r="AX38" i="12"/>
  <c r="D51" i="10"/>
  <c r="R51" i="25"/>
  <c r="AP35" i="12"/>
  <c r="AL35" i="12"/>
  <c r="AM35" i="12" s="1"/>
  <c r="Q34" i="71" s="1"/>
  <c r="S34" i="71" s="1"/>
  <c r="AI35" i="12"/>
  <c r="C13" i="9"/>
  <c r="AQ13" i="12"/>
  <c r="D13" i="25" s="1"/>
  <c r="E13" i="25" s="1"/>
  <c r="F13" i="25" s="1"/>
  <c r="G13" i="25" s="1"/>
  <c r="AX13" i="12"/>
  <c r="AP48" i="12"/>
  <c r="AL48" i="12"/>
  <c r="AM48" i="12" s="1"/>
  <c r="Q47" i="71" s="1"/>
  <c r="S47" i="71" s="1"/>
  <c r="AI48" i="12"/>
  <c r="D24" i="10"/>
  <c r="R24" i="25"/>
  <c r="D64" i="27"/>
  <c r="E64" i="27" s="1"/>
  <c r="I64" i="27" s="1"/>
  <c r="K64" i="27" s="1"/>
  <c r="D64" i="28"/>
  <c r="E64" i="28" s="1"/>
  <c r="I64" i="28" s="1"/>
  <c r="K64" i="28" s="1"/>
  <c r="V23" i="12"/>
  <c r="U76" i="12"/>
  <c r="D56" i="27"/>
  <c r="E56" i="27" s="1"/>
  <c r="I56" i="27" s="1"/>
  <c r="K56" i="27" s="1"/>
  <c r="D56" i="28"/>
  <c r="E56" i="28" s="1"/>
  <c r="I56" i="28" s="1"/>
  <c r="K56" i="28" s="1"/>
  <c r="D16" i="28"/>
  <c r="E16" i="28" s="1"/>
  <c r="I16" i="28" s="1"/>
  <c r="K16" i="28" s="1"/>
  <c r="D16" i="27"/>
  <c r="E16" i="27" s="1"/>
  <c r="I16" i="27" s="1"/>
  <c r="K16" i="27" s="1"/>
  <c r="D49" i="28"/>
  <c r="E49" i="28" s="1"/>
  <c r="I49" i="28" s="1"/>
  <c r="K49" i="28" s="1"/>
  <c r="D49" i="27"/>
  <c r="E49" i="27" s="1"/>
  <c r="I49" i="27" s="1"/>
  <c r="K49" i="27" s="1"/>
  <c r="D36" i="27"/>
  <c r="E36" i="27" s="1"/>
  <c r="I36" i="27" s="1"/>
  <c r="K36" i="27" s="1"/>
  <c r="D36" i="28"/>
  <c r="E36" i="28" s="1"/>
  <c r="I36" i="28" s="1"/>
  <c r="K36" i="28" s="1"/>
  <c r="D26" i="28"/>
  <c r="E26" i="28" s="1"/>
  <c r="I26" i="28" s="1"/>
  <c r="K26" i="28" s="1"/>
  <c r="D26" i="27"/>
  <c r="E26" i="27" s="1"/>
  <c r="I26" i="27" s="1"/>
  <c r="K26" i="27" s="1"/>
  <c r="AX11" i="12"/>
  <c r="AQ11" i="12"/>
  <c r="D11" i="25" s="1"/>
  <c r="E11" i="25" s="1"/>
  <c r="F11" i="25" s="1"/>
  <c r="G11" i="25" s="1"/>
  <c r="C11" i="9"/>
  <c r="D40" i="28"/>
  <c r="E40" i="28" s="1"/>
  <c r="I40" i="28" s="1"/>
  <c r="K40" i="28" s="1"/>
  <c r="D40" i="27"/>
  <c r="E40" i="27" s="1"/>
  <c r="I40" i="27" s="1"/>
  <c r="K40" i="27" s="1"/>
  <c r="C63" i="9"/>
  <c r="AQ63" i="12"/>
  <c r="D63" i="25" s="1"/>
  <c r="E63" i="25" s="1"/>
  <c r="F63" i="25" s="1"/>
  <c r="G63" i="25" s="1"/>
  <c r="AX63" i="12"/>
  <c r="C64" i="9"/>
  <c r="AX64" i="12"/>
  <c r="AQ64" i="12"/>
  <c r="D64" i="25" s="1"/>
  <c r="E64" i="25" s="1"/>
  <c r="F64" i="25" s="1"/>
  <c r="G64" i="25" s="1"/>
  <c r="D31" i="27"/>
  <c r="E31" i="27" s="1"/>
  <c r="I31" i="27" s="1"/>
  <c r="K31" i="27" s="1"/>
  <c r="D31" i="28"/>
  <c r="E31" i="28" s="1"/>
  <c r="I31" i="28" s="1"/>
  <c r="K31" i="28" s="1"/>
  <c r="AX56" i="12"/>
  <c r="AR56" i="12" s="1"/>
  <c r="AQ56" i="12"/>
  <c r="D56" i="25" s="1"/>
  <c r="E56" i="25" s="1"/>
  <c r="F56" i="25" s="1"/>
  <c r="G56" i="25" s="1"/>
  <c r="C56" i="9"/>
  <c r="AX16" i="12"/>
  <c r="C16" i="9"/>
  <c r="AQ16" i="12"/>
  <c r="D16" i="25" s="1"/>
  <c r="E16" i="25" s="1"/>
  <c r="F16" i="25" s="1"/>
  <c r="G16" i="25" s="1"/>
  <c r="C45" i="9"/>
  <c r="AX45" i="12"/>
  <c r="AQ45" i="12"/>
  <c r="D45" i="25" s="1"/>
  <c r="E45" i="25" s="1"/>
  <c r="F45" i="25" s="1"/>
  <c r="G45" i="25" s="1"/>
  <c r="C49" i="9"/>
  <c r="AQ49" i="12"/>
  <c r="D49" i="25" s="1"/>
  <c r="E49" i="25" s="1"/>
  <c r="F49" i="25" s="1"/>
  <c r="G49" i="25" s="1"/>
  <c r="AX49" i="12"/>
  <c r="AX36" i="12"/>
  <c r="AR36" i="12" s="1"/>
  <c r="C36" i="9"/>
  <c r="AQ36" i="12"/>
  <c r="D36" i="25" s="1"/>
  <c r="E36" i="25" s="1"/>
  <c r="F36" i="25" s="1"/>
  <c r="G36" i="25" s="1"/>
  <c r="AX26" i="12"/>
  <c r="AR26" i="12" s="1"/>
  <c r="C26" i="9"/>
  <c r="AQ26" i="12"/>
  <c r="D26" i="25" s="1"/>
  <c r="E26" i="25" s="1"/>
  <c r="F26" i="25" s="1"/>
  <c r="G26" i="25" s="1"/>
  <c r="AQ46" i="12"/>
  <c r="D46" i="25" s="1"/>
  <c r="E46" i="25" s="1"/>
  <c r="F46" i="25" s="1"/>
  <c r="G46" i="25" s="1"/>
  <c r="C46" i="9"/>
  <c r="AX46" i="12"/>
  <c r="Z23" i="12"/>
  <c r="X23" i="12"/>
  <c r="W23" i="12"/>
  <c r="AA23" i="12"/>
  <c r="AA76" i="12" s="1"/>
  <c r="T76" i="12"/>
  <c r="AY20" i="12"/>
  <c r="AW20" i="12"/>
  <c r="AQ27" i="12"/>
  <c r="D27" i="25" s="1"/>
  <c r="E27" i="25" s="1"/>
  <c r="F27" i="25" s="1"/>
  <c r="G27" i="25" s="1"/>
  <c r="C27" i="9"/>
  <c r="AX27" i="12"/>
  <c r="AR27" i="12" s="1"/>
  <c r="AX31" i="12"/>
  <c r="C31" i="9"/>
  <c r="AQ31" i="12"/>
  <c r="D31" i="25" s="1"/>
  <c r="E31" i="25" s="1"/>
  <c r="F31" i="25" s="1"/>
  <c r="G31" i="25" s="1"/>
  <c r="D45" i="27"/>
  <c r="E45" i="27" s="1"/>
  <c r="I45" i="27" s="1"/>
  <c r="K45" i="27" s="1"/>
  <c r="D45" i="28"/>
  <c r="E45" i="28" s="1"/>
  <c r="I45" i="28" s="1"/>
  <c r="K45" i="28" s="1"/>
  <c r="D60" i="27"/>
  <c r="E60" i="27" s="1"/>
  <c r="I60" i="27" s="1"/>
  <c r="K60" i="27" s="1"/>
  <c r="D60" i="28"/>
  <c r="E60" i="28" s="1"/>
  <c r="I60" i="28" s="1"/>
  <c r="K60" i="28" s="1"/>
  <c r="AQ40" i="12"/>
  <c r="D40" i="25" s="1"/>
  <c r="E40" i="25" s="1"/>
  <c r="F40" i="25" s="1"/>
  <c r="G40" i="25" s="1"/>
  <c r="AX40" i="12"/>
  <c r="AR40" i="12" s="1"/>
  <c r="C40" i="9"/>
  <c r="D67" i="28"/>
  <c r="E67" i="28" s="1"/>
  <c r="I67" i="28" s="1"/>
  <c r="K67" i="28" s="1"/>
  <c r="D67" i="27"/>
  <c r="E67" i="27" s="1"/>
  <c r="I67" i="27" s="1"/>
  <c r="K67" i="27" s="1"/>
  <c r="AX12" i="12"/>
  <c r="C12" i="9"/>
  <c r="AQ12" i="12"/>
  <c r="D12" i="25" s="1"/>
  <c r="E12" i="25" s="1"/>
  <c r="F12" i="25" s="1"/>
  <c r="G12" i="25" s="1"/>
  <c r="D20" i="28"/>
  <c r="E20" i="28" s="1"/>
  <c r="I20" i="28" s="1"/>
  <c r="K20" i="28" s="1"/>
  <c r="D20" i="27"/>
  <c r="E20" i="27" s="1"/>
  <c r="I20" i="27" s="1"/>
  <c r="K20" i="27" s="1"/>
  <c r="AD8" i="12"/>
  <c r="AE8" i="12" s="1"/>
  <c r="AT8" i="12"/>
  <c r="AQ69" i="12"/>
  <c r="D69" i="25" s="1"/>
  <c r="E69" i="25" s="1"/>
  <c r="F69" i="25" s="1"/>
  <c r="G69" i="25" s="1"/>
  <c r="C69" i="9"/>
  <c r="AX69" i="12"/>
  <c r="C60" i="9"/>
  <c r="AQ60" i="12"/>
  <c r="D60" i="25" s="1"/>
  <c r="E60" i="25" s="1"/>
  <c r="F60" i="25" s="1"/>
  <c r="G60" i="25" s="1"/>
  <c r="AX60" i="12"/>
  <c r="D46" i="28"/>
  <c r="E46" i="28" s="1"/>
  <c r="I46" i="28" s="1"/>
  <c r="K46" i="28" s="1"/>
  <c r="D46" i="27"/>
  <c r="E46" i="27" s="1"/>
  <c r="I46" i="27" s="1"/>
  <c r="K46" i="27" s="1"/>
  <c r="J12" i="77"/>
  <c r="C73" i="9"/>
  <c r="AX73" i="12"/>
  <c r="AR73" i="12" s="1"/>
  <c r="AQ73" i="12"/>
  <c r="D73" i="25" s="1"/>
  <c r="E73" i="25" s="1"/>
  <c r="F73" i="25" s="1"/>
  <c r="G73" i="25" s="1"/>
  <c r="C67" i="9"/>
  <c r="AX67" i="12"/>
  <c r="AQ67" i="12"/>
  <c r="D67" i="25" s="1"/>
  <c r="E67" i="25" s="1"/>
  <c r="F67" i="25" s="1"/>
  <c r="G67" i="25" s="1"/>
  <c r="K20" i="25"/>
  <c r="I20" i="25"/>
  <c r="J20" i="25" s="1"/>
  <c r="T20" i="25"/>
  <c r="AQ72" i="12"/>
  <c r="D72" i="25" s="1"/>
  <c r="E72" i="25" s="1"/>
  <c r="F72" i="25" s="1"/>
  <c r="G72" i="25" s="1"/>
  <c r="AX72" i="12"/>
  <c r="AR72" i="12" s="1"/>
  <c r="C72" i="9"/>
  <c r="M27" i="28"/>
  <c r="N27" i="28" s="1"/>
  <c r="O27" i="28"/>
  <c r="O44" i="28"/>
  <c r="M44" i="28"/>
  <c r="N44" i="28" s="1"/>
  <c r="O73" i="27"/>
  <c r="M73" i="27"/>
  <c r="N73" i="27" s="1"/>
  <c r="O61" i="28"/>
  <c r="M61" i="28"/>
  <c r="N61" i="28" s="1"/>
  <c r="O44" i="27"/>
  <c r="M44" i="27"/>
  <c r="N44" i="27" s="1"/>
  <c r="M68" i="82" l="1"/>
  <c r="N68" i="82" s="1"/>
  <c r="M42" i="82"/>
  <c r="N42" i="82" s="1"/>
  <c r="O37" i="82"/>
  <c r="M67" i="82"/>
  <c r="N67" i="82" s="1"/>
  <c r="O26" i="82"/>
  <c r="O36" i="82"/>
  <c r="O72" i="28"/>
  <c r="O20" i="82"/>
  <c r="M34" i="82"/>
  <c r="N34" i="82" s="1"/>
  <c r="O21" i="82"/>
  <c r="O40" i="82"/>
  <c r="O31" i="82"/>
  <c r="O33" i="82"/>
  <c r="O13" i="82"/>
  <c r="D29" i="82"/>
  <c r="E29" i="82" s="1"/>
  <c r="I29" i="82" s="1"/>
  <c r="K29" i="82" s="1"/>
  <c r="O29" i="82" s="1"/>
  <c r="D29" i="85"/>
  <c r="E29" i="85" s="1"/>
  <c r="I29" i="85" s="1"/>
  <c r="K29" i="85" s="1"/>
  <c r="D71" i="82"/>
  <c r="E71" i="82" s="1"/>
  <c r="I71" i="82" s="1"/>
  <c r="K71" i="82" s="1"/>
  <c r="D71" i="85"/>
  <c r="E71" i="85" s="1"/>
  <c r="I71" i="85" s="1"/>
  <c r="K71" i="85" s="1"/>
  <c r="M9" i="85"/>
  <c r="N9" i="85" s="1"/>
  <c r="O9" i="85"/>
  <c r="O28" i="85"/>
  <c r="M28" i="85"/>
  <c r="N28" i="85" s="1"/>
  <c r="M65" i="85"/>
  <c r="N65" i="85" s="1"/>
  <c r="O65" i="85"/>
  <c r="M17" i="85"/>
  <c r="N17" i="85" s="1"/>
  <c r="O17" i="85"/>
  <c r="O16" i="85"/>
  <c r="M16" i="85"/>
  <c r="N16" i="85" s="1"/>
  <c r="M31" i="85"/>
  <c r="N31" i="85" s="1"/>
  <c r="O31" i="85"/>
  <c r="M19" i="85"/>
  <c r="N19" i="85" s="1"/>
  <c r="O19" i="85"/>
  <c r="M25" i="85"/>
  <c r="N25" i="85" s="1"/>
  <c r="O25" i="85"/>
  <c r="O32" i="85"/>
  <c r="M32" i="85"/>
  <c r="N32" i="85" s="1"/>
  <c r="M53" i="85"/>
  <c r="N53" i="85" s="1"/>
  <c r="O53" i="85"/>
  <c r="O63" i="85"/>
  <c r="M63" i="85"/>
  <c r="N63" i="85" s="1"/>
  <c r="M33" i="85"/>
  <c r="N33" i="85" s="1"/>
  <c r="O33" i="85"/>
  <c r="M13" i="85"/>
  <c r="N13" i="85" s="1"/>
  <c r="O13" i="85"/>
  <c r="M56" i="85"/>
  <c r="N56" i="85" s="1"/>
  <c r="O56" i="85"/>
  <c r="O20" i="85"/>
  <c r="M20" i="85"/>
  <c r="N20" i="85" s="1"/>
  <c r="O34" i="85"/>
  <c r="M34" i="85"/>
  <c r="N34" i="85" s="1"/>
  <c r="M21" i="85"/>
  <c r="N21" i="85" s="1"/>
  <c r="O21" i="85"/>
  <c r="M40" i="85"/>
  <c r="N40" i="85" s="1"/>
  <c r="O40" i="85"/>
  <c r="D35" i="82"/>
  <c r="E35" i="82" s="1"/>
  <c r="I35" i="82" s="1"/>
  <c r="K35" i="82" s="1"/>
  <c r="O35" i="82" s="1"/>
  <c r="D35" i="85"/>
  <c r="E35" i="85" s="1"/>
  <c r="I35" i="85" s="1"/>
  <c r="K35" i="85" s="1"/>
  <c r="D39" i="82"/>
  <c r="E39" i="82" s="1"/>
  <c r="I39" i="82" s="1"/>
  <c r="K39" i="82" s="1"/>
  <c r="O39" i="82" s="1"/>
  <c r="D39" i="85"/>
  <c r="E39" i="85" s="1"/>
  <c r="I39" i="85" s="1"/>
  <c r="K39" i="85" s="1"/>
  <c r="D18" i="82"/>
  <c r="E18" i="82" s="1"/>
  <c r="I18" i="82" s="1"/>
  <c r="K18" i="82" s="1"/>
  <c r="O18" i="82" s="1"/>
  <c r="D18" i="85"/>
  <c r="E18" i="85" s="1"/>
  <c r="I18" i="85" s="1"/>
  <c r="K18" i="85" s="1"/>
  <c r="D10" i="82"/>
  <c r="E10" i="82" s="1"/>
  <c r="I10" i="82" s="1"/>
  <c r="K10" i="82" s="1"/>
  <c r="M10" i="82" s="1"/>
  <c r="N10" i="82" s="1"/>
  <c r="D10" i="85"/>
  <c r="E10" i="85" s="1"/>
  <c r="I10" i="85" s="1"/>
  <c r="K10" i="85" s="1"/>
  <c r="D58" i="82"/>
  <c r="E58" i="82" s="1"/>
  <c r="I58" i="82" s="1"/>
  <c r="K58" i="82" s="1"/>
  <c r="M58" i="82" s="1"/>
  <c r="N58" i="82" s="1"/>
  <c r="D58" i="85"/>
  <c r="E58" i="85" s="1"/>
  <c r="I58" i="85" s="1"/>
  <c r="K58" i="85" s="1"/>
  <c r="D66" i="82"/>
  <c r="E66" i="82" s="1"/>
  <c r="I66" i="82" s="1"/>
  <c r="K66" i="82" s="1"/>
  <c r="M66" i="82" s="1"/>
  <c r="N66" i="82" s="1"/>
  <c r="D66" i="85"/>
  <c r="E66" i="85" s="1"/>
  <c r="I66" i="85" s="1"/>
  <c r="K66" i="85" s="1"/>
  <c r="D51" i="82"/>
  <c r="E51" i="82" s="1"/>
  <c r="I51" i="82" s="1"/>
  <c r="K51" i="82" s="1"/>
  <c r="M51" i="82" s="1"/>
  <c r="N51" i="82" s="1"/>
  <c r="D51" i="85"/>
  <c r="E51" i="85" s="1"/>
  <c r="I51" i="85" s="1"/>
  <c r="K51" i="85" s="1"/>
  <c r="D75" i="82"/>
  <c r="E75" i="82" s="1"/>
  <c r="I75" i="82" s="1"/>
  <c r="K75" i="82" s="1"/>
  <c r="D75" i="85"/>
  <c r="E75" i="85" s="1"/>
  <c r="I75" i="85" s="1"/>
  <c r="K75" i="85" s="1"/>
  <c r="D54" i="82"/>
  <c r="E54" i="82" s="1"/>
  <c r="I54" i="82" s="1"/>
  <c r="K54" i="82" s="1"/>
  <c r="M54" i="82" s="1"/>
  <c r="N54" i="82" s="1"/>
  <c r="D54" i="85"/>
  <c r="E54" i="85" s="1"/>
  <c r="I54" i="85" s="1"/>
  <c r="K54" i="85" s="1"/>
  <c r="M68" i="85"/>
  <c r="N68" i="85" s="1"/>
  <c r="O68" i="85"/>
  <c r="M42" i="85"/>
  <c r="N42" i="85" s="1"/>
  <c r="O42" i="85"/>
  <c r="M37" i="85"/>
  <c r="N37" i="85" s="1"/>
  <c r="O37" i="85"/>
  <c r="O67" i="85"/>
  <c r="M67" i="85"/>
  <c r="N67" i="85" s="1"/>
  <c r="M26" i="85"/>
  <c r="N26" i="85" s="1"/>
  <c r="O26" i="85"/>
  <c r="O36" i="85"/>
  <c r="M36" i="85"/>
  <c r="N36" i="85" s="1"/>
  <c r="M45" i="85"/>
  <c r="N45" i="85" s="1"/>
  <c r="O45" i="85"/>
  <c r="M70" i="85"/>
  <c r="N70" i="85" s="1"/>
  <c r="O70" i="85"/>
  <c r="M74" i="85"/>
  <c r="N74" i="85" s="1"/>
  <c r="O74" i="85"/>
  <c r="O47" i="85"/>
  <c r="M47" i="85"/>
  <c r="N47" i="85" s="1"/>
  <c r="M46" i="85"/>
  <c r="N46" i="85" s="1"/>
  <c r="O46" i="85"/>
  <c r="O60" i="85"/>
  <c r="M60" i="85"/>
  <c r="N60" i="85" s="1"/>
  <c r="M49" i="85"/>
  <c r="N49" i="85" s="1"/>
  <c r="O49" i="85"/>
  <c r="M50" i="85"/>
  <c r="N50" i="85" s="1"/>
  <c r="O50" i="85"/>
  <c r="M41" i="85"/>
  <c r="N41" i="85" s="1"/>
  <c r="O41" i="85"/>
  <c r="O55" i="85"/>
  <c r="M55" i="85"/>
  <c r="N55" i="85" s="1"/>
  <c r="O52" i="85"/>
  <c r="M52" i="85"/>
  <c r="N52" i="85" s="1"/>
  <c r="M64" i="85"/>
  <c r="N64" i="85" s="1"/>
  <c r="O64" i="85"/>
  <c r="D48" i="82"/>
  <c r="E48" i="82" s="1"/>
  <c r="I48" i="82" s="1"/>
  <c r="K48" i="82" s="1"/>
  <c r="O48" i="82" s="1"/>
  <c r="D48" i="85"/>
  <c r="E48" i="85" s="1"/>
  <c r="I48" i="85" s="1"/>
  <c r="K48" i="85" s="1"/>
  <c r="D43" i="82"/>
  <c r="E43" i="82" s="1"/>
  <c r="I43" i="82" s="1"/>
  <c r="K43" i="82" s="1"/>
  <c r="O43" i="82" s="1"/>
  <c r="D43" i="85"/>
  <c r="E43" i="85" s="1"/>
  <c r="I43" i="85" s="1"/>
  <c r="K43" i="85" s="1"/>
  <c r="D14" i="82"/>
  <c r="E14" i="82" s="1"/>
  <c r="I14" i="82" s="1"/>
  <c r="K14" i="82" s="1"/>
  <c r="M14" i="82" s="1"/>
  <c r="N14" i="82" s="1"/>
  <c r="D14" i="85"/>
  <c r="E14" i="85" s="1"/>
  <c r="I14" i="85" s="1"/>
  <c r="K14" i="85" s="1"/>
  <c r="D24" i="82"/>
  <c r="E24" i="82" s="1"/>
  <c r="I24" i="82" s="1"/>
  <c r="K24" i="82" s="1"/>
  <c r="O24" i="82" s="1"/>
  <c r="D24" i="85"/>
  <c r="E24" i="85" s="1"/>
  <c r="I24" i="85" s="1"/>
  <c r="K24" i="85" s="1"/>
  <c r="D62" i="82"/>
  <c r="E62" i="82" s="1"/>
  <c r="I62" i="82" s="1"/>
  <c r="K62" i="82" s="1"/>
  <c r="O62" i="82" s="1"/>
  <c r="D62" i="85"/>
  <c r="E62" i="85" s="1"/>
  <c r="I62" i="85" s="1"/>
  <c r="K62" i="85" s="1"/>
  <c r="M12" i="27"/>
  <c r="N12" i="27" s="1"/>
  <c r="O11" i="28"/>
  <c r="M38" i="27"/>
  <c r="N38" i="27" s="1"/>
  <c r="O57" i="27"/>
  <c r="O69" i="28"/>
  <c r="M29" i="82"/>
  <c r="N29" i="82" s="1"/>
  <c r="M71" i="82"/>
  <c r="N71" i="82" s="1"/>
  <c r="O71" i="82"/>
  <c r="O38" i="82"/>
  <c r="M38" i="82"/>
  <c r="N38" i="82" s="1"/>
  <c r="O57" i="82"/>
  <c r="M57" i="82"/>
  <c r="N57" i="82" s="1"/>
  <c r="O12" i="82"/>
  <c r="M12" i="82"/>
  <c r="N12" i="82" s="1"/>
  <c r="O11" i="82"/>
  <c r="M11" i="82"/>
  <c r="N11" i="82" s="1"/>
  <c r="M69" i="82"/>
  <c r="N69" i="82" s="1"/>
  <c r="O69" i="82"/>
  <c r="M35" i="82"/>
  <c r="N35" i="82" s="1"/>
  <c r="M39" i="82"/>
  <c r="N39" i="82" s="1"/>
  <c r="M18" i="82"/>
  <c r="N18" i="82" s="1"/>
  <c r="O58" i="82"/>
  <c r="O66" i="82"/>
  <c r="O51" i="82"/>
  <c r="M75" i="82"/>
  <c r="N75" i="82" s="1"/>
  <c r="O75" i="82"/>
  <c r="O54" i="82"/>
  <c r="O73" i="82"/>
  <c r="M73" i="82"/>
  <c r="N73" i="82" s="1"/>
  <c r="O72" i="82"/>
  <c r="M72" i="82"/>
  <c r="N72" i="82" s="1"/>
  <c r="O61" i="82"/>
  <c r="M61" i="82"/>
  <c r="N61" i="82" s="1"/>
  <c r="M27" i="82"/>
  <c r="N27" i="82" s="1"/>
  <c r="O27" i="82"/>
  <c r="M48" i="82"/>
  <c r="N48" i="82" s="1"/>
  <c r="M43" i="82"/>
  <c r="N43" i="82" s="1"/>
  <c r="M24" i="82"/>
  <c r="N24" i="82" s="1"/>
  <c r="M63" i="27"/>
  <c r="N63" i="27" s="1"/>
  <c r="M41" i="27"/>
  <c r="N41" i="27" s="1"/>
  <c r="O27" i="27"/>
  <c r="AH7" i="12"/>
  <c r="AP7" i="12" s="1"/>
  <c r="AG7" i="12"/>
  <c r="O68" i="27"/>
  <c r="O68" i="28"/>
  <c r="M68" i="28"/>
  <c r="N68" i="28" s="1"/>
  <c r="AX62" i="12"/>
  <c r="AW62" i="12" s="1"/>
  <c r="M69" i="27"/>
  <c r="N69" i="27" s="1"/>
  <c r="O17" i="27"/>
  <c r="M21" i="27"/>
  <c r="N21" i="27" s="1"/>
  <c r="M41" i="28"/>
  <c r="N41" i="28" s="1"/>
  <c r="M19" i="27"/>
  <c r="N19" i="27" s="1"/>
  <c r="O50" i="27"/>
  <c r="M50" i="27"/>
  <c r="N50" i="27" s="1"/>
  <c r="O12" i="28"/>
  <c r="M38" i="28"/>
  <c r="N38" i="28" s="1"/>
  <c r="M72" i="27"/>
  <c r="N72" i="27" s="1"/>
  <c r="O50" i="28"/>
  <c r="O19" i="28"/>
  <c r="O21" i="28"/>
  <c r="M63" i="28"/>
  <c r="N63" i="28" s="1"/>
  <c r="M61" i="27"/>
  <c r="N61" i="27" s="1"/>
  <c r="M73" i="28"/>
  <c r="N73" i="28" s="1"/>
  <c r="AQ62" i="12"/>
  <c r="D62" i="25" s="1"/>
  <c r="E62" i="25" s="1"/>
  <c r="F62" i="25" s="1"/>
  <c r="G62" i="25" s="1"/>
  <c r="K62" i="25" s="1"/>
  <c r="O11" i="27"/>
  <c r="O17" i="28"/>
  <c r="O57" i="28"/>
  <c r="T41" i="25"/>
  <c r="K41" i="25"/>
  <c r="I41" i="25"/>
  <c r="J41" i="25" s="1"/>
  <c r="AR41" i="12"/>
  <c r="AY41" i="12"/>
  <c r="AW41" i="12"/>
  <c r="T9" i="25"/>
  <c r="K9" i="25"/>
  <c r="I9" i="25"/>
  <c r="J9" i="25" s="1"/>
  <c r="M9" i="27"/>
  <c r="N9" i="27" s="1"/>
  <c r="O9" i="27"/>
  <c r="AR9" i="12"/>
  <c r="AW9" i="12"/>
  <c r="AY9" i="12"/>
  <c r="M9" i="28"/>
  <c r="N9" i="28" s="1"/>
  <c r="O9" i="28"/>
  <c r="AR19" i="12"/>
  <c r="AY19" i="12"/>
  <c r="AW19" i="12"/>
  <c r="T19" i="25"/>
  <c r="I19" i="25"/>
  <c r="J19" i="25" s="1"/>
  <c r="K19" i="25"/>
  <c r="AR25" i="12"/>
  <c r="AY25" i="12"/>
  <c r="AW25" i="12"/>
  <c r="AR57" i="12"/>
  <c r="AY57" i="12"/>
  <c r="AW57" i="12"/>
  <c r="I25" i="25"/>
  <c r="J25" i="25" s="1"/>
  <c r="K25" i="25"/>
  <c r="T25" i="25"/>
  <c r="O25" i="28"/>
  <c r="M25" i="28"/>
  <c r="N25" i="28" s="1"/>
  <c r="T57" i="25"/>
  <c r="K57" i="25"/>
  <c r="I57" i="25"/>
  <c r="J57" i="25" s="1"/>
  <c r="AU7" i="12"/>
  <c r="R6" i="71" s="1"/>
  <c r="L7" i="25"/>
  <c r="O7" i="25" s="1"/>
  <c r="P7" i="25" s="1"/>
  <c r="O25" i="27"/>
  <c r="M25" i="27"/>
  <c r="N25" i="27" s="1"/>
  <c r="O32" i="28"/>
  <c r="M32" i="28"/>
  <c r="N32" i="28" s="1"/>
  <c r="O70" i="28"/>
  <c r="M70" i="28"/>
  <c r="N70" i="28" s="1"/>
  <c r="AR34" i="12"/>
  <c r="AY34" i="12"/>
  <c r="AW34" i="12"/>
  <c r="K70" i="25"/>
  <c r="T70" i="25"/>
  <c r="I70" i="25"/>
  <c r="J70" i="25" s="1"/>
  <c r="M34" i="28"/>
  <c r="N34" i="28" s="1"/>
  <c r="O34" i="28"/>
  <c r="T42" i="25"/>
  <c r="K42" i="25"/>
  <c r="I42" i="25"/>
  <c r="J42" i="25" s="1"/>
  <c r="M42" i="28"/>
  <c r="N42" i="28" s="1"/>
  <c r="O42" i="28"/>
  <c r="AR70" i="12"/>
  <c r="AY70" i="12"/>
  <c r="AW70" i="12"/>
  <c r="AR32" i="12"/>
  <c r="AY32" i="12"/>
  <c r="AW32" i="12"/>
  <c r="AR42" i="12"/>
  <c r="AY42" i="12"/>
  <c r="AW42" i="12"/>
  <c r="I34" i="25"/>
  <c r="J34" i="25" s="1"/>
  <c r="T34" i="25"/>
  <c r="K34" i="25"/>
  <c r="M32" i="27"/>
  <c r="N32" i="27" s="1"/>
  <c r="O32" i="27"/>
  <c r="M70" i="27"/>
  <c r="N70" i="27" s="1"/>
  <c r="O70" i="27"/>
  <c r="O34" i="27"/>
  <c r="M34" i="27"/>
  <c r="N34" i="27" s="1"/>
  <c r="K32" i="25"/>
  <c r="T32" i="25"/>
  <c r="I32" i="25"/>
  <c r="J32" i="25" s="1"/>
  <c r="M42" i="27"/>
  <c r="N42" i="27" s="1"/>
  <c r="O42" i="27"/>
  <c r="AQ48" i="12"/>
  <c r="D48" i="25" s="1"/>
  <c r="E48" i="25" s="1"/>
  <c r="F48" i="25" s="1"/>
  <c r="G48" i="25" s="1"/>
  <c r="C48" i="9"/>
  <c r="AX48" i="12"/>
  <c r="AR13" i="12"/>
  <c r="AY13" i="12"/>
  <c r="AW13" i="12"/>
  <c r="D35" i="28"/>
  <c r="E35" i="28" s="1"/>
  <c r="I35" i="28" s="1"/>
  <c r="K35" i="28" s="1"/>
  <c r="D35" i="27"/>
  <c r="E35" i="27" s="1"/>
  <c r="I35" i="27" s="1"/>
  <c r="K35" i="27" s="1"/>
  <c r="AR38" i="12"/>
  <c r="AW38" i="12"/>
  <c r="AY38" i="12"/>
  <c r="AR15" i="12"/>
  <c r="AW15" i="12"/>
  <c r="AY15" i="12"/>
  <c r="C39" i="9"/>
  <c r="AX39" i="12"/>
  <c r="AQ39" i="12"/>
  <c r="D39" i="25" s="1"/>
  <c r="E39" i="25" s="1"/>
  <c r="F39" i="25" s="1"/>
  <c r="G39" i="25" s="1"/>
  <c r="O33" i="28"/>
  <c r="M33" i="28"/>
  <c r="N33" i="28" s="1"/>
  <c r="D71" i="28"/>
  <c r="E71" i="28" s="1"/>
  <c r="I71" i="28" s="1"/>
  <c r="K71" i="28" s="1"/>
  <c r="D71" i="27"/>
  <c r="E71" i="27" s="1"/>
  <c r="I71" i="27" s="1"/>
  <c r="K71" i="27" s="1"/>
  <c r="I61" i="25"/>
  <c r="J61" i="25" s="1"/>
  <c r="K61" i="25"/>
  <c r="T61" i="25"/>
  <c r="C18" i="9"/>
  <c r="AX18" i="12"/>
  <c r="AQ18" i="12"/>
  <c r="D18" i="25" s="1"/>
  <c r="E18" i="25" s="1"/>
  <c r="F18" i="25" s="1"/>
  <c r="G18" i="25" s="1"/>
  <c r="AR21" i="12"/>
  <c r="AY21" i="12"/>
  <c r="AW21" i="12"/>
  <c r="O52" i="27"/>
  <c r="M52" i="27"/>
  <c r="N52" i="27" s="1"/>
  <c r="K37" i="25"/>
  <c r="I37" i="25"/>
  <c r="J37" i="25" s="1"/>
  <c r="T37" i="25"/>
  <c r="D58" i="28"/>
  <c r="E58" i="28" s="1"/>
  <c r="I58" i="28" s="1"/>
  <c r="K58" i="28" s="1"/>
  <c r="D58" i="27"/>
  <c r="E58" i="27" s="1"/>
  <c r="I58" i="27" s="1"/>
  <c r="K58" i="27" s="1"/>
  <c r="O74" i="28"/>
  <c r="M74" i="28"/>
  <c r="N74" i="28" s="1"/>
  <c r="AR33" i="12"/>
  <c r="AY33" i="12"/>
  <c r="AW33" i="12"/>
  <c r="I55" i="25"/>
  <c r="J55" i="25" s="1"/>
  <c r="K55" i="25"/>
  <c r="T55" i="25"/>
  <c r="O65" i="28"/>
  <c r="M65" i="28"/>
  <c r="N65" i="28" s="1"/>
  <c r="T47" i="25"/>
  <c r="I47" i="25"/>
  <c r="J47" i="25" s="1"/>
  <c r="K47" i="25"/>
  <c r="D14" i="28"/>
  <c r="E14" i="28" s="1"/>
  <c r="I14" i="28" s="1"/>
  <c r="K14" i="28" s="1"/>
  <c r="D14" i="27"/>
  <c r="E14" i="27" s="1"/>
  <c r="I14" i="27" s="1"/>
  <c r="K14" i="27" s="1"/>
  <c r="K13" i="25"/>
  <c r="T13" i="25"/>
  <c r="I13" i="25"/>
  <c r="J13" i="25" s="1"/>
  <c r="C35" i="9"/>
  <c r="AX35" i="12"/>
  <c r="AQ35" i="12"/>
  <c r="D35" i="25" s="1"/>
  <c r="E35" i="25" s="1"/>
  <c r="F35" i="25" s="1"/>
  <c r="G35" i="25" s="1"/>
  <c r="T38" i="25"/>
  <c r="K38" i="25"/>
  <c r="I38" i="25"/>
  <c r="J38" i="25" s="1"/>
  <c r="T52" i="25"/>
  <c r="K52" i="25"/>
  <c r="I52" i="25"/>
  <c r="J52" i="25" s="1"/>
  <c r="D43" i="27"/>
  <c r="E43" i="27" s="1"/>
  <c r="I43" i="27" s="1"/>
  <c r="K43" i="27" s="1"/>
  <c r="D43" i="28"/>
  <c r="E43" i="28" s="1"/>
  <c r="I43" i="28" s="1"/>
  <c r="K43" i="28" s="1"/>
  <c r="D10" i="28"/>
  <c r="E10" i="28" s="1"/>
  <c r="I10" i="28" s="1"/>
  <c r="K10" i="28" s="1"/>
  <c r="D10" i="27"/>
  <c r="E10" i="27" s="1"/>
  <c r="I10" i="27" s="1"/>
  <c r="K10" i="27" s="1"/>
  <c r="O52" i="28"/>
  <c r="M52" i="28"/>
  <c r="N52" i="28" s="1"/>
  <c r="AW37" i="12"/>
  <c r="AY37" i="12"/>
  <c r="D51" i="27"/>
  <c r="E51" i="27" s="1"/>
  <c r="I51" i="27" s="1"/>
  <c r="K51" i="27" s="1"/>
  <c r="D51" i="28"/>
  <c r="E51" i="28" s="1"/>
  <c r="I51" i="28" s="1"/>
  <c r="K51" i="28" s="1"/>
  <c r="D75" i="28"/>
  <c r="E75" i="28" s="1"/>
  <c r="I75" i="28" s="1"/>
  <c r="K75" i="28" s="1"/>
  <c r="D75" i="27"/>
  <c r="E75" i="27" s="1"/>
  <c r="I75" i="27" s="1"/>
  <c r="K75" i="27" s="1"/>
  <c r="C58" i="9"/>
  <c r="AQ58" i="12"/>
  <c r="D58" i="25" s="1"/>
  <c r="E58" i="25" s="1"/>
  <c r="F58" i="25" s="1"/>
  <c r="G58" i="25" s="1"/>
  <c r="AX58" i="12"/>
  <c r="K33" i="25"/>
  <c r="I33" i="25"/>
  <c r="J33" i="25" s="1"/>
  <c r="T33" i="25"/>
  <c r="D24" i="28"/>
  <c r="E24" i="28" s="1"/>
  <c r="I24" i="28" s="1"/>
  <c r="K24" i="28" s="1"/>
  <c r="D24" i="27"/>
  <c r="E24" i="27" s="1"/>
  <c r="I24" i="27" s="1"/>
  <c r="K24" i="27" s="1"/>
  <c r="T53" i="25"/>
  <c r="I53" i="25"/>
  <c r="J53" i="25" s="1"/>
  <c r="K53" i="25"/>
  <c r="D66" i="27"/>
  <c r="E66" i="27" s="1"/>
  <c r="I66" i="27" s="1"/>
  <c r="K66" i="27" s="1"/>
  <c r="D66" i="28"/>
  <c r="E66" i="28" s="1"/>
  <c r="I66" i="28" s="1"/>
  <c r="K66" i="28" s="1"/>
  <c r="AR74" i="12"/>
  <c r="AY74" i="12"/>
  <c r="AW74" i="12"/>
  <c r="K28" i="25"/>
  <c r="I28" i="25"/>
  <c r="J28" i="25" s="1"/>
  <c r="T28" i="25"/>
  <c r="C54" i="9"/>
  <c r="AX54" i="12"/>
  <c r="AQ54" i="12"/>
  <c r="D54" i="25" s="1"/>
  <c r="E54" i="25" s="1"/>
  <c r="F54" i="25" s="1"/>
  <c r="G54" i="25" s="1"/>
  <c r="M37" i="28"/>
  <c r="N37" i="28" s="1"/>
  <c r="O37" i="28"/>
  <c r="O47" i="27"/>
  <c r="M47" i="27"/>
  <c r="N47" i="27" s="1"/>
  <c r="AY65" i="12"/>
  <c r="AW65" i="12"/>
  <c r="AR52" i="12"/>
  <c r="AW52" i="12"/>
  <c r="AY52" i="12"/>
  <c r="AR17" i="12"/>
  <c r="AY17" i="12"/>
  <c r="AW17" i="12"/>
  <c r="D29" i="27"/>
  <c r="E29" i="27" s="1"/>
  <c r="I29" i="27" s="1"/>
  <c r="K29" i="27" s="1"/>
  <c r="D29" i="28"/>
  <c r="E29" i="28" s="1"/>
  <c r="I29" i="28" s="1"/>
  <c r="K29" i="28" s="1"/>
  <c r="T15" i="25"/>
  <c r="I15" i="25"/>
  <c r="J15" i="25" s="1"/>
  <c r="K15" i="25"/>
  <c r="AX71" i="12"/>
  <c r="AQ71" i="12"/>
  <c r="D71" i="25" s="1"/>
  <c r="E71" i="25" s="1"/>
  <c r="F71" i="25" s="1"/>
  <c r="G71" i="25" s="1"/>
  <c r="C71" i="9"/>
  <c r="AX43" i="12"/>
  <c r="AQ43" i="12"/>
  <c r="D43" i="25" s="1"/>
  <c r="E43" i="25" s="1"/>
  <c r="F43" i="25" s="1"/>
  <c r="G43" i="25" s="1"/>
  <c r="C43" i="9"/>
  <c r="M13" i="27"/>
  <c r="N13" i="27" s="1"/>
  <c r="O13" i="27"/>
  <c r="M28" i="27"/>
  <c r="N28" i="27" s="1"/>
  <c r="O28" i="27"/>
  <c r="AX14" i="12"/>
  <c r="C14" i="9"/>
  <c r="AQ14" i="12"/>
  <c r="D14" i="25" s="1"/>
  <c r="E14" i="25" s="1"/>
  <c r="F14" i="25" s="1"/>
  <c r="G14" i="25" s="1"/>
  <c r="K21" i="25"/>
  <c r="I21" i="25"/>
  <c r="J21" i="25" s="1"/>
  <c r="T21" i="25"/>
  <c r="C10" i="9"/>
  <c r="AQ10" i="12"/>
  <c r="D10" i="25" s="1"/>
  <c r="E10" i="25" s="1"/>
  <c r="F10" i="25" s="1"/>
  <c r="G10" i="25" s="1"/>
  <c r="AX10" i="12"/>
  <c r="AQ51" i="12"/>
  <c r="D51" i="25" s="1"/>
  <c r="E51" i="25" s="1"/>
  <c r="F51" i="25" s="1"/>
  <c r="G51" i="25" s="1"/>
  <c r="C51" i="9"/>
  <c r="AX51" i="12"/>
  <c r="AX75" i="12"/>
  <c r="AQ75" i="12"/>
  <c r="D75" i="25" s="1"/>
  <c r="E75" i="25" s="1"/>
  <c r="F75" i="25" s="1"/>
  <c r="G75" i="25" s="1"/>
  <c r="C75" i="9"/>
  <c r="AY55" i="12"/>
  <c r="AW55" i="12"/>
  <c r="D62" i="28"/>
  <c r="E62" i="28" s="1"/>
  <c r="I62" i="28" s="1"/>
  <c r="K62" i="28" s="1"/>
  <c r="D62" i="27"/>
  <c r="E62" i="27" s="1"/>
  <c r="I62" i="27" s="1"/>
  <c r="K62" i="27" s="1"/>
  <c r="S14" i="71"/>
  <c r="E7" i="29"/>
  <c r="M55" i="27"/>
  <c r="N55" i="27" s="1"/>
  <c r="O55" i="27"/>
  <c r="M53" i="27"/>
  <c r="N53" i="27" s="1"/>
  <c r="O53" i="27"/>
  <c r="D48" i="27"/>
  <c r="E48" i="27" s="1"/>
  <c r="I48" i="27" s="1"/>
  <c r="K48" i="27" s="1"/>
  <c r="D48" i="28"/>
  <c r="E48" i="28" s="1"/>
  <c r="I48" i="28" s="1"/>
  <c r="K48" i="28" s="1"/>
  <c r="I65" i="25"/>
  <c r="J65" i="25" s="1"/>
  <c r="K65" i="25"/>
  <c r="T65" i="25"/>
  <c r="K17" i="25"/>
  <c r="T17" i="25"/>
  <c r="I17" i="25"/>
  <c r="J17" i="25" s="1"/>
  <c r="C29" i="9"/>
  <c r="AX29" i="12"/>
  <c r="AR29" i="12" s="1"/>
  <c r="AQ29" i="12"/>
  <c r="D29" i="25" s="1"/>
  <c r="E29" i="25" s="1"/>
  <c r="F29" i="25" s="1"/>
  <c r="G29" i="25" s="1"/>
  <c r="D39" i="28"/>
  <c r="E39" i="28" s="1"/>
  <c r="I39" i="28" s="1"/>
  <c r="K39" i="28" s="1"/>
  <c r="D39" i="27"/>
  <c r="E39" i="27" s="1"/>
  <c r="I39" i="27" s="1"/>
  <c r="K39" i="27" s="1"/>
  <c r="M33" i="27"/>
  <c r="N33" i="27" s="1"/>
  <c r="O33" i="27"/>
  <c r="AR61" i="12"/>
  <c r="AY61" i="12"/>
  <c r="AW61" i="12"/>
  <c r="D18" i="27"/>
  <c r="E18" i="27" s="1"/>
  <c r="I18" i="27" s="1"/>
  <c r="K18" i="27" s="1"/>
  <c r="D18" i="28"/>
  <c r="E18" i="28" s="1"/>
  <c r="I18" i="28" s="1"/>
  <c r="K18" i="28" s="1"/>
  <c r="M13" i="28"/>
  <c r="N13" i="28" s="1"/>
  <c r="O13" i="28"/>
  <c r="O28" i="28"/>
  <c r="M28" i="28"/>
  <c r="N28" i="28" s="1"/>
  <c r="O74" i="27"/>
  <c r="M74" i="27"/>
  <c r="N74" i="27" s="1"/>
  <c r="AQ24" i="12"/>
  <c r="D24" i="25" s="1"/>
  <c r="E24" i="25" s="1"/>
  <c r="F24" i="25" s="1"/>
  <c r="G24" i="25" s="1"/>
  <c r="AX24" i="12"/>
  <c r="C24" i="9"/>
  <c r="AR53" i="12"/>
  <c r="AY53" i="12"/>
  <c r="AW53" i="12"/>
  <c r="O65" i="27"/>
  <c r="M65" i="27"/>
  <c r="N65" i="27" s="1"/>
  <c r="AR47" i="12"/>
  <c r="AY47" i="12"/>
  <c r="AW47" i="12"/>
  <c r="AQ66" i="12"/>
  <c r="D66" i="25" s="1"/>
  <c r="E66" i="25" s="1"/>
  <c r="F66" i="25" s="1"/>
  <c r="G66" i="25" s="1"/>
  <c r="AX66" i="12"/>
  <c r="AR66" i="12" s="1"/>
  <c r="C66" i="9"/>
  <c r="I74" i="25"/>
  <c r="J74" i="25" s="1"/>
  <c r="K74" i="25"/>
  <c r="T74" i="25"/>
  <c r="O55" i="28"/>
  <c r="M55" i="28"/>
  <c r="N55" i="28" s="1"/>
  <c r="AR28" i="12"/>
  <c r="AY28" i="12"/>
  <c r="AW28" i="12"/>
  <c r="D54" i="27"/>
  <c r="E54" i="27" s="1"/>
  <c r="I54" i="27" s="1"/>
  <c r="K54" i="27" s="1"/>
  <c r="D54" i="28"/>
  <c r="E54" i="28" s="1"/>
  <c r="I54" i="28" s="1"/>
  <c r="K54" i="28" s="1"/>
  <c r="O53" i="28"/>
  <c r="M53" i="28"/>
  <c r="N53" i="28" s="1"/>
  <c r="M37" i="27"/>
  <c r="N37" i="27" s="1"/>
  <c r="O37" i="27"/>
  <c r="M47" i="28"/>
  <c r="N47" i="28" s="1"/>
  <c r="O47" i="28"/>
  <c r="N12" i="77"/>
  <c r="K12" i="77"/>
  <c r="L12" i="77" s="1"/>
  <c r="O20" i="28"/>
  <c r="M20" i="28"/>
  <c r="N20" i="28" s="1"/>
  <c r="AR12" i="12"/>
  <c r="AY12" i="12"/>
  <c r="AW12" i="12"/>
  <c r="T40" i="25"/>
  <c r="I40" i="25"/>
  <c r="J40" i="25" s="1"/>
  <c r="K40" i="25"/>
  <c r="M60" i="27"/>
  <c r="N60" i="27" s="1"/>
  <c r="O60" i="27"/>
  <c r="AC23" i="12"/>
  <c r="Z76" i="12"/>
  <c r="M31" i="27"/>
  <c r="N31" i="27" s="1"/>
  <c r="O31" i="27"/>
  <c r="AY64" i="12"/>
  <c r="AW64" i="12"/>
  <c r="K63" i="25"/>
  <c r="I63" i="25"/>
  <c r="J63" i="25" s="1"/>
  <c r="T63" i="25"/>
  <c r="O26" i="27"/>
  <c r="M26" i="27"/>
  <c r="N26" i="27" s="1"/>
  <c r="J13" i="77"/>
  <c r="E4" i="8" s="1"/>
  <c r="V76" i="12"/>
  <c r="B4" i="8"/>
  <c r="D4" i="8" s="1"/>
  <c r="K67" i="25"/>
  <c r="T67" i="25"/>
  <c r="I67" i="25"/>
  <c r="J67" i="25" s="1"/>
  <c r="I73" i="25"/>
  <c r="J73" i="25" s="1"/>
  <c r="K73" i="25"/>
  <c r="T73" i="25"/>
  <c r="AF8" i="12"/>
  <c r="AH8" i="12"/>
  <c r="M45" i="28"/>
  <c r="N45" i="28" s="1"/>
  <c r="O45" i="28"/>
  <c r="AY31" i="12"/>
  <c r="AW31" i="12"/>
  <c r="I27" i="25"/>
  <c r="J27" i="25" s="1"/>
  <c r="T27" i="25"/>
  <c r="K27" i="25"/>
  <c r="AR46" i="12"/>
  <c r="AY46" i="12"/>
  <c r="AW46" i="12"/>
  <c r="AR16" i="12"/>
  <c r="AY16" i="12"/>
  <c r="AW16" i="12"/>
  <c r="AY56" i="12"/>
  <c r="AW56" i="12"/>
  <c r="K11" i="25"/>
  <c r="I11" i="25"/>
  <c r="J11" i="25" s="1"/>
  <c r="T11" i="25"/>
  <c r="O26" i="28"/>
  <c r="M26" i="28"/>
  <c r="N26" i="28" s="1"/>
  <c r="M49" i="28"/>
  <c r="N49" i="28" s="1"/>
  <c r="O49" i="28"/>
  <c r="M46" i="28"/>
  <c r="N46" i="28" s="1"/>
  <c r="O46" i="28"/>
  <c r="I69" i="25"/>
  <c r="J69" i="25" s="1"/>
  <c r="K69" i="25"/>
  <c r="T69" i="25"/>
  <c r="AU8" i="12"/>
  <c r="L8" i="25"/>
  <c r="O67" i="28"/>
  <c r="M67" i="28"/>
  <c r="N67" i="28" s="1"/>
  <c r="W76" i="12"/>
  <c r="J14" i="77"/>
  <c r="X76" i="12"/>
  <c r="K36" i="25"/>
  <c r="I36" i="25"/>
  <c r="J36" i="25" s="1"/>
  <c r="T36" i="25"/>
  <c r="O36" i="27"/>
  <c r="M36" i="27"/>
  <c r="N36" i="27" s="1"/>
  <c r="M16" i="28"/>
  <c r="N16" i="28" s="1"/>
  <c r="O16" i="28"/>
  <c r="AY72" i="12"/>
  <c r="AW72" i="12"/>
  <c r="AR67" i="12"/>
  <c r="AY67" i="12"/>
  <c r="AW67" i="12"/>
  <c r="AY73" i="12"/>
  <c r="AW73" i="12"/>
  <c r="AR60" i="12"/>
  <c r="AW60" i="12"/>
  <c r="AY60" i="12"/>
  <c r="AR69" i="12"/>
  <c r="AW69" i="12"/>
  <c r="AY69" i="12"/>
  <c r="O20" i="27"/>
  <c r="M20" i="27"/>
  <c r="N20" i="27" s="1"/>
  <c r="T12" i="25"/>
  <c r="I12" i="25"/>
  <c r="J12" i="25" s="1"/>
  <c r="K12" i="25"/>
  <c r="M60" i="28"/>
  <c r="N60" i="28" s="1"/>
  <c r="O60" i="28"/>
  <c r="T31" i="25"/>
  <c r="I31" i="25"/>
  <c r="J31" i="25" s="1"/>
  <c r="K31" i="25"/>
  <c r="T45" i="25"/>
  <c r="I45" i="25"/>
  <c r="J45" i="25" s="1"/>
  <c r="K45" i="25"/>
  <c r="M31" i="28"/>
  <c r="N31" i="28" s="1"/>
  <c r="O31" i="28"/>
  <c r="AR64" i="12"/>
  <c r="M40" i="27"/>
  <c r="N40" i="27" s="1"/>
  <c r="O40" i="27"/>
  <c r="AR11" i="12"/>
  <c r="AY11" i="12"/>
  <c r="AW11" i="12"/>
  <c r="M36" i="28"/>
  <c r="N36" i="28" s="1"/>
  <c r="O36" i="28"/>
  <c r="O56" i="28"/>
  <c r="M56" i="28"/>
  <c r="N56" i="28" s="1"/>
  <c r="O64" i="27"/>
  <c r="M64" i="27"/>
  <c r="N64" i="27" s="1"/>
  <c r="I26" i="25"/>
  <c r="J26" i="25" s="1"/>
  <c r="T26" i="25"/>
  <c r="K26" i="25"/>
  <c r="K49" i="25"/>
  <c r="I49" i="25"/>
  <c r="J49" i="25" s="1"/>
  <c r="T49" i="25"/>
  <c r="M49" i="27"/>
  <c r="N49" i="27" s="1"/>
  <c r="O49" i="27"/>
  <c r="M56" i="27"/>
  <c r="N56" i="27" s="1"/>
  <c r="O56" i="27"/>
  <c r="O64" i="28"/>
  <c r="M64" i="28"/>
  <c r="N64" i="28" s="1"/>
  <c r="K72" i="25"/>
  <c r="T72" i="25"/>
  <c r="I72" i="25"/>
  <c r="J72" i="25" s="1"/>
  <c r="M46" i="27"/>
  <c r="N46" i="27" s="1"/>
  <c r="O46" i="27"/>
  <c r="K60" i="25"/>
  <c r="I60" i="25"/>
  <c r="J60" i="25" s="1"/>
  <c r="T60" i="25"/>
  <c r="AG8" i="12"/>
  <c r="O67" i="27"/>
  <c r="M67" i="27"/>
  <c r="N67" i="27" s="1"/>
  <c r="AW40" i="12"/>
  <c r="AY40" i="12"/>
  <c r="O45" i="27"/>
  <c r="M45" i="27"/>
  <c r="N45" i="27" s="1"/>
  <c r="AR31" i="12"/>
  <c r="AY27" i="12"/>
  <c r="AW27" i="12"/>
  <c r="K46" i="25"/>
  <c r="I46" i="25"/>
  <c r="J46" i="25" s="1"/>
  <c r="T46" i="25"/>
  <c r="AW26" i="12"/>
  <c r="AY26" i="12"/>
  <c r="AY36" i="12"/>
  <c r="AW36" i="12"/>
  <c r="AW49" i="12"/>
  <c r="AR49" i="12"/>
  <c r="AY49" i="12"/>
  <c r="AR45" i="12"/>
  <c r="AY45" i="12"/>
  <c r="AW45" i="12"/>
  <c r="I16" i="25"/>
  <c r="J16" i="25" s="1"/>
  <c r="K16" i="25"/>
  <c r="T16" i="25"/>
  <c r="I56" i="25"/>
  <c r="J56" i="25" s="1"/>
  <c r="K56" i="25"/>
  <c r="T56" i="25"/>
  <c r="K64" i="25"/>
  <c r="I64" i="25"/>
  <c r="J64" i="25" s="1"/>
  <c r="T64" i="25"/>
  <c r="AR63" i="12"/>
  <c r="AY63" i="12"/>
  <c r="AW63" i="12"/>
  <c r="O40" i="28"/>
  <c r="M40" i="28"/>
  <c r="N40" i="28" s="1"/>
  <c r="O16" i="27"/>
  <c r="M16" i="27"/>
  <c r="N16" i="27" s="1"/>
  <c r="O14" i="82" l="1"/>
  <c r="O10" i="82"/>
  <c r="M62" i="82"/>
  <c r="N62" i="82" s="1"/>
  <c r="AL7" i="12"/>
  <c r="AM7" i="12" s="1"/>
  <c r="Q6" i="71" s="1"/>
  <c r="S6" i="71" s="1"/>
  <c r="D15" i="82"/>
  <c r="E15" i="82" s="1"/>
  <c r="I15" i="82" s="1"/>
  <c r="K15" i="82" s="1"/>
  <c r="D15" i="85"/>
  <c r="E15" i="85" s="1"/>
  <c r="I15" i="85" s="1"/>
  <c r="K15" i="85" s="1"/>
  <c r="M62" i="85"/>
  <c r="N62" i="85" s="1"/>
  <c r="O62" i="85"/>
  <c r="M14" i="85"/>
  <c r="N14" i="85" s="1"/>
  <c r="O14" i="85"/>
  <c r="M48" i="85"/>
  <c r="N48" i="85" s="1"/>
  <c r="O48" i="85"/>
  <c r="O75" i="85"/>
  <c r="M75" i="85"/>
  <c r="N75" i="85" s="1"/>
  <c r="M66" i="85"/>
  <c r="N66" i="85" s="1"/>
  <c r="O66" i="85"/>
  <c r="O10" i="85"/>
  <c r="M10" i="85"/>
  <c r="N10" i="85" s="1"/>
  <c r="O39" i="85"/>
  <c r="M39" i="85"/>
  <c r="N39" i="85" s="1"/>
  <c r="O71" i="85"/>
  <c r="M71" i="85"/>
  <c r="N71" i="85" s="1"/>
  <c r="O24" i="85"/>
  <c r="M24" i="85"/>
  <c r="N24" i="85" s="1"/>
  <c r="O43" i="85"/>
  <c r="M43" i="85"/>
  <c r="N43" i="85" s="1"/>
  <c r="M54" i="85"/>
  <c r="N54" i="85" s="1"/>
  <c r="O54" i="85"/>
  <c r="O51" i="85"/>
  <c r="M51" i="85"/>
  <c r="N51" i="85" s="1"/>
  <c r="M58" i="85"/>
  <c r="N58" i="85" s="1"/>
  <c r="O58" i="85"/>
  <c r="M18" i="85"/>
  <c r="N18" i="85" s="1"/>
  <c r="O18" i="85"/>
  <c r="M35" i="85"/>
  <c r="N35" i="85" s="1"/>
  <c r="O35" i="85"/>
  <c r="M29" i="85"/>
  <c r="N29" i="85" s="1"/>
  <c r="O29" i="85"/>
  <c r="AI7" i="12"/>
  <c r="M15" i="82"/>
  <c r="N15" i="82" s="1"/>
  <c r="O15" i="82"/>
  <c r="AR62" i="12"/>
  <c r="AY62" i="12"/>
  <c r="R7" i="25"/>
  <c r="T62" i="25"/>
  <c r="I62" i="25"/>
  <c r="J62" i="25" s="1"/>
  <c r="D7" i="10"/>
  <c r="O54" i="27"/>
  <c r="M54" i="27"/>
  <c r="N54" i="27" s="1"/>
  <c r="M39" i="28"/>
  <c r="N39" i="28" s="1"/>
  <c r="O39" i="28"/>
  <c r="M48" i="27"/>
  <c r="N48" i="27" s="1"/>
  <c r="O48" i="27"/>
  <c r="D15" i="27"/>
  <c r="E15" i="27" s="1"/>
  <c r="I15" i="27" s="1"/>
  <c r="K15" i="27" s="1"/>
  <c r="D15" i="28"/>
  <c r="E15" i="28" s="1"/>
  <c r="I15" i="28" s="1"/>
  <c r="K15" i="28" s="1"/>
  <c r="AR14" i="12"/>
  <c r="AW14" i="12"/>
  <c r="AY14" i="12"/>
  <c r="AW71" i="12"/>
  <c r="AY71" i="12"/>
  <c r="AR54" i="12"/>
  <c r="AW54" i="12"/>
  <c r="AY54" i="12"/>
  <c r="O66" i="28"/>
  <c r="M66" i="28"/>
  <c r="N66" i="28" s="1"/>
  <c r="O24" i="28"/>
  <c r="M24" i="28"/>
  <c r="N24" i="28" s="1"/>
  <c r="AR58" i="12"/>
  <c r="AY58" i="12"/>
  <c r="AW58" i="12"/>
  <c r="M75" i="28"/>
  <c r="N75" i="28" s="1"/>
  <c r="O75" i="28"/>
  <c r="M51" i="27"/>
  <c r="N51" i="27" s="1"/>
  <c r="O51" i="27"/>
  <c r="O10" i="28"/>
  <c r="M10" i="28"/>
  <c r="N10" i="28" s="1"/>
  <c r="M58" i="27"/>
  <c r="N58" i="27" s="1"/>
  <c r="O58" i="27"/>
  <c r="AR18" i="12"/>
  <c r="AY18" i="12"/>
  <c r="AW18" i="12"/>
  <c r="K39" i="25"/>
  <c r="T39" i="25"/>
  <c r="I39" i="25"/>
  <c r="J39" i="25" s="1"/>
  <c r="T48" i="25"/>
  <c r="I48" i="25"/>
  <c r="J48" i="25" s="1"/>
  <c r="K48" i="25"/>
  <c r="T66" i="25"/>
  <c r="I66" i="25"/>
  <c r="J66" i="25" s="1"/>
  <c r="K66" i="25"/>
  <c r="AR24" i="12"/>
  <c r="AY24" i="12"/>
  <c r="AW24" i="12"/>
  <c r="M18" i="28"/>
  <c r="N18" i="28" s="1"/>
  <c r="O18" i="28"/>
  <c r="O62" i="27"/>
  <c r="M62" i="27"/>
  <c r="N62" i="27" s="1"/>
  <c r="T75" i="25"/>
  <c r="I75" i="25"/>
  <c r="J75" i="25" s="1"/>
  <c r="K75" i="25"/>
  <c r="T51" i="25"/>
  <c r="I51" i="25"/>
  <c r="J51" i="25" s="1"/>
  <c r="K51" i="25"/>
  <c r="AY10" i="12"/>
  <c r="AW10" i="12"/>
  <c r="AR71" i="12"/>
  <c r="M29" i="28"/>
  <c r="N29" i="28" s="1"/>
  <c r="O29" i="28"/>
  <c r="M66" i="27"/>
  <c r="N66" i="27" s="1"/>
  <c r="O66" i="27"/>
  <c r="K58" i="25"/>
  <c r="T58" i="25"/>
  <c r="I58" i="25"/>
  <c r="J58" i="25" s="1"/>
  <c r="M43" i="28"/>
  <c r="N43" i="28" s="1"/>
  <c r="O43" i="28"/>
  <c r="T35" i="25"/>
  <c r="I35" i="25"/>
  <c r="J35" i="25" s="1"/>
  <c r="K35" i="25"/>
  <c r="O14" i="27"/>
  <c r="M14" i="27"/>
  <c r="N14" i="27" s="1"/>
  <c r="O58" i="28"/>
  <c r="M58" i="28"/>
  <c r="N58" i="28" s="1"/>
  <c r="O71" i="27"/>
  <c r="M71" i="27"/>
  <c r="N71" i="27" s="1"/>
  <c r="AR39" i="12"/>
  <c r="AY39" i="12"/>
  <c r="AW39" i="12"/>
  <c r="M54" i="28"/>
  <c r="N54" i="28" s="1"/>
  <c r="O54" i="28"/>
  <c r="T24" i="25"/>
  <c r="I24" i="25"/>
  <c r="J24" i="25" s="1"/>
  <c r="K24" i="25"/>
  <c r="I29" i="25"/>
  <c r="J29" i="25" s="1"/>
  <c r="T29" i="25"/>
  <c r="K29" i="25"/>
  <c r="M48" i="28"/>
  <c r="N48" i="28" s="1"/>
  <c r="O48" i="28"/>
  <c r="AR75" i="12"/>
  <c r="AW75" i="12"/>
  <c r="AY75" i="12"/>
  <c r="AR10" i="12"/>
  <c r="T14" i="25"/>
  <c r="I14" i="25"/>
  <c r="J14" i="25" s="1"/>
  <c r="K14" i="25"/>
  <c r="K43" i="25"/>
  <c r="T43" i="25"/>
  <c r="I43" i="25"/>
  <c r="J43" i="25" s="1"/>
  <c r="O51" i="28"/>
  <c r="M51" i="28"/>
  <c r="N51" i="28" s="1"/>
  <c r="AR35" i="12"/>
  <c r="AW35" i="12"/>
  <c r="AY35" i="12"/>
  <c r="M14" i="28"/>
  <c r="N14" i="28" s="1"/>
  <c r="O14" i="28"/>
  <c r="M71" i="28"/>
  <c r="N71" i="28" s="1"/>
  <c r="O71" i="28"/>
  <c r="M35" i="27"/>
  <c r="N35" i="27" s="1"/>
  <c r="O35" i="27"/>
  <c r="AR48" i="12"/>
  <c r="AW48" i="12"/>
  <c r="AY48" i="12"/>
  <c r="AW66" i="12"/>
  <c r="AY66" i="12"/>
  <c r="M18" i="27"/>
  <c r="N18" i="27" s="1"/>
  <c r="O18" i="27"/>
  <c r="O39" i="27"/>
  <c r="M39" i="27"/>
  <c r="N39" i="27" s="1"/>
  <c r="AW29" i="12"/>
  <c r="AY29" i="12"/>
  <c r="E113" i="7"/>
  <c r="F7" i="29"/>
  <c r="O62" i="28"/>
  <c r="M62" i="28"/>
  <c r="N62" i="28" s="1"/>
  <c r="AR51" i="12"/>
  <c r="AY51" i="12"/>
  <c r="AW51" i="12"/>
  <c r="I10" i="25"/>
  <c r="J10" i="25" s="1"/>
  <c r="K10" i="25"/>
  <c r="T10" i="25"/>
  <c r="AR43" i="12"/>
  <c r="AW43" i="12"/>
  <c r="AY43" i="12"/>
  <c r="K71" i="25"/>
  <c r="I71" i="25"/>
  <c r="J71" i="25" s="1"/>
  <c r="T71" i="25"/>
  <c r="M29" i="27"/>
  <c r="N29" i="27" s="1"/>
  <c r="O29" i="27"/>
  <c r="K54" i="25"/>
  <c r="I54" i="25"/>
  <c r="J54" i="25" s="1"/>
  <c r="T54" i="25"/>
  <c r="O24" i="27"/>
  <c r="M24" i="27"/>
  <c r="N24" i="27" s="1"/>
  <c r="O75" i="27"/>
  <c r="M75" i="27"/>
  <c r="N75" i="27" s="1"/>
  <c r="O10" i="27"/>
  <c r="M10" i="27"/>
  <c r="N10" i="27" s="1"/>
  <c r="O43" i="27"/>
  <c r="M43" i="27"/>
  <c r="N43" i="27" s="1"/>
  <c r="I18" i="25"/>
  <c r="J18" i="25" s="1"/>
  <c r="K18" i="25"/>
  <c r="T18" i="25"/>
  <c r="O35" i="28"/>
  <c r="M35" i="28"/>
  <c r="N35" i="28" s="1"/>
  <c r="K14" i="77"/>
  <c r="L14" i="77" s="1"/>
  <c r="N14" i="77"/>
  <c r="R7" i="71"/>
  <c r="AL8" i="12"/>
  <c r="AM8" i="12" s="1"/>
  <c r="Q7" i="71" s="1"/>
  <c r="AI8" i="12"/>
  <c r="AP8" i="12"/>
  <c r="AT23" i="12"/>
  <c r="AD23" i="12"/>
  <c r="AC76" i="12"/>
  <c r="I79" i="67"/>
  <c r="N13" i="77"/>
  <c r="K13" i="77"/>
  <c r="L13" i="77" s="1"/>
  <c r="O8" i="25"/>
  <c r="P8" i="25" s="1"/>
  <c r="AQ7" i="12"/>
  <c r="D7" i="25" s="1"/>
  <c r="E7" i="25" s="1"/>
  <c r="F7" i="25" s="1"/>
  <c r="G7" i="25" s="1"/>
  <c r="AX7" i="12"/>
  <c r="AR7" i="12" s="1"/>
  <c r="C7" i="9"/>
  <c r="O15" i="85" l="1"/>
  <c r="M15" i="85"/>
  <c r="N15" i="85" s="1"/>
  <c r="D7" i="82"/>
  <c r="E7" i="82" s="1"/>
  <c r="I7" i="82" s="1"/>
  <c r="D7" i="85"/>
  <c r="E7" i="85" s="1"/>
  <c r="O15" i="27"/>
  <c r="M15" i="27"/>
  <c r="N15" i="27" s="1"/>
  <c r="F113" i="7"/>
  <c r="Q113" i="7" s="1"/>
  <c r="I7" i="29"/>
  <c r="M15" i="28"/>
  <c r="N15" i="28" s="1"/>
  <c r="O15" i="28"/>
  <c r="S7" i="71"/>
  <c r="L1" i="67"/>
  <c r="N1" i="77"/>
  <c r="AE23" i="12"/>
  <c r="AD76" i="12"/>
  <c r="D8" i="10"/>
  <c r="R8" i="25"/>
  <c r="AU23" i="12"/>
  <c r="L23" i="25"/>
  <c r="AT76" i="12"/>
  <c r="J25" i="77"/>
  <c r="AQ8" i="12"/>
  <c r="D8" i="25" s="1"/>
  <c r="E8" i="25" s="1"/>
  <c r="F8" i="25" s="1"/>
  <c r="G8" i="25" s="1"/>
  <c r="C8" i="9"/>
  <c r="AX8" i="12"/>
  <c r="AR8" i="12" s="1"/>
  <c r="K7" i="25"/>
  <c r="I7" i="25"/>
  <c r="T7" i="25"/>
  <c r="AY7" i="12"/>
  <c r="AW7" i="12"/>
  <c r="D7" i="27"/>
  <c r="E7" i="27" s="1"/>
  <c r="D7" i="28"/>
  <c r="E7" i="28" s="1"/>
  <c r="D8" i="82" l="1"/>
  <c r="E8" i="82" s="1"/>
  <c r="I8" i="82" s="1"/>
  <c r="K8" i="82" s="1"/>
  <c r="O8" i="82" s="1"/>
  <c r="D8" i="85"/>
  <c r="E8" i="85" s="1"/>
  <c r="I8" i="85" s="1"/>
  <c r="K8" i="85" s="1"/>
  <c r="I7" i="85"/>
  <c r="M8" i="82"/>
  <c r="N8" i="82" s="1"/>
  <c r="K7" i="82"/>
  <c r="M7" i="29"/>
  <c r="D15" i="9"/>
  <c r="O23" i="25"/>
  <c r="P23" i="25" s="1"/>
  <c r="L76" i="25"/>
  <c r="AF23" i="12"/>
  <c r="AH23" i="12"/>
  <c r="AE76" i="12"/>
  <c r="AG23" i="12"/>
  <c r="AY8" i="12"/>
  <c r="AW8" i="12"/>
  <c r="R22" i="71"/>
  <c r="AV23" i="12"/>
  <c r="AV74" i="12"/>
  <c r="AV62" i="12"/>
  <c r="AV54" i="12"/>
  <c r="AV53" i="12"/>
  <c r="AV38" i="12"/>
  <c r="AV44" i="12"/>
  <c r="AV48" i="12"/>
  <c r="AV61" i="12"/>
  <c r="AV67" i="12"/>
  <c r="AV40" i="12"/>
  <c r="AV51" i="12"/>
  <c r="AV36" i="12"/>
  <c r="AV29" i="12"/>
  <c r="AV39" i="12"/>
  <c r="AV45" i="12"/>
  <c r="AV71" i="12"/>
  <c r="AV30" i="12"/>
  <c r="AV20" i="12"/>
  <c r="AV26" i="12"/>
  <c r="AV22" i="12"/>
  <c r="AV59" i="12"/>
  <c r="AV18" i="12"/>
  <c r="AV28" i="12"/>
  <c r="AV52" i="12"/>
  <c r="AV15" i="12"/>
  <c r="AV32" i="12"/>
  <c r="AV60" i="12"/>
  <c r="AV43" i="12"/>
  <c r="AV58" i="12"/>
  <c r="AV8" i="12"/>
  <c r="AV65" i="12"/>
  <c r="AV41" i="12"/>
  <c r="AV7" i="12"/>
  <c r="AV69" i="12"/>
  <c r="AV68" i="12"/>
  <c r="AV57" i="12"/>
  <c r="AV50" i="12"/>
  <c r="AV34" i="12"/>
  <c r="AV11" i="12"/>
  <c r="AV10" i="12"/>
  <c r="AV13" i="12"/>
  <c r="AV56" i="12"/>
  <c r="AV25" i="12"/>
  <c r="AV42" i="12"/>
  <c r="AV16" i="12"/>
  <c r="AV49" i="12"/>
  <c r="AV9" i="12"/>
  <c r="AV66" i="12"/>
  <c r="AV63" i="12"/>
  <c r="AV37" i="12"/>
  <c r="AV35" i="12"/>
  <c r="AV47" i="12"/>
  <c r="AV72" i="12"/>
  <c r="AV70" i="12"/>
  <c r="AV19" i="12"/>
  <c r="AV17" i="12"/>
  <c r="AV14" i="12"/>
  <c r="AV55" i="12"/>
  <c r="AV24" i="12"/>
  <c r="AV21" i="12"/>
  <c r="AV31" i="12"/>
  <c r="AV12" i="12"/>
  <c r="AV64" i="12"/>
  <c r="AV46" i="12"/>
  <c r="AV75" i="12"/>
  <c r="AV33" i="12"/>
  <c r="AV27" i="12"/>
  <c r="AV73" i="12"/>
  <c r="K25" i="77"/>
  <c r="L25" i="77" s="1"/>
  <c r="N25" i="77"/>
  <c r="AU76" i="12"/>
  <c r="D8" i="27"/>
  <c r="E8" i="27" s="1"/>
  <c r="I8" i="27" s="1"/>
  <c r="K8" i="27" s="1"/>
  <c r="D8" i="28"/>
  <c r="E8" i="28" s="1"/>
  <c r="I8" i="28" s="1"/>
  <c r="K8" i="28" s="1"/>
  <c r="T8" i="25"/>
  <c r="K8" i="25"/>
  <c r="I8" i="25"/>
  <c r="J8" i="25" s="1"/>
  <c r="J7" i="25"/>
  <c r="I7" i="28"/>
  <c r="I7" i="27"/>
  <c r="O8" i="85" l="1"/>
  <c r="M8" i="85"/>
  <c r="N8" i="85" s="1"/>
  <c r="K7" i="85"/>
  <c r="L87" i="25"/>
  <c r="M7" i="82"/>
  <c r="O7" i="82"/>
  <c r="Q7" i="29"/>
  <c r="V113" i="7"/>
  <c r="O8" i="27"/>
  <c r="M8" i="27"/>
  <c r="N8" i="27" s="1"/>
  <c r="AL23" i="12"/>
  <c r="AI23" i="12"/>
  <c r="AP23" i="12"/>
  <c r="AH76" i="12"/>
  <c r="D23" i="10"/>
  <c r="D76" i="10" s="1"/>
  <c r="R23" i="25"/>
  <c r="P76" i="25"/>
  <c r="R75" i="71"/>
  <c r="M8" i="28"/>
  <c r="N8" i="28" s="1"/>
  <c r="O8" i="28"/>
  <c r="AF76" i="12"/>
  <c r="J26" i="77"/>
  <c r="E5" i="8" s="1"/>
  <c r="B5" i="8"/>
  <c r="D5" i="8" s="1"/>
  <c r="AG76" i="12"/>
  <c r="K7" i="27"/>
  <c r="K7" i="28"/>
  <c r="M7" i="85" l="1"/>
  <c r="O7" i="85"/>
  <c r="P87" i="25"/>
  <c r="N7" i="82"/>
  <c r="BB7" i="7"/>
  <c r="BB76" i="7" s="1"/>
  <c r="BB122" i="7" s="1"/>
  <c r="BB141" i="7" s="1"/>
  <c r="BB144" i="7" s="1"/>
  <c r="Y113" i="7"/>
  <c r="S7" i="29"/>
  <c r="AX23" i="12"/>
  <c r="AR23" i="12" s="1"/>
  <c r="AQ23" i="12"/>
  <c r="D23" i="25" s="1"/>
  <c r="E23" i="25" s="1"/>
  <c r="F23" i="25" s="1"/>
  <c r="G23" i="25" s="1"/>
  <c r="C23" i="9"/>
  <c r="AP76" i="12"/>
  <c r="AZ129" i="7"/>
  <c r="AZ130" i="7" s="1"/>
  <c r="N26" i="77"/>
  <c r="K26" i="77"/>
  <c r="L26" i="77" s="1"/>
  <c r="J27" i="77"/>
  <c r="R76" i="25"/>
  <c r="R87" i="25" s="1"/>
  <c r="AM23" i="12"/>
  <c r="AL76" i="12"/>
  <c r="AI76" i="12"/>
  <c r="M7" i="27"/>
  <c r="O7" i="27"/>
  <c r="M7" i="28"/>
  <c r="O7" i="28"/>
  <c r="BA129" i="7" l="1"/>
  <c r="BA130" i="7" s="1"/>
  <c r="AU129" i="7"/>
  <c r="AU130" i="7" s="1"/>
  <c r="AO129" i="7"/>
  <c r="AO130" i="7" s="1"/>
  <c r="AX129" i="7"/>
  <c r="AX130" i="7" s="1"/>
  <c r="N7" i="85"/>
  <c r="BC129" i="7"/>
  <c r="BC130" i="7" s="1"/>
  <c r="AM76" i="12"/>
  <c r="J33" i="77"/>
  <c r="K27" i="77"/>
  <c r="L27" i="77" s="1"/>
  <c r="N27" i="77"/>
  <c r="C76" i="9"/>
  <c r="Q22" i="71"/>
  <c r="AS30" i="12"/>
  <c r="AS36" i="12"/>
  <c r="AS56" i="12"/>
  <c r="AS33" i="12"/>
  <c r="AS63" i="12"/>
  <c r="AS11" i="12"/>
  <c r="AS73" i="12"/>
  <c r="AS24" i="12"/>
  <c r="AS38" i="12"/>
  <c r="AS58" i="12"/>
  <c r="AS21" i="12"/>
  <c r="AS34" i="12"/>
  <c r="AS35" i="12"/>
  <c r="AS59" i="12"/>
  <c r="AS75" i="12"/>
  <c r="AS44" i="12"/>
  <c r="AS27" i="12"/>
  <c r="AS23" i="12"/>
  <c r="AS28" i="12"/>
  <c r="AS31" i="12"/>
  <c r="AS74" i="12"/>
  <c r="AS69" i="12"/>
  <c r="AS12" i="12"/>
  <c r="AS26" i="12"/>
  <c r="AS39" i="12"/>
  <c r="AS52" i="12"/>
  <c r="AS40" i="12"/>
  <c r="AS37" i="12"/>
  <c r="AS62" i="12"/>
  <c r="AS42" i="12"/>
  <c r="AS46" i="12"/>
  <c r="AS19" i="12"/>
  <c r="AS65" i="12"/>
  <c r="AS67" i="12"/>
  <c r="AS7" i="12"/>
  <c r="AS9" i="12"/>
  <c r="AS8" i="12"/>
  <c r="AS53" i="12"/>
  <c r="AS68" i="12"/>
  <c r="AS17" i="12"/>
  <c r="AS18" i="12"/>
  <c r="AS29" i="12"/>
  <c r="AS45" i="12"/>
  <c r="AS55" i="12"/>
  <c r="AS64" i="12"/>
  <c r="AS51" i="12"/>
  <c r="AS25" i="12"/>
  <c r="AS22" i="12"/>
  <c r="AS54" i="12"/>
  <c r="AS61" i="12"/>
  <c r="AS72" i="12"/>
  <c r="AS49" i="12"/>
  <c r="AS14" i="12"/>
  <c r="AS20" i="12"/>
  <c r="AS71" i="12"/>
  <c r="AS60" i="12"/>
  <c r="AS47" i="12"/>
  <c r="AS41" i="12"/>
  <c r="AS70" i="12"/>
  <c r="AS48" i="12"/>
  <c r="AS16" i="12"/>
  <c r="AS10" i="12"/>
  <c r="AS57" i="12"/>
  <c r="AS43" i="12"/>
  <c r="AS15" i="12"/>
  <c r="AS50" i="12"/>
  <c r="AS32" i="12"/>
  <c r="AS66" i="12"/>
  <c r="AS13" i="12"/>
  <c r="T23" i="25"/>
  <c r="T76" i="25" s="1"/>
  <c r="I23" i="25"/>
  <c r="K23" i="25"/>
  <c r="K76" i="25" s="1"/>
  <c r="G76" i="25"/>
  <c r="AQ76" i="12"/>
  <c r="AX80" i="12"/>
  <c r="AY23" i="12"/>
  <c r="AW23" i="12"/>
  <c r="AX76" i="12"/>
  <c r="AR76" i="12" s="1"/>
  <c r="N7" i="27"/>
  <c r="N7" i="28"/>
  <c r="AX81" i="12" l="1"/>
  <c r="AW81" i="12" s="1"/>
  <c r="AW76" i="12"/>
  <c r="AY76" i="12"/>
  <c r="J23" i="25"/>
  <c r="I76" i="25"/>
  <c r="R143" i="7"/>
  <c r="K33" i="77"/>
  <c r="L33" i="77" s="1"/>
  <c r="N33" i="77"/>
  <c r="Q75" i="71"/>
  <c r="AZ20" i="12"/>
  <c r="AZ30" i="12"/>
  <c r="AZ9" i="12"/>
  <c r="AZ14" i="12"/>
  <c r="AZ74" i="12"/>
  <c r="AZ73" i="12"/>
  <c r="AZ55" i="12"/>
  <c r="AZ38" i="12"/>
  <c r="AZ51" i="12"/>
  <c r="AZ63" i="12"/>
  <c r="AZ12" i="12"/>
  <c r="AZ44" i="12"/>
  <c r="AZ69" i="12"/>
  <c r="AZ66" i="12"/>
  <c r="AZ11" i="12"/>
  <c r="AZ22" i="12"/>
  <c r="AZ40" i="12"/>
  <c r="AZ36" i="12"/>
  <c r="AZ28" i="12"/>
  <c r="AZ71" i="12"/>
  <c r="AZ60" i="12"/>
  <c r="AZ8" i="12"/>
  <c r="AZ27" i="12"/>
  <c r="AZ16" i="12"/>
  <c r="AZ57" i="12"/>
  <c r="AZ45" i="12"/>
  <c r="AZ25" i="12"/>
  <c r="AZ15" i="12"/>
  <c r="AZ50" i="12"/>
  <c r="AZ39" i="12"/>
  <c r="AZ58" i="12"/>
  <c r="AZ24" i="12"/>
  <c r="AZ61" i="12"/>
  <c r="AZ70" i="12"/>
  <c r="AZ29" i="12"/>
  <c r="AZ31" i="12"/>
  <c r="AZ68" i="12"/>
  <c r="AZ47" i="12"/>
  <c r="AZ64" i="12"/>
  <c r="AZ43" i="12"/>
  <c r="AZ48" i="12"/>
  <c r="AZ42" i="12"/>
  <c r="AZ54" i="12"/>
  <c r="AZ75" i="12"/>
  <c r="AZ35" i="12"/>
  <c r="AZ18" i="12"/>
  <c r="AZ59" i="12"/>
  <c r="AZ52" i="12"/>
  <c r="AZ17" i="12"/>
  <c r="AZ32" i="12"/>
  <c r="AZ26" i="12"/>
  <c r="AZ7" i="12"/>
  <c r="AZ23" i="12"/>
  <c r="AZ53" i="12"/>
  <c r="AZ56" i="12"/>
  <c r="AZ33" i="12"/>
  <c r="AZ34" i="12"/>
  <c r="AZ10" i="12"/>
  <c r="AZ37" i="12"/>
  <c r="AZ49" i="12"/>
  <c r="AZ72" i="12"/>
  <c r="AZ65" i="12"/>
  <c r="AZ19" i="12"/>
  <c r="AZ62" i="12"/>
  <c r="AZ13" i="12"/>
  <c r="AZ67" i="12"/>
  <c r="AZ21" i="12"/>
  <c r="AZ41" i="12"/>
  <c r="AZ46" i="12"/>
  <c r="F129" i="7"/>
  <c r="Q129" i="7" s="1"/>
  <c r="V129" i="7" s="1"/>
  <c r="Y129" i="7" s="1"/>
  <c r="J49" i="77"/>
  <c r="E13" i="29"/>
  <c r="E15" i="29"/>
  <c r="E8" i="29"/>
  <c r="E11" i="29"/>
  <c r="E14" i="29"/>
  <c r="E12" i="29"/>
  <c r="S22" i="71"/>
  <c r="J34" i="77"/>
  <c r="D23" i="82" l="1"/>
  <c r="E23" i="82" s="1"/>
  <c r="D23" i="85"/>
  <c r="E23" i="85" s="1"/>
  <c r="I23" i="82"/>
  <c r="E76" i="82"/>
  <c r="E87" i="82" s="1"/>
  <c r="F14" i="29"/>
  <c r="E118" i="7"/>
  <c r="F13" i="29"/>
  <c r="E117" i="7"/>
  <c r="F11" i="29"/>
  <c r="E115" i="7"/>
  <c r="D7" i="16"/>
  <c r="D8" i="16"/>
  <c r="S75" i="71"/>
  <c r="K34" i="77"/>
  <c r="L34" i="77" s="1"/>
  <c r="N34" i="77"/>
  <c r="E116" i="7"/>
  <c r="F12" i="29"/>
  <c r="F15" i="29"/>
  <c r="E119" i="7"/>
  <c r="D23" i="28"/>
  <c r="E23" i="28" s="1"/>
  <c r="D23" i="27"/>
  <c r="E23" i="27" s="1"/>
  <c r="E114" i="7"/>
  <c r="F8" i="29"/>
  <c r="K49" i="77"/>
  <c r="L49" i="77" s="1"/>
  <c r="N49" i="77"/>
  <c r="J76" i="25"/>
  <c r="I23" i="85" l="1"/>
  <c r="E76" i="85"/>
  <c r="E87" i="85" s="1"/>
  <c r="J51" i="77"/>
  <c r="K23" i="82"/>
  <c r="I76" i="82"/>
  <c r="I23" i="28"/>
  <c r="E76" i="28"/>
  <c r="E125" i="7"/>
  <c r="E8" i="16"/>
  <c r="I13" i="29"/>
  <c r="M13" i="29" s="1"/>
  <c r="F117" i="7"/>
  <c r="Q117" i="7" s="1"/>
  <c r="F114" i="7"/>
  <c r="I8" i="29"/>
  <c r="F9" i="29"/>
  <c r="E7" i="16"/>
  <c r="E124" i="7"/>
  <c r="F115" i="7"/>
  <c r="Q115" i="7" s="1"/>
  <c r="F16" i="29"/>
  <c r="F18" i="29" s="1"/>
  <c r="I11" i="29"/>
  <c r="F119" i="7"/>
  <c r="Q119" i="7" s="1"/>
  <c r="I15" i="29"/>
  <c r="M15" i="29" s="1"/>
  <c r="F118" i="7"/>
  <c r="Q118" i="7" s="1"/>
  <c r="I14" i="29"/>
  <c r="M14" i="29" s="1"/>
  <c r="I23" i="27"/>
  <c r="E76" i="27"/>
  <c r="F116" i="7"/>
  <c r="Q116" i="7" s="1"/>
  <c r="I12" i="29"/>
  <c r="M12" i="29" s="1"/>
  <c r="J53" i="77" l="1"/>
  <c r="K23" i="85"/>
  <c r="I76" i="85"/>
  <c r="I87" i="85" s="1"/>
  <c r="E87" i="27"/>
  <c r="I87" i="82"/>
  <c r="E87" i="28"/>
  <c r="M23" i="82"/>
  <c r="O23" i="82"/>
  <c r="O76" i="82" s="1"/>
  <c r="K76" i="82"/>
  <c r="F20" i="29"/>
  <c r="V118" i="7"/>
  <c r="N14" i="29"/>
  <c r="O14" i="29"/>
  <c r="X118" i="7" s="1"/>
  <c r="BG118" i="7" s="1"/>
  <c r="BI118" i="7" s="1"/>
  <c r="I16" i="29"/>
  <c r="I18" i="29" s="1"/>
  <c r="D23" i="9" s="1"/>
  <c r="M11" i="29"/>
  <c r="H8" i="16"/>
  <c r="F125" i="7"/>
  <c r="Q125" i="7" s="1"/>
  <c r="K23" i="28"/>
  <c r="I76" i="28"/>
  <c r="K23" i="27"/>
  <c r="I76" i="27"/>
  <c r="N12" i="29"/>
  <c r="O12" i="29"/>
  <c r="X116" i="7" s="1"/>
  <c r="BG116" i="7" s="1"/>
  <c r="BI116" i="7" s="1"/>
  <c r="V116" i="7"/>
  <c r="E9" i="16"/>
  <c r="H7" i="16"/>
  <c r="F124" i="7"/>
  <c r="M8" i="29"/>
  <c r="I9" i="29"/>
  <c r="V119" i="7"/>
  <c r="N15" i="29"/>
  <c r="O15" i="29"/>
  <c r="X119" i="7" s="1"/>
  <c r="BG119" i="7" s="1"/>
  <c r="BI119" i="7" s="1"/>
  <c r="F127" i="7"/>
  <c r="Q127" i="7" s="1"/>
  <c r="F126" i="7"/>
  <c r="Q126" i="7" s="1"/>
  <c r="J50" i="77"/>
  <c r="Q114" i="7"/>
  <c r="Q120" i="7" s="1"/>
  <c r="F120" i="7"/>
  <c r="V117" i="7"/>
  <c r="O13" i="29"/>
  <c r="X117" i="7" s="1"/>
  <c r="BG117" i="7" s="1"/>
  <c r="BI117" i="7" s="1"/>
  <c r="N13" i="29"/>
  <c r="M23" i="85" l="1"/>
  <c r="O23" i="85"/>
  <c r="O76" i="85" s="1"/>
  <c r="K76" i="85"/>
  <c r="J52" i="77"/>
  <c r="N52" i="77" s="1"/>
  <c r="F128" i="7"/>
  <c r="Q128" i="7" s="1"/>
  <c r="I87" i="28"/>
  <c r="V128" i="7" s="1"/>
  <c r="I87" i="27"/>
  <c r="N23" i="82"/>
  <c r="N76" i="82" s="1"/>
  <c r="M76" i="82"/>
  <c r="I20" i="29"/>
  <c r="D76" i="9"/>
  <c r="P12" i="29"/>
  <c r="Q12" i="29" s="1"/>
  <c r="W116" i="7"/>
  <c r="O23" i="27"/>
  <c r="O76" i="27" s="1"/>
  <c r="M23" i="27"/>
  <c r="K76" i="27"/>
  <c r="V127" i="7"/>
  <c r="Y127" i="7"/>
  <c r="K50" i="77"/>
  <c r="L50" i="77" s="1"/>
  <c r="N50" i="77"/>
  <c r="O23" i="28"/>
  <c r="O76" i="28" s="1"/>
  <c r="M23" i="28"/>
  <c r="K76" i="28"/>
  <c r="L8" i="16"/>
  <c r="J47" i="77"/>
  <c r="K51" i="77"/>
  <c r="L51" i="77" s="1"/>
  <c r="N51" i="77"/>
  <c r="Q124" i="7"/>
  <c r="Q130" i="7" s="1"/>
  <c r="F130" i="7"/>
  <c r="O11" i="29"/>
  <c r="N11" i="29"/>
  <c r="M16" i="29"/>
  <c r="M18" i="29" s="1"/>
  <c r="V115" i="7"/>
  <c r="P14" i="29"/>
  <c r="Q14" i="29" s="1"/>
  <c r="W118" i="7"/>
  <c r="W117" i="7"/>
  <c r="P13" i="29"/>
  <c r="Q13" i="29" s="1"/>
  <c r="P15" i="29"/>
  <c r="Q15" i="29" s="1"/>
  <c r="W119" i="7"/>
  <c r="Q8" i="29"/>
  <c r="V114" i="7"/>
  <c r="M9" i="29"/>
  <c r="J46" i="77"/>
  <c r="L7" i="16"/>
  <c r="H9" i="16"/>
  <c r="Y128" i="7" l="1"/>
  <c r="K52" i="77"/>
  <c r="L52" i="77" s="1"/>
  <c r="N23" i="85"/>
  <c r="N76" i="85" s="1"/>
  <c r="M76" i="85"/>
  <c r="V126" i="7"/>
  <c r="Y126" i="7"/>
  <c r="V120" i="7"/>
  <c r="K46" i="77"/>
  <c r="L46" i="77" s="1"/>
  <c r="N46" i="77"/>
  <c r="W115" i="7"/>
  <c r="W120" i="7" s="1"/>
  <c r="N16" i="29"/>
  <c r="P11" i="29"/>
  <c r="M20" i="29"/>
  <c r="Y119" i="7"/>
  <c r="S15" i="29"/>
  <c r="O16" i="29"/>
  <c r="X115" i="7"/>
  <c r="N23" i="28"/>
  <c r="N76" i="28" s="1"/>
  <c r="M76" i="28"/>
  <c r="N23" i="27"/>
  <c r="N76" i="27" s="1"/>
  <c r="M76" i="27"/>
  <c r="S13" i="29"/>
  <c r="Y117" i="7"/>
  <c r="S14" i="29"/>
  <c r="Y118" i="7"/>
  <c r="K47" i="77"/>
  <c r="L47" i="77" s="1"/>
  <c r="N47" i="77"/>
  <c r="Y116" i="7"/>
  <c r="S12" i="29"/>
  <c r="L9" i="16"/>
  <c r="V124" i="7"/>
  <c r="N7" i="16"/>
  <c r="Y114" i="7"/>
  <c r="S8" i="29"/>
  <c r="Q9" i="29"/>
  <c r="N8" i="16"/>
  <c r="V125" i="7"/>
  <c r="Y125" i="7" s="1"/>
  <c r="N9" i="16" l="1"/>
  <c r="X120" i="7"/>
  <c r="BG115" i="7"/>
  <c r="BI115" i="7" s="1"/>
  <c r="BG113" i="7"/>
  <c r="W122" i="7"/>
  <c r="W141" i="7" s="1"/>
  <c r="Y124" i="7"/>
  <c r="Y130" i="7" s="1"/>
  <c r="V130" i="7"/>
  <c r="O20" i="29"/>
  <c r="O18" i="29"/>
  <c r="S9" i="29"/>
  <c r="P16" i="29"/>
  <c r="Q11" i="29"/>
  <c r="N18" i="29"/>
  <c r="N20" i="29"/>
  <c r="O21" i="29" l="1"/>
  <c r="O23" i="29" s="1"/>
  <c r="N21" i="29"/>
  <c r="N23" i="29" s="1"/>
  <c r="S11" i="29"/>
  <c r="Y115" i="7"/>
  <c r="Y120" i="7" s="1"/>
  <c r="Q16" i="29"/>
  <c r="P20" i="29"/>
  <c r="P18" i="29"/>
  <c r="BI113" i="7"/>
  <c r="BI120" i="7" s="1"/>
  <c r="BG120" i="7"/>
  <c r="Q18" i="29" l="1"/>
  <c r="Q20" i="29"/>
  <c r="S16" i="29"/>
  <c r="S18" i="29" l="1"/>
  <c r="S20" i="29"/>
  <c r="O103" i="15" l="1"/>
  <c r="Q103" i="15" s="1"/>
  <c r="BD103" i="15" s="1"/>
  <c r="O128" i="15" l="1"/>
  <c r="Q128" i="15" s="1"/>
  <c r="BD128" i="15" s="1"/>
  <c r="O84" i="15"/>
  <c r="Q84" i="15" s="1"/>
  <c r="BD84" i="15" s="1"/>
  <c r="O139" i="15"/>
  <c r="Q139" i="15" s="1"/>
  <c r="BD139" i="15" s="1"/>
  <c r="O127" i="15"/>
  <c r="Q127" i="15" s="1"/>
  <c r="BD127" i="15" s="1"/>
  <c r="O126" i="15"/>
  <c r="Q126" i="15" s="1"/>
  <c r="BD126" i="15" s="1"/>
  <c r="O125" i="15"/>
  <c r="Q125" i="15" s="1"/>
  <c r="BD125" i="15" s="1"/>
  <c r="O124" i="15"/>
  <c r="Q124" i="15" s="1"/>
  <c r="BD124" i="15" s="1"/>
  <c r="O123" i="15"/>
  <c r="Q123" i="15" s="1"/>
  <c r="BD123" i="15" s="1"/>
  <c r="O138" i="15"/>
  <c r="Q138" i="15" s="1"/>
  <c r="BD138" i="15" s="1"/>
  <c r="O137" i="15"/>
  <c r="Q137" i="15" s="1"/>
  <c r="BD137" i="15" s="1"/>
  <c r="O122" i="15"/>
  <c r="Q122" i="15" s="1"/>
  <c r="BD122" i="15" s="1"/>
  <c r="O104" i="15"/>
  <c r="Q104" i="15" s="1"/>
  <c r="BD104" i="15" s="1"/>
  <c r="O136" i="15"/>
  <c r="Q136" i="15" s="1"/>
  <c r="BD136" i="15" s="1"/>
  <c r="O135" i="15"/>
  <c r="Q135" i="15" s="1"/>
  <c r="BD135" i="15" s="1"/>
  <c r="O121" i="15"/>
  <c r="Q121" i="15" s="1"/>
  <c r="BD121" i="15" s="1"/>
  <c r="O120" i="15"/>
  <c r="Q120" i="15" s="1"/>
  <c r="BD120" i="15" s="1"/>
  <c r="O119" i="15"/>
  <c r="Q119" i="15" s="1"/>
  <c r="BD119" i="15" s="1"/>
  <c r="O134" i="15"/>
  <c r="Q134" i="15" s="1"/>
  <c r="BD134" i="15" s="1"/>
  <c r="O118" i="15"/>
  <c r="Q118" i="15" s="1"/>
  <c r="BD118" i="15" s="1"/>
  <c r="O117" i="15"/>
  <c r="Q117" i="15" s="1"/>
  <c r="BD117" i="15" s="1"/>
  <c r="O116" i="15"/>
  <c r="Q116" i="15" s="1"/>
  <c r="BD116" i="15" s="1"/>
  <c r="O115" i="15"/>
  <c r="Q115" i="15" s="1"/>
  <c r="BD115" i="15" s="1"/>
  <c r="O114" i="15"/>
  <c r="Q114" i="15" s="1"/>
  <c r="BD114" i="15" s="1"/>
  <c r="O113" i="15"/>
  <c r="Q113" i="15" s="1"/>
  <c r="BD113" i="15" s="1"/>
  <c r="O112" i="15"/>
  <c r="Q112" i="15" s="1"/>
  <c r="BD112" i="15" s="1"/>
  <c r="O111" i="15"/>
  <c r="Q111" i="15" s="1"/>
  <c r="BD111" i="15" s="1"/>
  <c r="O110" i="15"/>
  <c r="Q110" i="15" s="1"/>
  <c r="BD110" i="15" s="1"/>
  <c r="O109" i="15"/>
  <c r="Q109" i="15" s="1"/>
  <c r="BD109" i="15" s="1"/>
  <c r="O108" i="15"/>
  <c r="Q108" i="15" s="1"/>
  <c r="BD108" i="15" s="1"/>
  <c r="O107" i="15"/>
  <c r="Q107" i="15" s="1"/>
  <c r="BD107" i="15" s="1"/>
  <c r="O106" i="15"/>
  <c r="Q106" i="15" s="1"/>
  <c r="BD106" i="15" s="1"/>
  <c r="O105" i="15"/>
  <c r="Q105" i="15" s="1"/>
  <c r="BD105" i="15" s="1"/>
  <c r="O82" i="15"/>
  <c r="Q82" i="15" s="1"/>
  <c r="O102" i="15"/>
  <c r="Q102" i="15" s="1"/>
  <c r="BD102" i="15" s="1"/>
  <c r="O101" i="15"/>
  <c r="Q101" i="15" s="1"/>
  <c r="BD101" i="15" s="1"/>
  <c r="O100" i="15"/>
  <c r="Q100" i="15" s="1"/>
  <c r="BD100" i="15" s="1"/>
  <c r="O99" i="15"/>
  <c r="Q99" i="15" s="1"/>
  <c r="BD99" i="15" s="1"/>
  <c r="O98" i="15"/>
  <c r="Q98" i="15" s="1"/>
  <c r="BD98" i="15" s="1"/>
  <c r="O97" i="15"/>
  <c r="Q97" i="15" s="1"/>
  <c r="BD97" i="15" s="1"/>
  <c r="O93" i="15"/>
  <c r="Q93" i="15" s="1"/>
  <c r="BD93" i="15" s="1"/>
  <c r="O92" i="15"/>
  <c r="Q92" i="15" s="1"/>
  <c r="BD92" i="15" s="1"/>
  <c r="O91" i="15"/>
  <c r="Q91" i="15" s="1"/>
  <c r="BD91" i="15" s="1"/>
  <c r="O81" i="15"/>
  <c r="Q81" i="15" s="1"/>
  <c r="BD81" i="15" s="1"/>
  <c r="O90" i="15"/>
  <c r="Q90" i="15" s="1"/>
  <c r="BD90" i="15" s="1"/>
  <c r="O89" i="15"/>
  <c r="Q89" i="15" s="1"/>
  <c r="BD89" i="15" s="1"/>
  <c r="O88" i="15"/>
  <c r="Q88" i="15" s="1"/>
  <c r="BD88" i="15" s="1"/>
  <c r="O80" i="15"/>
  <c r="Q80" i="15" s="1"/>
  <c r="BD80" i="15" s="1"/>
  <c r="O79" i="15"/>
  <c r="Q79" i="15" s="1"/>
  <c r="BD79" i="15" s="1"/>
  <c r="O75" i="15"/>
  <c r="Q75" i="15" s="1"/>
  <c r="BD75" i="15" s="1"/>
  <c r="O74" i="15"/>
  <c r="Q74" i="15" s="1"/>
  <c r="BD74" i="15" s="1"/>
  <c r="O73" i="15"/>
  <c r="Q73" i="15" s="1"/>
  <c r="BD73" i="15" s="1"/>
  <c r="O72" i="15"/>
  <c r="Q72" i="15" s="1"/>
  <c r="BD72" i="15" s="1"/>
  <c r="O71" i="15"/>
  <c r="Q71" i="15" s="1"/>
  <c r="BD71" i="15" s="1"/>
  <c r="O70" i="15"/>
  <c r="Q70" i="15" s="1"/>
  <c r="BD70" i="15" s="1"/>
  <c r="O69" i="15"/>
  <c r="Q69" i="15" s="1"/>
  <c r="BD69" i="15" s="1"/>
  <c r="O68" i="15"/>
  <c r="Q68" i="15" s="1"/>
  <c r="BD68" i="15" s="1"/>
  <c r="O67" i="15"/>
  <c r="Q67" i="15" s="1"/>
  <c r="BD67" i="15" s="1"/>
  <c r="O66" i="15"/>
  <c r="Q66" i="15" s="1"/>
  <c r="BD66" i="15" s="1"/>
  <c r="O65" i="15"/>
  <c r="Q65" i="15" s="1"/>
  <c r="BD65" i="15" s="1"/>
  <c r="O64" i="15"/>
  <c r="Q64" i="15" s="1"/>
  <c r="BD64" i="15" s="1"/>
  <c r="O63" i="15"/>
  <c r="Q63" i="15" s="1"/>
  <c r="BD63" i="15" s="1"/>
  <c r="O62" i="15"/>
  <c r="Q62" i="15" s="1"/>
  <c r="BD62" i="15" s="1"/>
  <c r="O61" i="15"/>
  <c r="Q61" i="15" s="1"/>
  <c r="BD61" i="15" s="1"/>
  <c r="O60" i="15"/>
  <c r="Q60" i="15" s="1"/>
  <c r="BD60" i="15" s="1"/>
  <c r="O59" i="15"/>
  <c r="Q59" i="15" s="1"/>
  <c r="BD59" i="15" s="1"/>
  <c r="O58" i="15"/>
  <c r="Q58" i="15" s="1"/>
  <c r="BD58" i="15" s="1"/>
  <c r="O57" i="15"/>
  <c r="Q57" i="15" s="1"/>
  <c r="BD57" i="15" s="1"/>
  <c r="O56" i="15"/>
  <c r="Q56" i="15" s="1"/>
  <c r="BD56" i="15" s="1"/>
  <c r="O55" i="15"/>
  <c r="Q55" i="15" s="1"/>
  <c r="BD55" i="15" s="1"/>
  <c r="O54" i="15"/>
  <c r="Q54" i="15" s="1"/>
  <c r="BD54" i="15" s="1"/>
  <c r="O53" i="15"/>
  <c r="Q53" i="15" s="1"/>
  <c r="BD53" i="15" s="1"/>
  <c r="O52" i="15"/>
  <c r="Q52" i="15" s="1"/>
  <c r="BD52" i="15" s="1"/>
  <c r="O51" i="15"/>
  <c r="Q51" i="15" s="1"/>
  <c r="BD51" i="15" s="1"/>
  <c r="O50" i="15"/>
  <c r="Q50" i="15" s="1"/>
  <c r="BD50" i="15" s="1"/>
  <c r="O49" i="15"/>
  <c r="Q49" i="15" s="1"/>
  <c r="BD49" i="15" s="1"/>
  <c r="O48" i="15"/>
  <c r="Q48" i="15" s="1"/>
  <c r="BD48" i="15" s="1"/>
  <c r="O47" i="15"/>
  <c r="Q47" i="15" s="1"/>
  <c r="BD47" i="15" s="1"/>
  <c r="O46" i="15"/>
  <c r="Q46" i="15" s="1"/>
  <c r="BD46" i="15" s="1"/>
  <c r="O45" i="15"/>
  <c r="Q45" i="15" s="1"/>
  <c r="BD45" i="15" s="1"/>
  <c r="O44" i="15"/>
  <c r="Q44" i="15" s="1"/>
  <c r="BD44" i="15" s="1"/>
  <c r="O43" i="15"/>
  <c r="Q43" i="15" s="1"/>
  <c r="BD43" i="15" s="1"/>
  <c r="O41" i="15"/>
  <c r="Q41" i="15" s="1"/>
  <c r="BD41" i="15" s="1"/>
  <c r="O40" i="15"/>
  <c r="Q40" i="15" s="1"/>
  <c r="BD40" i="15" s="1"/>
  <c r="O39" i="15"/>
  <c r="Q39" i="15" s="1"/>
  <c r="BD39" i="15" s="1"/>
  <c r="O38" i="15"/>
  <c r="Q38" i="15" s="1"/>
  <c r="BD38" i="15" s="1"/>
  <c r="O37" i="15"/>
  <c r="Q37" i="15" s="1"/>
  <c r="BD37" i="15" s="1"/>
  <c r="O36" i="15"/>
  <c r="Q36" i="15" s="1"/>
  <c r="BD36" i="15" s="1"/>
  <c r="O35" i="15"/>
  <c r="Q35" i="15" s="1"/>
  <c r="BD35" i="15" s="1"/>
  <c r="O34" i="15"/>
  <c r="Q34" i="15" s="1"/>
  <c r="BD34" i="15" s="1"/>
  <c r="O33" i="15"/>
  <c r="Q33" i="15" s="1"/>
  <c r="BD33" i="15" s="1"/>
  <c r="O32" i="15"/>
  <c r="Q32" i="15" s="1"/>
  <c r="BD32" i="15" s="1"/>
  <c r="O31" i="15"/>
  <c r="Q31" i="15" s="1"/>
  <c r="BD31" i="15" s="1"/>
  <c r="O30" i="15"/>
  <c r="Q30" i="15" s="1"/>
  <c r="BD30" i="15" s="1"/>
  <c r="O29" i="15"/>
  <c r="Q29" i="15" s="1"/>
  <c r="BD29" i="15" s="1"/>
  <c r="O28" i="15"/>
  <c r="Q28" i="15" s="1"/>
  <c r="BD28" i="15" s="1"/>
  <c r="O27" i="15"/>
  <c r="Q27" i="15" s="1"/>
  <c r="BD27" i="15" s="1"/>
  <c r="O26" i="15"/>
  <c r="Q26" i="15" s="1"/>
  <c r="BD26" i="15" s="1"/>
  <c r="O25" i="15"/>
  <c r="Q25" i="15" s="1"/>
  <c r="BD25" i="15" s="1"/>
  <c r="O24" i="15"/>
  <c r="Q24" i="15" s="1"/>
  <c r="BD24" i="15" s="1"/>
  <c r="O23" i="15"/>
  <c r="Q23" i="15" s="1"/>
  <c r="BD23" i="15" s="1"/>
  <c r="O22" i="15"/>
  <c r="Q22" i="15" s="1"/>
  <c r="BD22" i="15" s="1"/>
  <c r="O21" i="15"/>
  <c r="Q21" i="15" s="1"/>
  <c r="BD21" i="15" s="1"/>
  <c r="O20" i="15"/>
  <c r="Q20" i="15" s="1"/>
  <c r="BD20" i="15" s="1"/>
  <c r="O19" i="15"/>
  <c r="Q19" i="15" s="1"/>
  <c r="BD19" i="15" s="1"/>
  <c r="O18" i="15"/>
  <c r="Q18" i="15" s="1"/>
  <c r="BD18" i="15" s="1"/>
  <c r="O17" i="15"/>
  <c r="Q17" i="15" s="1"/>
  <c r="BD17" i="15" s="1"/>
  <c r="O16" i="15"/>
  <c r="Q16" i="15" s="1"/>
  <c r="BD16" i="15" s="1"/>
  <c r="O15" i="15"/>
  <c r="Q15" i="15" s="1"/>
  <c r="BD15" i="15" s="1"/>
  <c r="O14" i="15"/>
  <c r="Q14" i="15" s="1"/>
  <c r="BD14" i="15" s="1"/>
  <c r="O13" i="15"/>
  <c r="Q13" i="15" s="1"/>
  <c r="BD13" i="15" s="1"/>
  <c r="O12" i="15"/>
  <c r="Q12" i="15" s="1"/>
  <c r="BD12" i="15" s="1"/>
  <c r="O11" i="15"/>
  <c r="Q11" i="15" s="1"/>
  <c r="BD11" i="15" s="1"/>
  <c r="O10" i="15"/>
  <c r="Q10" i="15" s="1"/>
  <c r="BD10" i="15" s="1"/>
  <c r="O9" i="15"/>
  <c r="Q9" i="15" s="1"/>
  <c r="BD9" i="15" s="1"/>
  <c r="O7" i="15"/>
  <c r="Q7" i="15" s="1"/>
  <c r="BD7" i="15" s="1"/>
  <c r="BD82" i="15" l="1"/>
  <c r="AA14" i="30"/>
  <c r="AW7" i="9"/>
  <c r="AW14" i="9"/>
  <c r="AW26" i="9"/>
  <c r="AW38" i="9"/>
  <c r="AW50" i="9"/>
  <c r="AW62" i="9"/>
  <c r="AW74" i="9"/>
  <c r="O133" i="15"/>
  <c r="U8" i="29"/>
  <c r="Y8" i="29" s="1"/>
  <c r="AG8" i="29" s="1"/>
  <c r="AW11" i="9"/>
  <c r="AW15" i="9"/>
  <c r="AW19" i="9"/>
  <c r="AW23" i="9"/>
  <c r="AW27" i="9"/>
  <c r="AW31" i="9"/>
  <c r="AW35" i="9"/>
  <c r="AW39" i="9"/>
  <c r="AW43" i="9"/>
  <c r="AW47" i="9"/>
  <c r="AW51" i="9"/>
  <c r="AW55" i="9"/>
  <c r="AW59" i="9"/>
  <c r="AW63" i="9"/>
  <c r="AW67" i="9"/>
  <c r="AW71" i="9"/>
  <c r="AW75" i="9"/>
  <c r="N94" i="15"/>
  <c r="O87" i="15"/>
  <c r="AL127" i="7"/>
  <c r="AM127" i="7" s="1"/>
  <c r="BE127" i="7" s="1"/>
  <c r="O96" i="15"/>
  <c r="O131" i="15" s="1"/>
  <c r="U12" i="29"/>
  <c r="Y12" i="29" s="1"/>
  <c r="AG12" i="29" s="1"/>
  <c r="U14" i="29"/>
  <c r="Y14" i="29" s="1"/>
  <c r="AG14" i="29" s="1"/>
  <c r="AW10" i="9"/>
  <c r="AW22" i="9"/>
  <c r="AW34" i="9"/>
  <c r="AW54" i="9"/>
  <c r="AW66" i="9"/>
  <c r="U11" i="29"/>
  <c r="Y11" i="29" s="1"/>
  <c r="AG11" i="29" s="1"/>
  <c r="AW12" i="9"/>
  <c r="AW24" i="9"/>
  <c r="AW28" i="9"/>
  <c r="AW32" i="9"/>
  <c r="AW36" i="9"/>
  <c r="AW40" i="9"/>
  <c r="AW44" i="9"/>
  <c r="AW48" i="9"/>
  <c r="AW52" i="9"/>
  <c r="AW56" i="9"/>
  <c r="AW60" i="9"/>
  <c r="AW64" i="9"/>
  <c r="AW68" i="9"/>
  <c r="AW72" i="9"/>
  <c r="O78" i="15"/>
  <c r="N85" i="15"/>
  <c r="AW18" i="9"/>
  <c r="AW30" i="9"/>
  <c r="AW46" i="9"/>
  <c r="AW58" i="9"/>
  <c r="AW70" i="9"/>
  <c r="U13" i="29"/>
  <c r="Y13" i="29" s="1"/>
  <c r="AG13" i="29" s="1"/>
  <c r="AW16" i="9"/>
  <c r="AW20" i="9"/>
  <c r="AW9" i="9"/>
  <c r="AW13" i="9"/>
  <c r="AW17" i="9"/>
  <c r="AW21" i="9"/>
  <c r="AW25" i="9"/>
  <c r="AW29" i="9"/>
  <c r="AW33" i="9"/>
  <c r="AW37" i="9"/>
  <c r="AW41" i="9"/>
  <c r="AW45" i="9"/>
  <c r="AW49" i="9"/>
  <c r="AW53" i="9"/>
  <c r="AW57" i="9"/>
  <c r="AW61" i="9"/>
  <c r="AW65" i="9"/>
  <c r="AW69" i="9"/>
  <c r="AW73" i="9"/>
  <c r="P8" i="16"/>
  <c r="T8" i="16" s="1"/>
  <c r="AB8" i="16" s="1"/>
  <c r="AA13" i="30"/>
  <c r="AA17" i="30"/>
  <c r="AA33" i="30"/>
  <c r="U15" i="29"/>
  <c r="Y15" i="29" s="1"/>
  <c r="AG15" i="29" s="1"/>
  <c r="AB85" i="7"/>
  <c r="N76" i="15"/>
  <c r="O8" i="15"/>
  <c r="AA25" i="30" l="1"/>
  <c r="AA22" i="30"/>
  <c r="AA29" i="30"/>
  <c r="AA36" i="30"/>
  <c r="AA18" i="30"/>
  <c r="AA28" i="30"/>
  <c r="AA11" i="30"/>
  <c r="AA21" i="30"/>
  <c r="AA34" i="30"/>
  <c r="AA31" i="30"/>
  <c r="AA24" i="30"/>
  <c r="AA16" i="30"/>
  <c r="AA8" i="30"/>
  <c r="AA10" i="30"/>
  <c r="AA37" i="30"/>
  <c r="AA30" i="30"/>
  <c r="AA23" i="30"/>
  <c r="AA35" i="30"/>
  <c r="AA15" i="30"/>
  <c r="AA39" i="30"/>
  <c r="AA19" i="30"/>
  <c r="AA32" i="30"/>
  <c r="AA9" i="30"/>
  <c r="AA26" i="30"/>
  <c r="AA38" i="30"/>
  <c r="AA20" i="30"/>
  <c r="AA12" i="30"/>
  <c r="AA27" i="30"/>
  <c r="AB12" i="17"/>
  <c r="AB11" i="17"/>
  <c r="AB10" i="17"/>
  <c r="AB9" i="17"/>
  <c r="AB8" i="17"/>
  <c r="AB13" i="17"/>
  <c r="AL126" i="7"/>
  <c r="AM126" i="7" s="1"/>
  <c r="BE126" i="7" s="1"/>
  <c r="AL128" i="7"/>
  <c r="AM128" i="7" s="1"/>
  <c r="BE128" i="7" s="1"/>
  <c r="AL129" i="7"/>
  <c r="AM129" i="7" s="1"/>
  <c r="BE129" i="7" s="1"/>
  <c r="M82" i="82"/>
  <c r="M87" i="82" s="1"/>
  <c r="AB7" i="7"/>
  <c r="AB103" i="7"/>
  <c r="AB134" i="7"/>
  <c r="AB105" i="7"/>
  <c r="AB83" i="7"/>
  <c r="AB60" i="7"/>
  <c r="AB36" i="7"/>
  <c r="AB94" i="7"/>
  <c r="AB71" i="7"/>
  <c r="AB55" i="7"/>
  <c r="AB39" i="7"/>
  <c r="AB129" i="7"/>
  <c r="I82" i="25"/>
  <c r="I87" i="25" s="1"/>
  <c r="T82" i="25"/>
  <c r="AB107" i="7"/>
  <c r="N142" i="15"/>
  <c r="AB88" i="7"/>
  <c r="AB73" i="7"/>
  <c r="AB65" i="7"/>
  <c r="AB57" i="7"/>
  <c r="AB49" i="7"/>
  <c r="AB41" i="7"/>
  <c r="AB33" i="7"/>
  <c r="AB25" i="7"/>
  <c r="AB17" i="7"/>
  <c r="AB9" i="7"/>
  <c r="AB16" i="7"/>
  <c r="AB99" i="7"/>
  <c r="AB133" i="7"/>
  <c r="AB66" i="7"/>
  <c r="AB34" i="7"/>
  <c r="AB10" i="7"/>
  <c r="AB118" i="7"/>
  <c r="AB128" i="7"/>
  <c r="M82" i="28"/>
  <c r="M87" i="28" s="1"/>
  <c r="AB82" i="7"/>
  <c r="AB127" i="7"/>
  <c r="AE127" i="7"/>
  <c r="AB74" i="7"/>
  <c r="AB50" i="7"/>
  <c r="AB26" i="7"/>
  <c r="AB119" i="7"/>
  <c r="AB89" i="7"/>
  <c r="AB18" i="7"/>
  <c r="AB79" i="7"/>
  <c r="Q78" i="15"/>
  <c r="BD78" i="15" s="1"/>
  <c r="O85" i="15"/>
  <c r="AB52" i="7"/>
  <c r="AB28" i="7"/>
  <c r="AB93" i="7"/>
  <c r="AB98" i="7"/>
  <c r="AB23" i="7"/>
  <c r="AB137" i="7"/>
  <c r="AB97" i="7"/>
  <c r="AB135" i="7"/>
  <c r="AB70" i="7"/>
  <c r="AB46" i="7"/>
  <c r="AB30" i="7"/>
  <c r="AB102" i="7"/>
  <c r="AB91" i="7"/>
  <c r="AB87" i="7"/>
  <c r="AB72" i="7"/>
  <c r="AB64" i="7"/>
  <c r="AB56" i="7"/>
  <c r="AB48" i="7"/>
  <c r="AB40" i="7"/>
  <c r="AB32" i="7"/>
  <c r="AB24" i="7"/>
  <c r="AB115" i="7"/>
  <c r="U16" i="29"/>
  <c r="U18" i="29" s="1"/>
  <c r="M82" i="27"/>
  <c r="M87" i="27" s="1"/>
  <c r="AB126" i="7"/>
  <c r="AB101" i="7"/>
  <c r="Q96" i="15"/>
  <c r="BD96" i="15" s="1"/>
  <c r="AB75" i="7"/>
  <c r="AB67" i="7"/>
  <c r="AB59" i="7"/>
  <c r="AB51" i="7"/>
  <c r="AB43" i="7"/>
  <c r="AB35" i="7"/>
  <c r="AB27" i="7"/>
  <c r="AB19" i="7"/>
  <c r="AB11" i="7"/>
  <c r="AB114" i="7"/>
  <c r="AB84" i="7"/>
  <c r="AB58" i="7"/>
  <c r="AB109" i="7"/>
  <c r="AB95" i="7"/>
  <c r="AB68" i="7"/>
  <c r="AB44" i="7"/>
  <c r="AB12" i="7"/>
  <c r="AB110" i="7"/>
  <c r="AB63" i="7"/>
  <c r="AB47" i="7"/>
  <c r="AB31" i="7"/>
  <c r="AB15" i="7"/>
  <c r="AB104" i="7"/>
  <c r="AB92" i="7"/>
  <c r="AB80" i="7"/>
  <c r="AB106" i="7"/>
  <c r="AB100" i="7"/>
  <c r="AB96" i="7"/>
  <c r="AB125" i="7"/>
  <c r="AB69" i="7"/>
  <c r="AB61" i="7"/>
  <c r="AB53" i="7"/>
  <c r="AB45" i="7"/>
  <c r="AB37" i="7"/>
  <c r="AB29" i="7"/>
  <c r="AB21" i="7"/>
  <c r="AB13" i="7"/>
  <c r="AB20" i="7"/>
  <c r="AB117" i="7"/>
  <c r="AB86" i="7"/>
  <c r="AB136" i="7"/>
  <c r="AB81" i="7"/>
  <c r="AB54" i="7"/>
  <c r="AB22" i="7"/>
  <c r="AB108" i="7"/>
  <c r="AB116" i="7"/>
  <c r="AB90" i="7"/>
  <c r="Q87" i="15"/>
  <c r="BD87" i="15" s="1"/>
  <c r="O94" i="15"/>
  <c r="Q133" i="15"/>
  <c r="BD133" i="15" s="1"/>
  <c r="O140" i="15"/>
  <c r="AB138" i="7"/>
  <c r="AB62" i="7"/>
  <c r="AB38" i="7"/>
  <c r="AB14" i="7"/>
  <c r="Q8" i="15"/>
  <c r="BD8" i="15" s="1"/>
  <c r="O76" i="15"/>
  <c r="T87" i="25" l="1"/>
  <c r="Q131" i="15"/>
  <c r="AE128" i="7"/>
  <c r="AE126" i="7"/>
  <c r="AE129" i="7"/>
  <c r="AL118" i="7"/>
  <c r="AM118" i="7" s="1"/>
  <c r="AA14" i="29"/>
  <c r="AE118" i="7"/>
  <c r="BD131" i="15"/>
  <c r="AL119" i="7"/>
  <c r="AM119" i="7" s="1"/>
  <c r="AA15" i="29"/>
  <c r="AE119" i="7"/>
  <c r="AA8" i="29"/>
  <c r="AE114" i="7"/>
  <c r="P7" i="16"/>
  <c r="T7" i="16" s="1"/>
  <c r="AB7" i="16" s="1"/>
  <c r="Q85" i="15"/>
  <c r="BD85" i="15"/>
  <c r="AE115" i="7"/>
  <c r="Y16" i="29"/>
  <c r="Y18" i="29" s="1"/>
  <c r="AA11" i="29"/>
  <c r="O142" i="15"/>
  <c r="AA13" i="29"/>
  <c r="AL117" i="7"/>
  <c r="AM117" i="7" s="1"/>
  <c r="AE117" i="7"/>
  <c r="V8" i="16"/>
  <c r="W8" i="16" s="1"/>
  <c r="AL125" i="7"/>
  <c r="AM125" i="7" s="1"/>
  <c r="BE125" i="7" s="1"/>
  <c r="AE125" i="7"/>
  <c r="U7" i="29"/>
  <c r="Y7" i="29" s="1"/>
  <c r="AG7" i="29" s="1"/>
  <c r="Q140" i="15"/>
  <c r="BD140" i="15"/>
  <c r="AB7" i="17"/>
  <c r="Q94" i="15"/>
  <c r="BD94" i="15"/>
  <c r="AA12" i="29"/>
  <c r="AE116" i="7"/>
  <c r="AL116" i="7"/>
  <c r="AM116" i="7" s="1"/>
  <c r="AW42" i="9"/>
  <c r="AH127" i="7"/>
  <c r="BF127" i="7" s="1"/>
  <c r="AG127" i="7"/>
  <c r="Q76" i="15"/>
  <c r="AW8" i="9"/>
  <c r="AA7" i="30" l="1"/>
  <c r="AG129" i="7"/>
  <c r="AH128" i="7"/>
  <c r="BF128" i="7" s="1"/>
  <c r="AG128" i="7"/>
  <c r="AG126" i="7"/>
  <c r="AH126" i="7"/>
  <c r="BF126" i="7" s="1"/>
  <c r="Q142" i="15"/>
  <c r="AG114" i="7"/>
  <c r="AB8" i="29"/>
  <c r="AG119" i="7"/>
  <c r="AB15" i="29"/>
  <c r="AA82" i="2"/>
  <c r="AB78" i="7"/>
  <c r="AB111" i="7" s="1"/>
  <c r="U82" i="25"/>
  <c r="AG115" i="7"/>
  <c r="AB11" i="29"/>
  <c r="AA16" i="29"/>
  <c r="AA18" i="29" s="1"/>
  <c r="AL114" i="7"/>
  <c r="AM114" i="7" s="1"/>
  <c r="AG116" i="7"/>
  <c r="AB12" i="29"/>
  <c r="AB13" i="29"/>
  <c r="AG117" i="7"/>
  <c r="BD76" i="15"/>
  <c r="BD142" i="15" s="1"/>
  <c r="AF82" i="1"/>
  <c r="AB113" i="7"/>
  <c r="AB120" i="7" s="1"/>
  <c r="U9" i="29"/>
  <c r="U20" i="29" s="1"/>
  <c r="AG16" i="29"/>
  <c r="AG18" i="29" s="1"/>
  <c r="AL115" i="7"/>
  <c r="AM115" i="7" s="1"/>
  <c r="AE82" i="2"/>
  <c r="AB42" i="7"/>
  <c r="AB132" i="7"/>
  <c r="AB139" i="7" s="1"/>
  <c r="AB82" i="1"/>
  <c r="AB14" i="17"/>
  <c r="AH125" i="7"/>
  <c r="BF125" i="7" s="1"/>
  <c r="AG125" i="7"/>
  <c r="AB124" i="7"/>
  <c r="AB130" i="7" s="1"/>
  <c r="P9" i="16"/>
  <c r="AB14" i="29"/>
  <c r="AG118" i="7"/>
  <c r="AB8" i="7"/>
  <c r="AW76" i="9"/>
  <c r="AA42" i="30" l="1"/>
  <c r="B7" i="8"/>
  <c r="D7" i="8" s="1"/>
  <c r="J41" i="77"/>
  <c r="AH129" i="7"/>
  <c r="E7" i="8"/>
  <c r="AD82" i="1"/>
  <c r="AH116" i="7"/>
  <c r="AC82" i="2"/>
  <c r="AH114" i="7"/>
  <c r="AB76" i="7"/>
  <c r="AB122" i="7" s="1"/>
  <c r="AB141" i="7" s="1"/>
  <c r="AU82" i="2"/>
  <c r="AH119" i="7"/>
  <c r="T9" i="16"/>
  <c r="V7" i="16"/>
  <c r="W7" i="16" s="1"/>
  <c r="AE124" i="7"/>
  <c r="AE130" i="7" s="1"/>
  <c r="AA7" i="29"/>
  <c r="AE113" i="7"/>
  <c r="AE120" i="7" s="1"/>
  <c r="Y9" i="29"/>
  <c r="Y20" i="29" s="1"/>
  <c r="AH118" i="7"/>
  <c r="AH117" i="7"/>
  <c r="AB16" i="29"/>
  <c r="AB18" i="29" s="1"/>
  <c r="AH115" i="7"/>
  <c r="AB143" i="7" l="1"/>
  <c r="AB144" i="7" s="1"/>
  <c r="J36" i="77"/>
  <c r="N36" i="77" s="1"/>
  <c r="K41" i="77"/>
  <c r="L41" i="77" s="1"/>
  <c r="N41" i="77"/>
  <c r="AB7" i="29"/>
  <c r="AG113" i="7"/>
  <c r="AG120" i="7" s="1"/>
  <c r="AA9" i="29"/>
  <c r="AA20" i="29" s="1"/>
  <c r="AL113" i="7"/>
  <c r="AG9" i="29"/>
  <c r="AG20" i="29" s="1"/>
  <c r="AB9" i="16"/>
  <c r="AL124" i="7"/>
  <c r="AG124" i="7"/>
  <c r="AG130" i="7" s="1"/>
  <c r="V9" i="16"/>
  <c r="AD82" i="2"/>
  <c r="AE82" i="1"/>
  <c r="K36" i="77" l="1"/>
  <c r="L36" i="77" s="1"/>
  <c r="W9" i="16"/>
  <c r="AH124" i="7"/>
  <c r="AL130" i="7"/>
  <c r="AM124" i="7"/>
  <c r="AM113" i="7"/>
  <c r="AL120" i="7"/>
  <c r="AV82" i="2"/>
  <c r="AH113" i="7"/>
  <c r="AB9" i="29"/>
  <c r="AB20" i="29" s="1"/>
  <c r="AM120" i="7" l="1"/>
  <c r="BF124" i="7"/>
  <c r="BF130" i="7" s="1"/>
  <c r="AH130" i="7"/>
  <c r="AH120" i="7"/>
  <c r="AM130" i="7"/>
  <c r="BE124" i="7"/>
  <c r="BE130" i="7" s="1"/>
  <c r="F75" i="71" l="1"/>
  <c r="H75" i="71" s="1"/>
  <c r="F70" i="71"/>
  <c r="F67" i="71"/>
  <c r="F66" i="71"/>
  <c r="H66" i="71" s="1"/>
  <c r="F62" i="71"/>
  <c r="F58" i="71"/>
  <c r="F50" i="71"/>
  <c r="F46" i="71"/>
  <c r="H46" i="71" s="1"/>
  <c r="F42" i="71"/>
  <c r="F30" i="71"/>
  <c r="F26" i="71"/>
  <c r="F14" i="71"/>
  <c r="H14" i="71" s="1"/>
  <c r="F65" i="71"/>
  <c r="F57" i="71"/>
  <c r="F17" i="71"/>
  <c r="F9" i="71"/>
  <c r="H9" i="71" s="1"/>
  <c r="F35" i="71"/>
  <c r="F27" i="71"/>
  <c r="F23" i="71"/>
  <c r="H23" i="71" s="1"/>
  <c r="F10" i="71"/>
  <c r="H10" i="71" s="1"/>
  <c r="F6" i="71"/>
  <c r="J75" i="2"/>
  <c r="L75" i="1"/>
  <c r="L72" i="1"/>
  <c r="J72" i="2"/>
  <c r="L69" i="1"/>
  <c r="J69" i="2"/>
  <c r="J66" i="2"/>
  <c r="L66" i="1"/>
  <c r="L62" i="1"/>
  <c r="J62" i="2"/>
  <c r="L59" i="1"/>
  <c r="J59" i="2"/>
  <c r="J57" i="2"/>
  <c r="L57" i="1"/>
  <c r="L54" i="1"/>
  <c r="J54" i="2"/>
  <c r="J51" i="2"/>
  <c r="L51" i="1"/>
  <c r="J48" i="2"/>
  <c r="L48" i="1"/>
  <c r="J45" i="2"/>
  <c r="L45" i="1"/>
  <c r="J42" i="2"/>
  <c r="L42" i="1"/>
  <c r="J40" i="2"/>
  <c r="L40" i="1"/>
  <c r="J37" i="2"/>
  <c r="L37" i="1"/>
  <c r="L34" i="1"/>
  <c r="J34" i="2"/>
  <c r="L30" i="1"/>
  <c r="J30" i="2"/>
  <c r="J27" i="2"/>
  <c r="L27" i="1"/>
  <c r="J24" i="2"/>
  <c r="L24" i="1"/>
  <c r="J21" i="2"/>
  <c r="L21" i="1"/>
  <c r="J19" i="2"/>
  <c r="L19" i="1"/>
  <c r="J16" i="2"/>
  <c r="L16" i="1"/>
  <c r="J13" i="2"/>
  <c r="L13" i="1"/>
  <c r="L10" i="1"/>
  <c r="J10" i="2"/>
  <c r="L7" i="1"/>
  <c r="J7" i="2"/>
  <c r="H67" i="71"/>
  <c r="H42" i="71"/>
  <c r="H35" i="71"/>
  <c r="H30" i="71"/>
  <c r="H27" i="71"/>
  <c r="H26" i="71"/>
  <c r="H6" i="71"/>
  <c r="G75" i="2"/>
  <c r="I75" i="1"/>
  <c r="G74" i="2"/>
  <c r="I74" i="1"/>
  <c r="I73" i="1"/>
  <c r="G73" i="2"/>
  <c r="I72" i="1"/>
  <c r="G72" i="2"/>
  <c r="G71" i="2"/>
  <c r="I71" i="1"/>
  <c r="I70" i="1"/>
  <c r="G70" i="2"/>
  <c r="I69" i="1"/>
  <c r="G69" i="2"/>
  <c r="G68" i="2"/>
  <c r="I68" i="1"/>
  <c r="I67" i="1"/>
  <c r="G67" i="2"/>
  <c r="G66" i="2"/>
  <c r="I66" i="1"/>
  <c r="I65" i="1"/>
  <c r="G65" i="2"/>
  <c r="G64" i="2"/>
  <c r="I64" i="1"/>
  <c r="I63" i="1"/>
  <c r="G63" i="2"/>
  <c r="I62" i="1"/>
  <c r="G62" i="2"/>
  <c r="I61" i="1"/>
  <c r="G61" i="2"/>
  <c r="I60" i="1"/>
  <c r="G60" i="2"/>
  <c r="G59" i="2"/>
  <c r="I59" i="1"/>
  <c r="I58" i="1"/>
  <c r="G58" i="2"/>
  <c r="G57" i="2"/>
  <c r="I57" i="1"/>
  <c r="I56" i="1"/>
  <c r="G56" i="2"/>
  <c r="I55" i="1"/>
  <c r="G55" i="2"/>
  <c r="G54" i="2"/>
  <c r="I54" i="1"/>
  <c r="I53" i="1"/>
  <c r="G53" i="2"/>
  <c r="I52" i="1"/>
  <c r="G52" i="2"/>
  <c r="I51" i="1"/>
  <c r="G51" i="2"/>
  <c r="G50" i="2"/>
  <c r="I50" i="1"/>
  <c r="I49" i="1"/>
  <c r="G49" i="2"/>
  <c r="I48" i="1"/>
  <c r="G48" i="2"/>
  <c r="G47" i="2"/>
  <c r="I47" i="1"/>
  <c r="G46" i="2"/>
  <c r="I46" i="1"/>
  <c r="I45" i="1"/>
  <c r="G45" i="2"/>
  <c r="I44" i="1"/>
  <c r="G44" i="2"/>
  <c r="G43" i="2"/>
  <c r="I43" i="1"/>
  <c r="I42" i="1"/>
  <c r="G42" i="2"/>
  <c r="I41" i="1"/>
  <c r="G41" i="2"/>
  <c r="I40" i="1"/>
  <c r="G40" i="2"/>
  <c r="G39" i="2"/>
  <c r="I39" i="1"/>
  <c r="I38" i="1"/>
  <c r="G38" i="2"/>
  <c r="G37" i="2"/>
  <c r="I37" i="1"/>
  <c r="I36" i="1"/>
  <c r="G36" i="2"/>
  <c r="I35" i="1"/>
  <c r="G35" i="2"/>
  <c r="I34" i="1"/>
  <c r="G34" i="2"/>
  <c r="G33" i="2"/>
  <c r="I33" i="1"/>
  <c r="I32" i="1"/>
  <c r="G32" i="2"/>
  <c r="I31" i="1"/>
  <c r="G31" i="2"/>
  <c r="G30" i="2"/>
  <c r="I30" i="1"/>
  <c r="I29" i="1"/>
  <c r="G29" i="2"/>
  <c r="I28" i="1"/>
  <c r="G28" i="2"/>
  <c r="G27" i="2"/>
  <c r="I27" i="1"/>
  <c r="I26" i="1"/>
  <c r="G26" i="2"/>
  <c r="G25" i="2"/>
  <c r="I25" i="1"/>
  <c r="G24" i="2"/>
  <c r="I24" i="1"/>
  <c r="I23" i="1"/>
  <c r="G23" i="2"/>
  <c r="G22" i="2"/>
  <c r="I22" i="1"/>
  <c r="G21" i="2"/>
  <c r="I21" i="1"/>
  <c r="G20" i="2"/>
  <c r="I20" i="1"/>
  <c r="G19" i="2"/>
  <c r="I19" i="1"/>
  <c r="I18" i="1"/>
  <c r="G18" i="2"/>
  <c r="G17" i="2"/>
  <c r="I17" i="1"/>
  <c r="G16" i="2"/>
  <c r="I16" i="1"/>
  <c r="G15" i="2"/>
  <c r="I15" i="1"/>
  <c r="I14" i="1"/>
  <c r="G14" i="2"/>
  <c r="I13" i="1"/>
  <c r="G13" i="2"/>
  <c r="G12" i="2"/>
  <c r="I12" i="1"/>
  <c r="I11" i="1"/>
  <c r="G11" i="2"/>
  <c r="I10" i="1"/>
  <c r="G10" i="2"/>
  <c r="G9" i="2"/>
  <c r="I9" i="1"/>
  <c r="G8" i="2"/>
  <c r="I8" i="1"/>
  <c r="I7" i="1"/>
  <c r="G7" i="2"/>
  <c r="F71" i="71"/>
  <c r="H71" i="71" s="1"/>
  <c r="F63" i="71"/>
  <c r="F59" i="71"/>
  <c r="F56" i="71"/>
  <c r="F55" i="71"/>
  <c r="F51" i="71"/>
  <c r="F47" i="71"/>
  <c r="F43" i="71"/>
  <c r="F39" i="71"/>
  <c r="H39" i="71" s="1"/>
  <c r="F31" i="71"/>
  <c r="F24" i="71"/>
  <c r="F19" i="71"/>
  <c r="F15" i="71"/>
  <c r="F11" i="71"/>
  <c r="F7" i="71"/>
  <c r="L73" i="1"/>
  <c r="J73" i="2"/>
  <c r="L70" i="1"/>
  <c r="J70" i="2"/>
  <c r="L67" i="1"/>
  <c r="J67" i="2"/>
  <c r="J64" i="2"/>
  <c r="L64" i="1"/>
  <c r="J61" i="2"/>
  <c r="L61" i="1"/>
  <c r="J56" i="2"/>
  <c r="L56" i="1"/>
  <c r="L53" i="1"/>
  <c r="J53" i="2"/>
  <c r="L50" i="1"/>
  <c r="J50" i="2"/>
  <c r="L46" i="1"/>
  <c r="J46" i="2"/>
  <c r="L43" i="1"/>
  <c r="J43" i="2"/>
  <c r="L39" i="1"/>
  <c r="J39" i="2"/>
  <c r="J35" i="2"/>
  <c r="L35" i="1"/>
  <c r="J32" i="2"/>
  <c r="L32" i="1"/>
  <c r="J29" i="2"/>
  <c r="L29" i="1"/>
  <c r="J26" i="2"/>
  <c r="L26" i="1"/>
  <c r="J22" i="2"/>
  <c r="L22" i="1"/>
  <c r="J18" i="2"/>
  <c r="L18" i="1"/>
  <c r="J15" i="2"/>
  <c r="L15" i="1"/>
  <c r="L12" i="1"/>
  <c r="J12" i="2"/>
  <c r="L8" i="1"/>
  <c r="J8" i="2"/>
  <c r="P75" i="2"/>
  <c r="R75" i="1"/>
  <c r="R74" i="1"/>
  <c r="P74" i="2"/>
  <c r="R73" i="1"/>
  <c r="P73" i="2"/>
  <c r="P72" i="2"/>
  <c r="R72" i="1"/>
  <c r="R71" i="1"/>
  <c r="P71" i="2"/>
  <c r="P70" i="2"/>
  <c r="R70" i="1"/>
  <c r="P69" i="2"/>
  <c r="R69" i="1"/>
  <c r="R68" i="1"/>
  <c r="P68" i="2"/>
  <c r="P67" i="2"/>
  <c r="R67" i="1"/>
  <c r="P66" i="2"/>
  <c r="R66" i="1"/>
  <c r="P65" i="2"/>
  <c r="R65" i="1"/>
  <c r="R64" i="1"/>
  <c r="P64" i="2"/>
  <c r="R63" i="1"/>
  <c r="P63" i="2"/>
  <c r="P62" i="2"/>
  <c r="R62" i="1"/>
  <c r="P61" i="2"/>
  <c r="R61" i="1"/>
  <c r="P60" i="2"/>
  <c r="R60" i="1"/>
  <c r="R59" i="1"/>
  <c r="P59" i="2"/>
  <c r="R58" i="1"/>
  <c r="P58" i="2"/>
  <c r="R57" i="1"/>
  <c r="P57" i="2"/>
  <c r="R56" i="1"/>
  <c r="P56" i="2"/>
  <c r="R55" i="1"/>
  <c r="P55" i="2"/>
  <c r="P54" i="2"/>
  <c r="R54" i="1"/>
  <c r="R53" i="1"/>
  <c r="P53" i="2"/>
  <c r="R52" i="1"/>
  <c r="P52" i="2"/>
  <c r="R51" i="1"/>
  <c r="P51" i="2"/>
  <c r="R50" i="1"/>
  <c r="P50" i="2"/>
  <c r="P49" i="2"/>
  <c r="R49" i="1"/>
  <c r="P48" i="2"/>
  <c r="R48" i="1"/>
  <c r="R47" i="1"/>
  <c r="P47" i="2"/>
  <c r="R46" i="1"/>
  <c r="P46" i="2"/>
  <c r="R45" i="1"/>
  <c r="P45" i="2"/>
  <c r="R44" i="1"/>
  <c r="P44" i="2"/>
  <c r="P43" i="2"/>
  <c r="R43" i="1"/>
  <c r="P42" i="2"/>
  <c r="R42" i="1"/>
  <c r="R41" i="1"/>
  <c r="P41" i="2"/>
  <c r="P40" i="2"/>
  <c r="R40" i="1"/>
  <c r="P39" i="2"/>
  <c r="R39" i="1"/>
  <c r="P38" i="2"/>
  <c r="R38" i="1"/>
  <c r="R37" i="1"/>
  <c r="P37" i="2"/>
  <c r="R36" i="1"/>
  <c r="P36" i="2"/>
  <c r="R35" i="1"/>
  <c r="P35" i="2"/>
  <c r="P34" i="2"/>
  <c r="R34" i="1"/>
  <c r="P33" i="2"/>
  <c r="R33" i="1"/>
  <c r="P32" i="2"/>
  <c r="R32" i="1"/>
  <c r="P31" i="2"/>
  <c r="R31" i="1"/>
  <c r="P30" i="2"/>
  <c r="R30" i="1"/>
  <c r="P29" i="2"/>
  <c r="R29" i="1"/>
  <c r="R28" i="1"/>
  <c r="P28" i="2"/>
  <c r="R27" i="1"/>
  <c r="P27" i="2"/>
  <c r="P26" i="2"/>
  <c r="R26" i="1"/>
  <c r="P25" i="2"/>
  <c r="R25" i="1"/>
  <c r="R24" i="1"/>
  <c r="P24" i="2"/>
  <c r="P23" i="2"/>
  <c r="R23" i="1"/>
  <c r="R22" i="1"/>
  <c r="P22" i="2"/>
  <c r="R21" i="1"/>
  <c r="P21" i="2"/>
  <c r="R20" i="1"/>
  <c r="P20" i="2"/>
  <c r="R19" i="1"/>
  <c r="P19" i="2"/>
  <c r="P18" i="2"/>
  <c r="R18" i="1"/>
  <c r="R17" i="1"/>
  <c r="P17" i="2"/>
  <c r="R16" i="1"/>
  <c r="P16" i="2"/>
  <c r="R15" i="1"/>
  <c r="P15" i="2"/>
  <c r="P14" i="2"/>
  <c r="R14" i="1"/>
  <c r="P13" i="2"/>
  <c r="R13" i="1"/>
  <c r="R12" i="1"/>
  <c r="P12" i="2"/>
  <c r="P11" i="2"/>
  <c r="R11" i="1"/>
  <c r="P10" i="2"/>
  <c r="R10" i="1"/>
  <c r="R9" i="1"/>
  <c r="P9" i="2"/>
  <c r="P8" i="2"/>
  <c r="R8" i="1"/>
  <c r="R7" i="1"/>
  <c r="P7" i="2"/>
  <c r="F72" i="71"/>
  <c r="F68" i="71"/>
  <c r="H65" i="71"/>
  <c r="F64" i="71"/>
  <c r="F60" i="71"/>
  <c r="H57" i="71"/>
  <c r="F52" i="71"/>
  <c r="F48" i="71"/>
  <c r="F44" i="71"/>
  <c r="F40" i="71"/>
  <c r="F36" i="71"/>
  <c r="F32" i="71"/>
  <c r="F28" i="71"/>
  <c r="F20" i="71"/>
  <c r="H17" i="71"/>
  <c r="F16" i="71"/>
  <c r="F12" i="71"/>
  <c r="F8" i="71"/>
  <c r="J74" i="2"/>
  <c r="L74" i="1"/>
  <c r="J71" i="2"/>
  <c r="L71" i="1"/>
  <c r="J68" i="2"/>
  <c r="L68" i="1"/>
  <c r="L65" i="1"/>
  <c r="J65" i="2"/>
  <c r="L63" i="1"/>
  <c r="J63" i="2"/>
  <c r="L60" i="1"/>
  <c r="J60" i="2"/>
  <c r="J58" i="2"/>
  <c r="L58" i="1"/>
  <c r="L55" i="1"/>
  <c r="J55" i="2"/>
  <c r="L52" i="1"/>
  <c r="J52" i="2"/>
  <c r="L49" i="1"/>
  <c r="J49" i="2"/>
  <c r="J47" i="2"/>
  <c r="L47" i="1"/>
  <c r="J44" i="2"/>
  <c r="L44" i="1"/>
  <c r="L41" i="1"/>
  <c r="J41" i="2"/>
  <c r="L38" i="1"/>
  <c r="J38" i="2"/>
  <c r="J36" i="2"/>
  <c r="L36" i="1"/>
  <c r="J33" i="2"/>
  <c r="L33" i="1"/>
  <c r="L31" i="1"/>
  <c r="J31" i="2"/>
  <c r="J28" i="2"/>
  <c r="L28" i="1"/>
  <c r="J25" i="2"/>
  <c r="L25" i="1"/>
  <c r="L23" i="1"/>
  <c r="J23" i="2"/>
  <c r="J20" i="2"/>
  <c r="L20" i="1"/>
  <c r="J17" i="2"/>
  <c r="L17" i="1"/>
  <c r="L14" i="1"/>
  <c r="J14" i="2"/>
  <c r="L11" i="1"/>
  <c r="J11" i="2"/>
  <c r="J9" i="2"/>
  <c r="L9" i="1"/>
  <c r="H70" i="71"/>
  <c r="H62" i="71"/>
  <c r="H58" i="71"/>
  <c r="H50" i="71"/>
  <c r="M75" i="2"/>
  <c r="O75" i="1"/>
  <c r="M74" i="2"/>
  <c r="O74" i="1"/>
  <c r="M73" i="2"/>
  <c r="O73" i="1"/>
  <c r="O72" i="1"/>
  <c r="M72" i="2"/>
  <c r="M71" i="2"/>
  <c r="O71" i="1"/>
  <c r="O70" i="1"/>
  <c r="M70" i="2"/>
  <c r="M69" i="2"/>
  <c r="O69" i="1"/>
  <c r="O68" i="1"/>
  <c r="M68" i="2"/>
  <c r="M67" i="2"/>
  <c r="O67" i="1"/>
  <c r="O66" i="1"/>
  <c r="M66" i="2"/>
  <c r="M65" i="2"/>
  <c r="O65" i="1"/>
  <c r="M64" i="2"/>
  <c r="O64" i="1"/>
  <c r="M63" i="2"/>
  <c r="O63" i="1"/>
  <c r="O62" i="1"/>
  <c r="M62" i="2"/>
  <c r="O61" i="1"/>
  <c r="M61" i="2"/>
  <c r="M60" i="2"/>
  <c r="O60" i="1"/>
  <c r="O59" i="1"/>
  <c r="M59" i="2"/>
  <c r="O58" i="1"/>
  <c r="M58" i="2"/>
  <c r="M57" i="2"/>
  <c r="O57" i="1"/>
  <c r="O56" i="1"/>
  <c r="M56" i="2"/>
  <c r="M55" i="2"/>
  <c r="O55" i="1"/>
  <c r="O54" i="1"/>
  <c r="M54" i="2"/>
  <c r="M53" i="2"/>
  <c r="O53" i="1"/>
  <c r="M52" i="2"/>
  <c r="O52" i="1"/>
  <c r="M51" i="2"/>
  <c r="O51" i="1"/>
  <c r="O50" i="1"/>
  <c r="M50" i="2"/>
  <c r="M49" i="2"/>
  <c r="O49" i="1"/>
  <c r="M48" i="2"/>
  <c r="O48" i="1"/>
  <c r="O47" i="1"/>
  <c r="M47" i="2"/>
  <c r="M46" i="2"/>
  <c r="O46" i="1"/>
  <c r="M45" i="2"/>
  <c r="O45" i="1"/>
  <c r="M44" i="2"/>
  <c r="O44" i="1"/>
  <c r="O43" i="1"/>
  <c r="M43" i="2"/>
  <c r="M42" i="2"/>
  <c r="O42" i="1"/>
  <c r="O41" i="1"/>
  <c r="M41" i="2"/>
  <c r="M40" i="2"/>
  <c r="O40" i="1"/>
  <c r="O39" i="1"/>
  <c r="M39" i="2"/>
  <c r="M38" i="2"/>
  <c r="O38" i="1"/>
  <c r="M37" i="2"/>
  <c r="O37" i="1"/>
  <c r="O36" i="1"/>
  <c r="M36" i="2"/>
  <c r="O35" i="1"/>
  <c r="M35" i="2"/>
  <c r="M34" i="2"/>
  <c r="O34" i="1"/>
  <c r="O33" i="1"/>
  <c r="M33" i="2"/>
  <c r="M32" i="2"/>
  <c r="O32" i="1"/>
  <c r="O31" i="1"/>
  <c r="M31" i="2"/>
  <c r="O30" i="1"/>
  <c r="M30" i="2"/>
  <c r="O29" i="1"/>
  <c r="M29" i="2"/>
  <c r="O28" i="1"/>
  <c r="M28" i="2"/>
  <c r="M27" i="2"/>
  <c r="O27" i="1"/>
  <c r="O26" i="1"/>
  <c r="M26" i="2"/>
  <c r="M25" i="2"/>
  <c r="O25" i="1"/>
  <c r="O24" i="1"/>
  <c r="M24" i="2"/>
  <c r="M23" i="2"/>
  <c r="O23" i="1"/>
  <c r="M22" i="2"/>
  <c r="O22" i="1"/>
  <c r="O21" i="1"/>
  <c r="M21" i="2"/>
  <c r="M20" i="2"/>
  <c r="O20" i="1"/>
  <c r="M19" i="2"/>
  <c r="O19" i="1"/>
  <c r="M18" i="2"/>
  <c r="O18" i="1"/>
  <c r="O17" i="1"/>
  <c r="M17" i="2"/>
  <c r="M16" i="2"/>
  <c r="O16" i="1"/>
  <c r="O15" i="1"/>
  <c r="M15" i="2"/>
  <c r="M14" i="2"/>
  <c r="O14" i="1"/>
  <c r="O13" i="1"/>
  <c r="M13" i="2"/>
  <c r="M12" i="2"/>
  <c r="O12" i="1"/>
  <c r="M11" i="2"/>
  <c r="O11" i="1"/>
  <c r="O10" i="1"/>
  <c r="M10" i="2"/>
  <c r="M9" i="2"/>
  <c r="O9" i="1"/>
  <c r="M8" i="2"/>
  <c r="O8" i="1"/>
  <c r="M7" i="2"/>
  <c r="O7" i="1"/>
  <c r="F74" i="71"/>
  <c r="F73" i="71"/>
  <c r="F69" i="71"/>
  <c r="H69" i="71" s="1"/>
  <c r="F61" i="71"/>
  <c r="F54" i="71"/>
  <c r="F53" i="71"/>
  <c r="F49" i="71"/>
  <c r="F45" i="71"/>
  <c r="F41" i="71"/>
  <c r="F38" i="71"/>
  <c r="F37" i="71"/>
  <c r="F34" i="71"/>
  <c r="F33" i="71"/>
  <c r="F29" i="71"/>
  <c r="F25" i="71"/>
  <c r="F22" i="71"/>
  <c r="F21" i="71"/>
  <c r="F18" i="71"/>
  <c r="F13" i="71"/>
  <c r="H13" i="71" s="1"/>
  <c r="M27" i="1" l="1"/>
  <c r="M57" i="1"/>
  <c r="P60" i="1"/>
  <c r="M16" i="1"/>
  <c r="P24" i="1"/>
  <c r="P30" i="1"/>
  <c r="N40" i="2"/>
  <c r="N51" i="2"/>
  <c r="P55" i="1"/>
  <c r="P56" i="1"/>
  <c r="N57" i="2"/>
  <c r="N61" i="2"/>
  <c r="P64" i="1"/>
  <c r="P65" i="1"/>
  <c r="P68" i="1"/>
  <c r="N73" i="2"/>
  <c r="N75" i="2"/>
  <c r="K31" i="2"/>
  <c r="K33" i="2"/>
  <c r="M41" i="1"/>
  <c r="M44" i="1"/>
  <c r="M52" i="1"/>
  <c r="R26" i="30"/>
  <c r="Q9" i="2"/>
  <c r="Q12" i="2"/>
  <c r="S13" i="1"/>
  <c r="Q13" i="2"/>
  <c r="S15" i="1"/>
  <c r="Q16" i="2"/>
  <c r="S17" i="1"/>
  <c r="Q23" i="2"/>
  <c r="S23" i="1"/>
  <c r="Q27" i="2"/>
  <c r="S41" i="1"/>
  <c r="Q50" i="2"/>
  <c r="S56" i="1"/>
  <c r="S57" i="1"/>
  <c r="S59" i="1"/>
  <c r="M43" i="1"/>
  <c r="M70" i="1"/>
  <c r="J106" i="7"/>
  <c r="I31" i="30"/>
  <c r="J27" i="1"/>
  <c r="J28" i="1"/>
  <c r="J40" i="1"/>
  <c r="J72" i="1"/>
  <c r="J75" i="1"/>
  <c r="P12" i="1"/>
  <c r="P21" i="1"/>
  <c r="N22" i="2"/>
  <c r="N26" i="2"/>
  <c r="N35" i="2"/>
  <c r="N37" i="2"/>
  <c r="P35" i="1"/>
  <c r="P47" i="1"/>
  <c r="M63" i="1"/>
  <c r="M18" i="1"/>
  <c r="J22" i="1"/>
  <c r="J50" i="1"/>
  <c r="K24" i="2"/>
  <c r="N63" i="2"/>
  <c r="J46" i="1"/>
  <c r="J52" i="1"/>
  <c r="J66" i="1"/>
  <c r="K58" i="2"/>
  <c r="H18" i="71"/>
  <c r="N14" i="2"/>
  <c r="P34" i="1"/>
  <c r="N50" i="2"/>
  <c r="M28" i="1"/>
  <c r="M33" i="1"/>
  <c r="P87" i="7"/>
  <c r="H22" i="71"/>
  <c r="H61" i="71"/>
  <c r="P7" i="1"/>
  <c r="N8" i="2"/>
  <c r="N20" i="2"/>
  <c r="N28" i="2"/>
  <c r="P31" i="1"/>
  <c r="N36" i="2"/>
  <c r="P39" i="1"/>
  <c r="N49" i="2"/>
  <c r="N52" i="2"/>
  <c r="N53" i="2"/>
  <c r="P54" i="1"/>
  <c r="N59" i="2"/>
  <c r="P63" i="1"/>
  <c r="N70" i="2"/>
  <c r="P72" i="1"/>
  <c r="P73" i="1"/>
  <c r="K9" i="2"/>
  <c r="M17" i="1"/>
  <c r="K17" i="2"/>
  <c r="M20" i="1"/>
  <c r="K25" i="2"/>
  <c r="M25" i="1"/>
  <c r="K38" i="2"/>
  <c r="M58" i="1"/>
  <c r="K60" i="2"/>
  <c r="K65" i="2"/>
  <c r="H8" i="71"/>
  <c r="H16" i="71"/>
  <c r="H28" i="71"/>
  <c r="H44" i="71"/>
  <c r="D58" i="2"/>
  <c r="D66" i="2"/>
  <c r="S7" i="1"/>
  <c r="Q7" i="2"/>
  <c r="S9" i="1"/>
  <c r="S10" i="1"/>
  <c r="Q11" i="2"/>
  <c r="S14" i="1"/>
  <c r="S19" i="1"/>
  <c r="Q22" i="2"/>
  <c r="S24" i="1"/>
  <c r="S25" i="1"/>
  <c r="S26" i="1"/>
  <c r="Q28" i="2"/>
  <c r="S28" i="1"/>
  <c r="Q29" i="2"/>
  <c r="Q31" i="2"/>
  <c r="S31" i="1"/>
  <c r="S38" i="1"/>
  <c r="S43" i="1"/>
  <c r="Q43" i="2"/>
  <c r="S44" i="1"/>
  <c r="Q46" i="2"/>
  <c r="S51" i="1"/>
  <c r="S52" i="1"/>
  <c r="S53" i="1"/>
  <c r="Q54" i="2"/>
  <c r="S54" i="1"/>
  <c r="Q55" i="2"/>
  <c r="Q57" i="2"/>
  <c r="Q60" i="2"/>
  <c r="S62" i="1"/>
  <c r="Q66" i="2"/>
  <c r="S66" i="1"/>
  <c r="S68" i="1"/>
  <c r="Q68" i="2"/>
  <c r="S69" i="1"/>
  <c r="S72" i="1"/>
  <c r="S73" i="1"/>
  <c r="D67" i="2"/>
  <c r="K8" i="2"/>
  <c r="M12" i="1"/>
  <c r="M15" i="1"/>
  <c r="M26" i="1"/>
  <c r="K29" i="2"/>
  <c r="M39" i="1"/>
  <c r="K67" i="2"/>
  <c r="M67" i="1"/>
  <c r="H19" i="71"/>
  <c r="H43" i="71"/>
  <c r="H56" i="71"/>
  <c r="H8" i="2"/>
  <c r="H9" i="2"/>
  <c r="J16" i="1"/>
  <c r="H21" i="2"/>
  <c r="H22" i="2"/>
  <c r="J25" i="1"/>
  <c r="J26" i="1"/>
  <c r="H26" i="2"/>
  <c r="J32" i="1"/>
  <c r="J33" i="1"/>
  <c r="J34" i="1"/>
  <c r="J39" i="1"/>
  <c r="H47" i="2"/>
  <c r="H48" i="2"/>
  <c r="H50" i="2"/>
  <c r="J51" i="1"/>
  <c r="H51" i="2"/>
  <c r="J55" i="1"/>
  <c r="H56" i="2"/>
  <c r="H58" i="2"/>
  <c r="J59" i="1"/>
  <c r="H61" i="2"/>
  <c r="H67" i="2"/>
  <c r="H69" i="2"/>
  <c r="J73" i="1"/>
  <c r="J74" i="1"/>
  <c r="H75" i="2"/>
  <c r="K7" i="2"/>
  <c r="K21" i="2"/>
  <c r="M21" i="1"/>
  <c r="M24" i="1"/>
  <c r="K51" i="2"/>
  <c r="K69" i="2"/>
  <c r="M69" i="1"/>
  <c r="K72" i="2"/>
  <c r="H38" i="71"/>
  <c r="H53" i="71"/>
  <c r="N10" i="2"/>
  <c r="P18" i="1"/>
  <c r="P19" i="1"/>
  <c r="N25" i="2"/>
  <c r="N34" i="2"/>
  <c r="N54" i="2"/>
  <c r="N56" i="2"/>
  <c r="P61" i="1"/>
  <c r="K11" i="2"/>
  <c r="K49" i="2"/>
  <c r="D18" i="2"/>
  <c r="H52" i="71"/>
  <c r="H64" i="71"/>
  <c r="H34" i="71"/>
  <c r="H45" i="71"/>
  <c r="P8" i="1"/>
  <c r="P9" i="1"/>
  <c r="N11" i="2"/>
  <c r="N15" i="2"/>
  <c r="N18" i="2"/>
  <c r="P20" i="1"/>
  <c r="N21" i="2"/>
  <c r="P23" i="1"/>
  <c r="P25" i="1"/>
  <c r="N31" i="2"/>
  <c r="N32" i="2"/>
  <c r="P40" i="1"/>
  <c r="N41" i="2"/>
  <c r="N42" i="2"/>
  <c r="P44" i="1"/>
  <c r="N44" i="2"/>
  <c r="P48" i="1"/>
  <c r="P51" i="1"/>
  <c r="P58" i="1"/>
  <c r="D14" i="2"/>
  <c r="H25" i="71"/>
  <c r="H37" i="71"/>
  <c r="H49" i="71"/>
  <c r="D70" i="2"/>
  <c r="N7" i="2"/>
  <c r="N9" i="2"/>
  <c r="P11" i="1"/>
  <c r="P15" i="1"/>
  <c r="N17" i="2"/>
  <c r="P17" i="1"/>
  <c r="P22" i="1"/>
  <c r="N24" i="2"/>
  <c r="P29" i="1"/>
  <c r="P32" i="1"/>
  <c r="P33" i="1"/>
  <c r="N33" i="2"/>
  <c r="P36" i="1"/>
  <c r="P43" i="1"/>
  <c r="N45" i="2"/>
  <c r="P46" i="1"/>
  <c r="N46" i="2"/>
  <c r="N47" i="2"/>
  <c r="N48" i="2"/>
  <c r="P52" i="1"/>
  <c r="P53" i="1"/>
  <c r="N55" i="2"/>
  <c r="P57" i="1"/>
  <c r="N62" i="2"/>
  <c r="P67" i="1"/>
  <c r="N68" i="2"/>
  <c r="N69" i="2"/>
  <c r="P69" i="1"/>
  <c r="P74" i="1"/>
  <c r="P75" i="1"/>
  <c r="D59" i="2"/>
  <c r="D71" i="2"/>
  <c r="M11" i="1"/>
  <c r="M14" i="1"/>
  <c r="K20" i="2"/>
  <c r="M23" i="1"/>
  <c r="K23" i="2"/>
  <c r="K28" i="2"/>
  <c r="M38" i="1"/>
  <c r="M47" i="1"/>
  <c r="K55" i="2"/>
  <c r="M60" i="1"/>
  <c r="K63" i="2"/>
  <c r="M71" i="1"/>
  <c r="M74" i="1"/>
  <c r="H32" i="71"/>
  <c r="H48" i="71"/>
  <c r="H60" i="71"/>
  <c r="H68" i="71"/>
  <c r="S11" i="1"/>
  <c r="S12" i="1"/>
  <c r="Q15" i="2"/>
  <c r="S16" i="1"/>
  <c r="Q19" i="2"/>
  <c r="S27" i="1"/>
  <c r="S30" i="1"/>
  <c r="Q33" i="2"/>
  <c r="S35" i="1"/>
  <c r="Q36" i="2"/>
  <c r="S39" i="1"/>
  <c r="S40" i="1"/>
  <c r="S45" i="1"/>
  <c r="S50" i="1"/>
  <c r="S55" i="1"/>
  <c r="Q58" i="2"/>
  <c r="S58" i="1"/>
  <c r="Q59" i="2"/>
  <c r="S63" i="1"/>
  <c r="Q63" i="2"/>
  <c r="S64" i="1"/>
  <c r="Q67" i="2"/>
  <c r="S67" i="1"/>
  <c r="Q70" i="2"/>
  <c r="Q71" i="2"/>
  <c r="Q73" i="2"/>
  <c r="Q74" i="2"/>
  <c r="Q75" i="2"/>
  <c r="M8" i="1"/>
  <c r="K15" i="2"/>
  <c r="M29" i="1"/>
  <c r="K32" i="2"/>
  <c r="M32" i="1"/>
  <c r="M35" i="1"/>
  <c r="K35" i="2"/>
  <c r="K46" i="2"/>
  <c r="M53" i="1"/>
  <c r="M64" i="1"/>
  <c r="M73" i="1"/>
  <c r="H7" i="71"/>
  <c r="H24" i="71"/>
  <c r="H47" i="71"/>
  <c r="H59" i="71"/>
  <c r="J7" i="1"/>
  <c r="H10" i="2"/>
  <c r="H11" i="2"/>
  <c r="J14" i="1"/>
  <c r="H15" i="2"/>
  <c r="H17" i="2"/>
  <c r="J18" i="1"/>
  <c r="J20" i="1"/>
  <c r="J21" i="1"/>
  <c r="J24" i="1"/>
  <c r="H27" i="2"/>
  <c r="H29" i="2"/>
  <c r="J31" i="1"/>
  <c r="H33" i="2"/>
  <c r="H34" i="2"/>
  <c r="J35" i="1"/>
  <c r="H36" i="2"/>
  <c r="H37" i="2"/>
  <c r="J37" i="1"/>
  <c r="J41" i="1"/>
  <c r="J42" i="1"/>
  <c r="H44" i="2"/>
  <c r="H46" i="2"/>
  <c r="J49" i="1"/>
  <c r="H52" i="2"/>
  <c r="H53" i="2"/>
  <c r="H59" i="2"/>
  <c r="J61" i="1"/>
  <c r="H64" i="2"/>
  <c r="J64" i="1"/>
  <c r="H66" i="2"/>
  <c r="H68" i="2"/>
  <c r="J68" i="1"/>
  <c r="J69" i="1"/>
  <c r="J71" i="1"/>
  <c r="H72" i="2"/>
  <c r="H73" i="2"/>
  <c r="D11" i="2"/>
  <c r="D24" i="2"/>
  <c r="D28" i="2"/>
  <c r="D36" i="2"/>
  <c r="D68" i="2"/>
  <c r="AJ68" i="9"/>
  <c r="K16" i="2"/>
  <c r="K19" i="2"/>
  <c r="K34" i="2"/>
  <c r="K37" i="2"/>
  <c r="M42" i="1"/>
  <c r="M45" i="1"/>
  <c r="M59" i="1"/>
  <c r="M72" i="1"/>
  <c r="M75" i="1"/>
  <c r="K75" i="2"/>
  <c r="H29" i="71"/>
  <c r="H73" i="71"/>
  <c r="P14" i="1"/>
  <c r="P50" i="1"/>
  <c r="P70" i="1"/>
  <c r="N71" i="2"/>
  <c r="K36" i="2"/>
  <c r="Q20" i="2"/>
  <c r="Q24" i="2"/>
  <c r="S33" i="1"/>
  <c r="S37" i="1"/>
  <c r="Q38" i="2"/>
  <c r="Q53" i="2"/>
  <c r="M22" i="1"/>
  <c r="K43" i="2"/>
  <c r="K50" i="2"/>
  <c r="M61" i="1"/>
  <c r="K64" i="2"/>
  <c r="K70" i="2"/>
  <c r="K73" i="2"/>
  <c r="H11" i="71"/>
  <c r="H31" i="71"/>
  <c r="H51" i="71"/>
  <c r="H63" i="71"/>
  <c r="J8" i="1"/>
  <c r="J9" i="1"/>
  <c r="J11" i="1"/>
  <c r="H13" i="2"/>
  <c r="J13" i="1"/>
  <c r="J15" i="1"/>
  <c r="J19" i="1"/>
  <c r="H19" i="2"/>
  <c r="J23" i="1"/>
  <c r="H25" i="2"/>
  <c r="H28" i="2"/>
  <c r="H30" i="2"/>
  <c r="H31" i="2"/>
  <c r="H35" i="2"/>
  <c r="H38" i="2"/>
  <c r="H42" i="2"/>
  <c r="J45" i="1"/>
  <c r="H45" i="2"/>
  <c r="H54" i="2"/>
  <c r="H55" i="2"/>
  <c r="J57" i="1"/>
  <c r="H57" i="2"/>
  <c r="J58" i="1"/>
  <c r="H62" i="2"/>
  <c r="H63" i="2"/>
  <c r="H71" i="2"/>
  <c r="M40" i="1"/>
  <c r="M48" i="1"/>
  <c r="K48" i="2"/>
  <c r="M51" i="1"/>
  <c r="M54" i="1"/>
  <c r="M62" i="1"/>
  <c r="K62" i="2"/>
  <c r="P27" i="1"/>
  <c r="N38" i="2"/>
  <c r="M9" i="1"/>
  <c r="M36" i="1"/>
  <c r="D10" i="2"/>
  <c r="H36" i="71"/>
  <c r="H72" i="71"/>
  <c r="Q8" i="2"/>
  <c r="S22" i="1"/>
  <c r="Q26" i="2"/>
  <c r="Q40" i="2"/>
  <c r="S47" i="1"/>
  <c r="S48" i="1"/>
  <c r="Q52" i="2"/>
  <c r="Q64" i="2"/>
  <c r="Q65" i="2"/>
  <c r="Q69" i="2"/>
  <c r="S75" i="1"/>
  <c r="D47" i="2"/>
  <c r="H21" i="71"/>
  <c r="H33" i="71"/>
  <c r="H41" i="71"/>
  <c r="H54" i="71"/>
  <c r="H74" i="71"/>
  <c r="P10" i="1"/>
  <c r="N12" i="2"/>
  <c r="N13" i="2"/>
  <c r="P13" i="1"/>
  <c r="N16" i="2"/>
  <c r="P16" i="1"/>
  <c r="N19" i="2"/>
  <c r="N23" i="2"/>
  <c r="P26" i="1"/>
  <c r="N27" i="2"/>
  <c r="P28" i="1"/>
  <c r="N29" i="2"/>
  <c r="N30" i="2"/>
  <c r="P37" i="1"/>
  <c r="P38" i="1"/>
  <c r="N39" i="2"/>
  <c r="P41" i="1"/>
  <c r="P42" i="1"/>
  <c r="N43" i="2"/>
  <c r="P45" i="1"/>
  <c r="P49" i="1"/>
  <c r="N58" i="2"/>
  <c r="P59" i="1"/>
  <c r="N60" i="2"/>
  <c r="P62" i="1"/>
  <c r="N64" i="2"/>
  <c r="N65" i="2"/>
  <c r="N66" i="2"/>
  <c r="P66" i="1"/>
  <c r="N67" i="2"/>
  <c r="P71" i="1"/>
  <c r="N72" i="2"/>
  <c r="N74" i="2"/>
  <c r="D51" i="2"/>
  <c r="D63" i="2"/>
  <c r="K14" i="2"/>
  <c r="M31" i="1"/>
  <c r="K41" i="2"/>
  <c r="K44" i="2"/>
  <c r="K47" i="2"/>
  <c r="M49" i="1"/>
  <c r="K52" i="2"/>
  <c r="M55" i="1"/>
  <c r="M65" i="1"/>
  <c r="K68" i="2"/>
  <c r="M68" i="1"/>
  <c r="K71" i="2"/>
  <c r="K74" i="2"/>
  <c r="H12" i="71"/>
  <c r="H20" i="71"/>
  <c r="H40" i="71"/>
  <c r="S8" i="1"/>
  <c r="Q10" i="2"/>
  <c r="Q14" i="2"/>
  <c r="Q17" i="2"/>
  <c r="Q18" i="2"/>
  <c r="S18" i="1"/>
  <c r="S20" i="1"/>
  <c r="Q21" i="2"/>
  <c r="S21" i="1"/>
  <c r="Q25" i="2"/>
  <c r="S29" i="1"/>
  <c r="Q30" i="2"/>
  <c r="Q32" i="2"/>
  <c r="S32" i="1"/>
  <c r="S34" i="1"/>
  <c r="Q34" i="2"/>
  <c r="Q35" i="2"/>
  <c r="S36" i="1"/>
  <c r="Q37" i="2"/>
  <c r="Q39" i="2"/>
  <c r="Q41" i="2"/>
  <c r="S42" i="1"/>
  <c r="Q42" i="2"/>
  <c r="Q44" i="2"/>
  <c r="Q45" i="2"/>
  <c r="S46" i="1"/>
  <c r="Q47" i="2"/>
  <c r="Q48" i="2"/>
  <c r="S49" i="1"/>
  <c r="Q49" i="2"/>
  <c r="Q51" i="2"/>
  <c r="Q56" i="2"/>
  <c r="S60" i="1"/>
  <c r="S61" i="1"/>
  <c r="Q61" i="2"/>
  <c r="Q62" i="2"/>
  <c r="S65" i="1"/>
  <c r="S70" i="1"/>
  <c r="S71" i="1"/>
  <c r="Q72" i="2"/>
  <c r="S74" i="1"/>
  <c r="K12" i="2"/>
  <c r="K18" i="2"/>
  <c r="K22" i="2"/>
  <c r="K26" i="2"/>
  <c r="K39" i="2"/>
  <c r="M46" i="1"/>
  <c r="M50" i="1"/>
  <c r="K53" i="2"/>
  <c r="K56" i="2"/>
  <c r="M56" i="1"/>
  <c r="K61" i="2"/>
  <c r="H15" i="71"/>
  <c r="D40" i="2"/>
  <c r="H55" i="71"/>
  <c r="D72" i="2"/>
  <c r="H7" i="2"/>
  <c r="J10" i="1"/>
  <c r="J12" i="1"/>
  <c r="H12" i="2"/>
  <c r="H14" i="2"/>
  <c r="H16" i="2"/>
  <c r="J17" i="1"/>
  <c r="H18" i="2"/>
  <c r="H20" i="2"/>
  <c r="H23" i="2"/>
  <c r="H24" i="2"/>
  <c r="J29" i="1"/>
  <c r="J30" i="1"/>
  <c r="H32" i="2"/>
  <c r="J36" i="1"/>
  <c r="J38" i="1"/>
  <c r="H39" i="2"/>
  <c r="H40" i="2"/>
  <c r="H41" i="2"/>
  <c r="J43" i="1"/>
  <c r="H43" i="2"/>
  <c r="J44" i="1"/>
  <c r="J47" i="1"/>
  <c r="J48" i="1"/>
  <c r="H49" i="2"/>
  <c r="J53" i="1"/>
  <c r="J54" i="1"/>
  <c r="J56" i="1"/>
  <c r="J60" i="1"/>
  <c r="H60" i="2"/>
  <c r="J62" i="1"/>
  <c r="J63" i="1"/>
  <c r="H65" i="2"/>
  <c r="J65" i="1"/>
  <c r="J67" i="1"/>
  <c r="J70" i="1"/>
  <c r="H70" i="2"/>
  <c r="H74" i="2"/>
  <c r="D7" i="2"/>
  <c r="D15" i="2"/>
  <c r="D27" i="2"/>
  <c r="AJ27" i="9"/>
  <c r="D31" i="2"/>
  <c r="D43" i="2"/>
  <c r="M7" i="1"/>
  <c r="K10" i="2"/>
  <c r="M10" i="1"/>
  <c r="K13" i="2"/>
  <c r="M13" i="1"/>
  <c r="M19" i="1"/>
  <c r="K27" i="2"/>
  <c r="M30" i="1"/>
  <c r="K30" i="2"/>
  <c r="M34" i="1"/>
  <c r="M37" i="1"/>
  <c r="K40" i="2"/>
  <c r="K42" i="2"/>
  <c r="K45" i="2"/>
  <c r="K54" i="2"/>
  <c r="K57" i="2"/>
  <c r="K59" i="2"/>
  <c r="M66" i="1"/>
  <c r="K66" i="2"/>
  <c r="S10" i="17" l="1"/>
  <c r="S13" i="17"/>
  <c r="S7" i="17"/>
  <c r="P79" i="7"/>
  <c r="P86" i="7"/>
  <c r="R25" i="30"/>
  <c r="P90" i="7"/>
  <c r="R35" i="30"/>
  <c r="R22" i="30"/>
  <c r="R39" i="30"/>
  <c r="R31" i="30"/>
  <c r="P10" i="17"/>
  <c r="O12" i="30"/>
  <c r="O25" i="30"/>
  <c r="N109" i="7"/>
  <c r="N108" i="7"/>
  <c r="N86" i="7"/>
  <c r="N105" i="7"/>
  <c r="O20" i="30"/>
  <c r="N81" i="7"/>
  <c r="O24" i="30"/>
  <c r="N92" i="7"/>
  <c r="P7" i="17"/>
  <c r="L135" i="7"/>
  <c r="L110" i="7"/>
  <c r="L107" i="7"/>
  <c r="L80" i="7"/>
  <c r="L102" i="7"/>
  <c r="L90" i="7"/>
  <c r="L38" i="30"/>
  <c r="L101" i="7"/>
  <c r="L95" i="7"/>
  <c r="L91" i="7"/>
  <c r="L136" i="7"/>
  <c r="L35" i="30"/>
  <c r="L28" i="30"/>
  <c r="L134" i="7"/>
  <c r="L93" i="7"/>
  <c r="J137" i="7"/>
  <c r="J7" i="17"/>
  <c r="J89" i="7"/>
  <c r="J133" i="7"/>
  <c r="J81" i="7"/>
  <c r="J110" i="7"/>
  <c r="I8" i="30"/>
  <c r="I30" i="30"/>
  <c r="J85" i="7"/>
  <c r="J99" i="7"/>
  <c r="J136" i="7"/>
  <c r="I9" i="30"/>
  <c r="AK24" i="9"/>
  <c r="AK28" i="9"/>
  <c r="N101" i="7"/>
  <c r="AJ28" i="9"/>
  <c r="AJ24" i="9"/>
  <c r="P85" i="7"/>
  <c r="I35" i="30"/>
  <c r="O35" i="30"/>
  <c r="N87" i="7"/>
  <c r="R16" i="30"/>
  <c r="P97" i="7"/>
  <c r="R18" i="30"/>
  <c r="R23" i="30"/>
  <c r="L17" i="30"/>
  <c r="N98" i="7"/>
  <c r="J102" i="7"/>
  <c r="I32" i="30"/>
  <c r="R14" i="30"/>
  <c r="O27" i="30"/>
  <c r="J134" i="7"/>
  <c r="N106" i="7"/>
  <c r="J8" i="17"/>
  <c r="J103" i="7"/>
  <c r="P89" i="7"/>
  <c r="J9" i="17"/>
  <c r="O30" i="30"/>
  <c r="AJ67" i="9"/>
  <c r="S36" i="2"/>
  <c r="O16" i="30"/>
  <c r="AJ58" i="9"/>
  <c r="P94" i="7"/>
  <c r="AK51" i="9"/>
  <c r="AK15" i="9"/>
  <c r="AJ47" i="9"/>
  <c r="S68" i="2"/>
  <c r="AJ10" i="9"/>
  <c r="AJ31" i="9"/>
  <c r="S70" i="2"/>
  <c r="S27" i="2"/>
  <c r="AJ15" i="9"/>
  <c r="M7" i="17"/>
  <c r="AH43" i="9"/>
  <c r="X43" i="9"/>
  <c r="H43" i="9"/>
  <c r="AH31" i="9"/>
  <c r="M31" i="9"/>
  <c r="I31" i="9"/>
  <c r="E31" i="2"/>
  <c r="U27" i="9"/>
  <c r="AF27" i="9"/>
  <c r="J27" i="9"/>
  <c r="AF15" i="9"/>
  <c r="X15" i="9"/>
  <c r="Y15" i="9"/>
  <c r="O15" i="9"/>
  <c r="I16" i="30"/>
  <c r="J87" i="7"/>
  <c r="S72" i="9"/>
  <c r="L72" i="9"/>
  <c r="P40" i="9"/>
  <c r="AF63" i="9"/>
  <c r="Y63" i="9"/>
  <c r="AG63" i="9"/>
  <c r="O63" i="9"/>
  <c r="AI51" i="9"/>
  <c r="H51" i="9"/>
  <c r="V51" i="9"/>
  <c r="O11" i="30"/>
  <c r="N82" i="7"/>
  <c r="D55" i="2"/>
  <c r="D22" i="2"/>
  <c r="AJ22" i="9"/>
  <c r="AB47" i="9"/>
  <c r="AB10" i="9"/>
  <c r="N10" i="9"/>
  <c r="I10" i="9"/>
  <c r="O10" i="9"/>
  <c r="I21" i="30"/>
  <c r="J92" i="7"/>
  <c r="AF68" i="9"/>
  <c r="G68" i="9"/>
  <c r="L68" i="9"/>
  <c r="R36" i="9"/>
  <c r="AB36" i="9"/>
  <c r="M36" i="9"/>
  <c r="AG36" i="9"/>
  <c r="M28" i="9"/>
  <c r="E28" i="9"/>
  <c r="W28" i="9"/>
  <c r="AD28" i="9"/>
  <c r="U24" i="9"/>
  <c r="G24" i="9"/>
  <c r="R11" i="9"/>
  <c r="AG11" i="9"/>
  <c r="J11" i="9"/>
  <c r="AB11" i="9"/>
  <c r="J95" i="7"/>
  <c r="I24" i="30"/>
  <c r="S12" i="17"/>
  <c r="P137" i="7"/>
  <c r="Z71" i="9"/>
  <c r="AB71" i="9"/>
  <c r="Q71" i="9"/>
  <c r="AA71" i="9"/>
  <c r="I71" i="9"/>
  <c r="AJ71" i="9"/>
  <c r="E59" i="2"/>
  <c r="Y59" i="9"/>
  <c r="AG59" i="9"/>
  <c r="AC59" i="9"/>
  <c r="E59" i="9"/>
  <c r="AE59" i="9"/>
  <c r="S59" i="9"/>
  <c r="H59" i="9"/>
  <c r="U59" i="9"/>
  <c r="O17" i="30"/>
  <c r="N88" i="7"/>
  <c r="P13" i="17"/>
  <c r="N138" i="7"/>
  <c r="H70" i="9"/>
  <c r="O70" i="9"/>
  <c r="K70" i="9"/>
  <c r="AG70" i="9"/>
  <c r="J70" i="9"/>
  <c r="M70" i="9"/>
  <c r="AB70" i="9"/>
  <c r="AF70" i="9"/>
  <c r="W70" i="9"/>
  <c r="E14" i="9"/>
  <c r="O14" i="9"/>
  <c r="J14" i="9"/>
  <c r="H14" i="9"/>
  <c r="K14" i="9"/>
  <c r="AC14" i="9"/>
  <c r="V14" i="9"/>
  <c r="E14" i="2"/>
  <c r="O31" i="30"/>
  <c r="D35" i="2"/>
  <c r="D53" i="2"/>
  <c r="V18" i="9"/>
  <c r="U18" i="9"/>
  <c r="AB18" i="9"/>
  <c r="M18" i="9"/>
  <c r="E18" i="2"/>
  <c r="K18" i="9"/>
  <c r="H18" i="9"/>
  <c r="Q18" i="9"/>
  <c r="D54" i="2"/>
  <c r="L7" i="30"/>
  <c r="L78" i="7"/>
  <c r="L21" i="30"/>
  <c r="L13" i="30"/>
  <c r="L85" i="7"/>
  <c r="L14" i="30"/>
  <c r="P43" i="9"/>
  <c r="AB43" i="9"/>
  <c r="L43" i="9"/>
  <c r="K43" i="9"/>
  <c r="Y43" i="9"/>
  <c r="AF43" i="9"/>
  <c r="N43" i="9"/>
  <c r="E43" i="2"/>
  <c r="G31" i="9"/>
  <c r="P31" i="9"/>
  <c r="AE31" i="9"/>
  <c r="E31" i="9"/>
  <c r="AA31" i="9"/>
  <c r="U31" i="9"/>
  <c r="T31" i="9"/>
  <c r="AB27" i="9"/>
  <c r="AG27" i="9"/>
  <c r="I27" i="9"/>
  <c r="E27" i="9"/>
  <c r="H27" i="9"/>
  <c r="O27" i="9"/>
  <c r="W27" i="9"/>
  <c r="AC15" i="9"/>
  <c r="AA15" i="9"/>
  <c r="S15" i="9"/>
  <c r="U15" i="9"/>
  <c r="AH15" i="9"/>
  <c r="AD15" i="9"/>
  <c r="J91" i="7"/>
  <c r="I20" i="30"/>
  <c r="X72" i="9"/>
  <c r="AE72" i="9"/>
  <c r="E72" i="9"/>
  <c r="AF72" i="9"/>
  <c r="V72" i="9"/>
  <c r="I72" i="9"/>
  <c r="AA72" i="9"/>
  <c r="Y72" i="9"/>
  <c r="R40" i="9"/>
  <c r="AD40" i="9"/>
  <c r="AF40" i="9"/>
  <c r="N40" i="9"/>
  <c r="Y40" i="9"/>
  <c r="M40" i="9"/>
  <c r="E40" i="9"/>
  <c r="G40" i="9"/>
  <c r="R38" i="30"/>
  <c r="P109" i="7"/>
  <c r="P110" i="7"/>
  <c r="R36" i="30"/>
  <c r="P107" i="7"/>
  <c r="D41" i="2"/>
  <c r="D13" i="2"/>
  <c r="W63" i="9"/>
  <c r="AH63" i="9"/>
  <c r="I63" i="9"/>
  <c r="H63" i="9"/>
  <c r="U63" i="9"/>
  <c r="L63" i="9"/>
  <c r="Z63" i="9"/>
  <c r="X63" i="9"/>
  <c r="AI63" i="9"/>
  <c r="S51" i="9"/>
  <c r="I51" i="9"/>
  <c r="AD51" i="9"/>
  <c r="N51" i="9"/>
  <c r="K51" i="9"/>
  <c r="Z51" i="9"/>
  <c r="X51" i="9"/>
  <c r="E51" i="2"/>
  <c r="J51" i="9"/>
  <c r="N90" i="7"/>
  <c r="O19" i="30"/>
  <c r="AE47" i="9"/>
  <c r="H47" i="9"/>
  <c r="W47" i="9"/>
  <c r="AI47" i="9"/>
  <c r="O47" i="9"/>
  <c r="G47" i="9"/>
  <c r="N47" i="9"/>
  <c r="Y47" i="9"/>
  <c r="D73" i="2"/>
  <c r="AF10" i="9"/>
  <c r="V10" i="9"/>
  <c r="P10" i="9"/>
  <c r="Z10" i="9"/>
  <c r="G10" i="9"/>
  <c r="AA10" i="9"/>
  <c r="M10" i="9"/>
  <c r="H10" i="9"/>
  <c r="AG10" i="9"/>
  <c r="M13" i="17"/>
  <c r="L138" i="7"/>
  <c r="L30" i="30"/>
  <c r="I28" i="30"/>
  <c r="I37" i="30"/>
  <c r="J108" i="7"/>
  <c r="J11" i="17"/>
  <c r="D52" i="2"/>
  <c r="D12" i="2"/>
  <c r="D74" i="2"/>
  <c r="L98" i="7"/>
  <c r="L27" i="30"/>
  <c r="U68" i="9"/>
  <c r="Q68" i="9"/>
  <c r="AH68" i="9"/>
  <c r="T68" i="9"/>
  <c r="Z68" i="9"/>
  <c r="M68" i="9"/>
  <c r="AI68" i="9"/>
  <c r="O36" i="9"/>
  <c r="G36" i="9"/>
  <c r="AF36" i="9"/>
  <c r="AC36" i="9"/>
  <c r="N36" i="9"/>
  <c r="Z36" i="9"/>
  <c r="T36" i="9"/>
  <c r="AI36" i="9"/>
  <c r="L36" i="9"/>
  <c r="U28" i="9"/>
  <c r="AG28" i="9"/>
  <c r="G28" i="9"/>
  <c r="N28" i="9"/>
  <c r="AH28" i="9"/>
  <c r="S28" i="9"/>
  <c r="P28" i="9"/>
  <c r="R24" i="9"/>
  <c r="S24" i="9"/>
  <c r="AH24" i="9"/>
  <c r="H24" i="9"/>
  <c r="Q24" i="9"/>
  <c r="W24" i="9"/>
  <c r="X24" i="9"/>
  <c r="AH11" i="9"/>
  <c r="E11" i="2"/>
  <c r="K11" i="9"/>
  <c r="I11" i="9"/>
  <c r="AF11" i="9"/>
  <c r="AA11" i="9"/>
  <c r="O11" i="9"/>
  <c r="S11" i="9"/>
  <c r="I22" i="30"/>
  <c r="J93" i="7"/>
  <c r="J80" i="7"/>
  <c r="I27" i="30"/>
  <c r="J98" i="7"/>
  <c r="R21" i="30"/>
  <c r="S8" i="17"/>
  <c r="P133" i="7"/>
  <c r="D69" i="2"/>
  <c r="D49" i="2"/>
  <c r="S71" i="2"/>
  <c r="AF71" i="9"/>
  <c r="AE71" i="9"/>
  <c r="AI71" i="9"/>
  <c r="P71" i="9"/>
  <c r="AH71" i="9"/>
  <c r="AK71" i="9"/>
  <c r="R71" i="9"/>
  <c r="X71" i="9"/>
  <c r="L59" i="9"/>
  <c r="K59" i="9"/>
  <c r="R59" i="9"/>
  <c r="AD59" i="9"/>
  <c r="V59" i="9"/>
  <c r="AA59" i="9"/>
  <c r="AK59" i="9"/>
  <c r="O21" i="30"/>
  <c r="N133" i="7"/>
  <c r="O8" i="30"/>
  <c r="AD70" i="9"/>
  <c r="Q70" i="9"/>
  <c r="Y70" i="9"/>
  <c r="T70" i="9"/>
  <c r="U70" i="9"/>
  <c r="S70" i="9"/>
  <c r="Z70" i="9"/>
  <c r="E70" i="9"/>
  <c r="AI70" i="9"/>
  <c r="D38" i="2"/>
  <c r="S14" i="2"/>
  <c r="I14" i="9"/>
  <c r="P14" i="9"/>
  <c r="AD14" i="9"/>
  <c r="G14" i="9"/>
  <c r="S14" i="9"/>
  <c r="L14" i="9"/>
  <c r="U14" i="9"/>
  <c r="AH14" i="9"/>
  <c r="E18" i="9"/>
  <c r="Z18" i="9"/>
  <c r="P18" i="9"/>
  <c r="I18" i="9"/>
  <c r="O18" i="9"/>
  <c r="S18" i="9"/>
  <c r="AK18" i="9"/>
  <c r="AI18" i="9"/>
  <c r="M8" i="17"/>
  <c r="L133" i="7"/>
  <c r="L8" i="30"/>
  <c r="D57" i="2"/>
  <c r="D20" i="2"/>
  <c r="AH67" i="9"/>
  <c r="AE67" i="9"/>
  <c r="Y67" i="9"/>
  <c r="Q67" i="9"/>
  <c r="E67" i="9"/>
  <c r="T67" i="9"/>
  <c r="AB67" i="9"/>
  <c r="AI67" i="9"/>
  <c r="AD67" i="9"/>
  <c r="R7" i="30"/>
  <c r="P78" i="7"/>
  <c r="P108" i="7"/>
  <c r="R37" i="30"/>
  <c r="Z66" i="9"/>
  <c r="J66" i="9"/>
  <c r="N66" i="9"/>
  <c r="AH66" i="9"/>
  <c r="O66" i="9"/>
  <c r="W66" i="9"/>
  <c r="L66" i="9"/>
  <c r="AE58" i="9"/>
  <c r="AK58" i="9"/>
  <c r="K58" i="9"/>
  <c r="AD58" i="9"/>
  <c r="S58" i="9"/>
  <c r="H58" i="9"/>
  <c r="AB58" i="9"/>
  <c r="D17" i="2"/>
  <c r="P11" i="17"/>
  <c r="N136" i="7"/>
  <c r="D62" i="2"/>
  <c r="L103" i="7"/>
  <c r="L32" i="30"/>
  <c r="O43" i="9"/>
  <c r="Z43" i="9"/>
  <c r="E27" i="2"/>
  <c r="AA27" i="9"/>
  <c r="Y27" i="9"/>
  <c r="L15" i="9"/>
  <c r="Q15" i="9"/>
  <c r="E72" i="2"/>
  <c r="Q72" i="9"/>
  <c r="AC72" i="9"/>
  <c r="V40" i="9"/>
  <c r="AK40" i="9"/>
  <c r="I40" i="9"/>
  <c r="Q40" i="9"/>
  <c r="AA40" i="9"/>
  <c r="AG40" i="9"/>
  <c r="D16" i="2"/>
  <c r="P136" i="7"/>
  <c r="S11" i="17"/>
  <c r="M51" i="9"/>
  <c r="N93" i="7"/>
  <c r="O22" i="30"/>
  <c r="D42" i="2"/>
  <c r="P47" i="9"/>
  <c r="AD10" i="9"/>
  <c r="K10" i="9"/>
  <c r="L81" i="7"/>
  <c r="L10" i="30"/>
  <c r="R68" i="9"/>
  <c r="AA68" i="9"/>
  <c r="AB68" i="9"/>
  <c r="J36" i="9"/>
  <c r="I36" i="9"/>
  <c r="H36" i="9"/>
  <c r="AB28" i="9"/>
  <c r="T28" i="9"/>
  <c r="AI28" i="9"/>
  <c r="AA24" i="9"/>
  <c r="AI24" i="9"/>
  <c r="E11" i="9"/>
  <c r="I23" i="30"/>
  <c r="D60" i="2"/>
  <c r="D25" i="2"/>
  <c r="T43" i="9"/>
  <c r="AG43" i="9"/>
  <c r="G43" i="9"/>
  <c r="M43" i="9"/>
  <c r="AI31" i="9"/>
  <c r="O31" i="9"/>
  <c r="Y31" i="9"/>
  <c r="T27" i="9"/>
  <c r="AE27" i="9"/>
  <c r="R15" i="9"/>
  <c r="W15" i="9"/>
  <c r="K15" i="9"/>
  <c r="J90" i="7"/>
  <c r="I19" i="30"/>
  <c r="M72" i="9"/>
  <c r="AD72" i="9"/>
  <c r="N72" i="9"/>
  <c r="G72" i="9"/>
  <c r="D56" i="2"/>
  <c r="AI40" i="9"/>
  <c r="AB40" i="9"/>
  <c r="AE40" i="9"/>
  <c r="H40" i="9"/>
  <c r="O40" i="9"/>
  <c r="K40" i="9"/>
  <c r="P82" i="7"/>
  <c r="R11" i="30"/>
  <c r="R28" i="30"/>
  <c r="P99" i="7"/>
  <c r="V63" i="9"/>
  <c r="J63" i="9"/>
  <c r="AC63" i="9"/>
  <c r="N63" i="9"/>
  <c r="S63" i="9"/>
  <c r="AB63" i="9"/>
  <c r="Q51" i="9"/>
  <c r="W51" i="9"/>
  <c r="AB51" i="9"/>
  <c r="AA51" i="9"/>
  <c r="AE51" i="9"/>
  <c r="AH51" i="9"/>
  <c r="T51" i="9"/>
  <c r="N137" i="7"/>
  <c r="P12" i="17"/>
  <c r="D75" i="2"/>
  <c r="D34" i="2"/>
  <c r="E47" i="9"/>
  <c r="R47" i="9"/>
  <c r="AH47" i="9"/>
  <c r="S47" i="9"/>
  <c r="T47" i="9"/>
  <c r="AF47" i="9"/>
  <c r="L47" i="9"/>
  <c r="Z47" i="9"/>
  <c r="J10" i="9"/>
  <c r="L10" i="9"/>
  <c r="X10" i="9"/>
  <c r="AK10" i="9"/>
  <c r="Y10" i="9"/>
  <c r="Q10" i="9"/>
  <c r="W10" i="9"/>
  <c r="L39" i="30"/>
  <c r="M12" i="17"/>
  <c r="L137" i="7"/>
  <c r="J96" i="7"/>
  <c r="I25" i="30"/>
  <c r="I11" i="30"/>
  <c r="J82" i="7"/>
  <c r="L86" i="7"/>
  <c r="L15" i="30"/>
  <c r="L104" i="7"/>
  <c r="K68" i="9"/>
  <c r="AG68" i="9"/>
  <c r="AE68" i="9"/>
  <c r="O68" i="9"/>
  <c r="I68" i="9"/>
  <c r="J68" i="9"/>
  <c r="AC68" i="9"/>
  <c r="S68" i="9"/>
  <c r="X36" i="9"/>
  <c r="Y36" i="9"/>
  <c r="S36" i="9"/>
  <c r="W36" i="9"/>
  <c r="E36" i="9"/>
  <c r="Q36" i="9"/>
  <c r="K36" i="9"/>
  <c r="E36" i="2"/>
  <c r="AD36" i="9"/>
  <c r="V28" i="9"/>
  <c r="AE28" i="9"/>
  <c r="L28" i="9"/>
  <c r="H28" i="9"/>
  <c r="Y28" i="9"/>
  <c r="Z28" i="9"/>
  <c r="O28" i="9"/>
  <c r="X28" i="9"/>
  <c r="M24" i="9"/>
  <c r="E24" i="9"/>
  <c r="K24" i="9"/>
  <c r="AB24" i="9"/>
  <c r="AD24" i="9"/>
  <c r="T24" i="9"/>
  <c r="L24" i="9"/>
  <c r="AG24" i="9"/>
  <c r="P24" i="9"/>
  <c r="Y11" i="9"/>
  <c r="AE11" i="9"/>
  <c r="Z11" i="9"/>
  <c r="G11" i="9"/>
  <c r="M11" i="9"/>
  <c r="AC11" i="9"/>
  <c r="V11" i="9"/>
  <c r="Q11" i="9"/>
  <c r="I17" i="30"/>
  <c r="J88" i="7"/>
  <c r="D48" i="2"/>
  <c r="D8" i="2"/>
  <c r="P138" i="7"/>
  <c r="R27" i="30"/>
  <c r="P98" i="7"/>
  <c r="D61" i="2"/>
  <c r="L71" i="9"/>
  <c r="E71" i="9"/>
  <c r="E71" i="2"/>
  <c r="G71" i="9"/>
  <c r="AG71" i="9"/>
  <c r="Y71" i="9"/>
  <c r="K71" i="9"/>
  <c r="J71" i="9"/>
  <c r="O71" i="9"/>
  <c r="M59" i="9"/>
  <c r="G59" i="9"/>
  <c r="W59" i="9"/>
  <c r="X59" i="9"/>
  <c r="AB59" i="9"/>
  <c r="AI59" i="9"/>
  <c r="N59" i="9"/>
  <c r="I59" i="9"/>
  <c r="N76" i="2"/>
  <c r="N85" i="2" s="1"/>
  <c r="N94" i="7"/>
  <c r="O23" i="30"/>
  <c r="P70" i="9"/>
  <c r="AJ70" i="9"/>
  <c r="E70" i="2"/>
  <c r="AK70" i="9"/>
  <c r="L70" i="9"/>
  <c r="X70" i="9"/>
  <c r="V70" i="9"/>
  <c r="AG14" i="9"/>
  <c r="Y14" i="9"/>
  <c r="T14" i="9"/>
  <c r="AI14" i="9"/>
  <c r="M14" i="9"/>
  <c r="R14" i="9"/>
  <c r="X14" i="9"/>
  <c r="AF14" i="9"/>
  <c r="AA14" i="9"/>
  <c r="P9" i="17"/>
  <c r="N134" i="7"/>
  <c r="D46" i="2"/>
  <c r="D65" i="2"/>
  <c r="AJ18" i="9"/>
  <c r="T18" i="9"/>
  <c r="AF18" i="9"/>
  <c r="W18" i="9"/>
  <c r="X18" i="9"/>
  <c r="AD18" i="9"/>
  <c r="AH18" i="9"/>
  <c r="N18" i="9"/>
  <c r="D39" i="2"/>
  <c r="L87" i="7"/>
  <c r="L16" i="30"/>
  <c r="L34" i="30"/>
  <c r="L105" i="7"/>
  <c r="W67" i="9"/>
  <c r="AA67" i="9"/>
  <c r="P67" i="9"/>
  <c r="J67" i="9"/>
  <c r="I67" i="9"/>
  <c r="O67" i="9"/>
  <c r="Q76" i="2"/>
  <c r="Q85" i="2" s="1"/>
  <c r="P105" i="7"/>
  <c r="R34" i="30"/>
  <c r="AE66" i="9"/>
  <c r="AB66" i="9"/>
  <c r="P66" i="9"/>
  <c r="G66" i="9"/>
  <c r="S66" i="9"/>
  <c r="H66" i="9"/>
  <c r="AD66" i="9"/>
  <c r="AK66" i="9"/>
  <c r="AH58" i="9"/>
  <c r="T58" i="9"/>
  <c r="M58" i="9"/>
  <c r="AG58" i="9"/>
  <c r="AF58" i="9"/>
  <c r="N58" i="9"/>
  <c r="AI58" i="9"/>
  <c r="X58" i="9"/>
  <c r="D45" i="2"/>
  <c r="O39" i="30"/>
  <c r="N110" i="7"/>
  <c r="L29" i="30"/>
  <c r="Q43" i="9"/>
  <c r="S43" i="9"/>
  <c r="I43" i="9"/>
  <c r="R31" i="9"/>
  <c r="AC31" i="9"/>
  <c r="AF31" i="9"/>
  <c r="AG31" i="9"/>
  <c r="Q27" i="9"/>
  <c r="V27" i="9"/>
  <c r="Z27" i="9"/>
  <c r="I15" i="9"/>
  <c r="E15" i="9"/>
  <c r="T15" i="9"/>
  <c r="E7" i="2"/>
  <c r="J83" i="7"/>
  <c r="I12" i="30"/>
  <c r="Z72" i="9"/>
  <c r="AI72" i="9"/>
  <c r="AK72" i="9"/>
  <c r="O72" i="9"/>
  <c r="L40" i="9"/>
  <c r="AD63" i="9"/>
  <c r="R63" i="9"/>
  <c r="M63" i="9"/>
  <c r="E63" i="2"/>
  <c r="G51" i="9"/>
  <c r="R51" i="9"/>
  <c r="AG51" i="9"/>
  <c r="N135" i="7"/>
  <c r="AA47" i="9"/>
  <c r="Q47" i="9"/>
  <c r="AG47" i="9"/>
  <c r="AK47" i="9"/>
  <c r="AD47" i="9"/>
  <c r="U47" i="9"/>
  <c r="J47" i="9"/>
  <c r="AI10" i="9"/>
  <c r="AH10" i="9"/>
  <c r="L89" i="7"/>
  <c r="L18" i="30"/>
  <c r="E68" i="2"/>
  <c r="V68" i="9"/>
  <c r="E68" i="9"/>
  <c r="AJ36" i="9"/>
  <c r="Q28" i="9"/>
  <c r="Y24" i="9"/>
  <c r="V24" i="9"/>
  <c r="AF24" i="9"/>
  <c r="AI11" i="9"/>
  <c r="AD11" i="9"/>
  <c r="U11" i="9"/>
  <c r="J76" i="1"/>
  <c r="J85" i="1" s="1"/>
  <c r="N71" i="9"/>
  <c r="L99" i="7"/>
  <c r="AJ43" i="9"/>
  <c r="AI43" i="9"/>
  <c r="V43" i="9"/>
  <c r="R43" i="9"/>
  <c r="K31" i="9"/>
  <c r="AK31" i="9"/>
  <c r="V31" i="9"/>
  <c r="N31" i="9"/>
  <c r="Z31" i="9"/>
  <c r="AB31" i="9"/>
  <c r="AK27" i="9"/>
  <c r="L27" i="9"/>
  <c r="M27" i="9"/>
  <c r="P27" i="9"/>
  <c r="AI27" i="9"/>
  <c r="AB15" i="9"/>
  <c r="M15" i="9"/>
  <c r="V15" i="9"/>
  <c r="H15" i="9"/>
  <c r="AE15" i="9"/>
  <c r="I7" i="30"/>
  <c r="J78" i="7"/>
  <c r="J101" i="7"/>
  <c r="U72" i="9"/>
  <c r="J72" i="9"/>
  <c r="AB72" i="9"/>
  <c r="W72" i="9"/>
  <c r="E40" i="2"/>
  <c r="U40" i="9"/>
  <c r="L11" i="30"/>
  <c r="L82" i="7"/>
  <c r="M76" i="1"/>
  <c r="M85" i="1" s="1"/>
  <c r="L97" i="7"/>
  <c r="AD43" i="9"/>
  <c r="J43" i="9"/>
  <c r="AE43" i="9"/>
  <c r="E43" i="9"/>
  <c r="W43" i="9"/>
  <c r="AC43" i="9"/>
  <c r="AA43" i="9"/>
  <c r="U43" i="9"/>
  <c r="AD31" i="9"/>
  <c r="W31" i="9"/>
  <c r="S31" i="9"/>
  <c r="L31" i="9"/>
  <c r="J31" i="9"/>
  <c r="Q31" i="9"/>
  <c r="X31" i="9"/>
  <c r="H31" i="9"/>
  <c r="AD27" i="9"/>
  <c r="S27" i="9"/>
  <c r="AH27" i="9"/>
  <c r="AC27" i="9"/>
  <c r="R27" i="9"/>
  <c r="K27" i="9"/>
  <c r="N27" i="9"/>
  <c r="G27" i="9"/>
  <c r="X27" i="9"/>
  <c r="J15" i="9"/>
  <c r="AI15" i="9"/>
  <c r="N15" i="9"/>
  <c r="Z15" i="9"/>
  <c r="E15" i="2"/>
  <c r="AG15" i="9"/>
  <c r="G15" i="9"/>
  <c r="P15" i="9"/>
  <c r="H76" i="2"/>
  <c r="H85" i="2" s="1"/>
  <c r="J104" i="7"/>
  <c r="I33" i="30"/>
  <c r="P72" i="9"/>
  <c r="AG72" i="9"/>
  <c r="AH72" i="9"/>
  <c r="H72" i="9"/>
  <c r="T72" i="9"/>
  <c r="AJ72" i="9"/>
  <c r="K72" i="9"/>
  <c r="R72" i="9"/>
  <c r="AJ40" i="9"/>
  <c r="AH40" i="9"/>
  <c r="X40" i="9"/>
  <c r="T40" i="9"/>
  <c r="Z40" i="9"/>
  <c r="AC40" i="9"/>
  <c r="J40" i="9"/>
  <c r="W40" i="9"/>
  <c r="S40" i="9"/>
  <c r="P80" i="7"/>
  <c r="R9" i="30"/>
  <c r="P101" i="7"/>
  <c r="R30" i="30"/>
  <c r="D21" i="2"/>
  <c r="AJ63" i="9"/>
  <c r="K63" i="9"/>
  <c r="AE63" i="9"/>
  <c r="T63" i="9"/>
  <c r="E63" i="9"/>
  <c r="AA63" i="9"/>
  <c r="Q63" i="9"/>
  <c r="P63" i="9"/>
  <c r="G63" i="9"/>
  <c r="AC51" i="9"/>
  <c r="O51" i="9"/>
  <c r="Y51" i="9"/>
  <c r="P51" i="9"/>
  <c r="AF51" i="9"/>
  <c r="L51" i="9"/>
  <c r="E51" i="9"/>
  <c r="U51" i="9"/>
  <c r="O13" i="30"/>
  <c r="N84" i="7"/>
  <c r="I47" i="9"/>
  <c r="X47" i="9"/>
  <c r="E47" i="2"/>
  <c r="V47" i="9"/>
  <c r="M47" i="9"/>
  <c r="K47" i="9"/>
  <c r="AC47" i="9"/>
  <c r="D37" i="2"/>
  <c r="E10" i="9"/>
  <c r="AC10" i="9"/>
  <c r="U10" i="9"/>
  <c r="S10" i="9"/>
  <c r="T10" i="9"/>
  <c r="AE10" i="9"/>
  <c r="E10" i="2"/>
  <c r="R10" i="9"/>
  <c r="L37" i="30"/>
  <c r="L108" i="7"/>
  <c r="J13" i="17"/>
  <c r="J138" i="7"/>
  <c r="D64" i="2"/>
  <c r="D32" i="2"/>
  <c r="D30" i="2"/>
  <c r="L25" i="30"/>
  <c r="AD68" i="9"/>
  <c r="AK68" i="9"/>
  <c r="P68" i="9"/>
  <c r="X68" i="9"/>
  <c r="Y68" i="9"/>
  <c r="N68" i="9"/>
  <c r="H68" i="9"/>
  <c r="W68" i="9"/>
  <c r="AK36" i="9"/>
  <c r="AA36" i="9"/>
  <c r="U36" i="9"/>
  <c r="V36" i="9"/>
  <c r="P36" i="9"/>
  <c r="AH36" i="9"/>
  <c r="AE36" i="9"/>
  <c r="R28" i="9"/>
  <c r="E28" i="2"/>
  <c r="K28" i="9"/>
  <c r="J28" i="9"/>
  <c r="AC28" i="9"/>
  <c r="AF28" i="9"/>
  <c r="I28" i="9"/>
  <c r="AA28" i="9"/>
  <c r="N24" i="9"/>
  <c r="J24" i="9"/>
  <c r="O24" i="9"/>
  <c r="E24" i="2"/>
  <c r="Z24" i="9"/>
  <c r="AE24" i="9"/>
  <c r="AC24" i="9"/>
  <c r="I24" i="9"/>
  <c r="AJ11" i="9"/>
  <c r="N11" i="9"/>
  <c r="H11" i="9"/>
  <c r="W11" i="9"/>
  <c r="X11" i="9"/>
  <c r="P11" i="9"/>
  <c r="L11" i="9"/>
  <c r="T11" i="9"/>
  <c r="J132" i="7"/>
  <c r="J105" i="7"/>
  <c r="I34" i="30"/>
  <c r="P134" i="7"/>
  <c r="S9" i="17"/>
  <c r="D33" i="2"/>
  <c r="U71" i="9"/>
  <c r="M71" i="9"/>
  <c r="S71" i="9"/>
  <c r="W71" i="9"/>
  <c r="T71" i="9"/>
  <c r="AD71" i="9"/>
  <c r="H71" i="9"/>
  <c r="AC71" i="9"/>
  <c r="V71" i="9"/>
  <c r="J59" i="9"/>
  <c r="AH59" i="9"/>
  <c r="Z59" i="9"/>
  <c r="Q59" i="9"/>
  <c r="P59" i="9"/>
  <c r="T59" i="9"/>
  <c r="O59" i="9"/>
  <c r="AF59" i="9"/>
  <c r="O7" i="30"/>
  <c r="N78" i="7"/>
  <c r="O18" i="30"/>
  <c r="N89" i="7"/>
  <c r="AE70" i="9"/>
  <c r="AC70" i="9"/>
  <c r="AH70" i="9"/>
  <c r="N70" i="9"/>
  <c r="R70" i="9"/>
  <c r="AA70" i="9"/>
  <c r="G70" i="9"/>
  <c r="I70" i="9"/>
  <c r="D50" i="2"/>
  <c r="D26" i="2"/>
  <c r="AK14" i="9"/>
  <c r="N14" i="9"/>
  <c r="AJ14" i="9"/>
  <c r="Q14" i="9"/>
  <c r="AB14" i="9"/>
  <c r="W14" i="9"/>
  <c r="AE14" i="9"/>
  <c r="Z14" i="9"/>
  <c r="N104" i="7"/>
  <c r="O33" i="30"/>
  <c r="O15" i="30"/>
  <c r="AC18" i="9"/>
  <c r="J18" i="9"/>
  <c r="R18" i="9"/>
  <c r="AG18" i="9"/>
  <c r="AA18" i="9"/>
  <c r="Y18" i="9"/>
  <c r="L18" i="9"/>
  <c r="G18" i="9"/>
  <c r="AE18" i="9"/>
  <c r="K76" i="2"/>
  <c r="K85" i="2" s="1"/>
  <c r="L83" i="7"/>
  <c r="L12" i="30"/>
  <c r="D44" i="2"/>
  <c r="S67" i="2"/>
  <c r="H67" i="9"/>
  <c r="L67" i="9"/>
  <c r="V67" i="9"/>
  <c r="G67" i="9"/>
  <c r="AF67" i="9"/>
  <c r="N67" i="9"/>
  <c r="Z67" i="9"/>
  <c r="AG67" i="9"/>
  <c r="R13" i="30"/>
  <c r="P84" i="7"/>
  <c r="S76" i="1"/>
  <c r="S85" i="1" s="1"/>
  <c r="Q66" i="9"/>
  <c r="S66" i="2"/>
  <c r="K66" i="9"/>
  <c r="E66" i="9"/>
  <c r="I66" i="9"/>
  <c r="R66" i="9"/>
  <c r="E66" i="2"/>
  <c r="Y66" i="9"/>
  <c r="AI66" i="9"/>
  <c r="G58" i="9"/>
  <c r="V58" i="9"/>
  <c r="J58" i="9"/>
  <c r="I58" i="9"/>
  <c r="L58" i="9"/>
  <c r="AC58" i="9"/>
  <c r="Q58" i="9"/>
  <c r="P58" i="9"/>
  <c r="P76" i="1"/>
  <c r="P85" i="1" s="1"/>
  <c r="N100" i="7"/>
  <c r="O29" i="30"/>
  <c r="D23" i="2"/>
  <c r="K67" i="9"/>
  <c r="R67" i="9"/>
  <c r="AC67" i="9"/>
  <c r="X67" i="9"/>
  <c r="S67" i="9"/>
  <c r="E67" i="2"/>
  <c r="M67" i="9"/>
  <c r="U67" i="9"/>
  <c r="AK67" i="9"/>
  <c r="R10" i="30"/>
  <c r="P81" i="7"/>
  <c r="M66" i="9"/>
  <c r="AA66" i="9"/>
  <c r="AG66" i="9"/>
  <c r="T66" i="9"/>
  <c r="AF66" i="9"/>
  <c r="X66" i="9"/>
  <c r="AC66" i="9"/>
  <c r="V66" i="9"/>
  <c r="U66" i="9"/>
  <c r="U58" i="9"/>
  <c r="E58" i="9"/>
  <c r="E58" i="2"/>
  <c r="W58" i="9"/>
  <c r="R58" i="9"/>
  <c r="AA58" i="9"/>
  <c r="Z58" i="9"/>
  <c r="Y58" i="9"/>
  <c r="O58" i="9"/>
  <c r="D29" i="2"/>
  <c r="AJ29" i="9"/>
  <c r="D9" i="2"/>
  <c r="D19" i="2"/>
  <c r="P132" i="7" l="1"/>
  <c r="R24" i="30"/>
  <c r="R29" i="30"/>
  <c r="P88" i="7"/>
  <c r="P93" i="7"/>
  <c r="P95" i="7"/>
  <c r="R19" i="30"/>
  <c r="P106" i="7"/>
  <c r="P100" i="7"/>
  <c r="P96" i="7"/>
  <c r="P92" i="7"/>
  <c r="P83" i="7"/>
  <c r="R12" i="30"/>
  <c r="P102" i="7"/>
  <c r="R8" i="30"/>
  <c r="P135" i="7"/>
  <c r="P139" i="7" s="1"/>
  <c r="R15" i="30"/>
  <c r="R20" i="30"/>
  <c r="P91" i="7"/>
  <c r="R32" i="30"/>
  <c r="P103" i="7"/>
  <c r="P8" i="17"/>
  <c r="N102" i="7"/>
  <c r="O38" i="30"/>
  <c r="O28" i="30"/>
  <c r="N95" i="7"/>
  <c r="O14" i="30"/>
  <c r="N85" i="7"/>
  <c r="N79" i="7"/>
  <c r="N99" i="7"/>
  <c r="N91" i="7"/>
  <c r="N132" i="7"/>
  <c r="N139" i="7" s="1"/>
  <c r="N83" i="7"/>
  <c r="O10" i="30"/>
  <c r="O37" i="30"/>
  <c r="O34" i="30"/>
  <c r="N96" i="7"/>
  <c r="O36" i="30"/>
  <c r="N107" i="7"/>
  <c r="O26" i="30"/>
  <c r="N97" i="7"/>
  <c r="N80" i="7"/>
  <c r="N111" i="7" s="1"/>
  <c r="N122" i="7" s="1"/>
  <c r="O9" i="30"/>
  <c r="N103" i="7"/>
  <c r="O32" i="30"/>
  <c r="L26" i="30"/>
  <c r="L106" i="7"/>
  <c r="M10" i="17"/>
  <c r="L84" i="7"/>
  <c r="L33" i="30"/>
  <c r="L36" i="30"/>
  <c r="L23" i="30"/>
  <c r="L31" i="30"/>
  <c r="L96" i="7"/>
  <c r="M11" i="17"/>
  <c r="M14" i="17" s="1"/>
  <c r="L100" i="7"/>
  <c r="L109" i="7"/>
  <c r="L79" i="7"/>
  <c r="L94" i="7"/>
  <c r="L92" i="7"/>
  <c r="L132" i="7"/>
  <c r="L24" i="30"/>
  <c r="M9" i="17"/>
  <c r="L19" i="30"/>
  <c r="L20" i="30"/>
  <c r="L42" i="30" s="1"/>
  <c r="L22" i="30"/>
  <c r="L9" i="30"/>
  <c r="S24" i="2"/>
  <c r="S51" i="2"/>
  <c r="S10" i="2"/>
  <c r="S59" i="2"/>
  <c r="I38" i="30"/>
  <c r="I36" i="30"/>
  <c r="I18" i="30"/>
  <c r="J107" i="7"/>
  <c r="J94" i="7"/>
  <c r="J109" i="7"/>
  <c r="I14" i="30"/>
  <c r="J10" i="17"/>
  <c r="J135" i="7"/>
  <c r="J139" i="7" s="1"/>
  <c r="I29" i="30"/>
  <c r="J100" i="7"/>
  <c r="J79" i="7"/>
  <c r="I39" i="30"/>
  <c r="J12" i="17"/>
  <c r="I10" i="30"/>
  <c r="I26" i="30"/>
  <c r="J97" i="7"/>
  <c r="I15" i="30"/>
  <c r="J86" i="7"/>
  <c r="AJ59" i="9"/>
  <c r="F41" i="30"/>
  <c r="S28" i="2"/>
  <c r="R33" i="30"/>
  <c r="P104" i="7"/>
  <c r="R17" i="30"/>
  <c r="L88" i="7"/>
  <c r="I13" i="30"/>
  <c r="J84" i="7"/>
  <c r="AJ60" i="9"/>
  <c r="S42" i="2"/>
  <c r="AK41" i="9"/>
  <c r="S47" i="2"/>
  <c r="AJ34" i="9"/>
  <c r="S15" i="2"/>
  <c r="S72" i="2"/>
  <c r="S58" i="2"/>
  <c r="AK64" i="9"/>
  <c r="AJ69" i="9"/>
  <c r="S74" i="2"/>
  <c r="S63" i="2"/>
  <c r="AK37" i="9"/>
  <c r="AJ52" i="9"/>
  <c r="S14" i="17"/>
  <c r="S90" i="1" s="1"/>
  <c r="S91" i="1" s="1"/>
  <c r="AJ26" i="9"/>
  <c r="AJ30" i="9"/>
  <c r="S48" i="2"/>
  <c r="S43" i="2"/>
  <c r="AK32" i="9"/>
  <c r="AJ19" i="9"/>
  <c r="S75" i="2"/>
  <c r="AJ57" i="9"/>
  <c r="S11" i="2"/>
  <c r="S8" i="2"/>
  <c r="S31" i="2"/>
  <c r="AE19" i="9"/>
  <c r="X19" i="9"/>
  <c r="AC9" i="9"/>
  <c r="S23" i="9"/>
  <c r="E23" i="9"/>
  <c r="AA44" i="9"/>
  <c r="X44" i="9"/>
  <c r="O44" i="9"/>
  <c r="AI50" i="9"/>
  <c r="J50" i="9"/>
  <c r="O33" i="9"/>
  <c r="I33" i="9"/>
  <c r="Y33" i="9"/>
  <c r="H30" i="9"/>
  <c r="M30" i="9"/>
  <c r="L32" i="9"/>
  <c r="E32" i="2"/>
  <c r="AC32" i="9"/>
  <c r="AF64" i="9"/>
  <c r="M64" i="9"/>
  <c r="AI37" i="9"/>
  <c r="H21" i="9"/>
  <c r="Z7" i="9"/>
  <c r="W45" i="9"/>
  <c r="P45" i="9"/>
  <c r="E45" i="9"/>
  <c r="I45" i="9"/>
  <c r="Q39" i="9"/>
  <c r="L39" i="9"/>
  <c r="G39" i="9"/>
  <c r="Z39" i="9"/>
  <c r="K65" i="9"/>
  <c r="H65" i="9"/>
  <c r="V65" i="9"/>
  <c r="E46" i="9"/>
  <c r="AF46" i="9"/>
  <c r="Y46" i="9"/>
  <c r="P46" i="9"/>
  <c r="AG61" i="9"/>
  <c r="AD61" i="9"/>
  <c r="Q8" i="9"/>
  <c r="W8" i="9"/>
  <c r="AB8" i="9"/>
  <c r="K48" i="9"/>
  <c r="M48" i="9"/>
  <c r="AF48" i="9"/>
  <c r="S48" i="9"/>
  <c r="M34" i="9"/>
  <c r="Q34" i="9"/>
  <c r="AB75" i="9"/>
  <c r="G75" i="9"/>
  <c r="T56" i="9"/>
  <c r="N56" i="9"/>
  <c r="I56" i="9"/>
  <c r="E56" i="9"/>
  <c r="P7" i="9"/>
  <c r="Y25" i="9"/>
  <c r="L25" i="9"/>
  <c r="E25" i="2"/>
  <c r="AD60" i="9"/>
  <c r="Q60" i="9"/>
  <c r="X42" i="9"/>
  <c r="H42" i="9"/>
  <c r="I62" i="9"/>
  <c r="N62" i="9"/>
  <c r="AG62" i="9"/>
  <c r="AD62" i="9"/>
  <c r="Q17" i="9"/>
  <c r="L17" i="9"/>
  <c r="X20" i="9"/>
  <c r="V20" i="9"/>
  <c r="S20" i="9"/>
  <c r="Q20" i="9"/>
  <c r="T57" i="9"/>
  <c r="O57" i="9"/>
  <c r="S18" i="2"/>
  <c r="P38" i="9"/>
  <c r="M38" i="9"/>
  <c r="AD38" i="9"/>
  <c r="H49" i="9"/>
  <c r="Q49" i="9"/>
  <c r="T74" i="9"/>
  <c r="N74" i="9"/>
  <c r="K74" i="9"/>
  <c r="Y12" i="9"/>
  <c r="AI12" i="9"/>
  <c r="K12" i="9"/>
  <c r="AC52" i="9"/>
  <c r="AE52" i="9"/>
  <c r="R52" i="9"/>
  <c r="T73" i="9"/>
  <c r="O73" i="9"/>
  <c r="AB73" i="9"/>
  <c r="K13" i="9"/>
  <c r="P13" i="9"/>
  <c r="J13" i="9"/>
  <c r="AC41" i="9"/>
  <c r="K41" i="9"/>
  <c r="V41" i="9"/>
  <c r="G54" i="9"/>
  <c r="AG54" i="9"/>
  <c r="AK54" i="9"/>
  <c r="AF53" i="9"/>
  <c r="AA53" i="9"/>
  <c r="AC53" i="9"/>
  <c r="Y35" i="9"/>
  <c r="AI35" i="9"/>
  <c r="O35" i="9"/>
  <c r="AE22" i="9"/>
  <c r="O22" i="9"/>
  <c r="AA55" i="9"/>
  <c r="AJ55" i="9"/>
  <c r="U55" i="9"/>
  <c r="R55" i="9"/>
  <c r="AF88" i="2"/>
  <c r="D87" i="1"/>
  <c r="E19" i="9"/>
  <c r="U19" i="9"/>
  <c r="G19" i="9"/>
  <c r="Q9" i="9"/>
  <c r="AI9" i="9"/>
  <c r="W9" i="9"/>
  <c r="AB29" i="9"/>
  <c r="M29" i="9"/>
  <c r="V29" i="9"/>
  <c r="F58" i="9"/>
  <c r="AL58" i="9" s="1"/>
  <c r="R58" i="2"/>
  <c r="I23" i="9"/>
  <c r="N23" i="9"/>
  <c r="P23" i="9"/>
  <c r="Y23" i="9"/>
  <c r="Z44" i="9"/>
  <c r="K44" i="9"/>
  <c r="I44" i="9"/>
  <c r="E44" i="2"/>
  <c r="M26" i="9"/>
  <c r="V26" i="9"/>
  <c r="O26" i="9"/>
  <c r="W26" i="9"/>
  <c r="S50" i="2"/>
  <c r="M50" i="9"/>
  <c r="T50" i="9"/>
  <c r="S33" i="9"/>
  <c r="U33" i="9"/>
  <c r="AJ33" i="9"/>
  <c r="M33" i="9"/>
  <c r="AA33" i="9"/>
  <c r="G30" i="9"/>
  <c r="AD30" i="9"/>
  <c r="AB30" i="9"/>
  <c r="W32" i="9"/>
  <c r="AF32" i="9"/>
  <c r="H32" i="9"/>
  <c r="AD32" i="9"/>
  <c r="G64" i="9"/>
  <c r="AG64" i="9"/>
  <c r="Z37" i="9"/>
  <c r="E37" i="2"/>
  <c r="X37" i="9"/>
  <c r="N37" i="9"/>
  <c r="AF21" i="9"/>
  <c r="M21" i="9"/>
  <c r="N21" i="9"/>
  <c r="S21" i="9"/>
  <c r="H7" i="9"/>
  <c r="Q7" i="9"/>
  <c r="F15" i="9"/>
  <c r="AL15" i="9" s="1"/>
  <c r="R15" i="2"/>
  <c r="W7" i="9"/>
  <c r="M45" i="9"/>
  <c r="Y45" i="9"/>
  <c r="H45" i="9"/>
  <c r="U45" i="9"/>
  <c r="S39" i="9"/>
  <c r="AI39" i="9"/>
  <c r="V39" i="9"/>
  <c r="W65" i="9"/>
  <c r="M65" i="9"/>
  <c r="O46" i="9"/>
  <c r="AG46" i="9"/>
  <c r="AE46" i="9"/>
  <c r="AA46" i="9"/>
  <c r="T46" i="9"/>
  <c r="M46" i="9"/>
  <c r="R71" i="2"/>
  <c r="F71" i="9"/>
  <c r="AM71" i="9" s="1"/>
  <c r="X61" i="9"/>
  <c r="E61" i="9"/>
  <c r="W61" i="9"/>
  <c r="J61" i="9"/>
  <c r="N61" i="9"/>
  <c r="R61" i="9"/>
  <c r="AK8" i="9"/>
  <c r="I8" i="9"/>
  <c r="AI8" i="9"/>
  <c r="AF8" i="9"/>
  <c r="AC8" i="9"/>
  <c r="E8" i="2"/>
  <c r="AG8" i="9"/>
  <c r="AA48" i="9"/>
  <c r="T48" i="9"/>
  <c r="R48" i="9"/>
  <c r="L48" i="9"/>
  <c r="AE48" i="9"/>
  <c r="AG48" i="9"/>
  <c r="AH48" i="9"/>
  <c r="Z48" i="9"/>
  <c r="V34" i="9"/>
  <c r="Y34" i="9"/>
  <c r="P34" i="9"/>
  <c r="W34" i="9"/>
  <c r="AB34" i="9"/>
  <c r="J34" i="9"/>
  <c r="AD34" i="9"/>
  <c r="AF34" i="9"/>
  <c r="AH34" i="9"/>
  <c r="R75" i="9"/>
  <c r="N75" i="9"/>
  <c r="T75" i="9"/>
  <c r="M75" i="9"/>
  <c r="AA75" i="9"/>
  <c r="AD75" i="9"/>
  <c r="S75" i="9"/>
  <c r="Q75" i="9"/>
  <c r="K56" i="9"/>
  <c r="S56" i="9"/>
  <c r="O56" i="9"/>
  <c r="Q56" i="9"/>
  <c r="X56" i="9"/>
  <c r="H56" i="9"/>
  <c r="V56" i="9"/>
  <c r="S7" i="2"/>
  <c r="S25" i="9"/>
  <c r="AC25" i="9"/>
  <c r="R25" i="9"/>
  <c r="P25" i="9"/>
  <c r="AF25" i="9"/>
  <c r="X25" i="9"/>
  <c r="AG25" i="9"/>
  <c r="U25" i="9"/>
  <c r="H25" i="9"/>
  <c r="P60" i="9"/>
  <c r="K60" i="9"/>
  <c r="AA60" i="9"/>
  <c r="AI60" i="9"/>
  <c r="AF60" i="9"/>
  <c r="AC60" i="9"/>
  <c r="O60" i="9"/>
  <c r="AB60" i="9"/>
  <c r="U60" i="9"/>
  <c r="O42" i="9"/>
  <c r="AI42" i="9"/>
  <c r="AA42" i="9"/>
  <c r="E42" i="2"/>
  <c r="Z42" i="9"/>
  <c r="V42" i="9"/>
  <c r="G42" i="9"/>
  <c r="AH42" i="9"/>
  <c r="Z16" i="9"/>
  <c r="AB16" i="9"/>
  <c r="I16" i="9"/>
  <c r="AH16" i="9"/>
  <c r="AF16" i="9"/>
  <c r="Y16" i="9"/>
  <c r="M16" i="9"/>
  <c r="N16" i="9"/>
  <c r="P16" i="9"/>
  <c r="F27" i="9"/>
  <c r="AL27" i="9" s="1"/>
  <c r="R27" i="2"/>
  <c r="K62" i="9"/>
  <c r="AA62" i="9"/>
  <c r="T62" i="9"/>
  <c r="AB62" i="9"/>
  <c r="V62" i="9"/>
  <c r="O62" i="9"/>
  <c r="W62" i="9"/>
  <c r="J62" i="9"/>
  <c r="H62" i="9"/>
  <c r="S17" i="2"/>
  <c r="J17" i="9"/>
  <c r="V17" i="9"/>
  <c r="K17" i="9"/>
  <c r="AG17" i="9"/>
  <c r="AA17" i="9"/>
  <c r="S17" i="9"/>
  <c r="Z17" i="9"/>
  <c r="R17" i="9"/>
  <c r="K20" i="9"/>
  <c r="M20" i="9"/>
  <c r="G20" i="9"/>
  <c r="Y20" i="9"/>
  <c r="E20" i="9"/>
  <c r="E20" i="2"/>
  <c r="AI20" i="9"/>
  <c r="W20" i="9"/>
  <c r="N57" i="9"/>
  <c r="AC57" i="9"/>
  <c r="Q57" i="9"/>
  <c r="W57" i="9"/>
  <c r="H57" i="9"/>
  <c r="E57" i="2"/>
  <c r="K57" i="9"/>
  <c r="AA57" i="9"/>
  <c r="R38" i="9"/>
  <c r="I38" i="9"/>
  <c r="Q38" i="9"/>
  <c r="L38" i="9"/>
  <c r="N38" i="9"/>
  <c r="AE38" i="9"/>
  <c r="E38" i="9"/>
  <c r="S49" i="2"/>
  <c r="P49" i="9"/>
  <c r="I49" i="9"/>
  <c r="O49" i="9"/>
  <c r="U49" i="9"/>
  <c r="T49" i="9"/>
  <c r="X49" i="9"/>
  <c r="AH49" i="9"/>
  <c r="AE49" i="9"/>
  <c r="AI69" i="9"/>
  <c r="G69" i="9"/>
  <c r="S69" i="2"/>
  <c r="T69" i="9"/>
  <c r="Y69" i="9"/>
  <c r="Z69" i="9"/>
  <c r="AE69" i="9"/>
  <c r="V69" i="9"/>
  <c r="AA69" i="9"/>
  <c r="U74" i="9"/>
  <c r="G74" i="9"/>
  <c r="P74" i="9"/>
  <c r="AB74" i="9"/>
  <c r="AG74" i="9"/>
  <c r="AD74" i="9"/>
  <c r="L74" i="9"/>
  <c r="Q12" i="9"/>
  <c r="U12" i="9"/>
  <c r="V12" i="9"/>
  <c r="AB12" i="9"/>
  <c r="L12" i="9"/>
  <c r="G12" i="9"/>
  <c r="X12" i="9"/>
  <c r="P12" i="9"/>
  <c r="W52" i="9"/>
  <c r="P52" i="9"/>
  <c r="Z52" i="9"/>
  <c r="J52" i="9"/>
  <c r="M52" i="9"/>
  <c r="L52" i="9"/>
  <c r="AA73" i="9"/>
  <c r="E73" i="9"/>
  <c r="K73" i="9"/>
  <c r="L73" i="9"/>
  <c r="I73" i="9"/>
  <c r="M73" i="9"/>
  <c r="AH73" i="9"/>
  <c r="Z73" i="9"/>
  <c r="Q73" i="9"/>
  <c r="Z13" i="9"/>
  <c r="X13" i="9"/>
  <c r="R13" i="9"/>
  <c r="Y13" i="9"/>
  <c r="W13" i="9"/>
  <c r="V13" i="9"/>
  <c r="G13" i="9"/>
  <c r="E13" i="2"/>
  <c r="AA41" i="9"/>
  <c r="H41" i="9"/>
  <c r="R41" i="9"/>
  <c r="L41" i="9"/>
  <c r="P41" i="9"/>
  <c r="AE41" i="9"/>
  <c r="K7" i="9"/>
  <c r="E7" i="9"/>
  <c r="AH7" i="9"/>
  <c r="O7" i="9"/>
  <c r="R43" i="2"/>
  <c r="F43" i="9"/>
  <c r="E54" i="2"/>
  <c r="E54" i="9"/>
  <c r="R54" i="9"/>
  <c r="S54" i="9"/>
  <c r="Q54" i="9"/>
  <c r="L54" i="9"/>
  <c r="O54" i="9"/>
  <c r="AF54" i="9"/>
  <c r="O53" i="9"/>
  <c r="R53" i="9"/>
  <c r="I53" i="9"/>
  <c r="V53" i="9"/>
  <c r="P53" i="9"/>
  <c r="L53" i="9"/>
  <c r="M53" i="9"/>
  <c r="N53" i="9"/>
  <c r="K53" i="9"/>
  <c r="E35" i="2"/>
  <c r="L35" i="9"/>
  <c r="G35" i="9"/>
  <c r="AG35" i="9"/>
  <c r="K35" i="9"/>
  <c r="AA35" i="9"/>
  <c r="AD35" i="9"/>
  <c r="AF35" i="9"/>
  <c r="X22" i="9"/>
  <c r="AD22" i="9"/>
  <c r="AG22" i="9"/>
  <c r="AA22" i="9"/>
  <c r="E22" i="9"/>
  <c r="H22" i="9"/>
  <c r="Z22" i="9"/>
  <c r="J22" i="9"/>
  <c r="S55" i="9"/>
  <c r="AH55" i="9"/>
  <c r="I55" i="9"/>
  <c r="K55" i="9"/>
  <c r="V55" i="9"/>
  <c r="O55" i="9"/>
  <c r="AG55" i="9"/>
  <c r="AE55" i="9"/>
  <c r="AC55" i="9"/>
  <c r="AD7" i="9"/>
  <c r="X7" i="9"/>
  <c r="F31" i="9"/>
  <c r="AL31" i="9" s="1"/>
  <c r="R31" i="2"/>
  <c r="P19" i="9"/>
  <c r="AA19" i="9"/>
  <c r="E19" i="2"/>
  <c r="E9" i="2"/>
  <c r="AD9" i="9"/>
  <c r="AE9" i="9"/>
  <c r="Q29" i="9"/>
  <c r="Y29" i="9"/>
  <c r="X23" i="9"/>
  <c r="T23" i="9"/>
  <c r="J44" i="9"/>
  <c r="AH44" i="9"/>
  <c r="Q44" i="9"/>
  <c r="Q26" i="9"/>
  <c r="R26" i="9"/>
  <c r="AF26" i="9"/>
  <c r="I26" i="9"/>
  <c r="AG50" i="9"/>
  <c r="P50" i="9"/>
  <c r="S50" i="9"/>
  <c r="AF33" i="9"/>
  <c r="X33" i="9"/>
  <c r="E33" i="9"/>
  <c r="Q30" i="9"/>
  <c r="S30" i="9"/>
  <c r="AA30" i="9"/>
  <c r="AA32" i="9"/>
  <c r="AI32" i="9"/>
  <c r="O32" i="9"/>
  <c r="R64" i="9"/>
  <c r="W64" i="9"/>
  <c r="O64" i="9"/>
  <c r="Q37" i="9"/>
  <c r="E37" i="9"/>
  <c r="AD37" i="9"/>
  <c r="R37" i="9"/>
  <c r="W21" i="9"/>
  <c r="E21" i="2"/>
  <c r="AI21" i="9"/>
  <c r="I21" i="9"/>
  <c r="J7" i="9"/>
  <c r="R45" i="9"/>
  <c r="G34" i="9"/>
  <c r="K34" i="9"/>
  <c r="U75" i="9"/>
  <c r="K75" i="9"/>
  <c r="E75" i="2"/>
  <c r="R56" i="9"/>
  <c r="Y56" i="9"/>
  <c r="Y7" i="9"/>
  <c r="Z25" i="9"/>
  <c r="W25" i="9"/>
  <c r="E60" i="2"/>
  <c r="I60" i="9"/>
  <c r="L60" i="9"/>
  <c r="AF42" i="9"/>
  <c r="E42" i="9"/>
  <c r="P42" i="9"/>
  <c r="T16" i="9"/>
  <c r="V16" i="9"/>
  <c r="E16" i="2"/>
  <c r="Q16" i="9"/>
  <c r="X16" i="9"/>
  <c r="L62" i="9"/>
  <c r="U62" i="9"/>
  <c r="M62" i="9"/>
  <c r="AH62" i="9"/>
  <c r="AF17" i="9"/>
  <c r="O17" i="9"/>
  <c r="U17" i="9"/>
  <c r="N20" i="9"/>
  <c r="Z20" i="9"/>
  <c r="AE57" i="9"/>
  <c r="AD57" i="9"/>
  <c r="G38" i="9"/>
  <c r="S38" i="9"/>
  <c r="H38" i="9"/>
  <c r="J49" i="9"/>
  <c r="S49" i="9"/>
  <c r="AG49" i="9"/>
  <c r="AJ49" i="9"/>
  <c r="AF69" i="9"/>
  <c r="U69" i="9"/>
  <c r="S69" i="9"/>
  <c r="AG69" i="9"/>
  <c r="R74" i="9"/>
  <c r="AA74" i="9"/>
  <c r="E74" i="9"/>
  <c r="T12" i="9"/>
  <c r="J12" i="9"/>
  <c r="I52" i="9"/>
  <c r="AI52" i="9"/>
  <c r="S52" i="9"/>
  <c r="U73" i="9"/>
  <c r="N73" i="9"/>
  <c r="AB13" i="9"/>
  <c r="AF13" i="9"/>
  <c r="AJ13" i="9"/>
  <c r="AD41" i="9"/>
  <c r="J41" i="9"/>
  <c r="W41" i="9"/>
  <c r="AA54" i="9"/>
  <c r="W54" i="9"/>
  <c r="N54" i="9"/>
  <c r="AI54" i="9"/>
  <c r="X53" i="9"/>
  <c r="W53" i="9"/>
  <c r="S53" i="9"/>
  <c r="AB35" i="9"/>
  <c r="I35" i="9"/>
  <c r="N35" i="9"/>
  <c r="R59" i="2"/>
  <c r="F59" i="9"/>
  <c r="AL59" i="9" s="1"/>
  <c r="K22" i="9"/>
  <c r="U22" i="9"/>
  <c r="AB55" i="9"/>
  <c r="Y19" i="9"/>
  <c r="AH19" i="9"/>
  <c r="AG19" i="9"/>
  <c r="O19" i="9"/>
  <c r="L9" i="9"/>
  <c r="AB9" i="9"/>
  <c r="U9" i="9"/>
  <c r="T9" i="9"/>
  <c r="AC29" i="9"/>
  <c r="AE29" i="9"/>
  <c r="R29" i="9"/>
  <c r="Z29" i="9"/>
  <c r="H29" i="9"/>
  <c r="AE23" i="9"/>
  <c r="W23" i="9"/>
  <c r="AG23" i="9"/>
  <c r="AF44" i="9"/>
  <c r="W44" i="9"/>
  <c r="F7" i="9"/>
  <c r="R7" i="2"/>
  <c r="N45" i="9"/>
  <c r="AI45" i="9"/>
  <c r="AH45" i="9"/>
  <c r="AD39" i="9"/>
  <c r="Y39" i="9"/>
  <c r="H39" i="9"/>
  <c r="N39" i="9"/>
  <c r="U39" i="9"/>
  <c r="I65" i="9"/>
  <c r="AG65" i="9"/>
  <c r="AD65" i="9"/>
  <c r="N65" i="9"/>
  <c r="AF65" i="9"/>
  <c r="N46" i="9"/>
  <c r="AC46" i="9"/>
  <c r="AE61" i="9"/>
  <c r="S61" i="9"/>
  <c r="I61" i="9"/>
  <c r="S19" i="2"/>
  <c r="AI19" i="9"/>
  <c r="AF19" i="9"/>
  <c r="M19" i="9"/>
  <c r="R19" i="9"/>
  <c r="AD19" i="9"/>
  <c r="L19" i="9"/>
  <c r="K19" i="9"/>
  <c r="P14" i="17"/>
  <c r="I9" i="9"/>
  <c r="G9" i="9"/>
  <c r="K9" i="9"/>
  <c r="V9" i="9"/>
  <c r="AK9" i="9"/>
  <c r="P9" i="9"/>
  <c r="O9" i="9"/>
  <c r="AH9" i="9"/>
  <c r="S9" i="9"/>
  <c r="O29" i="9"/>
  <c r="AH29" i="9"/>
  <c r="W29" i="9"/>
  <c r="I29" i="9"/>
  <c r="S29" i="2"/>
  <c r="T29" i="9"/>
  <c r="G29" i="9"/>
  <c r="AF29" i="9"/>
  <c r="U29" i="9"/>
  <c r="AF23" i="9"/>
  <c r="S23" i="2"/>
  <c r="K23" i="9"/>
  <c r="U23" i="9"/>
  <c r="E23" i="2"/>
  <c r="V23" i="9"/>
  <c r="L23" i="9"/>
  <c r="AJ23" i="9"/>
  <c r="S44" i="2"/>
  <c r="G44" i="9"/>
  <c r="P44" i="9"/>
  <c r="S44" i="9"/>
  <c r="AB44" i="9"/>
  <c r="AC44" i="9"/>
  <c r="AK44" i="9"/>
  <c r="L44" i="9"/>
  <c r="Y26" i="9"/>
  <c r="E26" i="2"/>
  <c r="AE26" i="9"/>
  <c r="AI26" i="9"/>
  <c r="H26" i="9"/>
  <c r="T26" i="9"/>
  <c r="S26" i="9"/>
  <c r="X50" i="9"/>
  <c r="AD50" i="9"/>
  <c r="H50" i="9"/>
  <c r="AB50" i="9"/>
  <c r="R50" i="9"/>
  <c r="L50" i="9"/>
  <c r="AJ50" i="9"/>
  <c r="O50" i="9"/>
  <c r="U50" i="9"/>
  <c r="AG33" i="9"/>
  <c r="AB33" i="9"/>
  <c r="G33" i="9"/>
  <c r="AI33" i="9"/>
  <c r="AH33" i="9"/>
  <c r="V33" i="9"/>
  <c r="AK33" i="9"/>
  <c r="L33" i="9"/>
  <c r="AE33" i="9"/>
  <c r="F28" i="9"/>
  <c r="AL28" i="9" s="1"/>
  <c r="R28" i="2"/>
  <c r="AH30" i="9"/>
  <c r="U30" i="9"/>
  <c r="E30" i="2"/>
  <c r="AG30" i="9"/>
  <c r="Z30" i="9"/>
  <c r="Y30" i="9"/>
  <c r="I30" i="9"/>
  <c r="AF30" i="9"/>
  <c r="J30" i="9"/>
  <c r="AB32" i="9"/>
  <c r="R32" i="9"/>
  <c r="M32" i="9"/>
  <c r="U32" i="9"/>
  <c r="X32" i="9"/>
  <c r="Z32" i="9"/>
  <c r="V32" i="9"/>
  <c r="I32" i="9"/>
  <c r="Q32" i="9"/>
  <c r="AH64" i="9"/>
  <c r="AI64" i="9"/>
  <c r="E64" i="2"/>
  <c r="T64" i="9"/>
  <c r="V64" i="9"/>
  <c r="K64" i="9"/>
  <c r="Y64" i="9"/>
  <c r="U64" i="9"/>
  <c r="AB64" i="9"/>
  <c r="R10" i="2"/>
  <c r="F10" i="9"/>
  <c r="AM10" i="9" s="1"/>
  <c r="G37" i="9"/>
  <c r="J37" i="9"/>
  <c r="V37" i="9"/>
  <c r="K37" i="9"/>
  <c r="AB37" i="9"/>
  <c r="AG37" i="9"/>
  <c r="Y37" i="9"/>
  <c r="AC37" i="9"/>
  <c r="S37" i="9"/>
  <c r="F47" i="9"/>
  <c r="AM47" i="9" s="1"/>
  <c r="R47" i="2"/>
  <c r="AJ21" i="9"/>
  <c r="Y21" i="9"/>
  <c r="AK21" i="9"/>
  <c r="V21" i="9"/>
  <c r="AE21" i="9"/>
  <c r="U21" i="9"/>
  <c r="AG21" i="9"/>
  <c r="Q21" i="9"/>
  <c r="AD21" i="9"/>
  <c r="AB7" i="9"/>
  <c r="S45" i="2"/>
  <c r="AF45" i="9"/>
  <c r="Q45" i="9"/>
  <c r="K45" i="9"/>
  <c r="AC45" i="9"/>
  <c r="AA45" i="9"/>
  <c r="O45" i="9"/>
  <c r="T45" i="9"/>
  <c r="AJ66" i="9"/>
  <c r="AK39" i="9"/>
  <c r="P39" i="9"/>
  <c r="M39" i="9"/>
  <c r="W39" i="9"/>
  <c r="AG39" i="9"/>
  <c r="AJ39" i="9"/>
  <c r="I39" i="9"/>
  <c r="AC39" i="9"/>
  <c r="O39" i="9"/>
  <c r="S65" i="2"/>
  <c r="S65" i="9"/>
  <c r="Z65" i="9"/>
  <c r="R65" i="9"/>
  <c r="AA65" i="9"/>
  <c r="O65" i="9"/>
  <c r="AE65" i="9"/>
  <c r="AH65" i="9"/>
  <c r="J65" i="9"/>
  <c r="S46" i="2"/>
  <c r="V46" i="9"/>
  <c r="Z46" i="9"/>
  <c r="R46" i="9"/>
  <c r="AJ46" i="9"/>
  <c r="L46" i="9"/>
  <c r="H46" i="9"/>
  <c r="X46" i="9"/>
  <c r="Q46" i="9"/>
  <c r="R70" i="2"/>
  <c r="F70" i="9"/>
  <c r="AL70" i="9" s="1"/>
  <c r="AJ61" i="9"/>
  <c r="AK61" i="9"/>
  <c r="H61" i="9"/>
  <c r="AI61" i="9"/>
  <c r="G61" i="9"/>
  <c r="M61" i="9"/>
  <c r="Y61" i="9"/>
  <c r="L61" i="9"/>
  <c r="AF61" i="9"/>
  <c r="AA8" i="9"/>
  <c r="G8" i="9"/>
  <c r="Y8" i="9"/>
  <c r="X8" i="9"/>
  <c r="P8" i="9"/>
  <c r="R8" i="9"/>
  <c r="K8" i="9"/>
  <c r="J8" i="9"/>
  <c r="T8" i="9"/>
  <c r="E48" i="9"/>
  <c r="J48" i="9"/>
  <c r="AK48" i="9"/>
  <c r="U48" i="9"/>
  <c r="V48" i="9"/>
  <c r="N48" i="9"/>
  <c r="AC48" i="9"/>
  <c r="AI48" i="9"/>
  <c r="Q48" i="9"/>
  <c r="U34" i="9"/>
  <c r="AE34" i="9"/>
  <c r="T34" i="9"/>
  <c r="AC34" i="9"/>
  <c r="AG34" i="9"/>
  <c r="E34" i="9"/>
  <c r="H34" i="9"/>
  <c r="L34" i="9"/>
  <c r="S34" i="9"/>
  <c r="AK75" i="9"/>
  <c r="AF75" i="9"/>
  <c r="V75" i="9"/>
  <c r="AC75" i="9"/>
  <c r="AG75" i="9"/>
  <c r="AJ75" i="9"/>
  <c r="Z75" i="9"/>
  <c r="AI75" i="9"/>
  <c r="AJ56" i="9"/>
  <c r="J56" i="9"/>
  <c r="AD56" i="9"/>
  <c r="AK56" i="9"/>
  <c r="M56" i="9"/>
  <c r="AA56" i="9"/>
  <c r="W56" i="9"/>
  <c r="E56" i="2"/>
  <c r="AE7" i="9"/>
  <c r="U7" i="9"/>
  <c r="AJ25" i="9"/>
  <c r="N25" i="9"/>
  <c r="AH25" i="9"/>
  <c r="Q25" i="9"/>
  <c r="AE25" i="9"/>
  <c r="E25" i="9"/>
  <c r="AB25" i="9"/>
  <c r="G25" i="9"/>
  <c r="AK60" i="9"/>
  <c r="X60" i="9"/>
  <c r="H60" i="9"/>
  <c r="Z60" i="9"/>
  <c r="AH60" i="9"/>
  <c r="E60" i="9"/>
  <c r="S60" i="9"/>
  <c r="T60" i="9"/>
  <c r="L42" i="9"/>
  <c r="S42" i="9"/>
  <c r="AJ42" i="9"/>
  <c r="AC42" i="9"/>
  <c r="T42" i="9"/>
  <c r="AG42" i="9"/>
  <c r="AE42" i="9"/>
  <c r="H16" i="9"/>
  <c r="S16" i="9"/>
  <c r="AG16" i="9"/>
  <c r="U16" i="9"/>
  <c r="AK16" i="9"/>
  <c r="AE16" i="9"/>
  <c r="AC16" i="9"/>
  <c r="R72" i="2"/>
  <c r="F72" i="9"/>
  <c r="AM72" i="9" s="1"/>
  <c r="AJ62" i="9"/>
  <c r="R62" i="9"/>
  <c r="E62" i="2"/>
  <c r="AK62" i="9"/>
  <c r="X62" i="9"/>
  <c r="Z62" i="9"/>
  <c r="Y62" i="9"/>
  <c r="Q62" i="9"/>
  <c r="W17" i="9"/>
  <c r="T17" i="9"/>
  <c r="N17" i="9"/>
  <c r="H17" i="9"/>
  <c r="G17" i="9"/>
  <c r="E17" i="2"/>
  <c r="AH17" i="9"/>
  <c r="AJ17" i="9"/>
  <c r="O20" i="9"/>
  <c r="J20" i="9"/>
  <c r="H20" i="9"/>
  <c r="AF20" i="9"/>
  <c r="S20" i="2"/>
  <c r="U20" i="9"/>
  <c r="AB20" i="9"/>
  <c r="AA20" i="9"/>
  <c r="I57" i="9"/>
  <c r="X57" i="9"/>
  <c r="M57" i="9"/>
  <c r="AG57" i="9"/>
  <c r="P57" i="9"/>
  <c r="U57" i="9"/>
  <c r="AF57" i="9"/>
  <c r="L57" i="9"/>
  <c r="AC38" i="9"/>
  <c r="U38" i="9"/>
  <c r="AB38" i="9"/>
  <c r="J38" i="9"/>
  <c r="AG38" i="9"/>
  <c r="AK38" i="9"/>
  <c r="W38" i="9"/>
  <c r="AF38" i="9"/>
  <c r="AA38" i="9"/>
  <c r="G49" i="9"/>
  <c r="K49" i="9"/>
  <c r="M49" i="9"/>
  <c r="E49" i="2"/>
  <c r="AF49" i="9"/>
  <c r="V49" i="9"/>
  <c r="Z49" i="9"/>
  <c r="AC49" i="9"/>
  <c r="W49" i="9"/>
  <c r="E69" i="2"/>
  <c r="P69" i="9"/>
  <c r="I69" i="9"/>
  <c r="K69" i="9"/>
  <c r="H69" i="9"/>
  <c r="O69" i="9"/>
  <c r="AD69" i="9"/>
  <c r="E69" i="9"/>
  <c r="AH69" i="9"/>
  <c r="AF74" i="9"/>
  <c r="E74" i="2"/>
  <c r="AI74" i="9"/>
  <c r="O74" i="9"/>
  <c r="S74" i="9"/>
  <c r="AE74" i="9"/>
  <c r="Q74" i="9"/>
  <c r="I74" i="9"/>
  <c r="AC74" i="9"/>
  <c r="I12" i="9"/>
  <c r="W12" i="9"/>
  <c r="AJ12" i="9"/>
  <c r="AA12" i="9"/>
  <c r="N12" i="9"/>
  <c r="AE12" i="9"/>
  <c r="AH12" i="9"/>
  <c r="AD12" i="9"/>
  <c r="Q52" i="9"/>
  <c r="K52" i="9"/>
  <c r="X52" i="9"/>
  <c r="AG52" i="9"/>
  <c r="AF52" i="9"/>
  <c r="G52" i="9"/>
  <c r="U52" i="9"/>
  <c r="V52" i="9"/>
  <c r="S73" i="2"/>
  <c r="R73" i="9"/>
  <c r="AG73" i="9"/>
  <c r="W73" i="9"/>
  <c r="AC73" i="9"/>
  <c r="V73" i="9"/>
  <c r="J73" i="9"/>
  <c r="X73" i="9"/>
  <c r="P73" i="9"/>
  <c r="R51" i="2"/>
  <c r="F51" i="9"/>
  <c r="U13" i="9"/>
  <c r="AG13" i="9"/>
  <c r="Q13" i="9"/>
  <c r="AE13" i="9"/>
  <c r="T13" i="9"/>
  <c r="M13" i="9"/>
  <c r="S13" i="9"/>
  <c r="N13" i="9"/>
  <c r="O13" i="9"/>
  <c r="Y41" i="9"/>
  <c r="U41" i="9"/>
  <c r="AB41" i="9"/>
  <c r="N41" i="9"/>
  <c r="Q41" i="9"/>
  <c r="I41" i="9"/>
  <c r="Z41" i="9"/>
  <c r="AF41" i="9"/>
  <c r="AH41" i="9"/>
  <c r="AB54" i="9"/>
  <c r="J54" i="9"/>
  <c r="AE54" i="9"/>
  <c r="P54" i="9"/>
  <c r="K54" i="9"/>
  <c r="Y54" i="9"/>
  <c r="AC54" i="9"/>
  <c r="I54" i="9"/>
  <c r="T54" i="9"/>
  <c r="R18" i="2"/>
  <c r="F18" i="9"/>
  <c r="AL18" i="9" s="1"/>
  <c r="Q53" i="9"/>
  <c r="AB53" i="9"/>
  <c r="E53" i="9"/>
  <c r="Z53" i="9"/>
  <c r="U53" i="9"/>
  <c r="AJ53" i="9"/>
  <c r="H53" i="9"/>
  <c r="G53" i="9"/>
  <c r="J53" i="9"/>
  <c r="W35" i="9"/>
  <c r="E35" i="9"/>
  <c r="H35" i="9"/>
  <c r="S35" i="9"/>
  <c r="T35" i="9"/>
  <c r="AJ35" i="9"/>
  <c r="X35" i="9"/>
  <c r="J35" i="9"/>
  <c r="S22" i="9"/>
  <c r="V22" i="9"/>
  <c r="P22" i="9"/>
  <c r="R22" i="9"/>
  <c r="M22" i="9"/>
  <c r="L22" i="9"/>
  <c r="I22" i="9"/>
  <c r="AF22" i="9"/>
  <c r="Q22" i="9"/>
  <c r="AI55" i="9"/>
  <c r="G55" i="9"/>
  <c r="AF55" i="9"/>
  <c r="J55" i="9"/>
  <c r="W55" i="9"/>
  <c r="Q55" i="9"/>
  <c r="E55" i="2"/>
  <c r="H55" i="9"/>
  <c r="H19" i="9"/>
  <c r="AC19" i="9"/>
  <c r="H9" i="9"/>
  <c r="AJ9" i="9"/>
  <c r="Y9" i="9"/>
  <c r="AF9" i="9"/>
  <c r="E29" i="9"/>
  <c r="J29" i="9"/>
  <c r="AD29" i="9"/>
  <c r="X29" i="9"/>
  <c r="F67" i="9"/>
  <c r="AL67" i="9" s="1"/>
  <c r="R67" i="2"/>
  <c r="G23" i="9"/>
  <c r="AB23" i="9"/>
  <c r="AA23" i="9"/>
  <c r="M23" i="9"/>
  <c r="F66" i="9"/>
  <c r="R66" i="2"/>
  <c r="T44" i="9"/>
  <c r="AG44" i="9"/>
  <c r="Y44" i="9"/>
  <c r="G26" i="9"/>
  <c r="AG26" i="9"/>
  <c r="K26" i="9"/>
  <c r="AF50" i="9"/>
  <c r="E50" i="9"/>
  <c r="K50" i="9"/>
  <c r="Z33" i="9"/>
  <c r="Q33" i="9"/>
  <c r="R24" i="2"/>
  <c r="F24" i="9"/>
  <c r="AM24" i="9" s="1"/>
  <c r="AI30" i="9"/>
  <c r="L30" i="9"/>
  <c r="P30" i="9"/>
  <c r="N32" i="9"/>
  <c r="S64" i="9"/>
  <c r="N64" i="9"/>
  <c r="X64" i="9"/>
  <c r="U37" i="9"/>
  <c r="AC21" i="9"/>
  <c r="P21" i="9"/>
  <c r="R21" i="9"/>
  <c r="R63" i="2"/>
  <c r="F63" i="9"/>
  <c r="AG45" i="9"/>
  <c r="AE45" i="9"/>
  <c r="J45" i="9"/>
  <c r="X45" i="9"/>
  <c r="R39" i="9"/>
  <c r="T39" i="9"/>
  <c r="AE39" i="9"/>
  <c r="AB65" i="9"/>
  <c r="U65" i="9"/>
  <c r="G65" i="9"/>
  <c r="Y65" i="9"/>
  <c r="E65" i="2"/>
  <c r="W46" i="9"/>
  <c r="AB46" i="9"/>
  <c r="G46" i="9"/>
  <c r="K46" i="9"/>
  <c r="U46" i="9"/>
  <c r="AA61" i="9"/>
  <c r="E61" i="2"/>
  <c r="AB61" i="9"/>
  <c r="Q61" i="9"/>
  <c r="S8" i="9"/>
  <c r="E8" i="9"/>
  <c r="H8" i="9"/>
  <c r="AE8" i="9"/>
  <c r="N8" i="9"/>
  <c r="AJ48" i="9"/>
  <c r="AD48" i="9"/>
  <c r="X48" i="9"/>
  <c r="AA34" i="9"/>
  <c r="E34" i="2"/>
  <c r="R34" i="9"/>
  <c r="E75" i="9"/>
  <c r="H75" i="9"/>
  <c r="AH75" i="9"/>
  <c r="AC56" i="9"/>
  <c r="AE56" i="9"/>
  <c r="G56" i="9"/>
  <c r="L7" i="9"/>
  <c r="I25" i="9"/>
  <c r="Y60" i="9"/>
  <c r="AE60" i="9"/>
  <c r="AB42" i="9"/>
  <c r="Q42" i="9"/>
  <c r="W42" i="9"/>
  <c r="AA16" i="9"/>
  <c r="AI16" i="9"/>
  <c r="L16" i="9"/>
  <c r="W16" i="9"/>
  <c r="AE17" i="9"/>
  <c r="AI17" i="9"/>
  <c r="AG20" i="9"/>
  <c r="AC20" i="9"/>
  <c r="I20" i="9"/>
  <c r="AH57" i="9"/>
  <c r="AI57" i="9"/>
  <c r="AB57" i="9"/>
  <c r="E38" i="2"/>
  <c r="Z38" i="9"/>
  <c r="N49" i="9"/>
  <c r="X69" i="9"/>
  <c r="Q69" i="9"/>
  <c r="L69" i="9"/>
  <c r="J74" i="9"/>
  <c r="X74" i="9"/>
  <c r="M12" i="9"/>
  <c r="AG12" i="9"/>
  <c r="S12" i="9"/>
  <c r="H52" i="9"/>
  <c r="AB52" i="9"/>
  <c r="T52" i="9"/>
  <c r="AF73" i="9"/>
  <c r="AD73" i="9"/>
  <c r="H73" i="9"/>
  <c r="I13" i="9"/>
  <c r="AH13" i="9"/>
  <c r="E41" i="2"/>
  <c r="M41" i="9"/>
  <c r="M54" i="9"/>
  <c r="AD53" i="9"/>
  <c r="T53" i="9"/>
  <c r="AH35" i="9"/>
  <c r="R35" i="9"/>
  <c r="AE35" i="9"/>
  <c r="F14" i="9"/>
  <c r="AL14" i="9" s="1"/>
  <c r="R14" i="2"/>
  <c r="G22" i="9"/>
  <c r="N22" i="9"/>
  <c r="E55" i="9"/>
  <c r="Z55" i="9"/>
  <c r="AB19" i="9"/>
  <c r="X9" i="9"/>
  <c r="N9" i="9"/>
  <c r="H23" i="9"/>
  <c r="U44" i="9"/>
  <c r="E44" i="9"/>
  <c r="R44" i="9"/>
  <c r="E26" i="9"/>
  <c r="X26" i="9"/>
  <c r="AK26" i="9"/>
  <c r="AA26" i="9"/>
  <c r="AD26" i="9"/>
  <c r="Y50" i="9"/>
  <c r="E50" i="2"/>
  <c r="I50" i="9"/>
  <c r="G50" i="9"/>
  <c r="Q50" i="9"/>
  <c r="AC33" i="9"/>
  <c r="J33" i="9"/>
  <c r="AD33" i="9"/>
  <c r="E33" i="2"/>
  <c r="AE30" i="9"/>
  <c r="T30" i="9"/>
  <c r="AC30" i="9"/>
  <c r="E30" i="9"/>
  <c r="N30" i="9"/>
  <c r="AE32" i="9"/>
  <c r="E32" i="9"/>
  <c r="G32" i="9"/>
  <c r="K32" i="9"/>
  <c r="AC64" i="9"/>
  <c r="AD64" i="9"/>
  <c r="P64" i="9"/>
  <c r="L64" i="9"/>
  <c r="H37" i="9"/>
  <c r="T37" i="9"/>
  <c r="AH37" i="9"/>
  <c r="O37" i="9"/>
  <c r="L37" i="9"/>
  <c r="T21" i="9"/>
  <c r="L21" i="9"/>
  <c r="O21" i="9"/>
  <c r="E21" i="9"/>
  <c r="S7" i="9"/>
  <c r="M7" i="9"/>
  <c r="V45" i="9"/>
  <c r="J19" i="9"/>
  <c r="V19" i="9"/>
  <c r="W19" i="9"/>
  <c r="T19" i="9"/>
  <c r="Q19" i="9"/>
  <c r="N19" i="9"/>
  <c r="S19" i="9"/>
  <c r="Z19" i="9"/>
  <c r="I19" i="9"/>
  <c r="R9" i="9"/>
  <c r="J9" i="9"/>
  <c r="Z9" i="9"/>
  <c r="M9" i="9"/>
  <c r="AG9" i="9"/>
  <c r="S9" i="2"/>
  <c r="E9" i="9"/>
  <c r="AA9" i="9"/>
  <c r="L29" i="9"/>
  <c r="P29" i="9"/>
  <c r="N29" i="9"/>
  <c r="AI29" i="9"/>
  <c r="S29" i="9"/>
  <c r="K29" i="9"/>
  <c r="E29" i="2"/>
  <c r="AA29" i="9"/>
  <c r="AG29" i="9"/>
  <c r="AC23" i="9"/>
  <c r="AH23" i="9"/>
  <c r="Z23" i="9"/>
  <c r="O23" i="9"/>
  <c r="AD23" i="9"/>
  <c r="J23" i="9"/>
  <c r="Q23" i="9"/>
  <c r="R23" i="9"/>
  <c r="AI23" i="9"/>
  <c r="H44" i="9"/>
  <c r="M44" i="9"/>
  <c r="AD44" i="9"/>
  <c r="N44" i="9"/>
  <c r="AI44" i="9"/>
  <c r="V44" i="9"/>
  <c r="AE44" i="9"/>
  <c r="P26" i="9"/>
  <c r="AC26" i="9"/>
  <c r="L26" i="9"/>
  <c r="U26" i="9"/>
  <c r="N26" i="9"/>
  <c r="Z26" i="9"/>
  <c r="AH26" i="9"/>
  <c r="AB26" i="9"/>
  <c r="J26" i="9"/>
  <c r="AA50" i="9"/>
  <c r="AC50" i="9"/>
  <c r="AE50" i="9"/>
  <c r="N50" i="9"/>
  <c r="Z50" i="9"/>
  <c r="W50" i="9"/>
  <c r="V50" i="9"/>
  <c r="AH50" i="9"/>
  <c r="T33" i="9"/>
  <c r="P33" i="9"/>
  <c r="H33" i="9"/>
  <c r="K33" i="9"/>
  <c r="R33" i="9"/>
  <c r="N33" i="9"/>
  <c r="W33" i="9"/>
  <c r="AK11" i="9"/>
  <c r="AK30" i="9"/>
  <c r="K30" i="9"/>
  <c r="V30" i="9"/>
  <c r="R30" i="9"/>
  <c r="X30" i="9"/>
  <c r="O30" i="9"/>
  <c r="W30" i="9"/>
  <c r="P32" i="9"/>
  <c r="J32" i="9"/>
  <c r="Y32" i="9"/>
  <c r="AH32" i="9"/>
  <c r="T32" i="9"/>
  <c r="S32" i="9"/>
  <c r="AG32" i="9"/>
  <c r="AJ64" i="9"/>
  <c r="E64" i="9"/>
  <c r="I64" i="9"/>
  <c r="AE64" i="9"/>
  <c r="J64" i="9"/>
  <c r="H64" i="9"/>
  <c r="AA64" i="9"/>
  <c r="Z64" i="9"/>
  <c r="Q64" i="9"/>
  <c r="AJ37" i="9"/>
  <c r="M37" i="9"/>
  <c r="I37" i="9"/>
  <c r="P37" i="9"/>
  <c r="AF37" i="9"/>
  <c r="W37" i="9"/>
  <c r="AE37" i="9"/>
  <c r="AA37" i="9"/>
  <c r="G21" i="9"/>
  <c r="X21" i="9"/>
  <c r="K21" i="9"/>
  <c r="Z21" i="9"/>
  <c r="AB21" i="9"/>
  <c r="J21" i="9"/>
  <c r="AA21" i="9"/>
  <c r="AH21" i="9"/>
  <c r="G7" i="9"/>
  <c r="AI7" i="9"/>
  <c r="V7" i="9"/>
  <c r="N7" i="9"/>
  <c r="AJ7" i="9"/>
  <c r="F40" i="9"/>
  <c r="AM40" i="9" s="1"/>
  <c r="R40" i="2"/>
  <c r="AK43" i="9"/>
  <c r="F68" i="9"/>
  <c r="AM68" i="9" s="1"/>
  <c r="R68" i="2"/>
  <c r="AF7" i="9"/>
  <c r="AD45" i="9"/>
  <c r="AJ45" i="9"/>
  <c r="E45" i="2"/>
  <c r="S45" i="9"/>
  <c r="L45" i="9"/>
  <c r="G45" i="9"/>
  <c r="AK45" i="9"/>
  <c r="AB45" i="9"/>
  <c r="Z45" i="9"/>
  <c r="J39" i="9"/>
  <c r="E39" i="2"/>
  <c r="K39" i="9"/>
  <c r="AH39" i="9"/>
  <c r="X39" i="9"/>
  <c r="AA39" i="9"/>
  <c r="E39" i="9"/>
  <c r="AB39" i="9"/>
  <c r="AF39" i="9"/>
  <c r="Q65" i="9"/>
  <c r="P65" i="9"/>
  <c r="T65" i="9"/>
  <c r="E65" i="9"/>
  <c r="X65" i="9"/>
  <c r="AI65" i="9"/>
  <c r="AC65" i="9"/>
  <c r="AJ65" i="9"/>
  <c r="L65" i="9"/>
  <c r="I46" i="9"/>
  <c r="AK46" i="9"/>
  <c r="AD46" i="9"/>
  <c r="J46" i="9"/>
  <c r="AI46" i="9"/>
  <c r="AH46" i="9"/>
  <c r="S46" i="9"/>
  <c r="E46" i="2"/>
  <c r="AC61" i="9"/>
  <c r="AH61" i="9"/>
  <c r="P61" i="9"/>
  <c r="O61" i="9"/>
  <c r="V61" i="9"/>
  <c r="Z61" i="9"/>
  <c r="U61" i="9"/>
  <c r="K61" i="9"/>
  <c r="T61" i="9"/>
  <c r="AH8" i="9"/>
  <c r="Z8" i="9"/>
  <c r="AD8" i="9"/>
  <c r="U8" i="9"/>
  <c r="L8" i="9"/>
  <c r="AJ8" i="9"/>
  <c r="O8" i="9"/>
  <c r="V8" i="9"/>
  <c r="M8" i="9"/>
  <c r="P48" i="9"/>
  <c r="E48" i="2"/>
  <c r="G48" i="9"/>
  <c r="AB48" i="9"/>
  <c r="Y48" i="9"/>
  <c r="O48" i="9"/>
  <c r="H48" i="9"/>
  <c r="I48" i="9"/>
  <c r="W48" i="9"/>
  <c r="F36" i="9"/>
  <c r="AL36" i="9" s="1"/>
  <c r="R36" i="2"/>
  <c r="AI34" i="9"/>
  <c r="S34" i="2"/>
  <c r="X34" i="9"/>
  <c r="N34" i="9"/>
  <c r="O34" i="9"/>
  <c r="I34" i="9"/>
  <c r="Z34" i="9"/>
  <c r="X75" i="9"/>
  <c r="O75" i="9"/>
  <c r="AE75" i="9"/>
  <c r="L75" i="9"/>
  <c r="Y75" i="9"/>
  <c r="P75" i="9"/>
  <c r="J75" i="9"/>
  <c r="W75" i="9"/>
  <c r="I75" i="9"/>
  <c r="AJ51" i="9"/>
  <c r="AH56" i="9"/>
  <c r="Z56" i="9"/>
  <c r="U56" i="9"/>
  <c r="AF56" i="9"/>
  <c r="AI56" i="9"/>
  <c r="AG56" i="9"/>
  <c r="L56" i="9"/>
  <c r="P56" i="9"/>
  <c r="AB56" i="9"/>
  <c r="AD25" i="9"/>
  <c r="J25" i="9"/>
  <c r="O25" i="9"/>
  <c r="AA25" i="9"/>
  <c r="T25" i="9"/>
  <c r="V25" i="9"/>
  <c r="K25" i="9"/>
  <c r="AI25" i="9"/>
  <c r="M25" i="9"/>
  <c r="AG60" i="9"/>
  <c r="R60" i="9"/>
  <c r="J60" i="9"/>
  <c r="N60" i="9"/>
  <c r="V60" i="9"/>
  <c r="G60" i="9"/>
  <c r="M60" i="9"/>
  <c r="W60" i="9"/>
  <c r="U42" i="9"/>
  <c r="R42" i="9"/>
  <c r="Y42" i="9"/>
  <c r="J42" i="9"/>
  <c r="I42" i="9"/>
  <c r="K42" i="9"/>
  <c r="N42" i="9"/>
  <c r="M42" i="9"/>
  <c r="AD42" i="9"/>
  <c r="AK63" i="9"/>
  <c r="AD16" i="9"/>
  <c r="J16" i="9"/>
  <c r="O16" i="9"/>
  <c r="R16" i="9"/>
  <c r="E16" i="9"/>
  <c r="K16" i="9"/>
  <c r="AJ16" i="9"/>
  <c r="G16" i="9"/>
  <c r="AC7" i="9"/>
  <c r="AE62" i="9"/>
  <c r="E62" i="9"/>
  <c r="S62" i="2"/>
  <c r="P62" i="9"/>
  <c r="AI62" i="9"/>
  <c r="AF62" i="9"/>
  <c r="G62" i="9"/>
  <c r="S62" i="9"/>
  <c r="AC62" i="9"/>
  <c r="E17" i="9"/>
  <c r="AB17" i="9"/>
  <c r="AC17" i="9"/>
  <c r="I17" i="9"/>
  <c r="M17" i="9"/>
  <c r="AD17" i="9"/>
  <c r="P17" i="9"/>
  <c r="X17" i="9"/>
  <c r="Y17" i="9"/>
  <c r="AH20" i="9"/>
  <c r="R20" i="9"/>
  <c r="L20" i="9"/>
  <c r="AK20" i="9"/>
  <c r="T20" i="9"/>
  <c r="P20" i="9"/>
  <c r="AE20" i="9"/>
  <c r="AD20" i="9"/>
  <c r="AK57" i="9"/>
  <c r="Z57" i="9"/>
  <c r="Y57" i="9"/>
  <c r="G57" i="9"/>
  <c r="E57" i="9"/>
  <c r="V57" i="9"/>
  <c r="J57" i="9"/>
  <c r="S57" i="9"/>
  <c r="R57" i="9"/>
  <c r="O38" i="9"/>
  <c r="K38" i="9"/>
  <c r="AI38" i="9"/>
  <c r="V38" i="9"/>
  <c r="AH38" i="9"/>
  <c r="X38" i="9"/>
  <c r="T38" i="9"/>
  <c r="AJ38" i="9"/>
  <c r="Y38" i="9"/>
  <c r="E49" i="9"/>
  <c r="AA49" i="9"/>
  <c r="AI49" i="9"/>
  <c r="L49" i="9"/>
  <c r="Y49" i="9"/>
  <c r="AD49" i="9"/>
  <c r="R49" i="9"/>
  <c r="AB49" i="9"/>
  <c r="AC69" i="9"/>
  <c r="AB69" i="9"/>
  <c r="W69" i="9"/>
  <c r="N69" i="9"/>
  <c r="M69" i="9"/>
  <c r="R69" i="9"/>
  <c r="J69" i="9"/>
  <c r="R11" i="2"/>
  <c r="F11" i="9"/>
  <c r="H74" i="9"/>
  <c r="AJ74" i="9"/>
  <c r="Z74" i="9"/>
  <c r="V74" i="9"/>
  <c r="Y74" i="9"/>
  <c r="AH74" i="9"/>
  <c r="W74" i="9"/>
  <c r="M74" i="9"/>
  <c r="E12" i="9"/>
  <c r="E12" i="2"/>
  <c r="AF12" i="9"/>
  <c r="H12" i="9"/>
  <c r="R12" i="9"/>
  <c r="AC12" i="9"/>
  <c r="Z12" i="9"/>
  <c r="O12" i="9"/>
  <c r="AA52" i="9"/>
  <c r="O52" i="9"/>
  <c r="AH52" i="9"/>
  <c r="AD52" i="9"/>
  <c r="Y52" i="9"/>
  <c r="N52" i="9"/>
  <c r="E52" i="2"/>
  <c r="E52" i="9"/>
  <c r="E73" i="2"/>
  <c r="S73" i="9"/>
  <c r="AE73" i="9"/>
  <c r="AI73" i="9"/>
  <c r="Y73" i="9"/>
  <c r="G73" i="9"/>
  <c r="AK73" i="9"/>
  <c r="S13" i="2"/>
  <c r="L13" i="9"/>
  <c r="AD13" i="9"/>
  <c r="AA13" i="9"/>
  <c r="AC13" i="9"/>
  <c r="AK13" i="9"/>
  <c r="AI13" i="9"/>
  <c r="H13" i="9"/>
  <c r="E13" i="9"/>
  <c r="AJ41" i="9"/>
  <c r="S41" i="9"/>
  <c r="O41" i="9"/>
  <c r="T41" i="9"/>
  <c r="AI41" i="9"/>
  <c r="G41" i="9"/>
  <c r="AG41" i="9"/>
  <c r="X41" i="9"/>
  <c r="E41" i="9"/>
  <c r="R7" i="9"/>
  <c r="AA7" i="9"/>
  <c r="I7" i="9"/>
  <c r="AG7" i="9"/>
  <c r="S54" i="2"/>
  <c r="AD54" i="9"/>
  <c r="X54" i="9"/>
  <c r="V54" i="9"/>
  <c r="AH54" i="9"/>
  <c r="H54" i="9"/>
  <c r="Z54" i="9"/>
  <c r="U54" i="9"/>
  <c r="AG53" i="9"/>
  <c r="AI53" i="9"/>
  <c r="E53" i="2"/>
  <c r="AE53" i="9"/>
  <c r="Y53" i="9"/>
  <c r="S53" i="2"/>
  <c r="AH53" i="9"/>
  <c r="Z35" i="9"/>
  <c r="Q35" i="9"/>
  <c r="P35" i="9"/>
  <c r="V35" i="9"/>
  <c r="U35" i="9"/>
  <c r="AC35" i="9"/>
  <c r="M35" i="9"/>
  <c r="S22" i="2"/>
  <c r="AC22" i="9"/>
  <c r="AI22" i="9"/>
  <c r="AH22" i="9"/>
  <c r="Y22" i="9"/>
  <c r="W22" i="9"/>
  <c r="E22" i="2"/>
  <c r="AB22" i="9"/>
  <c r="T22" i="9"/>
  <c r="S55" i="2"/>
  <c r="M55" i="9"/>
  <c r="AD55" i="9"/>
  <c r="T55" i="9"/>
  <c r="N55" i="9"/>
  <c r="P55" i="9"/>
  <c r="L55" i="9"/>
  <c r="X55" i="9"/>
  <c r="Y55" i="9"/>
  <c r="S40" i="2"/>
  <c r="T7" i="9"/>
  <c r="AK7" i="9"/>
  <c r="L139" i="7"/>
  <c r="AM70" i="9" l="1"/>
  <c r="J14" i="17"/>
  <c r="P111" i="7"/>
  <c r="P122" i="7" s="1"/>
  <c r="R42" i="30"/>
  <c r="Q90" i="2" s="1"/>
  <c r="Q91" i="2" s="1"/>
  <c r="O42" i="30"/>
  <c r="N90" i="2" s="1"/>
  <c r="N91" i="2" s="1"/>
  <c r="L111" i="7"/>
  <c r="L122" i="7" s="1"/>
  <c r="S21" i="2"/>
  <c r="AM15" i="9"/>
  <c r="AN15" i="9" s="1"/>
  <c r="J111" i="7"/>
  <c r="J122" i="7" s="1"/>
  <c r="I42" i="30"/>
  <c r="S32" i="2"/>
  <c r="S61" i="2"/>
  <c r="S52" i="2"/>
  <c r="S26" i="2"/>
  <c r="S60" i="2"/>
  <c r="S30" i="2"/>
  <c r="S12" i="2"/>
  <c r="AK42" i="9"/>
  <c r="AK74" i="9"/>
  <c r="S57" i="2"/>
  <c r="J55" i="77"/>
  <c r="N55" i="77" s="1"/>
  <c r="F40" i="30"/>
  <c r="F35" i="30"/>
  <c r="S41" i="30"/>
  <c r="F14" i="30"/>
  <c r="F23" i="30"/>
  <c r="F91" i="7"/>
  <c r="Q91" i="7" s="1"/>
  <c r="F38" i="30"/>
  <c r="F110" i="7"/>
  <c r="Q110" i="7" s="1"/>
  <c r="F7" i="30"/>
  <c r="F10" i="30"/>
  <c r="F30" i="30"/>
  <c r="AM58" i="9"/>
  <c r="F58" i="7" s="1"/>
  <c r="Q58" i="7" s="1"/>
  <c r="V58" i="7" s="1"/>
  <c r="Y58" i="7" s="1"/>
  <c r="AK23" i="9"/>
  <c r="S10" i="30"/>
  <c r="S30" i="30"/>
  <c r="S15" i="30"/>
  <c r="S14" i="30"/>
  <c r="S37" i="30"/>
  <c r="S36" i="30"/>
  <c r="S35" i="30"/>
  <c r="S34" i="30"/>
  <c r="S38" i="30"/>
  <c r="S19" i="30"/>
  <c r="S16" i="30"/>
  <c r="S21" i="30"/>
  <c r="S33" i="30"/>
  <c r="S20" i="30"/>
  <c r="S28" i="30"/>
  <c r="S26" i="30"/>
  <c r="S25" i="30"/>
  <c r="S24" i="30"/>
  <c r="S22" i="30"/>
  <c r="S18" i="30"/>
  <c r="S29" i="30"/>
  <c r="S23" i="30"/>
  <c r="S39" i="30"/>
  <c r="S17" i="30"/>
  <c r="S27" i="30"/>
  <c r="S31" i="30"/>
  <c r="S32" i="30"/>
  <c r="S11" i="30"/>
  <c r="S12" i="30"/>
  <c r="S13" i="30"/>
  <c r="S9" i="30"/>
  <c r="AL47" i="9"/>
  <c r="S8" i="30"/>
  <c r="P141" i="7"/>
  <c r="AM59" i="9"/>
  <c r="AU59" i="9" s="1"/>
  <c r="BA59" i="9" s="1"/>
  <c r="BI59" i="9" s="1"/>
  <c r="S38" i="2"/>
  <c r="AK69" i="9"/>
  <c r="AL69" i="9" s="1"/>
  <c r="AL40" i="9"/>
  <c r="S35" i="2"/>
  <c r="AM51" i="9"/>
  <c r="AU51" i="9" s="1"/>
  <c r="BA51" i="9" s="1"/>
  <c r="BI51" i="9" s="1"/>
  <c r="AM18" i="9"/>
  <c r="AN18" i="9" s="1"/>
  <c r="AK29" i="9"/>
  <c r="AM14" i="9"/>
  <c r="F14" i="7" s="1"/>
  <c r="Q14" i="7" s="1"/>
  <c r="V14" i="7" s="1"/>
  <c r="Y14" i="7" s="1"/>
  <c r="AL11" i="9"/>
  <c r="S64" i="2"/>
  <c r="S25" i="2"/>
  <c r="AL51" i="9"/>
  <c r="AM43" i="9"/>
  <c r="F43" i="7" s="1"/>
  <c r="Q43" i="7" s="1"/>
  <c r="V43" i="7" s="1"/>
  <c r="Y43" i="7" s="1"/>
  <c r="AL24" i="9"/>
  <c r="AK22" i="9"/>
  <c r="AM66" i="9"/>
  <c r="F66" i="7" s="1"/>
  <c r="Q66" i="7" s="1"/>
  <c r="V66" i="7" s="1"/>
  <c r="Y66" i="7" s="1"/>
  <c r="AK52" i="9"/>
  <c r="S37" i="2"/>
  <c r="L141" i="7"/>
  <c r="AM36" i="9"/>
  <c r="F36" i="7" s="1"/>
  <c r="Q36" i="7" s="1"/>
  <c r="V36" i="7" s="1"/>
  <c r="Y36" i="7" s="1"/>
  <c r="F10" i="7"/>
  <c r="Q10" i="7" s="1"/>
  <c r="V10" i="7" s="1"/>
  <c r="Y10" i="7" s="1"/>
  <c r="AN10" i="9"/>
  <c r="AU10" i="9"/>
  <c r="BA10" i="9" s="1"/>
  <c r="BI10" i="9" s="1"/>
  <c r="AU24" i="9"/>
  <c r="BA24" i="9" s="1"/>
  <c r="BI24" i="9" s="1"/>
  <c r="F24" i="7"/>
  <c r="Q24" i="7" s="1"/>
  <c r="V24" i="7" s="1"/>
  <c r="Y24" i="7" s="1"/>
  <c r="AN24" i="9"/>
  <c r="F73" i="9"/>
  <c r="R73" i="2"/>
  <c r="AD76" i="9"/>
  <c r="F19" i="30"/>
  <c r="X14" i="2"/>
  <c r="W14" i="2"/>
  <c r="S41" i="2"/>
  <c r="W28" i="2"/>
  <c r="X28" i="2"/>
  <c r="R60" i="2"/>
  <c r="F60" i="9"/>
  <c r="AM60" i="9" s="1"/>
  <c r="AN71" i="9"/>
  <c r="F71" i="7"/>
  <c r="Q71" i="7" s="1"/>
  <c r="V71" i="7" s="1"/>
  <c r="Y71" i="7" s="1"/>
  <c r="AU71" i="9"/>
  <c r="BA71" i="9" s="1"/>
  <c r="BI71" i="9" s="1"/>
  <c r="R37" i="2"/>
  <c r="F37" i="9"/>
  <c r="AM37" i="9" s="1"/>
  <c r="I76" i="9"/>
  <c r="AK35" i="9"/>
  <c r="AM11" i="9"/>
  <c r="AF24" i="2"/>
  <c r="O23" i="71"/>
  <c r="F33" i="9"/>
  <c r="AM33" i="9" s="1"/>
  <c r="R33" i="2"/>
  <c r="X68" i="2"/>
  <c r="W68" i="2"/>
  <c r="AI76" i="9"/>
  <c r="Z76" i="9"/>
  <c r="AM63" i="9"/>
  <c r="F55" i="9"/>
  <c r="R55" i="2"/>
  <c r="R23" i="2"/>
  <c r="F23" i="9"/>
  <c r="AM23" i="9" s="1"/>
  <c r="F9" i="9"/>
  <c r="AL9" i="9" s="1"/>
  <c r="R9" i="2"/>
  <c r="F25" i="30"/>
  <c r="R8" i="2"/>
  <c r="F8" i="9"/>
  <c r="AM8" i="9" s="1"/>
  <c r="F44" i="9"/>
  <c r="R44" i="2"/>
  <c r="R32" i="2"/>
  <c r="F32" i="9"/>
  <c r="O76" i="9"/>
  <c r="F29" i="9"/>
  <c r="R29" i="2"/>
  <c r="G76" i="9"/>
  <c r="R69" i="2"/>
  <c r="F69" i="9"/>
  <c r="R49" i="2"/>
  <c r="F49" i="9"/>
  <c r="F17" i="9"/>
  <c r="R17" i="2"/>
  <c r="U76" i="9"/>
  <c r="P90" i="1"/>
  <c r="P91" i="1" s="1"/>
  <c r="AG76" i="9"/>
  <c r="R16" i="2"/>
  <c r="F16" i="9"/>
  <c r="AM16" i="9" s="1"/>
  <c r="T76" i="9"/>
  <c r="AJ54" i="9"/>
  <c r="AL7" i="9"/>
  <c r="AM7" i="9"/>
  <c r="E76" i="9"/>
  <c r="R13" i="2"/>
  <c r="F13" i="9"/>
  <c r="AL13" i="9" s="1"/>
  <c r="R42" i="2"/>
  <c r="F42" i="9"/>
  <c r="AL42" i="9" s="1"/>
  <c r="X71" i="2"/>
  <c r="W71" i="2"/>
  <c r="AK65" i="9"/>
  <c r="X15" i="2"/>
  <c r="W15" i="2"/>
  <c r="X58" i="2"/>
  <c r="W58" i="2"/>
  <c r="AK17" i="9"/>
  <c r="AM28" i="9"/>
  <c r="R53" i="2"/>
  <c r="F53" i="9"/>
  <c r="AJ73" i="9"/>
  <c r="AL73" i="9" s="1"/>
  <c r="R52" i="2"/>
  <c r="F52" i="9"/>
  <c r="AM52" i="9" s="1"/>
  <c r="F12" i="9"/>
  <c r="R12" i="2"/>
  <c r="AJ20" i="9"/>
  <c r="F31" i="30"/>
  <c r="R46" i="2"/>
  <c r="F46" i="9"/>
  <c r="AL46" i="9" s="1"/>
  <c r="AU40" i="9"/>
  <c r="BA40" i="9" s="1"/>
  <c r="BI40" i="9" s="1"/>
  <c r="AN40" i="9"/>
  <c r="F40" i="7"/>
  <c r="Q40" i="7" s="1"/>
  <c r="V40" i="7" s="1"/>
  <c r="Y40" i="7" s="1"/>
  <c r="R76" i="9"/>
  <c r="J76" i="9"/>
  <c r="AH76" i="9"/>
  <c r="AN58" i="9"/>
  <c r="F15" i="7"/>
  <c r="Q15" i="7" s="1"/>
  <c r="V15" i="7" s="1"/>
  <c r="Y15" i="7" s="1"/>
  <c r="F50" i="9"/>
  <c r="R50" i="2"/>
  <c r="AK55" i="9"/>
  <c r="F61" i="9"/>
  <c r="AL61" i="9" s="1"/>
  <c r="R61" i="2"/>
  <c r="F99" i="7"/>
  <c r="Q99" i="7" s="1"/>
  <c r="AL68" i="9"/>
  <c r="W24" i="2"/>
  <c r="X24" i="2"/>
  <c r="AL66" i="9"/>
  <c r="M76" i="9"/>
  <c r="W51" i="2"/>
  <c r="X51" i="2"/>
  <c r="F74" i="9"/>
  <c r="R74" i="2"/>
  <c r="AM67" i="9"/>
  <c r="R56" i="2"/>
  <c r="F56" i="9"/>
  <c r="AL56" i="9" s="1"/>
  <c r="H90" i="2"/>
  <c r="H91" i="2" s="1"/>
  <c r="F30" i="9"/>
  <c r="AM30" i="9" s="1"/>
  <c r="R30" i="2"/>
  <c r="R26" i="2"/>
  <c r="F26" i="9"/>
  <c r="AM26" i="9" s="1"/>
  <c r="V76" i="9"/>
  <c r="W59" i="2"/>
  <c r="X59" i="2"/>
  <c r="AK53" i="9"/>
  <c r="AL72" i="9"/>
  <c r="AK25" i="9"/>
  <c r="R75" i="2"/>
  <c r="F75" i="9"/>
  <c r="AL75" i="9" s="1"/>
  <c r="R21" i="2"/>
  <c r="F21" i="9"/>
  <c r="AL21" i="9" s="1"/>
  <c r="X76" i="9"/>
  <c r="F19" i="9"/>
  <c r="R19" i="2"/>
  <c r="F35" i="9"/>
  <c r="AL35" i="9" s="1"/>
  <c r="R35" i="2"/>
  <c r="R54" i="2"/>
  <c r="F54" i="9"/>
  <c r="AL54" i="9" s="1"/>
  <c r="W43" i="2"/>
  <c r="X43" i="2"/>
  <c r="F20" i="9"/>
  <c r="R20" i="2"/>
  <c r="J141" i="7"/>
  <c r="Y76" i="9"/>
  <c r="N76" i="9"/>
  <c r="K90" i="2"/>
  <c r="K91" i="2" s="1"/>
  <c r="AK49" i="9"/>
  <c r="AF66" i="2"/>
  <c r="O65" i="71"/>
  <c r="X11" i="2"/>
  <c r="W11" i="2"/>
  <c r="Q76" i="9"/>
  <c r="R62" i="2"/>
  <c r="F62" i="9"/>
  <c r="AM62" i="9" s="1"/>
  <c r="AN72" i="9"/>
  <c r="F72" i="7"/>
  <c r="Q72" i="7" s="1"/>
  <c r="V72" i="7" s="1"/>
  <c r="Y72" i="7" s="1"/>
  <c r="AU72" i="9"/>
  <c r="BA72" i="9" s="1"/>
  <c r="BI72" i="9" s="1"/>
  <c r="X70" i="2"/>
  <c r="W70" i="2"/>
  <c r="F22" i="30"/>
  <c r="F57" i="9"/>
  <c r="AL57" i="9" s="1"/>
  <c r="R57" i="2"/>
  <c r="W27" i="2"/>
  <c r="X27" i="2"/>
  <c r="AL63" i="9"/>
  <c r="AL10" i="9"/>
  <c r="W36" i="2"/>
  <c r="X36" i="2"/>
  <c r="F48" i="9"/>
  <c r="AM48" i="9" s="1"/>
  <c r="R48" i="2"/>
  <c r="AL71" i="9"/>
  <c r="AU68" i="9"/>
  <c r="BA68" i="9" s="1"/>
  <c r="BI68" i="9" s="1"/>
  <c r="F68" i="7"/>
  <c r="Q68" i="7" s="1"/>
  <c r="V68" i="7" s="1"/>
  <c r="Y68" i="7" s="1"/>
  <c r="AN68" i="9"/>
  <c r="W66" i="2"/>
  <c r="X66" i="2"/>
  <c r="AA76" i="9"/>
  <c r="M90" i="1"/>
  <c r="M91" i="1" s="1"/>
  <c r="X18" i="2"/>
  <c r="W18" i="2"/>
  <c r="F88" i="7"/>
  <c r="Q88" i="7" s="1"/>
  <c r="X47" i="2"/>
  <c r="W47" i="2"/>
  <c r="W7" i="2"/>
  <c r="AE76" i="9"/>
  <c r="F8" i="30"/>
  <c r="AK50" i="9"/>
  <c r="R22" i="2"/>
  <c r="F22" i="9"/>
  <c r="F39" i="9"/>
  <c r="AM39" i="9" s="1"/>
  <c r="R39" i="2"/>
  <c r="R45" i="2"/>
  <c r="F45" i="9"/>
  <c r="AL45" i="9" s="1"/>
  <c r="F11" i="30"/>
  <c r="F82" i="7"/>
  <c r="Q82" i="7" s="1"/>
  <c r="W40" i="2"/>
  <c r="X40" i="2"/>
  <c r="AJ44" i="9"/>
  <c r="AC76" i="9"/>
  <c r="AJ32" i="9"/>
  <c r="J90" i="1"/>
  <c r="J91" i="1" s="1"/>
  <c r="H76" i="9"/>
  <c r="AK19" i="9"/>
  <c r="F41" i="9"/>
  <c r="AM41" i="9" s="1"/>
  <c r="R41" i="2"/>
  <c r="F38" i="9"/>
  <c r="AL38" i="9" s="1"/>
  <c r="R38" i="2"/>
  <c r="F34" i="9"/>
  <c r="R34" i="2"/>
  <c r="F65" i="9"/>
  <c r="R65" i="2"/>
  <c r="X63" i="2"/>
  <c r="W63" i="2"/>
  <c r="AB76" i="9"/>
  <c r="X67" i="2"/>
  <c r="W67" i="2"/>
  <c r="AF43" i="2"/>
  <c r="O42" i="71"/>
  <c r="F89" i="7"/>
  <c r="Q89" i="7" s="1"/>
  <c r="F18" i="30"/>
  <c r="AN70" i="9"/>
  <c r="AU70" i="9"/>
  <c r="BA70" i="9" s="1"/>
  <c r="BI70" i="9" s="1"/>
  <c r="F70" i="7"/>
  <c r="Q70" i="7" s="1"/>
  <c r="V70" i="7" s="1"/>
  <c r="Y70" i="7" s="1"/>
  <c r="X72" i="2"/>
  <c r="W72" i="2"/>
  <c r="S16" i="2"/>
  <c r="S39" i="2"/>
  <c r="F15" i="30"/>
  <c r="F86" i="7"/>
  <c r="Q86" i="7" s="1"/>
  <c r="AU47" i="9"/>
  <c r="BA47" i="9" s="1"/>
  <c r="BI47" i="9" s="1"/>
  <c r="AN47" i="9"/>
  <c r="F47" i="7"/>
  <c r="Q47" i="7" s="1"/>
  <c r="V47" i="7" s="1"/>
  <c r="Y47" i="7" s="1"/>
  <c r="W10" i="2"/>
  <c r="X10" i="2"/>
  <c r="R64" i="2"/>
  <c r="F64" i="9"/>
  <c r="AM64" i="9" s="1"/>
  <c r="S33" i="2"/>
  <c r="L76" i="9"/>
  <c r="E76" i="2"/>
  <c r="E85" i="2" s="1"/>
  <c r="K76" i="9"/>
  <c r="AF76" i="9"/>
  <c r="W76" i="9"/>
  <c r="AK34" i="9"/>
  <c r="F29" i="30"/>
  <c r="AL37" i="9"/>
  <c r="AF48" i="2"/>
  <c r="O47" i="71"/>
  <c r="W31" i="2"/>
  <c r="X31" i="2"/>
  <c r="AK12" i="9"/>
  <c r="S56" i="2"/>
  <c r="AL43" i="9"/>
  <c r="N141" i="7"/>
  <c r="P76" i="9"/>
  <c r="AM31" i="9"/>
  <c r="AM27" i="9"/>
  <c r="F25" i="9"/>
  <c r="R25" i="2"/>
  <c r="S76" i="9"/>
  <c r="AM22" i="9" l="1"/>
  <c r="AM74" i="9"/>
  <c r="AM69" i="9"/>
  <c r="AL16" i="9"/>
  <c r="AM54" i="9"/>
  <c r="AN54" i="9" s="1"/>
  <c r="AM25" i="9"/>
  <c r="AL29" i="9"/>
  <c r="AU15" i="9"/>
  <c r="BA15" i="9" s="1"/>
  <c r="BI15" i="9" s="1"/>
  <c r="AM17" i="9"/>
  <c r="F17" i="7" s="1"/>
  <c r="Q17" i="7" s="1"/>
  <c r="V17" i="7" s="1"/>
  <c r="Y17" i="7" s="1"/>
  <c r="K55" i="77"/>
  <c r="L55" i="77" s="1"/>
  <c r="F104" i="7"/>
  <c r="Q104" i="7" s="1"/>
  <c r="F108" i="7"/>
  <c r="Q108" i="7" s="1"/>
  <c r="F105" i="7"/>
  <c r="Q105" i="7" s="1"/>
  <c r="F83" i="7"/>
  <c r="Q83" i="7" s="1"/>
  <c r="F17" i="30"/>
  <c r="F37" i="30"/>
  <c r="F33" i="30"/>
  <c r="F12" i="30"/>
  <c r="F93" i="7"/>
  <c r="Q93" i="7" s="1"/>
  <c r="F32" i="30"/>
  <c r="F79" i="7"/>
  <c r="Q79" i="7" s="1"/>
  <c r="F87" i="7"/>
  <c r="Q87" i="7" s="1"/>
  <c r="F102" i="7"/>
  <c r="Q102" i="7" s="1"/>
  <c r="F34" i="30"/>
  <c r="F107" i="7"/>
  <c r="Q107" i="7" s="1"/>
  <c r="F80" i="7"/>
  <c r="Q80" i="7" s="1"/>
  <c r="F27" i="30"/>
  <c r="F101" i="7"/>
  <c r="Q101" i="7" s="1"/>
  <c r="F21" i="30"/>
  <c r="F16" i="30"/>
  <c r="F98" i="7"/>
  <c r="Q98" i="7" s="1"/>
  <c r="AM20" i="9"/>
  <c r="AU20" i="9" s="1"/>
  <c r="BA20" i="9" s="1"/>
  <c r="BI20" i="9" s="1"/>
  <c r="F95" i="7"/>
  <c r="Q95" i="7" s="1"/>
  <c r="F97" i="7"/>
  <c r="Q97" i="7" s="1"/>
  <c r="F24" i="30"/>
  <c r="F26" i="30"/>
  <c r="F100" i="7"/>
  <c r="Q100" i="7" s="1"/>
  <c r="F9" i="30"/>
  <c r="F92" i="7"/>
  <c r="Q92" i="7" s="1"/>
  <c r="F90" i="7"/>
  <c r="Q90" i="7" s="1"/>
  <c r="S40" i="30"/>
  <c r="V110" i="7"/>
  <c r="W12" i="30"/>
  <c r="F103" i="7"/>
  <c r="Q103" i="7" s="1"/>
  <c r="V89" i="7"/>
  <c r="F36" i="30"/>
  <c r="F84" i="7"/>
  <c r="Q84" i="7" s="1"/>
  <c r="F20" i="30"/>
  <c r="F28" i="30"/>
  <c r="F78" i="7"/>
  <c r="F106" i="7"/>
  <c r="Q106" i="7" s="1"/>
  <c r="F96" i="7"/>
  <c r="Q96" i="7" s="1"/>
  <c r="F94" i="7"/>
  <c r="Q94" i="7" s="1"/>
  <c r="F39" i="30"/>
  <c r="V97" i="7"/>
  <c r="W27" i="30"/>
  <c r="F13" i="30"/>
  <c r="F85" i="7"/>
  <c r="Q85" i="7" s="1"/>
  <c r="F109" i="7"/>
  <c r="Q109" i="7" s="1"/>
  <c r="F81" i="7"/>
  <c r="Q81" i="7" s="1"/>
  <c r="X41" i="30"/>
  <c r="W24" i="30"/>
  <c r="W34" i="30"/>
  <c r="V86" i="7"/>
  <c r="W41" i="30"/>
  <c r="AU58" i="9"/>
  <c r="BA58" i="9" s="1"/>
  <c r="BI58" i="9" s="1"/>
  <c r="AM29" i="9"/>
  <c r="F51" i="7"/>
  <c r="Q51" i="7" s="1"/>
  <c r="V51" i="7" s="1"/>
  <c r="Y51" i="7" s="1"/>
  <c r="AU36" i="9"/>
  <c r="AU14" i="9"/>
  <c r="AM21" i="9"/>
  <c r="F21" i="7" s="1"/>
  <c r="Q21" i="7" s="1"/>
  <c r="V21" i="7" s="1"/>
  <c r="Y21" i="7" s="1"/>
  <c r="S7" i="30"/>
  <c r="AN59" i="9"/>
  <c r="P58" i="71" s="1"/>
  <c r="F59" i="7"/>
  <c r="Q59" i="7" s="1"/>
  <c r="V59" i="7" s="1"/>
  <c r="Y59" i="7" s="1"/>
  <c r="AM73" i="9"/>
  <c r="AU73" i="9" s="1"/>
  <c r="BA73" i="9" s="1"/>
  <c r="BI73" i="9" s="1"/>
  <c r="AL23" i="9"/>
  <c r="AL33" i="9"/>
  <c r="AL52" i="9"/>
  <c r="AU43" i="9"/>
  <c r="AN36" i="9"/>
  <c r="E36" i="7" s="1"/>
  <c r="AN14" i="9"/>
  <c r="P13" i="71" s="1"/>
  <c r="AN51" i="9"/>
  <c r="P50" i="71" s="1"/>
  <c r="AN43" i="9"/>
  <c r="P42" i="71" s="1"/>
  <c r="F18" i="7"/>
  <c r="Q18" i="7" s="1"/>
  <c r="V18" i="7" s="1"/>
  <c r="Y18" i="7" s="1"/>
  <c r="AU18" i="9"/>
  <c r="AM42" i="9"/>
  <c r="F42" i="7" s="1"/>
  <c r="Q42" i="7" s="1"/>
  <c r="V42" i="7" s="1"/>
  <c r="Y42" i="7" s="1"/>
  <c r="AL32" i="9"/>
  <c r="AL17" i="9"/>
  <c r="AL44" i="9"/>
  <c r="AL60" i="9"/>
  <c r="X90" i="7"/>
  <c r="BG90" i="7" s="1"/>
  <c r="BI90" i="7" s="1"/>
  <c r="AL19" i="9"/>
  <c r="AN66" i="9"/>
  <c r="E66" i="7" s="1"/>
  <c r="AM19" i="9"/>
  <c r="F19" i="7" s="1"/>
  <c r="Q19" i="7" s="1"/>
  <c r="V19" i="7" s="1"/>
  <c r="Y19" i="7" s="1"/>
  <c r="AK76" i="9"/>
  <c r="AL12" i="9"/>
  <c r="Y51" i="2"/>
  <c r="AL34" i="9"/>
  <c r="AM12" i="9"/>
  <c r="F12" i="7" s="1"/>
  <c r="Q12" i="7" s="1"/>
  <c r="V12" i="7" s="1"/>
  <c r="Y12" i="7" s="1"/>
  <c r="AL22" i="9"/>
  <c r="S76" i="2"/>
  <c r="S85" i="2" s="1"/>
  <c r="AM49" i="9"/>
  <c r="F49" i="7" s="1"/>
  <c r="Q49" i="7" s="1"/>
  <c r="V49" i="7" s="1"/>
  <c r="Y49" i="7" s="1"/>
  <c r="AU66" i="9"/>
  <c r="Y70" i="2"/>
  <c r="AL50" i="9"/>
  <c r="AL64" i="9"/>
  <c r="AL8" i="9"/>
  <c r="AU39" i="9"/>
  <c r="BA39" i="9" s="1"/>
  <c r="BI39" i="9" s="1"/>
  <c r="AN39" i="9"/>
  <c r="F39" i="7"/>
  <c r="Q39" i="7" s="1"/>
  <c r="V39" i="7" s="1"/>
  <c r="Y39" i="7" s="1"/>
  <c r="AU48" i="9"/>
  <c r="BA48" i="9" s="1"/>
  <c r="BI48" i="9" s="1"/>
  <c r="AN48" i="9"/>
  <c r="F48" i="7"/>
  <c r="Q48" i="7" s="1"/>
  <c r="V48" i="7" s="1"/>
  <c r="Y48" i="7" s="1"/>
  <c r="AU30" i="9"/>
  <c r="BA30" i="9" s="1"/>
  <c r="BI30" i="9" s="1"/>
  <c r="F30" i="7"/>
  <c r="Q30" i="7" s="1"/>
  <c r="V30" i="7" s="1"/>
  <c r="Y30" i="7" s="1"/>
  <c r="AN30" i="9"/>
  <c r="AU22" i="9"/>
  <c r="BA22" i="9" s="1"/>
  <c r="BI22" i="9" s="1"/>
  <c r="AN22" i="9"/>
  <c r="F22" i="7"/>
  <c r="Q22" i="7" s="1"/>
  <c r="V22" i="7" s="1"/>
  <c r="Y22" i="7" s="1"/>
  <c r="AN8" i="9"/>
  <c r="AU8" i="9"/>
  <c r="BA8" i="9" s="1"/>
  <c r="BI8" i="9" s="1"/>
  <c r="F8" i="7"/>
  <c r="Q8" i="7" s="1"/>
  <c r="V8" i="7" s="1"/>
  <c r="Y8" i="7" s="1"/>
  <c r="AU27" i="9"/>
  <c r="BA27" i="9" s="1"/>
  <c r="BI27" i="9" s="1"/>
  <c r="F27" i="7"/>
  <c r="Q27" i="7" s="1"/>
  <c r="V27" i="7" s="1"/>
  <c r="Y27" i="7" s="1"/>
  <c r="AN27" i="9"/>
  <c r="D43" i="1"/>
  <c r="E18" i="7"/>
  <c r="P17" i="71"/>
  <c r="AL48" i="9"/>
  <c r="AF51" i="2"/>
  <c r="O50" i="71"/>
  <c r="AF38" i="2"/>
  <c r="O37" i="71"/>
  <c r="D66" i="1"/>
  <c r="AF33" i="2"/>
  <c r="O32" i="71"/>
  <c r="X50" i="2"/>
  <c r="W50" i="2"/>
  <c r="AF20" i="2"/>
  <c r="O19" i="71"/>
  <c r="AF25" i="2"/>
  <c r="O24" i="71"/>
  <c r="AF41" i="2"/>
  <c r="O40" i="71"/>
  <c r="AF21" i="2"/>
  <c r="O20" i="71"/>
  <c r="AF73" i="2"/>
  <c r="O72" i="71"/>
  <c r="AM45" i="9"/>
  <c r="W23" i="2"/>
  <c r="AF87" i="2"/>
  <c r="AF42" i="2"/>
  <c r="O41" i="71"/>
  <c r="Y68" i="2"/>
  <c r="AF45" i="2"/>
  <c r="O44" i="71"/>
  <c r="X33" i="2"/>
  <c r="W33" i="2"/>
  <c r="AF63" i="2"/>
  <c r="O62" i="71"/>
  <c r="AF60" i="2"/>
  <c r="O59" i="71"/>
  <c r="AF68" i="2"/>
  <c r="O67" i="71"/>
  <c r="F31" i="7"/>
  <c r="Q31" i="7" s="1"/>
  <c r="V31" i="7" s="1"/>
  <c r="Y31" i="7" s="1"/>
  <c r="AU31" i="9"/>
  <c r="BA31" i="9" s="1"/>
  <c r="BI31" i="9" s="1"/>
  <c r="AN31" i="9"/>
  <c r="AF16" i="2"/>
  <c r="O15" i="71"/>
  <c r="AM65" i="9"/>
  <c r="X34" i="2"/>
  <c r="W34" i="2"/>
  <c r="W38" i="2"/>
  <c r="X38" i="2"/>
  <c r="F41" i="7"/>
  <c r="Q41" i="7" s="1"/>
  <c r="V41" i="7" s="1"/>
  <c r="Y41" i="7" s="1"/>
  <c r="AU41" i="9"/>
  <c r="BA41" i="9" s="1"/>
  <c r="BI41" i="9" s="1"/>
  <c r="AN41" i="9"/>
  <c r="X39" i="2"/>
  <c r="W39" i="2"/>
  <c r="F52" i="7"/>
  <c r="Q52" i="7" s="1"/>
  <c r="V52" i="7" s="1"/>
  <c r="Y52" i="7" s="1"/>
  <c r="AN52" i="9"/>
  <c r="AU52" i="9"/>
  <c r="BA52" i="9" s="1"/>
  <c r="BI52" i="9" s="1"/>
  <c r="X22" i="2"/>
  <c r="W22" i="2"/>
  <c r="X7" i="2"/>
  <c r="Y18" i="2"/>
  <c r="W8" i="30"/>
  <c r="V79" i="7"/>
  <c r="P71" i="71"/>
  <c r="E72" i="7"/>
  <c r="AF39" i="2"/>
  <c r="O38" i="71"/>
  <c r="W35" i="2"/>
  <c r="X35" i="2"/>
  <c r="X19" i="2"/>
  <c r="W19" i="2"/>
  <c r="W21" i="2"/>
  <c r="X21" i="2"/>
  <c r="X75" i="2"/>
  <c r="W75" i="2"/>
  <c r="AF71" i="2"/>
  <c r="O70" i="71"/>
  <c r="F26" i="7"/>
  <c r="Q26" i="7" s="1"/>
  <c r="V26" i="7" s="1"/>
  <c r="Y26" i="7" s="1"/>
  <c r="AU26" i="9"/>
  <c r="BA26" i="9" s="1"/>
  <c r="BI26" i="9" s="1"/>
  <c r="AN26" i="9"/>
  <c r="X30" i="2"/>
  <c r="W30" i="2"/>
  <c r="AL25" i="9"/>
  <c r="AU67" i="9"/>
  <c r="BA67" i="9" s="1"/>
  <c r="BI67" i="9" s="1"/>
  <c r="AN67" i="9"/>
  <c r="F67" i="7"/>
  <c r="Q67" i="7" s="1"/>
  <c r="V67" i="7" s="1"/>
  <c r="Y67" i="7" s="1"/>
  <c r="W61" i="2"/>
  <c r="X61" i="2"/>
  <c r="AL26" i="9"/>
  <c r="AL30" i="9"/>
  <c r="E40" i="7"/>
  <c r="P39" i="71"/>
  <c r="AL62" i="9"/>
  <c r="AL20" i="9"/>
  <c r="X12" i="2"/>
  <c r="W12" i="2"/>
  <c r="AM46" i="9"/>
  <c r="AN7" i="9"/>
  <c r="F7" i="7"/>
  <c r="AU7" i="9"/>
  <c r="BA7" i="9" s="1"/>
  <c r="BI7" i="9" s="1"/>
  <c r="X16" i="2"/>
  <c r="W16" i="2"/>
  <c r="BU11" i="11"/>
  <c r="AH11" i="10"/>
  <c r="AN69" i="9"/>
  <c r="AU69" i="9"/>
  <c r="BA69" i="9" s="1"/>
  <c r="BI69" i="9" s="1"/>
  <c r="F69" i="7"/>
  <c r="Q69" i="7" s="1"/>
  <c r="V69" i="7" s="1"/>
  <c r="Y69" i="7" s="1"/>
  <c r="AL39" i="9"/>
  <c r="J54" i="77"/>
  <c r="R101" i="7"/>
  <c r="AM35" i="9"/>
  <c r="AL55" i="9"/>
  <c r="AN63" i="9"/>
  <c r="F63" i="7"/>
  <c r="Q63" i="7" s="1"/>
  <c r="V63" i="7" s="1"/>
  <c r="Y63" i="7" s="1"/>
  <c r="AU63" i="9"/>
  <c r="BA63" i="9" s="1"/>
  <c r="BI63" i="9" s="1"/>
  <c r="D24" i="1"/>
  <c r="AU11" i="9"/>
  <c r="BA11" i="9" s="1"/>
  <c r="BI11" i="9" s="1"/>
  <c r="AN11" i="9"/>
  <c r="F11" i="7"/>
  <c r="Q11" i="7" s="1"/>
  <c r="V11" i="7" s="1"/>
  <c r="Y11" i="7" s="1"/>
  <c r="AM13" i="9"/>
  <c r="BC59" i="9"/>
  <c r="AE59" i="7"/>
  <c r="AF8" i="2"/>
  <c r="O7" i="71"/>
  <c r="AU60" i="9"/>
  <c r="BA60" i="9" s="1"/>
  <c r="BI60" i="9" s="1"/>
  <c r="F60" i="7"/>
  <c r="Q60" i="7" s="1"/>
  <c r="V60" i="7" s="1"/>
  <c r="Y60" i="7" s="1"/>
  <c r="AN60" i="9"/>
  <c r="F25" i="7"/>
  <c r="Q25" i="7" s="1"/>
  <c r="V25" i="7" s="1"/>
  <c r="Y25" i="7" s="1"/>
  <c r="AN25" i="9"/>
  <c r="AU25" i="9"/>
  <c r="BA25" i="9" s="1"/>
  <c r="BI25" i="9" s="1"/>
  <c r="W64" i="2"/>
  <c r="X64" i="2"/>
  <c r="AU16" i="9"/>
  <c r="BA16" i="9" s="1"/>
  <c r="BI16" i="9" s="1"/>
  <c r="F16" i="7"/>
  <c r="Q16" i="7" s="1"/>
  <c r="V16" i="7" s="1"/>
  <c r="Y16" i="7" s="1"/>
  <c r="AN16" i="9"/>
  <c r="AF12" i="2"/>
  <c r="O11" i="71"/>
  <c r="AF30" i="2"/>
  <c r="O29" i="71"/>
  <c r="W26" i="2"/>
  <c r="X26" i="2"/>
  <c r="X56" i="2"/>
  <c r="W56" i="2"/>
  <c r="AU74" i="9"/>
  <c r="BA74" i="9" s="1"/>
  <c r="BI74" i="9" s="1"/>
  <c r="F74" i="7"/>
  <c r="Q74" i="7" s="1"/>
  <c r="V74" i="7" s="1"/>
  <c r="Y74" i="7" s="1"/>
  <c r="AN74" i="9"/>
  <c r="AN29" i="9"/>
  <c r="AU29" i="9"/>
  <c r="BA29" i="9" s="1"/>
  <c r="BI29" i="9" s="1"/>
  <c r="F29" i="7"/>
  <c r="Q29" i="7" s="1"/>
  <c r="V29" i="7" s="1"/>
  <c r="Y29" i="7" s="1"/>
  <c r="Q78" i="7"/>
  <c r="AF47" i="2"/>
  <c r="O46" i="71"/>
  <c r="AF58" i="2"/>
  <c r="O57" i="71"/>
  <c r="O69" i="71"/>
  <c r="AF70" i="2"/>
  <c r="AF18" i="2"/>
  <c r="O17" i="71"/>
  <c r="AF32" i="2"/>
  <c r="O31" i="71"/>
  <c r="X13" i="2"/>
  <c r="W13" i="2"/>
  <c r="W29" i="2"/>
  <c r="X29" i="2"/>
  <c r="AF50" i="2"/>
  <c r="O49" i="71"/>
  <c r="AF36" i="2"/>
  <c r="O35" i="71"/>
  <c r="P23" i="71"/>
  <c r="E24" i="7"/>
  <c r="AE70" i="7"/>
  <c r="BC70" i="9"/>
  <c r="X41" i="2"/>
  <c r="W41" i="2"/>
  <c r="W45" i="2"/>
  <c r="X45" i="2"/>
  <c r="AF62" i="2"/>
  <c r="O61" i="71"/>
  <c r="AM9" i="9"/>
  <c r="E68" i="7"/>
  <c r="P67" i="71"/>
  <c r="AN23" i="9"/>
  <c r="F23" i="7"/>
  <c r="Q23" i="7" s="1"/>
  <c r="V23" i="7" s="1"/>
  <c r="Y23" i="7" s="1"/>
  <c r="AU23" i="9"/>
  <c r="BA23" i="9" s="1"/>
  <c r="BI23" i="9" s="1"/>
  <c r="AU62" i="9"/>
  <c r="BA62" i="9" s="1"/>
  <c r="BI62" i="9" s="1"/>
  <c r="AN62" i="9"/>
  <c r="F62" i="7"/>
  <c r="Q62" i="7" s="1"/>
  <c r="V62" i="7" s="1"/>
  <c r="Y62" i="7" s="1"/>
  <c r="AF59" i="2"/>
  <c r="O58" i="71"/>
  <c r="AF31" i="2"/>
  <c r="O30" i="71"/>
  <c r="AF75" i="2"/>
  <c r="O74" i="71"/>
  <c r="AF37" i="2"/>
  <c r="O36" i="71"/>
  <c r="AF55" i="2"/>
  <c r="O54" i="71"/>
  <c r="AF54" i="2"/>
  <c r="O53" i="71"/>
  <c r="AF56" i="2"/>
  <c r="O55" i="71"/>
  <c r="W20" i="2"/>
  <c r="Y43" i="2"/>
  <c r="X54" i="2"/>
  <c r="W54" i="2"/>
  <c r="AL74" i="9"/>
  <c r="Y59" i="2"/>
  <c r="V106" i="7"/>
  <c r="W35" i="30"/>
  <c r="AM44" i="9"/>
  <c r="AE40" i="7"/>
  <c r="BC40" i="9"/>
  <c r="X46" i="2"/>
  <c r="W46" i="2"/>
  <c r="AL53" i="9"/>
  <c r="AN28" i="9"/>
  <c r="AU28" i="9"/>
  <c r="BA28" i="9" s="1"/>
  <c r="BI28" i="9" s="1"/>
  <c r="F28" i="7"/>
  <c r="Q28" i="7" s="1"/>
  <c r="V28" i="7" s="1"/>
  <c r="Y28" i="7" s="1"/>
  <c r="AF67" i="2"/>
  <c r="O66" i="71"/>
  <c r="AF52" i="2"/>
  <c r="O51" i="71"/>
  <c r="AF17" i="2"/>
  <c r="O16" i="71"/>
  <c r="O39" i="71"/>
  <c r="AF40" i="2"/>
  <c r="AF34" i="2"/>
  <c r="O33" i="71"/>
  <c r="AF10" i="2"/>
  <c r="O9" i="71"/>
  <c r="AF27" i="2"/>
  <c r="O26" i="71"/>
  <c r="AF57" i="2"/>
  <c r="O56" i="71"/>
  <c r="AF35" i="2"/>
  <c r="O34" i="71"/>
  <c r="AF74" i="2"/>
  <c r="O73" i="71"/>
  <c r="AF49" i="2"/>
  <c r="O48" i="71"/>
  <c r="AF19" i="2"/>
  <c r="O18" i="71"/>
  <c r="AF61" i="2"/>
  <c r="O60" i="71"/>
  <c r="AM61" i="9"/>
  <c r="AJ76" i="9"/>
  <c r="W17" i="2"/>
  <c r="X17" i="2"/>
  <c r="AL49" i="9"/>
  <c r="W31" i="30"/>
  <c r="AM32" i="9"/>
  <c r="X9" i="2"/>
  <c r="W9" i="2"/>
  <c r="F76" i="9"/>
  <c r="W55" i="2"/>
  <c r="X55" i="2"/>
  <c r="AL41" i="9"/>
  <c r="AF11" i="2"/>
  <c r="O10" i="71"/>
  <c r="AF13" i="2"/>
  <c r="O12" i="71"/>
  <c r="AM53" i="9"/>
  <c r="AM50" i="9"/>
  <c r="AU33" i="9"/>
  <c r="BA33" i="9" s="1"/>
  <c r="BI33" i="9" s="1"/>
  <c r="AN33" i="9"/>
  <c r="F33" i="7"/>
  <c r="Q33" i="7" s="1"/>
  <c r="V33" i="7" s="1"/>
  <c r="Y33" i="7" s="1"/>
  <c r="AU37" i="9"/>
  <c r="BA37" i="9" s="1"/>
  <c r="BI37" i="9" s="1"/>
  <c r="AN37" i="9"/>
  <c r="F37" i="7"/>
  <c r="Q37" i="7" s="1"/>
  <c r="V37" i="7" s="1"/>
  <c r="Y37" i="7" s="1"/>
  <c r="E71" i="7"/>
  <c r="P70" i="71"/>
  <c r="AM55" i="9"/>
  <c r="AM57" i="9"/>
  <c r="AF26" i="2"/>
  <c r="O25" i="71"/>
  <c r="AF28" i="2"/>
  <c r="O27" i="71"/>
  <c r="AF53" i="2"/>
  <c r="O52" i="71"/>
  <c r="AE24" i="7"/>
  <c r="BC24" i="9"/>
  <c r="BC47" i="9"/>
  <c r="AE47" i="7"/>
  <c r="AF46" i="2"/>
  <c r="O45" i="71"/>
  <c r="BC68" i="9"/>
  <c r="AE68" i="7"/>
  <c r="W62" i="2"/>
  <c r="X62" i="2"/>
  <c r="AF64" i="2"/>
  <c r="O63" i="71"/>
  <c r="AF65" i="2"/>
  <c r="O64" i="71"/>
  <c r="O13" i="71"/>
  <c r="AF14" i="2"/>
  <c r="AM38" i="9"/>
  <c r="P14" i="71"/>
  <c r="E15" i="7"/>
  <c r="BC58" i="9"/>
  <c r="O71" i="71"/>
  <c r="AF72" i="2"/>
  <c r="AF44" i="2"/>
  <c r="O43" i="71"/>
  <c r="AF22" i="2"/>
  <c r="O21" i="71"/>
  <c r="W44" i="2"/>
  <c r="X44" i="2"/>
  <c r="X8" i="2"/>
  <c r="W8" i="2"/>
  <c r="AF69" i="2"/>
  <c r="O68" i="71"/>
  <c r="BC71" i="9"/>
  <c r="AE71" i="7"/>
  <c r="E10" i="7"/>
  <c r="P9" i="71"/>
  <c r="W25" i="2"/>
  <c r="X25" i="2"/>
  <c r="D48" i="1"/>
  <c r="AU64" i="9"/>
  <c r="BA64" i="9" s="1"/>
  <c r="BI64" i="9" s="1"/>
  <c r="F64" i="7"/>
  <c r="Q64" i="7" s="1"/>
  <c r="V64" i="7" s="1"/>
  <c r="Y64" i="7" s="1"/>
  <c r="AN64" i="9"/>
  <c r="P46" i="71"/>
  <c r="E47" i="7"/>
  <c r="E70" i="7"/>
  <c r="P69" i="71"/>
  <c r="X65" i="2"/>
  <c r="W65" i="2"/>
  <c r="AM34" i="9"/>
  <c r="Y47" i="2"/>
  <c r="BC51" i="9"/>
  <c r="AE51" i="7"/>
  <c r="X48" i="2"/>
  <c r="W48" i="2"/>
  <c r="AF29" i="2"/>
  <c r="O28" i="71"/>
  <c r="X57" i="2"/>
  <c r="W57" i="2"/>
  <c r="AE72" i="7"/>
  <c r="BC72" i="9"/>
  <c r="AL65" i="9"/>
  <c r="R81" i="7"/>
  <c r="X74" i="2"/>
  <c r="W74" i="2"/>
  <c r="E58" i="7"/>
  <c r="P57" i="71"/>
  <c r="X52" i="2"/>
  <c r="W52" i="2"/>
  <c r="X53" i="2"/>
  <c r="W53" i="2"/>
  <c r="Y71" i="2"/>
  <c r="W42" i="2"/>
  <c r="X42" i="2"/>
  <c r="X49" i="2"/>
  <c r="W49" i="2"/>
  <c r="W69" i="2"/>
  <c r="X69" i="2"/>
  <c r="X32" i="2"/>
  <c r="W32" i="2"/>
  <c r="AM56" i="9"/>
  <c r="R76" i="2"/>
  <c r="R85" i="2" s="1"/>
  <c r="X37" i="2"/>
  <c r="W37" i="2"/>
  <c r="X60" i="2"/>
  <c r="W60" i="2"/>
  <c r="AM75" i="9"/>
  <c r="X73" i="2"/>
  <c r="W73" i="2"/>
  <c r="AE10" i="7"/>
  <c r="BC10" i="9"/>
  <c r="F20" i="7" l="1"/>
  <c r="Q20" i="7" s="1"/>
  <c r="V20" i="7" s="1"/>
  <c r="Y20" i="7" s="1"/>
  <c r="AE15" i="7"/>
  <c r="BC15" i="9"/>
  <c r="AE58" i="7"/>
  <c r="AN20" i="9"/>
  <c r="AN17" i="9"/>
  <c r="AU54" i="9"/>
  <c r="BA54" i="9" s="1"/>
  <c r="BI54" i="9" s="1"/>
  <c r="F54" i="7"/>
  <c r="Q54" i="7" s="1"/>
  <c r="V54" i="7" s="1"/>
  <c r="Y54" i="7" s="1"/>
  <c r="AU17" i="9"/>
  <c r="BA17" i="9" s="1"/>
  <c r="BI17" i="9" s="1"/>
  <c r="S42" i="30"/>
  <c r="V87" i="7"/>
  <c r="X105" i="7"/>
  <c r="BG105" i="7" s="1"/>
  <c r="BI105" i="7" s="1"/>
  <c r="W9" i="30"/>
  <c r="V100" i="7"/>
  <c r="V105" i="7"/>
  <c r="W20" i="30"/>
  <c r="V101" i="7"/>
  <c r="W29" i="30"/>
  <c r="V91" i="7"/>
  <c r="V92" i="7"/>
  <c r="V80" i="7"/>
  <c r="W21" i="30"/>
  <c r="W19" i="30"/>
  <c r="X102" i="7"/>
  <c r="BG102" i="7" s="1"/>
  <c r="BI102" i="7" s="1"/>
  <c r="W23" i="30"/>
  <c r="V109" i="7"/>
  <c r="W25" i="30"/>
  <c r="V94" i="7"/>
  <c r="W39" i="30"/>
  <c r="X31" i="30"/>
  <c r="W38" i="30"/>
  <c r="V96" i="7"/>
  <c r="W22" i="30"/>
  <c r="X100" i="7"/>
  <c r="BG100" i="7" s="1"/>
  <c r="BI100" i="7" s="1"/>
  <c r="X10" i="30"/>
  <c r="X81" i="7"/>
  <c r="BG81" i="7" s="1"/>
  <c r="BI81" i="7" s="1"/>
  <c r="W37" i="30"/>
  <c r="W14" i="30"/>
  <c r="X82" i="7"/>
  <c r="BG82" i="7" s="1"/>
  <c r="BI82" i="7" s="1"/>
  <c r="W10" i="30"/>
  <c r="V108" i="7"/>
  <c r="X11" i="30"/>
  <c r="W17" i="30"/>
  <c r="X98" i="7"/>
  <c r="BG98" i="7" s="1"/>
  <c r="BI98" i="7" s="1"/>
  <c r="V88" i="7"/>
  <c r="V90" i="7"/>
  <c r="X27" i="30"/>
  <c r="V81" i="7"/>
  <c r="W28" i="30"/>
  <c r="X29" i="30"/>
  <c r="V85" i="7"/>
  <c r="V99" i="7"/>
  <c r="V107" i="7"/>
  <c r="W11" i="30"/>
  <c r="W32" i="30"/>
  <c r="W16" i="30"/>
  <c r="V102" i="7"/>
  <c r="V103" i="7"/>
  <c r="W13" i="30"/>
  <c r="W18" i="30"/>
  <c r="V104" i="7"/>
  <c r="W36" i="30"/>
  <c r="V82" i="7"/>
  <c r="V93" i="7"/>
  <c r="W30" i="30"/>
  <c r="W33" i="30"/>
  <c r="F42" i="30"/>
  <c r="E90" i="2" s="1"/>
  <c r="E91" i="2" s="1"/>
  <c r="W40" i="30"/>
  <c r="Y24" i="30"/>
  <c r="W26" i="30"/>
  <c r="Q111" i="7"/>
  <c r="Y16" i="30"/>
  <c r="X96" i="7"/>
  <c r="BG96" i="7" s="1"/>
  <c r="BI96" i="7" s="1"/>
  <c r="X97" i="7"/>
  <c r="BG97" i="7" s="1"/>
  <c r="BI97" i="7" s="1"/>
  <c r="Y90" i="7"/>
  <c r="X79" i="7"/>
  <c r="BG79" i="7" s="1"/>
  <c r="BI79" i="7" s="1"/>
  <c r="V83" i="7"/>
  <c r="R111" i="7"/>
  <c r="R122" i="7" s="1"/>
  <c r="R141" i="7" s="1"/>
  <c r="X34" i="30"/>
  <c r="F111" i="7"/>
  <c r="V98" i="7"/>
  <c r="W15" i="30"/>
  <c r="V95" i="7"/>
  <c r="Y28" i="30"/>
  <c r="X106" i="7"/>
  <c r="BG106" i="7" s="1"/>
  <c r="BI106" i="7" s="1"/>
  <c r="X93" i="7"/>
  <c r="BG93" i="7" s="1"/>
  <c r="BI93" i="7" s="1"/>
  <c r="Y96" i="7"/>
  <c r="X89" i="7"/>
  <c r="BG89" i="7" s="1"/>
  <c r="BI89" i="7" s="1"/>
  <c r="V84" i="7"/>
  <c r="Y30" i="30"/>
  <c r="BA18" i="9"/>
  <c r="BI18" i="9" s="1"/>
  <c r="BA66" i="9"/>
  <c r="AE66" i="7" s="1"/>
  <c r="BA43" i="9"/>
  <c r="BI43" i="9" s="1"/>
  <c r="BA14" i="9"/>
  <c r="AE14" i="7" s="1"/>
  <c r="BA36" i="9"/>
  <c r="BC36" i="9" s="1"/>
  <c r="X35" i="30"/>
  <c r="X19" i="30"/>
  <c r="X21" i="30"/>
  <c r="AN21" i="9"/>
  <c r="E21" i="7" s="1"/>
  <c r="AU21" i="9"/>
  <c r="BA21" i="9" s="1"/>
  <c r="BI21" i="9" s="1"/>
  <c r="P65" i="71"/>
  <c r="AN73" i="9"/>
  <c r="E73" i="7" s="1"/>
  <c r="F73" i="7"/>
  <c r="Q73" i="7" s="1"/>
  <c r="V73" i="7" s="1"/>
  <c r="Y73" i="7" s="1"/>
  <c r="X13" i="30"/>
  <c r="E59" i="7"/>
  <c r="X80" i="7"/>
  <c r="BG80" i="7" s="1"/>
  <c r="BI80" i="7" s="1"/>
  <c r="E14" i="7"/>
  <c r="R90" i="2"/>
  <c r="R91" i="2" s="1"/>
  <c r="P35" i="71"/>
  <c r="AU42" i="9"/>
  <c r="E51" i="7"/>
  <c r="X92" i="7"/>
  <c r="BG92" i="7" s="1"/>
  <c r="BI92" i="7" s="1"/>
  <c r="AN42" i="9"/>
  <c r="E42" i="7" s="1"/>
  <c r="X84" i="7"/>
  <c r="BG84" i="7" s="1"/>
  <c r="BI84" i="7" s="1"/>
  <c r="Y11" i="2"/>
  <c r="E43" i="7"/>
  <c r="AN49" i="9"/>
  <c r="E49" i="7" s="1"/>
  <c r="X9" i="30"/>
  <c r="Y24" i="2"/>
  <c r="AN19" i="9"/>
  <c r="E19" i="7" s="1"/>
  <c r="AU19" i="9"/>
  <c r="Y36" i="2"/>
  <c r="Y58" i="2"/>
  <c r="Y10" i="2"/>
  <c r="Y55" i="2"/>
  <c r="BP48" i="11"/>
  <c r="K24" i="10"/>
  <c r="BT43" i="11"/>
  <c r="R66" i="10"/>
  <c r="BR66" i="11"/>
  <c r="Q48" i="10"/>
  <c r="Y22" i="2"/>
  <c r="AU12" i="9"/>
  <c r="AD43" i="10"/>
  <c r="J48" i="10"/>
  <c r="AN12" i="9"/>
  <c r="E12" i="7" s="1"/>
  <c r="U24" i="10"/>
  <c r="X24" i="10"/>
  <c r="S43" i="10"/>
  <c r="BO66" i="11"/>
  <c r="BS24" i="11"/>
  <c r="Y42" i="2"/>
  <c r="V43" i="10"/>
  <c r="M43" i="10"/>
  <c r="AA48" i="10"/>
  <c r="AE24" i="10"/>
  <c r="Y49" i="2"/>
  <c r="Y52" i="2"/>
  <c r="Y48" i="2"/>
  <c r="BK48" i="11"/>
  <c r="T43" i="10"/>
  <c r="Y54" i="2"/>
  <c r="Y41" i="2"/>
  <c r="AL76" i="9"/>
  <c r="Y30" i="2"/>
  <c r="P43" i="10"/>
  <c r="AU49" i="9"/>
  <c r="AM24" i="10"/>
  <c r="P48" i="10"/>
  <c r="AZ24" i="11"/>
  <c r="AC43" i="10"/>
  <c r="AV43" i="11"/>
  <c r="AL10" i="7"/>
  <c r="AM10" i="7" s="1"/>
  <c r="C10" i="10"/>
  <c r="AK24" i="2"/>
  <c r="AS24" i="7" s="1"/>
  <c r="BD51" i="9"/>
  <c r="AG51" i="7"/>
  <c r="AG43" i="10"/>
  <c r="BV48" i="11"/>
  <c r="AI48" i="10"/>
  <c r="P32" i="71"/>
  <c r="E33" i="7"/>
  <c r="D11" i="1"/>
  <c r="AU32" i="9"/>
  <c r="BA32" i="9" s="1"/>
  <c r="BI32" i="9" s="1"/>
  <c r="F32" i="7"/>
  <c r="Q32" i="7" s="1"/>
  <c r="V32" i="7" s="1"/>
  <c r="Y32" i="7" s="1"/>
  <c r="AN32" i="9"/>
  <c r="D74" i="1"/>
  <c r="D40" i="1"/>
  <c r="P27" i="71"/>
  <c r="E28" i="7"/>
  <c r="AG66" i="10"/>
  <c r="BT66" i="11"/>
  <c r="D75" i="1"/>
  <c r="AE36" i="2"/>
  <c r="AA36" i="2"/>
  <c r="C70" i="10"/>
  <c r="AL70" i="7"/>
  <c r="AM70" i="7" s="1"/>
  <c r="Y13" i="2"/>
  <c r="AE29" i="7"/>
  <c r="BC29" i="9"/>
  <c r="Y56" i="2"/>
  <c r="AC48" i="10"/>
  <c r="C59" i="10"/>
  <c r="AL59" i="7"/>
  <c r="AM59" i="7" s="1"/>
  <c r="E11" i="7"/>
  <c r="P10" i="71"/>
  <c r="E24" i="1"/>
  <c r="N54" i="77"/>
  <c r="K54" i="77"/>
  <c r="L54" i="77" s="1"/>
  <c r="AE69" i="7"/>
  <c r="BC69" i="9"/>
  <c r="AM76" i="9"/>
  <c r="BC67" i="9"/>
  <c r="AE67" i="7"/>
  <c r="D71" i="1"/>
  <c r="Y75" i="2"/>
  <c r="AU42" i="11"/>
  <c r="H42" i="10"/>
  <c r="AY66" i="11"/>
  <c r="L66" i="10"/>
  <c r="AA18" i="2"/>
  <c r="AE18" i="2"/>
  <c r="P51" i="71"/>
  <c r="E52" i="7"/>
  <c r="Y63" i="2"/>
  <c r="AA43" i="10"/>
  <c r="N43" i="10"/>
  <c r="BA43" i="11"/>
  <c r="AG48" i="2"/>
  <c r="AO48" i="7" s="1"/>
  <c r="X12" i="30"/>
  <c r="BC31" i="9"/>
  <c r="AE31" i="7"/>
  <c r="D68" i="1"/>
  <c r="D45" i="1"/>
  <c r="D73" i="1"/>
  <c r="D20" i="1"/>
  <c r="D33" i="1"/>
  <c r="BC43" i="11"/>
  <c r="AI43" i="2"/>
  <c r="AQ43" i="7" s="1"/>
  <c r="E20" i="7"/>
  <c r="P19" i="71"/>
  <c r="BC27" i="9"/>
  <c r="AE27" i="7"/>
  <c r="AE8" i="7"/>
  <c r="BC8" i="9"/>
  <c r="AE30" i="7"/>
  <c r="BC30" i="9"/>
  <c r="BC39" i="9"/>
  <c r="AE39" i="7"/>
  <c r="Y14" i="2"/>
  <c r="AL72" i="7"/>
  <c r="AM72" i="7" s="1"/>
  <c r="C72" i="10"/>
  <c r="Y27" i="2"/>
  <c r="E48" i="1"/>
  <c r="D14" i="1"/>
  <c r="D64" i="1"/>
  <c r="AZ43" i="11"/>
  <c r="C47" i="10"/>
  <c r="AL47" i="7"/>
  <c r="AM47" i="7" s="1"/>
  <c r="AG24" i="7"/>
  <c r="BD24" i="9"/>
  <c r="AN55" i="9"/>
  <c r="F55" i="7"/>
  <c r="Q55" i="7" s="1"/>
  <c r="V55" i="7" s="1"/>
  <c r="Y55" i="7" s="1"/>
  <c r="AU55" i="9"/>
  <c r="BA55" i="9" s="1"/>
  <c r="BI55" i="9" s="1"/>
  <c r="BC37" i="9"/>
  <c r="AE37" i="7"/>
  <c r="AU50" i="9"/>
  <c r="BA50" i="9" s="1"/>
  <c r="BI50" i="9" s="1"/>
  <c r="AN50" i="9"/>
  <c r="F50" i="7"/>
  <c r="Q50" i="7" s="1"/>
  <c r="V50" i="7" s="1"/>
  <c r="Y50" i="7" s="1"/>
  <c r="D10" i="1"/>
  <c r="D52" i="1"/>
  <c r="AL40" i="7"/>
  <c r="AM40" i="7" s="1"/>
  <c r="C40" i="10"/>
  <c r="AA43" i="2"/>
  <c r="AE43" i="2"/>
  <c r="X20" i="2"/>
  <c r="AK66" i="2"/>
  <c r="AS66" i="7" s="1"/>
  <c r="D56" i="1"/>
  <c r="P22" i="71"/>
  <c r="E23" i="7"/>
  <c r="AF7" i="2"/>
  <c r="O6" i="71"/>
  <c r="D18" i="1"/>
  <c r="AH13" i="29"/>
  <c r="AH8" i="29"/>
  <c r="AH11" i="29"/>
  <c r="AH14" i="29"/>
  <c r="AH12" i="29"/>
  <c r="AH15" i="29"/>
  <c r="AG10" i="7"/>
  <c r="BD10" i="9"/>
  <c r="AU75" i="9"/>
  <c r="BA75" i="9" s="1"/>
  <c r="BI75" i="9" s="1"/>
  <c r="AN75" i="9"/>
  <c r="F75" i="7"/>
  <c r="Q75" i="7" s="1"/>
  <c r="V75" i="7" s="1"/>
  <c r="Y75" i="7" s="1"/>
  <c r="F56" i="7"/>
  <c r="Q56" i="7" s="1"/>
  <c r="V56" i="7" s="1"/>
  <c r="Y56" i="7" s="1"/>
  <c r="AN56" i="9"/>
  <c r="AU56" i="9"/>
  <c r="BA56" i="9" s="1"/>
  <c r="BI56" i="9" s="1"/>
  <c r="AL15" i="7"/>
  <c r="AM15" i="7" s="1"/>
  <c r="C15" i="10"/>
  <c r="AG72" i="7"/>
  <c r="BD72" i="9"/>
  <c r="Y57" i="2"/>
  <c r="E64" i="7"/>
  <c r="P63" i="71"/>
  <c r="AG58" i="7"/>
  <c r="BD58" i="9"/>
  <c r="AU38" i="9"/>
  <c r="BA38" i="9" s="1"/>
  <c r="BI38" i="9" s="1"/>
  <c r="F38" i="7"/>
  <c r="Q38" i="7" s="1"/>
  <c r="V38" i="7" s="1"/>
  <c r="Y38" i="7" s="1"/>
  <c r="AN38" i="9"/>
  <c r="D65" i="1"/>
  <c r="D46" i="1"/>
  <c r="C24" i="10"/>
  <c r="AL24" i="7"/>
  <c r="AM24" i="7" s="1"/>
  <c r="D26" i="1"/>
  <c r="F57" i="7"/>
  <c r="Q57" i="7" s="1"/>
  <c r="V57" i="7" s="1"/>
  <c r="Y57" i="7" s="1"/>
  <c r="AN57" i="9"/>
  <c r="AU57" i="9"/>
  <c r="BA57" i="9" s="1"/>
  <c r="BI57" i="9" s="1"/>
  <c r="AE33" i="7"/>
  <c r="BC33" i="9"/>
  <c r="D13" i="1"/>
  <c r="F61" i="7"/>
  <c r="Q61" i="7" s="1"/>
  <c r="V61" i="7" s="1"/>
  <c r="Y61" i="7" s="1"/>
  <c r="AN61" i="9"/>
  <c r="AU61" i="9"/>
  <c r="BA61" i="9" s="1"/>
  <c r="BI61" i="9" s="1"/>
  <c r="D49" i="1"/>
  <c r="D27" i="1"/>
  <c r="D17" i="1"/>
  <c r="AI66" i="2"/>
  <c r="AQ66" i="7" s="1"/>
  <c r="D37" i="1"/>
  <c r="AU9" i="9"/>
  <c r="BA9" i="9" s="1"/>
  <c r="BI9" i="9" s="1"/>
  <c r="AN9" i="9"/>
  <c r="F9" i="7"/>
  <c r="Q9" i="7" s="1"/>
  <c r="V9" i="7" s="1"/>
  <c r="Y9" i="7" s="1"/>
  <c r="D62" i="1"/>
  <c r="D32" i="1"/>
  <c r="D70" i="1"/>
  <c r="D47" i="1"/>
  <c r="P28" i="71"/>
  <c r="E29" i="7"/>
  <c r="E74" i="7"/>
  <c r="P73" i="71"/>
  <c r="E16" i="7"/>
  <c r="P15" i="71"/>
  <c r="AE73" i="7"/>
  <c r="BC73" i="9"/>
  <c r="BC25" i="9"/>
  <c r="AE25" i="7"/>
  <c r="E60" i="7"/>
  <c r="P59" i="71"/>
  <c r="AG59" i="7"/>
  <c r="BD59" i="9"/>
  <c r="BC11" i="9"/>
  <c r="AE11" i="7"/>
  <c r="E63" i="7"/>
  <c r="P62" i="71"/>
  <c r="AN35" i="9"/>
  <c r="AU35" i="9"/>
  <c r="BA35" i="9" s="1"/>
  <c r="BI35" i="9" s="1"/>
  <c r="F35" i="7"/>
  <c r="Q35" i="7" s="1"/>
  <c r="V35" i="7" s="1"/>
  <c r="Y35" i="7" s="1"/>
  <c r="P68" i="71"/>
  <c r="E69" i="7"/>
  <c r="Y15" i="2"/>
  <c r="AN46" i="9"/>
  <c r="F46" i="7"/>
  <c r="Q46" i="7" s="1"/>
  <c r="V46" i="7" s="1"/>
  <c r="Y46" i="7" s="1"/>
  <c r="AU46" i="9"/>
  <c r="BA46" i="9" s="1"/>
  <c r="BI46" i="9" s="1"/>
  <c r="P25" i="71"/>
  <c r="E26" i="7"/>
  <c r="D39" i="1"/>
  <c r="Y40" i="2"/>
  <c r="P40" i="71"/>
  <c r="E41" i="7"/>
  <c r="AK48" i="2"/>
  <c r="AS48" i="7" s="1"/>
  <c r="D42" i="1"/>
  <c r="D88" i="1" s="1"/>
  <c r="D25" i="1"/>
  <c r="D51" i="1"/>
  <c r="AK43" i="2"/>
  <c r="AS43" i="7" s="1"/>
  <c r="AE10" i="2"/>
  <c r="AA10" i="2"/>
  <c r="AE20" i="7"/>
  <c r="BC20" i="9"/>
  <c r="P7" i="71"/>
  <c r="E8" i="7"/>
  <c r="P21" i="71"/>
  <c r="E22" i="7"/>
  <c r="P47" i="71"/>
  <c r="E48" i="7"/>
  <c r="D55" i="1"/>
  <c r="D59" i="1"/>
  <c r="E62" i="7"/>
  <c r="P61" i="71"/>
  <c r="AE23" i="7"/>
  <c r="BC23" i="9"/>
  <c r="Y45" i="2"/>
  <c r="AF9" i="2"/>
  <c r="O8" i="71"/>
  <c r="D50" i="1"/>
  <c r="D58" i="1"/>
  <c r="AE24" i="2"/>
  <c r="AA24" i="2"/>
  <c r="D12" i="1"/>
  <c r="AE21" i="7"/>
  <c r="BW48" i="11"/>
  <c r="AJ48" i="10"/>
  <c r="E25" i="7"/>
  <c r="P24" i="71"/>
  <c r="D8" i="1"/>
  <c r="AU13" i="9"/>
  <c r="BA13" i="9" s="1"/>
  <c r="BI13" i="9" s="1"/>
  <c r="F13" i="7"/>
  <c r="Q13" i="7" s="1"/>
  <c r="V13" i="7" s="1"/>
  <c r="Y13" i="7" s="1"/>
  <c r="AN13" i="9"/>
  <c r="S90" i="2"/>
  <c r="S91" i="2" s="1"/>
  <c r="Q7" i="7"/>
  <c r="Y61" i="2"/>
  <c r="AE26" i="7"/>
  <c r="BC26" i="9"/>
  <c r="BC41" i="9"/>
  <c r="AE41" i="7"/>
  <c r="Y38" i="2"/>
  <c r="Y67" i="2"/>
  <c r="AI48" i="2"/>
  <c r="AQ48" i="7" s="1"/>
  <c r="D63" i="1"/>
  <c r="AE68" i="2"/>
  <c r="AA68" i="2"/>
  <c r="X23" i="2"/>
  <c r="AN45" i="9"/>
  <c r="F45" i="7"/>
  <c r="Q45" i="7" s="1"/>
  <c r="V45" i="7" s="1"/>
  <c r="Y45" i="7" s="1"/>
  <c r="AU45" i="9"/>
  <c r="BA45" i="9" s="1"/>
  <c r="BI45" i="9" s="1"/>
  <c r="D41" i="1"/>
  <c r="D38" i="1"/>
  <c r="AE11" i="2"/>
  <c r="AA11" i="2"/>
  <c r="P26" i="71"/>
  <c r="E27" i="7"/>
  <c r="BC22" i="9"/>
  <c r="AE22" i="7"/>
  <c r="P29" i="71"/>
  <c r="E30" i="7"/>
  <c r="BC48" i="9"/>
  <c r="AE48" i="7"/>
  <c r="AF24" i="10"/>
  <c r="AG24" i="2"/>
  <c r="AO24" i="7" s="1"/>
  <c r="AE71" i="2"/>
  <c r="AA71" i="2"/>
  <c r="AE58" i="2"/>
  <c r="AA58" i="2"/>
  <c r="AG15" i="7"/>
  <c r="BD15" i="9"/>
  <c r="AA70" i="2"/>
  <c r="AE70" i="2"/>
  <c r="C51" i="10"/>
  <c r="AL51" i="7"/>
  <c r="AM51" i="7" s="1"/>
  <c r="AE47" i="2"/>
  <c r="AA47" i="2"/>
  <c r="P16" i="71"/>
  <c r="E17" i="7"/>
  <c r="AX48" i="11"/>
  <c r="K48" i="10"/>
  <c r="Y31" i="2"/>
  <c r="P53" i="71"/>
  <c r="E54" i="7"/>
  <c r="BD71" i="9"/>
  <c r="AG71" i="7"/>
  <c r="D69" i="1"/>
  <c r="D44" i="1"/>
  <c r="BJ66" i="11"/>
  <c r="W66" i="10"/>
  <c r="BD68" i="9"/>
  <c r="AG68" i="7"/>
  <c r="R43" i="10"/>
  <c r="BE43" i="11"/>
  <c r="D28" i="1"/>
  <c r="Y28" i="2"/>
  <c r="BK24" i="11"/>
  <c r="AU53" i="9"/>
  <c r="BA53" i="9" s="1"/>
  <c r="BI53" i="9" s="1"/>
  <c r="F53" i="7"/>
  <c r="Q53" i="7" s="1"/>
  <c r="V53" i="7" s="1"/>
  <c r="Y53" i="7" s="1"/>
  <c r="AN53" i="9"/>
  <c r="D19" i="1"/>
  <c r="D57" i="1"/>
  <c r="AG40" i="7"/>
  <c r="BD40" i="9"/>
  <c r="AE59" i="2"/>
  <c r="AA59" i="2"/>
  <c r="AI24" i="2"/>
  <c r="AQ24" i="7" s="1"/>
  <c r="D29" i="1"/>
  <c r="Y66" i="2"/>
  <c r="AN34" i="9"/>
  <c r="AU34" i="9"/>
  <c r="BA34" i="9" s="1"/>
  <c r="BI34" i="9" s="1"/>
  <c r="F34" i="7"/>
  <c r="Q34" i="7" s="1"/>
  <c r="V34" i="7" s="1"/>
  <c r="Y34" i="7" s="1"/>
  <c r="BC64" i="9"/>
  <c r="AE64" i="7"/>
  <c r="AL71" i="7"/>
  <c r="AM71" i="7" s="1"/>
  <c r="C71" i="10"/>
  <c r="D22" i="1"/>
  <c r="D72" i="1"/>
  <c r="AL58" i="7"/>
  <c r="AM58" i="7" s="1"/>
  <c r="C58" i="10"/>
  <c r="AL68" i="7"/>
  <c r="AM68" i="7" s="1"/>
  <c r="C68" i="10"/>
  <c r="AG47" i="7"/>
  <c r="BD47" i="9"/>
  <c r="D53" i="1"/>
  <c r="E37" i="7"/>
  <c r="P36" i="71"/>
  <c r="D61" i="1"/>
  <c r="D35" i="1"/>
  <c r="D34" i="1"/>
  <c r="D67" i="1"/>
  <c r="BC28" i="9"/>
  <c r="AE28" i="7"/>
  <c r="AU44" i="9"/>
  <c r="BA44" i="9" s="1"/>
  <c r="BI44" i="9" s="1"/>
  <c r="AN44" i="9"/>
  <c r="F44" i="7"/>
  <c r="Q44" i="7" s="1"/>
  <c r="V44" i="7" s="1"/>
  <c r="Y44" i="7" s="1"/>
  <c r="AE51" i="2"/>
  <c r="AG66" i="2"/>
  <c r="AO66" i="7" s="1"/>
  <c r="D54" i="1"/>
  <c r="D31" i="1"/>
  <c r="BC62" i="9"/>
  <c r="AE62" i="7"/>
  <c r="AG70" i="7"/>
  <c r="BD70" i="9"/>
  <c r="D36" i="1"/>
  <c r="BC74" i="9"/>
  <c r="AE74" i="7"/>
  <c r="D30" i="1"/>
  <c r="BC16" i="9"/>
  <c r="AE16" i="7"/>
  <c r="AE60" i="7"/>
  <c r="BC60" i="9"/>
  <c r="AE63" i="7"/>
  <c r="BC63" i="9"/>
  <c r="Y16" i="2"/>
  <c r="P6" i="71"/>
  <c r="E7" i="7"/>
  <c r="Y12" i="2"/>
  <c r="E67" i="7"/>
  <c r="P66" i="71"/>
  <c r="Y7" i="2"/>
  <c r="BC52" i="9"/>
  <c r="AE52" i="7"/>
  <c r="F65" i="7"/>
  <c r="Q65" i="7" s="1"/>
  <c r="V65" i="7" s="1"/>
  <c r="Y65" i="7" s="1"/>
  <c r="AN65" i="9"/>
  <c r="AU65" i="9"/>
  <c r="BA65" i="9" s="1"/>
  <c r="BI65" i="9" s="1"/>
  <c r="Y72" i="2"/>
  <c r="D16" i="1"/>
  <c r="P30" i="71"/>
  <c r="E31" i="7"/>
  <c r="D60" i="1"/>
  <c r="W76" i="2"/>
  <c r="W85" i="2" s="1"/>
  <c r="D21" i="1"/>
  <c r="E66" i="1"/>
  <c r="AG43" i="2"/>
  <c r="AO43" i="7" s="1"/>
  <c r="E43" i="1"/>
  <c r="E39" i="7"/>
  <c r="P38" i="71"/>
  <c r="AH7" i="29"/>
  <c r="BC21" i="9" l="1"/>
  <c r="AG21" i="7" s="1"/>
  <c r="BC54" i="9"/>
  <c r="AE54" i="7"/>
  <c r="BC17" i="9"/>
  <c r="BD17" i="9" s="1"/>
  <c r="AE17" i="7"/>
  <c r="AE18" i="7"/>
  <c r="BC18" i="9"/>
  <c r="AG18" i="7" s="1"/>
  <c r="AC24" i="10"/>
  <c r="BP24" i="11"/>
  <c r="BQ66" i="11"/>
  <c r="AD66" i="10"/>
  <c r="M24" i="10"/>
  <c r="BH24" i="11"/>
  <c r="AW48" i="11"/>
  <c r="BN48" i="11"/>
  <c r="BX24" i="11"/>
  <c r="Y103" i="7"/>
  <c r="Y89" i="7"/>
  <c r="BC43" i="9"/>
  <c r="BD43" i="9" s="1"/>
  <c r="AH43" i="7" s="1"/>
  <c r="X38" i="30"/>
  <c r="Y33" i="30"/>
  <c r="X94" i="7"/>
  <c r="BG94" i="7" s="1"/>
  <c r="BI94" i="7" s="1"/>
  <c r="Y104" i="7"/>
  <c r="W7" i="30"/>
  <c r="X109" i="7"/>
  <c r="BG109" i="7" s="1"/>
  <c r="BI109" i="7" s="1"/>
  <c r="Y18" i="30"/>
  <c r="Y12" i="30"/>
  <c r="X104" i="7"/>
  <c r="BG104" i="7" s="1"/>
  <c r="BI104" i="7" s="1"/>
  <c r="X110" i="7"/>
  <c r="BG110" i="7" s="1"/>
  <c r="BI110" i="7" s="1"/>
  <c r="Y23" i="30"/>
  <c r="X24" i="30"/>
  <c r="X16" i="30"/>
  <c r="Y83" i="7"/>
  <c r="X39" i="30"/>
  <c r="X95" i="7"/>
  <c r="BG95" i="7" s="1"/>
  <c r="BI95" i="7" s="1"/>
  <c r="X87" i="7"/>
  <c r="BG87" i="7" s="1"/>
  <c r="BI87" i="7" s="1"/>
  <c r="Y31" i="30"/>
  <c r="X101" i="7"/>
  <c r="BG101" i="7" s="1"/>
  <c r="BI101" i="7" s="1"/>
  <c r="X30" i="30"/>
  <c r="Y102" i="7"/>
  <c r="Y94" i="7"/>
  <c r="Y26" i="30"/>
  <c r="Y32" i="30"/>
  <c r="X99" i="7"/>
  <c r="BG99" i="7" s="1"/>
  <c r="BI99" i="7" s="1"/>
  <c r="Y79" i="7"/>
  <c r="X28" i="30"/>
  <c r="Y85" i="7"/>
  <c r="X85" i="7"/>
  <c r="BG85" i="7" s="1"/>
  <c r="BI85" i="7" s="1"/>
  <c r="Y93" i="7"/>
  <c r="Y107" i="7"/>
  <c r="Y8" i="30"/>
  <c r="V78" i="7"/>
  <c r="V111" i="7" s="1"/>
  <c r="X17" i="30"/>
  <c r="Y88" i="7"/>
  <c r="Y14" i="30"/>
  <c r="X14" i="30"/>
  <c r="Y22" i="30"/>
  <c r="Y36" i="30"/>
  <c r="Y99" i="7"/>
  <c r="X32" i="30"/>
  <c r="X18" i="30"/>
  <c r="Y101" i="7"/>
  <c r="X103" i="7"/>
  <c r="BG103" i="7" s="1"/>
  <c r="BI103" i="7" s="1"/>
  <c r="Y95" i="7"/>
  <c r="Y39" i="30"/>
  <c r="X23" i="30"/>
  <c r="X8" i="30"/>
  <c r="X26" i="30"/>
  <c r="X88" i="7"/>
  <c r="BG88" i="7" s="1"/>
  <c r="BI88" i="7" s="1"/>
  <c r="Y110" i="7"/>
  <c r="AG36" i="7"/>
  <c r="BD36" i="9"/>
  <c r="C36" i="11" s="1"/>
  <c r="AL102" i="7"/>
  <c r="AM102" i="7" s="1"/>
  <c r="AL103" i="7"/>
  <c r="Y97" i="7"/>
  <c r="X22" i="30"/>
  <c r="Y21" i="30"/>
  <c r="X33" i="30"/>
  <c r="Y87" i="7"/>
  <c r="AB10" i="30"/>
  <c r="AE94" i="7"/>
  <c r="AE98" i="7"/>
  <c r="Y41" i="30"/>
  <c r="Y19" i="30"/>
  <c r="Y25" i="30"/>
  <c r="X25" i="30"/>
  <c r="AB31" i="30"/>
  <c r="X83" i="7"/>
  <c r="BG83" i="7" s="1"/>
  <c r="BI83" i="7" s="1"/>
  <c r="X91" i="7"/>
  <c r="BG91" i="7" s="1"/>
  <c r="BI91" i="7" s="1"/>
  <c r="X20" i="30"/>
  <c r="X37" i="30"/>
  <c r="X108" i="7"/>
  <c r="BG108" i="7" s="1"/>
  <c r="BI108" i="7" s="1"/>
  <c r="W42" i="30"/>
  <c r="AB20" i="30"/>
  <c r="Y17" i="30"/>
  <c r="X107" i="7"/>
  <c r="BG107" i="7" s="1"/>
  <c r="BI107" i="7" s="1"/>
  <c r="X36" i="30"/>
  <c r="X86" i="7"/>
  <c r="BG86" i="7" s="1"/>
  <c r="BI86" i="7" s="1"/>
  <c r="X15" i="30"/>
  <c r="BI14" i="9"/>
  <c r="AL14" i="7" s="1"/>
  <c r="AM14" i="7" s="1"/>
  <c r="BI66" i="9"/>
  <c r="C66" i="10" s="1"/>
  <c r="AE43" i="7"/>
  <c r="AE36" i="7"/>
  <c r="BI36" i="9"/>
  <c r="C36" i="10" s="1"/>
  <c r="AL43" i="7"/>
  <c r="AM43" i="7" s="1"/>
  <c r="C43" i="10"/>
  <c r="AL18" i="7"/>
  <c r="AM18" i="7" s="1"/>
  <c r="C18" i="10"/>
  <c r="BA12" i="9"/>
  <c r="BI12" i="9" s="1"/>
  <c r="BA19" i="9"/>
  <c r="AE19" i="7" s="1"/>
  <c r="BC14" i="9"/>
  <c r="BC66" i="9"/>
  <c r="BA42" i="9"/>
  <c r="BI42" i="9" s="1"/>
  <c r="AL42" i="7" s="1"/>
  <c r="AM42" i="7" s="1"/>
  <c r="BA49" i="9"/>
  <c r="BC49" i="9" s="1"/>
  <c r="BD49" i="9" s="1"/>
  <c r="AM37" i="10"/>
  <c r="P20" i="71"/>
  <c r="BE66" i="11"/>
  <c r="P72" i="71"/>
  <c r="Y98" i="7"/>
  <c r="Y11" i="30"/>
  <c r="Y82" i="7"/>
  <c r="Y33" i="2"/>
  <c r="Y50" i="2"/>
  <c r="Y65" i="2"/>
  <c r="Y17" i="2"/>
  <c r="P41" i="71"/>
  <c r="P11" i="71"/>
  <c r="BF43" i="11"/>
  <c r="Y73" i="2"/>
  <c r="Y25" i="2"/>
  <c r="BQ43" i="11"/>
  <c r="Y64" i="2"/>
  <c r="Y27" i="30"/>
  <c r="I43" i="10"/>
  <c r="BP43" i="11"/>
  <c r="BI43" i="11"/>
  <c r="AE66" i="10"/>
  <c r="U29" i="10"/>
  <c r="K59" i="10"/>
  <c r="Y34" i="2"/>
  <c r="BC48" i="11"/>
  <c r="AX24" i="11"/>
  <c r="AA51" i="2"/>
  <c r="BD48" i="11"/>
  <c r="F12" i="10"/>
  <c r="L58" i="10"/>
  <c r="L31" i="10"/>
  <c r="P48" i="71"/>
  <c r="AB66" i="10"/>
  <c r="P18" i="71"/>
  <c r="X76" i="2"/>
  <c r="X85" i="2" s="1"/>
  <c r="V68" i="10"/>
  <c r="BG43" i="11"/>
  <c r="F48" i="10"/>
  <c r="X48" i="10"/>
  <c r="BI10" i="11"/>
  <c r="AH74" i="10"/>
  <c r="L48" i="10"/>
  <c r="AY48" i="11"/>
  <c r="V24" i="10"/>
  <c r="BI24" i="11"/>
  <c r="AU48" i="11"/>
  <c r="H48" i="10"/>
  <c r="N75" i="10"/>
  <c r="AN55" i="10"/>
  <c r="AG42" i="10"/>
  <c r="BF42" i="11"/>
  <c r="M75" i="10"/>
  <c r="T54" i="10"/>
  <c r="T56" i="10"/>
  <c r="K67" i="10"/>
  <c r="AA57" i="10"/>
  <c r="AD19" i="10"/>
  <c r="AE49" i="10"/>
  <c r="BT30" i="11"/>
  <c r="U50" i="10"/>
  <c r="AY45" i="11"/>
  <c r="BR42" i="11"/>
  <c r="AG18" i="10"/>
  <c r="N39" i="10"/>
  <c r="J57" i="10"/>
  <c r="BO16" i="11"/>
  <c r="N25" i="10"/>
  <c r="BA29" i="11"/>
  <c r="Y39" i="10"/>
  <c r="I71" i="10"/>
  <c r="AI32" i="10"/>
  <c r="BS50" i="11"/>
  <c r="S31" i="10"/>
  <c r="BF20" i="11"/>
  <c r="BJ25" i="11"/>
  <c r="AS25" i="11"/>
  <c r="AV41" i="11"/>
  <c r="BV16" i="11"/>
  <c r="T37" i="10"/>
  <c r="M55" i="10"/>
  <c r="AI54" i="10"/>
  <c r="AB43" i="10"/>
  <c r="BO43" i="11"/>
  <c r="BW46" i="11"/>
  <c r="BS64" i="11"/>
  <c r="BR12" i="11"/>
  <c r="AK47" i="2"/>
  <c r="AS47" i="7" s="1"/>
  <c r="N47" i="10"/>
  <c r="AY50" i="11"/>
  <c r="AU64" i="11"/>
  <c r="AE65" i="10"/>
  <c r="AD59" i="10"/>
  <c r="BB59" i="11"/>
  <c r="U31" i="10"/>
  <c r="BK37" i="11"/>
  <c r="Q20" i="10"/>
  <c r="I25" i="10"/>
  <c r="P41" i="10"/>
  <c r="AG51" i="10"/>
  <c r="AJ38" i="10"/>
  <c r="BT20" i="11"/>
  <c r="AU25" i="11"/>
  <c r="AG25" i="2"/>
  <c r="AO25" i="7" s="1"/>
  <c r="T32" i="10"/>
  <c r="AF31" i="10"/>
  <c r="K54" i="10"/>
  <c r="BS54" i="11"/>
  <c r="S54" i="10"/>
  <c r="BV73" i="11"/>
  <c r="AN51" i="10"/>
  <c r="AE20" i="10"/>
  <c r="H39" i="10"/>
  <c r="AJ54" i="10"/>
  <c r="R54" i="10"/>
  <c r="AU28" i="11"/>
  <c r="AY53" i="11"/>
  <c r="BQ52" i="11"/>
  <c r="AU57" i="11"/>
  <c r="P35" i="10"/>
  <c r="AD38" i="10"/>
  <c r="AD45" i="10"/>
  <c r="AI45" i="10"/>
  <c r="AD68" i="10"/>
  <c r="AU17" i="11"/>
  <c r="K40" i="10"/>
  <c r="X35" i="10"/>
  <c r="AM13" i="10"/>
  <c r="BA14" i="11"/>
  <c r="BB14" i="11"/>
  <c r="BB22" i="11"/>
  <c r="H29" i="10"/>
  <c r="BL52" i="11"/>
  <c r="AH57" i="10"/>
  <c r="AA19" i="10"/>
  <c r="P19" i="10"/>
  <c r="BA31" i="11"/>
  <c r="BF75" i="11"/>
  <c r="BL75" i="11"/>
  <c r="Z58" i="10"/>
  <c r="AW32" i="11"/>
  <c r="P50" i="10"/>
  <c r="Z36" i="10"/>
  <c r="BD59" i="11"/>
  <c r="R75" i="10"/>
  <c r="AW37" i="11"/>
  <c r="BJ56" i="11"/>
  <c r="V37" i="10"/>
  <c r="AC26" i="10"/>
  <c r="AG50" i="2"/>
  <c r="AO50" i="7" s="1"/>
  <c r="H55" i="10"/>
  <c r="BP28" i="11"/>
  <c r="Z53" i="10"/>
  <c r="Q39" i="10"/>
  <c r="BV39" i="11"/>
  <c r="AN39" i="10"/>
  <c r="BR71" i="11"/>
  <c r="AG59" i="10"/>
  <c r="K31" i="10"/>
  <c r="BG75" i="11"/>
  <c r="BF26" i="11"/>
  <c r="O42" i="10"/>
  <c r="BM63" i="11"/>
  <c r="BN63" i="11"/>
  <c r="BC60" i="11"/>
  <c r="AN68" i="10"/>
  <c r="BE68" i="11"/>
  <c r="H16" i="10"/>
  <c r="BI62" i="11"/>
  <c r="BO62" i="11"/>
  <c r="AN67" i="10"/>
  <c r="BN67" i="11"/>
  <c r="AS67" i="11"/>
  <c r="BM34" i="11"/>
  <c r="AN10" i="10"/>
  <c r="BX27" i="11"/>
  <c r="BH57" i="11"/>
  <c r="AE35" i="10"/>
  <c r="AE74" i="10"/>
  <c r="BL19" i="11"/>
  <c r="AE61" i="10"/>
  <c r="BR11" i="11"/>
  <c r="AI72" i="10"/>
  <c r="BU22" i="11"/>
  <c r="AU46" i="11"/>
  <c r="AX68" i="11"/>
  <c r="BG16" i="11"/>
  <c r="AW39" i="11"/>
  <c r="AY47" i="11"/>
  <c r="AD47" i="10"/>
  <c r="BK32" i="11"/>
  <c r="AA59" i="10"/>
  <c r="BD75" i="11"/>
  <c r="BN25" i="11"/>
  <c r="AW21" i="11"/>
  <c r="AC21" i="10"/>
  <c r="S29" i="10"/>
  <c r="AS65" i="11"/>
  <c r="S14" i="10"/>
  <c r="AY17" i="11"/>
  <c r="AI10" i="10"/>
  <c r="S19" i="10"/>
  <c r="V11" i="10"/>
  <c r="BS11" i="11"/>
  <c r="AY28" i="11"/>
  <c r="M44" i="10"/>
  <c r="BP69" i="11"/>
  <c r="AF33" i="10"/>
  <c r="V20" i="10"/>
  <c r="AN25" i="10"/>
  <c r="BE25" i="11"/>
  <c r="K25" i="10"/>
  <c r="AF41" i="10"/>
  <c r="W21" i="10"/>
  <c r="Z73" i="10"/>
  <c r="BD73" i="11"/>
  <c r="AB8" i="10"/>
  <c r="S12" i="10"/>
  <c r="BP62" i="11"/>
  <c r="BC62" i="11"/>
  <c r="AZ39" i="11"/>
  <c r="T39" i="10"/>
  <c r="BD71" i="11"/>
  <c r="S11" i="10"/>
  <c r="BH46" i="11"/>
  <c r="U64" i="10"/>
  <c r="O65" i="10"/>
  <c r="AH14" i="10"/>
  <c r="AW14" i="11"/>
  <c r="AK14" i="2"/>
  <c r="AS14" i="7" s="1"/>
  <c r="AS14" i="11"/>
  <c r="BS69" i="11"/>
  <c r="BF73" i="11"/>
  <c r="Y42" i="10"/>
  <c r="BB38" i="11"/>
  <c r="BI38" i="11"/>
  <c r="Y50" i="10"/>
  <c r="BR50" i="11"/>
  <c r="BA53" i="11"/>
  <c r="BL53" i="11"/>
  <c r="O46" i="10"/>
  <c r="AV64" i="11"/>
  <c r="AZ65" i="11"/>
  <c r="AF65" i="10"/>
  <c r="AF14" i="10"/>
  <c r="Y22" i="10"/>
  <c r="H22" i="10"/>
  <c r="AX69" i="11"/>
  <c r="BL69" i="11"/>
  <c r="Q29" i="10"/>
  <c r="AS48" i="11"/>
  <c r="BN43" i="11"/>
  <c r="I48" i="10"/>
  <c r="AV48" i="11"/>
  <c r="BL48" i="11"/>
  <c r="Y48" i="10"/>
  <c r="V16" i="10"/>
  <c r="BT12" i="11"/>
  <c r="BH58" i="11"/>
  <c r="H52" i="10"/>
  <c r="AA40" i="10"/>
  <c r="F27" i="10"/>
  <c r="BJ57" i="11"/>
  <c r="BG35" i="11"/>
  <c r="AW74" i="11"/>
  <c r="AE19" i="10"/>
  <c r="BG19" i="11"/>
  <c r="BB19" i="11"/>
  <c r="S13" i="10"/>
  <c r="U13" i="10"/>
  <c r="AU53" i="11"/>
  <c r="BS53" i="11"/>
  <c r="BO64" i="11"/>
  <c r="AL80" i="7"/>
  <c r="AM80" i="7" s="1"/>
  <c r="N12" i="10"/>
  <c r="AE30" i="10"/>
  <c r="BV70" i="11"/>
  <c r="BF59" i="11"/>
  <c r="V41" i="10"/>
  <c r="BO41" i="11"/>
  <c r="I21" i="10"/>
  <c r="F26" i="10"/>
  <c r="F28" i="10"/>
  <c r="AH53" i="10"/>
  <c r="AF44" i="10"/>
  <c r="BN44" i="11"/>
  <c r="AV22" i="11"/>
  <c r="BX38" i="11"/>
  <c r="F33" i="10"/>
  <c r="BQ25" i="11"/>
  <c r="BR21" i="11"/>
  <c r="Y71" i="10"/>
  <c r="V71" i="10"/>
  <c r="BC12" i="11"/>
  <c r="Y12" i="10"/>
  <c r="AI30" i="10"/>
  <c r="BD47" i="11"/>
  <c r="BP72" i="11"/>
  <c r="Q22" i="10"/>
  <c r="V69" i="10"/>
  <c r="L52" i="10"/>
  <c r="S52" i="10"/>
  <c r="AD34" i="10"/>
  <c r="BO10" i="11"/>
  <c r="BY35" i="11"/>
  <c r="AI49" i="10"/>
  <c r="BO61" i="11"/>
  <c r="BI61" i="11"/>
  <c r="W13" i="10"/>
  <c r="AM64" i="10"/>
  <c r="AW22" i="11"/>
  <c r="V22" i="10"/>
  <c r="BJ51" i="11"/>
  <c r="BW63" i="11"/>
  <c r="BE60" i="11"/>
  <c r="BW68" i="11"/>
  <c r="AI71" i="10"/>
  <c r="BD30" i="11"/>
  <c r="BW37" i="11"/>
  <c r="BO55" i="11"/>
  <c r="AU27" i="11"/>
  <c r="BA57" i="11"/>
  <c r="AZ35" i="11"/>
  <c r="AA11" i="10"/>
  <c r="BY46" i="11"/>
  <c r="AG24" i="30"/>
  <c r="BW38" i="11"/>
  <c r="H25" i="10"/>
  <c r="BJ48" i="11"/>
  <c r="W48" i="10"/>
  <c r="AU16" i="11"/>
  <c r="P64" i="71"/>
  <c r="E65" i="7"/>
  <c r="AE22" i="2"/>
  <c r="AA22" i="2"/>
  <c r="BD39" i="11"/>
  <c r="AE71" i="10"/>
  <c r="AE16" i="2"/>
  <c r="AA16" i="2"/>
  <c r="AL60" i="7"/>
  <c r="AM60" i="7" s="1"/>
  <c r="C60" i="10"/>
  <c r="BA47" i="11"/>
  <c r="AI36" i="2"/>
  <c r="AQ36" i="7" s="1"/>
  <c r="E36" i="1"/>
  <c r="BD62" i="9"/>
  <c r="AG62" i="7"/>
  <c r="BM31" i="11"/>
  <c r="Z31" i="10"/>
  <c r="C28" i="10"/>
  <c r="AL28" i="7"/>
  <c r="AM28" i="7" s="1"/>
  <c r="BQ67" i="11"/>
  <c r="AD67" i="10"/>
  <c r="I27" i="10"/>
  <c r="AV27" i="11"/>
  <c r="AD57" i="10"/>
  <c r="BQ57" i="11"/>
  <c r="AG11" i="2"/>
  <c r="AO11" i="7" s="1"/>
  <c r="AI53" i="2"/>
  <c r="AQ53" i="7" s="1"/>
  <c r="AH47" i="7"/>
  <c r="C47" i="11"/>
  <c r="T44" i="10"/>
  <c r="BG44" i="11"/>
  <c r="AI44" i="2"/>
  <c r="AQ44" i="7" s="1"/>
  <c r="BL24" i="11"/>
  <c r="Y24" i="10"/>
  <c r="BO56" i="11"/>
  <c r="AB56" i="10"/>
  <c r="AC59" i="2"/>
  <c r="AI34" i="2"/>
  <c r="AQ34" i="7" s="1"/>
  <c r="AG74" i="2"/>
  <c r="AO74" i="7" s="1"/>
  <c r="AI49" i="2"/>
  <c r="AQ49" i="7" s="1"/>
  <c r="AK19" i="2"/>
  <c r="AS19" i="7" s="1"/>
  <c r="E19" i="1"/>
  <c r="BL61" i="11"/>
  <c r="Y61" i="10"/>
  <c r="AI61" i="2"/>
  <c r="AQ61" i="7" s="1"/>
  <c r="BT13" i="11"/>
  <c r="AG13" i="10"/>
  <c r="BH64" i="11"/>
  <c r="AI65" i="2"/>
  <c r="AQ65" i="7" s="1"/>
  <c r="BU14" i="11"/>
  <c r="AS43" i="11"/>
  <c r="F43" i="10"/>
  <c r="AC70" i="2"/>
  <c r="AL48" i="7"/>
  <c r="AM48" i="7" s="1"/>
  <c r="C48" i="10"/>
  <c r="AC11" i="2"/>
  <c r="BY20" i="11"/>
  <c r="AN20" i="10"/>
  <c r="Q25" i="10"/>
  <c r="BD25" i="11"/>
  <c r="AA41" i="10"/>
  <c r="BN41" i="11"/>
  <c r="BJ21" i="11"/>
  <c r="Q73" i="10"/>
  <c r="Y23" i="2"/>
  <c r="L45" i="10"/>
  <c r="AC16" i="10"/>
  <c r="AB16" i="10"/>
  <c r="AG71" i="10"/>
  <c r="BT71" i="11"/>
  <c r="V7" i="7"/>
  <c r="Q76" i="7"/>
  <c r="Q122" i="7" s="1"/>
  <c r="AG12" i="2"/>
  <c r="AO12" i="7" s="1"/>
  <c r="BH30" i="11"/>
  <c r="U30" i="10"/>
  <c r="AI75" i="2"/>
  <c r="AQ75" i="7" s="1"/>
  <c r="N37" i="10"/>
  <c r="BV51" i="11"/>
  <c r="AI51" i="10"/>
  <c r="AI51" i="2"/>
  <c r="AQ51" i="7" s="1"/>
  <c r="P51" i="10"/>
  <c r="BC51" i="11"/>
  <c r="AG38" i="2"/>
  <c r="AO38" i="7" s="1"/>
  <c r="AW38" i="11"/>
  <c r="J38" i="10"/>
  <c r="BP21" i="11"/>
  <c r="BT68" i="11"/>
  <c r="AG68" i="10"/>
  <c r="K66" i="10"/>
  <c r="AX66" i="11"/>
  <c r="AU39" i="11"/>
  <c r="BG39" i="11"/>
  <c r="E39" i="1"/>
  <c r="P71" i="10"/>
  <c r="E46" i="7"/>
  <c r="P45" i="71"/>
  <c r="AE7" i="7"/>
  <c r="BC7" i="9"/>
  <c r="AG24" i="10"/>
  <c r="BT24" i="11"/>
  <c r="AI8" i="2"/>
  <c r="AQ8" i="7" s="1"/>
  <c r="AG73" i="7"/>
  <c r="BD73" i="9"/>
  <c r="AG12" i="10"/>
  <c r="AH12" i="10"/>
  <c r="BU12" i="11"/>
  <c r="AF12" i="10"/>
  <c r="BS12" i="11"/>
  <c r="Y26" i="2"/>
  <c r="E47" i="1"/>
  <c r="U58" i="10"/>
  <c r="BJ58" i="11"/>
  <c r="W58" i="10"/>
  <c r="AG58" i="2"/>
  <c r="AO58" i="7" s="1"/>
  <c r="AG32" i="2"/>
  <c r="AO32" i="7" s="1"/>
  <c r="AS32" i="11"/>
  <c r="F32" i="10"/>
  <c r="AY32" i="11"/>
  <c r="L32" i="10"/>
  <c r="BL50" i="11"/>
  <c r="AE50" i="10"/>
  <c r="AD62" i="10"/>
  <c r="BQ62" i="11"/>
  <c r="AI62" i="2"/>
  <c r="AQ62" i="7" s="1"/>
  <c r="AJ59" i="10"/>
  <c r="BW59" i="11"/>
  <c r="O59" i="10"/>
  <c r="S75" i="10"/>
  <c r="X37" i="10"/>
  <c r="H37" i="10"/>
  <c r="AU37" i="11"/>
  <c r="E37" i="1"/>
  <c r="BF55" i="11"/>
  <c r="S55" i="10"/>
  <c r="BG56" i="11"/>
  <c r="AL66" i="2"/>
  <c r="AT66" i="7" s="1"/>
  <c r="BD67" i="11"/>
  <c r="Q67" i="10"/>
  <c r="AK67" i="2"/>
  <c r="AS67" i="7" s="1"/>
  <c r="BC67" i="11"/>
  <c r="P67" i="10"/>
  <c r="AK52" i="2"/>
  <c r="AS52" i="7" s="1"/>
  <c r="J17" i="10"/>
  <c r="AW17" i="11"/>
  <c r="BM17" i="11"/>
  <c r="Z17" i="10"/>
  <c r="AA17" i="10"/>
  <c r="AB40" i="10"/>
  <c r="BO40" i="11"/>
  <c r="BV34" i="11"/>
  <c r="AI34" i="10"/>
  <c r="E27" i="1"/>
  <c r="N35" i="10"/>
  <c r="BA35" i="11"/>
  <c r="J74" i="10"/>
  <c r="BN74" i="11"/>
  <c r="AA74" i="10"/>
  <c r="AF74" i="10"/>
  <c r="BS74" i="11"/>
  <c r="T19" i="10"/>
  <c r="L19" i="10"/>
  <c r="AY19" i="11"/>
  <c r="AI61" i="10"/>
  <c r="BV61" i="11"/>
  <c r="BP11" i="11"/>
  <c r="AC11" i="10"/>
  <c r="BJ11" i="11"/>
  <c r="W11" i="10"/>
  <c r="AV13" i="11"/>
  <c r="I13" i="10"/>
  <c r="C33" i="10"/>
  <c r="AL33" i="7"/>
  <c r="AM33" i="7" s="1"/>
  <c r="BY24" i="11"/>
  <c r="AN24" i="10"/>
  <c r="AG26" i="2"/>
  <c r="AO26" i="7" s="1"/>
  <c r="N53" i="10"/>
  <c r="AN53" i="10"/>
  <c r="BY53" i="11"/>
  <c r="BB46" i="11"/>
  <c r="M65" i="10"/>
  <c r="E65" i="1"/>
  <c r="AX14" i="11"/>
  <c r="K14" i="10"/>
  <c r="X66" i="10"/>
  <c r="AE38" i="7"/>
  <c r="BC38" i="9"/>
  <c r="BJ72" i="11"/>
  <c r="W72" i="10"/>
  <c r="Q44" i="10"/>
  <c r="BD44" i="11"/>
  <c r="BL22" i="11"/>
  <c r="AI22" i="2"/>
  <c r="AQ22" i="7" s="1"/>
  <c r="Y69" i="10"/>
  <c r="BL43" i="11"/>
  <c r="Y43" i="10"/>
  <c r="U43" i="10"/>
  <c r="BH43" i="11"/>
  <c r="R29" i="10"/>
  <c r="C72" i="11"/>
  <c r="AH72" i="7"/>
  <c r="AM15" i="29"/>
  <c r="AK15" i="29"/>
  <c r="AQ119" i="7" s="1"/>
  <c r="AN119" i="7"/>
  <c r="AI15" i="29"/>
  <c r="AM8" i="29"/>
  <c r="AI8" i="29"/>
  <c r="AK8" i="29"/>
  <c r="AQ114" i="7" s="1"/>
  <c r="AN114" i="7"/>
  <c r="BA12" i="11"/>
  <c r="P30" i="10"/>
  <c r="BC30" i="11"/>
  <c r="BM58" i="11"/>
  <c r="BC50" i="11"/>
  <c r="AA36" i="10"/>
  <c r="BM36" i="11"/>
  <c r="BK59" i="11"/>
  <c r="X59" i="10"/>
  <c r="BQ31" i="11"/>
  <c r="AD31" i="10"/>
  <c r="BF37" i="11"/>
  <c r="S37" i="10"/>
  <c r="BA55" i="11"/>
  <c r="N55" i="10"/>
  <c r="E56" i="1"/>
  <c r="Y20" i="2"/>
  <c r="BS67" i="11"/>
  <c r="AF67" i="10"/>
  <c r="BF52" i="11"/>
  <c r="BC17" i="11"/>
  <c r="P17" i="10"/>
  <c r="BQ34" i="11"/>
  <c r="O27" i="10"/>
  <c r="BB27" i="11"/>
  <c r="AG57" i="2"/>
  <c r="AO57" i="7" s="1"/>
  <c r="H74" i="10"/>
  <c r="AU74" i="11"/>
  <c r="E50" i="7"/>
  <c r="P49" i="71"/>
  <c r="BC55" i="9"/>
  <c r="AE55" i="7"/>
  <c r="AC53" i="10"/>
  <c r="BP53" i="11"/>
  <c r="AG46" i="2"/>
  <c r="AO46" i="7" s="1"/>
  <c r="BX64" i="11"/>
  <c r="J65" i="10"/>
  <c r="AW65" i="11"/>
  <c r="AZ14" i="11"/>
  <c r="M14" i="10"/>
  <c r="K72" i="10"/>
  <c r="AX72" i="11"/>
  <c r="AA44" i="10"/>
  <c r="AM44" i="10"/>
  <c r="BX44" i="11"/>
  <c r="X69" i="10"/>
  <c r="BK69" i="11"/>
  <c r="AI69" i="2"/>
  <c r="AQ69" i="7" s="1"/>
  <c r="AA25" i="2"/>
  <c r="AE25" i="2"/>
  <c r="AG29" i="2"/>
  <c r="AO29" i="7" s="1"/>
  <c r="AA27" i="2"/>
  <c r="AE27" i="2"/>
  <c r="I66" i="10"/>
  <c r="C39" i="10"/>
  <c r="AL39" i="7"/>
  <c r="AM39" i="7" s="1"/>
  <c r="AL30" i="7"/>
  <c r="AM30" i="7" s="1"/>
  <c r="C30" i="10"/>
  <c r="C8" i="10"/>
  <c r="AL8" i="7"/>
  <c r="AM8" i="7" s="1"/>
  <c r="BD27" i="9"/>
  <c r="AG27" i="7"/>
  <c r="AU38" i="11"/>
  <c r="AM38" i="10"/>
  <c r="AF20" i="10"/>
  <c r="BS20" i="11"/>
  <c r="AI20" i="2"/>
  <c r="AQ20" i="7" s="1"/>
  <c r="E20" i="1"/>
  <c r="AK41" i="2"/>
  <c r="AS41" i="7" s="1"/>
  <c r="BH41" i="11"/>
  <c r="U41" i="10"/>
  <c r="AB41" i="10"/>
  <c r="AI21" i="2"/>
  <c r="AQ21" i="7" s="1"/>
  <c r="N73" i="10"/>
  <c r="BA73" i="11"/>
  <c r="E73" i="1"/>
  <c r="AJ42" i="10"/>
  <c r="BQ42" i="11"/>
  <c r="AD42" i="10"/>
  <c r="AI45" i="2"/>
  <c r="AQ45" i="7" s="1"/>
  <c r="AX45" i="11"/>
  <c r="K45" i="10"/>
  <c r="AJ68" i="10"/>
  <c r="AG39" i="2"/>
  <c r="AO39" i="7" s="1"/>
  <c r="AA39" i="10"/>
  <c r="BN39" i="11"/>
  <c r="AA75" i="2"/>
  <c r="AE75" i="2"/>
  <c r="BP71" i="11"/>
  <c r="AC71" i="10"/>
  <c r="AL67" i="7"/>
  <c r="AM67" i="7" s="1"/>
  <c r="C67" i="10"/>
  <c r="BD69" i="9"/>
  <c r="AG69" i="7"/>
  <c r="P12" i="10"/>
  <c r="BL12" i="11"/>
  <c r="AA13" i="2"/>
  <c r="AE13" i="2"/>
  <c r="Z50" i="10"/>
  <c r="AG62" i="10"/>
  <c r="BT62" i="11"/>
  <c r="AM59" i="10"/>
  <c r="BX59" i="11"/>
  <c r="AI31" i="2"/>
  <c r="AQ31" i="7" s="1"/>
  <c r="AJ37" i="10"/>
  <c r="AB55" i="10"/>
  <c r="E40" i="1"/>
  <c r="S34" i="10"/>
  <c r="H27" i="10"/>
  <c r="BW27" i="11"/>
  <c r="AJ27" i="10"/>
  <c r="M35" i="10"/>
  <c r="E74" i="1"/>
  <c r="AE32" i="7"/>
  <c r="BC32" i="9"/>
  <c r="E11" i="1"/>
  <c r="AB26" i="10"/>
  <c r="AK28" i="2"/>
  <c r="AS28" i="7" s="1"/>
  <c r="BD22" i="11"/>
  <c r="AA42" i="2"/>
  <c r="AE42" i="2"/>
  <c r="BW45" i="11"/>
  <c r="AJ45" i="10"/>
  <c r="BG68" i="11"/>
  <c r="T68" i="10"/>
  <c r="BL70" i="11"/>
  <c r="Y70" i="10"/>
  <c r="Q36" i="10"/>
  <c r="AU55" i="11"/>
  <c r="BG55" i="11"/>
  <c r="T55" i="10"/>
  <c r="AF52" i="10"/>
  <c r="BS52" i="11"/>
  <c r="Z34" i="10"/>
  <c r="U57" i="10"/>
  <c r="BC46" i="11"/>
  <c r="P46" i="10"/>
  <c r="O66" i="10"/>
  <c r="BB66" i="11"/>
  <c r="BP56" i="11"/>
  <c r="AC56" i="10"/>
  <c r="AH17" i="10"/>
  <c r="AI10" i="2"/>
  <c r="AQ10" i="7" s="1"/>
  <c r="T27" i="10"/>
  <c r="BG27" i="11"/>
  <c r="BC19" i="11"/>
  <c r="L53" i="10"/>
  <c r="BV14" i="11"/>
  <c r="AI14" i="10"/>
  <c r="AE44" i="10"/>
  <c r="BR44" i="11"/>
  <c r="AC71" i="2"/>
  <c r="K51" i="10"/>
  <c r="AX51" i="11"/>
  <c r="AX25" i="11"/>
  <c r="E41" i="1"/>
  <c r="F39" i="10"/>
  <c r="P12" i="71"/>
  <c r="E13" i="7"/>
  <c r="C21" i="10"/>
  <c r="AL21" i="7"/>
  <c r="AM21" i="7" s="1"/>
  <c r="BG50" i="11"/>
  <c r="T50" i="10"/>
  <c r="AJ50" i="10"/>
  <c r="BW50" i="11"/>
  <c r="BN59" i="11"/>
  <c r="L20" i="10"/>
  <c r="BA25" i="11"/>
  <c r="J21" i="10"/>
  <c r="AI88" i="2"/>
  <c r="AN63" i="10"/>
  <c r="AB60" i="10"/>
  <c r="BO60" i="11"/>
  <c r="BI16" i="11"/>
  <c r="T43" i="1"/>
  <c r="AY43" i="11"/>
  <c r="L43" i="10"/>
  <c r="AK25" i="2"/>
  <c r="AS25" i="7" s="1"/>
  <c r="AZ41" i="11"/>
  <c r="M41" i="10"/>
  <c r="E60" i="1"/>
  <c r="AU43" i="11"/>
  <c r="H43" i="10"/>
  <c r="Y21" i="2"/>
  <c r="AA12" i="2"/>
  <c r="AE12" i="2"/>
  <c r="AG74" i="7"/>
  <c r="BD74" i="9"/>
  <c r="BS70" i="11"/>
  <c r="AF70" i="10"/>
  <c r="AK36" i="2"/>
  <c r="AS36" i="7" s="1"/>
  <c r="BT59" i="11"/>
  <c r="E31" i="1"/>
  <c r="E34" i="1"/>
  <c r="AI27" i="2"/>
  <c r="AQ27" i="7" s="1"/>
  <c r="BK35" i="11"/>
  <c r="AK11" i="2"/>
  <c r="AS11" i="7" s="1"/>
  <c r="H64" i="10"/>
  <c r="BR65" i="11"/>
  <c r="Y32" i="2"/>
  <c r="AI54" i="2"/>
  <c r="AQ54" i="7" s="1"/>
  <c r="AE52" i="10"/>
  <c r="BR52" i="11"/>
  <c r="O17" i="10"/>
  <c r="BB17" i="11"/>
  <c r="P34" i="10"/>
  <c r="BC34" i="11"/>
  <c r="E57" i="1"/>
  <c r="L28" i="10"/>
  <c r="E28" i="1"/>
  <c r="C68" i="11"/>
  <c r="AH68" i="7"/>
  <c r="AC65" i="10"/>
  <c r="AD72" i="10"/>
  <c r="BQ72" i="11"/>
  <c r="O44" i="10"/>
  <c r="T48" i="10"/>
  <c r="BG48" i="11"/>
  <c r="AH15" i="7"/>
  <c r="C15" i="11"/>
  <c r="BD48" i="9"/>
  <c r="AG48" i="7"/>
  <c r="BD22" i="9"/>
  <c r="AG22" i="7"/>
  <c r="AD41" i="10"/>
  <c r="BQ41" i="11"/>
  <c r="AE45" i="7"/>
  <c r="BC45" i="9"/>
  <c r="AS42" i="11"/>
  <c r="F42" i="10"/>
  <c r="AI63" i="2"/>
  <c r="AQ63" i="7" s="1"/>
  <c r="AI60" i="2"/>
  <c r="AQ60" i="7" s="1"/>
  <c r="AL48" i="2"/>
  <c r="AT48" i="7" s="1"/>
  <c r="L16" i="10"/>
  <c r="AY16" i="11"/>
  <c r="AX43" i="11"/>
  <c r="K43" i="10"/>
  <c r="C41" i="10"/>
  <c r="AL41" i="7"/>
  <c r="AM41" i="7" s="1"/>
  <c r="AK71" i="2"/>
  <c r="AS71" i="7" s="1"/>
  <c r="AV71" i="11"/>
  <c r="BU24" i="11"/>
  <c r="AH24" i="10"/>
  <c r="E58" i="1"/>
  <c r="AH18" i="10"/>
  <c r="BU18" i="11"/>
  <c r="BV32" i="11"/>
  <c r="BH50" i="11"/>
  <c r="E59" i="1"/>
  <c r="AK75" i="2"/>
  <c r="AS75" i="7" s="1"/>
  <c r="F37" i="10"/>
  <c r="AS37" i="11"/>
  <c r="E55" i="1"/>
  <c r="AG33" i="2"/>
  <c r="AO33" i="7" s="1"/>
  <c r="AE50" i="2"/>
  <c r="AA50" i="2"/>
  <c r="S20" i="10"/>
  <c r="W25" i="10"/>
  <c r="AC45" i="10"/>
  <c r="BP45" i="11"/>
  <c r="AI16" i="2"/>
  <c r="AQ16" i="7" s="1"/>
  <c r="BY43" i="11"/>
  <c r="AN43" i="10"/>
  <c r="Y35" i="2"/>
  <c r="AA30" i="2"/>
  <c r="AE30" i="2"/>
  <c r="R24" i="10"/>
  <c r="AH8" i="10"/>
  <c r="C25" i="10"/>
  <c r="AL25" i="7"/>
  <c r="AM25" i="7" s="1"/>
  <c r="AY58" i="11"/>
  <c r="AI58" i="2"/>
  <c r="AQ58" i="7" s="1"/>
  <c r="AM70" i="10"/>
  <c r="AG18" i="2"/>
  <c r="AO18" i="7" s="1"/>
  <c r="Y29" i="2"/>
  <c r="BD24" i="11"/>
  <c r="Q24" i="10"/>
  <c r="AZ62" i="11"/>
  <c r="M62" i="10"/>
  <c r="E62" i="1"/>
  <c r="E9" i="7"/>
  <c r="P8" i="71"/>
  <c r="BV75" i="11"/>
  <c r="AI75" i="10"/>
  <c r="BG37" i="11"/>
  <c r="M40" i="10"/>
  <c r="AZ40" i="11"/>
  <c r="BN57" i="11"/>
  <c r="BQ19" i="11"/>
  <c r="BC61" i="9"/>
  <c r="AE61" i="7"/>
  <c r="BC11" i="11"/>
  <c r="P11" i="10"/>
  <c r="AU24" i="11"/>
  <c r="H24" i="10"/>
  <c r="AF53" i="10"/>
  <c r="BP64" i="11"/>
  <c r="AC64" i="10"/>
  <c r="BT65" i="11"/>
  <c r="AG65" i="10"/>
  <c r="BD14" i="11"/>
  <c r="Q14" i="10"/>
  <c r="S66" i="10"/>
  <c r="AG22" i="2"/>
  <c r="AO22" i="7" s="1"/>
  <c r="BO69" i="11"/>
  <c r="AB69" i="10"/>
  <c r="Z43" i="10"/>
  <c r="BM43" i="11"/>
  <c r="BV43" i="11"/>
  <c r="AI43" i="10"/>
  <c r="AE48" i="2"/>
  <c r="AA48" i="2"/>
  <c r="AW66" i="11"/>
  <c r="J66" i="10"/>
  <c r="AM12" i="29"/>
  <c r="AI12" i="29"/>
  <c r="AN116" i="7"/>
  <c r="AK12" i="29"/>
  <c r="AQ116" i="7" s="1"/>
  <c r="AK70" i="2"/>
  <c r="AS70" i="7" s="1"/>
  <c r="AC50" i="10"/>
  <c r="BP50" i="11"/>
  <c r="W59" i="10"/>
  <c r="AG37" i="2"/>
  <c r="AO37" i="7" s="1"/>
  <c r="AH40" i="10"/>
  <c r="BU40" i="11"/>
  <c r="E10" i="1"/>
  <c r="AK57" i="2"/>
  <c r="AS57" i="7" s="1"/>
  <c r="BC35" i="11"/>
  <c r="BC50" i="9"/>
  <c r="AE50" i="7"/>
  <c r="BO65" i="11"/>
  <c r="AB65" i="10"/>
  <c r="E14" i="1"/>
  <c r="J22" i="10"/>
  <c r="T48" i="1"/>
  <c r="C17" i="10"/>
  <c r="AL17" i="7"/>
  <c r="AM17" i="7" s="1"/>
  <c r="AS24" i="11"/>
  <c r="F24" i="10"/>
  <c r="BD39" i="9"/>
  <c r="AG39" i="7"/>
  <c r="AG30" i="7"/>
  <c r="BD30" i="9"/>
  <c r="AL43" i="2"/>
  <c r="AT43" i="7" s="1"/>
  <c r="AX33" i="11"/>
  <c r="K33" i="10"/>
  <c r="AK20" i="2"/>
  <c r="AS20" i="7" s="1"/>
  <c r="AD25" i="10"/>
  <c r="AI41" i="2"/>
  <c r="AQ41" i="7" s="1"/>
  <c r="AE21" i="10"/>
  <c r="AK45" i="2"/>
  <c r="AS45" i="7" s="1"/>
  <c r="T45" i="10"/>
  <c r="BG45" i="11"/>
  <c r="BU60" i="11"/>
  <c r="AH60" i="10"/>
  <c r="C31" i="10"/>
  <c r="AL31" i="7"/>
  <c r="AM31" i="7" s="1"/>
  <c r="AK39" i="2"/>
  <c r="AS39" i="7" s="1"/>
  <c r="AN76" i="9"/>
  <c r="C69" i="10"/>
  <c r="AL69" i="7"/>
  <c r="AM69" i="7" s="1"/>
  <c r="AE64" i="2"/>
  <c r="AA64" i="2"/>
  <c r="BM12" i="11"/>
  <c r="Z12" i="10"/>
  <c r="Q30" i="10"/>
  <c r="AG29" i="7"/>
  <c r="BD29" i="9"/>
  <c r="AI59" i="2"/>
  <c r="AQ59" i="7" s="1"/>
  <c r="AK31" i="2"/>
  <c r="AS31" i="7" s="1"/>
  <c r="L37" i="10"/>
  <c r="AY37" i="11"/>
  <c r="BW54" i="11"/>
  <c r="AI17" i="2"/>
  <c r="AQ17" i="7" s="1"/>
  <c r="F10" i="10"/>
  <c r="AK35" i="2"/>
  <c r="AS35" i="7" s="1"/>
  <c r="AA17" i="2"/>
  <c r="AE17" i="2"/>
  <c r="AA55" i="2"/>
  <c r="AE55" i="2"/>
  <c r="AN46" i="10"/>
  <c r="BN69" i="11"/>
  <c r="AA69" i="10"/>
  <c r="BD54" i="9"/>
  <c r="AG54" i="7"/>
  <c r="R38" i="10"/>
  <c r="V33" i="10"/>
  <c r="AS21" i="11"/>
  <c r="F21" i="10"/>
  <c r="F73" i="10"/>
  <c r="AS73" i="11"/>
  <c r="Z63" i="10"/>
  <c r="P60" i="10"/>
  <c r="AU66" i="11"/>
  <c r="H66" i="10"/>
  <c r="BP39" i="11"/>
  <c r="AC39" i="10"/>
  <c r="BY39" i="11"/>
  <c r="AL63" i="7"/>
  <c r="AM63" i="7" s="1"/>
  <c r="C63" i="10"/>
  <c r="L12" i="10"/>
  <c r="AY12" i="11"/>
  <c r="AE12" i="10"/>
  <c r="AU12" i="11"/>
  <c r="H12" i="10"/>
  <c r="M30" i="10"/>
  <c r="AZ30" i="11"/>
  <c r="AL74" i="7"/>
  <c r="AM74" i="7" s="1"/>
  <c r="C74" i="10"/>
  <c r="AJ47" i="10"/>
  <c r="BW47" i="11"/>
  <c r="AW50" i="11"/>
  <c r="J50" i="10"/>
  <c r="AB62" i="10"/>
  <c r="BS31" i="11"/>
  <c r="AC37" i="10"/>
  <c r="AI55" i="2"/>
  <c r="AQ55" i="7" s="1"/>
  <c r="BF54" i="11"/>
  <c r="BO54" i="11"/>
  <c r="AK56" i="2"/>
  <c r="AS56" i="7" s="1"/>
  <c r="P43" i="71"/>
  <c r="E44" i="7"/>
  <c r="AA67" i="10"/>
  <c r="BB67" i="11"/>
  <c r="O67" i="10"/>
  <c r="E67" i="1"/>
  <c r="AI40" i="10"/>
  <c r="BV40" i="11"/>
  <c r="BY10" i="11"/>
  <c r="AM27" i="10"/>
  <c r="AJ35" i="10"/>
  <c r="BW35" i="11"/>
  <c r="BA19" i="11"/>
  <c r="N19" i="10"/>
  <c r="Y19" i="10"/>
  <c r="AS61" i="11"/>
  <c r="F61" i="10"/>
  <c r="BR61" i="11"/>
  <c r="AE11" i="10"/>
  <c r="BO13" i="11"/>
  <c r="AB13" i="10"/>
  <c r="K26" i="10"/>
  <c r="AJ46" i="10"/>
  <c r="N14" i="10"/>
  <c r="O14" i="10"/>
  <c r="BV72" i="11"/>
  <c r="BE44" i="11"/>
  <c r="R44" i="10"/>
  <c r="AG69" i="10"/>
  <c r="BT69" i="11"/>
  <c r="AH48" i="10"/>
  <c r="BU48" i="11"/>
  <c r="BD43" i="11"/>
  <c r="Q43" i="10"/>
  <c r="BE54" i="11"/>
  <c r="AG54" i="2"/>
  <c r="AO54" i="7" s="1"/>
  <c r="BB52" i="11"/>
  <c r="O52" i="10"/>
  <c r="L40" i="10"/>
  <c r="AY40" i="11"/>
  <c r="AH10" i="10"/>
  <c r="U27" i="10"/>
  <c r="BH27" i="11"/>
  <c r="AY35" i="11"/>
  <c r="L35" i="10"/>
  <c r="F49" i="10"/>
  <c r="BY19" i="11"/>
  <c r="AN19" i="10"/>
  <c r="BW61" i="11"/>
  <c r="AJ61" i="10"/>
  <c r="AV72" i="11"/>
  <c r="I72" i="10"/>
  <c r="F72" i="10"/>
  <c r="BS22" i="11"/>
  <c r="AF22" i="10"/>
  <c r="Q69" i="10"/>
  <c r="AC69" i="10"/>
  <c r="E69" i="1"/>
  <c r="BI48" i="11"/>
  <c r="V48" i="10"/>
  <c r="AH43" i="10"/>
  <c r="BU43" i="11"/>
  <c r="AC47" i="2"/>
  <c r="AA29" i="10"/>
  <c r="AB48" i="10"/>
  <c r="BO48" i="11"/>
  <c r="Q51" i="10"/>
  <c r="BD51" i="11"/>
  <c r="F38" i="10"/>
  <c r="BW33" i="11"/>
  <c r="AJ33" i="10"/>
  <c r="R25" i="10"/>
  <c r="BC42" i="11"/>
  <c r="P42" i="10"/>
  <c r="AK63" i="2"/>
  <c r="AS63" i="7" s="1"/>
  <c r="AG63" i="10"/>
  <c r="BW60" i="11"/>
  <c r="AJ60" i="10"/>
  <c r="AG60" i="10"/>
  <c r="BT60" i="11"/>
  <c r="AG60" i="2"/>
  <c r="AO60" i="7" s="1"/>
  <c r="BD60" i="11"/>
  <c r="Q60" i="10"/>
  <c r="BO68" i="11"/>
  <c r="AB68" i="10"/>
  <c r="AI68" i="10"/>
  <c r="AG41" i="7"/>
  <c r="BD41" i="9"/>
  <c r="J39" i="10"/>
  <c r="T18" i="10"/>
  <c r="BO32" i="11"/>
  <c r="AB32" i="10"/>
  <c r="AM32" i="10"/>
  <c r="AN62" i="10"/>
  <c r="BY62" i="11"/>
  <c r="AX62" i="11"/>
  <c r="K62" i="10"/>
  <c r="T59" i="10"/>
  <c r="BA75" i="11"/>
  <c r="AE110" i="7"/>
  <c r="AI33" i="2"/>
  <c r="AQ33" i="7" s="1"/>
  <c r="BM33" i="11"/>
  <c r="Z33" i="10"/>
  <c r="AC20" i="10"/>
  <c r="BP20" i="11"/>
  <c r="P25" i="10"/>
  <c r="BC25" i="11"/>
  <c r="AY21" i="11"/>
  <c r="L21" i="10"/>
  <c r="AW73" i="11"/>
  <c r="J73" i="10"/>
  <c r="AZ63" i="11"/>
  <c r="M63" i="10"/>
  <c r="F63" i="10"/>
  <c r="AS63" i="11"/>
  <c r="AW60" i="11"/>
  <c r="J60" i="10"/>
  <c r="AV68" i="11"/>
  <c r="I68" i="10"/>
  <c r="BF48" i="11"/>
  <c r="S48" i="10"/>
  <c r="AG16" i="2"/>
  <c r="AO16" i="7" s="1"/>
  <c r="AH68" i="10"/>
  <c r="BU68" i="11"/>
  <c r="BX48" i="11"/>
  <c r="AM48" i="10"/>
  <c r="BD52" i="9"/>
  <c r="AG52" i="7"/>
  <c r="BG66" i="11"/>
  <c r="T66" i="10"/>
  <c r="X39" i="10"/>
  <c r="BK39" i="11"/>
  <c r="BD60" i="9"/>
  <c r="AG60" i="7"/>
  <c r="AL16" i="7"/>
  <c r="AM16" i="7" s="1"/>
  <c r="C16" i="10"/>
  <c r="BN12" i="11"/>
  <c r="AA12" i="10"/>
  <c r="R58" i="10"/>
  <c r="AI50" i="2"/>
  <c r="AQ50" i="7" s="1"/>
  <c r="AY62" i="11"/>
  <c r="L62" i="10"/>
  <c r="BM37" i="11"/>
  <c r="Z37" i="10"/>
  <c r="I55" i="10"/>
  <c r="AV55" i="11"/>
  <c r="E54" i="1"/>
  <c r="Y56" i="10"/>
  <c r="BL56" i="11"/>
  <c r="BC66" i="11"/>
  <c r="P66" i="10"/>
  <c r="AC51" i="2"/>
  <c r="BC44" i="9"/>
  <c r="AE44" i="7"/>
  <c r="BD28" i="9"/>
  <c r="AG28" i="7"/>
  <c r="AI40" i="2"/>
  <c r="AQ40" i="7" s="1"/>
  <c r="AX40" i="11"/>
  <c r="BO34" i="11"/>
  <c r="AB34" i="10"/>
  <c r="AX19" i="11"/>
  <c r="K19" i="10"/>
  <c r="BT61" i="11"/>
  <c r="AG61" i="10"/>
  <c r="M61" i="10"/>
  <c r="AZ61" i="11"/>
  <c r="AM11" i="10"/>
  <c r="BX11" i="11"/>
  <c r="S26" i="10"/>
  <c r="AK53" i="2"/>
  <c r="AS53" i="7" s="1"/>
  <c r="AW46" i="11"/>
  <c r="J46" i="10"/>
  <c r="F65" i="10"/>
  <c r="W14" i="10"/>
  <c r="BJ14" i="11"/>
  <c r="E72" i="1"/>
  <c r="AI72" i="2"/>
  <c r="AQ72" i="7" s="1"/>
  <c r="J44" i="10"/>
  <c r="AG44" i="2"/>
  <c r="AO44" i="7" s="1"/>
  <c r="AD69" i="10"/>
  <c r="BQ69" i="11"/>
  <c r="BF24" i="11"/>
  <c r="S24" i="10"/>
  <c r="BY66" i="11"/>
  <c r="AN66" i="10"/>
  <c r="Y53" i="2"/>
  <c r="Y60" i="2"/>
  <c r="BP67" i="11"/>
  <c r="I52" i="10"/>
  <c r="AV52" i="11"/>
  <c r="AG34" i="2"/>
  <c r="AO34" i="7" s="1"/>
  <c r="AG10" i="2"/>
  <c r="AO10" i="7" s="1"/>
  <c r="Q35" i="10"/>
  <c r="BD35" i="11"/>
  <c r="AI74" i="2"/>
  <c r="AQ74" i="7" s="1"/>
  <c r="BL74" i="11"/>
  <c r="BF19" i="11"/>
  <c r="AI19" i="2"/>
  <c r="AQ19" i="7" s="1"/>
  <c r="BJ61" i="11"/>
  <c r="W61" i="10"/>
  <c r="AG61" i="2"/>
  <c r="AO61" i="7" s="1"/>
  <c r="AG13" i="2"/>
  <c r="AO13" i="7" s="1"/>
  <c r="P52" i="71"/>
  <c r="E53" i="7"/>
  <c r="AA28" i="2"/>
  <c r="AE28" i="2"/>
  <c r="H46" i="10"/>
  <c r="AG64" i="2"/>
  <c r="AO64" i="7" s="1"/>
  <c r="AK65" i="2"/>
  <c r="AS65" i="7" s="1"/>
  <c r="AM65" i="10"/>
  <c r="BX65" i="11"/>
  <c r="AI14" i="2"/>
  <c r="AQ14" i="7" s="1"/>
  <c r="I29" i="10"/>
  <c r="AC38" i="10"/>
  <c r="BP38" i="11"/>
  <c r="AC68" i="2"/>
  <c r="AC24" i="2"/>
  <c r="BF47" i="11"/>
  <c r="S47" i="10"/>
  <c r="BV47" i="11"/>
  <c r="AI47" i="10"/>
  <c r="O70" i="10"/>
  <c r="BB70" i="11"/>
  <c r="AH62" i="10"/>
  <c r="AJ62" i="10"/>
  <c r="BW62" i="11"/>
  <c r="C23" i="10"/>
  <c r="AL23" i="7"/>
  <c r="AM23" i="7" s="1"/>
  <c r="AG20" i="7"/>
  <c r="BD20" i="9"/>
  <c r="AG51" i="2"/>
  <c r="AO51" i="7" s="1"/>
  <c r="AM51" i="10"/>
  <c r="BX51" i="11"/>
  <c r="AC33" i="10"/>
  <c r="BP33" i="11"/>
  <c r="BN20" i="11"/>
  <c r="AA20" i="10"/>
  <c r="AK73" i="2"/>
  <c r="AS73" i="7" s="1"/>
  <c r="AK88" i="2"/>
  <c r="AG68" i="2"/>
  <c r="AO68" i="7" s="1"/>
  <c r="BM68" i="11"/>
  <c r="Z68" i="10"/>
  <c r="Y39" i="2"/>
  <c r="BS71" i="11"/>
  <c r="AF71" i="10"/>
  <c r="AE15" i="2"/>
  <c r="AA15" i="2"/>
  <c r="AG11" i="7"/>
  <c r="BD11" i="9"/>
  <c r="C73" i="10"/>
  <c r="AL73" i="7"/>
  <c r="AM73" i="7" s="1"/>
  <c r="AS12" i="11"/>
  <c r="AI30" i="2"/>
  <c r="AQ30" i="7" s="1"/>
  <c r="AX47" i="11"/>
  <c r="K47" i="10"/>
  <c r="BI47" i="11"/>
  <c r="V47" i="10"/>
  <c r="AI32" i="2"/>
  <c r="AQ32" i="7" s="1"/>
  <c r="AA32" i="10"/>
  <c r="BN32" i="11"/>
  <c r="F36" i="10"/>
  <c r="AS36" i="11"/>
  <c r="AK62" i="2"/>
  <c r="AS62" i="7" s="1"/>
  <c r="BV54" i="11"/>
  <c r="F56" i="10"/>
  <c r="AS56" i="11"/>
  <c r="BN52" i="11"/>
  <c r="AA52" i="10"/>
  <c r="AF27" i="10"/>
  <c r="BS27" i="11"/>
  <c r="BA61" i="11"/>
  <c r="N61" i="10"/>
  <c r="BV13" i="11"/>
  <c r="AI13" i="10"/>
  <c r="BD33" i="9"/>
  <c r="AG33" i="7"/>
  <c r="AD26" i="10"/>
  <c r="BQ26" i="11"/>
  <c r="P28" i="10"/>
  <c r="BC28" i="11"/>
  <c r="BA28" i="11"/>
  <c r="N28" i="10"/>
  <c r="AU14" i="11"/>
  <c r="H14" i="10"/>
  <c r="C58" i="11"/>
  <c r="AH58" i="7"/>
  <c r="BH69" i="11"/>
  <c r="U69" i="10"/>
  <c r="AH29" i="10"/>
  <c r="BU29" i="11"/>
  <c r="AA24" i="10"/>
  <c r="BN24" i="11"/>
  <c r="AE73" i="2"/>
  <c r="AA73" i="2"/>
  <c r="AI13" i="29"/>
  <c r="AK13" i="29"/>
  <c r="AQ117" i="7" s="1"/>
  <c r="AM13" i="29"/>
  <c r="AN117" i="7"/>
  <c r="E18" i="1"/>
  <c r="AI7" i="29"/>
  <c r="AK7" i="29"/>
  <c r="AM7" i="29"/>
  <c r="AN113" i="7"/>
  <c r="T66" i="1"/>
  <c r="AI25" i="2"/>
  <c r="AQ25" i="7" s="1"/>
  <c r="E21" i="1"/>
  <c r="AZ48" i="11"/>
  <c r="M48" i="10"/>
  <c r="W43" i="10"/>
  <c r="BJ43" i="11"/>
  <c r="AL52" i="7"/>
  <c r="AM52" i="7" s="1"/>
  <c r="C52" i="10"/>
  <c r="Q66" i="10"/>
  <c r="BD66" i="11"/>
  <c r="BB24" i="11"/>
  <c r="O24" i="10"/>
  <c r="BM48" i="11"/>
  <c r="Z48" i="10"/>
  <c r="E30" i="1"/>
  <c r="AG47" i="2"/>
  <c r="AO47" i="7" s="1"/>
  <c r="C70" i="11"/>
  <c r="AH70" i="7"/>
  <c r="AB30" i="30"/>
  <c r="AK55" i="2"/>
  <c r="AS55" i="7" s="1"/>
  <c r="AI56" i="2"/>
  <c r="AQ56" i="7" s="1"/>
  <c r="BX66" i="11"/>
  <c r="AM66" i="10"/>
  <c r="Y46" i="2"/>
  <c r="AG40" i="2"/>
  <c r="AO40" i="7" s="1"/>
  <c r="AG27" i="2"/>
  <c r="AO27" i="7" s="1"/>
  <c r="E61" i="1"/>
  <c r="AG53" i="2"/>
  <c r="AO53" i="7" s="1"/>
  <c r="E53" i="1"/>
  <c r="AG72" i="2"/>
  <c r="AO72" i="7" s="1"/>
  <c r="BJ24" i="11"/>
  <c r="W24" i="10"/>
  <c r="BR48" i="11"/>
  <c r="AE48" i="10"/>
  <c r="BD64" i="9"/>
  <c r="AG64" i="7"/>
  <c r="AE34" i="7"/>
  <c r="BC34" i="9"/>
  <c r="BV66" i="11"/>
  <c r="AI66" i="10"/>
  <c r="Y69" i="2"/>
  <c r="AL24" i="2"/>
  <c r="AT24" i="7" s="1"/>
  <c r="AK54" i="2"/>
  <c r="AS54" i="7" s="1"/>
  <c r="AK49" i="2"/>
  <c r="AS49" i="7" s="1"/>
  <c r="AK13" i="2"/>
  <c r="AS13" i="7" s="1"/>
  <c r="AV24" i="11"/>
  <c r="I24" i="10"/>
  <c r="AK64" i="2"/>
  <c r="AS64" i="7" s="1"/>
  <c r="F66" i="10"/>
  <c r="AS66" i="11"/>
  <c r="C71" i="11"/>
  <c r="AH71" i="7"/>
  <c r="O43" i="10"/>
  <c r="BB43" i="11"/>
  <c r="AA31" i="2"/>
  <c r="AE31" i="2"/>
  <c r="E38" i="1"/>
  <c r="BW66" i="11"/>
  <c r="AJ66" i="10"/>
  <c r="Y108" i="7"/>
  <c r="AK60" i="2"/>
  <c r="AS60" i="7" s="1"/>
  <c r="BX43" i="11"/>
  <c r="AM43" i="10"/>
  <c r="AA38" i="2"/>
  <c r="AE38" i="2"/>
  <c r="BH66" i="11"/>
  <c r="U66" i="10"/>
  <c r="AG71" i="2"/>
  <c r="AO71" i="7" s="1"/>
  <c r="C26" i="10"/>
  <c r="AL26" i="7"/>
  <c r="AM26" i="7" s="1"/>
  <c r="AE61" i="2"/>
  <c r="AA61" i="2"/>
  <c r="AE13" i="7"/>
  <c r="BC13" i="9"/>
  <c r="E8" i="1"/>
  <c r="AG48" i="10"/>
  <c r="BT48" i="11"/>
  <c r="AI12" i="2"/>
  <c r="AQ12" i="7" s="1"/>
  <c r="E50" i="1"/>
  <c r="BQ48" i="11"/>
  <c r="AD48" i="10"/>
  <c r="AA45" i="2"/>
  <c r="AE45" i="2"/>
  <c r="AG75" i="2"/>
  <c r="AO75" i="7" s="1"/>
  <c r="AC10" i="2"/>
  <c r="AK51" i="2"/>
  <c r="AS51" i="7" s="1"/>
  <c r="AI38" i="2"/>
  <c r="AQ38" i="7" s="1"/>
  <c r="E25" i="1"/>
  <c r="AI73" i="2"/>
  <c r="AQ73" i="7" s="1"/>
  <c r="AG88" i="2"/>
  <c r="AG42" i="2"/>
  <c r="AO42" i="7" s="1"/>
  <c r="E88" i="1"/>
  <c r="AI68" i="2"/>
  <c r="AQ68" i="7" s="1"/>
  <c r="AK16" i="2"/>
  <c r="AS16" i="7" s="1"/>
  <c r="AW43" i="11"/>
  <c r="J43" i="10"/>
  <c r="Y19" i="2"/>
  <c r="AE46" i="7"/>
  <c r="BC46" i="9"/>
  <c r="AE35" i="7"/>
  <c r="BC35" i="9"/>
  <c r="BA24" i="11"/>
  <c r="N24" i="10"/>
  <c r="AL11" i="7"/>
  <c r="AM11" i="7" s="1"/>
  <c r="C11" i="10"/>
  <c r="AK8" i="2"/>
  <c r="AS8" i="7" s="1"/>
  <c r="AG30" i="2"/>
  <c r="AO30" i="7" s="1"/>
  <c r="AF66" i="10"/>
  <c r="BS66" i="11"/>
  <c r="E70" i="1"/>
  <c r="AK18" i="2"/>
  <c r="AS18" i="7" s="1"/>
  <c r="AK32" i="2"/>
  <c r="AS32" i="7" s="1"/>
  <c r="BC9" i="9"/>
  <c r="AE9" i="7"/>
  <c r="BI66" i="11"/>
  <c r="V66" i="10"/>
  <c r="AI67" i="2"/>
  <c r="AQ67" i="7" s="1"/>
  <c r="AI52" i="2"/>
  <c r="AQ52" i="7" s="1"/>
  <c r="E17" i="1"/>
  <c r="P60" i="71"/>
  <c r="E61" i="7"/>
  <c r="AE57" i="7"/>
  <c r="BC57" i="9"/>
  <c r="AI26" i="2"/>
  <c r="AQ26" i="7" s="1"/>
  <c r="E26" i="1"/>
  <c r="E46" i="1"/>
  <c r="P37" i="71"/>
  <c r="E38" i="7"/>
  <c r="Y44" i="2"/>
  <c r="O48" i="10"/>
  <c r="BB48" i="11"/>
  <c r="AA57" i="2"/>
  <c r="AE57" i="2"/>
  <c r="AA66" i="10"/>
  <c r="BN66" i="11"/>
  <c r="BC56" i="9"/>
  <c r="AE56" i="7"/>
  <c r="BM24" i="11"/>
  <c r="Z24" i="10"/>
  <c r="E75" i="7"/>
  <c r="P74" i="71"/>
  <c r="C10" i="11"/>
  <c r="AH10" i="7"/>
  <c r="AM14" i="29"/>
  <c r="AN118" i="7"/>
  <c r="AI14" i="29"/>
  <c r="AK14" i="29"/>
  <c r="AQ118" i="7" s="1"/>
  <c r="AG70" i="2"/>
  <c r="AO70" i="7" s="1"/>
  <c r="D7" i="1"/>
  <c r="AK37" i="2"/>
  <c r="AS37" i="7" s="1"/>
  <c r="AD43" i="2"/>
  <c r="AC43" i="2"/>
  <c r="E52" i="1"/>
  <c r="AI57" i="2"/>
  <c r="AQ57" i="7" s="1"/>
  <c r="AL37" i="7"/>
  <c r="AM37" i="7" s="1"/>
  <c r="C37" i="10"/>
  <c r="E55" i="7"/>
  <c r="P54" i="71"/>
  <c r="AK46" i="2"/>
  <c r="AS46" i="7" s="1"/>
  <c r="AK69" i="2"/>
  <c r="AS69" i="7" s="1"/>
  <c r="AI29" i="2"/>
  <c r="AQ29" i="7" s="1"/>
  <c r="AY24" i="11"/>
  <c r="L24" i="10"/>
  <c r="BV24" i="11"/>
  <c r="AI24" i="10"/>
  <c r="AA14" i="2"/>
  <c r="AE14" i="2"/>
  <c r="C27" i="10"/>
  <c r="AL27" i="7"/>
  <c r="AM27" i="7" s="1"/>
  <c r="AG20" i="2"/>
  <c r="AO20" i="7" s="1"/>
  <c r="AK21" i="2"/>
  <c r="AS21" i="7" s="1"/>
  <c r="E71" i="1"/>
  <c r="T24" i="1"/>
  <c r="AG59" i="2"/>
  <c r="AO59" i="7" s="1"/>
  <c r="AG31" i="2"/>
  <c r="AO31" i="7" s="1"/>
  <c r="E75" i="1"/>
  <c r="AE54" i="2"/>
  <c r="AA54" i="2"/>
  <c r="AG17" i="2"/>
  <c r="AO17" i="7" s="1"/>
  <c r="AI35" i="2"/>
  <c r="AQ35" i="7" s="1"/>
  <c r="E32" i="7"/>
  <c r="P31" i="71"/>
  <c r="AG28" i="2"/>
  <c r="AO28" i="7" s="1"/>
  <c r="AL54" i="7"/>
  <c r="AM54" i="7" s="1"/>
  <c r="C54" i="10"/>
  <c r="Y74" i="2"/>
  <c r="BA48" i="11"/>
  <c r="N48" i="10"/>
  <c r="AJ43" i="10"/>
  <c r="BW43" i="11"/>
  <c r="AK42" i="2"/>
  <c r="AS42" i="7" s="1"/>
  <c r="AE33" i="2"/>
  <c r="AA33" i="2"/>
  <c r="R48" i="10"/>
  <c r="BE48" i="11"/>
  <c r="E16" i="1"/>
  <c r="AE72" i="2"/>
  <c r="AA72" i="2"/>
  <c r="BC65" i="9"/>
  <c r="AE65" i="7"/>
  <c r="AE34" i="2"/>
  <c r="AA34" i="2"/>
  <c r="AA7" i="2"/>
  <c r="AC66" i="10"/>
  <c r="BP66" i="11"/>
  <c r="AG63" i="7"/>
  <c r="BD63" i="9"/>
  <c r="AG16" i="7"/>
  <c r="BD16" i="9"/>
  <c r="AI47" i="2"/>
  <c r="AQ47" i="7" s="1"/>
  <c r="AK50" i="2"/>
  <c r="AS50" i="7" s="1"/>
  <c r="AG36" i="2"/>
  <c r="AO36" i="7" s="1"/>
  <c r="C62" i="10"/>
  <c r="AL62" i="7"/>
  <c r="AM62" i="7" s="1"/>
  <c r="AG55" i="2"/>
  <c r="AO55" i="7" s="1"/>
  <c r="AG56" i="2"/>
  <c r="AO56" i="7" s="1"/>
  <c r="AK40" i="2"/>
  <c r="AS40" i="7" s="1"/>
  <c r="AK27" i="2"/>
  <c r="AS27" i="7" s="1"/>
  <c r="E35" i="1"/>
  <c r="AI11" i="2"/>
  <c r="AQ11" i="7" s="1"/>
  <c r="AW24" i="11"/>
  <c r="J24" i="10"/>
  <c r="Y62" i="2"/>
  <c r="AK72" i="2"/>
  <c r="AS72" i="7" s="1"/>
  <c r="AK44" i="2"/>
  <c r="AS44" i="7" s="1"/>
  <c r="E22" i="1"/>
  <c r="AB14" i="30"/>
  <c r="BQ24" i="11"/>
  <c r="AD24" i="10"/>
  <c r="X43" i="10"/>
  <c r="BK43" i="11"/>
  <c r="C64" i="10"/>
  <c r="AL64" i="7"/>
  <c r="AM64" i="7" s="1"/>
  <c r="P33" i="71"/>
  <c r="E34" i="7"/>
  <c r="AE66" i="2"/>
  <c r="AA66" i="2"/>
  <c r="E29" i="1"/>
  <c r="BL66" i="11"/>
  <c r="Y66" i="10"/>
  <c r="AA52" i="2"/>
  <c r="BU66" i="11"/>
  <c r="AH66" i="10"/>
  <c r="AH40" i="7"/>
  <c r="C40" i="11"/>
  <c r="AK34" i="2"/>
  <c r="AS34" i="7" s="1"/>
  <c r="AK10" i="2"/>
  <c r="AS10" i="7" s="1"/>
  <c r="AK74" i="2"/>
  <c r="AS74" i="7" s="1"/>
  <c r="AG49" i="2"/>
  <c r="AO49" i="7" s="1"/>
  <c r="AG19" i="2"/>
  <c r="AO19" i="7" s="1"/>
  <c r="AK61" i="2"/>
  <c r="AS61" i="7" s="1"/>
  <c r="Y9" i="2"/>
  <c r="AI13" i="2"/>
  <c r="AQ13" i="7" s="1"/>
  <c r="AE53" i="7"/>
  <c r="BC53" i="9"/>
  <c r="AB24" i="10"/>
  <c r="BO24" i="11"/>
  <c r="AI64" i="2"/>
  <c r="AQ64" i="7" s="1"/>
  <c r="AG65" i="2"/>
  <c r="AO65" i="7" s="1"/>
  <c r="AG14" i="2"/>
  <c r="AO14" i="7" s="1"/>
  <c r="E44" i="1"/>
  <c r="AE43" i="10"/>
  <c r="BR43" i="11"/>
  <c r="BS48" i="11"/>
  <c r="AF48" i="10"/>
  <c r="U48" i="10"/>
  <c r="BH48" i="11"/>
  <c r="AC58" i="2"/>
  <c r="C22" i="10"/>
  <c r="AL22" i="7"/>
  <c r="AM22" i="7" s="1"/>
  <c r="AB12" i="30"/>
  <c r="E45" i="7"/>
  <c r="P44" i="71"/>
  <c r="AG63" i="2"/>
  <c r="AO63" i="7" s="1"/>
  <c r="E63" i="1"/>
  <c r="AN48" i="10"/>
  <c r="BY48" i="11"/>
  <c r="AA67" i="2"/>
  <c r="AE67" i="2"/>
  <c r="AI71" i="2"/>
  <c r="AQ71" i="7" s="1"/>
  <c r="AG26" i="7"/>
  <c r="BD26" i="9"/>
  <c r="F76" i="7"/>
  <c r="F122" i="7" s="1"/>
  <c r="AK12" i="2"/>
  <c r="AS12" i="7" s="1"/>
  <c r="E12" i="1"/>
  <c r="D9" i="1"/>
  <c r="BD23" i="9"/>
  <c r="AG23" i="7"/>
  <c r="C20" i="10"/>
  <c r="AL20" i="7"/>
  <c r="AM20" i="7" s="1"/>
  <c r="E51" i="1"/>
  <c r="AK38" i="2"/>
  <c r="AS38" i="7" s="1"/>
  <c r="AK33" i="2"/>
  <c r="AS33" i="7" s="1"/>
  <c r="AG73" i="2"/>
  <c r="AO73" i="7" s="1"/>
  <c r="BW24" i="11"/>
  <c r="AJ24" i="10"/>
  <c r="AK68" i="2"/>
  <c r="AS68" i="7" s="1"/>
  <c r="AE40" i="2"/>
  <c r="AA40" i="2"/>
  <c r="Z66" i="10"/>
  <c r="BM66" i="11"/>
  <c r="AU76" i="9"/>
  <c r="P34" i="71"/>
  <c r="E35" i="7"/>
  <c r="P24" i="10"/>
  <c r="BC24" i="11"/>
  <c r="AH59" i="7"/>
  <c r="C59" i="11"/>
  <c r="AG8" i="2"/>
  <c r="AO8" i="7" s="1"/>
  <c r="AG25" i="7"/>
  <c r="BD25" i="9"/>
  <c r="AK30" i="2"/>
  <c r="AS30" i="7" s="1"/>
  <c r="BA66" i="11"/>
  <c r="N66" i="10"/>
  <c r="AK58" i="2"/>
  <c r="AS58" i="7" s="1"/>
  <c r="AI18" i="2"/>
  <c r="AQ18" i="7" s="1"/>
  <c r="E32" i="1"/>
  <c r="AG62" i="2"/>
  <c r="AO62" i="7" s="1"/>
  <c r="AG67" i="2"/>
  <c r="AO67" i="7" s="1"/>
  <c r="AG52" i="2"/>
  <c r="AO52" i="7" s="1"/>
  <c r="E49" i="1"/>
  <c r="E13" i="1"/>
  <c r="T24" i="10"/>
  <c r="BG24" i="11"/>
  <c r="E57" i="7"/>
  <c r="P56" i="71"/>
  <c r="AK26" i="2"/>
  <c r="AS26" i="7" s="1"/>
  <c r="AK22" i="2"/>
  <c r="AS22" i="7" s="1"/>
  <c r="Y8" i="2"/>
  <c r="BS43" i="11"/>
  <c r="AF43" i="10"/>
  <c r="AE65" i="2"/>
  <c r="AA65" i="2"/>
  <c r="AZ66" i="11"/>
  <c r="M66" i="10"/>
  <c r="E56" i="7"/>
  <c r="P55" i="71"/>
  <c r="AE75" i="7"/>
  <c r="BC75" i="9"/>
  <c r="AI11" i="29"/>
  <c r="AK11" i="29"/>
  <c r="AN115" i="7"/>
  <c r="AM11" i="29"/>
  <c r="AI70" i="2"/>
  <c r="AQ70" i="7" s="1"/>
  <c r="AE41" i="2"/>
  <c r="AA41" i="2"/>
  <c r="AI37" i="2"/>
  <c r="AQ37" i="7" s="1"/>
  <c r="BD37" i="9"/>
  <c r="AG37" i="7"/>
  <c r="AH24" i="7"/>
  <c r="C24" i="11"/>
  <c r="AI46" i="2"/>
  <c r="AQ46" i="7" s="1"/>
  <c r="E64" i="1"/>
  <c r="AG69" i="2"/>
  <c r="AO69" i="7" s="1"/>
  <c r="AK29" i="2"/>
  <c r="AS29" i="7" s="1"/>
  <c r="Y37" i="2"/>
  <c r="AE49" i="2"/>
  <c r="AA49" i="2"/>
  <c r="BD8" i="9"/>
  <c r="AG8" i="7"/>
  <c r="E33" i="1"/>
  <c r="AG41" i="2"/>
  <c r="AO41" i="7" s="1"/>
  <c r="AG21" i="2"/>
  <c r="AO21" i="7" s="1"/>
  <c r="AG45" i="2"/>
  <c r="AO45" i="7" s="1"/>
  <c r="E45" i="1"/>
  <c r="E68" i="1"/>
  <c r="BD31" i="9"/>
  <c r="AG31" i="7"/>
  <c r="AA63" i="2"/>
  <c r="AE63" i="2"/>
  <c r="AC18" i="2"/>
  <c r="AI39" i="2"/>
  <c r="AQ39" i="7" s="1"/>
  <c r="BD67" i="9"/>
  <c r="AG67" i="7"/>
  <c r="AE56" i="2"/>
  <c r="AA56" i="2"/>
  <c r="C29" i="10"/>
  <c r="AL29" i="7"/>
  <c r="AM29" i="7" s="1"/>
  <c r="AC36" i="2"/>
  <c r="AK59" i="2"/>
  <c r="AS59" i="7" s="1"/>
  <c r="AK17" i="2"/>
  <c r="AS17" i="7" s="1"/>
  <c r="AG35" i="2"/>
  <c r="AO35" i="7" s="1"/>
  <c r="AI28" i="2"/>
  <c r="AQ28" i="7" s="1"/>
  <c r="C51" i="11"/>
  <c r="AH51" i="7"/>
  <c r="C43" i="11" l="1"/>
  <c r="BD21" i="9"/>
  <c r="AH36" i="7"/>
  <c r="AG17" i="7"/>
  <c r="BD18" i="9"/>
  <c r="AH18" i="7" s="1"/>
  <c r="BA76" i="9"/>
  <c r="AL66" i="7"/>
  <c r="AM66" i="7" s="1"/>
  <c r="AG43" i="7"/>
  <c r="AE92" i="7"/>
  <c r="AG23" i="30"/>
  <c r="Y84" i="7"/>
  <c r="AG18" i="30"/>
  <c r="Y13" i="30"/>
  <c r="AE86" i="7"/>
  <c r="Y9" i="30"/>
  <c r="AB35" i="30"/>
  <c r="Y109" i="7"/>
  <c r="AE106" i="7"/>
  <c r="AE103" i="7"/>
  <c r="AB38" i="30"/>
  <c r="Y38" i="30"/>
  <c r="AE99" i="7"/>
  <c r="AB32" i="30"/>
  <c r="AL89" i="7"/>
  <c r="AM89" i="7" s="1"/>
  <c r="AE109" i="7"/>
  <c r="AG28" i="30"/>
  <c r="AB17" i="30"/>
  <c r="AL99" i="7"/>
  <c r="AM99" i="7" s="1"/>
  <c r="Y100" i="7"/>
  <c r="AE81" i="7"/>
  <c r="AE89" i="7"/>
  <c r="AB24" i="30"/>
  <c r="AL94" i="7"/>
  <c r="AM94" i="7" s="1"/>
  <c r="AB18" i="30"/>
  <c r="AE79" i="7"/>
  <c r="Y106" i="7"/>
  <c r="AL79" i="7"/>
  <c r="AM79" i="7" s="1"/>
  <c r="AE93" i="7"/>
  <c r="AG36" i="30"/>
  <c r="Y35" i="30"/>
  <c r="AB22" i="30"/>
  <c r="AB26" i="30"/>
  <c r="AG20" i="30"/>
  <c r="AE83" i="7"/>
  <c r="AE101" i="7"/>
  <c r="AE97" i="7"/>
  <c r="AE96" i="7"/>
  <c r="AE100" i="7"/>
  <c r="AG22" i="30"/>
  <c r="AB29" i="30"/>
  <c r="Y37" i="30"/>
  <c r="AB39" i="30"/>
  <c r="AE91" i="7"/>
  <c r="AE88" i="7"/>
  <c r="AE82" i="7"/>
  <c r="AB27" i="30"/>
  <c r="AB16" i="30"/>
  <c r="AL91" i="7"/>
  <c r="AM91" i="7" s="1"/>
  <c r="AB33" i="30"/>
  <c r="X78" i="7"/>
  <c r="X111" i="7" s="1"/>
  <c r="X122" i="7" s="1"/>
  <c r="AE87" i="7"/>
  <c r="Y80" i="7"/>
  <c r="W90" i="2"/>
  <c r="W91" i="2" s="1"/>
  <c r="AB11" i="30"/>
  <c r="AL90" i="7"/>
  <c r="AM90" i="7" s="1"/>
  <c r="AB36" i="30"/>
  <c r="AG39" i="30"/>
  <c r="AL85" i="7"/>
  <c r="AM85" i="7" s="1"/>
  <c r="BC12" i="9"/>
  <c r="BD12" i="9" s="1"/>
  <c r="AH12" i="7" s="1"/>
  <c r="C14" i="10"/>
  <c r="AE107" i="7"/>
  <c r="AG25" i="30"/>
  <c r="Y29" i="30"/>
  <c r="AE108" i="7"/>
  <c r="AB8" i="30"/>
  <c r="AB15" i="30"/>
  <c r="AE95" i="7"/>
  <c r="AL87" i="7"/>
  <c r="AM87" i="7" s="1"/>
  <c r="AB28" i="30"/>
  <c r="AG26" i="30"/>
  <c r="AB21" i="30"/>
  <c r="AG19" i="30"/>
  <c r="AE104" i="7"/>
  <c r="AL93" i="7"/>
  <c r="AM93" i="7" s="1"/>
  <c r="AL107" i="7"/>
  <c r="AM107" i="7" s="1"/>
  <c r="AL110" i="7"/>
  <c r="AM110" i="7" s="1"/>
  <c r="AG8" i="30"/>
  <c r="AL104" i="7"/>
  <c r="AM104" i="7" s="1"/>
  <c r="AE105" i="7"/>
  <c r="AL95" i="7"/>
  <c r="AM95" i="7" s="1"/>
  <c r="AL96" i="7"/>
  <c r="AM96" i="7" s="1"/>
  <c r="AM103" i="7"/>
  <c r="AB25" i="30"/>
  <c r="X7" i="30"/>
  <c r="AE90" i="7"/>
  <c r="AG14" i="30"/>
  <c r="AL83" i="7"/>
  <c r="AM83" i="7" s="1"/>
  <c r="AG30" i="30"/>
  <c r="AE85" i="7"/>
  <c r="AG16" i="30"/>
  <c r="AB37" i="30"/>
  <c r="AB9" i="30"/>
  <c r="AB19" i="30"/>
  <c r="AB34" i="30"/>
  <c r="AL81" i="7"/>
  <c r="AM81" i="7" s="1"/>
  <c r="AL101" i="7"/>
  <c r="AM101" i="7" s="1"/>
  <c r="X40" i="30"/>
  <c r="AG79" i="7"/>
  <c r="AL97" i="7"/>
  <c r="AM97" i="7" s="1"/>
  <c r="AE80" i="7"/>
  <c r="AD34" i="30"/>
  <c r="AG91" i="7"/>
  <c r="AG12" i="30"/>
  <c r="AG10" i="30"/>
  <c r="Y86" i="7"/>
  <c r="Y15" i="30"/>
  <c r="Y20" i="30"/>
  <c r="Y91" i="7"/>
  <c r="Y92" i="7"/>
  <c r="AG35" i="30"/>
  <c r="AD32" i="30"/>
  <c r="AB23" i="30"/>
  <c r="AE102" i="7"/>
  <c r="AE84" i="7"/>
  <c r="AG81" i="7"/>
  <c r="AG11" i="30"/>
  <c r="AG31" i="30"/>
  <c r="AG32" i="30"/>
  <c r="AB41" i="30"/>
  <c r="AW41" i="30" s="1"/>
  <c r="AG86" i="7"/>
  <c r="AG41" i="30"/>
  <c r="AG102" i="7"/>
  <c r="AL100" i="7"/>
  <c r="AM100" i="7" s="1"/>
  <c r="AB13" i="30"/>
  <c r="Y34" i="30"/>
  <c r="Y105" i="7"/>
  <c r="Y81" i="7"/>
  <c r="Y10" i="30"/>
  <c r="AG33" i="30"/>
  <c r="AE42" i="7"/>
  <c r="AG17" i="30"/>
  <c r="AE12" i="7"/>
  <c r="AL88" i="7"/>
  <c r="AM88" i="7" s="1"/>
  <c r="AL36" i="7"/>
  <c r="AM36" i="7" s="1"/>
  <c r="AE49" i="7"/>
  <c r="BI49" i="9"/>
  <c r="AL49" i="7" s="1"/>
  <c r="AM49" i="7" s="1"/>
  <c r="BC42" i="9"/>
  <c r="BC19" i="9"/>
  <c r="AG19" i="7" s="1"/>
  <c r="BI19" i="9"/>
  <c r="AL19" i="7" s="1"/>
  <c r="AM19" i="7" s="1"/>
  <c r="AL12" i="7"/>
  <c r="AM12" i="7" s="1"/>
  <c r="C12" i="10"/>
  <c r="BD66" i="9"/>
  <c r="AG66" i="7"/>
  <c r="BD14" i="9"/>
  <c r="AG14" i="7"/>
  <c r="AN35" i="10"/>
  <c r="AN37" i="10"/>
  <c r="AM71" i="10"/>
  <c r="BX71" i="11"/>
  <c r="BV65" i="11"/>
  <c r="AI65" i="10"/>
  <c r="BU53" i="11"/>
  <c r="AH55" i="10"/>
  <c r="BS18" i="11"/>
  <c r="AF18" i="10"/>
  <c r="BS33" i="11"/>
  <c r="AF69" i="10"/>
  <c r="AF35" i="10"/>
  <c r="BS35" i="11"/>
  <c r="BR35" i="11"/>
  <c r="AE40" i="10"/>
  <c r="BR40" i="11"/>
  <c r="BR20" i="11"/>
  <c r="BR74" i="11"/>
  <c r="BR24" i="11"/>
  <c r="BP26" i="11"/>
  <c r="AC70" i="10"/>
  <c r="BP70" i="11"/>
  <c r="AC30" i="10"/>
  <c r="AB61" i="10"/>
  <c r="AB64" i="10"/>
  <c r="AB49" i="10"/>
  <c r="BO49" i="11"/>
  <c r="BN19" i="11"/>
  <c r="Z45" i="10"/>
  <c r="BM62" i="11"/>
  <c r="Z62" i="10"/>
  <c r="BM65" i="11"/>
  <c r="Z65" i="10"/>
  <c r="AG104" i="7"/>
  <c r="Z21" i="10"/>
  <c r="BM21" i="11"/>
  <c r="BL71" i="11"/>
  <c r="BL42" i="11"/>
  <c r="Y52" i="10"/>
  <c r="Y36" i="10"/>
  <c r="BL36" i="11"/>
  <c r="X21" i="10"/>
  <c r="W12" i="10"/>
  <c r="BJ12" i="11"/>
  <c r="BJ55" i="11"/>
  <c r="W55" i="10"/>
  <c r="BJ13" i="11"/>
  <c r="W57" i="10"/>
  <c r="BI75" i="11"/>
  <c r="V75" i="10"/>
  <c r="V31" i="10"/>
  <c r="BI31" i="11"/>
  <c r="BI68" i="11"/>
  <c r="BI22" i="11"/>
  <c r="BI69" i="11"/>
  <c r="V61" i="10"/>
  <c r="V50" i="10"/>
  <c r="BI41" i="11"/>
  <c r="V10" i="10"/>
  <c r="V52" i="10"/>
  <c r="U59" i="10"/>
  <c r="BH59" i="11"/>
  <c r="U42" i="10"/>
  <c r="BH42" i="11"/>
  <c r="BH14" i="11"/>
  <c r="U14" i="10"/>
  <c r="BH16" i="11"/>
  <c r="U16" i="10"/>
  <c r="BH26" i="11"/>
  <c r="U26" i="10"/>
  <c r="U46" i="10"/>
  <c r="BH29" i="11"/>
  <c r="BG12" i="11"/>
  <c r="T12" i="10"/>
  <c r="T75" i="10"/>
  <c r="T16" i="10"/>
  <c r="BG32" i="11"/>
  <c r="BF12" i="11"/>
  <c r="BF14" i="11"/>
  <c r="BF11" i="11"/>
  <c r="BF31" i="11"/>
  <c r="S42" i="10"/>
  <c r="S17" i="10"/>
  <c r="R60" i="10"/>
  <c r="C42" i="10"/>
  <c r="Q47" i="10"/>
  <c r="BC56" i="11"/>
  <c r="P56" i="10"/>
  <c r="BC10" i="11"/>
  <c r="P10" i="10"/>
  <c r="P22" i="10"/>
  <c r="BC22" i="11"/>
  <c r="O22" i="10"/>
  <c r="O35" i="10"/>
  <c r="BA63" i="11"/>
  <c r="N63" i="10"/>
  <c r="N49" i="10"/>
  <c r="BA49" i="11"/>
  <c r="N30" i="10"/>
  <c r="BA30" i="11"/>
  <c r="N31" i="10"/>
  <c r="AZ58" i="11"/>
  <c r="M58" i="10"/>
  <c r="AV10" i="11"/>
  <c r="I10" i="10"/>
  <c r="AL84" i="7"/>
  <c r="AM84" i="7" s="1"/>
  <c r="I64" i="10"/>
  <c r="K52" i="10"/>
  <c r="AX52" i="11"/>
  <c r="AX31" i="11"/>
  <c r="K68" i="10"/>
  <c r="K8" i="10"/>
  <c r="AX54" i="11"/>
  <c r="AX67" i="11"/>
  <c r="J37" i="10"/>
  <c r="J19" i="10"/>
  <c r="AW19" i="11"/>
  <c r="I41" i="10"/>
  <c r="AU36" i="11"/>
  <c r="H36" i="10"/>
  <c r="AU35" i="11"/>
  <c r="H35" i="10"/>
  <c r="AU18" i="11"/>
  <c r="H18" i="10"/>
  <c r="H17" i="10"/>
  <c r="H57" i="10"/>
  <c r="AU22" i="11"/>
  <c r="AU29" i="11"/>
  <c r="AE52" i="2"/>
  <c r="AS26" i="11"/>
  <c r="AS27" i="11"/>
  <c r="AG49" i="7"/>
  <c r="AG9" i="30"/>
  <c r="AG21" i="30"/>
  <c r="AL109" i="7"/>
  <c r="AM109" i="7" s="1"/>
  <c r="R56" i="10"/>
  <c r="BE20" i="11"/>
  <c r="R20" i="10"/>
  <c r="BK22" i="11"/>
  <c r="X22" i="10"/>
  <c r="AA21" i="10"/>
  <c r="BN21" i="11"/>
  <c r="AG57" i="10"/>
  <c r="BT57" i="11"/>
  <c r="BU31" i="11"/>
  <c r="AH31" i="10"/>
  <c r="BX40" i="11"/>
  <c r="AM40" i="10"/>
  <c r="AH71" i="10"/>
  <c r="BU71" i="11"/>
  <c r="W30" i="10"/>
  <c r="AM21" i="10"/>
  <c r="BX21" i="11"/>
  <c r="BP27" i="11"/>
  <c r="AC27" i="10"/>
  <c r="T41" i="10"/>
  <c r="BG41" i="11"/>
  <c r="J32" i="10"/>
  <c r="V62" i="10"/>
  <c r="AA63" i="10"/>
  <c r="T40" i="10"/>
  <c r="BG40" i="11"/>
  <c r="BR37" i="11"/>
  <c r="AE37" i="10"/>
  <c r="BB16" i="11"/>
  <c r="O16" i="10"/>
  <c r="AJ51" i="10"/>
  <c r="BW51" i="11"/>
  <c r="BQ65" i="11"/>
  <c r="AD65" i="10"/>
  <c r="J28" i="10"/>
  <c r="AW28" i="11"/>
  <c r="BM74" i="11"/>
  <c r="Z74" i="10"/>
  <c r="W22" i="10"/>
  <c r="BJ22" i="11"/>
  <c r="AG22" i="10"/>
  <c r="BT22" i="11"/>
  <c r="AH56" i="10"/>
  <c r="BU56" i="11"/>
  <c r="BE21" i="11"/>
  <c r="R21" i="10"/>
  <c r="AH37" i="10"/>
  <c r="BU37" i="11"/>
  <c r="BH52" i="11"/>
  <c r="U52" i="10"/>
  <c r="BE18" i="11"/>
  <c r="R18" i="10"/>
  <c r="F30" i="10"/>
  <c r="AS30" i="11"/>
  <c r="F44" i="10"/>
  <c r="N50" i="10"/>
  <c r="BA50" i="11"/>
  <c r="AG39" i="10"/>
  <c r="BT39" i="11"/>
  <c r="M22" i="10"/>
  <c r="BL14" i="11"/>
  <c r="Y14" i="10"/>
  <c r="AG64" i="10"/>
  <c r="L13" i="10"/>
  <c r="AY13" i="11"/>
  <c r="AJ19" i="10"/>
  <c r="BW19" i="11"/>
  <c r="AZ34" i="11"/>
  <c r="M34" i="10"/>
  <c r="L54" i="10"/>
  <c r="AU49" i="11"/>
  <c r="H49" i="10"/>
  <c r="K65" i="10"/>
  <c r="Q63" i="10"/>
  <c r="BD63" i="11"/>
  <c r="BS40" i="11"/>
  <c r="AF40" i="10"/>
  <c r="AW67" i="11"/>
  <c r="J67" i="10"/>
  <c r="BS55" i="11"/>
  <c r="AF55" i="10"/>
  <c r="AV45" i="11"/>
  <c r="I45" i="10"/>
  <c r="U20" i="10"/>
  <c r="BH20" i="11"/>
  <c r="H21" i="10"/>
  <c r="AU21" i="11"/>
  <c r="AM36" i="10"/>
  <c r="BX36" i="11"/>
  <c r="AJ12" i="10"/>
  <c r="BW12" i="11"/>
  <c r="AZ12" i="11"/>
  <c r="M12" i="10"/>
  <c r="AF11" i="10"/>
  <c r="AD52" i="10"/>
  <c r="BX70" i="11"/>
  <c r="N29" i="10"/>
  <c r="BX13" i="11"/>
  <c r="AZ44" i="11"/>
  <c r="BI71" i="11"/>
  <c r="BC41" i="11"/>
  <c r="BQ38" i="11"/>
  <c r="AB10" i="10"/>
  <c r="W56" i="10"/>
  <c r="S59" i="10"/>
  <c r="BH13" i="11"/>
  <c r="O19" i="10"/>
  <c r="BN40" i="11"/>
  <c r="AC62" i="10"/>
  <c r="BQ47" i="11"/>
  <c r="AG30" i="10"/>
  <c r="BM53" i="11"/>
  <c r="R68" i="10"/>
  <c r="BB42" i="11"/>
  <c r="AD27" i="10"/>
  <c r="BQ27" i="11"/>
  <c r="BM56" i="11"/>
  <c r="Z56" i="10"/>
  <c r="K63" i="10"/>
  <c r="AX63" i="11"/>
  <c r="R49" i="10"/>
  <c r="BE49" i="11"/>
  <c r="W8" i="10"/>
  <c r="BJ8" i="11"/>
  <c r="AS29" i="11"/>
  <c r="F29" i="10"/>
  <c r="V38" i="10"/>
  <c r="BO8" i="11"/>
  <c r="BA39" i="11"/>
  <c r="BQ68" i="11"/>
  <c r="AF50" i="10"/>
  <c r="M21" i="10"/>
  <c r="BT42" i="11"/>
  <c r="BY25" i="11"/>
  <c r="L50" i="10"/>
  <c r="BN11" i="11"/>
  <c r="BD20" i="11"/>
  <c r="AS28" i="11"/>
  <c r="Q59" i="10"/>
  <c r="H11" i="10"/>
  <c r="BR19" i="11"/>
  <c r="BX37" i="11"/>
  <c r="AZ75" i="11"/>
  <c r="BY55" i="11"/>
  <c r="AI39" i="10"/>
  <c r="AG20" i="10"/>
  <c r="Q32" i="10"/>
  <c r="BD32" i="11"/>
  <c r="AW70" i="11"/>
  <c r="J70" i="10"/>
  <c r="AX59" i="11"/>
  <c r="AH22" i="10"/>
  <c r="AC28" i="10"/>
  <c r="BT18" i="11"/>
  <c r="BD29" i="11"/>
  <c r="Y75" i="10"/>
  <c r="BQ59" i="11"/>
  <c r="Q71" i="10"/>
  <c r="M39" i="10"/>
  <c r="AA25" i="10"/>
  <c r="BI11" i="11"/>
  <c r="AW57" i="11"/>
  <c r="BT51" i="11"/>
  <c r="F25" i="10"/>
  <c r="BL39" i="11"/>
  <c r="L17" i="10"/>
  <c r="X32" i="10"/>
  <c r="L47" i="10"/>
  <c r="BM73" i="11"/>
  <c r="H28" i="10"/>
  <c r="AE41" i="10"/>
  <c r="AV25" i="11"/>
  <c r="I22" i="10"/>
  <c r="K69" i="10"/>
  <c r="BS14" i="11"/>
  <c r="Y53" i="10"/>
  <c r="T26" i="10"/>
  <c r="AU52" i="11"/>
  <c r="BG54" i="11"/>
  <c r="O38" i="10"/>
  <c r="F14" i="10"/>
  <c r="BY68" i="11"/>
  <c r="W51" i="10"/>
  <c r="S73" i="10"/>
  <c r="BF29" i="11"/>
  <c r="BV45" i="11"/>
  <c r="BV71" i="11"/>
  <c r="AI16" i="10"/>
  <c r="AI70" i="10"/>
  <c r="AI73" i="10"/>
  <c r="BU57" i="11"/>
  <c r="AF64" i="10"/>
  <c r="AF54" i="10"/>
  <c r="BS44" i="11"/>
  <c r="AG38" i="30"/>
  <c r="AL92" i="7"/>
  <c r="AM92" i="7" s="1"/>
  <c r="BI20" i="11"/>
  <c r="BX50" i="11"/>
  <c r="AM50" i="10"/>
  <c r="AC58" i="10"/>
  <c r="BY30" i="11"/>
  <c r="AN30" i="10"/>
  <c r="BJ9" i="11"/>
  <c r="BU62" i="11"/>
  <c r="BE58" i="11"/>
  <c r="BG59" i="11"/>
  <c r="BG18" i="11"/>
  <c r="BD69" i="11"/>
  <c r="AX26" i="11"/>
  <c r="BP37" i="11"/>
  <c r="AY31" i="11"/>
  <c r="AZ22" i="11"/>
  <c r="BJ30" i="11"/>
  <c r="BW42" i="11"/>
  <c r="BN36" i="11"/>
  <c r="AS44" i="11"/>
  <c r="BK66" i="11"/>
  <c r="AU11" i="11"/>
  <c r="BN17" i="11"/>
  <c r="BH31" i="11"/>
  <c r="BP16" i="11"/>
  <c r="AS34" i="11"/>
  <c r="F34" i="10"/>
  <c r="BP55" i="11"/>
  <c r="AN75" i="10"/>
  <c r="T71" i="10"/>
  <c r="BG71" i="11"/>
  <c r="F68" i="10"/>
  <c r="AJ63" i="10"/>
  <c r="W64" i="10"/>
  <c r="BJ64" i="11"/>
  <c r="R11" i="10"/>
  <c r="BV49" i="11"/>
  <c r="AC35" i="10"/>
  <c r="BH40" i="11"/>
  <c r="U40" i="10"/>
  <c r="V67" i="10"/>
  <c r="AC72" i="10"/>
  <c r="O8" i="10"/>
  <c r="BB8" i="11"/>
  <c r="H38" i="10"/>
  <c r="H44" i="10"/>
  <c r="BM28" i="11"/>
  <c r="I58" i="10"/>
  <c r="AV58" i="11"/>
  <c r="J20" i="10"/>
  <c r="AW55" i="11"/>
  <c r="J55" i="10"/>
  <c r="W75" i="10"/>
  <c r="AB36" i="10"/>
  <c r="BO36" i="11"/>
  <c r="BV62" i="11"/>
  <c r="AI62" i="10"/>
  <c r="H53" i="10"/>
  <c r="AW11" i="11"/>
  <c r="J11" i="10"/>
  <c r="AG19" i="10"/>
  <c r="BH49" i="11"/>
  <c r="U49" i="10"/>
  <c r="T35" i="10"/>
  <c r="L57" i="10"/>
  <c r="AU40" i="11"/>
  <c r="AM17" i="10"/>
  <c r="AD70" i="10"/>
  <c r="BQ70" i="11"/>
  <c r="L30" i="10"/>
  <c r="BB68" i="11"/>
  <c r="O68" i="10"/>
  <c r="T69" i="10"/>
  <c r="BG69" i="11"/>
  <c r="BK72" i="11"/>
  <c r="X72" i="10"/>
  <c r="Q65" i="10"/>
  <c r="BE46" i="11"/>
  <c r="X28" i="10"/>
  <c r="BK28" i="11"/>
  <c r="X36" i="10"/>
  <c r="R65" i="10"/>
  <c r="BF46" i="11"/>
  <c r="S46" i="10"/>
  <c r="AH69" i="10"/>
  <c r="S39" i="10"/>
  <c r="P62" i="10"/>
  <c r="BP41" i="11"/>
  <c r="AC41" i="10"/>
  <c r="P44" i="10"/>
  <c r="AN13" i="10"/>
  <c r="Y74" i="10"/>
  <c r="AC67" i="10"/>
  <c r="W45" i="10"/>
  <c r="BJ45" i="11"/>
  <c r="Q75" i="10"/>
  <c r="Z32" i="10"/>
  <c r="BV68" i="11"/>
  <c r="X13" i="10"/>
  <c r="BK13" i="11"/>
  <c r="J35" i="10"/>
  <c r="AW35" i="11"/>
  <c r="X40" i="10"/>
  <c r="F67" i="10"/>
  <c r="BY67" i="11"/>
  <c r="R16" i="10"/>
  <c r="AE42" i="10"/>
  <c r="AJ53" i="10"/>
  <c r="AB54" i="10"/>
  <c r="S56" i="10"/>
  <c r="AW44" i="11"/>
  <c r="AS38" i="11"/>
  <c r="AS49" i="11"/>
  <c r="BE56" i="11"/>
  <c r="BP58" i="11"/>
  <c r="BK21" i="11"/>
  <c r="BE38" i="11"/>
  <c r="BP65" i="11"/>
  <c r="BT64" i="11"/>
  <c r="BI52" i="11"/>
  <c r="BD36" i="11"/>
  <c r="BR41" i="11"/>
  <c r="N57" i="10"/>
  <c r="BF34" i="11"/>
  <c r="BV30" i="11"/>
  <c r="BM45" i="11"/>
  <c r="P47" i="10"/>
  <c r="BF13" i="11"/>
  <c r="BT19" i="11"/>
  <c r="BU55" i="11"/>
  <c r="BC71" i="11"/>
  <c r="J14" i="10"/>
  <c r="AX65" i="11"/>
  <c r="AV29" i="11"/>
  <c r="BN29" i="11"/>
  <c r="BU10" i="11"/>
  <c r="BI33" i="11"/>
  <c r="BJ59" i="11"/>
  <c r="BE24" i="11"/>
  <c r="AS39" i="11"/>
  <c r="BB65" i="11"/>
  <c r="BU17" i="11"/>
  <c r="BI37" i="11"/>
  <c r="BO26" i="11"/>
  <c r="BM50" i="11"/>
  <c r="BQ45" i="11"/>
  <c r="AV66" i="11"/>
  <c r="AY52" i="11"/>
  <c r="AY54" i="11"/>
  <c r="BI50" i="11"/>
  <c r="BE29" i="11"/>
  <c r="BG26" i="11"/>
  <c r="BB35" i="11"/>
  <c r="H40" i="10"/>
  <c r="BK36" i="11"/>
  <c r="BY51" i="11"/>
  <c r="BP30" i="11"/>
  <c r="BX32" i="11"/>
  <c r="BT63" i="11"/>
  <c r="AS72" i="11"/>
  <c r="AS10" i="11"/>
  <c r="BF66" i="11"/>
  <c r="BU8" i="11"/>
  <c r="AZ21" i="11"/>
  <c r="BB44" i="11"/>
  <c r="BY63" i="11"/>
  <c r="AX8" i="11"/>
  <c r="BU74" i="11"/>
  <c r="AC55" i="10"/>
  <c r="AV21" i="11"/>
  <c r="Z28" i="10"/>
  <c r="BY37" i="11"/>
  <c r="BE75" i="11"/>
  <c r="BR30" i="11"/>
  <c r="BS65" i="11"/>
  <c r="R46" i="10"/>
  <c r="BF17" i="11"/>
  <c r="BF39" i="11"/>
  <c r="BA37" i="11"/>
  <c r="BS41" i="11"/>
  <c r="BR49" i="11"/>
  <c r="BK40" i="11"/>
  <c r="N9" i="10"/>
  <c r="AJ9" i="10"/>
  <c r="AC8" i="10"/>
  <c r="BP8" i="11"/>
  <c r="AH67" i="7"/>
  <c r="C67" i="11"/>
  <c r="AL39" i="2"/>
  <c r="AT39" i="7" s="1"/>
  <c r="AI60" i="10"/>
  <c r="BV60" i="11"/>
  <c r="K42" i="10"/>
  <c r="AX42" i="11"/>
  <c r="T33" i="1"/>
  <c r="BW29" i="11"/>
  <c r="AJ29" i="10"/>
  <c r="O50" i="10"/>
  <c r="BB50" i="11"/>
  <c r="T70" i="10"/>
  <c r="BG70" i="11"/>
  <c r="AE8" i="2"/>
  <c r="AA8" i="2"/>
  <c r="AC49" i="10"/>
  <c r="BU52" i="11"/>
  <c r="AH52" i="10"/>
  <c r="BL33" i="11"/>
  <c r="Y33" i="10"/>
  <c r="C23" i="11"/>
  <c r="AH23" i="7"/>
  <c r="AI63" i="10"/>
  <c r="BV63" i="11"/>
  <c r="L72" i="10"/>
  <c r="AY72" i="11"/>
  <c r="AL28" i="2"/>
  <c r="AT28" i="7" s="1"/>
  <c r="AA61" i="10"/>
  <c r="V34" i="10"/>
  <c r="AV67" i="11"/>
  <c r="I67" i="10"/>
  <c r="AX75" i="11"/>
  <c r="K75" i="10"/>
  <c r="BJ32" i="11"/>
  <c r="W32" i="10"/>
  <c r="BW71" i="11"/>
  <c r="AJ71" i="10"/>
  <c r="AD18" i="2"/>
  <c r="N16" i="10"/>
  <c r="BA16" i="11"/>
  <c r="BY60" i="11"/>
  <c r="AN60" i="10"/>
  <c r="AE63" i="10"/>
  <c r="BR63" i="11"/>
  <c r="AC42" i="10"/>
  <c r="BT73" i="11"/>
  <c r="AG73" i="10"/>
  <c r="H20" i="10"/>
  <c r="AU20" i="11"/>
  <c r="BX33" i="11"/>
  <c r="AM33" i="10"/>
  <c r="H51" i="10"/>
  <c r="AU51" i="11"/>
  <c r="P72" i="10"/>
  <c r="BC72" i="11"/>
  <c r="BR14" i="11"/>
  <c r="AE14" i="10"/>
  <c r="AJ64" i="10"/>
  <c r="BW64" i="11"/>
  <c r="Y26" i="10"/>
  <c r="BL26" i="11"/>
  <c r="BG11" i="11"/>
  <c r="T11" i="10"/>
  <c r="Y49" i="10"/>
  <c r="BL49" i="11"/>
  <c r="BT35" i="11"/>
  <c r="AG35" i="10"/>
  <c r="Y57" i="10"/>
  <c r="BL57" i="11"/>
  <c r="AJ40" i="10"/>
  <c r="BW40" i="11"/>
  <c r="BJ54" i="11"/>
  <c r="W54" i="10"/>
  <c r="AB75" i="10"/>
  <c r="BO75" i="11"/>
  <c r="AC41" i="2"/>
  <c r="AJ36" i="10"/>
  <c r="BW36" i="11"/>
  <c r="M18" i="10"/>
  <c r="X58" i="10"/>
  <c r="BK58" i="11"/>
  <c r="AM16" i="29"/>
  <c r="AM18" i="29" s="1"/>
  <c r="AN11" i="29"/>
  <c r="AO11" i="29" s="1"/>
  <c r="AS115" i="7"/>
  <c r="AG75" i="7"/>
  <c r="BD75" i="9"/>
  <c r="BV22" i="11"/>
  <c r="AI22" i="10"/>
  <c r="AH44" i="10"/>
  <c r="BU44" i="11"/>
  <c r="BV46" i="11"/>
  <c r="AI46" i="10"/>
  <c r="AB28" i="10"/>
  <c r="BM13" i="11"/>
  <c r="Z13" i="10"/>
  <c r="L74" i="10"/>
  <c r="AY74" i="11"/>
  <c r="Y35" i="10"/>
  <c r="BL35" i="11"/>
  <c r="Y27" i="10"/>
  <c r="BL27" i="11"/>
  <c r="AG34" i="10"/>
  <c r="BT34" i="11"/>
  <c r="P40" i="10"/>
  <c r="X52" i="10"/>
  <c r="BK52" i="11"/>
  <c r="H54" i="10"/>
  <c r="V59" i="10"/>
  <c r="AJ18" i="10"/>
  <c r="BW18" i="11"/>
  <c r="K70" i="10"/>
  <c r="AX70" i="11"/>
  <c r="H47" i="10"/>
  <c r="AH25" i="7"/>
  <c r="C25" i="11"/>
  <c r="P8" i="10"/>
  <c r="BC8" i="11"/>
  <c r="AC40" i="2"/>
  <c r="BU16" i="11"/>
  <c r="AH16" i="10"/>
  <c r="W60" i="10"/>
  <c r="BP63" i="11"/>
  <c r="AC63" i="10"/>
  <c r="AU45" i="11"/>
  <c r="H45" i="10"/>
  <c r="I42" i="10"/>
  <c r="Z41" i="10"/>
  <c r="BM41" i="11"/>
  <c r="AJ25" i="10"/>
  <c r="BW25" i="11"/>
  <c r="AH51" i="10"/>
  <c r="BU51" i="11"/>
  <c r="BP75" i="11"/>
  <c r="AC75" i="10"/>
  <c r="AG9" i="2"/>
  <c r="AO9" i="7" s="1"/>
  <c r="E9" i="1"/>
  <c r="AW36" i="11"/>
  <c r="J36" i="10"/>
  <c r="M32" i="10"/>
  <c r="AZ32" i="11"/>
  <c r="J18" i="10"/>
  <c r="BD70" i="11"/>
  <c r="Q70" i="10"/>
  <c r="T12" i="1"/>
  <c r="Y8" i="10"/>
  <c r="N71" i="10"/>
  <c r="BA71" i="11"/>
  <c r="BB39" i="11"/>
  <c r="O39" i="10"/>
  <c r="K16" i="10"/>
  <c r="AX16" i="11"/>
  <c r="BR68" i="11"/>
  <c r="AE68" i="10"/>
  <c r="I63" i="10"/>
  <c r="AV63" i="11"/>
  <c r="BD42" i="11"/>
  <c r="Q42" i="10"/>
  <c r="T21" i="10"/>
  <c r="AB25" i="10"/>
  <c r="P33" i="10"/>
  <c r="BC33" i="11"/>
  <c r="BG22" i="11"/>
  <c r="T22" i="10"/>
  <c r="BH72" i="11"/>
  <c r="U72" i="10"/>
  <c r="AL64" i="2"/>
  <c r="AT64" i="7" s="1"/>
  <c r="BJ46" i="11"/>
  <c r="W46" i="10"/>
  <c r="AI28" i="10"/>
  <c r="M26" i="10"/>
  <c r="AZ26" i="11"/>
  <c r="AE9" i="2"/>
  <c r="AA9" i="2"/>
  <c r="AN49" i="10"/>
  <c r="BJ27" i="11"/>
  <c r="W27" i="10"/>
  <c r="R17" i="10"/>
  <c r="AH54" i="10"/>
  <c r="BU54" i="11"/>
  <c r="AJ22" i="10"/>
  <c r="K44" i="10"/>
  <c r="BQ64" i="11"/>
  <c r="AD64" i="10"/>
  <c r="AZ46" i="11"/>
  <c r="M46" i="10"/>
  <c r="W26" i="10"/>
  <c r="BJ26" i="11"/>
  <c r="M13" i="10"/>
  <c r="AZ13" i="11"/>
  <c r="BL11" i="11"/>
  <c r="Y11" i="10"/>
  <c r="AM49" i="10"/>
  <c r="BE74" i="11"/>
  <c r="R74" i="10"/>
  <c r="BR57" i="11"/>
  <c r="AE57" i="10"/>
  <c r="BW10" i="11"/>
  <c r="AJ10" i="10"/>
  <c r="AS40" i="11"/>
  <c r="F40" i="10"/>
  <c r="AF17" i="10"/>
  <c r="BS17" i="11"/>
  <c r="AX56" i="11"/>
  <c r="K56" i="10"/>
  <c r="I37" i="10"/>
  <c r="AV37" i="11"/>
  <c r="AV59" i="11"/>
  <c r="I59" i="10"/>
  <c r="O32" i="10"/>
  <c r="BB32" i="11"/>
  <c r="BC70" i="11"/>
  <c r="P70" i="10"/>
  <c r="V58" i="10"/>
  <c r="BB30" i="11"/>
  <c r="O30" i="10"/>
  <c r="AN8" i="10"/>
  <c r="BY8" i="11"/>
  <c r="AZ71" i="11"/>
  <c r="M71" i="10"/>
  <c r="AL65" i="7"/>
  <c r="AM65" i="7" s="1"/>
  <c r="C65" i="10"/>
  <c r="BC16" i="11"/>
  <c r="P16" i="10"/>
  <c r="O60" i="10"/>
  <c r="BB60" i="11"/>
  <c r="BX45" i="11"/>
  <c r="AM45" i="10"/>
  <c r="T73" i="10"/>
  <c r="BG73" i="11"/>
  <c r="AM41" i="10"/>
  <c r="Z25" i="10"/>
  <c r="BM25" i="11"/>
  <c r="BL20" i="11"/>
  <c r="Y20" i="10"/>
  <c r="O33" i="10"/>
  <c r="BB33" i="11"/>
  <c r="BM38" i="11"/>
  <c r="Z38" i="10"/>
  <c r="R51" i="10"/>
  <c r="BE51" i="11"/>
  <c r="AE74" i="2"/>
  <c r="AA74" i="2"/>
  <c r="Z11" i="10"/>
  <c r="BM11" i="11"/>
  <c r="AY61" i="11"/>
  <c r="L61" i="10"/>
  <c r="AL35" i="2"/>
  <c r="AT35" i="7" s="1"/>
  <c r="W52" i="10"/>
  <c r="BN75" i="11"/>
  <c r="AA75" i="10"/>
  <c r="BG36" i="11"/>
  <c r="T36" i="10"/>
  <c r="BO70" i="11"/>
  <c r="AB70" i="10"/>
  <c r="O12" i="10"/>
  <c r="BB12" i="11"/>
  <c r="AI8" i="10"/>
  <c r="BV8" i="11"/>
  <c r="BH60" i="11"/>
  <c r="U60" i="10"/>
  <c r="BI73" i="11"/>
  <c r="V73" i="10"/>
  <c r="BS21" i="11"/>
  <c r="AF21" i="10"/>
  <c r="AI25" i="10"/>
  <c r="BV25" i="11"/>
  <c r="T33" i="10"/>
  <c r="BG33" i="11"/>
  <c r="H69" i="10"/>
  <c r="L44" i="10"/>
  <c r="AY44" i="11"/>
  <c r="BG72" i="11"/>
  <c r="T72" i="10"/>
  <c r="T46" i="10"/>
  <c r="BG46" i="11"/>
  <c r="BD53" i="11"/>
  <c r="Q53" i="10"/>
  <c r="Z61" i="10"/>
  <c r="BM61" i="11"/>
  <c r="AI19" i="10"/>
  <c r="BV19" i="11"/>
  <c r="AH35" i="10"/>
  <c r="BU35" i="11"/>
  <c r="BJ34" i="11"/>
  <c r="W34" i="10"/>
  <c r="BR17" i="11"/>
  <c r="AE17" i="10"/>
  <c r="BX54" i="11"/>
  <c r="AM54" i="10"/>
  <c r="X31" i="10"/>
  <c r="AC32" i="10"/>
  <c r="BP32" i="11"/>
  <c r="AJ58" i="10"/>
  <c r="BW58" i="11"/>
  <c r="AW47" i="11"/>
  <c r="J47" i="10"/>
  <c r="AE29" i="10"/>
  <c r="BR29" i="11"/>
  <c r="BW72" i="11"/>
  <c r="AJ72" i="10"/>
  <c r="BY14" i="11"/>
  <c r="AN14" i="10"/>
  <c r="AI64" i="10"/>
  <c r="BV64" i="11"/>
  <c r="T26" i="1"/>
  <c r="AL26" i="2"/>
  <c r="AT26" i="7" s="1"/>
  <c r="BD57" i="9"/>
  <c r="AG57" i="7"/>
  <c r="I11" i="10"/>
  <c r="AV11" i="11"/>
  <c r="X19" i="10"/>
  <c r="BK19" i="11"/>
  <c r="AI74" i="10"/>
  <c r="P57" i="10"/>
  <c r="BC57" i="11"/>
  <c r="AG10" i="10"/>
  <c r="BT10" i="11"/>
  <c r="R34" i="10"/>
  <c r="BE34" i="11"/>
  <c r="U17" i="10"/>
  <c r="BH17" i="11"/>
  <c r="W67" i="10"/>
  <c r="BJ67" i="11"/>
  <c r="J56" i="10"/>
  <c r="AW56" i="11"/>
  <c r="BA54" i="11"/>
  <c r="N54" i="10"/>
  <c r="AG55" i="10"/>
  <c r="BT55" i="11"/>
  <c r="U75" i="10"/>
  <c r="BH75" i="11"/>
  <c r="AS59" i="11"/>
  <c r="F59" i="10"/>
  <c r="C9" i="10"/>
  <c r="AL9" i="7"/>
  <c r="AM9" i="7" s="1"/>
  <c r="BJ36" i="11"/>
  <c r="W36" i="10"/>
  <c r="AD50" i="10"/>
  <c r="AG70" i="10"/>
  <c r="BT70" i="11"/>
  <c r="AU58" i="11"/>
  <c r="H58" i="10"/>
  <c r="BJ47" i="11"/>
  <c r="W47" i="10"/>
  <c r="V8" i="10"/>
  <c r="BI8" i="11"/>
  <c r="S71" i="10"/>
  <c r="BM39" i="11"/>
  <c r="Z39" i="10"/>
  <c r="BR60" i="11"/>
  <c r="AE60" i="10"/>
  <c r="O45" i="10"/>
  <c r="BX42" i="11"/>
  <c r="AM42" i="10"/>
  <c r="AL73" i="2"/>
  <c r="AT73" i="7" s="1"/>
  <c r="Y21" i="10"/>
  <c r="F20" i="10"/>
  <c r="AS20" i="11"/>
  <c r="AL38" i="2"/>
  <c r="AT38" i="7" s="1"/>
  <c r="AD10" i="2"/>
  <c r="O54" i="10"/>
  <c r="P55" i="10"/>
  <c r="R59" i="10"/>
  <c r="N32" i="10"/>
  <c r="P58" i="10"/>
  <c r="AU30" i="11"/>
  <c r="H30" i="10"/>
  <c r="N8" i="10"/>
  <c r="BD13" i="9"/>
  <c r="AG13" i="7"/>
  <c r="R39" i="10"/>
  <c r="BE39" i="11"/>
  <c r="AC38" i="2"/>
  <c r="BW16" i="11"/>
  <c r="AJ16" i="10"/>
  <c r="I60" i="10"/>
  <c r="AV60" i="11"/>
  <c r="Y63" i="10"/>
  <c r="BI45" i="11"/>
  <c r="V45" i="10"/>
  <c r="S21" i="10"/>
  <c r="AW41" i="11"/>
  <c r="J41" i="10"/>
  <c r="AH25" i="10"/>
  <c r="BU25" i="11"/>
  <c r="X20" i="10"/>
  <c r="BK20" i="11"/>
  <c r="P38" i="10"/>
  <c r="BC38" i="11"/>
  <c r="AB51" i="10"/>
  <c r="BO51" i="11"/>
  <c r="AC31" i="2"/>
  <c r="Z69" i="10"/>
  <c r="BM69" i="11"/>
  <c r="AN72" i="10"/>
  <c r="BY72" i="11"/>
  <c r="BC65" i="11"/>
  <c r="P65" i="10"/>
  <c r="M64" i="10"/>
  <c r="AZ64" i="11"/>
  <c r="BQ53" i="11"/>
  <c r="AD53" i="10"/>
  <c r="AD28" i="10"/>
  <c r="O11" i="10"/>
  <c r="BY61" i="11"/>
  <c r="AN61" i="10"/>
  <c r="AD74" i="10"/>
  <c r="AN57" i="10"/>
  <c r="AA10" i="10"/>
  <c r="R40" i="10"/>
  <c r="BM52" i="11"/>
  <c r="Z52" i="10"/>
  <c r="AG67" i="10"/>
  <c r="BT67" i="11"/>
  <c r="AF56" i="10"/>
  <c r="BS56" i="11"/>
  <c r="AM24" i="2"/>
  <c r="AU24" i="7" s="1"/>
  <c r="G24" i="10"/>
  <c r="K29" i="10"/>
  <c r="AX29" i="11"/>
  <c r="C34" i="10"/>
  <c r="AL34" i="7"/>
  <c r="AM34" i="7" s="1"/>
  <c r="R69" i="10"/>
  <c r="BE69" i="11"/>
  <c r="BR72" i="11"/>
  <c r="AE72" i="10"/>
  <c r="BK64" i="11"/>
  <c r="X64" i="10"/>
  <c r="BO46" i="11"/>
  <c r="AB46" i="10"/>
  <c r="M53" i="10"/>
  <c r="AN28" i="10"/>
  <c r="BY28" i="11"/>
  <c r="X11" i="10"/>
  <c r="BK11" i="11"/>
  <c r="AC19" i="10"/>
  <c r="BP19" i="11"/>
  <c r="V49" i="10"/>
  <c r="AI57" i="10"/>
  <c r="BV57" i="11"/>
  <c r="J27" i="10"/>
  <c r="Z10" i="10"/>
  <c r="BM10" i="11"/>
  <c r="AC52" i="10"/>
  <c r="BP52" i="11"/>
  <c r="R67" i="10"/>
  <c r="BE67" i="11"/>
  <c r="AA55" i="10"/>
  <c r="BN55" i="11"/>
  <c r="AE75" i="10"/>
  <c r="BR75" i="11"/>
  <c r="AF75" i="10"/>
  <c r="BS75" i="11"/>
  <c r="BR62" i="11"/>
  <c r="AE62" i="10"/>
  <c r="P36" i="10"/>
  <c r="AG50" i="10"/>
  <c r="AS18" i="11"/>
  <c r="F18" i="10"/>
  <c r="AA47" i="10"/>
  <c r="BN47" i="11"/>
  <c r="T30" i="1"/>
  <c r="BQ8" i="11"/>
  <c r="AD8" i="10"/>
  <c r="BB71" i="11"/>
  <c r="O71" i="10"/>
  <c r="AD16" i="10"/>
  <c r="BQ16" i="11"/>
  <c r="BJ68" i="11"/>
  <c r="W68" i="10"/>
  <c r="M60" i="10"/>
  <c r="AW63" i="11"/>
  <c r="J63" i="10"/>
  <c r="AB42" i="10"/>
  <c r="BO42" i="11"/>
  <c r="BV21" i="11"/>
  <c r="AI21" i="10"/>
  <c r="BS51" i="11"/>
  <c r="AF51" i="10"/>
  <c r="AQ113" i="7"/>
  <c r="AK9" i="29"/>
  <c r="AC29" i="10"/>
  <c r="BN22" i="11"/>
  <c r="AA22" i="10"/>
  <c r="T14" i="10"/>
  <c r="BG14" i="11"/>
  <c r="AX64" i="11"/>
  <c r="K64" i="10"/>
  <c r="J61" i="10"/>
  <c r="AM52" i="10"/>
  <c r="H75" i="10"/>
  <c r="AU75" i="11"/>
  <c r="S36" i="10"/>
  <c r="BF36" i="11"/>
  <c r="AB50" i="10"/>
  <c r="BI32" i="11"/>
  <c r="V32" i="10"/>
  <c r="BM70" i="11"/>
  <c r="Z70" i="10"/>
  <c r="AX30" i="11"/>
  <c r="K30" i="10"/>
  <c r="BM8" i="11"/>
  <c r="Z8" i="10"/>
  <c r="P68" i="10"/>
  <c r="BC68" i="11"/>
  <c r="AU41" i="11"/>
  <c r="H41" i="10"/>
  <c r="BK70" i="11"/>
  <c r="X70" i="10"/>
  <c r="BV42" i="11"/>
  <c r="AI42" i="10"/>
  <c r="BI46" i="11"/>
  <c r="V46" i="10"/>
  <c r="BP74" i="11"/>
  <c r="AC74" i="10"/>
  <c r="AN27" i="10"/>
  <c r="BY27" i="11"/>
  <c r="AN17" i="10"/>
  <c r="AI52" i="10"/>
  <c r="BV52" i="11"/>
  <c r="AM56" i="10"/>
  <c r="AL72" i="2"/>
  <c r="AT72" i="7" s="1"/>
  <c r="AB14" i="10"/>
  <c r="BO14" i="11"/>
  <c r="F64" i="10"/>
  <c r="AS64" i="11"/>
  <c r="AE27" i="10"/>
  <c r="AL40" i="2"/>
  <c r="AT40" i="7" s="1"/>
  <c r="F52" i="10"/>
  <c r="BD44" i="9"/>
  <c r="AG44" i="7"/>
  <c r="BK55" i="11"/>
  <c r="X55" i="10"/>
  <c r="BW55" i="11"/>
  <c r="AJ55" i="10"/>
  <c r="X75" i="10"/>
  <c r="U32" i="10"/>
  <c r="BH32" i="11"/>
  <c r="AB58" i="10"/>
  <c r="BO58" i="11"/>
  <c r="BX8" i="11"/>
  <c r="AM8" i="10"/>
  <c r="J16" i="10"/>
  <c r="AW16" i="11"/>
  <c r="AN21" i="10"/>
  <c r="BY21" i="11"/>
  <c r="P20" i="10"/>
  <c r="BC20" i="11"/>
  <c r="L48" i="11"/>
  <c r="AD47" i="2"/>
  <c r="X24" i="11"/>
  <c r="T67" i="1"/>
  <c r="AL55" i="2"/>
  <c r="AT55" i="7" s="1"/>
  <c r="AH54" i="7"/>
  <c r="C54" i="11"/>
  <c r="U53" i="10"/>
  <c r="BH53" i="11"/>
  <c r="AC17" i="2"/>
  <c r="AD17" i="2"/>
  <c r="L10" i="10"/>
  <c r="AY10" i="11"/>
  <c r="T52" i="10"/>
  <c r="BG52" i="11"/>
  <c r="R70" i="10"/>
  <c r="BE70" i="11"/>
  <c r="AB39" i="10"/>
  <c r="BO39" i="11"/>
  <c r="AC43" i="11"/>
  <c r="AG16" i="10"/>
  <c r="AF60" i="10"/>
  <c r="BS60" i="11"/>
  <c r="S63" i="10"/>
  <c r="BF63" i="11"/>
  <c r="R73" i="10"/>
  <c r="BE73" i="11"/>
  <c r="AS41" i="11"/>
  <c r="F41" i="10"/>
  <c r="AH38" i="10"/>
  <c r="BU38" i="11"/>
  <c r="X48" i="1"/>
  <c r="BF65" i="11"/>
  <c r="S65" i="10"/>
  <c r="BU65" i="11"/>
  <c r="AH65" i="10"/>
  <c r="AV26" i="11"/>
  <c r="I26" i="10"/>
  <c r="BS13" i="11"/>
  <c r="AF13" i="10"/>
  <c r="Z57" i="10"/>
  <c r="BM57" i="11"/>
  <c r="P27" i="10"/>
  <c r="T10" i="1"/>
  <c r="Q54" i="10"/>
  <c r="AG7" i="2"/>
  <c r="BQ36" i="11"/>
  <c r="AD36" i="10"/>
  <c r="P32" i="10"/>
  <c r="BC32" i="11"/>
  <c r="I47" i="10"/>
  <c r="AV47" i="11"/>
  <c r="AN12" i="29"/>
  <c r="AT116" i="7" s="1"/>
  <c r="AS116" i="7"/>
  <c r="BX72" i="11"/>
  <c r="AM72" i="10"/>
  <c r="AC14" i="10"/>
  <c r="BP14" i="11"/>
  <c r="AG61" i="7"/>
  <c r="BD61" i="9"/>
  <c r="BU49" i="11"/>
  <c r="AH49" i="10"/>
  <c r="AB27" i="10"/>
  <c r="BO27" i="11"/>
  <c r="I40" i="10"/>
  <c r="AV40" i="11"/>
  <c r="AI55" i="10"/>
  <c r="BV55" i="11"/>
  <c r="T62" i="1"/>
  <c r="AA29" i="2"/>
  <c r="AE29" i="2"/>
  <c r="AI18" i="10"/>
  <c r="BV18" i="11"/>
  <c r="AL58" i="2"/>
  <c r="AT58" i="7" s="1"/>
  <c r="BO71" i="11"/>
  <c r="AB71" i="10"/>
  <c r="S45" i="10"/>
  <c r="BF45" i="11"/>
  <c r="X45" i="10"/>
  <c r="BU73" i="11"/>
  <c r="AH73" i="10"/>
  <c r="T25" i="10"/>
  <c r="BG25" i="11"/>
  <c r="AE51" i="10"/>
  <c r="BR51" i="11"/>
  <c r="BJ31" i="11"/>
  <c r="W31" i="10"/>
  <c r="AE59" i="10"/>
  <c r="BR59" i="11"/>
  <c r="BE36" i="11"/>
  <c r="R36" i="10"/>
  <c r="BU50" i="11"/>
  <c r="AH50" i="10"/>
  <c r="F70" i="10"/>
  <c r="AS70" i="11"/>
  <c r="M47" i="10"/>
  <c r="AZ47" i="11"/>
  <c r="R71" i="10"/>
  <c r="BE71" i="11"/>
  <c r="BN71" i="11"/>
  <c r="AA71" i="10"/>
  <c r="BH63" i="11"/>
  <c r="U63" i="10"/>
  <c r="BD45" i="9"/>
  <c r="AG45" i="7"/>
  <c r="U38" i="10"/>
  <c r="BH38" i="11"/>
  <c r="C48" i="11"/>
  <c r="AH48" i="7"/>
  <c r="BD72" i="11"/>
  <c r="Q72" i="10"/>
  <c r="O64" i="10"/>
  <c r="BB64" i="11"/>
  <c r="X53" i="10"/>
  <c r="BI17" i="11"/>
  <c r="V17" i="10"/>
  <c r="U67" i="10"/>
  <c r="BH67" i="11"/>
  <c r="AL27" i="2"/>
  <c r="AT27" i="7" s="1"/>
  <c r="T31" i="1"/>
  <c r="BG58" i="11"/>
  <c r="T58" i="10"/>
  <c r="AC12" i="2"/>
  <c r="AY42" i="11"/>
  <c r="L42" i="10"/>
  <c r="AA73" i="10"/>
  <c r="BN73" i="11"/>
  <c r="AC42" i="2"/>
  <c r="AL32" i="7"/>
  <c r="AM32" i="7" s="1"/>
  <c r="C32" i="10"/>
  <c r="AH69" i="7"/>
  <c r="C69" i="11"/>
  <c r="AC75" i="2"/>
  <c r="T73" i="1"/>
  <c r="AC27" i="2"/>
  <c r="AC25" i="2"/>
  <c r="AL69" i="2"/>
  <c r="AT69" i="7" s="1"/>
  <c r="AG55" i="7"/>
  <c r="BD55" i="9"/>
  <c r="AO114" i="7"/>
  <c r="AL22" i="2"/>
  <c r="AT22" i="7" s="1"/>
  <c r="T65" i="1"/>
  <c r="G66" i="10"/>
  <c r="AM66" i="2"/>
  <c r="AU66" i="7" s="1"/>
  <c r="AL62" i="2"/>
  <c r="AT62" i="7" s="1"/>
  <c r="AE26" i="2"/>
  <c r="AA26" i="2"/>
  <c r="AG7" i="7"/>
  <c r="BD7" i="9"/>
  <c r="AL75" i="2"/>
  <c r="AT75" i="7" s="1"/>
  <c r="AL65" i="2"/>
  <c r="AT65" i="7" s="1"/>
  <c r="T19" i="1"/>
  <c r="C62" i="11"/>
  <c r="AH62" i="7"/>
  <c r="T36" i="1"/>
  <c r="Z44" i="10"/>
  <c r="BR56" i="11"/>
  <c r="AE56" i="10"/>
  <c r="BO33" i="11"/>
  <c r="AB33" i="10"/>
  <c r="AS51" i="11"/>
  <c r="F51" i="10"/>
  <c r="AC49" i="2"/>
  <c r="I14" i="10"/>
  <c r="AV14" i="11"/>
  <c r="BI26" i="11"/>
  <c r="V26" i="10"/>
  <c r="O74" i="10"/>
  <c r="BB74" i="11"/>
  <c r="Z27" i="10"/>
  <c r="BB72" i="11"/>
  <c r="O72" i="10"/>
  <c r="BA68" i="11"/>
  <c r="N68" i="10"/>
  <c r="AA45" i="10"/>
  <c r="BN45" i="11"/>
  <c r="BE41" i="11"/>
  <c r="R41" i="10"/>
  <c r="M38" i="10"/>
  <c r="AZ38" i="11"/>
  <c r="L55" i="10"/>
  <c r="AI9" i="2"/>
  <c r="AQ9" i="7" s="1"/>
  <c r="K58" i="10"/>
  <c r="AX58" i="11"/>
  <c r="BC49" i="11"/>
  <c r="P49" i="10"/>
  <c r="U35" i="10"/>
  <c r="BX10" i="11"/>
  <c r="AM10" i="10"/>
  <c r="BQ46" i="11"/>
  <c r="AD46" i="10"/>
  <c r="AF26" i="10"/>
  <c r="BS26" i="11"/>
  <c r="BA13" i="11"/>
  <c r="N13" i="10"/>
  <c r="BD61" i="11"/>
  <c r="Q61" i="10"/>
  <c r="BJ18" i="11"/>
  <c r="W18" i="10"/>
  <c r="AN70" i="10"/>
  <c r="BS47" i="11"/>
  <c r="AF47" i="10"/>
  <c r="Z30" i="10"/>
  <c r="BM30" i="11"/>
  <c r="AD12" i="10"/>
  <c r="BT8" i="11"/>
  <c r="AG8" i="10"/>
  <c r="BY71" i="11"/>
  <c r="AN71" i="10"/>
  <c r="K39" i="10"/>
  <c r="AX39" i="11"/>
  <c r="BD65" i="9"/>
  <c r="AG65" i="7"/>
  <c r="S60" i="10"/>
  <c r="BF60" i="11"/>
  <c r="N45" i="10"/>
  <c r="BA45" i="11"/>
  <c r="M42" i="10"/>
  <c r="AF73" i="10"/>
  <c r="BS73" i="11"/>
  <c r="BD41" i="11"/>
  <c r="Q41" i="10"/>
  <c r="BT25" i="11"/>
  <c r="AG25" i="10"/>
  <c r="BA20" i="11"/>
  <c r="N20" i="10"/>
  <c r="BK38" i="11"/>
  <c r="X38" i="10"/>
  <c r="BH51" i="11"/>
  <c r="U51" i="10"/>
  <c r="M69" i="10"/>
  <c r="AD13" i="10"/>
  <c r="BE19" i="11"/>
  <c r="R19" i="10"/>
  <c r="AH67" i="10"/>
  <c r="BU67" i="11"/>
  <c r="AC54" i="2"/>
  <c r="T75" i="1"/>
  <c r="AA62" i="10"/>
  <c r="AF36" i="10"/>
  <c r="BS36" i="11"/>
  <c r="Z47" i="10"/>
  <c r="X24" i="1"/>
  <c r="N43" i="11"/>
  <c r="H63" i="10"/>
  <c r="AU63" i="11"/>
  <c r="U45" i="10"/>
  <c r="BH45" i="11"/>
  <c r="K73" i="10"/>
  <c r="AX73" i="11"/>
  <c r="AY41" i="11"/>
  <c r="L41" i="10"/>
  <c r="BV38" i="11"/>
  <c r="AI38" i="10"/>
  <c r="AC14" i="2"/>
  <c r="AM69" i="10"/>
  <c r="BX69" i="11"/>
  <c r="BK44" i="11"/>
  <c r="X44" i="10"/>
  <c r="R14" i="10"/>
  <c r="BF64" i="11"/>
  <c r="S64" i="10"/>
  <c r="Q46" i="10"/>
  <c r="BD46" i="11"/>
  <c r="AM53" i="10"/>
  <c r="BX53" i="11"/>
  <c r="K13" i="10"/>
  <c r="AX13" i="11"/>
  <c r="AF19" i="10"/>
  <c r="AB19" i="10"/>
  <c r="AJ34" i="10"/>
  <c r="BW34" i="11"/>
  <c r="AB52" i="10"/>
  <c r="BO52" i="11"/>
  <c r="AD54" i="10"/>
  <c r="BQ54" i="11"/>
  <c r="F75" i="10"/>
  <c r="AS75" i="11"/>
  <c r="AN31" i="10"/>
  <c r="BY31" i="11"/>
  <c r="E7" i="1"/>
  <c r="AN18" i="10"/>
  <c r="BY18" i="11"/>
  <c r="BL58" i="11"/>
  <c r="Y58" i="10"/>
  <c r="AH30" i="10"/>
  <c r="AS118" i="7"/>
  <c r="AN14" i="29"/>
  <c r="AT118" i="7" s="1"/>
  <c r="AC57" i="2"/>
  <c r="W29" i="10"/>
  <c r="BJ29" i="11"/>
  <c r="N22" i="10"/>
  <c r="BA22" i="11"/>
  <c r="Z72" i="10"/>
  <c r="BM72" i="11"/>
  <c r="AU65" i="11"/>
  <c r="H65" i="10"/>
  <c r="BL46" i="11"/>
  <c r="Y46" i="10"/>
  <c r="AI53" i="10"/>
  <c r="BV53" i="11"/>
  <c r="Q11" i="10"/>
  <c r="BD11" i="11"/>
  <c r="R61" i="10"/>
  <c r="BK49" i="11"/>
  <c r="X49" i="10"/>
  <c r="BV35" i="11"/>
  <c r="AI35" i="10"/>
  <c r="AA27" i="10"/>
  <c r="AD10" i="10"/>
  <c r="BQ10" i="11"/>
  <c r="BB34" i="11"/>
  <c r="O34" i="10"/>
  <c r="AJ17" i="10"/>
  <c r="BW17" i="11"/>
  <c r="H67" i="10"/>
  <c r="AU67" i="11"/>
  <c r="BA56" i="11"/>
  <c r="N56" i="10"/>
  <c r="AG54" i="10"/>
  <c r="W37" i="10"/>
  <c r="BJ37" i="11"/>
  <c r="AC31" i="10"/>
  <c r="BP31" i="11"/>
  <c r="AG9" i="7"/>
  <c r="BD9" i="9"/>
  <c r="O36" i="10"/>
  <c r="BB36" i="11"/>
  <c r="R50" i="10"/>
  <c r="BE50" i="11"/>
  <c r="W70" i="10"/>
  <c r="BJ70" i="11"/>
  <c r="BX47" i="11"/>
  <c r="AM47" i="10"/>
  <c r="K12" i="10"/>
  <c r="AX12" i="11"/>
  <c r="BD46" i="9"/>
  <c r="AG46" i="7"/>
  <c r="AA19" i="2"/>
  <c r="AE19" i="2"/>
  <c r="AV39" i="11"/>
  <c r="I39" i="10"/>
  <c r="BS68" i="11"/>
  <c r="AF68" i="10"/>
  <c r="R63" i="10"/>
  <c r="BE63" i="11"/>
  <c r="Y73" i="10"/>
  <c r="BL73" i="11"/>
  <c r="AI41" i="10"/>
  <c r="T25" i="1"/>
  <c r="J33" i="10"/>
  <c r="X51" i="10"/>
  <c r="Z55" i="10"/>
  <c r="BM55" i="11"/>
  <c r="AG37" i="10"/>
  <c r="P75" i="10"/>
  <c r="AY59" i="11"/>
  <c r="L59" i="10"/>
  <c r="O9" i="10"/>
  <c r="BB9" i="11"/>
  <c r="H9" i="10"/>
  <c r="T50" i="1"/>
  <c r="I32" i="10"/>
  <c r="AV32" i="11"/>
  <c r="F58" i="10"/>
  <c r="BE30" i="11"/>
  <c r="R30" i="10"/>
  <c r="AF8" i="10"/>
  <c r="BI39" i="11"/>
  <c r="V39" i="10"/>
  <c r="H68" i="10"/>
  <c r="AU68" i="11"/>
  <c r="BQ63" i="11"/>
  <c r="AD63" i="10"/>
  <c r="L73" i="10"/>
  <c r="AY73" i="11"/>
  <c r="K21" i="10"/>
  <c r="AX21" i="11"/>
  <c r="Y41" i="10"/>
  <c r="BL41" i="11"/>
  <c r="BJ20" i="11"/>
  <c r="W20" i="10"/>
  <c r="AG33" i="10"/>
  <c r="BT33" i="11"/>
  <c r="BT38" i="11"/>
  <c r="AG38" i="10"/>
  <c r="BW69" i="11"/>
  <c r="AJ69" i="10"/>
  <c r="BA72" i="11"/>
  <c r="N72" i="10"/>
  <c r="Z14" i="10"/>
  <c r="AV46" i="11"/>
  <c r="I46" i="10"/>
  <c r="BB53" i="11"/>
  <c r="O53" i="10"/>
  <c r="BN28" i="11"/>
  <c r="AA28" i="10"/>
  <c r="L11" i="10"/>
  <c r="AY11" i="11"/>
  <c r="W35" i="10"/>
  <c r="BJ35" i="11"/>
  <c r="BE57" i="11"/>
  <c r="R57" i="10"/>
  <c r="AE34" i="10"/>
  <c r="BR34" i="11"/>
  <c r="AD40" i="10"/>
  <c r="J52" i="10"/>
  <c r="AE69" i="2"/>
  <c r="AA69" i="2"/>
  <c r="BQ29" i="11"/>
  <c r="AD29" i="10"/>
  <c r="AE69" i="10"/>
  <c r="L22" i="10"/>
  <c r="S72" i="10"/>
  <c r="BF72" i="11"/>
  <c r="P64" i="10"/>
  <c r="BC64" i="11"/>
  <c r="K28" i="10"/>
  <c r="AH28" i="10"/>
  <c r="K11" i="10"/>
  <c r="AX11" i="11"/>
  <c r="T61" i="1"/>
  <c r="F19" i="10"/>
  <c r="AS19" i="11"/>
  <c r="AW49" i="11"/>
  <c r="J49" i="10"/>
  <c r="AS57" i="11"/>
  <c r="F57" i="10"/>
  <c r="AZ27" i="11"/>
  <c r="M27" i="10"/>
  <c r="BK10" i="11"/>
  <c r="X10" i="10"/>
  <c r="BG17" i="11"/>
  <c r="T17" i="10"/>
  <c r="AG52" i="10"/>
  <c r="BT52" i="11"/>
  <c r="L67" i="10"/>
  <c r="AY67" i="11"/>
  <c r="AA56" i="10"/>
  <c r="AY75" i="11"/>
  <c r="L75" i="10"/>
  <c r="BN31" i="11"/>
  <c r="AA31" i="10"/>
  <c r="H50" i="10"/>
  <c r="H32" i="10"/>
  <c r="AU32" i="11"/>
  <c r="AI58" i="10"/>
  <c r="BV58" i="11"/>
  <c r="AH11" i="11"/>
  <c r="BS39" i="11"/>
  <c r="AF39" i="10"/>
  <c r="Y68" i="10"/>
  <c r="BO63" i="11"/>
  <c r="AB63" i="10"/>
  <c r="J45" i="10"/>
  <c r="P73" i="10"/>
  <c r="BT41" i="11"/>
  <c r="AG41" i="10"/>
  <c r="BK25" i="11"/>
  <c r="X25" i="10"/>
  <c r="X66" i="1"/>
  <c r="AW51" i="11"/>
  <c r="J51" i="10"/>
  <c r="AO113" i="7"/>
  <c r="AI9" i="29"/>
  <c r="AN13" i="29"/>
  <c r="AT117" i="7" s="1"/>
  <c r="AS117" i="7"/>
  <c r="BI72" i="11"/>
  <c r="V72" i="10"/>
  <c r="K46" i="10"/>
  <c r="AH33" i="7"/>
  <c r="C33" i="11"/>
  <c r="BT74" i="11"/>
  <c r="AG74" i="10"/>
  <c r="BW52" i="11"/>
  <c r="AJ52" i="10"/>
  <c r="AM31" i="10"/>
  <c r="BX31" i="11"/>
  <c r="AL30" i="2"/>
  <c r="AT30" i="7" s="1"/>
  <c r="AW12" i="11"/>
  <c r="J12" i="10"/>
  <c r="C11" i="11"/>
  <c r="AH11" i="7"/>
  <c r="AC15" i="2"/>
  <c r="AD15" i="2"/>
  <c r="Y37" i="10"/>
  <c r="BL37" i="11"/>
  <c r="Y45" i="10"/>
  <c r="BL45" i="11"/>
  <c r="BR38" i="11"/>
  <c r="AE38" i="10"/>
  <c r="AL14" i="2"/>
  <c r="AT14" i="7" s="1"/>
  <c r="O28" i="10"/>
  <c r="BB28" i="11"/>
  <c r="AL19" i="2"/>
  <c r="AT19" i="7" s="1"/>
  <c r="M74" i="10"/>
  <c r="AZ74" i="11"/>
  <c r="AL74" i="2"/>
  <c r="AT74" i="7" s="1"/>
  <c r="Y67" i="10"/>
  <c r="BL67" i="11"/>
  <c r="AJ67" i="10"/>
  <c r="BW67" i="11"/>
  <c r="AE60" i="2"/>
  <c r="AA60" i="2"/>
  <c r="Z64" i="10"/>
  <c r="X61" i="10"/>
  <c r="AF61" i="10"/>
  <c r="BS61" i="11"/>
  <c r="AL44" i="7"/>
  <c r="AM44" i="7" s="1"/>
  <c r="C44" i="10"/>
  <c r="T54" i="1"/>
  <c r="AM18" i="10"/>
  <c r="BX18" i="11"/>
  <c r="X12" i="10"/>
  <c r="BK12" i="11"/>
  <c r="AH60" i="7"/>
  <c r="C60" i="11"/>
  <c r="AJ8" i="10"/>
  <c r="BW8" i="11"/>
  <c r="C52" i="11"/>
  <c r="AH52" i="7"/>
  <c r="AU60" i="11"/>
  <c r="H60" i="10"/>
  <c r="BS42" i="11"/>
  <c r="AF42" i="10"/>
  <c r="W41" i="10"/>
  <c r="BJ41" i="11"/>
  <c r="L33" i="10"/>
  <c r="AY33" i="11"/>
  <c r="AL33" i="2"/>
  <c r="AT33" i="7" s="1"/>
  <c r="BM9" i="11"/>
  <c r="Z9" i="10"/>
  <c r="AB29" i="10"/>
  <c r="BO29" i="11"/>
  <c r="BC13" i="11"/>
  <c r="P13" i="10"/>
  <c r="AC55" i="2"/>
  <c r="BD40" i="11"/>
  <c r="Q40" i="10"/>
  <c r="BY59" i="11"/>
  <c r="AN59" i="10"/>
  <c r="AN32" i="10"/>
  <c r="BY32" i="11"/>
  <c r="S58" i="10"/>
  <c r="BF58" i="11"/>
  <c r="AC64" i="2"/>
  <c r="AC48" i="11"/>
  <c r="AA8" i="10"/>
  <c r="BN8" i="11"/>
  <c r="BF16" i="11"/>
  <c r="S16" i="10"/>
  <c r="AH42" i="10"/>
  <c r="BU42" i="11"/>
  <c r="AH21" i="10"/>
  <c r="AY25" i="11"/>
  <c r="L25" i="10"/>
  <c r="AV20" i="11"/>
  <c r="I20" i="10"/>
  <c r="AA38" i="10"/>
  <c r="BN38" i="11"/>
  <c r="C39" i="11"/>
  <c r="AH39" i="7"/>
  <c r="AM22" i="10"/>
  <c r="BX22" i="11"/>
  <c r="AD44" i="10"/>
  <c r="BQ44" i="11"/>
  <c r="AU19" i="11"/>
  <c r="H19" i="10"/>
  <c r="BG10" i="11"/>
  <c r="T10" i="10"/>
  <c r="BQ55" i="11"/>
  <c r="AD55" i="10"/>
  <c r="AI7" i="2"/>
  <c r="AC48" i="2"/>
  <c r="S69" i="10"/>
  <c r="M28" i="10"/>
  <c r="Q26" i="10"/>
  <c r="BD26" i="11"/>
  <c r="H61" i="10"/>
  <c r="AU61" i="11"/>
  <c r="K74" i="10"/>
  <c r="AX74" i="11"/>
  <c r="BP57" i="11"/>
  <c r="AC57" i="10"/>
  <c r="AH27" i="10"/>
  <c r="BU27" i="11"/>
  <c r="BR55" i="11"/>
  <c r="AE55" i="10"/>
  <c r="N70" i="10"/>
  <c r="F8" i="10"/>
  <c r="AS8" i="11"/>
  <c r="AE35" i="2"/>
  <c r="AA35" i="2"/>
  <c r="AL16" i="2"/>
  <c r="AT16" i="7" s="1"/>
  <c r="BY16" i="11"/>
  <c r="AN16" i="10"/>
  <c r="T42" i="1"/>
  <c r="BY73" i="11"/>
  <c r="AN73" i="10"/>
  <c r="N41" i="10"/>
  <c r="AC25" i="10"/>
  <c r="AC50" i="2"/>
  <c r="AM55" i="10"/>
  <c r="BX55" i="11"/>
  <c r="P37" i="10"/>
  <c r="BC37" i="11"/>
  <c r="BG31" i="11"/>
  <c r="T31" i="10"/>
  <c r="BW9" i="11"/>
  <c r="AE9" i="10"/>
  <c r="S50" i="10"/>
  <c r="BF50" i="11"/>
  <c r="T58" i="1"/>
  <c r="U47" i="10"/>
  <c r="BH47" i="11"/>
  <c r="AM12" i="10"/>
  <c r="L71" i="10"/>
  <c r="AM68" i="10"/>
  <c r="AL63" i="2"/>
  <c r="AT63" i="7" s="1"/>
  <c r="AG45" i="10"/>
  <c r="BT45" i="11"/>
  <c r="AL45" i="7"/>
  <c r="AM45" i="7" s="1"/>
  <c r="C45" i="10"/>
  <c r="P21" i="10"/>
  <c r="AD20" i="10"/>
  <c r="BV69" i="11"/>
  <c r="AI69" i="10"/>
  <c r="N44" i="10"/>
  <c r="T28" i="1"/>
  <c r="T57" i="1"/>
  <c r="BV10" i="11"/>
  <c r="BB40" i="11"/>
  <c r="O40" i="10"/>
  <c r="N67" i="10"/>
  <c r="BA67" i="11"/>
  <c r="Z54" i="10"/>
  <c r="BM54" i="11"/>
  <c r="BJ10" i="11"/>
  <c r="W10" i="10"/>
  <c r="AH32" i="10"/>
  <c r="BU32" i="11"/>
  <c r="AS47" i="11"/>
  <c r="F47" i="10"/>
  <c r="AE21" i="2"/>
  <c r="AA21" i="2"/>
  <c r="X60" i="10"/>
  <c r="BK60" i="11"/>
  <c r="N33" i="10"/>
  <c r="BA33" i="11"/>
  <c r="AF23" i="2"/>
  <c r="O22" i="71"/>
  <c r="AS9" i="11"/>
  <c r="F9" i="10"/>
  <c r="AL10" i="2"/>
  <c r="AT10" i="7" s="1"/>
  <c r="X48" i="11"/>
  <c r="AL31" i="2"/>
  <c r="AT31" i="7" s="1"/>
  <c r="AL45" i="2"/>
  <c r="AT45" i="7" s="1"/>
  <c r="AL20" i="2"/>
  <c r="AT20" i="7" s="1"/>
  <c r="AH17" i="7"/>
  <c r="C17" i="11"/>
  <c r="AE20" i="2"/>
  <c r="AA20" i="2"/>
  <c r="T56" i="1"/>
  <c r="AN8" i="29"/>
  <c r="AT114" i="7" s="1"/>
  <c r="AS114" i="7"/>
  <c r="AN15" i="29"/>
  <c r="AT119" i="7" s="1"/>
  <c r="AS119" i="7"/>
  <c r="AH73" i="7"/>
  <c r="C73" i="11"/>
  <c r="T39" i="1"/>
  <c r="R144" i="7"/>
  <c r="R145" i="7"/>
  <c r="AL36" i="2"/>
  <c r="AT36" i="7" s="1"/>
  <c r="BS62" i="11"/>
  <c r="AF62" i="10"/>
  <c r="K50" i="10"/>
  <c r="AX50" i="11"/>
  <c r="U70" i="10"/>
  <c r="BH70" i="11"/>
  <c r="AC18" i="10"/>
  <c r="BP18" i="11"/>
  <c r="N58" i="10"/>
  <c r="AL75" i="7"/>
  <c r="AM75" i="7" s="1"/>
  <c r="C75" i="10"/>
  <c r="W44" i="10"/>
  <c r="BN46" i="11"/>
  <c r="AA46" i="10"/>
  <c r="AG28" i="10"/>
  <c r="BT28" i="11"/>
  <c r="AM74" i="10"/>
  <c r="Y10" i="10"/>
  <c r="BY54" i="11"/>
  <c r="AN54" i="10"/>
  <c r="L36" i="10"/>
  <c r="AY36" i="11"/>
  <c r="AD39" i="10"/>
  <c r="AA68" i="10"/>
  <c r="V42" i="10"/>
  <c r="BI42" i="11"/>
  <c r="BI21" i="11"/>
  <c r="V21" i="10"/>
  <c r="AI33" i="10"/>
  <c r="BV33" i="11"/>
  <c r="Y51" i="10"/>
  <c r="BL51" i="11"/>
  <c r="BJ69" i="11"/>
  <c r="W69" i="10"/>
  <c r="AD22" i="10"/>
  <c r="BG65" i="11"/>
  <c r="T65" i="10"/>
  <c r="AG46" i="10"/>
  <c r="BT46" i="11"/>
  <c r="H26" i="10"/>
  <c r="AU26" i="11"/>
  <c r="AG11" i="10"/>
  <c r="BH19" i="11"/>
  <c r="U19" i="10"/>
  <c r="N27" i="10"/>
  <c r="BA27" i="11"/>
  <c r="Y40" i="10"/>
  <c r="BY52" i="11"/>
  <c r="AN52" i="10"/>
  <c r="AS54" i="11"/>
  <c r="F54" i="10"/>
  <c r="AC52" i="2"/>
  <c r="AB72" i="10"/>
  <c r="AW72" i="11"/>
  <c r="J72" i="10"/>
  <c r="R64" i="10"/>
  <c r="BE64" i="11"/>
  <c r="AB53" i="10"/>
  <c r="BO53" i="11"/>
  <c r="BD49" i="11"/>
  <c r="Q49" i="10"/>
  <c r="F74" i="10"/>
  <c r="AS74" i="11"/>
  <c r="Q57" i="10"/>
  <c r="BD57" i="11"/>
  <c r="AZ10" i="11"/>
  <c r="M10" i="10"/>
  <c r="Q52" i="10"/>
  <c r="Y54" i="10"/>
  <c r="BL54" i="11"/>
  <c r="M37" i="10"/>
  <c r="AZ37" i="11"/>
  <c r="BB31" i="11"/>
  <c r="O31" i="10"/>
  <c r="Y59" i="10"/>
  <c r="AE7" i="2"/>
  <c r="R28" i="10"/>
  <c r="BE28" i="11"/>
  <c r="AJ11" i="10"/>
  <c r="BW11" i="11"/>
  <c r="F50" i="10"/>
  <c r="I12" i="10"/>
  <c r="P39" i="10"/>
  <c r="BC39" i="11"/>
  <c r="AH31" i="7"/>
  <c r="C31" i="11"/>
  <c r="X68" i="10"/>
  <c r="BK68" i="11"/>
  <c r="AX60" i="11"/>
  <c r="K60" i="10"/>
  <c r="BR45" i="11"/>
  <c r="AE45" i="10"/>
  <c r="BA42" i="11"/>
  <c r="N42" i="10"/>
  <c r="BC69" i="11"/>
  <c r="P69" i="10"/>
  <c r="AH64" i="10"/>
  <c r="BU64" i="11"/>
  <c r="BU46" i="11"/>
  <c r="AH46" i="10"/>
  <c r="AW26" i="11"/>
  <c r="J26" i="10"/>
  <c r="BN13" i="11"/>
  <c r="AA13" i="10"/>
  <c r="BF61" i="11"/>
  <c r="S61" i="10"/>
  <c r="AB74" i="10"/>
  <c r="I57" i="10"/>
  <c r="R27" i="10"/>
  <c r="BP17" i="11"/>
  <c r="AC17" i="10"/>
  <c r="AL37" i="2"/>
  <c r="AT37" i="7" s="1"/>
  <c r="V70" i="10"/>
  <c r="BN30" i="11"/>
  <c r="AA30" i="10"/>
  <c r="T13" i="1"/>
  <c r="Z49" i="10"/>
  <c r="Q27" i="10"/>
  <c r="BD27" i="11"/>
  <c r="AZ36" i="11"/>
  <c r="M36" i="10"/>
  <c r="T32" i="1"/>
  <c r="AF32" i="10"/>
  <c r="Z16" i="10"/>
  <c r="BM16" i="11"/>
  <c r="T60" i="10"/>
  <c r="BG60" i="11"/>
  <c r="BY42" i="11"/>
  <c r="AN42" i="10"/>
  <c r="BO21" i="11"/>
  <c r="AB21" i="10"/>
  <c r="Q38" i="10"/>
  <c r="AB37" i="10"/>
  <c r="P59" i="10"/>
  <c r="BC59" i="11"/>
  <c r="W62" i="10"/>
  <c r="BJ62" i="11"/>
  <c r="BQ9" i="11"/>
  <c r="AD9" i="10"/>
  <c r="AK9" i="2"/>
  <c r="AS9" i="7" s="1"/>
  <c r="W9" i="10"/>
  <c r="U36" i="10"/>
  <c r="BH36" i="11"/>
  <c r="BN18" i="11"/>
  <c r="AA18" i="10"/>
  <c r="AY70" i="11"/>
  <c r="L70" i="10"/>
  <c r="AD58" i="10"/>
  <c r="BQ58" i="11"/>
  <c r="BD12" i="11"/>
  <c r="Q12" i="10"/>
  <c r="AH26" i="7"/>
  <c r="C26" i="11"/>
  <c r="AJ39" i="10"/>
  <c r="BW39" i="11"/>
  <c r="AC67" i="2"/>
  <c r="BN60" i="11"/>
  <c r="AA60" i="10"/>
  <c r="T63" i="1"/>
  <c r="X42" i="10"/>
  <c r="X73" i="10"/>
  <c r="BK73" i="11"/>
  <c r="O41" i="10"/>
  <c r="BB41" i="11"/>
  <c r="BM20" i="11"/>
  <c r="Z20" i="10"/>
  <c r="BE33" i="11"/>
  <c r="R33" i="10"/>
  <c r="AZ51" i="11"/>
  <c r="M51" i="10"/>
  <c r="AD58" i="2"/>
  <c r="X29" i="10"/>
  <c r="BK29" i="11"/>
  <c r="AB22" i="10"/>
  <c r="BO22" i="11"/>
  <c r="AC44" i="10"/>
  <c r="BP44" i="11"/>
  <c r="N64" i="10"/>
  <c r="BA64" i="11"/>
  <c r="AY26" i="11"/>
  <c r="L26" i="10"/>
  <c r="AG53" i="7"/>
  <c r="BD53" i="9"/>
  <c r="AJ13" i="10"/>
  <c r="BW13" i="11"/>
  <c r="AD11" i="10"/>
  <c r="BQ11" i="11"/>
  <c r="BD19" i="11"/>
  <c r="Q19" i="10"/>
  <c r="I35" i="10"/>
  <c r="AV35" i="11"/>
  <c r="L27" i="10"/>
  <c r="U34" i="10"/>
  <c r="BH34" i="11"/>
  <c r="BI40" i="11"/>
  <c r="V40" i="10"/>
  <c r="T29" i="1"/>
  <c r="AC66" i="2"/>
  <c r="AV69" i="11"/>
  <c r="I69" i="10"/>
  <c r="T22" i="1"/>
  <c r="AV44" i="11"/>
  <c r="I44" i="10"/>
  <c r="Y72" i="10"/>
  <c r="BL72" i="11"/>
  <c r="BL65" i="11"/>
  <c r="Y65" i="10"/>
  <c r="AE62" i="2"/>
  <c r="AA62" i="2"/>
  <c r="N46" i="10"/>
  <c r="BD28" i="11"/>
  <c r="Q28" i="10"/>
  <c r="AI26" i="10"/>
  <c r="BV26" i="11"/>
  <c r="AL11" i="2"/>
  <c r="AT11" i="7" s="1"/>
  <c r="Z19" i="10"/>
  <c r="BM19" i="11"/>
  <c r="T49" i="10"/>
  <c r="BG49" i="11"/>
  <c r="X74" i="10"/>
  <c r="BK74" i="11"/>
  <c r="T35" i="1"/>
  <c r="BF27" i="11"/>
  <c r="S27" i="10"/>
  <c r="N10" i="10"/>
  <c r="BA10" i="11"/>
  <c r="X17" i="10"/>
  <c r="X67" i="10"/>
  <c r="BK67" i="11"/>
  <c r="J54" i="10"/>
  <c r="AW54" i="11"/>
  <c r="O37" i="10"/>
  <c r="BE31" i="11"/>
  <c r="R31" i="10"/>
  <c r="H62" i="10"/>
  <c r="AU62" i="11"/>
  <c r="V36" i="10"/>
  <c r="BI36" i="11"/>
  <c r="BJ50" i="11"/>
  <c r="W50" i="10"/>
  <c r="AV18" i="11"/>
  <c r="I18" i="10"/>
  <c r="AH70" i="10"/>
  <c r="O47" i="10"/>
  <c r="BW30" i="11"/>
  <c r="AJ30" i="10"/>
  <c r="C16" i="11"/>
  <c r="AH16" i="7"/>
  <c r="S8" i="10"/>
  <c r="BF8" i="11"/>
  <c r="F71" i="10"/>
  <c r="AS71" i="11"/>
  <c r="AY39" i="11"/>
  <c r="L39" i="10"/>
  <c r="AC7" i="2"/>
  <c r="AC34" i="2"/>
  <c r="X16" i="10"/>
  <c r="BK16" i="11"/>
  <c r="Z60" i="10"/>
  <c r="BM60" i="11"/>
  <c r="BY45" i="11"/>
  <c r="AN45" i="10"/>
  <c r="AJ73" i="10"/>
  <c r="BH25" i="11"/>
  <c r="U25" i="10"/>
  <c r="BI25" i="11"/>
  <c r="V25" i="10"/>
  <c r="W33" i="10"/>
  <c r="BJ33" i="11"/>
  <c r="L38" i="10"/>
  <c r="AY38" i="11"/>
  <c r="V51" i="10"/>
  <c r="AC22" i="10"/>
  <c r="BP22" i="11"/>
  <c r="BS49" i="11"/>
  <c r="AF49" i="10"/>
  <c r="AD35" i="10"/>
  <c r="BO67" i="11"/>
  <c r="AB67" i="10"/>
  <c r="BS59" i="11"/>
  <c r="AF59" i="10"/>
  <c r="BF62" i="11"/>
  <c r="S62" i="10"/>
  <c r="AI50" i="10"/>
  <c r="BV50" i="11"/>
  <c r="X30" i="10"/>
  <c r="BK30" i="11"/>
  <c r="AU8" i="11"/>
  <c r="H8" i="10"/>
  <c r="AV16" i="11"/>
  <c r="I16" i="10"/>
  <c r="BC63" i="11"/>
  <c r="P63" i="10"/>
  <c r="T42" i="10"/>
  <c r="BG42" i="11"/>
  <c r="BU41" i="11"/>
  <c r="AH41" i="10"/>
  <c r="O51" i="10"/>
  <c r="BB51" i="11"/>
  <c r="AH72" i="10"/>
  <c r="BU72" i="11"/>
  <c r="AV65" i="11"/>
  <c r="I65" i="10"/>
  <c r="BP46" i="11"/>
  <c r="AC46" i="10"/>
  <c r="V53" i="10"/>
  <c r="BI53" i="11"/>
  <c r="M11" i="10"/>
  <c r="AZ11" i="11"/>
  <c r="BJ19" i="11"/>
  <c r="W19" i="10"/>
  <c r="L49" i="10"/>
  <c r="AY49" i="11"/>
  <c r="AL57" i="2"/>
  <c r="AT57" i="7" s="1"/>
  <c r="BR10" i="11"/>
  <c r="AE10" i="10"/>
  <c r="AM34" i="10"/>
  <c r="BX34" i="11"/>
  <c r="T52" i="1"/>
  <c r="BG67" i="11"/>
  <c r="T67" i="10"/>
  <c r="BL55" i="11"/>
  <c r="Y55" i="10"/>
  <c r="AE31" i="10"/>
  <c r="BX62" i="11"/>
  <c r="AM62" i="10"/>
  <c r="AB47" i="10"/>
  <c r="BO47" i="11"/>
  <c r="C56" i="10"/>
  <c r="AL56" i="7"/>
  <c r="AM56" i="7" s="1"/>
  <c r="BO44" i="11"/>
  <c r="AB44" i="10"/>
  <c r="BG64" i="11"/>
  <c r="T64" i="10"/>
  <c r="BK46" i="11"/>
  <c r="X46" i="10"/>
  <c r="R53" i="10"/>
  <c r="BE53" i="11"/>
  <c r="AJ26" i="10"/>
  <c r="Q13" i="10"/>
  <c r="AB11" i="10"/>
  <c r="BP61" i="11"/>
  <c r="AC61" i="10"/>
  <c r="AA49" i="10"/>
  <c r="Z35" i="10"/>
  <c r="BH10" i="11"/>
  <c r="U10" i="10"/>
  <c r="BS10" i="11"/>
  <c r="AF10" i="10"/>
  <c r="AH34" i="10"/>
  <c r="BU34" i="11"/>
  <c r="T17" i="1"/>
  <c r="BV17" i="11"/>
  <c r="AI17" i="10"/>
  <c r="AL67" i="2"/>
  <c r="AT67" i="7" s="1"/>
  <c r="O56" i="10"/>
  <c r="BB56" i="11"/>
  <c r="BP54" i="11"/>
  <c r="AC54" i="10"/>
  <c r="BD37" i="11"/>
  <c r="Q37" i="10"/>
  <c r="BO31" i="11"/>
  <c r="AB31" i="10"/>
  <c r="AE36" i="10"/>
  <c r="U18" i="10"/>
  <c r="BP47" i="11"/>
  <c r="AC47" i="10"/>
  <c r="AF30" i="10"/>
  <c r="BS30" i="11"/>
  <c r="AL35" i="7"/>
  <c r="AM35" i="7" s="1"/>
  <c r="C35" i="10"/>
  <c r="AL46" i="7"/>
  <c r="AM46" i="7" s="1"/>
  <c r="C46" i="10"/>
  <c r="BS63" i="11"/>
  <c r="AF63" i="10"/>
  <c r="O73" i="10"/>
  <c r="BB73" i="11"/>
  <c r="BX73" i="11"/>
  <c r="AM73" i="10"/>
  <c r="K41" i="10"/>
  <c r="AX41" i="11"/>
  <c r="AH33" i="10"/>
  <c r="BF38" i="11"/>
  <c r="S38" i="10"/>
  <c r="V55" i="10"/>
  <c r="BI55" i="11"/>
  <c r="O75" i="10"/>
  <c r="AJ31" i="10"/>
  <c r="BW31" i="11"/>
  <c r="J62" i="10"/>
  <c r="AW62" i="11"/>
  <c r="AC45" i="2"/>
  <c r="AH9" i="10"/>
  <c r="BU9" i="11"/>
  <c r="X18" i="10"/>
  <c r="BK18" i="11"/>
  <c r="AG58" i="10"/>
  <c r="BT58" i="11"/>
  <c r="AE47" i="10"/>
  <c r="BR47" i="11"/>
  <c r="BG30" i="11"/>
  <c r="T30" i="10"/>
  <c r="T8" i="1"/>
  <c r="U8" i="10"/>
  <c r="BD68" i="11"/>
  <c r="Q68" i="10"/>
  <c r="BO45" i="11"/>
  <c r="AB45" i="10"/>
  <c r="BE42" i="11"/>
  <c r="R42" i="10"/>
  <c r="AE73" i="10"/>
  <c r="BX25" i="11"/>
  <c r="AM25" i="10"/>
  <c r="BU20" i="11"/>
  <c r="AH20" i="10"/>
  <c r="AZ33" i="11"/>
  <c r="M33" i="10"/>
  <c r="W38" i="10"/>
  <c r="BJ38" i="11"/>
  <c r="AD51" i="10"/>
  <c r="T29" i="10"/>
  <c r="R22" i="10"/>
  <c r="BE22" i="11"/>
  <c r="BW44" i="11"/>
  <c r="AJ44" i="10"/>
  <c r="AJ65" i="10"/>
  <c r="BW65" i="11"/>
  <c r="BR64" i="11"/>
  <c r="AE64" i="10"/>
  <c r="J53" i="10"/>
  <c r="AE28" i="10"/>
  <c r="BR28" i="11"/>
  <c r="O26" i="10"/>
  <c r="R13" i="10"/>
  <c r="BU61" i="11"/>
  <c r="AH61" i="10"/>
  <c r="AN74" i="10"/>
  <c r="K35" i="10"/>
  <c r="O57" i="10"/>
  <c r="AC34" i="10"/>
  <c r="BP34" i="11"/>
  <c r="BT17" i="11"/>
  <c r="AG17" i="10"/>
  <c r="AM67" i="10"/>
  <c r="BX67" i="11"/>
  <c r="U56" i="10"/>
  <c r="BH56" i="11"/>
  <c r="M54" i="10"/>
  <c r="BX29" i="11"/>
  <c r="AM29" i="10"/>
  <c r="AG34" i="7"/>
  <c r="BD34" i="9"/>
  <c r="AH64" i="7"/>
  <c r="C64" i="11"/>
  <c r="BA69" i="11"/>
  <c r="N69" i="10"/>
  <c r="V44" i="10"/>
  <c r="BI44" i="11"/>
  <c r="BQ14" i="11"/>
  <c r="AD14" i="10"/>
  <c r="T53" i="1"/>
  <c r="BG53" i="11"/>
  <c r="T53" i="10"/>
  <c r="BW28" i="11"/>
  <c r="AJ28" i="10"/>
  <c r="Y28" i="10"/>
  <c r="BL28" i="11"/>
  <c r="BR13" i="11"/>
  <c r="AE13" i="10"/>
  <c r="F11" i="10"/>
  <c r="AS11" i="11"/>
  <c r="I19" i="10"/>
  <c r="I74" i="10"/>
  <c r="BE35" i="11"/>
  <c r="R35" i="10"/>
  <c r="BX57" i="11"/>
  <c r="AM57" i="10"/>
  <c r="AG27" i="10"/>
  <c r="BT27" i="11"/>
  <c r="L34" i="10"/>
  <c r="BJ17" i="11"/>
  <c r="W17" i="10"/>
  <c r="AE46" i="2"/>
  <c r="AA46" i="2"/>
  <c r="BT56" i="11"/>
  <c r="AG56" i="10"/>
  <c r="BV37" i="11"/>
  <c r="AI37" i="10"/>
  <c r="I75" i="10"/>
  <c r="AV75" i="11"/>
  <c r="BM59" i="11"/>
  <c r="Z59" i="10"/>
  <c r="AS62" i="11"/>
  <c r="F62" i="10"/>
  <c r="M50" i="10"/>
  <c r="AZ50" i="11"/>
  <c r="K32" i="10"/>
  <c r="AX32" i="11"/>
  <c r="AA58" i="10"/>
  <c r="BO30" i="11"/>
  <c r="AB30" i="10"/>
  <c r="U71" i="10"/>
  <c r="BH71" i="11"/>
  <c r="AC68" i="10"/>
  <c r="BP68" i="11"/>
  <c r="T63" i="10"/>
  <c r="BG63" i="11"/>
  <c r="BS45" i="11"/>
  <c r="AF45" i="10"/>
  <c r="T21" i="1"/>
  <c r="U21" i="10"/>
  <c r="BH21" i="11"/>
  <c r="BK41" i="11"/>
  <c r="X41" i="10"/>
  <c r="O20" i="10"/>
  <c r="BB20" i="11"/>
  <c r="T38" i="10"/>
  <c r="BG38" i="11"/>
  <c r="AV51" i="11"/>
  <c r="I51" i="10"/>
  <c r="T18" i="1"/>
  <c r="AC73" i="2"/>
  <c r="AA65" i="10"/>
  <c r="BN65" i="11"/>
  <c r="BJ53" i="11"/>
  <c r="W53" i="10"/>
  <c r="BR67" i="11"/>
  <c r="AE67" i="10"/>
  <c r="Q31" i="10"/>
  <c r="BD31" i="11"/>
  <c r="AL32" i="2"/>
  <c r="AT32" i="7" s="1"/>
  <c r="BM18" i="11"/>
  <c r="Z18" i="10"/>
  <c r="AE39" i="2"/>
  <c r="AA39" i="2"/>
  <c r="L60" i="10"/>
  <c r="AF37" i="10"/>
  <c r="Y31" i="10"/>
  <c r="BL31" i="11"/>
  <c r="X47" i="10"/>
  <c r="BK47" i="11"/>
  <c r="AD24" i="2"/>
  <c r="AD68" i="2"/>
  <c r="AE53" i="10"/>
  <c r="BR53" i="11"/>
  <c r="BY26" i="11"/>
  <c r="AN26" i="10"/>
  <c r="AC28" i="2"/>
  <c r="AZ19" i="11"/>
  <c r="M19" i="10"/>
  <c r="AF57" i="10"/>
  <c r="AN34" i="10"/>
  <c r="BY34" i="11"/>
  <c r="AE66" i="11"/>
  <c r="BB29" i="11"/>
  <c r="O29" i="10"/>
  <c r="AS22" i="11"/>
  <c r="F22" i="10"/>
  <c r="T72" i="1"/>
  <c r="AG53" i="10"/>
  <c r="BT53" i="11"/>
  <c r="J34" i="10"/>
  <c r="AW34" i="11"/>
  <c r="Q17" i="10"/>
  <c r="BD17" i="11"/>
  <c r="C28" i="11"/>
  <c r="AH28" i="7"/>
  <c r="AW31" i="11"/>
  <c r="J31" i="10"/>
  <c r="BU59" i="11"/>
  <c r="AH59" i="10"/>
  <c r="AL50" i="2"/>
  <c r="AT50" i="7" s="1"/>
  <c r="AV70" i="11"/>
  <c r="I70" i="10"/>
  <c r="I8" i="10"/>
  <c r="AV8" i="11"/>
  <c r="BW41" i="11"/>
  <c r="AJ41" i="10"/>
  <c r="BO9" i="11"/>
  <c r="AB9" i="10"/>
  <c r="AH41" i="7"/>
  <c r="C41" i="11"/>
  <c r="J48" i="11"/>
  <c r="T69" i="1"/>
  <c r="BV11" i="11"/>
  <c r="AI11" i="10"/>
  <c r="AL17" i="2"/>
  <c r="AT17" i="7" s="1"/>
  <c r="AG66" i="11"/>
  <c r="V54" i="10"/>
  <c r="BI54" i="11"/>
  <c r="AL59" i="2"/>
  <c r="AT59" i="7" s="1"/>
  <c r="Y18" i="10"/>
  <c r="BL18" i="11"/>
  <c r="AH29" i="7"/>
  <c r="C29" i="11"/>
  <c r="AE24" i="11"/>
  <c r="P75" i="71"/>
  <c r="AX71" i="11"/>
  <c r="K71" i="10"/>
  <c r="AM39" i="10"/>
  <c r="M16" i="10"/>
  <c r="S68" i="10"/>
  <c r="AG21" i="10"/>
  <c r="BT21" i="11"/>
  <c r="AL41" i="2"/>
  <c r="AT41" i="7" s="1"/>
  <c r="BA51" i="11"/>
  <c r="N51" i="10"/>
  <c r="BP51" i="11"/>
  <c r="AC51" i="10"/>
  <c r="G43" i="10"/>
  <c r="AM43" i="2"/>
  <c r="AU43" i="7" s="1"/>
  <c r="AH30" i="7"/>
  <c r="C30" i="11"/>
  <c r="BK14" i="11"/>
  <c r="X14" i="10"/>
  <c r="BN53" i="11"/>
  <c r="AA53" i="10"/>
  <c r="AL50" i="7"/>
  <c r="AM50" i="7" s="1"/>
  <c r="C50" i="10"/>
  <c r="BI19" i="11"/>
  <c r="V19" i="10"/>
  <c r="BL34" i="11"/>
  <c r="Y34" i="10"/>
  <c r="AS17" i="11"/>
  <c r="F17" i="10"/>
  <c r="Z67" i="10"/>
  <c r="AK7" i="2"/>
  <c r="AF28" i="10"/>
  <c r="BS28" i="11"/>
  <c r="T61" i="10"/>
  <c r="BG61" i="11"/>
  <c r="AW10" i="11"/>
  <c r="J10" i="10"/>
  <c r="AI67" i="10"/>
  <c r="BV67" i="11"/>
  <c r="BN54" i="11"/>
  <c r="AA54" i="10"/>
  <c r="K37" i="10"/>
  <c r="AX37" i="11"/>
  <c r="U62" i="10"/>
  <c r="BH62" i="11"/>
  <c r="I50" i="10"/>
  <c r="AV50" i="11"/>
  <c r="V60" i="10"/>
  <c r="BI60" i="11"/>
  <c r="E42" i="1"/>
  <c r="BX75" i="11"/>
  <c r="AM75" i="10"/>
  <c r="T59" i="1"/>
  <c r="BL9" i="11"/>
  <c r="Y9" i="10"/>
  <c r="AV30" i="11"/>
  <c r="I30" i="10"/>
  <c r="BO12" i="11"/>
  <c r="AB12" i="10"/>
  <c r="C22" i="11"/>
  <c r="AH22" i="7"/>
  <c r="H13" i="10"/>
  <c r="M56" i="10"/>
  <c r="AZ56" i="11"/>
  <c r="BY69" i="11"/>
  <c r="AN69" i="10"/>
  <c r="BM26" i="11"/>
  <c r="Z26" i="10"/>
  <c r="N59" i="10"/>
  <c r="BA59" i="11"/>
  <c r="AH74" i="7"/>
  <c r="C74" i="11"/>
  <c r="V12" i="10"/>
  <c r="BI12" i="11"/>
  <c r="M68" i="10"/>
  <c r="AM63" i="10"/>
  <c r="BX63" i="11"/>
  <c r="BQ33" i="11"/>
  <c r="AD33" i="10"/>
  <c r="T41" i="1"/>
  <c r="AI42" i="2"/>
  <c r="AQ42" i="7" s="1"/>
  <c r="T11" i="1"/>
  <c r="T40" i="1"/>
  <c r="AA43" i="11"/>
  <c r="AH27" i="7"/>
  <c r="C27" i="11"/>
  <c r="AO119" i="7"/>
  <c r="C38" i="10"/>
  <c r="AL38" i="7"/>
  <c r="AM38" i="7" s="1"/>
  <c r="T27" i="1"/>
  <c r="T37" i="1"/>
  <c r="Y7" i="7"/>
  <c r="Y76" i="7" s="1"/>
  <c r="V76" i="7"/>
  <c r="V122" i="7" s="1"/>
  <c r="Y76" i="2"/>
  <c r="Y85" i="2" s="1"/>
  <c r="AD70" i="2"/>
  <c r="AL49" i="2"/>
  <c r="AT49" i="7" s="1"/>
  <c r="AL34" i="2"/>
  <c r="AT34" i="7" s="1"/>
  <c r="AD59" i="2"/>
  <c r="BV29" i="11"/>
  <c r="AI29" i="10"/>
  <c r="BU13" i="11"/>
  <c r="AH13" i="10"/>
  <c r="AM19" i="10"/>
  <c r="BX19" i="11"/>
  <c r="I31" i="10"/>
  <c r="AV31" i="11"/>
  <c r="J68" i="10"/>
  <c r="T45" i="1"/>
  <c r="AC73" i="10"/>
  <c r="BP73" i="11"/>
  <c r="J25" i="10"/>
  <c r="AF72" i="10"/>
  <c r="BS72" i="11"/>
  <c r="AW64" i="11"/>
  <c r="J64" i="10"/>
  <c r="AL46" i="2"/>
  <c r="AT46" i="7" s="1"/>
  <c r="C37" i="11"/>
  <c r="AH37" i="7"/>
  <c r="P61" i="10"/>
  <c r="BC61" i="11"/>
  <c r="AB35" i="10"/>
  <c r="BO35" i="11"/>
  <c r="N40" i="10"/>
  <c r="BA40" i="11"/>
  <c r="BV31" i="11"/>
  <c r="AI31" i="10"/>
  <c r="AN65" i="10"/>
  <c r="BY65" i="11"/>
  <c r="BI35" i="11"/>
  <c r="V35" i="10"/>
  <c r="BG34" i="11"/>
  <c r="T34" i="10"/>
  <c r="AZ67" i="11"/>
  <c r="M67" i="10"/>
  <c r="BE62" i="11"/>
  <c r="R62" i="10"/>
  <c r="AL18" i="2"/>
  <c r="AT18" i="7" s="1"/>
  <c r="Q58" i="10"/>
  <c r="BD58" i="11"/>
  <c r="AM30" i="10"/>
  <c r="BX30" i="11"/>
  <c r="BK71" i="11"/>
  <c r="X71" i="10"/>
  <c r="BD16" i="11"/>
  <c r="Q16" i="10"/>
  <c r="N60" i="10"/>
  <c r="T51" i="1"/>
  <c r="AW75" i="11"/>
  <c r="J75" i="10"/>
  <c r="AH36" i="10"/>
  <c r="R32" i="10"/>
  <c r="BE32" i="11"/>
  <c r="S70" i="10"/>
  <c r="AL71" i="2"/>
  <c r="AT71" i="7" s="1"/>
  <c r="O25" i="10"/>
  <c r="BB25" i="11"/>
  <c r="T44" i="1"/>
  <c r="AA64" i="10"/>
  <c r="BN64" i="11"/>
  <c r="X26" i="10"/>
  <c r="BP13" i="11"/>
  <c r="AC13" i="10"/>
  <c r="AD17" i="10"/>
  <c r="BQ17" i="11"/>
  <c r="I54" i="10"/>
  <c r="AV54" i="11"/>
  <c r="BL62" i="11"/>
  <c r="Y62" i="10"/>
  <c r="AF58" i="10"/>
  <c r="X8" i="10"/>
  <c r="BK8" i="11"/>
  <c r="AC63" i="2"/>
  <c r="AF25" i="10"/>
  <c r="BS25" i="11"/>
  <c r="AI20" i="10"/>
  <c r="BV20" i="11"/>
  <c r="I33" i="10"/>
  <c r="AV33" i="11"/>
  <c r="I38" i="10"/>
  <c r="AV38" i="11"/>
  <c r="AY51" i="11"/>
  <c r="L51" i="10"/>
  <c r="AA37" i="2"/>
  <c r="AE37" i="2"/>
  <c r="BS29" i="11"/>
  <c r="AF29" i="10"/>
  <c r="V14" i="10"/>
  <c r="BI14" i="11"/>
  <c r="AY65" i="11"/>
  <c r="L65" i="10"/>
  <c r="BF32" i="11"/>
  <c r="S32" i="10"/>
  <c r="BI18" i="11"/>
  <c r="V18" i="10"/>
  <c r="AQ115" i="7"/>
  <c r="AK16" i="29"/>
  <c r="AK18" i="29" s="1"/>
  <c r="BY44" i="11"/>
  <c r="AN44" i="10"/>
  <c r="BE72" i="11"/>
  <c r="R72" i="10"/>
  <c r="BK65" i="11"/>
  <c r="X65" i="10"/>
  <c r="T49" i="1"/>
  <c r="W74" i="10"/>
  <c r="BJ74" i="11"/>
  <c r="X57" i="10"/>
  <c r="AU10" i="11"/>
  <c r="H10" i="10"/>
  <c r="AF34" i="10"/>
  <c r="BS34" i="11"/>
  <c r="AU31" i="11"/>
  <c r="H31" i="10"/>
  <c r="BQ30" i="11"/>
  <c r="AD30" i="10"/>
  <c r="U11" i="10"/>
  <c r="BH11" i="11"/>
  <c r="BF10" i="11"/>
  <c r="S10" i="10"/>
  <c r="P52" i="10"/>
  <c r="BC52" i="11"/>
  <c r="O55" i="10"/>
  <c r="BB55" i="11"/>
  <c r="AD36" i="2"/>
  <c r="BD62" i="11"/>
  <c r="Q62" i="10"/>
  <c r="X50" i="10"/>
  <c r="BK50" i="11"/>
  <c r="AG47" i="10"/>
  <c r="BT47" i="11"/>
  <c r="AC56" i="2"/>
  <c r="BH39" i="11"/>
  <c r="U39" i="10"/>
  <c r="BN16" i="11"/>
  <c r="AA16" i="10"/>
  <c r="T68" i="1"/>
  <c r="L68" i="10"/>
  <c r="AY68" i="11"/>
  <c r="L63" i="10"/>
  <c r="AY63" i="11"/>
  <c r="H73" i="10"/>
  <c r="AU73" i="11"/>
  <c r="BD21" i="11"/>
  <c r="Q21" i="10"/>
  <c r="BF25" i="11"/>
  <c r="S25" i="10"/>
  <c r="K20" i="10"/>
  <c r="Q33" i="10"/>
  <c r="BD33" i="11"/>
  <c r="BO38" i="11"/>
  <c r="AB38" i="10"/>
  <c r="C8" i="11"/>
  <c r="AH8" i="7"/>
  <c r="BL29" i="11"/>
  <c r="Y29" i="10"/>
  <c r="BM29" i="11"/>
  <c r="Z29" i="10"/>
  <c r="BT14" i="11"/>
  <c r="AG14" i="10"/>
  <c r="BH65" i="11"/>
  <c r="U65" i="10"/>
  <c r="T64" i="1"/>
  <c r="BL64" i="11"/>
  <c r="Y64" i="10"/>
  <c r="BM46" i="11"/>
  <c r="Z46" i="10"/>
  <c r="S28" i="10"/>
  <c r="BF28" i="11"/>
  <c r="BU26" i="11"/>
  <c r="AH26" i="10"/>
  <c r="BI13" i="11"/>
  <c r="V13" i="10"/>
  <c r="I49" i="10"/>
  <c r="AV49" i="11"/>
  <c r="BF74" i="11"/>
  <c r="S74" i="10"/>
  <c r="BW57" i="11"/>
  <c r="AJ57" i="10"/>
  <c r="K10" i="10"/>
  <c r="AZ17" i="11"/>
  <c r="M17" i="10"/>
  <c r="AV56" i="11"/>
  <c r="I56" i="10"/>
  <c r="AJ75" i="10"/>
  <c r="BW75" i="11"/>
  <c r="AV36" i="11"/>
  <c r="I36" i="10"/>
  <c r="BT32" i="11"/>
  <c r="AG32" i="10"/>
  <c r="AL70" i="2"/>
  <c r="AT70" i="7" s="1"/>
  <c r="BB58" i="11"/>
  <c r="O58" i="10"/>
  <c r="BY12" i="11"/>
  <c r="AN12" i="10"/>
  <c r="AO115" i="7"/>
  <c r="AI16" i="29"/>
  <c r="AI18" i="29" s="1"/>
  <c r="AC65" i="2"/>
  <c r="L69" i="10"/>
  <c r="BR22" i="11"/>
  <c r="AE22" i="10"/>
  <c r="BF44" i="11"/>
  <c r="S44" i="10"/>
  <c r="BI64" i="11"/>
  <c r="V64" i="10"/>
  <c r="AA26" i="10"/>
  <c r="BN26" i="11"/>
  <c r="BL13" i="11"/>
  <c r="Y13" i="10"/>
  <c r="K49" i="10"/>
  <c r="AX49" i="11"/>
  <c r="AA35" i="10"/>
  <c r="V57" i="10"/>
  <c r="BI57" i="11"/>
  <c r="BV27" i="11"/>
  <c r="AI27" i="10"/>
  <c r="BP10" i="11"/>
  <c r="AC10" i="10"/>
  <c r="BP40" i="11"/>
  <c r="AC40" i="10"/>
  <c r="R52" i="10"/>
  <c r="BQ56" i="11"/>
  <c r="AD56" i="10"/>
  <c r="AZ59" i="11"/>
  <c r="M59" i="10"/>
  <c r="BY36" i="11"/>
  <c r="AN36" i="10"/>
  <c r="BQ32" i="11"/>
  <c r="AD32" i="10"/>
  <c r="P18" i="10"/>
  <c r="J58" i="10"/>
  <c r="AW58" i="11"/>
  <c r="AC12" i="10"/>
  <c r="BP12" i="11"/>
  <c r="T8" i="10"/>
  <c r="BG8" i="11"/>
  <c r="BX16" i="11"/>
  <c r="AM16" i="10"/>
  <c r="AM60" i="10"/>
  <c r="BU63" i="11"/>
  <c r="AH63" i="10"/>
  <c r="BN42" i="11"/>
  <c r="AA42" i="10"/>
  <c r="BA21" i="11"/>
  <c r="N21" i="10"/>
  <c r="AE33" i="10"/>
  <c r="BR33" i="11"/>
  <c r="BA38" i="11"/>
  <c r="N38" i="10"/>
  <c r="AA37" i="10"/>
  <c r="BO59" i="11"/>
  <c r="AB59" i="10"/>
  <c r="AX36" i="11"/>
  <c r="K36" i="10"/>
  <c r="S18" i="10"/>
  <c r="BF18" i="11"/>
  <c r="BN70" i="11"/>
  <c r="AA70" i="10"/>
  <c r="R12" i="10"/>
  <c r="L8" i="10"/>
  <c r="AY8" i="11"/>
  <c r="Z71" i="10"/>
  <c r="BM71" i="11"/>
  <c r="BR16" i="11"/>
  <c r="AE16" i="10"/>
  <c r="Y60" i="10"/>
  <c r="BL60" i="11"/>
  <c r="P45" i="10"/>
  <c r="Z42" i="10"/>
  <c r="BM42" i="11"/>
  <c r="W73" i="10"/>
  <c r="BJ73" i="11"/>
  <c r="BY41" i="11"/>
  <c r="AN41" i="10"/>
  <c r="S33" i="10"/>
  <c r="AH49" i="7"/>
  <c r="C49" i="11"/>
  <c r="AZ29" i="11"/>
  <c r="M29" i="10"/>
  <c r="BF22" i="11"/>
  <c r="S22" i="10"/>
  <c r="BT72" i="11"/>
  <c r="AG72" i="10"/>
  <c r="AY14" i="11"/>
  <c r="L14" i="10"/>
  <c r="AE46" i="10"/>
  <c r="BR46" i="11"/>
  <c r="I53" i="10"/>
  <c r="AV53" i="11"/>
  <c r="AE26" i="10"/>
  <c r="BR26" i="11"/>
  <c r="AL53" i="7"/>
  <c r="AM53" i="7" s="1"/>
  <c r="C53" i="10"/>
  <c r="AL13" i="2"/>
  <c r="AT13" i="7" s="1"/>
  <c r="N11" i="10"/>
  <c r="K61" i="10"/>
  <c r="AX61" i="11"/>
  <c r="BQ49" i="11"/>
  <c r="AD49" i="10"/>
  <c r="U74" i="10"/>
  <c r="BH74" i="11"/>
  <c r="M57" i="10"/>
  <c r="Q10" i="10"/>
  <c r="BD10" i="11"/>
  <c r="Q34" i="10"/>
  <c r="BD34" i="11"/>
  <c r="AN40" i="10"/>
  <c r="BC29" i="11"/>
  <c r="P29" i="10"/>
  <c r="AN22" i="10"/>
  <c r="BY22" i="11"/>
  <c r="AI44" i="10"/>
  <c r="BV44" i="11"/>
  <c r="AA72" i="10"/>
  <c r="BJ65" i="11"/>
  <c r="W65" i="10"/>
  <c r="AV28" i="11"/>
  <c r="I28" i="10"/>
  <c r="M49" i="10"/>
  <c r="AZ49" i="11"/>
  <c r="BB49" i="11"/>
  <c r="O49" i="10"/>
  <c r="BG74" i="11"/>
  <c r="T74" i="10"/>
  <c r="AG40" i="10"/>
  <c r="BT40" i="11"/>
  <c r="AV17" i="11"/>
  <c r="I17" i="10"/>
  <c r="Q55" i="10"/>
  <c r="BD55" i="11"/>
  <c r="BH37" i="11"/>
  <c r="U37" i="10"/>
  <c r="BT31" i="11"/>
  <c r="AG31" i="10"/>
  <c r="T62" i="10"/>
  <c r="BG62" i="11"/>
  <c r="BV36" i="11"/>
  <c r="AI36" i="10"/>
  <c r="BR32" i="11"/>
  <c r="AE32" i="10"/>
  <c r="Q18" i="10"/>
  <c r="BD18" i="11"/>
  <c r="AE70" i="10"/>
  <c r="BR70" i="11"/>
  <c r="AL47" i="2"/>
  <c r="AT47" i="7" s="1"/>
  <c r="BL30" i="11"/>
  <c r="Y30" i="10"/>
  <c r="AH63" i="7"/>
  <c r="C63" i="11"/>
  <c r="J71" i="10"/>
  <c r="AW71" i="11"/>
  <c r="AC72" i="2"/>
  <c r="T16" i="1"/>
  <c r="W16" i="10"/>
  <c r="BJ16" i="11"/>
  <c r="BK63" i="11"/>
  <c r="X63" i="10"/>
  <c r="AC33" i="2"/>
  <c r="AZ45" i="11"/>
  <c r="M45" i="10"/>
  <c r="AB73" i="10"/>
  <c r="BO73" i="11"/>
  <c r="AZ25" i="11"/>
  <c r="M25" i="10"/>
  <c r="T20" i="10"/>
  <c r="BG20" i="11"/>
  <c r="BH33" i="11"/>
  <c r="U33" i="10"/>
  <c r="Y38" i="10"/>
  <c r="BF51" i="11"/>
  <c r="S51" i="10"/>
  <c r="BX61" i="11"/>
  <c r="AM61" i="10"/>
  <c r="AJ74" i="10"/>
  <c r="S57" i="10"/>
  <c r="BF57" i="11"/>
  <c r="Y17" i="10"/>
  <c r="BL17" i="11"/>
  <c r="Q56" i="10"/>
  <c r="BV59" i="11"/>
  <c r="AI59" i="10"/>
  <c r="I62" i="10"/>
  <c r="AJ32" i="10"/>
  <c r="BW32" i="11"/>
  <c r="BF30" i="11"/>
  <c r="S30" i="10"/>
  <c r="AW8" i="11"/>
  <c r="J8" i="10"/>
  <c r="T71" i="1"/>
  <c r="AE39" i="10"/>
  <c r="BR39" i="11"/>
  <c r="F16" i="10"/>
  <c r="M73" i="10"/>
  <c r="AZ73" i="11"/>
  <c r="O21" i="10"/>
  <c r="BB21" i="11"/>
  <c r="S41" i="10"/>
  <c r="AL29" i="2"/>
  <c r="AT29" i="7" s="1"/>
  <c r="U22" i="10"/>
  <c r="M72" i="10"/>
  <c r="AZ72" i="11"/>
  <c r="K53" i="10"/>
  <c r="AX53" i="11"/>
  <c r="BQ61" i="11"/>
  <c r="AD61" i="10"/>
  <c r="AH19" i="10"/>
  <c r="BU19" i="11"/>
  <c r="AJ49" i="10"/>
  <c r="K57" i="10"/>
  <c r="AX57" i="11"/>
  <c r="BE10" i="11"/>
  <c r="R10" i="10"/>
  <c r="J40" i="10"/>
  <c r="AW40" i="11"/>
  <c r="X54" i="10"/>
  <c r="AS55" i="11"/>
  <c r="F55" i="10"/>
  <c r="F31" i="10"/>
  <c r="AC36" i="10"/>
  <c r="BP36" i="11"/>
  <c r="AJ70" i="10"/>
  <c r="BW70" i="11"/>
  <c r="AN47" i="10"/>
  <c r="AO118" i="7"/>
  <c r="AG56" i="7"/>
  <c r="BD56" i="9"/>
  <c r="BT29" i="11"/>
  <c r="AG29" i="10"/>
  <c r="AE44" i="2"/>
  <c r="AA44" i="2"/>
  <c r="H72" i="10"/>
  <c r="AU72" i="11"/>
  <c r="Q64" i="10"/>
  <c r="BD64" i="11"/>
  <c r="T46" i="1"/>
  <c r="BX46" i="11"/>
  <c r="AM46" i="10"/>
  <c r="BA26" i="11"/>
  <c r="N26" i="10"/>
  <c r="AL57" i="7"/>
  <c r="AM57" i="7" s="1"/>
  <c r="C57" i="10"/>
  <c r="J13" i="10"/>
  <c r="BH61" i="11"/>
  <c r="U61" i="10"/>
  <c r="BF49" i="11"/>
  <c r="S49" i="10"/>
  <c r="BO57" i="11"/>
  <c r="AB57" i="10"/>
  <c r="BB10" i="11"/>
  <c r="O10" i="10"/>
  <c r="AV34" i="11"/>
  <c r="I34" i="10"/>
  <c r="Z40" i="10"/>
  <c r="AL52" i="2"/>
  <c r="AT52" i="7" s="1"/>
  <c r="L56" i="10"/>
  <c r="AY56" i="11"/>
  <c r="AX55" i="11"/>
  <c r="K55" i="10"/>
  <c r="AD75" i="10"/>
  <c r="BP59" i="11"/>
  <c r="AC59" i="10"/>
  <c r="BD50" i="11"/>
  <c r="Q50" i="10"/>
  <c r="BO18" i="11"/>
  <c r="AB18" i="10"/>
  <c r="T70" i="1"/>
  <c r="BE47" i="11"/>
  <c r="R47" i="10"/>
  <c r="AW30" i="11"/>
  <c r="J30" i="10"/>
  <c r="BR8" i="11"/>
  <c r="AE8" i="10"/>
  <c r="BD35" i="9"/>
  <c r="AG35" i="7"/>
  <c r="BJ39" i="11"/>
  <c r="W39" i="10"/>
  <c r="AL68" i="2"/>
  <c r="AT68" i="7" s="1"/>
  <c r="BE45" i="11"/>
  <c r="R45" i="10"/>
  <c r="AV73" i="11"/>
  <c r="I73" i="10"/>
  <c r="AB20" i="10"/>
  <c r="AA33" i="10"/>
  <c r="BN33" i="11"/>
  <c r="BH54" i="11"/>
  <c r="U54" i="10"/>
  <c r="U55" i="10"/>
  <c r="BH55" i="11"/>
  <c r="BM75" i="11"/>
  <c r="Z75" i="10"/>
  <c r="BC31" i="11"/>
  <c r="P31" i="10"/>
  <c r="AN50" i="10"/>
  <c r="BR18" i="11"/>
  <c r="AE18" i="10"/>
  <c r="AH58" i="10"/>
  <c r="BU47" i="11"/>
  <c r="AH47" i="10"/>
  <c r="AL12" i="2"/>
  <c r="AT12" i="7" s="1"/>
  <c r="AL13" i="7"/>
  <c r="AM13" i="7" s="1"/>
  <c r="C13" i="10"/>
  <c r="AC61" i="2"/>
  <c r="AU71" i="11"/>
  <c r="H71" i="10"/>
  <c r="BJ63" i="11"/>
  <c r="W63" i="10"/>
  <c r="AS45" i="11"/>
  <c r="F45" i="10"/>
  <c r="BQ21" i="11"/>
  <c r="AD21" i="10"/>
  <c r="BR25" i="11"/>
  <c r="AE25" i="10"/>
  <c r="BW20" i="11"/>
  <c r="AJ20" i="10"/>
  <c r="T38" i="1"/>
  <c r="AN38" i="10"/>
  <c r="BG51" i="11"/>
  <c r="T51" i="10"/>
  <c r="V29" i="10"/>
  <c r="BB69" i="11"/>
  <c r="O69" i="10"/>
  <c r="BM22" i="11"/>
  <c r="Z22" i="10"/>
  <c r="Y44" i="10"/>
  <c r="BL44" i="11"/>
  <c r="BI65" i="11"/>
  <c r="V65" i="10"/>
  <c r="L64" i="10"/>
  <c r="AY64" i="11"/>
  <c r="P53" i="10"/>
  <c r="BJ28" i="11"/>
  <c r="W28" i="10"/>
  <c r="AV61" i="11"/>
  <c r="I61" i="10"/>
  <c r="N74" i="10"/>
  <c r="BF35" i="11"/>
  <c r="S35" i="10"/>
  <c r="BI27" i="11"/>
  <c r="V27" i="10"/>
  <c r="AU34" i="11"/>
  <c r="H34" i="10"/>
  <c r="N17" i="10"/>
  <c r="BF67" i="11"/>
  <c r="S67" i="10"/>
  <c r="X56" i="10"/>
  <c r="F69" i="10"/>
  <c r="AS69" i="11"/>
  <c r="U44" i="10"/>
  <c r="BH44" i="11"/>
  <c r="BX14" i="11"/>
  <c r="AM14" i="10"/>
  <c r="AS46" i="11"/>
  <c r="F46" i="10"/>
  <c r="F53" i="10"/>
  <c r="AS53" i="11"/>
  <c r="T28" i="10"/>
  <c r="BG28" i="11"/>
  <c r="P26" i="10"/>
  <c r="O13" i="10"/>
  <c r="BB13" i="11"/>
  <c r="BB61" i="11"/>
  <c r="O61" i="10"/>
  <c r="BJ49" i="11"/>
  <c r="W49" i="10"/>
  <c r="V74" i="10"/>
  <c r="BI74" i="11"/>
  <c r="BX35" i="11"/>
  <c r="AM35" i="10"/>
  <c r="X27" i="10"/>
  <c r="BK27" i="11"/>
  <c r="AX34" i="11"/>
  <c r="K34" i="10"/>
  <c r="BA52" i="11"/>
  <c r="N52" i="10"/>
  <c r="AL56" i="2"/>
  <c r="AT56" i="7" s="1"/>
  <c r="BV56" i="11"/>
  <c r="AI56" i="10"/>
  <c r="R37" i="10"/>
  <c r="BE37" i="11"/>
  <c r="AG75" i="10"/>
  <c r="AW59" i="11"/>
  <c r="J59" i="10"/>
  <c r="BB62" i="11"/>
  <c r="O62" i="10"/>
  <c r="N36" i="10"/>
  <c r="BN50" i="11"/>
  <c r="AA50" i="10"/>
  <c r="L18" i="10"/>
  <c r="AY18" i="11"/>
  <c r="T47" i="10"/>
  <c r="BG47" i="11"/>
  <c r="AI12" i="10"/>
  <c r="BE8" i="11"/>
  <c r="R8" i="10"/>
  <c r="AD71" i="10"/>
  <c r="BQ71" i="11"/>
  <c r="BQ60" i="11"/>
  <c r="AD60" i="10"/>
  <c r="BI63" i="11"/>
  <c r="V63" i="10"/>
  <c r="W42" i="10"/>
  <c r="BJ42" i="11"/>
  <c r="BW21" i="11"/>
  <c r="AJ21" i="10"/>
  <c r="AL25" i="2"/>
  <c r="AT25" i="7" s="1"/>
  <c r="BY33" i="11"/>
  <c r="AN33" i="10"/>
  <c r="BS38" i="11"/>
  <c r="AF38" i="10"/>
  <c r="AA51" i="10"/>
  <c r="BN51" i="11"/>
  <c r="AS113" i="7"/>
  <c r="AN7" i="29"/>
  <c r="AM9" i="29"/>
  <c r="AM20" i="29" s="1"/>
  <c r="AO117" i="7"/>
  <c r="AO13" i="29"/>
  <c r="J69" i="10"/>
  <c r="AW69" i="11"/>
  <c r="BY64" i="11"/>
  <c r="AN64" i="10"/>
  <c r="U28" i="10"/>
  <c r="BH28" i="11"/>
  <c r="AG26" i="10"/>
  <c r="H56" i="10"/>
  <c r="BR54" i="11"/>
  <c r="AE54" i="10"/>
  <c r="AD37" i="10"/>
  <c r="BQ37" i="11"/>
  <c r="AU70" i="11"/>
  <c r="H70" i="10"/>
  <c r="BX58" i="11"/>
  <c r="AM58" i="10"/>
  <c r="BJ71" i="11"/>
  <c r="W71" i="10"/>
  <c r="BH68" i="11"/>
  <c r="U68" i="10"/>
  <c r="BU45" i="11"/>
  <c r="AH45" i="10"/>
  <c r="BQ73" i="11"/>
  <c r="AD73" i="10"/>
  <c r="AZ20" i="11"/>
  <c r="M20" i="10"/>
  <c r="X33" i="10"/>
  <c r="BK33" i="11"/>
  <c r="AH20" i="7"/>
  <c r="C20" i="11"/>
  <c r="AX18" i="11"/>
  <c r="K18" i="10"/>
  <c r="AA14" i="10"/>
  <c r="AM26" i="10"/>
  <c r="BX26" i="11"/>
  <c r="BT49" i="11"/>
  <c r="AG49" i="10"/>
  <c r="BG57" i="11"/>
  <c r="T57" i="10"/>
  <c r="AA53" i="2"/>
  <c r="AE53" i="2"/>
  <c r="AN29" i="10"/>
  <c r="AX22" i="11"/>
  <c r="K22" i="10"/>
  <c r="N65" i="10"/>
  <c r="BA65" i="11"/>
  <c r="AY46" i="11"/>
  <c r="L46" i="10"/>
  <c r="BE26" i="11"/>
  <c r="R26" i="10"/>
  <c r="BG13" i="11"/>
  <c r="T13" i="10"/>
  <c r="BY11" i="11"/>
  <c r="AN11" i="10"/>
  <c r="F35" i="10"/>
  <c r="AS35" i="11"/>
  <c r="N34" i="10"/>
  <c r="S40" i="10"/>
  <c r="BF40" i="11"/>
  <c r="W40" i="10"/>
  <c r="BJ40" i="11"/>
  <c r="AB17" i="10"/>
  <c r="K17" i="10"/>
  <c r="AX17" i="11"/>
  <c r="AD51" i="2"/>
  <c r="AN56" i="10"/>
  <c r="BY56" i="11"/>
  <c r="P54" i="10"/>
  <c r="H59" i="10"/>
  <c r="AU59" i="11"/>
  <c r="BK62" i="11"/>
  <c r="X62" i="10"/>
  <c r="BY58" i="11"/>
  <c r="AN58" i="10"/>
  <c r="Q8" i="10"/>
  <c r="BD8" i="11"/>
  <c r="Y25" i="10"/>
  <c r="BL25" i="11"/>
  <c r="I43" i="11"/>
  <c r="S53" i="10"/>
  <c r="BC74" i="11"/>
  <c r="P74" i="10"/>
  <c r="M31" i="10"/>
  <c r="AZ31" i="11"/>
  <c r="BA18" i="11"/>
  <c r="N18" i="10"/>
  <c r="BI30" i="11"/>
  <c r="V30" i="10"/>
  <c r="U12" i="10"/>
  <c r="BH12" i="11"/>
  <c r="H42" i="11"/>
  <c r="AF16" i="10"/>
  <c r="BS16" i="11"/>
  <c r="BP60" i="11"/>
  <c r="AC60" i="10"/>
  <c r="F60" i="10"/>
  <c r="H33" i="10"/>
  <c r="J29" i="10"/>
  <c r="AW29" i="11"/>
  <c r="AD43" i="11"/>
  <c r="BW14" i="11"/>
  <c r="AJ14" i="10"/>
  <c r="T14" i="1"/>
  <c r="BI28" i="11"/>
  <c r="V28" i="10"/>
  <c r="BX28" i="11"/>
  <c r="AM28" i="10"/>
  <c r="BD50" i="9"/>
  <c r="AG50" i="7"/>
  <c r="BD74" i="11"/>
  <c r="Q74" i="10"/>
  <c r="AA34" i="10"/>
  <c r="AZ52" i="11"/>
  <c r="M52" i="10"/>
  <c r="BW56" i="11"/>
  <c r="AJ56" i="10"/>
  <c r="BI56" i="11"/>
  <c r="V56" i="10"/>
  <c r="AD18" i="10"/>
  <c r="AZ70" i="11"/>
  <c r="M70" i="10"/>
  <c r="AO116" i="7"/>
  <c r="AO12" i="29"/>
  <c r="AY29" i="11"/>
  <c r="L29" i="10"/>
  <c r="AG44" i="10"/>
  <c r="BT44" i="11"/>
  <c r="P14" i="10"/>
  <c r="C61" i="10"/>
  <c r="AL61" i="7"/>
  <c r="AM61" i="7" s="1"/>
  <c r="BK34" i="11"/>
  <c r="X34" i="10"/>
  <c r="R55" i="10"/>
  <c r="BE55" i="11"/>
  <c r="BU75" i="11"/>
  <c r="AH75" i="10"/>
  <c r="BA62" i="11"/>
  <c r="N62" i="10"/>
  <c r="BL32" i="11"/>
  <c r="Y32" i="10"/>
  <c r="Y47" i="10"/>
  <c r="BL47" i="11"/>
  <c r="AC30" i="2"/>
  <c r="O63" i="10"/>
  <c r="BB63" i="11"/>
  <c r="AM20" i="10"/>
  <c r="Z51" i="10"/>
  <c r="BM51" i="11"/>
  <c r="T55" i="1"/>
  <c r="AG36" i="10"/>
  <c r="BT36" i="11"/>
  <c r="O18" i="10"/>
  <c r="BB18" i="11"/>
  <c r="AE58" i="10"/>
  <c r="BR58" i="11"/>
  <c r="C21" i="11"/>
  <c r="AH21" i="7"/>
  <c r="AZ8" i="11"/>
  <c r="M8" i="10"/>
  <c r="BL16" i="11"/>
  <c r="Y16" i="10"/>
  <c r="G48" i="10"/>
  <c r="AO48" i="10" s="1"/>
  <c r="AM48" i="2"/>
  <c r="AU48" i="7" s="1"/>
  <c r="AL60" i="2"/>
  <c r="AT60" i="7" s="1"/>
  <c r="BS46" i="11"/>
  <c r="AF46" i="10"/>
  <c r="AS13" i="11"/>
  <c r="F13" i="10"/>
  <c r="AX27" i="11"/>
  <c r="K27" i="10"/>
  <c r="AL54" i="2"/>
  <c r="AT54" i="7" s="1"/>
  <c r="AA32" i="2"/>
  <c r="AE32" i="2"/>
  <c r="T34" i="1"/>
  <c r="BU39" i="11"/>
  <c r="AH39" i="10"/>
  <c r="T60" i="1"/>
  <c r="Q45" i="10"/>
  <c r="BD45" i="11"/>
  <c r="U73" i="10"/>
  <c r="BH73" i="11"/>
  <c r="K38" i="10"/>
  <c r="AX38" i="11"/>
  <c r="X43" i="1"/>
  <c r="Y43" i="1"/>
  <c r="AL88" i="2"/>
  <c r="AD71" i="2"/>
  <c r="AL42" i="2"/>
  <c r="AT42" i="7" s="1"/>
  <c r="F48" i="11"/>
  <c r="BD32" i="9"/>
  <c r="AG32" i="7"/>
  <c r="T74" i="1"/>
  <c r="AD13" i="2"/>
  <c r="AC13" i="2"/>
  <c r="AL21" i="2"/>
  <c r="AT21" i="7" s="1"/>
  <c r="T20" i="1"/>
  <c r="C55" i="10"/>
  <c r="AL55" i="7"/>
  <c r="AM55" i="7" s="1"/>
  <c r="BD38" i="9"/>
  <c r="AG38" i="7"/>
  <c r="T47" i="1"/>
  <c r="AL8" i="2"/>
  <c r="AT8" i="7" s="1"/>
  <c r="AL7" i="7"/>
  <c r="C7" i="10"/>
  <c r="AL51" i="2"/>
  <c r="AT51" i="7" s="1"/>
  <c r="AC24" i="11"/>
  <c r="AE23" i="2"/>
  <c r="AA23" i="2"/>
  <c r="AD11" i="2"/>
  <c r="AF24" i="11"/>
  <c r="K48" i="11"/>
  <c r="AL61" i="2"/>
  <c r="AT61" i="7" s="1"/>
  <c r="AL44" i="2"/>
  <c r="AT44" i="7" s="1"/>
  <c r="AL53" i="2"/>
  <c r="AT53" i="7" s="1"/>
  <c r="AC16" i="2"/>
  <c r="AC22" i="2"/>
  <c r="C18" i="11" l="1"/>
  <c r="BA48" i="7"/>
  <c r="BC48" i="7" s="1"/>
  <c r="AG110" i="7"/>
  <c r="AD17" i="30"/>
  <c r="AG100" i="7"/>
  <c r="AD12" i="30"/>
  <c r="AG88" i="7"/>
  <c r="AD20" i="30"/>
  <c r="AD19" i="30"/>
  <c r="AG93" i="7"/>
  <c r="AD25" i="30"/>
  <c r="AG109" i="7"/>
  <c r="AD29" i="30"/>
  <c r="AD38" i="30"/>
  <c r="AG15" i="30"/>
  <c r="AD37" i="30"/>
  <c r="C12" i="11"/>
  <c r="BC76" i="9"/>
  <c r="AG12" i="7"/>
  <c r="AG94" i="7"/>
  <c r="AD26" i="30"/>
  <c r="AG27" i="30"/>
  <c r="AL98" i="7"/>
  <c r="AM98" i="7" s="1"/>
  <c r="AG97" i="7"/>
  <c r="AD23" i="30"/>
  <c r="AD18" i="30"/>
  <c r="AD36" i="30"/>
  <c r="AG82" i="7"/>
  <c r="AL108" i="7"/>
  <c r="AM108" i="7" s="1"/>
  <c r="AG95" i="7"/>
  <c r="AG80" i="7"/>
  <c r="AG89" i="7"/>
  <c r="AG37" i="30"/>
  <c r="Y7" i="30"/>
  <c r="AL106" i="7"/>
  <c r="AM106" i="7" s="1"/>
  <c r="AL105" i="7"/>
  <c r="AM105" i="7" s="1"/>
  <c r="AD24" i="30"/>
  <c r="AD9" i="30"/>
  <c r="Y78" i="7"/>
  <c r="Y111" i="7" s="1"/>
  <c r="Y122" i="7" s="1"/>
  <c r="X42" i="30"/>
  <c r="X90" i="2" s="1"/>
  <c r="X91" i="2" s="1"/>
  <c r="BG78" i="7"/>
  <c r="BG111" i="7" s="1"/>
  <c r="AG106" i="7"/>
  <c r="AG87" i="7"/>
  <c r="AD35" i="30"/>
  <c r="AD16" i="30"/>
  <c r="AG83" i="7"/>
  <c r="AG98" i="7"/>
  <c r="AG85" i="7"/>
  <c r="AD10" i="30"/>
  <c r="AG34" i="30"/>
  <c r="AG92" i="7"/>
  <c r="AD11" i="30"/>
  <c r="AG101" i="7"/>
  <c r="AD28" i="30"/>
  <c r="AG108" i="7"/>
  <c r="AD22" i="30"/>
  <c r="AD21" i="30"/>
  <c r="AD27" i="30"/>
  <c r="AD30" i="30"/>
  <c r="AG99" i="7"/>
  <c r="AD14" i="30"/>
  <c r="Y40" i="30"/>
  <c r="AE24" i="30"/>
  <c r="AG107" i="7"/>
  <c r="AH108" i="7"/>
  <c r="AG90" i="7"/>
  <c r="AE35" i="30"/>
  <c r="AG103" i="7"/>
  <c r="AL86" i="7"/>
  <c r="AM86" i="7" s="1"/>
  <c r="AL82" i="7"/>
  <c r="AM82" i="7" s="1"/>
  <c r="AG96" i="7"/>
  <c r="AG105" i="7"/>
  <c r="AD39" i="30"/>
  <c r="AD31" i="30"/>
  <c r="AE38" i="30"/>
  <c r="AH101" i="7"/>
  <c r="AD15" i="30"/>
  <c r="AD8" i="30"/>
  <c r="AG29" i="30"/>
  <c r="AH107" i="7"/>
  <c r="AH79" i="7"/>
  <c r="AH91" i="7"/>
  <c r="AD41" i="30"/>
  <c r="AG84" i="7"/>
  <c r="AE76" i="7"/>
  <c r="AD13" i="30"/>
  <c r="C19" i="10"/>
  <c r="AG13" i="30"/>
  <c r="C49" i="10"/>
  <c r="BI76" i="9"/>
  <c r="BD19" i="9"/>
  <c r="BD42" i="9"/>
  <c r="AG42" i="7"/>
  <c r="C14" i="11"/>
  <c r="AH14" i="7"/>
  <c r="AH66" i="7"/>
  <c r="C66" i="11"/>
  <c r="AD33" i="30"/>
  <c r="P9" i="10"/>
  <c r="BA9" i="11"/>
  <c r="AO14" i="29"/>
  <c r="AO15" i="29"/>
  <c r="AU119" i="7" s="1"/>
  <c r="AZ55" i="11"/>
  <c r="Z43" i="1"/>
  <c r="AW68" i="11"/>
  <c r="BY74" i="11"/>
  <c r="BI70" i="11"/>
  <c r="BR69" i="11"/>
  <c r="BC9" i="11"/>
  <c r="Y24" i="1"/>
  <c r="AU69" i="11"/>
  <c r="BE17" i="11"/>
  <c r="BM35" i="11"/>
  <c r="BB37" i="11"/>
  <c r="BO37" i="11"/>
  <c r="BE27" i="11"/>
  <c r="BO72" i="11"/>
  <c r="BA41" i="11"/>
  <c r="AS58" i="11"/>
  <c r="BK51" i="11"/>
  <c r="BM47" i="11"/>
  <c r="BQ12" i="11"/>
  <c r="BC27" i="11"/>
  <c r="BX56" i="11"/>
  <c r="BQ28" i="11"/>
  <c r="BB54" i="11"/>
  <c r="BO25" i="11"/>
  <c r="BU69" i="11"/>
  <c r="BI67" i="11"/>
  <c r="BK45" i="11"/>
  <c r="BR27" i="11"/>
  <c r="BB11" i="11"/>
  <c r="AW25" i="11"/>
  <c r="AV74" i="11"/>
  <c r="BO11" i="11"/>
  <c r="AV12" i="11"/>
  <c r="BL10" i="11"/>
  <c r="AX46" i="11"/>
  <c r="AW45" i="11"/>
  <c r="AY22" i="11"/>
  <c r="BV41" i="11"/>
  <c r="BN27" i="11"/>
  <c r="AS52" i="11"/>
  <c r="BQ74" i="11"/>
  <c r="BF21" i="11"/>
  <c r="BW22" i="11"/>
  <c r="AU54" i="11"/>
  <c r="AZ18" i="11"/>
  <c r="AS33" i="11"/>
  <c r="BF68" i="11"/>
  <c r="BS57" i="11"/>
  <c r="BB57" i="11"/>
  <c r="BB75" i="11"/>
  <c r="BR36" i="11"/>
  <c r="BU70" i="11"/>
  <c r="BM49" i="11"/>
  <c r="BL59" i="11"/>
  <c r="BP25" i="11"/>
  <c r="BU21" i="11"/>
  <c r="BC40" i="11"/>
  <c r="BP42" i="11"/>
  <c r="BC44" i="11"/>
  <c r="BB26" i="11"/>
  <c r="BH8" i="11"/>
  <c r="BN49" i="11"/>
  <c r="BK17" i="11"/>
  <c r="AV57" i="11"/>
  <c r="BQ22" i="11"/>
  <c r="BK61" i="11"/>
  <c r="Y66" i="1"/>
  <c r="Z66" i="1"/>
  <c r="AU50" i="11"/>
  <c r="AW33" i="11"/>
  <c r="Y48" i="1"/>
  <c r="Z48" i="1"/>
  <c r="BI49" i="11"/>
  <c r="BK31" i="11"/>
  <c r="AW18" i="11"/>
  <c r="BO28" i="11"/>
  <c r="BP49" i="11"/>
  <c r="H22" i="11"/>
  <c r="V37" i="11"/>
  <c r="Z66" i="11"/>
  <c r="BF56" i="11"/>
  <c r="BW53" i="11"/>
  <c r="AY20" i="11"/>
  <c r="AG68" i="11"/>
  <c r="AC64" i="11"/>
  <c r="AU9" i="11"/>
  <c r="BC14" i="11"/>
  <c r="BF53" i="11"/>
  <c r="AW13" i="11"/>
  <c r="AS31" i="11"/>
  <c r="BF41" i="11"/>
  <c r="BF33" i="11"/>
  <c r="BK57" i="11"/>
  <c r="AZ68" i="11"/>
  <c r="AZ54" i="11"/>
  <c r="BQ51" i="11"/>
  <c r="BK42" i="11"/>
  <c r="BD52" i="11"/>
  <c r="BL40" i="11"/>
  <c r="BA70" i="11"/>
  <c r="BF69" i="11"/>
  <c r="BM14" i="11"/>
  <c r="BK53" i="11"/>
  <c r="BP29" i="11"/>
  <c r="AZ53" i="11"/>
  <c r="BC58" i="11"/>
  <c r="BL21" i="11"/>
  <c r="BY49" i="11"/>
  <c r="M9" i="10"/>
  <c r="AZ9" i="11"/>
  <c r="AH74" i="11"/>
  <c r="AY57" i="11"/>
  <c r="BP35" i="11"/>
  <c r="AC37" i="11"/>
  <c r="BQ18" i="11"/>
  <c r="BT26" i="11"/>
  <c r="BC26" i="11"/>
  <c r="BK56" i="11"/>
  <c r="BI29" i="11"/>
  <c r="BO20" i="11"/>
  <c r="BY47" i="11"/>
  <c r="BK54" i="11"/>
  <c r="BW74" i="11"/>
  <c r="AZ57" i="11"/>
  <c r="BC45" i="11"/>
  <c r="BS58" i="11"/>
  <c r="AV19" i="11"/>
  <c r="BH18" i="11"/>
  <c r="BI51" i="11"/>
  <c r="BB47" i="11"/>
  <c r="BA46" i="11"/>
  <c r="BN68" i="11"/>
  <c r="BJ44" i="11"/>
  <c r="BA44" i="11"/>
  <c r="AY71" i="11"/>
  <c r="BM64" i="11"/>
  <c r="BC73" i="11"/>
  <c r="BT37" i="11"/>
  <c r="BD54" i="11"/>
  <c r="BK75" i="11"/>
  <c r="BT50" i="11"/>
  <c r="BY57" i="11"/>
  <c r="BA8" i="11"/>
  <c r="BC55" i="11"/>
  <c r="BG21" i="11"/>
  <c r="AV42" i="11"/>
  <c r="BI59" i="11"/>
  <c r="BM32" i="11"/>
  <c r="BY13" i="11"/>
  <c r="AU44" i="11"/>
  <c r="AC72" i="11"/>
  <c r="AS68" i="11"/>
  <c r="BY75" i="11"/>
  <c r="BX20" i="11"/>
  <c r="L31" i="11"/>
  <c r="AS60" i="11"/>
  <c r="BO17" i="11"/>
  <c r="BA17" i="11"/>
  <c r="BC53" i="11"/>
  <c r="BQ75" i="11"/>
  <c r="BW49" i="11"/>
  <c r="BD56" i="11"/>
  <c r="BL38" i="11"/>
  <c r="BY40" i="11"/>
  <c r="BA11" i="11"/>
  <c r="BE12" i="11"/>
  <c r="BE52" i="11"/>
  <c r="BN35" i="11"/>
  <c r="AX20" i="11"/>
  <c r="AU13" i="11"/>
  <c r="BM67" i="11"/>
  <c r="BX39" i="11"/>
  <c r="S24" i="11"/>
  <c r="BS37" i="11"/>
  <c r="AY34" i="11"/>
  <c r="BU33" i="11"/>
  <c r="BD13" i="11"/>
  <c r="BR31" i="11"/>
  <c r="BQ35" i="11"/>
  <c r="BD38" i="11"/>
  <c r="BO74" i="11"/>
  <c r="AS50" i="11"/>
  <c r="BX74" i="11"/>
  <c r="BX68" i="11"/>
  <c r="BR9" i="11"/>
  <c r="BN56" i="11"/>
  <c r="AX28" i="11"/>
  <c r="BC75" i="11"/>
  <c r="BE61" i="11"/>
  <c r="BE14" i="11"/>
  <c r="AZ69" i="11"/>
  <c r="BY70" i="11"/>
  <c r="BH35" i="11"/>
  <c r="BM27" i="11"/>
  <c r="BO50" i="11"/>
  <c r="AW61" i="11"/>
  <c r="AZ60" i="11"/>
  <c r="AW27" i="11"/>
  <c r="BN10" i="11"/>
  <c r="BE59" i="11"/>
  <c r="BF71" i="11"/>
  <c r="BV74" i="11"/>
  <c r="BX49" i="11"/>
  <c r="BN61" i="11"/>
  <c r="BD65" i="11"/>
  <c r="BX17" i="11"/>
  <c r="BE11" i="11"/>
  <c r="BN34" i="11"/>
  <c r="BA36" i="11"/>
  <c r="BY38" i="11"/>
  <c r="BY50" i="11"/>
  <c r="BX60" i="11"/>
  <c r="BK26" i="11"/>
  <c r="BE13" i="11"/>
  <c r="AY27" i="11"/>
  <c r="BS32" i="11"/>
  <c r="BA58" i="11"/>
  <c r="BX12" i="11"/>
  <c r="BL68" i="11"/>
  <c r="AW52" i="11"/>
  <c r="BT54" i="11"/>
  <c r="BS19" i="11"/>
  <c r="BN62" i="11"/>
  <c r="AZ42" i="11"/>
  <c r="BM44" i="11"/>
  <c r="BY17" i="11"/>
  <c r="BC36" i="11"/>
  <c r="BE40" i="11"/>
  <c r="BQ50" i="11"/>
  <c r="BJ52" i="11"/>
  <c r="BJ60" i="11"/>
  <c r="AF54" i="11"/>
  <c r="J22" i="11"/>
  <c r="BC47" i="11"/>
  <c r="AJ42" i="11"/>
  <c r="BC54" i="11"/>
  <c r="BA34" i="11"/>
  <c r="AV62" i="11"/>
  <c r="BC18" i="11"/>
  <c r="AX10" i="11"/>
  <c r="BA60" i="11"/>
  <c r="AY60" i="11"/>
  <c r="AX35" i="11"/>
  <c r="BG29" i="11"/>
  <c r="BW26" i="11"/>
  <c r="BQ20" i="11"/>
  <c r="AZ28" i="11"/>
  <c r="BS8" i="11"/>
  <c r="BU30" i="11"/>
  <c r="BO19" i="11"/>
  <c r="AY55" i="11"/>
  <c r="BI58" i="11"/>
  <c r="AX44" i="11"/>
  <c r="AU33" i="11"/>
  <c r="BY29" i="11"/>
  <c r="BN14" i="11"/>
  <c r="AU56" i="11"/>
  <c r="BV12" i="11"/>
  <c r="BT75" i="11"/>
  <c r="BA74" i="11"/>
  <c r="BU58" i="11"/>
  <c r="BM40" i="11"/>
  <c r="BH22" i="11"/>
  <c r="AS16" i="11"/>
  <c r="BN72" i="11"/>
  <c r="BN37" i="11"/>
  <c r="AY69" i="11"/>
  <c r="BF70" i="11"/>
  <c r="BU36" i="11"/>
  <c r="AZ16" i="11"/>
  <c r="BN58" i="11"/>
  <c r="AW53" i="11"/>
  <c r="BR73" i="11"/>
  <c r="BW73" i="11"/>
  <c r="BT11" i="11"/>
  <c r="BQ39" i="11"/>
  <c r="BC21" i="11"/>
  <c r="P10" i="11"/>
  <c r="BU28" i="11"/>
  <c r="BQ40" i="11"/>
  <c r="BQ13" i="11"/>
  <c r="BT16" i="11"/>
  <c r="BX52" i="11"/>
  <c r="BL63" i="11"/>
  <c r="BA32" i="11"/>
  <c r="BB45" i="11"/>
  <c r="BX41" i="11"/>
  <c r="BV28" i="11"/>
  <c r="BL8" i="11"/>
  <c r="AU47" i="11"/>
  <c r="BI34" i="11"/>
  <c r="V52" i="11"/>
  <c r="AC58" i="11"/>
  <c r="BE16" i="11"/>
  <c r="AW20" i="11"/>
  <c r="AS120" i="7"/>
  <c r="BJ75" i="11"/>
  <c r="BE65" i="11"/>
  <c r="AY30" i="11"/>
  <c r="Q20" i="11"/>
  <c r="AB41" i="11"/>
  <c r="AG20" i="11"/>
  <c r="AD22" i="2"/>
  <c r="AD16" i="2"/>
  <c r="K72" i="11"/>
  <c r="AC32" i="2"/>
  <c r="G54" i="10"/>
  <c r="AM54" i="2"/>
  <c r="AU54" i="7" s="1"/>
  <c r="AO48" i="2"/>
  <c r="AX48" i="7" s="1"/>
  <c r="BG9" i="11"/>
  <c r="T9" i="10"/>
  <c r="Z43" i="11"/>
  <c r="AP12" i="29"/>
  <c r="AU116" i="7"/>
  <c r="AQ12" i="29"/>
  <c r="AW116" i="7" s="1"/>
  <c r="BJ116" i="7" s="1"/>
  <c r="BL116" i="7" s="1"/>
  <c r="AJ51" i="11"/>
  <c r="R56" i="11"/>
  <c r="I29" i="11"/>
  <c r="AQ13" i="29"/>
  <c r="AW117" i="7" s="1"/>
  <c r="BJ117" i="7" s="1"/>
  <c r="BL117" i="7" s="1"/>
  <c r="AU117" i="7"/>
  <c r="AP13" i="29"/>
  <c r="AD61" i="2"/>
  <c r="AH35" i="7"/>
  <c r="C35" i="11"/>
  <c r="G29" i="10"/>
  <c r="AM29" i="2"/>
  <c r="AU29" i="7" s="1"/>
  <c r="AD72" i="2"/>
  <c r="G13" i="10"/>
  <c r="AO13" i="10" s="1"/>
  <c r="AM13" i="2"/>
  <c r="AU13" i="7" s="1"/>
  <c r="AD65" i="2"/>
  <c r="G70" i="10"/>
  <c r="AO70" i="10" s="1"/>
  <c r="AM70" i="2"/>
  <c r="AU70" i="7" s="1"/>
  <c r="AJ38" i="11"/>
  <c r="W58" i="11"/>
  <c r="AD59" i="11"/>
  <c r="Y75" i="11"/>
  <c r="X37" i="1"/>
  <c r="Y37" i="1"/>
  <c r="J17" i="11"/>
  <c r="AN37" i="11"/>
  <c r="L52" i="11"/>
  <c r="O27" i="11"/>
  <c r="F28" i="11"/>
  <c r="M14" i="11"/>
  <c r="X69" i="11"/>
  <c r="Y11" i="1"/>
  <c r="X11" i="1"/>
  <c r="M34" i="11"/>
  <c r="U14" i="11"/>
  <c r="T27" i="11"/>
  <c r="L47" i="11"/>
  <c r="P62" i="11"/>
  <c r="X59" i="1"/>
  <c r="Y59" i="1"/>
  <c r="L58" i="11"/>
  <c r="AA57" i="11"/>
  <c r="AB64" i="11"/>
  <c r="G41" i="10"/>
  <c r="AM41" i="2"/>
  <c r="AU41" i="7" s="1"/>
  <c r="L37" i="11"/>
  <c r="J50" i="11"/>
  <c r="AB54" i="11"/>
  <c r="Y19" i="11"/>
  <c r="Q43" i="11"/>
  <c r="AB49" i="11"/>
  <c r="AF22" i="11"/>
  <c r="F38" i="11"/>
  <c r="AN62" i="11"/>
  <c r="I68" i="11"/>
  <c r="AG61" i="11"/>
  <c r="X72" i="1"/>
  <c r="Y72" i="1"/>
  <c r="AC38" i="11"/>
  <c r="Y18" i="1"/>
  <c r="X18" i="1"/>
  <c r="C34" i="11"/>
  <c r="AH34" i="7"/>
  <c r="U66" i="11"/>
  <c r="BN9" i="11"/>
  <c r="AA9" i="10"/>
  <c r="Z24" i="11"/>
  <c r="G57" i="10"/>
  <c r="AO57" i="10" s="1"/>
  <c r="AM57" i="2"/>
  <c r="AU57" i="7" s="1"/>
  <c r="L66" i="11"/>
  <c r="AD34" i="2"/>
  <c r="AC62" i="2"/>
  <c r="X22" i="1"/>
  <c r="Y22" i="1"/>
  <c r="AH53" i="7"/>
  <c r="C53" i="11"/>
  <c r="P48" i="11"/>
  <c r="X63" i="1"/>
  <c r="Y63" i="1"/>
  <c r="AC9" i="10"/>
  <c r="BP9" i="11"/>
  <c r="Y32" i="1"/>
  <c r="X32" i="1"/>
  <c r="W48" i="11"/>
  <c r="F67" i="11"/>
  <c r="X13" i="11"/>
  <c r="S17" i="11"/>
  <c r="X56" i="1"/>
  <c r="Y56" i="1"/>
  <c r="Z50" i="11"/>
  <c r="AM31" i="2"/>
  <c r="AU31" i="7" s="1"/>
  <c r="G31" i="10"/>
  <c r="AO31" i="10" s="1"/>
  <c r="H27" i="11"/>
  <c r="AE20" i="11"/>
  <c r="H43" i="11"/>
  <c r="Y57" i="1"/>
  <c r="X57" i="1"/>
  <c r="AC65" i="11"/>
  <c r="G63" i="10"/>
  <c r="AM63" i="2"/>
  <c r="AU63" i="7" s="1"/>
  <c r="I71" i="11"/>
  <c r="AD50" i="2"/>
  <c r="AC45" i="11"/>
  <c r="G16" i="10"/>
  <c r="AO16" i="10" s="1"/>
  <c r="AM16" i="2"/>
  <c r="AU16" i="7" s="1"/>
  <c r="AQ7" i="7"/>
  <c r="H57" i="11"/>
  <c r="AD64" i="2"/>
  <c r="V33" i="11"/>
  <c r="H66" i="11"/>
  <c r="AM50" i="11"/>
  <c r="S54" i="11"/>
  <c r="AI40" i="11"/>
  <c r="N19" i="11"/>
  <c r="AI65" i="11"/>
  <c r="AH48" i="11"/>
  <c r="F49" i="11"/>
  <c r="AA29" i="11"/>
  <c r="R25" i="11"/>
  <c r="AG63" i="11"/>
  <c r="Q60" i="11"/>
  <c r="T18" i="11"/>
  <c r="Z37" i="11"/>
  <c r="AC60" i="2"/>
  <c r="AM19" i="2"/>
  <c r="AU19" i="7" s="1"/>
  <c r="G19" i="10"/>
  <c r="S12" i="11"/>
  <c r="O70" i="11"/>
  <c r="AM51" i="11"/>
  <c r="AA52" i="11"/>
  <c r="Y61" i="1"/>
  <c r="X61" i="1"/>
  <c r="AM43" i="11"/>
  <c r="X50" i="1"/>
  <c r="Y50" i="1"/>
  <c r="X25" i="1"/>
  <c r="Y25" i="1"/>
  <c r="J43" i="11"/>
  <c r="AD14" i="2"/>
  <c r="I48" i="11"/>
  <c r="AD54" i="2"/>
  <c r="X59" i="11"/>
  <c r="C55" i="11"/>
  <c r="AH55" i="7"/>
  <c r="AD27" i="2"/>
  <c r="X31" i="1"/>
  <c r="Y31" i="1"/>
  <c r="AC29" i="2"/>
  <c r="X62" i="1"/>
  <c r="Y62" i="1"/>
  <c r="AM40" i="2"/>
  <c r="AU40" i="7" s="1"/>
  <c r="G40" i="10"/>
  <c r="AO40" i="10" s="1"/>
  <c r="AQ120" i="7"/>
  <c r="AN24" i="2"/>
  <c r="AW24" i="7" s="1"/>
  <c r="BH9" i="11"/>
  <c r="U9" i="10"/>
  <c r="G35" i="10"/>
  <c r="AO35" i="10" s="1"/>
  <c r="AM35" i="2"/>
  <c r="AU35" i="7" s="1"/>
  <c r="R66" i="11"/>
  <c r="AC9" i="2"/>
  <c r="G64" i="10"/>
  <c r="AM64" i="2"/>
  <c r="AU64" i="7" s="1"/>
  <c r="T9" i="1"/>
  <c r="BS9" i="11"/>
  <c r="AF9" i="10"/>
  <c r="M43" i="11"/>
  <c r="AM28" i="2"/>
  <c r="AU28" i="7" s="1"/>
  <c r="G28" i="10"/>
  <c r="G53" i="10"/>
  <c r="AM53" i="2"/>
  <c r="AU53" i="7" s="1"/>
  <c r="AC23" i="2"/>
  <c r="AM44" i="2"/>
  <c r="AU44" i="7" s="1"/>
  <c r="G44" i="10"/>
  <c r="AO44" i="10" s="1"/>
  <c r="AM61" i="2"/>
  <c r="AU61" i="7" s="1"/>
  <c r="G61" i="10"/>
  <c r="AO61" i="10" s="1"/>
  <c r="AE76" i="2"/>
  <c r="AE85" i="2" s="1"/>
  <c r="AM8" i="2"/>
  <c r="AU8" i="7" s="1"/>
  <c r="G8" i="10"/>
  <c r="AO8" i="10" s="1"/>
  <c r="Y47" i="1"/>
  <c r="X47" i="1"/>
  <c r="AH53" i="11"/>
  <c r="AF20" i="11"/>
  <c r="Y20" i="1"/>
  <c r="X20" i="1"/>
  <c r="G21" i="10"/>
  <c r="AM21" i="2"/>
  <c r="AU21" i="7" s="1"/>
  <c r="N63" i="11"/>
  <c r="Z34" i="11"/>
  <c r="Y60" i="1"/>
  <c r="X60" i="1"/>
  <c r="AN48" i="2"/>
  <c r="AW48" i="7" s="1"/>
  <c r="L9" i="10"/>
  <c r="AY9" i="11"/>
  <c r="O14" i="11"/>
  <c r="F72" i="11"/>
  <c r="J39" i="11"/>
  <c r="AJ62" i="11"/>
  <c r="AF18" i="11"/>
  <c r="P28" i="11"/>
  <c r="W43" i="11"/>
  <c r="AM12" i="2"/>
  <c r="AU12" i="7" s="1"/>
  <c r="G12" i="10"/>
  <c r="G68" i="10"/>
  <c r="AM68" i="2"/>
  <c r="AU68" i="7" s="1"/>
  <c r="AF66" i="11"/>
  <c r="X70" i="1"/>
  <c r="Y70" i="1"/>
  <c r="X46" i="1"/>
  <c r="Y46" i="1"/>
  <c r="AA48" i="11"/>
  <c r="AD33" i="2"/>
  <c r="AH103" i="7"/>
  <c r="Q48" i="11"/>
  <c r="AE23" i="30"/>
  <c r="Y49" i="1"/>
  <c r="X49" i="1"/>
  <c r="AD63" i="2"/>
  <c r="N66" i="11"/>
  <c r="G18" i="10"/>
  <c r="AO18" i="10" s="1"/>
  <c r="AM18" i="2"/>
  <c r="AU18" i="7" s="1"/>
  <c r="G46" i="10"/>
  <c r="AO46" i="10" s="1"/>
  <c r="AM46" i="2"/>
  <c r="AU46" i="7" s="1"/>
  <c r="H36" i="11"/>
  <c r="AC26" i="11"/>
  <c r="Y24" i="11"/>
  <c r="Y52" i="11"/>
  <c r="AC27" i="11"/>
  <c r="AE49" i="11"/>
  <c r="U64" i="11"/>
  <c r="AF33" i="11"/>
  <c r="AA25" i="11"/>
  <c r="K66" i="11"/>
  <c r="Q71" i="11"/>
  <c r="N31" i="11"/>
  <c r="W11" i="11"/>
  <c r="T26" i="11"/>
  <c r="O46" i="11"/>
  <c r="Y69" i="11"/>
  <c r="AP15" i="29"/>
  <c r="AD42" i="11"/>
  <c r="K63" i="11"/>
  <c r="Y12" i="11"/>
  <c r="AM59" i="11"/>
  <c r="S34" i="11"/>
  <c r="AM21" i="11"/>
  <c r="AN25" i="11"/>
  <c r="F39" i="11"/>
  <c r="AG42" i="11"/>
  <c r="T32" i="11"/>
  <c r="AE65" i="11"/>
  <c r="L17" i="11"/>
  <c r="O44" i="11"/>
  <c r="N29" i="11"/>
  <c r="U50" i="11"/>
  <c r="F37" i="11"/>
  <c r="AN43" i="2"/>
  <c r="AW43" i="7" s="1"/>
  <c r="AC39" i="11"/>
  <c r="X69" i="1"/>
  <c r="Y69" i="1"/>
  <c r="U42" i="11"/>
  <c r="AA12" i="11"/>
  <c r="AM50" i="2"/>
  <c r="AU50" i="7" s="1"/>
  <c r="G50" i="10"/>
  <c r="AO50" i="10" s="1"/>
  <c r="AC67" i="11"/>
  <c r="Y74" i="11"/>
  <c r="V47" i="11"/>
  <c r="AM32" i="2"/>
  <c r="AU32" i="7" s="1"/>
  <c r="G32" i="10"/>
  <c r="AO32" i="10" s="1"/>
  <c r="X21" i="1"/>
  <c r="Y21" i="1"/>
  <c r="Q66" i="11"/>
  <c r="W24" i="11"/>
  <c r="R43" i="11"/>
  <c r="F66" i="11"/>
  <c r="R9" i="10"/>
  <c r="BE9" i="11"/>
  <c r="G67" i="10"/>
  <c r="AM67" i="2"/>
  <c r="AU67" i="7" s="1"/>
  <c r="X17" i="1"/>
  <c r="Y17" i="1"/>
  <c r="X52" i="1"/>
  <c r="Y52" i="1"/>
  <c r="L24" i="11"/>
  <c r="N48" i="11"/>
  <c r="X35" i="1"/>
  <c r="Y35" i="1"/>
  <c r="G11" i="10"/>
  <c r="AO11" i="10" s="1"/>
  <c r="AM11" i="2"/>
  <c r="AU11" i="7" s="1"/>
  <c r="X29" i="1"/>
  <c r="Y29" i="1"/>
  <c r="W66" i="11"/>
  <c r="AE43" i="11"/>
  <c r="AD67" i="2"/>
  <c r="AG9" i="10"/>
  <c r="BT9" i="11"/>
  <c r="AD66" i="11"/>
  <c r="AD52" i="2"/>
  <c r="U24" i="11"/>
  <c r="AJ24" i="11"/>
  <c r="BE48" i="7"/>
  <c r="AC16" i="11"/>
  <c r="AG30" i="11"/>
  <c r="N37" i="11"/>
  <c r="O38" i="11"/>
  <c r="AA21" i="11"/>
  <c r="P71" i="11"/>
  <c r="U31" i="11"/>
  <c r="P56" i="11"/>
  <c r="F27" i="11"/>
  <c r="AF74" i="11"/>
  <c r="H11" i="11"/>
  <c r="Q44" i="11"/>
  <c r="AE30" i="11"/>
  <c r="S59" i="11"/>
  <c r="S37" i="11"/>
  <c r="AC20" i="2"/>
  <c r="AB10" i="11"/>
  <c r="V61" i="11"/>
  <c r="AG22" i="11"/>
  <c r="G20" i="10"/>
  <c r="AM20" i="2"/>
  <c r="AU20" i="7" s="1"/>
  <c r="V41" i="11"/>
  <c r="Z45" i="11"/>
  <c r="Y71" i="11"/>
  <c r="AE41" i="11"/>
  <c r="Q36" i="11"/>
  <c r="AE40" i="11"/>
  <c r="Z65" i="11"/>
  <c r="M44" i="11"/>
  <c r="W30" i="11"/>
  <c r="Q75" i="11"/>
  <c r="AN63" i="11"/>
  <c r="AF70" i="11"/>
  <c r="X35" i="11"/>
  <c r="H64" i="11"/>
  <c r="O17" i="11"/>
  <c r="Y42" i="1"/>
  <c r="X42" i="1"/>
  <c r="AC35" i="2"/>
  <c r="R24" i="11"/>
  <c r="J66" i="11"/>
  <c r="AC50" i="11"/>
  <c r="AB65" i="11"/>
  <c r="Q63" i="11"/>
  <c r="AA69" i="11"/>
  <c r="V38" i="11"/>
  <c r="J60" i="11"/>
  <c r="R58" i="11"/>
  <c r="AP44" i="10"/>
  <c r="S14" i="11"/>
  <c r="AN66" i="11"/>
  <c r="I52" i="11"/>
  <c r="H46" i="11"/>
  <c r="AM30" i="2"/>
  <c r="AU30" i="7" s="1"/>
  <c r="G30" i="10"/>
  <c r="K47" i="11"/>
  <c r="F36" i="11"/>
  <c r="H14" i="11"/>
  <c r="O24" i="11"/>
  <c r="AG48" i="11"/>
  <c r="C46" i="11"/>
  <c r="AH46" i="7"/>
  <c r="AD57" i="2"/>
  <c r="C65" i="11"/>
  <c r="AH65" i="7"/>
  <c r="Y48" i="11"/>
  <c r="Y36" i="1"/>
  <c r="X36" i="1"/>
  <c r="X19" i="1"/>
  <c r="Y19" i="1"/>
  <c r="AM65" i="2"/>
  <c r="AU65" i="7" s="1"/>
  <c r="G65" i="10"/>
  <c r="AO65" i="10" s="1"/>
  <c r="AP48" i="10"/>
  <c r="G75" i="10"/>
  <c r="AO75" i="10" s="1"/>
  <c r="AM75" i="2"/>
  <c r="AU75" i="7" s="1"/>
  <c r="AH7" i="7"/>
  <c r="C7" i="11"/>
  <c r="AC26" i="2"/>
  <c r="AA36" i="11"/>
  <c r="AD75" i="2"/>
  <c r="Y10" i="1"/>
  <c r="X10" i="1"/>
  <c r="X67" i="1"/>
  <c r="Y67" i="1"/>
  <c r="G72" i="10"/>
  <c r="AM72" i="2"/>
  <c r="AU72" i="7" s="1"/>
  <c r="AO24" i="2"/>
  <c r="AX24" i="7" s="1"/>
  <c r="AM38" i="2"/>
  <c r="AU38" i="7" s="1"/>
  <c r="G38" i="10"/>
  <c r="AO38" i="10" s="1"/>
  <c r="AM26" i="2"/>
  <c r="AU26" i="7" s="1"/>
  <c r="G26" i="10"/>
  <c r="AG43" i="11"/>
  <c r="AC74" i="2"/>
  <c r="Y12" i="1"/>
  <c r="X12" i="1"/>
  <c r="S9" i="10"/>
  <c r="BF9" i="11"/>
  <c r="AD40" i="2"/>
  <c r="AD41" i="2"/>
  <c r="M66" i="11"/>
  <c r="X33" i="1"/>
  <c r="Y33" i="1"/>
  <c r="AM51" i="2"/>
  <c r="AU51" i="7" s="1"/>
  <c r="G51" i="10"/>
  <c r="AO51" i="10" s="1"/>
  <c r="AM38" i="11"/>
  <c r="AI45" i="11"/>
  <c r="AM7" i="7"/>
  <c r="AL76" i="7"/>
  <c r="AH38" i="7"/>
  <c r="C38" i="11"/>
  <c r="AM44" i="11"/>
  <c r="AH32" i="7"/>
  <c r="C32" i="11"/>
  <c r="AM42" i="2"/>
  <c r="AU42" i="7" s="1"/>
  <c r="G42" i="10"/>
  <c r="Q32" i="11"/>
  <c r="AE44" i="11"/>
  <c r="K9" i="10"/>
  <c r="AX9" i="11"/>
  <c r="AM13" i="11"/>
  <c r="AM60" i="2"/>
  <c r="AU60" i="7" s="1"/>
  <c r="G60" i="10"/>
  <c r="AO60" i="10" s="1"/>
  <c r="AD30" i="2"/>
  <c r="Y14" i="1"/>
  <c r="X14" i="1"/>
  <c r="AF55" i="11"/>
  <c r="V31" i="11"/>
  <c r="AC20" i="11"/>
  <c r="K31" i="11"/>
  <c r="AC53" i="2"/>
  <c r="AM56" i="2"/>
  <c r="AU56" i="7" s="1"/>
  <c r="G56" i="10"/>
  <c r="AO56" i="10" s="1"/>
  <c r="G52" i="10"/>
  <c r="AP52" i="10" s="1"/>
  <c r="AM52" i="2"/>
  <c r="AU52" i="7" s="1"/>
  <c r="AC44" i="2"/>
  <c r="AU118" i="7"/>
  <c r="AP14" i="29"/>
  <c r="AQ14" i="29"/>
  <c r="AW118" i="7" s="1"/>
  <c r="BJ118" i="7" s="1"/>
  <c r="BL118" i="7" s="1"/>
  <c r="X71" i="1"/>
  <c r="Y71" i="1"/>
  <c r="X16" i="1"/>
  <c r="Y16" i="1"/>
  <c r="AM47" i="2"/>
  <c r="AU47" i="7" s="1"/>
  <c r="G47" i="10"/>
  <c r="AO47" i="10" s="1"/>
  <c r="AP11" i="29"/>
  <c r="AQ11" i="29"/>
  <c r="AU115" i="7"/>
  <c r="AM24" i="11"/>
  <c r="P43" i="11"/>
  <c r="AD56" i="2"/>
  <c r="X44" i="1"/>
  <c r="Y44" i="1"/>
  <c r="G71" i="10"/>
  <c r="AO71" i="10" s="1"/>
  <c r="AM71" i="2"/>
  <c r="AU71" i="7" s="1"/>
  <c r="Y51" i="1"/>
  <c r="X51" i="1"/>
  <c r="Y45" i="1"/>
  <c r="X45" i="1"/>
  <c r="R68" i="11"/>
  <c r="Q39" i="11"/>
  <c r="AB16" i="11"/>
  <c r="U30" i="11"/>
  <c r="F30" i="11"/>
  <c r="AD62" i="11"/>
  <c r="X37" i="11"/>
  <c r="S55" i="11"/>
  <c r="AA17" i="11"/>
  <c r="X27" i="1"/>
  <c r="Y27" i="1"/>
  <c r="W56" i="11"/>
  <c r="P17" i="11"/>
  <c r="J65" i="11"/>
  <c r="AA44" i="11"/>
  <c r="AJ68" i="11"/>
  <c r="X40" i="1"/>
  <c r="Y40" i="1"/>
  <c r="H55" i="11"/>
  <c r="AH17" i="11"/>
  <c r="H49" i="11"/>
  <c r="O65" i="11"/>
  <c r="T41" i="11"/>
  <c r="AD41" i="11"/>
  <c r="AI16" i="11"/>
  <c r="AH8" i="11"/>
  <c r="AM70" i="11"/>
  <c r="AB69" i="11"/>
  <c r="AO43" i="10"/>
  <c r="AP43" i="10"/>
  <c r="AD25" i="11"/>
  <c r="W8" i="11"/>
  <c r="AM59" i="2"/>
  <c r="AU59" i="7" s="1"/>
  <c r="G59" i="10"/>
  <c r="AO59" i="10" s="1"/>
  <c r="AJ35" i="11"/>
  <c r="N14" i="11"/>
  <c r="AH10" i="11"/>
  <c r="I72" i="11"/>
  <c r="AH43" i="11"/>
  <c r="AB68" i="11"/>
  <c r="AB32" i="11"/>
  <c r="BV9" i="11"/>
  <c r="AI9" i="10"/>
  <c r="Z33" i="11"/>
  <c r="K19" i="11"/>
  <c r="M61" i="11"/>
  <c r="AD28" i="2"/>
  <c r="AF69" i="11"/>
  <c r="S47" i="11"/>
  <c r="AI13" i="11"/>
  <c r="AD73" i="2"/>
  <c r="Y53" i="1"/>
  <c r="X53" i="1"/>
  <c r="O43" i="11"/>
  <c r="M24" i="11"/>
  <c r="AD45" i="2"/>
  <c r="AM37" i="2"/>
  <c r="AU37" i="7" s="1"/>
  <c r="G37" i="10"/>
  <c r="V62" i="11"/>
  <c r="AD57" i="11"/>
  <c r="K65" i="11"/>
  <c r="Y61" i="11"/>
  <c r="I66" i="11"/>
  <c r="P12" i="11"/>
  <c r="AG62" i="11"/>
  <c r="AB26" i="11"/>
  <c r="G10" i="10"/>
  <c r="AM10" i="2"/>
  <c r="AU10" i="7" s="1"/>
  <c r="K8" i="11"/>
  <c r="D23" i="1"/>
  <c r="AC21" i="2"/>
  <c r="X28" i="1"/>
  <c r="Y28" i="1"/>
  <c r="AD72" i="11"/>
  <c r="AI32" i="11"/>
  <c r="S66" i="11"/>
  <c r="F10" i="11"/>
  <c r="R38" i="11"/>
  <c r="F73" i="11"/>
  <c r="AJ47" i="11"/>
  <c r="AF31" i="11"/>
  <c r="O67" i="11"/>
  <c r="AM27" i="11"/>
  <c r="K26" i="11"/>
  <c r="R44" i="11"/>
  <c r="L40" i="11"/>
  <c r="AF11" i="11"/>
  <c r="Q51" i="11"/>
  <c r="P42" i="11"/>
  <c r="AG60" i="11"/>
  <c r="T75" i="11"/>
  <c r="I55" i="11"/>
  <c r="G14" i="10"/>
  <c r="AM14" i="2"/>
  <c r="AU14" i="7" s="1"/>
  <c r="AI47" i="11"/>
  <c r="I41" i="11"/>
  <c r="N61" i="11"/>
  <c r="AH29" i="11"/>
  <c r="AI20" i="29"/>
  <c r="C9" i="11"/>
  <c r="AH9" i="7"/>
  <c r="V66" i="11"/>
  <c r="T7" i="1"/>
  <c r="AL9" i="2"/>
  <c r="AT9" i="7" s="1"/>
  <c r="AN66" i="2"/>
  <c r="AW66" i="7" s="1"/>
  <c r="X65" i="1"/>
  <c r="Y65" i="1"/>
  <c r="AD25" i="2"/>
  <c r="Y73" i="1"/>
  <c r="X73" i="1"/>
  <c r="AD42" i="2"/>
  <c r="G27" i="10"/>
  <c r="AM27" i="2"/>
  <c r="AU27" i="7" s="1"/>
  <c r="C45" i="11"/>
  <c r="AH45" i="7"/>
  <c r="AV9" i="11"/>
  <c r="I9" i="10"/>
  <c r="AM58" i="2"/>
  <c r="AU58" i="7" s="1"/>
  <c r="G58" i="10"/>
  <c r="AO58" i="10" s="1"/>
  <c r="AO7" i="7"/>
  <c r="J9" i="10"/>
  <c r="AW9" i="11"/>
  <c r="X30" i="1"/>
  <c r="Y30" i="1"/>
  <c r="AO24" i="10"/>
  <c r="AP24" i="10"/>
  <c r="AD31" i="2"/>
  <c r="AH13" i="7"/>
  <c r="C13" i="11"/>
  <c r="AM73" i="2"/>
  <c r="AU73" i="7" s="1"/>
  <c r="G73" i="10"/>
  <c r="X26" i="1"/>
  <c r="Y26" i="1"/>
  <c r="K24" i="11"/>
  <c r="AM9" i="10"/>
  <c r="BX9" i="11"/>
  <c r="AT115" i="7"/>
  <c r="AN16" i="29"/>
  <c r="AN18" i="29" s="1"/>
  <c r="G39" i="10"/>
  <c r="AM39" i="2"/>
  <c r="AU39" i="7" s="1"/>
  <c r="Y74" i="1"/>
  <c r="X74" i="1"/>
  <c r="AE74" i="11"/>
  <c r="X9" i="10"/>
  <c r="BK9" i="11"/>
  <c r="X34" i="1"/>
  <c r="Y34" i="1"/>
  <c r="F42" i="11"/>
  <c r="Y55" i="1"/>
  <c r="X55" i="1"/>
  <c r="W59" i="11"/>
  <c r="AH40" i="11"/>
  <c r="AH50" i="7"/>
  <c r="C50" i="11"/>
  <c r="X21" i="11"/>
  <c r="Q69" i="11"/>
  <c r="K68" i="11"/>
  <c r="AM32" i="11"/>
  <c r="Q35" i="11"/>
  <c r="U59" i="11"/>
  <c r="AO7" i="29"/>
  <c r="AT113" i="7"/>
  <c r="AN9" i="29"/>
  <c r="AM25" i="2"/>
  <c r="AU25" i="7" s="1"/>
  <c r="G25" i="10"/>
  <c r="Y38" i="1"/>
  <c r="X38" i="1"/>
  <c r="S43" i="11"/>
  <c r="C56" i="11"/>
  <c r="AH56" i="7"/>
  <c r="V43" i="11"/>
  <c r="X64" i="1"/>
  <c r="Y64" i="1"/>
  <c r="Y68" i="1"/>
  <c r="X68" i="1"/>
  <c r="AF76" i="2"/>
  <c r="O75" i="71"/>
  <c r="AC37" i="2"/>
  <c r="AB66" i="11"/>
  <c r="G34" i="10"/>
  <c r="AO34" i="10" s="1"/>
  <c r="AM34" i="2"/>
  <c r="AU34" i="7" s="1"/>
  <c r="G49" i="10"/>
  <c r="AM49" i="2"/>
  <c r="AU49" i="7" s="1"/>
  <c r="AG13" i="11"/>
  <c r="AA41" i="11"/>
  <c r="Q9" i="10"/>
  <c r="BD9" i="11"/>
  <c r="AC21" i="11"/>
  <c r="T39" i="11"/>
  <c r="T35" i="11"/>
  <c r="AG19" i="11"/>
  <c r="N53" i="11"/>
  <c r="AF65" i="11"/>
  <c r="F44" i="11"/>
  <c r="R29" i="11"/>
  <c r="H38" i="11"/>
  <c r="U41" i="11"/>
  <c r="AD45" i="11"/>
  <c r="V71" i="11"/>
  <c r="AJ37" i="11"/>
  <c r="AJ27" i="11"/>
  <c r="Q22" i="11"/>
  <c r="K51" i="11"/>
  <c r="X41" i="1"/>
  <c r="Y41" i="1"/>
  <c r="J42" i="10"/>
  <c r="AW42" i="11"/>
  <c r="P34" i="11"/>
  <c r="M22" i="11"/>
  <c r="AS7" i="7"/>
  <c r="V22" i="11"/>
  <c r="AM17" i="2"/>
  <c r="AU17" i="7" s="1"/>
  <c r="G17" i="10"/>
  <c r="AO17" i="10" s="1"/>
  <c r="AE42" i="11"/>
  <c r="X39" i="11"/>
  <c r="AH62" i="11"/>
  <c r="AC39" i="2"/>
  <c r="F12" i="11"/>
  <c r="AC46" i="2"/>
  <c r="Y8" i="1"/>
  <c r="X8" i="1"/>
  <c r="O48" i="11"/>
  <c r="AD7" i="2"/>
  <c r="AD66" i="2"/>
  <c r="AB24" i="11"/>
  <c r="Y13" i="1"/>
  <c r="X13" i="1"/>
  <c r="AF43" i="11"/>
  <c r="J24" i="11"/>
  <c r="G36" i="10"/>
  <c r="AM36" i="2"/>
  <c r="AU36" i="7" s="1"/>
  <c r="AF41" i="11"/>
  <c r="AC62" i="11"/>
  <c r="AI51" i="11"/>
  <c r="J38" i="11"/>
  <c r="Y39" i="1"/>
  <c r="X39" i="1"/>
  <c r="U58" i="11"/>
  <c r="AJ59" i="11"/>
  <c r="AH55" i="11"/>
  <c r="U52" i="11"/>
  <c r="AB40" i="11"/>
  <c r="O35" i="11"/>
  <c r="L19" i="11"/>
  <c r="U13" i="11"/>
  <c r="X66" i="11"/>
  <c r="V50" i="11"/>
  <c r="R75" i="11"/>
  <c r="L54" i="11"/>
  <c r="H74" i="11"/>
  <c r="AF44" i="11"/>
  <c r="P41" i="11"/>
  <c r="AM45" i="2"/>
  <c r="AU45" i="7" s="1"/>
  <c r="G45" i="10"/>
  <c r="AO45" i="10" s="1"/>
  <c r="AJ63" i="11"/>
  <c r="AA39" i="11"/>
  <c r="Y70" i="11"/>
  <c r="AE35" i="11"/>
  <c r="AH22" i="11"/>
  <c r="AG64" i="11"/>
  <c r="X32" i="11"/>
  <c r="Z21" i="11"/>
  <c r="J19" i="11"/>
  <c r="O22" i="11"/>
  <c r="AE52" i="11"/>
  <c r="Y42" i="11"/>
  <c r="Y58" i="1"/>
  <c r="X58" i="1"/>
  <c r="AF50" i="11"/>
  <c r="W25" i="11"/>
  <c r="AN43" i="11"/>
  <c r="AE34" i="30"/>
  <c r="M40" i="11"/>
  <c r="AD48" i="2"/>
  <c r="AL7" i="2"/>
  <c r="T45" i="11"/>
  <c r="AD55" i="2"/>
  <c r="M30" i="11"/>
  <c r="W55" i="11"/>
  <c r="G33" i="10"/>
  <c r="AM33" i="2"/>
  <c r="AU33" i="7" s="1"/>
  <c r="AM48" i="11"/>
  <c r="T66" i="11"/>
  <c r="X54" i="1"/>
  <c r="Y54" i="1"/>
  <c r="W14" i="11"/>
  <c r="J44" i="11"/>
  <c r="AM74" i="2"/>
  <c r="AU74" i="7" s="1"/>
  <c r="G74" i="10"/>
  <c r="AO74" i="10" s="1"/>
  <c r="AC30" i="11"/>
  <c r="AA32" i="11"/>
  <c r="AO120" i="7"/>
  <c r="AC69" i="2"/>
  <c r="AD48" i="11"/>
  <c r="AC19" i="2"/>
  <c r="Y75" i="1"/>
  <c r="X75" i="1"/>
  <c r="R48" i="11"/>
  <c r="AH66" i="11"/>
  <c r="AD49" i="2"/>
  <c r="V24" i="11"/>
  <c r="AH14" i="11"/>
  <c r="AM62" i="2"/>
  <c r="AU62" i="7" s="1"/>
  <c r="G62" i="10"/>
  <c r="AO62" i="10" s="1"/>
  <c r="AO66" i="10"/>
  <c r="AP66" i="10"/>
  <c r="AM22" i="2"/>
  <c r="AU22" i="7" s="1"/>
  <c r="G22" i="10"/>
  <c r="AO22" i="10" s="1"/>
  <c r="AO8" i="29"/>
  <c r="AM69" i="2"/>
  <c r="AU69" i="7" s="1"/>
  <c r="G69" i="10"/>
  <c r="AO69" i="10" s="1"/>
  <c r="AD12" i="2"/>
  <c r="V9" i="10"/>
  <c r="BI9" i="11"/>
  <c r="AH61" i="7"/>
  <c r="C61" i="11"/>
  <c r="AM55" i="2"/>
  <c r="AU55" i="7" s="1"/>
  <c r="G55" i="10"/>
  <c r="AO55" i="10" s="1"/>
  <c r="C44" i="11"/>
  <c r="AH44" i="7"/>
  <c r="AK20" i="29"/>
  <c r="AD38" i="2"/>
  <c r="BY9" i="11"/>
  <c r="AN9" i="10"/>
  <c r="C57" i="11"/>
  <c r="AH57" i="7"/>
  <c r="AA76" i="2"/>
  <c r="AA85" i="2" s="1"/>
  <c r="AJ48" i="11"/>
  <c r="AH75" i="7"/>
  <c r="C75" i="11"/>
  <c r="H48" i="11"/>
  <c r="AI48" i="11"/>
  <c r="AC8" i="2"/>
  <c r="AP13" i="10" l="1"/>
  <c r="AG76" i="7"/>
  <c r="AP16" i="10"/>
  <c r="AP32" i="10"/>
  <c r="BA74" i="7"/>
  <c r="BC74" i="7" s="1"/>
  <c r="BA58" i="7"/>
  <c r="BA60" i="7"/>
  <c r="BC60" i="7" s="1"/>
  <c r="BA18" i="7"/>
  <c r="BC18" i="7" s="1"/>
  <c r="BA62" i="7"/>
  <c r="BC62" i="7" s="1"/>
  <c r="BA17" i="7"/>
  <c r="BA59" i="7"/>
  <c r="BA47" i="7"/>
  <c r="BA38" i="7"/>
  <c r="BC38" i="7" s="1"/>
  <c r="BA75" i="7"/>
  <c r="BC75" i="7" s="1"/>
  <c r="BA8" i="7"/>
  <c r="BC8" i="7" s="1"/>
  <c r="BA13" i="7"/>
  <c r="BC13" i="7" s="1"/>
  <c r="BA66" i="7"/>
  <c r="BC66" i="7" s="1"/>
  <c r="BA71" i="7"/>
  <c r="BC71" i="7" s="1"/>
  <c r="BA11" i="7"/>
  <c r="BA50" i="7"/>
  <c r="BC50" i="7" s="1"/>
  <c r="BA61" i="7"/>
  <c r="BC61" i="7" s="1"/>
  <c r="BA22" i="7"/>
  <c r="BA69" i="7"/>
  <c r="BC69" i="7" s="1"/>
  <c r="BA34" i="7"/>
  <c r="BC34" i="7" s="1"/>
  <c r="BA24" i="7"/>
  <c r="BC24" i="7" s="1"/>
  <c r="BA43" i="7"/>
  <c r="BC43" i="7" s="1"/>
  <c r="BA56" i="7"/>
  <c r="BC56" i="7" s="1"/>
  <c r="BA51" i="7"/>
  <c r="BA46" i="7"/>
  <c r="BC46" i="7" s="1"/>
  <c r="BA44" i="7"/>
  <c r="BC44" i="7" s="1"/>
  <c r="BA35" i="7"/>
  <c r="BC35" i="7" s="1"/>
  <c r="BA70" i="7"/>
  <c r="BE70" i="7" s="1"/>
  <c r="AP18" i="10"/>
  <c r="BA55" i="7"/>
  <c r="BE55" i="7" s="1"/>
  <c r="BA45" i="7"/>
  <c r="BC45" i="7" s="1"/>
  <c r="BA65" i="7"/>
  <c r="BC65" i="7" s="1"/>
  <c r="BA32" i="7"/>
  <c r="BC32" i="7" s="1"/>
  <c r="BA40" i="7"/>
  <c r="BE40" i="7" s="1"/>
  <c r="BA16" i="7"/>
  <c r="BC16" i="7" s="1"/>
  <c r="BA31" i="7"/>
  <c r="BC31" i="7" s="1"/>
  <c r="BA57" i="7"/>
  <c r="BC57" i="7" s="1"/>
  <c r="H28" i="11"/>
  <c r="AE15" i="30"/>
  <c r="AE20" i="30"/>
  <c r="AH110" i="7"/>
  <c r="AE29" i="30"/>
  <c r="AE28" i="30"/>
  <c r="AH105" i="7"/>
  <c r="AE9" i="30"/>
  <c r="AE26" i="30"/>
  <c r="AE32" i="30"/>
  <c r="AH98" i="7"/>
  <c r="AH90" i="7"/>
  <c r="C76" i="10"/>
  <c r="AH99" i="7"/>
  <c r="AH100" i="7"/>
  <c r="AE22" i="30"/>
  <c r="AE78" i="7"/>
  <c r="AE111" i="7" s="1"/>
  <c r="AE122" i="7" s="1"/>
  <c r="Y42" i="30"/>
  <c r="Z65" i="1"/>
  <c r="AH89" i="7"/>
  <c r="AE12" i="30"/>
  <c r="AH102" i="7"/>
  <c r="BI78" i="7"/>
  <c r="BI111" i="7" s="1"/>
  <c r="AE18" i="30"/>
  <c r="AB7" i="30"/>
  <c r="AH96" i="7"/>
  <c r="AH88" i="7"/>
  <c r="AH93" i="7"/>
  <c r="AE31" i="30"/>
  <c r="AH86" i="7"/>
  <c r="AE8" i="30"/>
  <c r="AE27" i="30"/>
  <c r="AE19" i="30"/>
  <c r="AE36" i="30"/>
  <c r="AE25" i="30"/>
  <c r="AE11" i="30"/>
  <c r="AH85" i="7"/>
  <c r="AE21" i="30"/>
  <c r="AH82" i="7"/>
  <c r="AE10" i="30"/>
  <c r="AE16" i="30"/>
  <c r="AE37" i="30"/>
  <c r="AH92" i="7"/>
  <c r="AH97" i="7"/>
  <c r="AH81" i="7"/>
  <c r="AH87" i="7"/>
  <c r="AG40" i="30"/>
  <c r="AB40" i="30"/>
  <c r="AW40" i="30" s="1"/>
  <c r="AE39" i="30"/>
  <c r="AH80" i="7"/>
  <c r="AE14" i="30"/>
  <c r="AH83" i="7"/>
  <c r="AH94" i="7"/>
  <c r="AE41" i="30"/>
  <c r="AX41" i="30" s="1"/>
  <c r="AH106" i="7"/>
  <c r="AE30" i="30"/>
  <c r="AH95" i="7"/>
  <c r="AH109" i="7"/>
  <c r="AD7" i="30"/>
  <c r="BD76" i="9"/>
  <c r="AE17" i="30"/>
  <c r="AH104" i="7"/>
  <c r="AE33" i="30"/>
  <c r="AE13" i="30"/>
  <c r="AH84" i="7"/>
  <c r="AH42" i="7"/>
  <c r="C42" i="11"/>
  <c r="AH19" i="7"/>
  <c r="C19" i="11"/>
  <c r="U49" i="11"/>
  <c r="H53" i="11"/>
  <c r="AP34" i="10"/>
  <c r="AP47" i="10"/>
  <c r="AQ15" i="29"/>
  <c r="AW119" i="7" s="1"/>
  <c r="BJ119" i="7" s="1"/>
  <c r="BL119" i="7" s="1"/>
  <c r="AO16" i="29"/>
  <c r="AB66" i="1"/>
  <c r="AN20" i="29"/>
  <c r="T43" i="11"/>
  <c r="AB43" i="11"/>
  <c r="Z27" i="11"/>
  <c r="T59" i="11"/>
  <c r="S39" i="11"/>
  <c r="AP46" i="10"/>
  <c r="AP75" i="10"/>
  <c r="AP56" i="10"/>
  <c r="AJ14" i="11"/>
  <c r="H54" i="11"/>
  <c r="AB11" i="11"/>
  <c r="AE27" i="11"/>
  <c r="O73" i="11"/>
  <c r="AN48" i="11"/>
  <c r="T8" i="11"/>
  <c r="T64" i="11"/>
  <c r="AC34" i="11"/>
  <c r="AI28" i="11"/>
  <c r="M21" i="11"/>
  <c r="P36" i="11"/>
  <c r="AI74" i="11"/>
  <c r="R59" i="11"/>
  <c r="AN70" i="11"/>
  <c r="I36" i="11"/>
  <c r="R52" i="11"/>
  <c r="I42" i="11"/>
  <c r="H24" i="11"/>
  <c r="M48" i="11"/>
  <c r="AE25" i="11"/>
  <c r="Y64" i="11"/>
  <c r="J35" i="11"/>
  <c r="AC13" i="11"/>
  <c r="AH70" i="11"/>
  <c r="AI42" i="11"/>
  <c r="X75" i="11"/>
  <c r="P20" i="11"/>
  <c r="AG37" i="11"/>
  <c r="Y59" i="11"/>
  <c r="AN36" i="11"/>
  <c r="AB73" i="11"/>
  <c r="AA61" i="11"/>
  <c r="Y68" i="11"/>
  <c r="J53" i="11"/>
  <c r="F60" i="11"/>
  <c r="AO53" i="10"/>
  <c r="AP53" i="10"/>
  <c r="AN57" i="11"/>
  <c r="N50" i="11"/>
  <c r="R63" i="11"/>
  <c r="J25" i="11"/>
  <c r="AF24" i="1"/>
  <c r="Z24" i="1"/>
  <c r="L67" i="11"/>
  <c r="AE18" i="11"/>
  <c r="AA33" i="11"/>
  <c r="Q46" i="11"/>
  <c r="H59" i="11"/>
  <c r="J41" i="11"/>
  <c r="AN32" i="11"/>
  <c r="L64" i="11"/>
  <c r="H44" i="11"/>
  <c r="AP61" i="10"/>
  <c r="Z60" i="1"/>
  <c r="Z27" i="1"/>
  <c r="Z58" i="1"/>
  <c r="Z55" i="1"/>
  <c r="F23" i="10"/>
  <c r="U23" i="10"/>
  <c r="X23" i="10"/>
  <c r="Z72" i="1"/>
  <c r="BR23" i="11"/>
  <c r="V23" i="10"/>
  <c r="AB23" i="10"/>
  <c r="Z51" i="1"/>
  <c r="Z71" i="1"/>
  <c r="Z14" i="1"/>
  <c r="AP58" i="10"/>
  <c r="Z23" i="10"/>
  <c r="Y23" i="10"/>
  <c r="BU23" i="11"/>
  <c r="AP70" i="10"/>
  <c r="Z73" i="1"/>
  <c r="AP65" i="10"/>
  <c r="Z34" i="1"/>
  <c r="AP40" i="10"/>
  <c r="AN23" i="10"/>
  <c r="BE44" i="7"/>
  <c r="BC17" i="7"/>
  <c r="BE17" i="7"/>
  <c r="AO8" i="2"/>
  <c r="AX8" i="7" s="1"/>
  <c r="BC55" i="7"/>
  <c r="AO59" i="2"/>
  <c r="AX59" i="7" s="1"/>
  <c r="AO32" i="2"/>
  <c r="AX32" i="7" s="1"/>
  <c r="AO53" i="2"/>
  <c r="AX53" i="7" s="1"/>
  <c r="AO65" i="2"/>
  <c r="AX65" i="7" s="1"/>
  <c r="AO18" i="2"/>
  <c r="AX18" i="7" s="1"/>
  <c r="N16" i="11"/>
  <c r="H47" i="11"/>
  <c r="Y8" i="11"/>
  <c r="H69" i="11"/>
  <c r="V7" i="10"/>
  <c r="AD50" i="11"/>
  <c r="F56" i="11"/>
  <c r="AJ60" i="11"/>
  <c r="AI38" i="11"/>
  <c r="Q11" i="11"/>
  <c r="AH42" i="11"/>
  <c r="AJ9" i="11"/>
  <c r="AO36" i="2"/>
  <c r="AX36" i="7" s="1"/>
  <c r="U8" i="11"/>
  <c r="M18" i="11"/>
  <c r="AJ25" i="11"/>
  <c r="Y66" i="11"/>
  <c r="AM49" i="11"/>
  <c r="I59" i="11"/>
  <c r="AN8" i="11"/>
  <c r="P16" i="11"/>
  <c r="Z38" i="11"/>
  <c r="Y63" i="11"/>
  <c r="P38" i="11"/>
  <c r="AD53" i="11"/>
  <c r="Z52" i="11"/>
  <c r="AD16" i="11"/>
  <c r="AN55" i="2"/>
  <c r="AW55" i="7" s="1"/>
  <c r="AG16" i="11"/>
  <c r="F24" i="11"/>
  <c r="P27" i="11"/>
  <c r="Q54" i="11"/>
  <c r="AB71" i="11"/>
  <c r="W31" i="11"/>
  <c r="AO69" i="2"/>
  <c r="AX69" i="7" s="1"/>
  <c r="AU114" i="7"/>
  <c r="AS8" i="29"/>
  <c r="AN62" i="2"/>
  <c r="AW62" i="7" s="1"/>
  <c r="W18" i="11"/>
  <c r="N45" i="11"/>
  <c r="R19" i="11"/>
  <c r="K46" i="11"/>
  <c r="AO74" i="2"/>
  <c r="AX74" i="7" s="1"/>
  <c r="H60" i="11"/>
  <c r="AM7" i="2"/>
  <c r="G7" i="10"/>
  <c r="K74" i="11"/>
  <c r="N70" i="11"/>
  <c r="N44" i="11"/>
  <c r="AO36" i="10"/>
  <c r="AP36" i="10"/>
  <c r="Z49" i="11"/>
  <c r="Z16" i="11"/>
  <c r="AB37" i="11"/>
  <c r="Q12" i="11"/>
  <c r="X74" i="11"/>
  <c r="O37" i="11"/>
  <c r="T29" i="11"/>
  <c r="O26" i="11"/>
  <c r="AI37" i="11"/>
  <c r="AN26" i="11"/>
  <c r="AM39" i="11"/>
  <c r="I31" i="11"/>
  <c r="Q16" i="11"/>
  <c r="AH36" i="11"/>
  <c r="AD37" i="2"/>
  <c r="K20" i="11"/>
  <c r="Z29" i="11"/>
  <c r="P24" i="11"/>
  <c r="AA70" i="11"/>
  <c r="AE46" i="11"/>
  <c r="AT120" i="7"/>
  <c r="AE58" i="11"/>
  <c r="L28" i="11"/>
  <c r="AF43" i="1"/>
  <c r="AB43" i="1"/>
  <c r="P19" i="11"/>
  <c r="T55" i="11"/>
  <c r="AN39" i="2"/>
  <c r="AW39" i="7" s="1"/>
  <c r="N71" i="11"/>
  <c r="AJ22" i="11"/>
  <c r="U69" i="11"/>
  <c r="Z62" i="11"/>
  <c r="AJ61" i="11"/>
  <c r="AB13" i="11"/>
  <c r="AH73" i="11"/>
  <c r="AB55" i="11"/>
  <c r="AM17" i="11"/>
  <c r="AN14" i="2"/>
  <c r="AW14" i="7" s="1"/>
  <c r="AN7" i="10"/>
  <c r="E23" i="1"/>
  <c r="AO10" i="10"/>
  <c r="AP10" i="10"/>
  <c r="AV115" i="7"/>
  <c r="AR11" i="29"/>
  <c r="AP16" i="29"/>
  <c r="BC47" i="7"/>
  <c r="BE47" i="7"/>
  <c r="AI24" i="11"/>
  <c r="W51" i="11"/>
  <c r="P11" i="11"/>
  <c r="AN60" i="2"/>
  <c r="AW60" i="7" s="1"/>
  <c r="AG59" i="11"/>
  <c r="N57" i="11"/>
  <c r="AF15" i="2"/>
  <c r="O14" i="71"/>
  <c r="AN51" i="2"/>
  <c r="AW51" i="7" s="1"/>
  <c r="AH7" i="10"/>
  <c r="W32" i="11"/>
  <c r="AM33" i="11"/>
  <c r="AJ40" i="11"/>
  <c r="AH44" i="11"/>
  <c r="T24" i="11"/>
  <c r="X43" i="11"/>
  <c r="AN26" i="2"/>
  <c r="AW26" i="7" s="1"/>
  <c r="AG55" i="11"/>
  <c r="AO38" i="2"/>
  <c r="AX38" i="7" s="1"/>
  <c r="O11" i="11"/>
  <c r="AF56" i="11"/>
  <c r="F65" i="11"/>
  <c r="AB62" i="11"/>
  <c r="AN46" i="11"/>
  <c r="Q30" i="11"/>
  <c r="K33" i="11"/>
  <c r="P35" i="11"/>
  <c r="AC14" i="11"/>
  <c r="N49" i="11"/>
  <c r="AN75" i="2"/>
  <c r="AW75" i="7" s="1"/>
  <c r="AA45" i="11"/>
  <c r="AF73" i="11"/>
  <c r="AC31" i="11"/>
  <c r="AO30" i="10"/>
  <c r="AP30" i="10"/>
  <c r="AF61" i="11"/>
  <c r="W41" i="11"/>
  <c r="BE45" i="7"/>
  <c r="AD20" i="2"/>
  <c r="M37" i="11"/>
  <c r="P39" i="11"/>
  <c r="AJ13" i="11"/>
  <c r="AN11" i="2"/>
  <c r="AW11" i="7" s="1"/>
  <c r="AP71" i="10"/>
  <c r="AE7" i="10"/>
  <c r="AB47" i="11"/>
  <c r="T63" i="11"/>
  <c r="T61" i="11"/>
  <c r="AN46" i="2"/>
  <c r="AW46" i="7" s="1"/>
  <c r="L69" i="11"/>
  <c r="L8" i="11"/>
  <c r="S33" i="11"/>
  <c r="I62" i="11"/>
  <c r="U22" i="11"/>
  <c r="K53" i="11"/>
  <c r="H72" i="11"/>
  <c r="AO68" i="10"/>
  <c r="AP68" i="10"/>
  <c r="AH58" i="11"/>
  <c r="I24" i="11"/>
  <c r="O13" i="11"/>
  <c r="J69" i="11"/>
  <c r="S40" i="11"/>
  <c r="AG36" i="11"/>
  <c r="K25" i="11"/>
  <c r="AI30" i="11"/>
  <c r="U40" i="11"/>
  <c r="J32" i="11"/>
  <c r="W57" i="11"/>
  <c r="Y50" i="11"/>
  <c r="AN61" i="2"/>
  <c r="AW61" i="7" s="1"/>
  <c r="I27" i="11"/>
  <c r="F32" i="11"/>
  <c r="AN20" i="11"/>
  <c r="AE19" i="11"/>
  <c r="AN51" i="11"/>
  <c r="AN28" i="2"/>
  <c r="AW28" i="7" s="1"/>
  <c r="AN64" i="2"/>
  <c r="AW64" i="7" s="1"/>
  <c r="AD9" i="2"/>
  <c r="AO35" i="2"/>
  <c r="AX35" i="7" s="1"/>
  <c r="AM42" i="11"/>
  <c r="N32" i="11"/>
  <c r="AD28" i="11"/>
  <c r="R40" i="11"/>
  <c r="BC40" i="7"/>
  <c r="F52" i="11"/>
  <c r="J28" i="11"/>
  <c r="AB7" i="10"/>
  <c r="AD29" i="2"/>
  <c r="AF35" i="11"/>
  <c r="I45" i="11"/>
  <c r="AH57" i="11"/>
  <c r="Z44" i="11"/>
  <c r="O72" i="11"/>
  <c r="L55" i="11"/>
  <c r="AF26" i="11"/>
  <c r="R61" i="11"/>
  <c r="W37" i="11"/>
  <c r="Y73" i="11"/>
  <c r="Y41" i="11"/>
  <c r="W35" i="11"/>
  <c r="AE69" i="11"/>
  <c r="Y45" i="11"/>
  <c r="AO19" i="10"/>
  <c r="AP19" i="10"/>
  <c r="AP17" i="10"/>
  <c r="T10" i="11"/>
  <c r="M28" i="11"/>
  <c r="U47" i="11"/>
  <c r="L71" i="11"/>
  <c r="AN63" i="2"/>
  <c r="AW63" i="7" s="1"/>
  <c r="Z57" i="1"/>
  <c r="Z54" i="11"/>
  <c r="BE75" i="7"/>
  <c r="AI33" i="11"/>
  <c r="Y40" i="11"/>
  <c r="F74" i="11"/>
  <c r="AF32" i="11"/>
  <c r="P59" i="11"/>
  <c r="L39" i="11"/>
  <c r="X16" i="11"/>
  <c r="V51" i="11"/>
  <c r="X30" i="11"/>
  <c r="I16" i="11"/>
  <c r="V53" i="11"/>
  <c r="AM62" i="11"/>
  <c r="Z35" i="11"/>
  <c r="AE36" i="11"/>
  <c r="AJ31" i="11"/>
  <c r="Z68" i="11"/>
  <c r="AF37" i="11"/>
  <c r="AD69" i="11"/>
  <c r="S68" i="11"/>
  <c r="AO41" i="10"/>
  <c r="AP41" i="10"/>
  <c r="Z67" i="11"/>
  <c r="X7" i="10"/>
  <c r="AG24" i="11"/>
  <c r="J68" i="11"/>
  <c r="AB35" i="11"/>
  <c r="M67" i="11"/>
  <c r="I33" i="11"/>
  <c r="T7" i="10"/>
  <c r="H10" i="11"/>
  <c r="K10" i="11"/>
  <c r="M57" i="11"/>
  <c r="AG40" i="11"/>
  <c r="AI36" i="11"/>
  <c r="M25" i="11"/>
  <c r="AJ74" i="11"/>
  <c r="J8" i="11"/>
  <c r="K57" i="11"/>
  <c r="I7" i="10"/>
  <c r="AN47" i="11"/>
  <c r="AD73" i="11"/>
  <c r="AV116" i="7"/>
  <c r="AR12" i="29"/>
  <c r="AS12" i="29" s="1"/>
  <c r="AG44" i="11"/>
  <c r="AF46" i="11"/>
  <c r="AN54" i="2"/>
  <c r="AW54" i="7" s="1"/>
  <c r="Y14" i="11"/>
  <c r="AJ45" i="11"/>
  <c r="W13" i="11"/>
  <c r="X22" i="11"/>
  <c r="AH12" i="11"/>
  <c r="N55" i="11"/>
  <c r="Z17" i="11"/>
  <c r="AP8" i="10"/>
  <c r="AP31" i="10"/>
  <c r="AN40" i="11"/>
  <c r="AI44" i="11"/>
  <c r="U37" i="11"/>
  <c r="T62" i="11"/>
  <c r="J71" i="11"/>
  <c r="AJ43" i="11"/>
  <c r="AM61" i="11"/>
  <c r="S30" i="11"/>
  <c r="S41" i="11"/>
  <c r="X54" i="11"/>
  <c r="Z40" i="11"/>
  <c r="AB18" i="11"/>
  <c r="AB20" i="11"/>
  <c r="V29" i="11"/>
  <c r="N17" i="11"/>
  <c r="T28" i="11"/>
  <c r="K34" i="11"/>
  <c r="O62" i="11"/>
  <c r="W42" i="11"/>
  <c r="AS7" i="29"/>
  <c r="E15" i="10"/>
  <c r="AU113" i="7"/>
  <c r="AO9" i="29"/>
  <c r="AO20" i="29" s="1"/>
  <c r="AE54" i="11"/>
  <c r="AH45" i="11"/>
  <c r="S19" i="11"/>
  <c r="T57" i="11"/>
  <c r="F35" i="11"/>
  <c r="AN56" i="11"/>
  <c r="L21" i="11"/>
  <c r="L35" i="11"/>
  <c r="AE12" i="11"/>
  <c r="S53" i="11"/>
  <c r="N18" i="11"/>
  <c r="AD68" i="11"/>
  <c r="AJ56" i="11"/>
  <c r="K7" i="10"/>
  <c r="AD19" i="11"/>
  <c r="T37" i="11"/>
  <c r="N62" i="11"/>
  <c r="AM20" i="11"/>
  <c r="R18" i="11"/>
  <c r="H16" i="11"/>
  <c r="AO39" i="10"/>
  <c r="AP39" i="10"/>
  <c r="V34" i="11"/>
  <c r="W7" i="10"/>
  <c r="Z13" i="11"/>
  <c r="V59" i="11"/>
  <c r="P8" i="11"/>
  <c r="Z41" i="11"/>
  <c r="AB25" i="11"/>
  <c r="AJ10" i="11"/>
  <c r="T12" i="11"/>
  <c r="W61" i="11"/>
  <c r="L62" i="11"/>
  <c r="F63" i="11"/>
  <c r="AH56" i="11"/>
  <c r="J7" i="10"/>
  <c r="AI75" i="11"/>
  <c r="AA71" i="11"/>
  <c r="AP27" i="10"/>
  <c r="AO27" i="10"/>
  <c r="L43" i="11"/>
  <c r="AI14" i="11"/>
  <c r="AJ19" i="11"/>
  <c r="I25" i="11"/>
  <c r="F26" i="11"/>
  <c r="AH37" i="11"/>
  <c r="N7" i="10"/>
  <c r="AI70" i="11"/>
  <c r="Y22" i="11"/>
  <c r="AW66" i="2"/>
  <c r="AY66" i="2" s="1"/>
  <c r="AT66" i="11"/>
  <c r="BZ66" i="11" s="1"/>
  <c r="BJ66" i="7" s="1"/>
  <c r="BL66" i="7" s="1"/>
  <c r="S75" i="11"/>
  <c r="Q25" i="11"/>
  <c r="AD67" i="11"/>
  <c r="AI10" i="11"/>
  <c r="AE23" i="10"/>
  <c r="AN37" i="2"/>
  <c r="AW37" i="7" s="1"/>
  <c r="BC59" i="7"/>
  <c r="BE59" i="7"/>
  <c r="U7" i="10"/>
  <c r="BE71" i="7"/>
  <c r="AO18" i="29"/>
  <c r="E23" i="10" s="1"/>
  <c r="AC66" i="11"/>
  <c r="AM7" i="10"/>
  <c r="AD44" i="2"/>
  <c r="R54" i="11"/>
  <c r="L12" i="11"/>
  <c r="J67" i="11"/>
  <c r="AO60" i="2"/>
  <c r="AX60" i="7" s="1"/>
  <c r="O68" i="11"/>
  <c r="AO42" i="10"/>
  <c r="AP42" i="10"/>
  <c r="AN35" i="11"/>
  <c r="AI7" i="10"/>
  <c r="Q29" i="11"/>
  <c r="AN53" i="11"/>
  <c r="J74" i="11"/>
  <c r="O59" i="11"/>
  <c r="AD47" i="11"/>
  <c r="F43" i="11"/>
  <c r="Z53" i="11"/>
  <c r="AI39" i="11"/>
  <c r="AC71" i="11"/>
  <c r="S7" i="10"/>
  <c r="K14" i="11"/>
  <c r="AM37" i="11"/>
  <c r="R49" i="11"/>
  <c r="M75" i="11"/>
  <c r="P22" i="11"/>
  <c r="T21" i="11"/>
  <c r="M13" i="11"/>
  <c r="V58" i="11"/>
  <c r="AD74" i="2"/>
  <c r="Z11" i="11"/>
  <c r="AO26" i="10"/>
  <c r="AP26" i="10"/>
  <c r="AH25" i="11"/>
  <c r="J27" i="11"/>
  <c r="AE62" i="11"/>
  <c r="AO72" i="10"/>
  <c r="AP72" i="10"/>
  <c r="P66" i="11"/>
  <c r="AH68" i="11"/>
  <c r="M58" i="11"/>
  <c r="AC69" i="11"/>
  <c r="AG69" i="11"/>
  <c r="F29" i="11"/>
  <c r="M12" i="11"/>
  <c r="S20" i="11"/>
  <c r="R71" i="11"/>
  <c r="X53" i="11"/>
  <c r="V16" i="11"/>
  <c r="U46" i="11"/>
  <c r="U57" i="11"/>
  <c r="AD31" i="11"/>
  <c r="P30" i="11"/>
  <c r="W72" i="11"/>
  <c r="S13" i="11"/>
  <c r="P67" i="11"/>
  <c r="AD26" i="2"/>
  <c r="AP51" i="10"/>
  <c r="I14" i="11"/>
  <c r="Z47" i="11"/>
  <c r="AM69" i="11"/>
  <c r="AB19" i="11"/>
  <c r="AI41" i="11"/>
  <c r="AH28" i="11"/>
  <c r="H32" i="11"/>
  <c r="AN30" i="2"/>
  <c r="AW30" i="7" s="1"/>
  <c r="X12" i="11"/>
  <c r="AM12" i="11"/>
  <c r="AG23" i="2"/>
  <c r="AO23" i="7" s="1"/>
  <c r="N58" i="11"/>
  <c r="AG46" i="11"/>
  <c r="AG11" i="11"/>
  <c r="X73" i="11"/>
  <c r="O75" i="11"/>
  <c r="U21" i="11"/>
  <c r="Y31" i="11"/>
  <c r="AF57" i="11"/>
  <c r="AN50" i="2"/>
  <c r="AW50" i="7" s="1"/>
  <c r="AO43" i="2"/>
  <c r="AX43" i="7" s="1"/>
  <c r="BE50" i="7"/>
  <c r="V57" i="11"/>
  <c r="P18" i="11"/>
  <c r="AE33" i="11"/>
  <c r="P45" i="11"/>
  <c r="Q10" i="11"/>
  <c r="M73" i="11"/>
  <c r="F31" i="11"/>
  <c r="N24" i="11"/>
  <c r="AO12" i="2"/>
  <c r="AX12" i="7" s="1"/>
  <c r="AE48" i="11"/>
  <c r="AG26" i="11"/>
  <c r="S48" i="11"/>
  <c r="AJ33" i="11"/>
  <c r="AN39" i="11"/>
  <c r="H33" i="11"/>
  <c r="J29" i="11"/>
  <c r="Q7" i="10"/>
  <c r="Q45" i="11"/>
  <c r="AO21" i="10"/>
  <c r="AP21" i="10"/>
  <c r="H39" i="11"/>
  <c r="W21" i="11"/>
  <c r="AN44" i="2"/>
  <c r="AW44" i="7" s="1"/>
  <c r="AC76" i="2"/>
  <c r="AC85" i="2" s="1"/>
  <c r="AO28" i="10"/>
  <c r="AP28" i="10"/>
  <c r="AF7" i="10"/>
  <c r="AO64" i="10"/>
  <c r="AP64" i="10"/>
  <c r="AN35" i="2"/>
  <c r="AW35" i="7" s="1"/>
  <c r="AA66" i="11"/>
  <c r="AE72" i="11"/>
  <c r="Z48" i="11"/>
  <c r="J61" i="11"/>
  <c r="AB50" i="11"/>
  <c r="S26" i="11"/>
  <c r="AN40" i="2"/>
  <c r="AW40" i="7" s="1"/>
  <c r="P25" i="11"/>
  <c r="V68" i="11"/>
  <c r="H35" i="11"/>
  <c r="AN10" i="11"/>
  <c r="AC70" i="11"/>
  <c r="Q14" i="11"/>
  <c r="L16" i="11"/>
  <c r="AB60" i="11"/>
  <c r="L53" i="11"/>
  <c r="AF52" i="11"/>
  <c r="V69" i="11"/>
  <c r="R60" i="11"/>
  <c r="F7" i="10"/>
  <c r="Y53" i="11"/>
  <c r="N35" i="11"/>
  <c r="T56" i="11"/>
  <c r="AG8" i="11"/>
  <c r="N20" i="11"/>
  <c r="J33" i="11"/>
  <c r="O9" i="11"/>
  <c r="K28" i="11"/>
  <c r="P73" i="11"/>
  <c r="AD60" i="2"/>
  <c r="AJ8" i="11"/>
  <c r="AH21" i="11"/>
  <c r="AD20" i="11"/>
  <c r="AO31" i="2"/>
  <c r="AX31" i="7" s="1"/>
  <c r="AD7" i="10"/>
  <c r="I12" i="11"/>
  <c r="AA30" i="11"/>
  <c r="AA18" i="11"/>
  <c r="N46" i="11"/>
  <c r="R31" i="11"/>
  <c r="O47" i="11"/>
  <c r="AN57" i="2"/>
  <c r="AW57" i="7" s="1"/>
  <c r="AP35" i="10"/>
  <c r="T30" i="11"/>
  <c r="Q68" i="11"/>
  <c r="AD51" i="11"/>
  <c r="AN74" i="11"/>
  <c r="U56" i="11"/>
  <c r="Y28" i="11"/>
  <c r="L34" i="11"/>
  <c r="AA58" i="11"/>
  <c r="AO41" i="2"/>
  <c r="AX41" i="7" s="1"/>
  <c r="AP50" i="10"/>
  <c r="H13" i="11"/>
  <c r="AD33" i="11"/>
  <c r="L68" i="11"/>
  <c r="AN70" i="2"/>
  <c r="AW70" i="7" s="1"/>
  <c r="O58" i="11"/>
  <c r="V64" i="11"/>
  <c r="AC40" i="11"/>
  <c r="N21" i="11"/>
  <c r="Y60" i="11"/>
  <c r="L14" i="11"/>
  <c r="AN29" i="2"/>
  <c r="AW29" i="7" s="1"/>
  <c r="AD75" i="11"/>
  <c r="W39" i="11"/>
  <c r="P31" i="11"/>
  <c r="AJ66" i="11"/>
  <c r="O69" i="11"/>
  <c r="S67" i="11"/>
  <c r="AM14" i="11"/>
  <c r="V74" i="11"/>
  <c r="R37" i="11"/>
  <c r="AI12" i="11"/>
  <c r="AF38" i="11"/>
  <c r="AA14" i="11"/>
  <c r="AN29" i="11"/>
  <c r="N34" i="11"/>
  <c r="P54" i="11"/>
  <c r="M63" i="11"/>
  <c r="V48" i="11"/>
  <c r="J70" i="11"/>
  <c r="P74" i="11"/>
  <c r="O8" i="11"/>
  <c r="AC60" i="11"/>
  <c r="AM28" i="11"/>
  <c r="V56" i="11"/>
  <c r="X34" i="11"/>
  <c r="AH75" i="11"/>
  <c r="Z51" i="11"/>
  <c r="AP11" i="10"/>
  <c r="AP74" i="10"/>
  <c r="K42" i="11"/>
  <c r="AI19" i="11"/>
  <c r="J56" i="11"/>
  <c r="O45" i="11"/>
  <c r="M53" i="11"/>
  <c r="AC29" i="11"/>
  <c r="S36" i="11"/>
  <c r="X70" i="11"/>
  <c r="AB34" i="11"/>
  <c r="S56" i="11"/>
  <c r="AA11" i="11"/>
  <c r="K45" i="11"/>
  <c r="AC53" i="11"/>
  <c r="AN22" i="2"/>
  <c r="AW22" i="7" s="1"/>
  <c r="AI34" i="11"/>
  <c r="AF12" i="11"/>
  <c r="H29" i="11"/>
  <c r="K13" i="11"/>
  <c r="O36" i="11"/>
  <c r="BC58" i="7"/>
  <c r="BE58" i="7"/>
  <c r="L11" i="11"/>
  <c r="F57" i="11"/>
  <c r="AF39" i="11"/>
  <c r="BE74" i="7"/>
  <c r="S16" i="11"/>
  <c r="S50" i="11"/>
  <c r="V21" i="11"/>
  <c r="N27" i="11"/>
  <c r="Q52" i="11"/>
  <c r="F50" i="11"/>
  <c r="AH46" i="11"/>
  <c r="V70" i="11"/>
  <c r="L38" i="11"/>
  <c r="AI50" i="11"/>
  <c r="Y7" i="10"/>
  <c r="AH34" i="11"/>
  <c r="AJ28" i="11"/>
  <c r="AD46" i="2"/>
  <c r="AN17" i="2"/>
  <c r="AW17" i="7" s="1"/>
  <c r="AO49" i="10"/>
  <c r="AP49" i="10"/>
  <c r="AN34" i="2"/>
  <c r="AW34" i="7" s="1"/>
  <c r="X26" i="11"/>
  <c r="V18" i="11"/>
  <c r="AH26" i="11"/>
  <c r="AC10" i="11"/>
  <c r="AB75" i="11"/>
  <c r="K44" i="11"/>
  <c r="F40" i="11"/>
  <c r="N8" i="11"/>
  <c r="S21" i="11"/>
  <c r="Z69" i="11"/>
  <c r="AD74" i="11"/>
  <c r="AA47" i="11"/>
  <c r="AB42" i="11"/>
  <c r="AM11" i="11"/>
  <c r="AF60" i="11"/>
  <c r="AD52" i="11"/>
  <c r="P32" i="11"/>
  <c r="M62" i="11"/>
  <c r="T25" i="11"/>
  <c r="AN69" i="2"/>
  <c r="AW69" i="7" s="1"/>
  <c r="BC22" i="7"/>
  <c r="BE22" i="7"/>
  <c r="AN30" i="11"/>
  <c r="AB33" i="11"/>
  <c r="U35" i="11"/>
  <c r="AD46" i="11"/>
  <c r="AD12" i="11"/>
  <c r="S60" i="11"/>
  <c r="M69" i="11"/>
  <c r="P64" i="11"/>
  <c r="Z64" i="11"/>
  <c r="AO33" i="10"/>
  <c r="AP33" i="10"/>
  <c r="S69" i="11"/>
  <c r="N41" i="11"/>
  <c r="U70" i="11"/>
  <c r="Q38" i="11"/>
  <c r="U36" i="11"/>
  <c r="Z20" i="11"/>
  <c r="Q19" i="11"/>
  <c r="Y65" i="11"/>
  <c r="N10" i="11"/>
  <c r="H62" i="11"/>
  <c r="F71" i="11"/>
  <c r="AJ65" i="11"/>
  <c r="K35" i="11"/>
  <c r="O29" i="11"/>
  <c r="AH59" i="11"/>
  <c r="AC51" i="11"/>
  <c r="F17" i="11"/>
  <c r="AN49" i="2"/>
  <c r="AW49" i="7" s="1"/>
  <c r="AC73" i="11"/>
  <c r="J75" i="11"/>
  <c r="Q21" i="11"/>
  <c r="AB38" i="11"/>
  <c r="S44" i="11"/>
  <c r="AA42" i="11"/>
  <c r="AE16" i="11"/>
  <c r="AG72" i="11"/>
  <c r="AD21" i="11"/>
  <c r="AI56" i="11"/>
  <c r="T47" i="11"/>
  <c r="AO25" i="10"/>
  <c r="AP25" i="10"/>
  <c r="AN33" i="11"/>
  <c r="O18" i="11"/>
  <c r="W22" i="11"/>
  <c r="AO39" i="2"/>
  <c r="AX39" i="7" s="1"/>
  <c r="AH52" i="11"/>
  <c r="Q70" i="11"/>
  <c r="AN73" i="2"/>
  <c r="AW73" i="7" s="1"/>
  <c r="AA24" i="11"/>
  <c r="AI54" i="11"/>
  <c r="K40" i="11"/>
  <c r="AI73" i="11"/>
  <c r="O52" i="11"/>
  <c r="H12" i="11"/>
  <c r="AN58" i="2"/>
  <c r="AW58" i="7" s="1"/>
  <c r="F25" i="11"/>
  <c r="T48" i="11"/>
  <c r="AN27" i="2"/>
  <c r="AW27" i="7" s="1"/>
  <c r="T19" i="11"/>
  <c r="X7" i="1"/>
  <c r="AO14" i="10"/>
  <c r="AP14" i="10"/>
  <c r="AD21" i="2"/>
  <c r="AN59" i="2"/>
  <c r="AW59" i="7" s="1"/>
  <c r="AO71" i="2"/>
  <c r="AX71" i="7" s="1"/>
  <c r="H7" i="10"/>
  <c r="AO47" i="2"/>
  <c r="AX47" i="7" s="1"/>
  <c r="Z16" i="1"/>
  <c r="AV118" i="7"/>
  <c r="AR14" i="29"/>
  <c r="AS14" i="29" s="1"/>
  <c r="AO56" i="2"/>
  <c r="AX56" i="7" s="1"/>
  <c r="AD53" i="2"/>
  <c r="Q24" i="11"/>
  <c r="V10" i="11"/>
  <c r="O16" i="11"/>
  <c r="AD65" i="11"/>
  <c r="AO51" i="2"/>
  <c r="AX51" i="7" s="1"/>
  <c r="O50" i="11"/>
  <c r="AE63" i="11"/>
  <c r="T11" i="11"/>
  <c r="AI46" i="11"/>
  <c r="Y27" i="11"/>
  <c r="AJ18" i="11"/>
  <c r="J18" i="11"/>
  <c r="K16" i="11"/>
  <c r="R17" i="11"/>
  <c r="AI25" i="11"/>
  <c r="M7" i="10"/>
  <c r="U17" i="11"/>
  <c r="AA10" i="11"/>
  <c r="AQ24" i="2"/>
  <c r="M60" i="11"/>
  <c r="AN72" i="2"/>
  <c r="AW72" i="7" s="1"/>
  <c r="J46" i="11"/>
  <c r="P60" i="11"/>
  <c r="T52" i="11"/>
  <c r="R73" i="11"/>
  <c r="AB27" i="11"/>
  <c r="X45" i="11"/>
  <c r="Q47" i="11"/>
  <c r="M39" i="11"/>
  <c r="AN65" i="2"/>
  <c r="AW65" i="7" s="1"/>
  <c r="W70" i="11"/>
  <c r="F58" i="11"/>
  <c r="AF8" i="11"/>
  <c r="AA56" i="11"/>
  <c r="P21" i="11"/>
  <c r="AD23" i="10"/>
  <c r="AK23" i="2"/>
  <c r="AS23" i="7" s="1"/>
  <c r="BK23" i="11"/>
  <c r="AO20" i="10"/>
  <c r="AP20" i="10"/>
  <c r="AB72" i="11"/>
  <c r="R28" i="11"/>
  <c r="R27" i="11"/>
  <c r="W62" i="11"/>
  <c r="AB22" i="11"/>
  <c r="N64" i="11"/>
  <c r="L27" i="11"/>
  <c r="AN67" i="2"/>
  <c r="AW67" i="7" s="1"/>
  <c r="U18" i="11"/>
  <c r="X18" i="11"/>
  <c r="R22" i="11"/>
  <c r="AN32" i="2"/>
  <c r="AW32" i="7" s="1"/>
  <c r="AF48" i="11"/>
  <c r="M49" i="11"/>
  <c r="S57" i="11"/>
  <c r="AN68" i="2"/>
  <c r="AW68" i="7" s="1"/>
  <c r="AO12" i="10"/>
  <c r="AP12" i="10"/>
  <c r="P53" i="11"/>
  <c r="AA51" i="11"/>
  <c r="P14" i="11"/>
  <c r="S73" i="11"/>
  <c r="S42" i="11"/>
  <c r="T50" i="11"/>
  <c r="P46" i="11"/>
  <c r="F34" i="11"/>
  <c r="AN21" i="2"/>
  <c r="AW21" i="7" s="1"/>
  <c r="Q59" i="11"/>
  <c r="Y43" i="11"/>
  <c r="AC11" i="11"/>
  <c r="T54" i="11"/>
  <c r="AE37" i="11"/>
  <c r="AD23" i="2"/>
  <c r="AA19" i="11"/>
  <c r="AG12" i="11"/>
  <c r="AN53" i="2"/>
  <c r="AW53" i="7" s="1"/>
  <c r="N47" i="11"/>
  <c r="AF21" i="11"/>
  <c r="X31" i="11"/>
  <c r="N54" i="11"/>
  <c r="S71" i="11"/>
  <c r="H41" i="11"/>
  <c r="Y56" i="11"/>
  <c r="Z12" i="11"/>
  <c r="S65" i="11"/>
  <c r="AF40" i="11"/>
  <c r="S11" i="11"/>
  <c r="N73" i="11"/>
  <c r="P51" i="11"/>
  <c r="F14" i="11"/>
  <c r="AJ53" i="11"/>
  <c r="H25" i="11"/>
  <c r="F51" i="11"/>
  <c r="N68" i="11"/>
  <c r="AM10" i="11"/>
  <c r="H65" i="11"/>
  <c r="AD10" i="11"/>
  <c r="R50" i="11"/>
  <c r="AF68" i="11"/>
  <c r="I32" i="11"/>
  <c r="H68" i="11"/>
  <c r="I46" i="11"/>
  <c r="J52" i="11"/>
  <c r="AE38" i="11"/>
  <c r="Z7" i="10"/>
  <c r="AE55" i="11"/>
  <c r="AN16" i="2"/>
  <c r="AW16" i="7" s="1"/>
  <c r="AC25" i="11"/>
  <c r="AE9" i="11"/>
  <c r="AG45" i="11"/>
  <c r="W44" i="11"/>
  <c r="AD39" i="11"/>
  <c r="T65" i="11"/>
  <c r="AB53" i="11"/>
  <c r="Y54" i="11"/>
  <c r="T60" i="11"/>
  <c r="Z63" i="1"/>
  <c r="X42" i="11"/>
  <c r="L26" i="11"/>
  <c r="I35" i="11"/>
  <c r="U25" i="11"/>
  <c r="AB67" i="11"/>
  <c r="O51" i="11"/>
  <c r="M11" i="11"/>
  <c r="Q13" i="11"/>
  <c r="AB31" i="11"/>
  <c r="AH33" i="11"/>
  <c r="V55" i="11"/>
  <c r="M16" i="11"/>
  <c r="AN41" i="2"/>
  <c r="AW41" i="7" s="1"/>
  <c r="J10" i="11"/>
  <c r="AI29" i="11"/>
  <c r="S70" i="11"/>
  <c r="AF58" i="11"/>
  <c r="V14" i="11"/>
  <c r="X65" i="11"/>
  <c r="AG14" i="11"/>
  <c r="V13" i="11"/>
  <c r="AA7" i="10"/>
  <c r="AN13" i="2"/>
  <c r="AW13" i="7" s="1"/>
  <c r="N11" i="11"/>
  <c r="AA72" i="11"/>
  <c r="AG31" i="11"/>
  <c r="S51" i="11"/>
  <c r="AI59" i="11"/>
  <c r="F16" i="11"/>
  <c r="AO29" i="10"/>
  <c r="AP29" i="10"/>
  <c r="F55" i="11"/>
  <c r="AG29" i="11"/>
  <c r="AV117" i="7"/>
  <c r="AR13" i="29"/>
  <c r="AS13" i="29" s="1"/>
  <c r="AD37" i="11"/>
  <c r="AG65" i="11"/>
  <c r="AQ48" i="2"/>
  <c r="F13" i="11"/>
  <c r="AO54" i="10"/>
  <c r="AP54" i="10"/>
  <c r="AJ12" i="11"/>
  <c r="L13" i="11"/>
  <c r="L7" i="10"/>
  <c r="AA40" i="11"/>
  <c r="S29" i="11"/>
  <c r="U26" i="11"/>
  <c r="I64" i="11"/>
  <c r="AP69" i="10"/>
  <c r="AP22" i="10"/>
  <c r="L74" i="11"/>
  <c r="J36" i="11"/>
  <c r="P33" i="11"/>
  <c r="AB70" i="11"/>
  <c r="AN14" i="11"/>
  <c r="I11" i="11"/>
  <c r="O54" i="11"/>
  <c r="AC52" i="11"/>
  <c r="AD26" i="11"/>
  <c r="AF71" i="11"/>
  <c r="V46" i="11"/>
  <c r="AM56" i="11"/>
  <c r="U32" i="11"/>
  <c r="N75" i="11"/>
  <c r="AJ46" i="11"/>
  <c r="AF48" i="1"/>
  <c r="AB48" i="1"/>
  <c r="R36" i="11"/>
  <c r="W45" i="11"/>
  <c r="AC56" i="11"/>
  <c r="J55" i="11"/>
  <c r="AN24" i="11"/>
  <c r="H37" i="11"/>
  <c r="AN55" i="11"/>
  <c r="AA62" i="11"/>
  <c r="Y58" i="11"/>
  <c r="H67" i="11"/>
  <c r="AD19" i="2"/>
  <c r="X51" i="11"/>
  <c r="AG38" i="11"/>
  <c r="AD69" i="2"/>
  <c r="AM74" i="11"/>
  <c r="AC46" i="11"/>
  <c r="AJ26" i="11"/>
  <c r="AF30" i="11"/>
  <c r="M54" i="11"/>
  <c r="X57" i="11"/>
  <c r="Z64" i="1"/>
  <c r="P72" i="11"/>
  <c r="AN49" i="11"/>
  <c r="O32" i="11"/>
  <c r="AM41" i="11"/>
  <c r="AJ16" i="11"/>
  <c r="AD8" i="2"/>
  <c r="P40" i="11"/>
  <c r="I63" i="11"/>
  <c r="U48" i="11"/>
  <c r="V73" i="11"/>
  <c r="Q53" i="11"/>
  <c r="AM54" i="11"/>
  <c r="O7" i="10"/>
  <c r="AC32" i="11"/>
  <c r="AG10" i="11"/>
  <c r="F59" i="11"/>
  <c r="V8" i="11"/>
  <c r="Y21" i="11"/>
  <c r="R69" i="11"/>
  <c r="V49" i="11"/>
  <c r="AM66" i="11"/>
  <c r="AA22" i="11"/>
  <c r="AF27" i="11"/>
  <c r="H75" i="11"/>
  <c r="K30" i="11"/>
  <c r="AA20" i="11"/>
  <c r="AC74" i="11"/>
  <c r="H17" i="11"/>
  <c r="T16" i="11"/>
  <c r="U27" i="11"/>
  <c r="K52" i="11"/>
  <c r="AH18" i="11"/>
  <c r="Q72" i="11"/>
  <c r="AA73" i="11"/>
  <c r="AC41" i="11"/>
  <c r="AC28" i="11"/>
  <c r="T68" i="11"/>
  <c r="AD27" i="11"/>
  <c r="I21" i="11"/>
  <c r="AB61" i="11"/>
  <c r="P50" i="11"/>
  <c r="AI61" i="11"/>
  <c r="L32" i="11"/>
  <c r="AM71" i="11"/>
  <c r="Q73" i="11"/>
  <c r="V11" i="11"/>
  <c r="AG57" i="11"/>
  <c r="M38" i="11"/>
  <c r="H63" i="11"/>
  <c r="R14" i="11"/>
  <c r="AB52" i="11"/>
  <c r="Z72" i="11"/>
  <c r="AA27" i="11"/>
  <c r="AG54" i="11"/>
  <c r="K12" i="11"/>
  <c r="P9" i="11"/>
  <c r="K21" i="11"/>
  <c r="Z14" i="11"/>
  <c r="AD40" i="11"/>
  <c r="AG52" i="11"/>
  <c r="J45" i="11"/>
  <c r="Y37" i="11"/>
  <c r="AN74" i="2"/>
  <c r="AW74" i="7" s="1"/>
  <c r="AN33" i="2"/>
  <c r="AW33" i="7" s="1"/>
  <c r="AN59" i="11"/>
  <c r="AT7" i="7"/>
  <c r="T31" i="11"/>
  <c r="N67" i="11"/>
  <c r="AN45" i="2"/>
  <c r="AW45" i="7" s="1"/>
  <c r="AN36" i="2"/>
  <c r="AW36" i="7" s="1"/>
  <c r="AA68" i="11"/>
  <c r="AD22" i="11"/>
  <c r="R64" i="11"/>
  <c r="Q49" i="11"/>
  <c r="K60" i="11"/>
  <c r="AB74" i="11"/>
  <c r="AJ73" i="11"/>
  <c r="AD35" i="11"/>
  <c r="AH41" i="11"/>
  <c r="AE31" i="11"/>
  <c r="AG7" i="10"/>
  <c r="AB44" i="11"/>
  <c r="AA49" i="11"/>
  <c r="Q37" i="11"/>
  <c r="AE73" i="11"/>
  <c r="AD14" i="11"/>
  <c r="I19" i="11"/>
  <c r="AD39" i="2"/>
  <c r="AB9" i="11"/>
  <c r="O25" i="11"/>
  <c r="AI20" i="11"/>
  <c r="AF29" i="11"/>
  <c r="R72" i="11"/>
  <c r="AJ57" i="11"/>
  <c r="M59" i="11"/>
  <c r="U74" i="11"/>
  <c r="P29" i="11"/>
  <c r="T74" i="11"/>
  <c r="AE70" i="11"/>
  <c r="X63" i="11"/>
  <c r="Y38" i="11"/>
  <c r="Q56" i="11"/>
  <c r="AE39" i="11"/>
  <c r="AJ49" i="11"/>
  <c r="AJ70" i="11"/>
  <c r="S49" i="11"/>
  <c r="K55" i="11"/>
  <c r="Z75" i="11"/>
  <c r="AN50" i="11"/>
  <c r="AN38" i="11"/>
  <c r="N74" i="11"/>
  <c r="U44" i="11"/>
  <c r="W49" i="11"/>
  <c r="AN25" i="2"/>
  <c r="AW25" i="7" s="1"/>
  <c r="H56" i="11"/>
  <c r="L46" i="11"/>
  <c r="AB17" i="11"/>
  <c r="AE11" i="11"/>
  <c r="AJ54" i="11"/>
  <c r="U12" i="11"/>
  <c r="V28" i="11"/>
  <c r="Q74" i="11"/>
  <c r="M52" i="11"/>
  <c r="AF53" i="11"/>
  <c r="K67" i="11"/>
  <c r="Y32" i="11"/>
  <c r="N12" i="11"/>
  <c r="J57" i="11"/>
  <c r="AC42" i="11"/>
  <c r="W54" i="11"/>
  <c r="AJ36" i="11"/>
  <c r="AB28" i="11"/>
  <c r="AG34" i="11"/>
  <c r="K70" i="11"/>
  <c r="W60" i="11"/>
  <c r="AE68" i="11"/>
  <c r="Y11" i="11"/>
  <c r="AO73" i="10"/>
  <c r="AP73" i="10"/>
  <c r="AC33" i="11"/>
  <c r="AM65" i="11"/>
  <c r="AH60" i="11"/>
  <c r="J21" i="11"/>
  <c r="O66" i="11"/>
  <c r="K54" i="11"/>
  <c r="I22" i="11"/>
  <c r="Z74" i="11"/>
  <c r="AJ7" i="10"/>
  <c r="Z36" i="11"/>
  <c r="U43" i="11"/>
  <c r="AO66" i="2"/>
  <c r="AX66" i="7" s="1"/>
  <c r="AH71" i="11"/>
  <c r="T44" i="11"/>
  <c r="AE71" i="11"/>
  <c r="AM9" i="2"/>
  <c r="AU9" i="7" s="1"/>
  <c r="G9" i="10"/>
  <c r="AN10" i="2"/>
  <c r="AW10" i="7" s="1"/>
  <c r="AO37" i="10"/>
  <c r="AP37" i="10"/>
  <c r="AN71" i="2"/>
  <c r="AW71" i="7" s="1"/>
  <c r="R7" i="10"/>
  <c r="AW115" i="7"/>
  <c r="AQ16" i="29"/>
  <c r="AN47" i="2"/>
  <c r="AW47" i="7" s="1"/>
  <c r="AN52" i="2"/>
  <c r="AW52" i="7" s="1"/>
  <c r="AN56" i="2"/>
  <c r="AW56" i="7" s="1"/>
  <c r="F61" i="11"/>
  <c r="N25" i="11"/>
  <c r="AN42" i="2"/>
  <c r="AW42" i="7" s="1"/>
  <c r="AP55" i="10"/>
  <c r="J37" i="11"/>
  <c r="AB36" i="11"/>
  <c r="I13" i="11"/>
  <c r="H52" i="11"/>
  <c r="L45" i="11"/>
  <c r="AM40" i="11"/>
  <c r="W12" i="11"/>
  <c r="AN68" i="11"/>
  <c r="O42" i="11"/>
  <c r="S52" i="11"/>
  <c r="Z58" i="11"/>
  <c r="O19" i="11"/>
  <c r="AM76" i="7"/>
  <c r="X72" i="11"/>
  <c r="BC51" i="7"/>
  <c r="BE51" i="7"/>
  <c r="J14" i="11"/>
  <c r="AC8" i="11"/>
  <c r="AC49" i="11"/>
  <c r="AH16" i="11"/>
  <c r="W52" i="11"/>
  <c r="AE29" i="11"/>
  <c r="AN38" i="2"/>
  <c r="AW38" i="7" s="1"/>
  <c r="P58" i="11"/>
  <c r="X11" i="11"/>
  <c r="AE75" i="11"/>
  <c r="AG50" i="11"/>
  <c r="AN17" i="11"/>
  <c r="AO52" i="10"/>
  <c r="J73" i="11"/>
  <c r="V20" i="11"/>
  <c r="AN19" i="11"/>
  <c r="AE61" i="11"/>
  <c r="M47" i="11"/>
  <c r="K43" i="11"/>
  <c r="AA59" i="11"/>
  <c r="AH69" i="11"/>
  <c r="V75" i="11"/>
  <c r="AD38" i="11"/>
  <c r="AD34" i="11"/>
  <c r="K69" i="11"/>
  <c r="M65" i="11"/>
  <c r="AA74" i="11"/>
  <c r="AH31" i="11"/>
  <c r="AO75" i="2"/>
  <c r="AX75" i="7" s="1"/>
  <c r="AA63" i="11"/>
  <c r="K73" i="11"/>
  <c r="F75" i="11"/>
  <c r="AH30" i="11"/>
  <c r="W29" i="11"/>
  <c r="L22" i="11"/>
  <c r="F19" i="11"/>
  <c r="O28" i="11"/>
  <c r="AD35" i="2"/>
  <c r="AM55" i="11"/>
  <c r="AM68" i="11"/>
  <c r="AI23" i="2"/>
  <c r="AQ23" i="7" s="1"/>
  <c r="AN20" i="2"/>
  <c r="AW20" i="7" s="1"/>
  <c r="Y51" i="11"/>
  <c r="BC11" i="7"/>
  <c r="BE11" i="7"/>
  <c r="Z52" i="1"/>
  <c r="AO67" i="10"/>
  <c r="AP67" i="10"/>
  <c r="L60" i="11"/>
  <c r="AW43" i="2"/>
  <c r="AY43" i="2" s="1"/>
  <c r="AT43" i="11"/>
  <c r="BZ43" i="11" s="1"/>
  <c r="BJ43" i="7" s="1"/>
  <c r="BL43" i="7" s="1"/>
  <c r="AV119" i="7"/>
  <c r="AR15" i="29"/>
  <c r="AS15" i="29" s="1"/>
  <c r="AP38" i="10"/>
  <c r="AN18" i="2"/>
  <c r="AW18" i="7" s="1"/>
  <c r="AA26" i="11"/>
  <c r="AM60" i="11"/>
  <c r="AA37" i="11"/>
  <c r="AD24" i="11"/>
  <c r="T20" i="11"/>
  <c r="J13" i="11"/>
  <c r="AN12" i="2"/>
  <c r="AW12" i="7" s="1"/>
  <c r="X56" i="11"/>
  <c r="AG75" i="11"/>
  <c r="AM26" i="11"/>
  <c r="Q8" i="11"/>
  <c r="Y36" i="11"/>
  <c r="P7" i="10"/>
  <c r="AD18" i="11"/>
  <c r="AT48" i="11"/>
  <c r="BZ48" i="11" s="1"/>
  <c r="BJ48" i="7" s="1"/>
  <c r="BL48" i="7" s="1"/>
  <c r="AW48" i="2"/>
  <c r="AY48" i="2" s="1"/>
  <c r="M41" i="11"/>
  <c r="AN8" i="2"/>
  <c r="AW8" i="7" s="1"/>
  <c r="AG71" i="11"/>
  <c r="AB56" i="11"/>
  <c r="AO28" i="2"/>
  <c r="AX28" i="7" s="1"/>
  <c r="Y9" i="1"/>
  <c r="X9" i="1"/>
  <c r="AP59" i="10"/>
  <c r="P55" i="11"/>
  <c r="AW24" i="2"/>
  <c r="AY24" i="2" s="1"/>
  <c r="AT24" i="11"/>
  <c r="BZ24" i="11" s="1"/>
  <c r="BJ24" i="7" s="1"/>
  <c r="BL24" i="7" s="1"/>
  <c r="AI21" i="11"/>
  <c r="N28" i="11"/>
  <c r="AM52" i="11"/>
  <c r="Z8" i="11"/>
  <c r="AB8" i="11"/>
  <c r="AB48" i="11"/>
  <c r="AI72" i="11"/>
  <c r="AA67" i="11"/>
  <c r="F21" i="11"/>
  <c r="AI43" i="11"/>
  <c r="AH49" i="11"/>
  <c r="AH24" i="11"/>
  <c r="AJ50" i="11"/>
  <c r="AF64" i="11"/>
  <c r="L50" i="11"/>
  <c r="M35" i="11"/>
  <c r="AM64" i="11"/>
  <c r="AF67" i="11"/>
  <c r="AC7" i="10"/>
  <c r="AF14" i="11"/>
  <c r="J11" i="11"/>
  <c r="Q67" i="11"/>
  <c r="AE50" i="11"/>
  <c r="Z31" i="11"/>
  <c r="M42" i="11"/>
  <c r="AD13" i="11"/>
  <c r="U45" i="11"/>
  <c r="AF19" i="11"/>
  <c r="P75" i="11"/>
  <c r="M27" i="11"/>
  <c r="H50" i="11"/>
  <c r="J51" i="11"/>
  <c r="AN19" i="2"/>
  <c r="AW19" i="7" s="1"/>
  <c r="M74" i="11"/>
  <c r="X61" i="11"/>
  <c r="AF42" i="11"/>
  <c r="AO63" i="10"/>
  <c r="AP63" i="10"/>
  <c r="AP45" i="10"/>
  <c r="AN31" i="2"/>
  <c r="AW31" i="7" s="1"/>
  <c r="AC18" i="11"/>
  <c r="Y10" i="11"/>
  <c r="AE45" i="11"/>
  <c r="I57" i="11"/>
  <c r="Q27" i="11"/>
  <c r="AD62" i="2"/>
  <c r="X17" i="11"/>
  <c r="V36" i="11"/>
  <c r="AM25" i="11"/>
  <c r="R13" i="11"/>
  <c r="O57" i="11"/>
  <c r="I74" i="11"/>
  <c r="I75" i="11"/>
  <c r="T38" i="11"/>
  <c r="I8" i="11"/>
  <c r="M68" i="11"/>
  <c r="N60" i="11"/>
  <c r="S10" i="11"/>
  <c r="S25" i="11"/>
  <c r="AA35" i="11"/>
  <c r="AD32" i="11"/>
  <c r="AM16" i="11"/>
  <c r="R12" i="11"/>
  <c r="AN41" i="11"/>
  <c r="AP57" i="10"/>
  <c r="T51" i="11"/>
  <c r="V65" i="11"/>
  <c r="S35" i="11"/>
  <c r="AI66" i="11"/>
  <c r="P26" i="11"/>
  <c r="N52" i="11"/>
  <c r="N36" i="11"/>
  <c r="AJ21" i="11"/>
  <c r="AG49" i="11"/>
  <c r="R26" i="11"/>
  <c r="K17" i="11"/>
  <c r="X62" i="11"/>
  <c r="K62" i="11"/>
  <c r="Z63" i="11"/>
  <c r="V30" i="11"/>
  <c r="AF16" i="11"/>
  <c r="AE21" i="11"/>
  <c r="AA34" i="11"/>
  <c r="R55" i="11"/>
  <c r="Y47" i="11"/>
  <c r="AD32" i="2"/>
  <c r="AP62" i="10"/>
  <c r="AP60" i="10"/>
  <c r="BE31" i="7" l="1"/>
  <c r="BE16" i="7"/>
  <c r="BE43" i="7"/>
  <c r="BE69" i="7"/>
  <c r="BE60" i="7"/>
  <c r="BE13" i="7"/>
  <c r="BE18" i="7"/>
  <c r="BE34" i="7"/>
  <c r="BE62" i="7"/>
  <c r="BE24" i="7"/>
  <c r="BE32" i="7"/>
  <c r="BE66" i="7"/>
  <c r="BE57" i="7"/>
  <c r="BE61" i="7"/>
  <c r="BE38" i="7"/>
  <c r="BE46" i="7"/>
  <c r="BC70" i="7"/>
  <c r="BA37" i="7"/>
  <c r="BC37" i="7" s="1"/>
  <c r="BA63" i="7"/>
  <c r="BA67" i="7"/>
  <c r="BC67" i="7" s="1"/>
  <c r="BA21" i="7"/>
  <c r="BC21" i="7" s="1"/>
  <c r="BA73" i="7"/>
  <c r="BC73" i="7" s="1"/>
  <c r="BA54" i="7"/>
  <c r="BA49" i="7"/>
  <c r="BC49" i="7" s="1"/>
  <c r="BA64" i="7"/>
  <c r="BC64" i="7" s="1"/>
  <c r="BE8" i="7"/>
  <c r="BA41" i="7"/>
  <c r="BE65" i="7"/>
  <c r="BA10" i="7"/>
  <c r="BC10" i="7" s="1"/>
  <c r="BE35" i="7"/>
  <c r="BA25" i="7"/>
  <c r="BE25" i="7" s="1"/>
  <c r="BA52" i="7"/>
  <c r="BC52" i="7" s="1"/>
  <c r="BE56" i="7"/>
  <c r="BA27" i="7"/>
  <c r="BC27" i="7" s="1"/>
  <c r="BA39" i="7"/>
  <c r="BC39" i="7" s="1"/>
  <c r="BA29" i="7"/>
  <c r="BE29" i="7" s="1"/>
  <c r="BA12" i="7"/>
  <c r="BC12" i="7" s="1"/>
  <c r="BA20" i="7"/>
  <c r="BC20" i="7" s="1"/>
  <c r="BA14" i="7"/>
  <c r="BE14" i="7" s="1"/>
  <c r="BA33" i="7"/>
  <c r="BC33" i="7" s="1"/>
  <c r="BA72" i="7"/>
  <c r="BC72" i="7" s="1"/>
  <c r="BA19" i="7"/>
  <c r="BE19" i="7" s="1"/>
  <c r="BA30" i="7"/>
  <c r="BA36" i="7"/>
  <c r="BC36" i="7" s="1"/>
  <c r="BA53" i="7"/>
  <c r="BE53" i="7" s="1"/>
  <c r="BA28" i="7"/>
  <c r="BC28" i="7" s="1"/>
  <c r="BA26" i="7"/>
  <c r="BC26" i="7" s="1"/>
  <c r="BA42" i="7"/>
  <c r="BE42" i="7" s="1"/>
  <c r="BA68" i="7"/>
  <c r="BC68" i="7" s="1"/>
  <c r="T69" i="11"/>
  <c r="Z28" i="1"/>
  <c r="Z18" i="1"/>
  <c r="AF66" i="1"/>
  <c r="Z50" i="1"/>
  <c r="AL78" i="7"/>
  <c r="Z75" i="1"/>
  <c r="AD24" i="1"/>
  <c r="Z49" i="1"/>
  <c r="Y90" i="2"/>
  <c r="Y91" i="2" s="1"/>
  <c r="AB42" i="30"/>
  <c r="AA90" i="2" s="1"/>
  <c r="AA91" i="2" s="1"/>
  <c r="AG7" i="30"/>
  <c r="AG42" i="30" s="1"/>
  <c r="AG78" i="7"/>
  <c r="AG111" i="7" s="1"/>
  <c r="AG122" i="7" s="1"/>
  <c r="AD40" i="30"/>
  <c r="AD42" i="30" s="1"/>
  <c r="AH76" i="7"/>
  <c r="C76" i="11"/>
  <c r="AM36" i="11"/>
  <c r="AI62" i="11"/>
  <c r="AI71" i="11"/>
  <c r="AG18" i="11"/>
  <c r="AG39" i="11"/>
  <c r="Z56" i="11"/>
  <c r="Z73" i="11"/>
  <c r="Y39" i="11"/>
  <c r="X60" i="11"/>
  <c r="BI23" i="11"/>
  <c r="U16" i="11"/>
  <c r="U29" i="11"/>
  <c r="U20" i="11"/>
  <c r="T40" i="11"/>
  <c r="T34" i="11"/>
  <c r="BF23" i="11"/>
  <c r="S23" i="10"/>
  <c r="S31" i="11"/>
  <c r="S46" i="11"/>
  <c r="N30" i="11"/>
  <c r="N39" i="11"/>
  <c r="I10" i="11"/>
  <c r="K59" i="11"/>
  <c r="H21" i="11"/>
  <c r="H18" i="11"/>
  <c r="AU120" i="7"/>
  <c r="Z47" i="1"/>
  <c r="AE7" i="30"/>
  <c r="R21" i="11"/>
  <c r="R20" i="11"/>
  <c r="AH78" i="7"/>
  <c r="AH111" i="7" s="1"/>
  <c r="M55" i="11"/>
  <c r="AG51" i="11"/>
  <c r="BL23" i="11"/>
  <c r="AF73" i="1"/>
  <c r="BM23" i="11"/>
  <c r="Z8" i="1"/>
  <c r="AF23" i="10"/>
  <c r="BS23" i="11"/>
  <c r="X36" i="11"/>
  <c r="F33" i="11"/>
  <c r="Z70" i="1"/>
  <c r="AS23" i="11"/>
  <c r="AB55" i="1"/>
  <c r="J26" i="11"/>
  <c r="AB24" i="1"/>
  <c r="Z10" i="1"/>
  <c r="AH23" i="10"/>
  <c r="AI68" i="11"/>
  <c r="N23" i="10"/>
  <c r="BA23" i="11"/>
  <c r="Z44" i="1"/>
  <c r="Z31" i="1"/>
  <c r="P44" i="11"/>
  <c r="BH23" i="11"/>
  <c r="BY23" i="11"/>
  <c r="AD70" i="11"/>
  <c r="T71" i="11"/>
  <c r="V67" i="11"/>
  <c r="L20" i="11"/>
  <c r="Q65" i="11"/>
  <c r="P47" i="11"/>
  <c r="R46" i="11"/>
  <c r="W64" i="11"/>
  <c r="AN13" i="11"/>
  <c r="J20" i="11"/>
  <c r="I58" i="11"/>
  <c r="W75" i="11"/>
  <c r="L30" i="11"/>
  <c r="Z32" i="11"/>
  <c r="AC35" i="11"/>
  <c r="Z28" i="11"/>
  <c r="AO42" i="2"/>
  <c r="AX42" i="7" s="1"/>
  <c r="AN75" i="11"/>
  <c r="R11" i="11"/>
  <c r="R16" i="11"/>
  <c r="AI49" i="11"/>
  <c r="F68" i="11"/>
  <c r="AN67" i="11"/>
  <c r="AC55" i="11"/>
  <c r="L57" i="11"/>
  <c r="H40" i="11"/>
  <c r="X40" i="11"/>
  <c r="X28" i="11"/>
  <c r="R65" i="11"/>
  <c r="AO29" i="2"/>
  <c r="AX29" i="7" s="1"/>
  <c r="AO52" i="2"/>
  <c r="AX52" i="7" s="1"/>
  <c r="Z45" i="1"/>
  <c r="X41" i="11"/>
  <c r="Q23" i="10"/>
  <c r="BD23" i="11"/>
  <c r="AB29" i="11"/>
  <c r="AE90" i="2"/>
  <c r="AE91" i="2" s="1"/>
  <c r="AB39" i="11"/>
  <c r="AN27" i="11"/>
  <c r="AF9" i="11"/>
  <c r="K75" i="11"/>
  <c r="J30" i="11"/>
  <c r="Z46" i="11"/>
  <c r="AH27" i="11"/>
  <c r="R57" i="11"/>
  <c r="AF36" i="11"/>
  <c r="AF51" i="11"/>
  <c r="Z39" i="11"/>
  <c r="T72" i="11"/>
  <c r="Y20" i="11"/>
  <c r="K38" i="11"/>
  <c r="F53" i="11"/>
  <c r="O49" i="11"/>
  <c r="N38" i="11"/>
  <c r="S32" i="11"/>
  <c r="K71" i="11"/>
  <c r="AC47" i="11"/>
  <c r="S8" i="11"/>
  <c r="U34" i="11"/>
  <c r="X68" i="11"/>
  <c r="AG33" i="11"/>
  <c r="AJ17" i="11"/>
  <c r="Q41" i="11"/>
  <c r="AE51" i="11"/>
  <c r="AJ72" i="11"/>
  <c r="BV23" i="11"/>
  <c r="AI23" i="10"/>
  <c r="AO19" i="2"/>
  <c r="AX19" i="7" s="1"/>
  <c r="AE59" i="11"/>
  <c r="Y35" i="11"/>
  <c r="AE14" i="11"/>
  <c r="AQ28" i="2"/>
  <c r="AO21" i="2"/>
  <c r="AX21" i="7" s="1"/>
  <c r="K27" i="11"/>
  <c r="AW12" i="2"/>
  <c r="AY12" i="2" s="1"/>
  <c r="AT12" i="11"/>
  <c r="BZ12" i="11" s="1"/>
  <c r="BJ12" i="7" s="1"/>
  <c r="BL12" i="7" s="1"/>
  <c r="I17" i="11"/>
  <c r="AN12" i="11"/>
  <c r="AD30" i="11"/>
  <c r="AD17" i="11"/>
  <c r="R62" i="11"/>
  <c r="AF59" i="11"/>
  <c r="AW20" i="2"/>
  <c r="AY20" i="2" s="1"/>
  <c r="AT20" i="11"/>
  <c r="BZ20" i="11" s="1"/>
  <c r="BJ20" i="7" s="1"/>
  <c r="BL20" i="7" s="1"/>
  <c r="AL23" i="2"/>
  <c r="AT23" i="7" s="1"/>
  <c r="O23" i="10"/>
  <c r="BB23" i="11"/>
  <c r="H19" i="11"/>
  <c r="AJ52" i="11"/>
  <c r="AA31" i="11"/>
  <c r="V39" i="11"/>
  <c r="AF47" i="11"/>
  <c r="AQ75" i="2"/>
  <c r="K56" i="11"/>
  <c r="M8" i="11"/>
  <c r="AM58" i="11"/>
  <c r="W28" i="11"/>
  <c r="J40" i="11"/>
  <c r="AT47" i="11"/>
  <c r="BZ47" i="11" s="1"/>
  <c r="BJ47" i="7" s="1"/>
  <c r="BL47" i="7" s="1"/>
  <c r="AW47" i="2"/>
  <c r="AY47" i="2" s="1"/>
  <c r="AD49" i="11"/>
  <c r="Z42" i="11"/>
  <c r="AI27" i="11"/>
  <c r="O55" i="11"/>
  <c r="AF25" i="11"/>
  <c r="AI31" i="11"/>
  <c r="Y34" i="11"/>
  <c r="AG17" i="11"/>
  <c r="AC61" i="11"/>
  <c r="S62" i="11"/>
  <c r="T49" i="11"/>
  <c r="R33" i="11"/>
  <c r="Q57" i="11"/>
  <c r="AG28" i="11"/>
  <c r="AO14" i="2"/>
  <c r="AX14" i="7" s="1"/>
  <c r="S72" i="11"/>
  <c r="Z55" i="11"/>
  <c r="AN18" i="11"/>
  <c r="X44" i="11"/>
  <c r="AO9" i="10"/>
  <c r="AP9" i="10"/>
  <c r="AC19" i="11"/>
  <c r="P57" i="11"/>
  <c r="AI8" i="11"/>
  <c r="AO25" i="2"/>
  <c r="AX25" i="7" s="1"/>
  <c r="AT36" i="11"/>
  <c r="BZ36" i="11" s="1"/>
  <c r="BJ36" i="7" s="1"/>
  <c r="BL36" i="7" s="1"/>
  <c r="AW36" i="2"/>
  <c r="AY36" i="2" s="1"/>
  <c r="AO45" i="2"/>
  <c r="AX45" i="7" s="1"/>
  <c r="L23" i="10"/>
  <c r="AT33" i="11"/>
  <c r="BZ33" i="11" s="1"/>
  <c r="BJ33" i="7" s="1"/>
  <c r="BL33" i="7" s="1"/>
  <c r="AW33" i="2"/>
  <c r="AY33" i="2" s="1"/>
  <c r="V9" i="11"/>
  <c r="AW41" i="2"/>
  <c r="AY41" i="2" s="1"/>
  <c r="AT41" i="11"/>
  <c r="BZ41" i="11" s="1"/>
  <c r="BJ41" i="7" s="1"/>
  <c r="BL41" i="7" s="1"/>
  <c r="AF50" i="1"/>
  <c r="AB50" i="1"/>
  <c r="S45" i="11"/>
  <c r="AN28" i="11"/>
  <c r="AN72" i="11"/>
  <c r="AI64" i="11"/>
  <c r="O30" i="11"/>
  <c r="W46" i="11"/>
  <c r="AH51" i="11"/>
  <c r="Y26" i="11"/>
  <c r="L72" i="11"/>
  <c r="T13" i="11"/>
  <c r="AW68" i="2"/>
  <c r="AY68" i="2" s="1"/>
  <c r="AT68" i="11"/>
  <c r="BZ68" i="11" s="1"/>
  <c r="BJ68" i="7" s="1"/>
  <c r="BL68" i="7" s="1"/>
  <c r="AW32" i="2"/>
  <c r="AY32" i="2" s="1"/>
  <c r="AT32" i="11"/>
  <c r="BZ32" i="11" s="1"/>
  <c r="BJ32" i="7" s="1"/>
  <c r="BL32" i="7" s="1"/>
  <c r="X46" i="11"/>
  <c r="T67" i="11"/>
  <c r="AC22" i="11"/>
  <c r="W50" i="11"/>
  <c r="AC57" i="11"/>
  <c r="L59" i="11"/>
  <c r="O34" i="11"/>
  <c r="AO72" i="2"/>
  <c r="AX72" i="7" s="1"/>
  <c r="AZ24" i="7"/>
  <c r="AU24" i="2"/>
  <c r="AM45" i="11"/>
  <c r="S9" i="11"/>
  <c r="M70" i="11"/>
  <c r="J59" i="11"/>
  <c r="F69" i="11"/>
  <c r="AH47" i="11"/>
  <c r="I34" i="11"/>
  <c r="O21" i="11"/>
  <c r="M45" i="11"/>
  <c r="Y30" i="11"/>
  <c r="I28" i="11"/>
  <c r="M29" i="11"/>
  <c r="AH63" i="11"/>
  <c r="Y29" i="11"/>
  <c r="I54" i="11"/>
  <c r="J64" i="11"/>
  <c r="AA53" i="11"/>
  <c r="Z18" i="11"/>
  <c r="AF45" i="11"/>
  <c r="T53" i="11"/>
  <c r="AE28" i="11"/>
  <c r="R53" i="11"/>
  <c r="AF49" i="11"/>
  <c r="AI26" i="11"/>
  <c r="O41" i="11"/>
  <c r="AC17" i="11"/>
  <c r="J72" i="11"/>
  <c r="K50" i="11"/>
  <c r="O40" i="11"/>
  <c r="P37" i="11"/>
  <c r="Q40" i="11"/>
  <c r="BC14" i="7"/>
  <c r="V72" i="11"/>
  <c r="T17" i="11"/>
  <c r="L73" i="11"/>
  <c r="AI35" i="11"/>
  <c r="AO27" i="2"/>
  <c r="AX27" i="7" s="1"/>
  <c r="AD36" i="11"/>
  <c r="J16" i="11"/>
  <c r="AI52" i="11"/>
  <c r="F18" i="11"/>
  <c r="AW73" i="2"/>
  <c r="AY73" i="2" s="1"/>
  <c r="AT73" i="11"/>
  <c r="BZ73" i="11" s="1"/>
  <c r="BJ73" i="7" s="1"/>
  <c r="BL73" i="7" s="1"/>
  <c r="AE17" i="11"/>
  <c r="T36" i="11"/>
  <c r="M26" i="11"/>
  <c r="AM9" i="11"/>
  <c r="AI60" i="11"/>
  <c r="V12" i="11"/>
  <c r="O20" i="11"/>
  <c r="AF58" i="1"/>
  <c r="AB58" i="1"/>
  <c r="AO62" i="2"/>
  <c r="AX62" i="7" s="1"/>
  <c r="AO70" i="2"/>
  <c r="AX70" i="7" s="1"/>
  <c r="AQ41" i="2"/>
  <c r="AT57" i="11"/>
  <c r="BZ57" i="11" s="1"/>
  <c r="BJ57" i="7" s="1"/>
  <c r="BL57" i="7" s="1"/>
  <c r="AW57" i="2"/>
  <c r="AY57" i="2" s="1"/>
  <c r="AQ31" i="2"/>
  <c r="AO40" i="2"/>
  <c r="AX40" i="7" s="1"/>
  <c r="T14" i="11"/>
  <c r="AA55" i="11"/>
  <c r="AG67" i="11"/>
  <c r="R39" i="11"/>
  <c r="O60" i="11"/>
  <c r="AD64" i="11"/>
  <c r="H45" i="11"/>
  <c r="AB47" i="1"/>
  <c r="AF47" i="1"/>
  <c r="AQ12" i="2"/>
  <c r="Z46" i="1"/>
  <c r="AD61" i="11"/>
  <c r="L63" i="11"/>
  <c r="X8" i="11"/>
  <c r="AF72" i="11"/>
  <c r="AI67" i="11"/>
  <c r="Z21" i="1"/>
  <c r="AH61" i="11"/>
  <c r="U10" i="11"/>
  <c r="AO30" i="2"/>
  <c r="AX30" i="7" s="1"/>
  <c r="AJ69" i="11"/>
  <c r="I39" i="11"/>
  <c r="T58" i="11"/>
  <c r="AF10" i="1"/>
  <c r="AB10" i="1"/>
  <c r="V32" i="11"/>
  <c r="M46" i="11"/>
  <c r="I56" i="11"/>
  <c r="W74" i="11"/>
  <c r="Q58" i="11"/>
  <c r="S61" i="11"/>
  <c r="F54" i="11"/>
  <c r="AN73" i="11"/>
  <c r="AG74" i="11"/>
  <c r="J49" i="11"/>
  <c r="AD63" i="11"/>
  <c r="AI53" i="11"/>
  <c r="AH67" i="11"/>
  <c r="R41" i="11"/>
  <c r="AN61" i="11"/>
  <c r="H30" i="11"/>
  <c r="U75" i="11"/>
  <c r="T33" i="11"/>
  <c r="Y49" i="11"/>
  <c r="AW54" i="2"/>
  <c r="AY54" i="2" s="1"/>
  <c r="AT54" i="11"/>
  <c r="BZ54" i="11" s="1"/>
  <c r="BJ54" i="7" s="1"/>
  <c r="BL54" i="7" s="1"/>
  <c r="AB18" i="1"/>
  <c r="AF18" i="1"/>
  <c r="K41" i="11"/>
  <c r="L10" i="11"/>
  <c r="R67" i="11"/>
  <c r="R34" i="11"/>
  <c r="O12" i="11"/>
  <c r="AO64" i="2"/>
  <c r="AX64" i="7" s="1"/>
  <c r="X52" i="11"/>
  <c r="AW28" i="2"/>
  <c r="AY28" i="2" s="1"/>
  <c r="AT28" i="11"/>
  <c r="BZ28" i="11" s="1"/>
  <c r="BJ28" i="7" s="1"/>
  <c r="BL28" i="7" s="1"/>
  <c r="AO46" i="2"/>
  <c r="AX46" i="7" s="1"/>
  <c r="K37" i="11"/>
  <c r="X14" i="11"/>
  <c r="AJ41" i="11"/>
  <c r="R35" i="11"/>
  <c r="AH20" i="11"/>
  <c r="O56" i="11"/>
  <c r="Z29" i="1"/>
  <c r="AN42" i="11"/>
  <c r="P23" i="10"/>
  <c r="F47" i="11"/>
  <c r="Y46" i="11"/>
  <c r="AN71" i="11"/>
  <c r="AE56" i="11"/>
  <c r="Z67" i="1"/>
  <c r="K64" i="11"/>
  <c r="AQ38" i="2"/>
  <c r="W34" i="11"/>
  <c r="M31" i="11"/>
  <c r="U68" i="11"/>
  <c r="O61" i="11"/>
  <c r="F45" i="11"/>
  <c r="R47" i="11"/>
  <c r="AC36" i="11"/>
  <c r="Y17" i="11"/>
  <c r="Q55" i="11"/>
  <c r="I53" i="11"/>
  <c r="AD56" i="11"/>
  <c r="AV23" i="11"/>
  <c r="I23" i="10"/>
  <c r="S64" i="11"/>
  <c r="P49" i="11"/>
  <c r="U38" i="11"/>
  <c r="Z26" i="1"/>
  <c r="O33" i="11"/>
  <c r="T70" i="11"/>
  <c r="AG27" i="11"/>
  <c r="AE47" i="11"/>
  <c r="M23" i="10"/>
  <c r="AU7" i="7"/>
  <c r="AT62" i="11"/>
  <c r="BZ62" i="11" s="1"/>
  <c r="BJ62" i="7" s="1"/>
  <c r="BL62" i="7" s="1"/>
  <c r="AW62" i="2"/>
  <c r="AY62" i="2" s="1"/>
  <c r="AQ69" i="2"/>
  <c r="AO55" i="2"/>
  <c r="AX55" i="7" s="1"/>
  <c r="AG35" i="11"/>
  <c r="AQ18" i="2"/>
  <c r="AQ59" i="2"/>
  <c r="AQ8" i="2"/>
  <c r="W53" i="11"/>
  <c r="AE13" i="11"/>
  <c r="AJ30" i="11"/>
  <c r="I44" i="11"/>
  <c r="AA60" i="11"/>
  <c r="P69" i="11"/>
  <c r="AN54" i="11"/>
  <c r="AH32" i="11"/>
  <c r="AQ66" i="2"/>
  <c r="L42" i="11"/>
  <c r="I40" i="11"/>
  <c r="AJ55" i="11"/>
  <c r="W68" i="11"/>
  <c r="Z38" i="1"/>
  <c r="AO17" i="2"/>
  <c r="AX17" i="7" s="1"/>
  <c r="AG53" i="11"/>
  <c r="Q31" i="11"/>
  <c r="AU23" i="11"/>
  <c r="H23" i="10"/>
  <c r="AT74" i="11"/>
  <c r="BZ74" i="11" s="1"/>
  <c r="BJ74" i="7" s="1"/>
  <c r="BL74" i="7" s="1"/>
  <c r="AW74" i="2"/>
  <c r="AY74" i="2" s="1"/>
  <c r="AC75" i="11"/>
  <c r="AI22" i="11"/>
  <c r="I67" i="11"/>
  <c r="I50" i="11"/>
  <c r="AD48" i="1"/>
  <c r="AE48" i="1"/>
  <c r="AX117" i="7"/>
  <c r="AU13" i="29"/>
  <c r="AW13" i="2"/>
  <c r="AY13" i="2" s="1"/>
  <c r="AT13" i="11"/>
  <c r="BZ13" i="11" s="1"/>
  <c r="BJ13" i="7" s="1"/>
  <c r="BL13" i="7" s="1"/>
  <c r="Z11" i="1"/>
  <c r="AT21" i="11"/>
  <c r="BZ21" i="11" s="1"/>
  <c r="BJ21" i="7" s="1"/>
  <c r="BL21" i="7" s="1"/>
  <c r="AW21" i="2"/>
  <c r="AY21" i="2" s="1"/>
  <c r="AO68" i="2"/>
  <c r="AX68" i="7" s="1"/>
  <c r="R10" i="11"/>
  <c r="K36" i="11"/>
  <c r="U65" i="11"/>
  <c r="L65" i="11"/>
  <c r="AH13" i="11"/>
  <c r="V19" i="11"/>
  <c r="N69" i="11"/>
  <c r="AO67" i="2"/>
  <c r="AX67" i="7" s="1"/>
  <c r="Z35" i="1"/>
  <c r="M51" i="11"/>
  <c r="N42" i="11"/>
  <c r="AA46" i="11"/>
  <c r="F9" i="11"/>
  <c r="N13" i="11"/>
  <c r="AT65" i="11"/>
  <c r="BZ65" i="11" s="1"/>
  <c r="BJ65" i="7" s="1"/>
  <c r="BL65" i="7" s="1"/>
  <c r="AW65" i="2"/>
  <c r="AY65" i="2" s="1"/>
  <c r="AM72" i="11"/>
  <c r="AS24" i="2"/>
  <c r="P65" i="11"/>
  <c r="AQ47" i="2"/>
  <c r="AJ34" i="11"/>
  <c r="K39" i="11"/>
  <c r="AF65" i="1"/>
  <c r="AB65" i="1"/>
  <c r="AT58" i="11"/>
  <c r="BZ58" i="11" s="1"/>
  <c r="BJ58" i="7" s="1"/>
  <c r="BL58" i="7" s="1"/>
  <c r="AW58" i="2"/>
  <c r="AY58" i="2" s="1"/>
  <c r="AQ39" i="2"/>
  <c r="BC25" i="7"/>
  <c r="AW49" i="2"/>
  <c r="AY49" i="2" s="1"/>
  <c r="AT49" i="11"/>
  <c r="BZ49" i="11" s="1"/>
  <c r="BJ49" i="7" s="1"/>
  <c r="BL49" i="7" s="1"/>
  <c r="R32" i="11"/>
  <c r="AB8" i="1"/>
  <c r="AF8" i="1"/>
  <c r="AB75" i="1"/>
  <c r="AF75" i="1"/>
  <c r="AW22" i="2"/>
  <c r="AY22" i="2" s="1"/>
  <c r="AT22" i="11"/>
  <c r="BZ22" i="11" s="1"/>
  <c r="BJ22" i="7" s="1"/>
  <c r="BL22" i="7" s="1"/>
  <c r="AA9" i="11"/>
  <c r="Z25" i="1"/>
  <c r="AB31" i="1"/>
  <c r="AF31" i="1"/>
  <c r="F70" i="11"/>
  <c r="AN60" i="11"/>
  <c r="AI63" i="11"/>
  <c r="AO44" i="2"/>
  <c r="AX44" i="7" s="1"/>
  <c r="K22" i="11"/>
  <c r="W71" i="11"/>
  <c r="AN64" i="11"/>
  <c r="AM35" i="11"/>
  <c r="V27" i="11"/>
  <c r="V54" i="11"/>
  <c r="AO50" i="2"/>
  <c r="AX50" i="7" s="1"/>
  <c r="P63" i="11"/>
  <c r="X67" i="11"/>
  <c r="Q28" i="11"/>
  <c r="N33" i="11"/>
  <c r="S58" i="11"/>
  <c r="AG25" i="11"/>
  <c r="AH39" i="11"/>
  <c r="O63" i="11"/>
  <c r="AF14" i="1"/>
  <c r="AB14" i="1"/>
  <c r="AN11" i="11"/>
  <c r="V63" i="11"/>
  <c r="H34" i="11"/>
  <c r="AE8" i="11"/>
  <c r="W16" i="11"/>
  <c r="Q18" i="11"/>
  <c r="S18" i="11"/>
  <c r="AE22" i="11"/>
  <c r="N59" i="11"/>
  <c r="V60" i="11"/>
  <c r="AE67" i="11"/>
  <c r="AG56" i="11"/>
  <c r="M33" i="11"/>
  <c r="AM73" i="11"/>
  <c r="I65" i="11"/>
  <c r="J54" i="11"/>
  <c r="AC44" i="11"/>
  <c r="AW37" i="2"/>
  <c r="AY37" i="2" s="1"/>
  <c r="AT37" i="11"/>
  <c r="BZ37" i="11" s="1"/>
  <c r="BJ37" i="7" s="1"/>
  <c r="BL37" i="7" s="1"/>
  <c r="R70" i="11"/>
  <c r="AF75" i="11"/>
  <c r="AF34" i="1"/>
  <c r="AB34" i="1"/>
  <c r="AU12" i="29"/>
  <c r="AX116" i="7"/>
  <c r="Z32" i="1"/>
  <c r="BC19" i="7"/>
  <c r="AD54" i="11"/>
  <c r="O64" i="11"/>
  <c r="AQ35" i="2"/>
  <c r="AF17" i="11"/>
  <c r="AO61" i="2"/>
  <c r="AX61" i="7" s="1"/>
  <c r="L9" i="11"/>
  <c r="AA50" i="11"/>
  <c r="O10" i="11"/>
  <c r="W65" i="11"/>
  <c r="I49" i="11"/>
  <c r="P52" i="11"/>
  <c r="Y62" i="11"/>
  <c r="AH72" i="11"/>
  <c r="AW11" i="2"/>
  <c r="AY11" i="2" s="1"/>
  <c r="AT11" i="11"/>
  <c r="BZ11" i="11" s="1"/>
  <c r="BJ11" i="7" s="1"/>
  <c r="BL11" i="7" s="1"/>
  <c r="AM22" i="11"/>
  <c r="P13" i="11"/>
  <c r="AG41" i="11"/>
  <c r="W20" i="11"/>
  <c r="Z19" i="1"/>
  <c r="AT51" i="11"/>
  <c r="BZ51" i="11" s="1"/>
  <c r="BJ51" i="7" s="1"/>
  <c r="BL51" i="7" s="1"/>
  <c r="AW51" i="2"/>
  <c r="AY51" i="2" s="1"/>
  <c r="Y16" i="11"/>
  <c r="I61" i="11"/>
  <c r="AP18" i="29"/>
  <c r="AV23" i="7" s="1"/>
  <c r="AV76" i="7" s="1"/>
  <c r="AP20" i="29"/>
  <c r="S74" i="11"/>
  <c r="X50" i="11"/>
  <c r="L51" i="11"/>
  <c r="AN69" i="11"/>
  <c r="AF28" i="11"/>
  <c r="Y18" i="11"/>
  <c r="AE53" i="11"/>
  <c r="AM57" i="11"/>
  <c r="AJ44" i="11"/>
  <c r="AH9" i="11"/>
  <c r="Y55" i="11"/>
  <c r="AN45" i="11"/>
  <c r="I69" i="11"/>
  <c r="AD58" i="11"/>
  <c r="M10" i="11"/>
  <c r="L36" i="11"/>
  <c r="T23" i="1"/>
  <c r="I20" i="11"/>
  <c r="AI58" i="11"/>
  <c r="N72" i="11"/>
  <c r="F41" i="11"/>
  <c r="F64" i="11"/>
  <c r="Z10" i="11"/>
  <c r="M64" i="11"/>
  <c r="W47" i="11"/>
  <c r="U11" i="11"/>
  <c r="AM23" i="10"/>
  <c r="BX23" i="11"/>
  <c r="AQ36" i="2"/>
  <c r="AQ53" i="2"/>
  <c r="BG23" i="11"/>
  <c r="T23" i="10"/>
  <c r="X19" i="11"/>
  <c r="M71" i="11"/>
  <c r="AM8" i="11"/>
  <c r="Z12" i="1"/>
  <c r="F11" i="11"/>
  <c r="M9" i="11"/>
  <c r="AO54" i="2"/>
  <c r="AX54" i="7" s="1"/>
  <c r="BC63" i="7"/>
  <c r="BE63" i="7"/>
  <c r="AI57" i="11"/>
  <c r="Z9" i="1"/>
  <c r="Y57" i="11"/>
  <c r="AW8" i="2"/>
  <c r="AY8" i="2" s="1"/>
  <c r="AT8" i="11"/>
  <c r="BZ8" i="11" s="1"/>
  <c r="BJ8" i="7" s="1"/>
  <c r="BL8" i="7" s="1"/>
  <c r="AJ20" i="11"/>
  <c r="AX119" i="7"/>
  <c r="AU15" i="29"/>
  <c r="J12" i="11"/>
  <c r="Z53" i="1"/>
  <c r="AM34" i="11"/>
  <c r="AD9" i="11"/>
  <c r="H26" i="11"/>
  <c r="AT10" i="11"/>
  <c r="BZ10" i="11" s="1"/>
  <c r="BJ10" i="7" s="1"/>
  <c r="BL10" i="7" s="1"/>
  <c r="AW10" i="2"/>
  <c r="AY10" i="2" s="1"/>
  <c r="L75" i="11"/>
  <c r="AN31" i="11"/>
  <c r="AN9" i="2"/>
  <c r="AW9" i="7" s="1"/>
  <c r="Z30" i="1"/>
  <c r="W36" i="11"/>
  <c r="AJ29" i="11"/>
  <c r="AW25" i="2"/>
  <c r="AY25" i="2" s="1"/>
  <c r="AT25" i="11"/>
  <c r="BZ25" i="11" s="1"/>
  <c r="BJ25" i="7" s="1"/>
  <c r="BL25" i="7" s="1"/>
  <c r="AO34" i="2"/>
  <c r="AX34" i="7" s="1"/>
  <c r="AW45" i="2"/>
  <c r="AY45" i="2" s="1"/>
  <c r="AT45" i="11"/>
  <c r="BZ45" i="11" s="1"/>
  <c r="BJ45" i="7" s="1"/>
  <c r="BL45" i="7" s="1"/>
  <c r="AO33" i="2"/>
  <c r="AX33" i="7" s="1"/>
  <c r="BC54" i="7"/>
  <c r="BE54" i="7"/>
  <c r="AS48" i="2"/>
  <c r="AO13" i="2"/>
  <c r="AX13" i="7" s="1"/>
  <c r="AF63" i="1"/>
  <c r="AB63" i="1"/>
  <c r="AT16" i="11"/>
  <c r="BZ16" i="11" s="1"/>
  <c r="BJ16" i="7" s="1"/>
  <c r="BL16" i="7" s="1"/>
  <c r="AW16" i="2"/>
  <c r="AY16" i="2" s="1"/>
  <c r="I60" i="11"/>
  <c r="Z25" i="11"/>
  <c r="R74" i="11"/>
  <c r="T22" i="11"/>
  <c r="X58" i="11"/>
  <c r="H20" i="11"/>
  <c r="AD76" i="2"/>
  <c r="AD85" i="2" s="1"/>
  <c r="M20" i="11"/>
  <c r="F46" i="11"/>
  <c r="W63" i="11"/>
  <c r="U54" i="11"/>
  <c r="Z17" i="1"/>
  <c r="AE10" i="11"/>
  <c r="Z60" i="11"/>
  <c r="AN16" i="11"/>
  <c r="Y67" i="11"/>
  <c r="O53" i="11"/>
  <c r="X38" i="11"/>
  <c r="AW72" i="2"/>
  <c r="AY72" i="2" s="1"/>
  <c r="AT72" i="11"/>
  <c r="BZ72" i="11" s="1"/>
  <c r="BJ72" i="7" s="1"/>
  <c r="BL72" i="7" s="1"/>
  <c r="AE57" i="11"/>
  <c r="U72" i="11"/>
  <c r="U73" i="11"/>
  <c r="W40" i="11"/>
  <c r="U28" i="11"/>
  <c r="AQ56" i="2"/>
  <c r="Y44" i="11"/>
  <c r="L56" i="11"/>
  <c r="Q64" i="11"/>
  <c r="AH19" i="11"/>
  <c r="AB71" i="1"/>
  <c r="AF71" i="1"/>
  <c r="AB16" i="1"/>
  <c r="AF16" i="1"/>
  <c r="K61" i="11"/>
  <c r="Z71" i="11"/>
  <c r="Y13" i="11"/>
  <c r="H31" i="11"/>
  <c r="AF44" i="1"/>
  <c r="AB44" i="1"/>
  <c r="X71" i="11"/>
  <c r="AM19" i="11"/>
  <c r="U62" i="11"/>
  <c r="N51" i="11"/>
  <c r="I70" i="11"/>
  <c r="AA65" i="11"/>
  <c r="F62" i="11"/>
  <c r="V44" i="11"/>
  <c r="AC54" i="11"/>
  <c r="L49" i="11"/>
  <c r="I18" i="11"/>
  <c r="AD11" i="11"/>
  <c r="AB21" i="11"/>
  <c r="AJ11" i="11"/>
  <c r="W69" i="11"/>
  <c r="AG23" i="10"/>
  <c r="BT23" i="11"/>
  <c r="AI69" i="11"/>
  <c r="AD44" i="11"/>
  <c r="L33" i="11"/>
  <c r="AM31" i="11"/>
  <c r="X25" i="11"/>
  <c r="AE34" i="11"/>
  <c r="N56" i="11"/>
  <c r="Y7" i="1"/>
  <c r="AF13" i="11"/>
  <c r="J9" i="11"/>
  <c r="O71" i="11"/>
  <c r="AB46" i="11"/>
  <c r="AO73" i="2"/>
  <c r="AX73" i="7" s="1"/>
  <c r="T46" i="11"/>
  <c r="I37" i="11"/>
  <c r="Z68" i="1"/>
  <c r="P61" i="11"/>
  <c r="X47" i="11"/>
  <c r="AT17" i="11"/>
  <c r="BZ17" i="11" s="1"/>
  <c r="BJ17" i="7" s="1"/>
  <c r="BL17" i="7" s="1"/>
  <c r="AW17" i="2"/>
  <c r="AY17" i="2" s="1"/>
  <c r="AO22" i="2"/>
  <c r="AX22" i="7" s="1"/>
  <c r="AW70" i="2"/>
  <c r="AY70" i="2" s="1"/>
  <c r="AT70" i="11"/>
  <c r="BZ70" i="11" s="1"/>
  <c r="BJ70" i="7" s="1"/>
  <c r="BL70" i="7" s="1"/>
  <c r="R23" i="10"/>
  <c r="BE23" i="11"/>
  <c r="AO63" i="2"/>
  <c r="AX63" i="7" s="1"/>
  <c r="Q61" i="11"/>
  <c r="AW40" i="2"/>
  <c r="AY40" i="2" s="1"/>
  <c r="AT40" i="11"/>
  <c r="BZ40" i="11" s="1"/>
  <c r="BJ40" i="7" s="1"/>
  <c r="BL40" i="7" s="1"/>
  <c r="AB51" i="11"/>
  <c r="F20" i="11"/>
  <c r="AT35" i="11"/>
  <c r="BZ35" i="11" s="1"/>
  <c r="BJ35" i="7" s="1"/>
  <c r="BL35" i="7" s="1"/>
  <c r="AW35" i="2"/>
  <c r="AY35" i="2" s="1"/>
  <c r="P70" i="11"/>
  <c r="W27" i="11"/>
  <c r="Q42" i="11"/>
  <c r="R8" i="11"/>
  <c r="M17" i="11"/>
  <c r="Q62" i="11"/>
  <c r="N40" i="11"/>
  <c r="M56" i="11"/>
  <c r="Z69" i="1"/>
  <c r="W17" i="11"/>
  <c r="AD29" i="11"/>
  <c r="X49" i="11"/>
  <c r="AH65" i="11"/>
  <c r="X64" i="11"/>
  <c r="J47" i="11"/>
  <c r="AQ60" i="2"/>
  <c r="Q33" i="11"/>
  <c r="AA64" i="11"/>
  <c r="AF51" i="1"/>
  <c r="AB51" i="1"/>
  <c r="J31" i="11"/>
  <c r="AO37" i="2"/>
  <c r="AX37" i="7" s="1"/>
  <c r="O31" i="11"/>
  <c r="V42" i="11"/>
  <c r="AB28" i="1"/>
  <c r="AF28" i="1"/>
  <c r="AM18" i="11"/>
  <c r="AB63" i="11"/>
  <c r="AA28" i="11"/>
  <c r="AM47" i="11"/>
  <c r="AM53" i="11"/>
  <c r="Z30" i="11"/>
  <c r="AB73" i="1"/>
  <c r="X20" i="11"/>
  <c r="AE60" i="11"/>
  <c r="Z61" i="11"/>
  <c r="L61" i="11"/>
  <c r="W26" i="11"/>
  <c r="O39" i="11"/>
  <c r="E76" i="10"/>
  <c r="AE26" i="11"/>
  <c r="BC41" i="7"/>
  <c r="BE41" i="7"/>
  <c r="AW63" i="2"/>
  <c r="AY63" i="2" s="1"/>
  <c r="AT63" i="11"/>
  <c r="BZ63" i="11" s="1"/>
  <c r="BJ63" i="7" s="1"/>
  <c r="BL63" i="7" s="1"/>
  <c r="Z62" i="1"/>
  <c r="S63" i="11"/>
  <c r="P68" i="11"/>
  <c r="U9" i="11"/>
  <c r="AG70" i="11"/>
  <c r="AH35" i="11"/>
  <c r="AW64" i="2"/>
  <c r="AY64" i="2" s="1"/>
  <c r="AT64" i="11"/>
  <c r="BZ64" i="11" s="1"/>
  <c r="BJ64" i="7" s="1"/>
  <c r="BL64" i="7" s="1"/>
  <c r="M32" i="11"/>
  <c r="AJ71" i="11"/>
  <c r="Z26" i="11"/>
  <c r="AI11" i="11"/>
  <c r="F22" i="11"/>
  <c r="AB30" i="11"/>
  <c r="AF63" i="11"/>
  <c r="AA13" i="11"/>
  <c r="AD8" i="11"/>
  <c r="AT26" i="11"/>
  <c r="BZ26" i="11" s="1"/>
  <c r="BJ26" i="7" s="1"/>
  <c r="BL26" i="7" s="1"/>
  <c r="AW26" i="2"/>
  <c r="AY26" i="2" s="1"/>
  <c r="AA75" i="11"/>
  <c r="D15" i="1"/>
  <c r="AW60" i="2"/>
  <c r="AY60" i="2" s="1"/>
  <c r="AT60" i="11"/>
  <c r="BZ60" i="11" s="1"/>
  <c r="BJ60" i="7" s="1"/>
  <c r="BL60" i="7" s="1"/>
  <c r="N65" i="11"/>
  <c r="AD71" i="11"/>
  <c r="I73" i="11"/>
  <c r="U61" i="11"/>
  <c r="Q34" i="11"/>
  <c r="AB59" i="11"/>
  <c r="AR16" i="29"/>
  <c r="AS11" i="29"/>
  <c r="AW14" i="2"/>
  <c r="AY14" i="2" s="1"/>
  <c r="AT14" i="11"/>
  <c r="BZ14" i="11" s="1"/>
  <c r="BJ14" i="7" s="1"/>
  <c r="BL14" i="7" s="1"/>
  <c r="N22" i="11"/>
  <c r="U51" i="11"/>
  <c r="O74" i="11"/>
  <c r="U60" i="11"/>
  <c r="H51" i="11"/>
  <c r="AT39" i="11"/>
  <c r="BZ39" i="11" s="1"/>
  <c r="BJ39" i="7" s="1"/>
  <c r="BL39" i="7" s="1"/>
  <c r="AW39" i="2"/>
  <c r="AY39" i="2" s="1"/>
  <c r="Z41" i="1"/>
  <c r="Q17" i="11"/>
  <c r="W38" i="11"/>
  <c r="Z39" i="1"/>
  <c r="AX114" i="7"/>
  <c r="AU8" i="29"/>
  <c r="Y33" i="11"/>
  <c r="AQ32" i="2"/>
  <c r="AT31" i="11"/>
  <c r="BZ31" i="11" s="1"/>
  <c r="BJ31" i="7" s="1"/>
  <c r="BL31" i="7" s="1"/>
  <c r="AW31" i="2"/>
  <c r="AY31" i="2" s="1"/>
  <c r="L44" i="11"/>
  <c r="AM63" i="11"/>
  <c r="AB45" i="11"/>
  <c r="AQ20" i="29"/>
  <c r="AQ18" i="29"/>
  <c r="AT71" i="11"/>
  <c r="BZ71" i="11" s="1"/>
  <c r="BJ71" i="7" s="1"/>
  <c r="BL71" i="7" s="1"/>
  <c r="AW71" i="2"/>
  <c r="AY71" i="2" s="1"/>
  <c r="J34" i="11"/>
  <c r="H61" i="11"/>
  <c r="Z22" i="1"/>
  <c r="AX23" i="11"/>
  <c r="K23" i="10"/>
  <c r="AT19" i="11"/>
  <c r="BZ19" i="11" s="1"/>
  <c r="BJ19" i="7" s="1"/>
  <c r="BL19" i="7" s="1"/>
  <c r="AW19" i="2"/>
  <c r="AY19" i="2" s="1"/>
  <c r="AB58" i="11"/>
  <c r="AF49" i="1"/>
  <c r="AB49" i="1"/>
  <c r="AW18" i="2"/>
  <c r="AY18" i="2" s="1"/>
  <c r="AT18" i="11"/>
  <c r="BZ18" i="11" s="1"/>
  <c r="BJ18" i="7" s="1"/>
  <c r="BL18" i="7" s="1"/>
  <c r="AO20" i="2"/>
  <c r="AX20" i="7" s="1"/>
  <c r="Z42" i="1"/>
  <c r="AA38" i="11"/>
  <c r="AW42" i="2"/>
  <c r="AY42" i="2" s="1"/>
  <c r="AT42" i="11"/>
  <c r="BZ42" i="11" s="1"/>
  <c r="BJ42" i="7" s="1"/>
  <c r="BL42" i="7" s="1"/>
  <c r="L18" i="11"/>
  <c r="Q50" i="11"/>
  <c r="U33" i="11"/>
  <c r="S22" i="11"/>
  <c r="AW120" i="7"/>
  <c r="BJ115" i="7"/>
  <c r="BL115" i="7" s="1"/>
  <c r="U39" i="11"/>
  <c r="Z40" i="1"/>
  <c r="T73" i="11"/>
  <c r="Z59" i="1"/>
  <c r="AO57" i="2"/>
  <c r="AX57" i="7" s="1"/>
  <c r="AM78" i="7"/>
  <c r="AL111" i="7"/>
  <c r="AL122" i="7" s="1"/>
  <c r="J23" i="10"/>
  <c r="AW23" i="11"/>
  <c r="AO16" i="2"/>
  <c r="AX16" i="7" s="1"/>
  <c r="Z61" i="1"/>
  <c r="AJ58" i="11"/>
  <c r="R51" i="11"/>
  <c r="Z20" i="1"/>
  <c r="AM75" i="11"/>
  <c r="Z59" i="11"/>
  <c r="S38" i="11"/>
  <c r="AB52" i="1"/>
  <c r="AF52" i="1"/>
  <c r="V25" i="11"/>
  <c r="V40" i="11"/>
  <c r="L70" i="11"/>
  <c r="M36" i="11"/>
  <c r="AF62" i="11"/>
  <c r="AJ23" i="10"/>
  <c r="Z36" i="1"/>
  <c r="AI55" i="11"/>
  <c r="AW38" i="2"/>
  <c r="AY38" i="2" s="1"/>
  <c r="AT38" i="11"/>
  <c r="BZ38" i="11" s="1"/>
  <c r="BJ38" i="7" s="1"/>
  <c r="BL38" i="7" s="1"/>
  <c r="AT56" i="11"/>
  <c r="BZ56" i="11" s="1"/>
  <c r="BJ56" i="7" s="1"/>
  <c r="BL56" i="7" s="1"/>
  <c r="AW56" i="2"/>
  <c r="AY56" i="2" s="1"/>
  <c r="AW52" i="2"/>
  <c r="AY52" i="2" s="1"/>
  <c r="AT52" i="11"/>
  <c r="BZ52" i="11" s="1"/>
  <c r="BJ52" i="7" s="1"/>
  <c r="BL52" i="7" s="1"/>
  <c r="N26" i="11"/>
  <c r="S28" i="11"/>
  <c r="M19" i="11"/>
  <c r="M50" i="11"/>
  <c r="AO10" i="2"/>
  <c r="AX10" i="7" s="1"/>
  <c r="AA23" i="10"/>
  <c r="BN23" i="11"/>
  <c r="BJ23" i="11"/>
  <c r="W23" i="10"/>
  <c r="N9" i="11"/>
  <c r="AA8" i="11"/>
  <c r="AJ67" i="11"/>
  <c r="U67" i="11"/>
  <c r="AO58" i="2"/>
  <c r="AX58" i="7" s="1"/>
  <c r="Z57" i="11"/>
  <c r="AN21" i="11"/>
  <c r="AB14" i="11"/>
  <c r="Z74" i="1"/>
  <c r="W73" i="11"/>
  <c r="K49" i="11"/>
  <c r="AO49" i="2"/>
  <c r="AX49" i="7" s="1"/>
  <c r="AM67" i="11"/>
  <c r="J62" i="11"/>
  <c r="Z54" i="1"/>
  <c r="AJ64" i="11"/>
  <c r="AB64" i="1"/>
  <c r="AF64" i="1"/>
  <c r="J42" i="11"/>
  <c r="K32" i="11"/>
  <c r="AZ48" i="7"/>
  <c r="AU48" i="2"/>
  <c r="AT53" i="11"/>
  <c r="BZ53" i="11" s="1"/>
  <c r="BJ53" i="7" s="1"/>
  <c r="BL53" i="7" s="1"/>
  <c r="AW53" i="2"/>
  <c r="AY53" i="2" s="1"/>
  <c r="AF70" i="1"/>
  <c r="AB70" i="1"/>
  <c r="AG32" i="11"/>
  <c r="AF34" i="11"/>
  <c r="AM30" i="11"/>
  <c r="AN65" i="11"/>
  <c r="I30" i="11"/>
  <c r="AG21" i="11"/>
  <c r="I51" i="11"/>
  <c r="AW67" i="2"/>
  <c r="AY67" i="2" s="1"/>
  <c r="AT67" i="11"/>
  <c r="BZ67" i="11" s="1"/>
  <c r="BJ67" i="7" s="1"/>
  <c r="BL67" i="7" s="1"/>
  <c r="W9" i="11"/>
  <c r="AN52" i="11"/>
  <c r="BQ23" i="11"/>
  <c r="V26" i="11"/>
  <c r="V17" i="11"/>
  <c r="I26" i="11"/>
  <c r="X55" i="11"/>
  <c r="H58" i="11"/>
  <c r="AQ51" i="2"/>
  <c r="AU14" i="29"/>
  <c r="AX118" i="7"/>
  <c r="AQ71" i="2"/>
  <c r="AF27" i="1"/>
  <c r="AB27" i="1"/>
  <c r="AT59" i="11"/>
  <c r="BZ59" i="11" s="1"/>
  <c r="BJ59" i="7" s="1"/>
  <c r="BL59" i="7" s="1"/>
  <c r="AW59" i="2"/>
  <c r="AY59" i="2" s="1"/>
  <c r="L41" i="11"/>
  <c r="AW27" i="2"/>
  <c r="AY27" i="2" s="1"/>
  <c r="AT27" i="11"/>
  <c r="BZ27" i="11" s="1"/>
  <c r="BJ27" i="7" s="1"/>
  <c r="BL27" i="7" s="1"/>
  <c r="AC12" i="11"/>
  <c r="AW69" i="2"/>
  <c r="AY69" i="2" s="1"/>
  <c r="AT69" i="11"/>
  <c r="BZ69" i="11" s="1"/>
  <c r="BJ69" i="7" s="1"/>
  <c r="BL69" i="7" s="1"/>
  <c r="AC63" i="11"/>
  <c r="AG73" i="11"/>
  <c r="AG47" i="11"/>
  <c r="AT34" i="11"/>
  <c r="BZ34" i="11" s="1"/>
  <c r="BJ34" i="7" s="1"/>
  <c r="BL34" i="7" s="1"/>
  <c r="AW34" i="2"/>
  <c r="AY34" i="2" s="1"/>
  <c r="AW29" i="2"/>
  <c r="AY29" i="2" s="1"/>
  <c r="AT29" i="11"/>
  <c r="BZ29" i="11" s="1"/>
  <c r="BJ29" i="7" s="1"/>
  <c r="BL29" i="7" s="1"/>
  <c r="AB72" i="1"/>
  <c r="AF72" i="1"/>
  <c r="Z56" i="1"/>
  <c r="AC23" i="10"/>
  <c r="BP23" i="11"/>
  <c r="AO7" i="10"/>
  <c r="AP7" i="10"/>
  <c r="AI18" i="11"/>
  <c r="I47" i="11"/>
  <c r="AW44" i="2"/>
  <c r="AY44" i="2" s="1"/>
  <c r="AT44" i="11"/>
  <c r="BZ44" i="11" s="1"/>
  <c r="BJ44" i="7" s="1"/>
  <c r="BL44" i="7" s="1"/>
  <c r="AF60" i="1"/>
  <c r="AB60" i="1"/>
  <c r="AN58" i="11"/>
  <c r="K18" i="11"/>
  <c r="H71" i="11"/>
  <c r="R45" i="11"/>
  <c r="AC59" i="11"/>
  <c r="AQ43" i="2"/>
  <c r="AW50" i="2"/>
  <c r="AY50" i="2" s="1"/>
  <c r="AT50" i="11"/>
  <c r="BZ50" i="11" s="1"/>
  <c r="BJ50" i="7" s="1"/>
  <c r="BL50" i="7" s="1"/>
  <c r="W19" i="11"/>
  <c r="Z19" i="11"/>
  <c r="W10" i="11"/>
  <c r="Q26" i="11"/>
  <c r="Z9" i="11"/>
  <c r="AW30" i="2"/>
  <c r="AY30" i="2" s="1"/>
  <c r="AT30" i="11"/>
  <c r="BZ30" i="11" s="1"/>
  <c r="BJ30" i="7" s="1"/>
  <c r="BL30" i="7" s="1"/>
  <c r="K58" i="11"/>
  <c r="Y25" i="11"/>
  <c r="X33" i="11"/>
  <c r="X27" i="11"/>
  <c r="U55" i="11"/>
  <c r="AB57" i="11"/>
  <c r="M72" i="11"/>
  <c r="AJ32" i="11"/>
  <c r="AN22" i="11"/>
  <c r="J58" i="11"/>
  <c r="AB12" i="11"/>
  <c r="AA54" i="11"/>
  <c r="AC68" i="11"/>
  <c r="AE64" i="11"/>
  <c r="AG58" i="11"/>
  <c r="AI17" i="11"/>
  <c r="W33" i="11"/>
  <c r="Y72" i="11"/>
  <c r="AJ39" i="11"/>
  <c r="AH38" i="11"/>
  <c r="Z70" i="11"/>
  <c r="AU7" i="29"/>
  <c r="AX113" i="7"/>
  <c r="AS9" i="29"/>
  <c r="Z37" i="1"/>
  <c r="AB57" i="1"/>
  <c r="AF57" i="1"/>
  <c r="AH50" i="11"/>
  <c r="AH54" i="11"/>
  <c r="AT61" i="11"/>
  <c r="BZ61" i="11" s="1"/>
  <c r="BJ61" i="7" s="1"/>
  <c r="BL61" i="7" s="1"/>
  <c r="AW61" i="2"/>
  <c r="AY61" i="2" s="1"/>
  <c r="L29" i="11"/>
  <c r="H70" i="11"/>
  <c r="AD60" i="11"/>
  <c r="Z22" i="11"/>
  <c r="AM46" i="11"/>
  <c r="AE32" i="11"/>
  <c r="AA16" i="11"/>
  <c r="I38" i="11"/>
  <c r="AW46" i="2"/>
  <c r="AY46" i="2" s="1"/>
  <c r="AT46" i="11"/>
  <c r="BZ46" i="11" s="1"/>
  <c r="BJ46" i="7" s="1"/>
  <c r="BL46" i="7" s="1"/>
  <c r="H8" i="11"/>
  <c r="AO11" i="2"/>
  <c r="AX11" i="7" s="1"/>
  <c r="AD55" i="11"/>
  <c r="L25" i="11"/>
  <c r="BC30" i="7"/>
  <c r="BE30" i="7"/>
  <c r="X10" i="11"/>
  <c r="AW75" i="2"/>
  <c r="AY75" i="2" s="1"/>
  <c r="AT75" i="11"/>
  <c r="BZ75" i="11" s="1"/>
  <c r="BJ75" i="7" s="1"/>
  <c r="BL75" i="7" s="1"/>
  <c r="U63" i="11"/>
  <c r="AO26" i="2"/>
  <c r="AX26" i="7" s="1"/>
  <c r="Z33" i="1"/>
  <c r="AV120" i="7"/>
  <c r="BJ113" i="7" s="1"/>
  <c r="H73" i="11"/>
  <c r="AN44" i="11"/>
  <c r="V35" i="11"/>
  <c r="Y9" i="11"/>
  <c r="AN34" i="11"/>
  <c r="U71" i="11"/>
  <c r="AM29" i="11"/>
  <c r="R42" i="11"/>
  <c r="AF10" i="11"/>
  <c r="T42" i="11"/>
  <c r="S27" i="11"/>
  <c r="X29" i="11"/>
  <c r="AH64" i="11"/>
  <c r="U19" i="11"/>
  <c r="F8" i="11"/>
  <c r="K11" i="11"/>
  <c r="R30" i="11"/>
  <c r="U53" i="11"/>
  <c r="J63" i="11"/>
  <c r="K29" i="11"/>
  <c r="V45" i="11"/>
  <c r="W67" i="11"/>
  <c r="AE43" i="1"/>
  <c r="AD43" i="1"/>
  <c r="AJ75" i="11"/>
  <c r="Z13" i="1"/>
  <c r="AN7" i="2"/>
  <c r="AQ74" i="2"/>
  <c r="AE66" i="1"/>
  <c r="AD66" i="1"/>
  <c r="AT55" i="11"/>
  <c r="BZ55" i="11" s="1"/>
  <c r="BJ55" i="7" s="1"/>
  <c r="BL55" i="7" s="1"/>
  <c r="AW55" i="2"/>
  <c r="AY55" i="2" s="1"/>
  <c r="AQ65" i="2"/>
  <c r="AQ42" i="2"/>
  <c r="BC53" i="7" l="1"/>
  <c r="BE52" i="7"/>
  <c r="BC29" i="7"/>
  <c r="BE36" i="7"/>
  <c r="BC42" i="7"/>
  <c r="BE49" i="7"/>
  <c r="BE64" i="7"/>
  <c r="BE72" i="7"/>
  <c r="BE21" i="7"/>
  <c r="BE68" i="7"/>
  <c r="BE10" i="7"/>
  <c r="BE27" i="7"/>
  <c r="BE28" i="7"/>
  <c r="BE33" i="7"/>
  <c r="BE20" i="7"/>
  <c r="BE67" i="7"/>
  <c r="BE73" i="7"/>
  <c r="BE37" i="7"/>
  <c r="BA9" i="7"/>
  <c r="BC9" i="7" s="1"/>
  <c r="BE39" i="7"/>
  <c r="BE26" i="7"/>
  <c r="BE12" i="7"/>
  <c r="AG9" i="11"/>
  <c r="AI23" i="30"/>
  <c r="AM22" i="30"/>
  <c r="AO79" i="7"/>
  <c r="AO105" i="7"/>
  <c r="AO87" i="7"/>
  <c r="AM18" i="30"/>
  <c r="AI19" i="30"/>
  <c r="AO107" i="7"/>
  <c r="AS99" i="7"/>
  <c r="AS91" i="7"/>
  <c r="AS100" i="7"/>
  <c r="AM15" i="30"/>
  <c r="AI18" i="30"/>
  <c r="AM35" i="30"/>
  <c r="AO110" i="7"/>
  <c r="AI35" i="30"/>
  <c r="AM32" i="30"/>
  <c r="AS107" i="7"/>
  <c r="AM23" i="30"/>
  <c r="AM34" i="30"/>
  <c r="AS101" i="7"/>
  <c r="AM19" i="30"/>
  <c r="AE24" i="1"/>
  <c r="AC90" i="2"/>
  <c r="AC91" i="2" s="1"/>
  <c r="AH122" i="7"/>
  <c r="AE40" i="30"/>
  <c r="AX40" i="30" s="1"/>
  <c r="AO84" i="7"/>
  <c r="AQ21" i="29"/>
  <c r="AQ23" i="29" s="1"/>
  <c r="AR23" i="11" s="1"/>
  <c r="AR76" i="11" s="1"/>
  <c r="AP21" i="29"/>
  <c r="AP23" i="29" s="1"/>
  <c r="AQ23" i="11" s="1"/>
  <c r="AQ76" i="11" s="1"/>
  <c r="AE73" i="1"/>
  <c r="AF23" i="11"/>
  <c r="AF55" i="1"/>
  <c r="AD55" i="1"/>
  <c r="AV122" i="7"/>
  <c r="AV141" i="7" s="1"/>
  <c r="BO23" i="11"/>
  <c r="H9" i="11"/>
  <c r="AZ74" i="7"/>
  <c r="AU74" i="2"/>
  <c r="AO83" i="7"/>
  <c r="AI33" i="30"/>
  <c r="AQ26" i="2"/>
  <c r="BA7" i="7"/>
  <c r="AE72" i="1"/>
  <c r="AD72" i="1"/>
  <c r="AZ71" i="7"/>
  <c r="AU71" i="2"/>
  <c r="AI9" i="11"/>
  <c r="AS109" i="7"/>
  <c r="E15" i="1"/>
  <c r="E76" i="1" s="1"/>
  <c r="E85" i="1" s="1"/>
  <c r="AQ63" i="2"/>
  <c r="AQ22" i="2"/>
  <c r="AB68" i="1"/>
  <c r="AF68" i="1"/>
  <c r="AK15" i="2"/>
  <c r="AS108" i="7"/>
  <c r="AB19" i="1"/>
  <c r="AF19" i="1"/>
  <c r="AZ39" i="7"/>
  <c r="AU39" i="2"/>
  <c r="AZ8" i="7"/>
  <c r="AU8" i="2"/>
  <c r="AZ59" i="7"/>
  <c r="AU59" i="2"/>
  <c r="AD18" i="1"/>
  <c r="AE18" i="1"/>
  <c r="AB21" i="1"/>
  <c r="AF21" i="1"/>
  <c r="AD47" i="1"/>
  <c r="AE47" i="1"/>
  <c r="AQ14" i="2"/>
  <c r="AF13" i="1"/>
  <c r="AB13" i="1"/>
  <c r="K9" i="11"/>
  <c r="AM12" i="30"/>
  <c r="AS83" i="7"/>
  <c r="AO100" i="7"/>
  <c r="AQ11" i="2"/>
  <c r="AF56" i="1"/>
  <c r="AB56" i="1"/>
  <c r="AS71" i="2"/>
  <c r="AQ10" i="2"/>
  <c r="AE52" i="1"/>
  <c r="AD52" i="1"/>
  <c r="AF42" i="1"/>
  <c r="AB42" i="1"/>
  <c r="AS16" i="29"/>
  <c r="AS18" i="29" s="1"/>
  <c r="AX115" i="7"/>
  <c r="AX120" i="7" s="1"/>
  <c r="AU11" i="29"/>
  <c r="AI34" i="30"/>
  <c r="AO97" i="7"/>
  <c r="AI26" i="30"/>
  <c r="AS60" i="2"/>
  <c r="R9" i="11"/>
  <c r="AQ33" i="2"/>
  <c r="AF53" i="1"/>
  <c r="AB53" i="1"/>
  <c r="AZ53" i="7"/>
  <c r="AU53" i="2"/>
  <c r="I9" i="11"/>
  <c r="AI15" i="2"/>
  <c r="AF25" i="1"/>
  <c r="AB25" i="1"/>
  <c r="AE75" i="1"/>
  <c r="AD75" i="1"/>
  <c r="X9" i="11"/>
  <c r="AS47" i="2"/>
  <c r="AQ68" i="2"/>
  <c r="AF11" i="1"/>
  <c r="AB11" i="1"/>
  <c r="BA117" i="7"/>
  <c r="BE117" i="7" s="1"/>
  <c r="AW13" i="29"/>
  <c r="AY13" i="29"/>
  <c r="AZ117" i="7"/>
  <c r="AS80" i="7"/>
  <c r="AS38" i="2"/>
  <c r="AQ46" i="2"/>
  <c r="AQ30" i="2"/>
  <c r="AQ70" i="2"/>
  <c r="AD58" i="1"/>
  <c r="AE58" i="1"/>
  <c r="T9" i="11"/>
  <c r="AZ28" i="7"/>
  <c r="AU28" i="2"/>
  <c r="AQ19" i="2"/>
  <c r="AQ52" i="2"/>
  <c r="AS65" i="2"/>
  <c r="AW7" i="2"/>
  <c r="AO93" i="7"/>
  <c r="AI22" i="30"/>
  <c r="AI20" i="30"/>
  <c r="AO91" i="7"/>
  <c r="AO103" i="7"/>
  <c r="AI32" i="30"/>
  <c r="AM27" i="30"/>
  <c r="AS104" i="7"/>
  <c r="AM33" i="30"/>
  <c r="AB33" i="1"/>
  <c r="AF33" i="1"/>
  <c r="AZ43" i="7"/>
  <c r="AU43" i="2"/>
  <c r="AE60" i="1"/>
  <c r="AD60" i="1"/>
  <c r="AE27" i="1"/>
  <c r="AD27" i="1"/>
  <c r="AS51" i="2"/>
  <c r="AD70" i="1"/>
  <c r="AE70" i="1"/>
  <c r="AF54" i="1"/>
  <c r="AB54" i="1"/>
  <c r="AQ49" i="2"/>
  <c r="BW23" i="11"/>
  <c r="AF20" i="1"/>
  <c r="AB20" i="1"/>
  <c r="AQ16" i="2"/>
  <c r="AF59" i="1"/>
  <c r="AB59" i="1"/>
  <c r="AF40" i="1"/>
  <c r="AB40" i="1"/>
  <c r="AF22" i="1"/>
  <c r="AB22" i="1"/>
  <c r="AF39" i="1"/>
  <c r="AB39" i="1"/>
  <c r="AR18" i="29"/>
  <c r="AR20" i="29"/>
  <c r="AM24" i="30"/>
  <c r="AS95" i="7"/>
  <c r="AI38" i="30"/>
  <c r="AO109" i="7"/>
  <c r="AD28" i="1"/>
  <c r="AE28" i="1"/>
  <c r="AE51" i="1"/>
  <c r="AD51" i="1"/>
  <c r="AF69" i="1"/>
  <c r="AB69" i="1"/>
  <c r="AQ73" i="2"/>
  <c r="AD44" i="1"/>
  <c r="AE44" i="1"/>
  <c r="AS56" i="2"/>
  <c r="G48" i="11"/>
  <c r="AT48" i="2"/>
  <c r="AV48" i="2" s="1"/>
  <c r="AQ34" i="2"/>
  <c r="AF30" i="1"/>
  <c r="AB30" i="1"/>
  <c r="AB9" i="1"/>
  <c r="AF9" i="1"/>
  <c r="AZ36" i="7"/>
  <c r="AU36" i="2"/>
  <c r="AO7" i="2"/>
  <c r="AX7" i="7" s="1"/>
  <c r="AM39" i="30"/>
  <c r="AG15" i="2"/>
  <c r="AO108" i="7"/>
  <c r="AI37" i="30"/>
  <c r="AS85" i="7"/>
  <c r="AM14" i="30"/>
  <c r="AS84" i="7"/>
  <c r="AM13" i="30"/>
  <c r="AQ61" i="2"/>
  <c r="AZ35" i="7"/>
  <c r="AU35" i="2"/>
  <c r="AE31" i="1"/>
  <c r="AD31" i="1"/>
  <c r="AE8" i="1"/>
  <c r="AD8" i="1"/>
  <c r="AZ47" i="7"/>
  <c r="AU47" i="2"/>
  <c r="G24" i="11"/>
  <c r="AT24" i="2"/>
  <c r="AV24" i="2" s="1"/>
  <c r="AZ69" i="7"/>
  <c r="AU69" i="2"/>
  <c r="AF26" i="1"/>
  <c r="AB26" i="1"/>
  <c r="AO82" i="7"/>
  <c r="AI11" i="30"/>
  <c r="AS90" i="7"/>
  <c r="AZ38" i="7"/>
  <c r="AU38" i="2"/>
  <c r="AF67" i="1"/>
  <c r="AB67" i="1"/>
  <c r="AS12" i="2"/>
  <c r="AS31" i="2"/>
  <c r="AS75" i="2"/>
  <c r="G23" i="10"/>
  <c r="AM23" i="2"/>
  <c r="AU23" i="7" s="1"/>
  <c r="AQ21" i="2"/>
  <c r="AQ29" i="2"/>
  <c r="AZ42" i="7"/>
  <c r="AU42" i="2"/>
  <c r="AE64" i="1"/>
  <c r="AD64" i="1"/>
  <c r="AB74" i="1"/>
  <c r="AF74" i="1"/>
  <c r="AF61" i="1"/>
  <c r="AB61" i="1"/>
  <c r="AQ57" i="2"/>
  <c r="AQ20" i="2"/>
  <c r="AS32" i="2"/>
  <c r="AI21" i="30"/>
  <c r="AO92" i="7"/>
  <c r="AZ60" i="7"/>
  <c r="AU60" i="2"/>
  <c r="AE63" i="1"/>
  <c r="AD63" i="1"/>
  <c r="AS53" i="2"/>
  <c r="AO96" i="7"/>
  <c r="AI25" i="30"/>
  <c r="AE23" i="11"/>
  <c r="AQ17" i="2"/>
  <c r="AS66" i="2"/>
  <c r="AZ18" i="7"/>
  <c r="AU18" i="2"/>
  <c r="AZ23" i="11"/>
  <c r="AO80" i="7"/>
  <c r="AF29" i="1"/>
  <c r="AB29" i="1"/>
  <c r="AD10" i="1"/>
  <c r="AE10" i="1"/>
  <c r="AZ41" i="7"/>
  <c r="AU41" i="2"/>
  <c r="AQ72" i="2"/>
  <c r="AD50" i="1"/>
  <c r="AE50" i="1"/>
  <c r="AQ25" i="2"/>
  <c r="AS28" i="2"/>
  <c r="AI28" i="30"/>
  <c r="AS81" i="7"/>
  <c r="AM10" i="30"/>
  <c r="AI27" i="30"/>
  <c r="AO98" i="7"/>
  <c r="AD57" i="1"/>
  <c r="AE57" i="1"/>
  <c r="AS43" i="2"/>
  <c r="AZ51" i="7"/>
  <c r="AU51" i="2"/>
  <c r="AE49" i="1"/>
  <c r="AD49" i="1"/>
  <c r="AO95" i="7"/>
  <c r="AI24" i="30"/>
  <c r="Z7" i="1"/>
  <c r="AB12" i="1"/>
  <c r="AF12" i="1"/>
  <c r="AI14" i="30"/>
  <c r="AB32" i="1"/>
  <c r="AF32" i="1"/>
  <c r="AD34" i="1"/>
  <c r="AE34" i="1"/>
  <c r="AN9" i="11"/>
  <c r="AQ67" i="2"/>
  <c r="AF38" i="1"/>
  <c r="AB38" i="1"/>
  <c r="AS8" i="2"/>
  <c r="AS18" i="2"/>
  <c r="AS69" i="2"/>
  <c r="AS87" i="7"/>
  <c r="AM11" i="30"/>
  <c r="AO102" i="7"/>
  <c r="AI31" i="30"/>
  <c r="AY23" i="11"/>
  <c r="AS42" i="2"/>
  <c r="AZ65" i="7"/>
  <c r="AU65" i="2"/>
  <c r="AS74" i="2"/>
  <c r="AW7" i="7"/>
  <c r="BJ120" i="7"/>
  <c r="BL113" i="7"/>
  <c r="BL120" i="7" s="1"/>
  <c r="AS93" i="7"/>
  <c r="AO81" i="7"/>
  <c r="AF37" i="1"/>
  <c r="AB37" i="1"/>
  <c r="AW7" i="29"/>
  <c r="AZ113" i="7"/>
  <c r="BA113" i="7"/>
  <c r="AY7" i="29"/>
  <c r="AU9" i="29"/>
  <c r="BA118" i="7"/>
  <c r="BE118" i="7" s="1"/>
  <c r="AY14" i="29"/>
  <c r="AW14" i="29"/>
  <c r="AZ118" i="7"/>
  <c r="AQ58" i="2"/>
  <c r="AO9" i="2"/>
  <c r="AX9" i="7" s="1"/>
  <c r="AF36" i="1"/>
  <c r="AB36" i="1"/>
  <c r="AM111" i="7"/>
  <c r="AM122" i="7" s="1"/>
  <c r="AZ32" i="7"/>
  <c r="AU32" i="2"/>
  <c r="AY8" i="29"/>
  <c r="BA114" i="7"/>
  <c r="BE114" i="7" s="1"/>
  <c r="AZ114" i="7"/>
  <c r="AW8" i="29"/>
  <c r="AB41" i="1"/>
  <c r="AF41" i="1"/>
  <c r="AM8" i="30"/>
  <c r="AS79" i="7"/>
  <c r="AS94" i="7"/>
  <c r="AS97" i="7"/>
  <c r="AM26" i="30"/>
  <c r="AB62" i="1"/>
  <c r="AF62" i="1"/>
  <c r="AQ37" i="2"/>
  <c r="AD16" i="1"/>
  <c r="AE16" i="1"/>
  <c r="AD71" i="1"/>
  <c r="AE71" i="1"/>
  <c r="AZ56" i="7"/>
  <c r="AU56" i="2"/>
  <c r="X23" i="11"/>
  <c r="AF17" i="1"/>
  <c r="AB17" i="1"/>
  <c r="AQ13" i="2"/>
  <c r="AW9" i="2"/>
  <c r="AY9" i="2" s="1"/>
  <c r="AT9" i="11"/>
  <c r="BZ9" i="11" s="1"/>
  <c r="BJ9" i="7" s="1"/>
  <c r="BL9" i="7" s="1"/>
  <c r="BA119" i="7"/>
  <c r="BE119" i="7" s="1"/>
  <c r="AZ119" i="7"/>
  <c r="AW15" i="29"/>
  <c r="AY15" i="29"/>
  <c r="AQ54" i="2"/>
  <c r="AS36" i="2"/>
  <c r="Y23" i="1"/>
  <c r="X23" i="1"/>
  <c r="AM25" i="30"/>
  <c r="AS96" i="7"/>
  <c r="AS35" i="2"/>
  <c r="AY12" i="29"/>
  <c r="BA116" i="7"/>
  <c r="BE116" i="7" s="1"/>
  <c r="AZ116" i="7"/>
  <c r="AW12" i="29"/>
  <c r="AD14" i="1"/>
  <c r="AE14" i="1"/>
  <c r="AQ50" i="2"/>
  <c r="AQ44" i="2"/>
  <c r="AC9" i="11"/>
  <c r="S23" i="11"/>
  <c r="AS39" i="2"/>
  <c r="AD65" i="1"/>
  <c r="AE65" i="1"/>
  <c r="AF35" i="1"/>
  <c r="AB35" i="1"/>
  <c r="AZ66" i="7"/>
  <c r="AU66" i="2"/>
  <c r="AS59" i="2"/>
  <c r="AQ55" i="2"/>
  <c r="AI30" i="30"/>
  <c r="AO101" i="7"/>
  <c r="AS88" i="7"/>
  <c r="AM17" i="30"/>
  <c r="AM31" i="30"/>
  <c r="AS102" i="7"/>
  <c r="BC23" i="11"/>
  <c r="AQ64" i="2"/>
  <c r="AF46" i="1"/>
  <c r="AB46" i="1"/>
  <c r="AZ12" i="7"/>
  <c r="AU12" i="2"/>
  <c r="AQ40" i="2"/>
  <c r="AZ31" i="7"/>
  <c r="AU31" i="2"/>
  <c r="AS41" i="2"/>
  <c r="AQ62" i="2"/>
  <c r="AQ27" i="2"/>
  <c r="AQ45" i="2"/>
  <c r="Q9" i="11"/>
  <c r="AZ75" i="7"/>
  <c r="AU75" i="2"/>
  <c r="AF45" i="1"/>
  <c r="AB45" i="1"/>
  <c r="BE9" i="7" l="1"/>
  <c r="AO106" i="7"/>
  <c r="AI10" i="30"/>
  <c r="AS82" i="7"/>
  <c r="AI9" i="30"/>
  <c r="AS92" i="7"/>
  <c r="AI17" i="30"/>
  <c r="AM38" i="30"/>
  <c r="AI12" i="30"/>
  <c r="AM20" i="30"/>
  <c r="AS89" i="7"/>
  <c r="AS106" i="7"/>
  <c r="AO88" i="7"/>
  <c r="AM37" i="30"/>
  <c r="AI15" i="30"/>
  <c r="AQ107" i="7"/>
  <c r="AK14" i="30"/>
  <c r="AS86" i="7"/>
  <c r="AM28" i="30"/>
  <c r="AM16" i="30"/>
  <c r="AO85" i="7"/>
  <c r="AO99" i="7"/>
  <c r="AK35" i="30"/>
  <c r="AQ89" i="7"/>
  <c r="AM30" i="30"/>
  <c r="AS110" i="7"/>
  <c r="AM21" i="30"/>
  <c r="AS98" i="7"/>
  <c r="AO89" i="7"/>
  <c r="AI39" i="30"/>
  <c r="AI8" i="30"/>
  <c r="AI29" i="30"/>
  <c r="AO86" i="7"/>
  <c r="AO94" i="7"/>
  <c r="AM29" i="30"/>
  <c r="AK10" i="30"/>
  <c r="AK19" i="30"/>
  <c r="AQ109" i="7"/>
  <c r="AS105" i="7"/>
  <c r="AM36" i="30"/>
  <c r="AK26" i="30"/>
  <c r="AI36" i="30"/>
  <c r="AI7" i="30"/>
  <c r="AQ105" i="7"/>
  <c r="AS103" i="7"/>
  <c r="AO90" i="7"/>
  <c r="AI16" i="30"/>
  <c r="AK23" i="30"/>
  <c r="AK22" i="30"/>
  <c r="AM9" i="30"/>
  <c r="AE42" i="30"/>
  <c r="E10" i="17"/>
  <c r="AO104" i="7"/>
  <c r="AI13" i="30"/>
  <c r="AQ84" i="7"/>
  <c r="AD73" i="1"/>
  <c r="AE55" i="1"/>
  <c r="Z23" i="1"/>
  <c r="AY9" i="29"/>
  <c r="AZ27" i="7"/>
  <c r="AU27" i="2"/>
  <c r="AS62" i="2"/>
  <c r="AT59" i="2"/>
  <c r="AV59" i="2" s="1"/>
  <c r="G59" i="11"/>
  <c r="AD35" i="1"/>
  <c r="AE35" i="1"/>
  <c r="AS44" i="2"/>
  <c r="AZ37" i="7"/>
  <c r="AU37" i="2"/>
  <c r="AE41" i="1"/>
  <c r="AD41" i="1"/>
  <c r="AX7" i="29"/>
  <c r="BC113" i="7"/>
  <c r="AW9" i="29"/>
  <c r="AQ103" i="7"/>
  <c r="AK32" i="30"/>
  <c r="AQ7" i="2"/>
  <c r="G43" i="11"/>
  <c r="AT43" i="2"/>
  <c r="AV43" i="2" s="1"/>
  <c r="AS25" i="2"/>
  <c r="AZ17" i="7"/>
  <c r="AU17" i="2"/>
  <c r="AZ29" i="7"/>
  <c r="AU29" i="2"/>
  <c r="AN23" i="2"/>
  <c r="AW23" i="7" s="1"/>
  <c r="G75" i="11"/>
  <c r="AT75" i="2"/>
  <c r="AV75" i="2" s="1"/>
  <c r="G31" i="11"/>
  <c r="AT31" i="2"/>
  <c r="AV31" i="2" s="1"/>
  <c r="AZ34" i="7"/>
  <c r="AU34" i="2"/>
  <c r="BN7" i="11"/>
  <c r="AZ19" i="7"/>
  <c r="AU19" i="2"/>
  <c r="AS68" i="2"/>
  <c r="AK21" i="30"/>
  <c r="AQ92" i="7"/>
  <c r="AD19" i="1"/>
  <c r="AE19" i="1"/>
  <c r="AK24" i="30"/>
  <c r="AQ95" i="7"/>
  <c r="AZ7" i="11"/>
  <c r="AS26" i="2"/>
  <c r="F23" i="11"/>
  <c r="AZ55" i="7"/>
  <c r="AU55" i="2"/>
  <c r="AS45" i="2"/>
  <c r="AZ62" i="7"/>
  <c r="AU62" i="2"/>
  <c r="AZ40" i="7"/>
  <c r="AU40" i="2"/>
  <c r="AD46" i="1"/>
  <c r="AE46" i="1"/>
  <c r="AZ44" i="7"/>
  <c r="AU44" i="2"/>
  <c r="AS50" i="2"/>
  <c r="AS54" i="2"/>
  <c r="BL7" i="11"/>
  <c r="AS37" i="2"/>
  <c r="BC114" i="7"/>
  <c r="AX8" i="29"/>
  <c r="BV7" i="11"/>
  <c r="AE38" i="1"/>
  <c r="AD38" i="1"/>
  <c r="AS67" i="2"/>
  <c r="AD23" i="11"/>
  <c r="AC23" i="11"/>
  <c r="AW7" i="11"/>
  <c r="AZ25" i="7"/>
  <c r="AU25" i="2"/>
  <c r="BM7" i="11"/>
  <c r="U23" i="11"/>
  <c r="AD29" i="1"/>
  <c r="AE29" i="1"/>
  <c r="AT66" i="2"/>
  <c r="AV66" i="2" s="1"/>
  <c r="G66" i="11"/>
  <c r="AV7" i="11"/>
  <c r="BS7" i="11"/>
  <c r="BR7" i="11"/>
  <c r="AZ57" i="7"/>
  <c r="AU57" i="2"/>
  <c r="AD61" i="1"/>
  <c r="AE61" i="1"/>
  <c r="AZ21" i="7"/>
  <c r="AU21" i="2"/>
  <c r="G12" i="11"/>
  <c r="AT12" i="2"/>
  <c r="AV12" i="2" s="1"/>
  <c r="AK18" i="30"/>
  <c r="AQ86" i="7"/>
  <c r="AK15" i="30"/>
  <c r="AS34" i="2"/>
  <c r="AZ73" i="7"/>
  <c r="AU73" i="2"/>
  <c r="AD69" i="1"/>
  <c r="AE69" i="1"/>
  <c r="BU7" i="11"/>
  <c r="AE59" i="1"/>
  <c r="AD59" i="1"/>
  <c r="AK28" i="30"/>
  <c r="AQ99" i="7"/>
  <c r="G65" i="11"/>
  <c r="AT65" i="2"/>
  <c r="AV65" i="2" s="1"/>
  <c r="AS52" i="2"/>
  <c r="AS19" i="2"/>
  <c r="N23" i="11"/>
  <c r="G38" i="11"/>
  <c r="AT38" i="2"/>
  <c r="AV38" i="2" s="1"/>
  <c r="AQ15" i="7"/>
  <c r="AQ76" i="7" s="1"/>
  <c r="AI76" i="2"/>
  <c r="AI85" i="2" s="1"/>
  <c r="AD53" i="1"/>
  <c r="AE53" i="1"/>
  <c r="AZ33" i="7"/>
  <c r="AU33" i="2"/>
  <c r="AS7" i="11"/>
  <c r="AD42" i="1"/>
  <c r="AE42" i="1"/>
  <c r="AZ10" i="7"/>
  <c r="AU10" i="2"/>
  <c r="G71" i="11"/>
  <c r="AT71" i="2"/>
  <c r="AV71" i="2" s="1"/>
  <c r="BY7" i="11"/>
  <c r="BQ7" i="11"/>
  <c r="AS78" i="7"/>
  <c r="AM7" i="30"/>
  <c r="AZ22" i="7"/>
  <c r="AU22" i="2"/>
  <c r="T15" i="1"/>
  <c r="T76" i="1" s="1"/>
  <c r="T85" i="1" s="1"/>
  <c r="AQ98" i="7"/>
  <c r="AZ45" i="7"/>
  <c r="AU45" i="2"/>
  <c r="BC116" i="7"/>
  <c r="AX12" i="29"/>
  <c r="BI7" i="11"/>
  <c r="AD17" i="1"/>
  <c r="AE17" i="1"/>
  <c r="E12" i="17"/>
  <c r="Y23" i="11"/>
  <c r="AQ104" i="7"/>
  <c r="AK33" i="30"/>
  <c r="G28" i="11"/>
  <c r="AT28" i="2"/>
  <c r="AV28" i="2" s="1"/>
  <c r="BX7" i="11"/>
  <c r="AK20" i="30"/>
  <c r="AQ91" i="7"/>
  <c r="BE7" i="11"/>
  <c r="AE26" i="1"/>
  <c r="AD26" i="1"/>
  <c r="BT7" i="11"/>
  <c r="AO15" i="7"/>
  <c r="AO76" i="7" s="1"/>
  <c r="AG76" i="2"/>
  <c r="AG85" i="2" s="1"/>
  <c r="AE40" i="1"/>
  <c r="AD40" i="1"/>
  <c r="AE54" i="1"/>
  <c r="AD54" i="1"/>
  <c r="AT51" i="2"/>
  <c r="AV51" i="2" s="1"/>
  <c r="G51" i="11"/>
  <c r="AE33" i="1"/>
  <c r="AD33" i="1"/>
  <c r="AT7" i="11"/>
  <c r="AS30" i="2"/>
  <c r="E13" i="17"/>
  <c r="AS15" i="7"/>
  <c r="AS76" i="7" s="1"/>
  <c r="AK76" i="2"/>
  <c r="AK85" i="2" s="1"/>
  <c r="AE68" i="1"/>
  <c r="AD68" i="1"/>
  <c r="AS27" i="2"/>
  <c r="AS55" i="2"/>
  <c r="BB7" i="11"/>
  <c r="AT39" i="2"/>
  <c r="AV39" i="2" s="1"/>
  <c r="G39" i="11"/>
  <c r="AK37" i="30"/>
  <c r="AQ108" i="7"/>
  <c r="AK39" i="30"/>
  <c r="AS13" i="2"/>
  <c r="BF7" i="11"/>
  <c r="AE62" i="1"/>
  <c r="AD62" i="1"/>
  <c r="AD36" i="1"/>
  <c r="AE36" i="1"/>
  <c r="AZ58" i="7"/>
  <c r="AU58" i="2"/>
  <c r="AD37" i="1"/>
  <c r="AE37" i="1"/>
  <c r="G69" i="11"/>
  <c r="AT69" i="2"/>
  <c r="AV69" i="2" s="1"/>
  <c r="G8" i="11"/>
  <c r="AT8" i="2"/>
  <c r="AV8" i="2" s="1"/>
  <c r="AB7" i="1"/>
  <c r="V23" i="11"/>
  <c r="AH23" i="11"/>
  <c r="AZ72" i="7"/>
  <c r="AU72" i="2"/>
  <c r="AQ102" i="7"/>
  <c r="AK31" i="30"/>
  <c r="AS17" i="2"/>
  <c r="BJ7" i="11"/>
  <c r="AT53" i="2"/>
  <c r="AV53" i="2" s="1"/>
  <c r="G53" i="11"/>
  <c r="AG23" i="11"/>
  <c r="AS20" i="2"/>
  <c r="AE74" i="1"/>
  <c r="AD74" i="1"/>
  <c r="AS29" i="2"/>
  <c r="AX7" i="11"/>
  <c r="AK16" i="30"/>
  <c r="AS61" i="2"/>
  <c r="AE9" i="1"/>
  <c r="AD9" i="1"/>
  <c r="AU7" i="11"/>
  <c r="BG7" i="11"/>
  <c r="AZ16" i="7"/>
  <c r="AU16" i="2"/>
  <c r="AE20" i="1"/>
  <c r="AD20" i="1"/>
  <c r="AZ49" i="7"/>
  <c r="AU49" i="2"/>
  <c r="AY7" i="2"/>
  <c r="Q23" i="11"/>
  <c r="AS70" i="2"/>
  <c r="AZ30" i="7"/>
  <c r="AU30" i="2"/>
  <c r="AS46" i="2"/>
  <c r="I23" i="11"/>
  <c r="AZ68" i="7"/>
  <c r="AU68" i="2"/>
  <c r="AK7" i="30"/>
  <c r="AQ78" i="7"/>
  <c r="R23" i="11"/>
  <c r="BO7" i="11"/>
  <c r="AS11" i="2"/>
  <c r="AS14" i="2"/>
  <c r="AD21" i="1"/>
  <c r="AE21" i="1"/>
  <c r="AZ63" i="7"/>
  <c r="AU63" i="2"/>
  <c r="F132" i="7"/>
  <c r="E7" i="17"/>
  <c r="AZ26" i="7"/>
  <c r="AU26" i="2"/>
  <c r="AQ81" i="7"/>
  <c r="AZ64" i="7"/>
  <c r="AU64" i="2"/>
  <c r="AZ54" i="7"/>
  <c r="AU54" i="2"/>
  <c r="AZ20" i="7"/>
  <c r="AU20" i="2"/>
  <c r="AS57" i="2"/>
  <c r="AS21" i="2"/>
  <c r="AZ61" i="7"/>
  <c r="AU61" i="2"/>
  <c r="AE30" i="1"/>
  <c r="AD30" i="1"/>
  <c r="BD7" i="11"/>
  <c r="AD11" i="1"/>
  <c r="AE11" i="1"/>
  <c r="AS33" i="2"/>
  <c r="AZ11" i="7"/>
  <c r="AU11" i="2"/>
  <c r="AE45" i="1"/>
  <c r="AD45" i="1"/>
  <c r="AT41" i="2"/>
  <c r="AV41" i="2" s="1"/>
  <c r="G41" i="11"/>
  <c r="AS64" i="2"/>
  <c r="AS40" i="2"/>
  <c r="AK11" i="30"/>
  <c r="AQ82" i="7"/>
  <c r="AK9" i="30"/>
  <c r="AQ80" i="7"/>
  <c r="AZ50" i="7"/>
  <c r="AU50" i="2"/>
  <c r="G35" i="11"/>
  <c r="AT35" i="2"/>
  <c r="AV35" i="2" s="1"/>
  <c r="G36" i="11"/>
  <c r="AT36" i="2"/>
  <c r="AV36" i="2" s="1"/>
  <c r="BC119" i="7"/>
  <c r="AX15" i="29"/>
  <c r="AZ13" i="7"/>
  <c r="AU13" i="2"/>
  <c r="BA7" i="11"/>
  <c r="BK7" i="11"/>
  <c r="AK38" i="30"/>
  <c r="AQ9" i="2"/>
  <c r="AS58" i="2"/>
  <c r="AX14" i="29"/>
  <c r="BC118" i="7"/>
  <c r="BE113" i="7"/>
  <c r="AK29" i="30"/>
  <c r="AT74" i="2"/>
  <c r="AV74" i="2" s="1"/>
  <c r="G74" i="11"/>
  <c r="AT42" i="2"/>
  <c r="AV42" i="2" s="1"/>
  <c r="G42" i="11"/>
  <c r="G18" i="11"/>
  <c r="AT18" i="2"/>
  <c r="AV18" i="2" s="1"/>
  <c r="AZ67" i="7"/>
  <c r="AU67" i="2"/>
  <c r="AE32" i="1"/>
  <c r="AD32" i="1"/>
  <c r="AD12" i="1"/>
  <c r="AE12" i="1"/>
  <c r="AA23" i="11"/>
  <c r="AY7" i="11"/>
  <c r="AS72" i="2"/>
  <c r="BW7" i="11"/>
  <c r="AQ97" i="7"/>
  <c r="G32" i="11"/>
  <c r="AT32" i="2"/>
  <c r="AV32" i="2" s="1"/>
  <c r="BC7" i="11"/>
  <c r="AO23" i="10"/>
  <c r="AP23" i="10"/>
  <c r="AD67" i="1"/>
  <c r="AE67" i="1"/>
  <c r="AT56" i="2"/>
  <c r="AV56" i="2" s="1"/>
  <c r="G56" i="11"/>
  <c r="AS73" i="2"/>
  <c r="E8" i="17"/>
  <c r="F133" i="7"/>
  <c r="Q133" i="7" s="1"/>
  <c r="AQ94" i="7"/>
  <c r="AK8" i="30"/>
  <c r="AQ79" i="7"/>
  <c r="AE39" i="1"/>
  <c r="AD39" i="1"/>
  <c r="AD22" i="1"/>
  <c r="AE22" i="1"/>
  <c r="AS16" i="2"/>
  <c r="AS49" i="2"/>
  <c r="AZ52" i="7"/>
  <c r="AU52" i="2"/>
  <c r="AZ70" i="7"/>
  <c r="AU70" i="2"/>
  <c r="AZ46" i="7"/>
  <c r="AU46" i="2"/>
  <c r="AK30" i="30"/>
  <c r="AX13" i="29"/>
  <c r="BC117" i="7"/>
  <c r="G47" i="11"/>
  <c r="AT47" i="2"/>
  <c r="AV47" i="2" s="1"/>
  <c r="AE25" i="1"/>
  <c r="AD25" i="1"/>
  <c r="AL15" i="2"/>
  <c r="AT60" i="2"/>
  <c r="AV60" i="2" s="1"/>
  <c r="G60" i="11"/>
  <c r="AW11" i="29"/>
  <c r="AU16" i="29"/>
  <c r="AU18" i="29" s="1"/>
  <c r="AY11" i="29"/>
  <c r="AY16" i="29" s="1"/>
  <c r="AY18" i="29" s="1"/>
  <c r="AZ115" i="7"/>
  <c r="AZ120" i="7" s="1"/>
  <c r="BA115" i="7"/>
  <c r="BE115" i="7" s="1"/>
  <c r="BP7" i="11"/>
  <c r="AS10" i="2"/>
  <c r="AD56" i="1"/>
  <c r="AE56" i="1"/>
  <c r="AS20" i="29"/>
  <c r="AE13" i="1"/>
  <c r="AD13" i="1"/>
  <c r="AZ14" i="7"/>
  <c r="AU14" i="2"/>
  <c r="AS22" i="2"/>
  <c r="AS63" i="2"/>
  <c r="BH7" i="11"/>
  <c r="BC7" i="7"/>
  <c r="BE7" i="7"/>
  <c r="BA23" i="7" l="1"/>
  <c r="AK87" i="2"/>
  <c r="AQ106" i="7"/>
  <c r="F134" i="7"/>
  <c r="Q134" i="7" s="1"/>
  <c r="AK25" i="30"/>
  <c r="AQ88" i="7"/>
  <c r="AK17" i="30"/>
  <c r="AI42" i="30"/>
  <c r="AG90" i="2" s="1"/>
  <c r="AG91" i="2" s="1"/>
  <c r="AK27" i="30"/>
  <c r="AS111" i="7"/>
  <c r="AS122" i="7" s="1"/>
  <c r="AS141" i="7" s="1"/>
  <c r="AQ96" i="7"/>
  <c r="AO78" i="7"/>
  <c r="AO111" i="7" s="1"/>
  <c r="AO122" i="7" s="1"/>
  <c r="AO141" i="7" s="1"/>
  <c r="AQ90" i="7"/>
  <c r="AQ101" i="7"/>
  <c r="AQ100" i="7"/>
  <c r="AQ87" i="7"/>
  <c r="AN19" i="30"/>
  <c r="AQ110" i="7"/>
  <c r="AT99" i="7"/>
  <c r="AM42" i="30"/>
  <c r="AK90" i="2" s="1"/>
  <c r="AK91" i="2" s="1"/>
  <c r="AN8" i="30"/>
  <c r="AT109" i="7"/>
  <c r="AT102" i="7"/>
  <c r="AQ83" i="7"/>
  <c r="AT103" i="7"/>
  <c r="AQ85" i="7"/>
  <c r="AN25" i="30"/>
  <c r="AK34" i="30"/>
  <c r="AN7" i="30"/>
  <c r="F136" i="7"/>
  <c r="Q136" i="7" s="1"/>
  <c r="AQ93" i="7"/>
  <c r="AK36" i="30"/>
  <c r="E11" i="17"/>
  <c r="AT87" i="7"/>
  <c r="AK12" i="30"/>
  <c r="E9" i="17"/>
  <c r="AK13" i="30"/>
  <c r="AG87" i="2"/>
  <c r="AD90" i="2"/>
  <c r="AD91" i="2" s="1"/>
  <c r="F138" i="7"/>
  <c r="Q138" i="7" s="1"/>
  <c r="F135" i="7"/>
  <c r="Q135" i="7" s="1"/>
  <c r="F137" i="7"/>
  <c r="Q137" i="7" s="1"/>
  <c r="E87" i="1"/>
  <c r="T8" i="17"/>
  <c r="T10" i="17"/>
  <c r="T12" i="17"/>
  <c r="T7" i="17"/>
  <c r="T13" i="17"/>
  <c r="T9" i="17"/>
  <c r="T11" i="17"/>
  <c r="Z23" i="11"/>
  <c r="AN23" i="11"/>
  <c r="AB23" i="11"/>
  <c r="BA120" i="7"/>
  <c r="AY20" i="29"/>
  <c r="BE120" i="7"/>
  <c r="AT81" i="7"/>
  <c r="AT63" i="2"/>
  <c r="AV63" i="2" s="1"/>
  <c r="G63" i="11"/>
  <c r="BD119" i="7"/>
  <c r="BF119" i="7" s="1"/>
  <c r="AZ15" i="29"/>
  <c r="AN15" i="30"/>
  <c r="AT86" i="7"/>
  <c r="AA15" i="10"/>
  <c r="AA76" i="10" s="1"/>
  <c r="G46" i="11"/>
  <c r="AT46" i="2"/>
  <c r="AV46" i="2" s="1"/>
  <c r="AB7" i="11"/>
  <c r="AJ23" i="11"/>
  <c r="AE15" i="10"/>
  <c r="AE76" i="10" s="1"/>
  <c r="H23" i="11"/>
  <c r="AD7" i="1"/>
  <c r="L15" i="10"/>
  <c r="L76" i="10" s="1"/>
  <c r="G27" i="11"/>
  <c r="AT27" i="2"/>
  <c r="AV27" i="2" s="1"/>
  <c r="AM23" i="11"/>
  <c r="AT19" i="2"/>
  <c r="AV19" i="2" s="1"/>
  <c r="G19" i="11"/>
  <c r="T15" i="10"/>
  <c r="T76" i="10" s="1"/>
  <c r="AF15" i="10"/>
  <c r="AF76" i="10" s="1"/>
  <c r="AI7" i="11"/>
  <c r="G49" i="11"/>
  <c r="AT49" i="2"/>
  <c r="AV49" i="2" s="1"/>
  <c r="AT73" i="2"/>
  <c r="AV73" i="2" s="1"/>
  <c r="G73" i="11"/>
  <c r="AT95" i="7"/>
  <c r="AT11" i="2"/>
  <c r="AV11" i="2" s="1"/>
  <c r="G11" i="11"/>
  <c r="G29" i="11"/>
  <c r="AT29" i="2"/>
  <c r="AV29" i="2" s="1"/>
  <c r="Y7" i="11"/>
  <c r="AT104" i="7"/>
  <c r="AN33" i="30"/>
  <c r="G13" i="11"/>
  <c r="AT13" i="2"/>
  <c r="AV13" i="2" s="1"/>
  <c r="O15" i="10"/>
  <c r="O76" i="10" s="1"/>
  <c r="M23" i="11"/>
  <c r="AT85" i="7"/>
  <c r="G52" i="11"/>
  <c r="AT52" i="2"/>
  <c r="AV52" i="2" s="1"/>
  <c r="W23" i="11"/>
  <c r="F15" i="10"/>
  <c r="AZ8" i="29"/>
  <c r="BD114" i="7"/>
  <c r="BF114" i="7" s="1"/>
  <c r="G54" i="11"/>
  <c r="AT54" i="2"/>
  <c r="AV54" i="2" s="1"/>
  <c r="P23" i="11"/>
  <c r="AT45" i="2"/>
  <c r="AV45" i="2" s="1"/>
  <c r="G45" i="11"/>
  <c r="AT89" i="7"/>
  <c r="AN18" i="30"/>
  <c r="AT15" i="7"/>
  <c r="AT76" i="7" s="1"/>
  <c r="AL76" i="2"/>
  <c r="AL85" i="2" s="1"/>
  <c r="J15" i="10"/>
  <c r="J76" i="10" s="1"/>
  <c r="G16" i="11"/>
  <c r="AT16" i="2"/>
  <c r="AV16" i="2" s="1"/>
  <c r="AB15" i="10"/>
  <c r="AB76" i="10" s="1"/>
  <c r="BC23" i="7"/>
  <c r="BE23" i="7"/>
  <c r="AM7" i="11"/>
  <c r="AT58" i="2"/>
  <c r="AV58" i="2" s="1"/>
  <c r="G58" i="11"/>
  <c r="P15" i="10"/>
  <c r="P76" i="10" s="1"/>
  <c r="AT40" i="2"/>
  <c r="AV40" i="2" s="1"/>
  <c r="G40" i="11"/>
  <c r="AU20" i="29"/>
  <c r="AT92" i="7"/>
  <c r="AN21" i="30"/>
  <c r="AT70" i="2"/>
  <c r="AV70" i="2" s="1"/>
  <c r="G70" i="11"/>
  <c r="AT105" i="7"/>
  <c r="AN34" i="30"/>
  <c r="AI23" i="11"/>
  <c r="Y15" i="10"/>
  <c r="Y76" i="10" s="1"/>
  <c r="AT30" i="2"/>
  <c r="AV30" i="2" s="1"/>
  <c r="G30" i="11"/>
  <c r="H7" i="11"/>
  <c r="X15" i="10"/>
  <c r="X76" i="10" s="1"/>
  <c r="J7" i="11"/>
  <c r="Q7" i="11"/>
  <c r="AZ12" i="29"/>
  <c r="BD116" i="7"/>
  <c r="BF116" i="7" s="1"/>
  <c r="P7" i="11"/>
  <c r="BZ7" i="11"/>
  <c r="AN30" i="30"/>
  <c r="AT101" i="7"/>
  <c r="Q15" i="10"/>
  <c r="Q76" i="10" s="1"/>
  <c r="AT34" i="2"/>
  <c r="AV34" i="2" s="1"/>
  <c r="G34" i="11"/>
  <c r="O23" i="11"/>
  <c r="AT93" i="7"/>
  <c r="AN22" i="30"/>
  <c r="AG15" i="10"/>
  <c r="AG76" i="10" s="1"/>
  <c r="R15" i="10"/>
  <c r="R76" i="10" s="1"/>
  <c r="H15" i="10"/>
  <c r="H76" i="10" s="1"/>
  <c r="AC15" i="10"/>
  <c r="AC76" i="10" s="1"/>
  <c r="AA7" i="11"/>
  <c r="AT26" i="2"/>
  <c r="AV26" i="2" s="1"/>
  <c r="G26" i="11"/>
  <c r="AT68" i="2"/>
  <c r="AV68" i="2" s="1"/>
  <c r="G68" i="11"/>
  <c r="AN35" i="30"/>
  <c r="AT106" i="7"/>
  <c r="AW23" i="2"/>
  <c r="AY23" i="2" s="1"/>
  <c r="AT23" i="11"/>
  <c r="G72" i="11"/>
  <c r="AT72" i="2"/>
  <c r="AV72" i="2" s="1"/>
  <c r="AN37" i="30"/>
  <c r="AT108" i="7"/>
  <c r="AT98" i="7"/>
  <c r="AN27" i="30"/>
  <c r="Q132" i="7"/>
  <c r="AT88" i="7"/>
  <c r="AN17" i="30"/>
  <c r="AM15" i="10"/>
  <c r="AM76" i="10" s="1"/>
  <c r="AO23" i="2"/>
  <c r="AS7" i="2"/>
  <c r="AD15" i="10"/>
  <c r="AD76" i="10" s="1"/>
  <c r="G37" i="11"/>
  <c r="AT37" i="2"/>
  <c r="AV37" i="2" s="1"/>
  <c r="AT82" i="7"/>
  <c r="AN11" i="30"/>
  <c r="AT25" i="2"/>
  <c r="AV25" i="2" s="1"/>
  <c r="G25" i="11"/>
  <c r="J23" i="11"/>
  <c r="AN15" i="10"/>
  <c r="AN76" i="10" s="1"/>
  <c r="AX11" i="29"/>
  <c r="BC115" i="7"/>
  <c r="BC120" i="7" s="1"/>
  <c r="AW16" i="29"/>
  <c r="AW18" i="29" s="1"/>
  <c r="AZ14" i="29"/>
  <c r="BD118" i="7"/>
  <c r="BF118" i="7" s="1"/>
  <c r="AS9" i="2"/>
  <c r="AH15" i="10"/>
  <c r="AH76" i="10" s="1"/>
  <c r="N15" i="10"/>
  <c r="N76" i="10" s="1"/>
  <c r="G33" i="11"/>
  <c r="AT33" i="2"/>
  <c r="AV33" i="2" s="1"/>
  <c r="AJ15" i="10"/>
  <c r="AJ76" i="10" s="1"/>
  <c r="AT57" i="2"/>
  <c r="AV57" i="2" s="1"/>
  <c r="G57" i="11"/>
  <c r="AN7" i="11"/>
  <c r="L7" i="11"/>
  <c r="T23" i="11"/>
  <c r="AT97" i="7"/>
  <c r="AN26" i="30"/>
  <c r="G7" i="11"/>
  <c r="K15" i="10"/>
  <c r="K76" i="10" s="1"/>
  <c r="AN13" i="30"/>
  <c r="AZ7" i="7"/>
  <c r="AU7" i="2"/>
  <c r="G62" i="11"/>
  <c r="AT62" i="2"/>
  <c r="AV62" i="2" s="1"/>
  <c r="AT22" i="2"/>
  <c r="AV22" i="2" s="1"/>
  <c r="G22" i="11"/>
  <c r="AT10" i="2"/>
  <c r="AV10" i="2" s="1"/>
  <c r="G10" i="11"/>
  <c r="G15" i="10"/>
  <c r="AM15" i="2"/>
  <c r="BD117" i="7"/>
  <c r="BF117" i="7" s="1"/>
  <c r="AZ13" i="29"/>
  <c r="M15" i="10"/>
  <c r="M76" i="10" s="1"/>
  <c r="AZ9" i="7"/>
  <c r="AU9" i="2"/>
  <c r="AT110" i="7"/>
  <c r="AN39" i="30"/>
  <c r="AT64" i="2"/>
  <c r="AV64" i="2" s="1"/>
  <c r="G64" i="11"/>
  <c r="AT21" i="2"/>
  <c r="AV21" i="2" s="1"/>
  <c r="G21" i="11"/>
  <c r="U15" i="10"/>
  <c r="U76" i="10" s="1"/>
  <c r="G14" i="11"/>
  <c r="AT14" i="2"/>
  <c r="AV14" i="2" s="1"/>
  <c r="K23" i="11"/>
  <c r="AT61" i="2"/>
  <c r="AV61" i="2" s="1"/>
  <c r="G61" i="11"/>
  <c r="AN20" i="30"/>
  <c r="AT20" i="2"/>
  <c r="AV20" i="2" s="1"/>
  <c r="G20" i="11"/>
  <c r="AT17" i="2"/>
  <c r="AV17" i="2" s="1"/>
  <c r="G17" i="11"/>
  <c r="AF7" i="1"/>
  <c r="L23" i="11"/>
  <c r="Z15" i="10"/>
  <c r="Z76" i="10" s="1"/>
  <c r="AF23" i="1"/>
  <c r="AB23" i="1"/>
  <c r="G55" i="11"/>
  <c r="AT55" i="2"/>
  <c r="AV55" i="2" s="1"/>
  <c r="AI15" i="10"/>
  <c r="AI76" i="10" s="1"/>
  <c r="X15" i="1"/>
  <c r="X76" i="1" s="1"/>
  <c r="X85" i="1" s="1"/>
  <c r="AH7" i="11"/>
  <c r="AN23" i="30"/>
  <c r="AT94" i="7"/>
  <c r="W15" i="10"/>
  <c r="W76" i="10" s="1"/>
  <c r="G67" i="11"/>
  <c r="AT67" i="2"/>
  <c r="AV67" i="2" s="1"/>
  <c r="AN29" i="30"/>
  <c r="AT100" i="7"/>
  <c r="G50" i="11"/>
  <c r="AT50" i="2"/>
  <c r="AV50" i="2" s="1"/>
  <c r="AN9" i="30"/>
  <c r="I15" i="10"/>
  <c r="I76" i="10" s="1"/>
  <c r="V15" i="10"/>
  <c r="V76" i="10" s="1"/>
  <c r="S15" i="10"/>
  <c r="S76" i="10" s="1"/>
  <c r="AZ7" i="29"/>
  <c r="E15" i="11"/>
  <c r="BD113" i="7"/>
  <c r="AX9" i="29"/>
  <c r="G44" i="11"/>
  <c r="AT44" i="2"/>
  <c r="AV44" i="2" s="1"/>
  <c r="E14" i="17" l="1"/>
  <c r="AK42" i="30"/>
  <c r="AN16" i="30"/>
  <c r="AT80" i="7"/>
  <c r="AT107" i="7"/>
  <c r="AN32" i="30"/>
  <c r="AT96" i="7"/>
  <c r="AQ111" i="7"/>
  <c r="AQ122" i="7" s="1"/>
  <c r="AQ141" i="7" s="1"/>
  <c r="AN36" i="30"/>
  <c r="AN28" i="30"/>
  <c r="AT90" i="7"/>
  <c r="AT91" i="7"/>
  <c r="AT84" i="7"/>
  <c r="AI87" i="2"/>
  <c r="AU110" i="7"/>
  <c r="AT83" i="7"/>
  <c r="AN14" i="30"/>
  <c r="AN24" i="30"/>
  <c r="AN10" i="30"/>
  <c r="AL87" i="2"/>
  <c r="AN12" i="30"/>
  <c r="AN31" i="30"/>
  <c r="AN38" i="30"/>
  <c r="AU91" i="7"/>
  <c r="AT78" i="7"/>
  <c r="AT79" i="7"/>
  <c r="AU95" i="7"/>
  <c r="AU100" i="7"/>
  <c r="AO25" i="30"/>
  <c r="AO36" i="30"/>
  <c r="AU93" i="7"/>
  <c r="Q139" i="7"/>
  <c r="Q141" i="7" s="1"/>
  <c r="X7" i="17"/>
  <c r="X10" i="17"/>
  <c r="F139" i="7"/>
  <c r="F141" i="7" s="1"/>
  <c r="V143" i="7" s="1"/>
  <c r="V134" i="7"/>
  <c r="X8" i="17"/>
  <c r="AU104" i="7"/>
  <c r="T14" i="17"/>
  <c r="B8" i="8" s="1"/>
  <c r="D8" i="8" s="1"/>
  <c r="AC7" i="11"/>
  <c r="AO26" i="30"/>
  <c r="AU97" i="7"/>
  <c r="Z7" i="11"/>
  <c r="AE23" i="1"/>
  <c r="AD23" i="1"/>
  <c r="BD115" i="7"/>
  <c r="BF115" i="7" s="1"/>
  <c r="AX16" i="29"/>
  <c r="AX18" i="29" s="1"/>
  <c r="E23" i="11" s="1"/>
  <c r="AZ11" i="29"/>
  <c r="AZ16" i="29" s="1"/>
  <c r="AZ18" i="29" s="1"/>
  <c r="AO38" i="30"/>
  <c r="AX23" i="7"/>
  <c r="AU90" i="7"/>
  <c r="AO19" i="30"/>
  <c r="AO16" i="30"/>
  <c r="AU87" i="7"/>
  <c r="F76" i="10"/>
  <c r="AP15" i="10"/>
  <c r="AP76" i="10" s="1"/>
  <c r="AU92" i="7"/>
  <c r="AO21" i="30"/>
  <c r="AZ9" i="29"/>
  <c r="AU84" i="7"/>
  <c r="AD7" i="11"/>
  <c r="T7" i="11"/>
  <c r="AN15" i="2"/>
  <c r="AU81" i="7"/>
  <c r="AO10" i="30"/>
  <c r="I7" i="11"/>
  <c r="AU99" i="7"/>
  <c r="AO28" i="30"/>
  <c r="E90" i="1"/>
  <c r="E91" i="1" s="1"/>
  <c r="AO22" i="30"/>
  <c r="F7" i="11"/>
  <c r="M7" i="11"/>
  <c r="AU107" i="7"/>
  <c r="N7" i="11"/>
  <c r="W7" i="11"/>
  <c r="AF7" i="11"/>
  <c r="R7" i="11"/>
  <c r="AT111" i="7"/>
  <c r="AT122" i="7" s="1"/>
  <c r="AT141" i="7" s="1"/>
  <c r="X7" i="11"/>
  <c r="AO32" i="30"/>
  <c r="AU103" i="7"/>
  <c r="AU15" i="7"/>
  <c r="AU76" i="7" s="1"/>
  <c r="AM76" i="2"/>
  <c r="AM85" i="2" s="1"/>
  <c r="AU82" i="7"/>
  <c r="AO30" i="30"/>
  <c r="AU101" i="7"/>
  <c r="S7" i="11"/>
  <c r="AI90" i="2"/>
  <c r="AI91" i="2" s="1"/>
  <c r="AO18" i="30"/>
  <c r="AU89" i="7"/>
  <c r="V136" i="7"/>
  <c r="U7" i="11"/>
  <c r="AJ7" i="11"/>
  <c r="Y15" i="1"/>
  <c r="Y76" i="1" s="1"/>
  <c r="Y85" i="1" s="1"/>
  <c r="AO33" i="30"/>
  <c r="AG7" i="11"/>
  <c r="AO15" i="10"/>
  <c r="G76" i="10"/>
  <c r="AT7" i="2"/>
  <c r="AO27" i="30"/>
  <c r="AU98" i="7"/>
  <c r="AO37" i="30"/>
  <c r="AU108" i="7"/>
  <c r="AT9" i="2"/>
  <c r="AV9" i="2" s="1"/>
  <c r="G9" i="11"/>
  <c r="AO29" i="30"/>
  <c r="BF113" i="7"/>
  <c r="AU85" i="7"/>
  <c r="AO14" i="30"/>
  <c r="X13" i="17"/>
  <c r="V138" i="7"/>
  <c r="O7" i="11"/>
  <c r="K7" i="11"/>
  <c r="AO7" i="30"/>
  <c r="AU78" i="7"/>
  <c r="AW20" i="29"/>
  <c r="AQ23" i="2"/>
  <c r="BZ23" i="11"/>
  <c r="BJ23" i="7" s="1"/>
  <c r="BL23" i="7" s="1"/>
  <c r="AU94" i="7"/>
  <c r="AO23" i="30"/>
  <c r="BJ7" i="7"/>
  <c r="AO39" i="30"/>
  <c r="AU83" i="7"/>
  <c r="AO12" i="30"/>
  <c r="V7" i="11"/>
  <c r="AE7" i="11"/>
  <c r="AE7" i="1"/>
  <c r="AN42" i="30" l="1"/>
  <c r="AL90" i="2" s="1"/>
  <c r="AL91" i="2" s="1"/>
  <c r="AU109" i="7"/>
  <c r="AU106" i="7"/>
  <c r="AO15" i="30"/>
  <c r="AU88" i="7"/>
  <c r="AO31" i="30"/>
  <c r="AO8" i="30"/>
  <c r="AU86" i="7"/>
  <c r="AU105" i="7"/>
  <c r="AU79" i="7"/>
  <c r="AO17" i="30"/>
  <c r="AO34" i="30"/>
  <c r="AO35" i="30"/>
  <c r="AW82" i="7"/>
  <c r="BJ82" i="7" s="1"/>
  <c r="BL82" i="7" s="1"/>
  <c r="AU102" i="7"/>
  <c r="AO11" i="30"/>
  <c r="AP15" i="30"/>
  <c r="AP39" i="30"/>
  <c r="AW100" i="7"/>
  <c r="BJ100" i="7" s="1"/>
  <c r="BL100" i="7" s="1"/>
  <c r="AX82" i="7"/>
  <c r="AW85" i="7"/>
  <c r="BJ85" i="7" s="1"/>
  <c r="BL85" i="7" s="1"/>
  <c r="AO24" i="30"/>
  <c r="AO20" i="30"/>
  <c r="AP24" i="30"/>
  <c r="AU80" i="7"/>
  <c r="AU96" i="7"/>
  <c r="AW107" i="7"/>
  <c r="BJ107" i="7" s="1"/>
  <c r="BL107" i="7" s="1"/>
  <c r="AP38" i="30"/>
  <c r="AO9" i="30"/>
  <c r="BD120" i="7"/>
  <c r="AX80" i="7"/>
  <c r="V132" i="7"/>
  <c r="V137" i="7"/>
  <c r="V135" i="7"/>
  <c r="X12" i="17"/>
  <c r="X9" i="17"/>
  <c r="V133" i="7"/>
  <c r="Y7" i="17"/>
  <c r="X11" i="17"/>
  <c r="Y9" i="17"/>
  <c r="Z7" i="17"/>
  <c r="AP33" i="30"/>
  <c r="AO13" i="30"/>
  <c r="J48" i="77"/>
  <c r="K48" i="77" s="1"/>
  <c r="L48" i="77" s="1"/>
  <c r="B11" i="8"/>
  <c r="B13" i="8" s="1"/>
  <c r="T90" i="1"/>
  <c r="T91" i="1" s="1"/>
  <c r="AX20" i="29"/>
  <c r="Z15" i="1"/>
  <c r="Z76" i="1" s="1"/>
  <c r="Z85" i="1" s="1"/>
  <c r="AZ20" i="29"/>
  <c r="AW90" i="7"/>
  <c r="BJ90" i="7" s="1"/>
  <c r="BL90" i="7" s="1"/>
  <c r="AV7" i="2"/>
  <c r="AQ22" i="30"/>
  <c r="AX93" i="7"/>
  <c r="AQ19" i="30"/>
  <c r="AX90" i="7"/>
  <c r="AP14" i="30"/>
  <c r="AP34" i="30"/>
  <c r="AW105" i="7"/>
  <c r="BJ105" i="7" s="1"/>
  <c r="BL105" i="7" s="1"/>
  <c r="AP31" i="30"/>
  <c r="AW102" i="7"/>
  <c r="BJ102" i="7" s="1"/>
  <c r="BL102" i="7" s="1"/>
  <c r="AQ14" i="30"/>
  <c r="AX85" i="7"/>
  <c r="AP17" i="30"/>
  <c r="AW88" i="7"/>
  <c r="BJ88" i="7" s="1"/>
  <c r="BL88" i="7" s="1"/>
  <c r="AX83" i="7"/>
  <c r="AQ12" i="30"/>
  <c r="AX92" i="7"/>
  <c r="AQ21" i="30"/>
  <c r="AW15" i="7"/>
  <c r="AW76" i="7" s="1"/>
  <c r="AN76" i="2"/>
  <c r="AN85" i="2" s="1"/>
  <c r="AW93" i="7"/>
  <c r="BJ93" i="7" s="1"/>
  <c r="BL93" i="7" s="1"/>
  <c r="AP22" i="30"/>
  <c r="AP9" i="30"/>
  <c r="AW80" i="7"/>
  <c r="BJ80" i="7" s="1"/>
  <c r="BL80" i="7" s="1"/>
  <c r="AW97" i="7"/>
  <c r="BJ97" i="7" s="1"/>
  <c r="BL97" i="7" s="1"/>
  <c r="AX86" i="7"/>
  <c r="AQ15" i="30"/>
  <c r="AW106" i="7"/>
  <c r="BJ106" i="7" s="1"/>
  <c r="BL106" i="7" s="1"/>
  <c r="AP35" i="30"/>
  <c r="AQ9" i="30"/>
  <c r="AW15" i="2"/>
  <c r="AQ20" i="30"/>
  <c r="AP27" i="30"/>
  <c r="AP13" i="30"/>
  <c r="AW84" i="7"/>
  <c r="BJ84" i="7" s="1"/>
  <c r="BL84" i="7" s="1"/>
  <c r="AX106" i="7"/>
  <c r="AQ35" i="30"/>
  <c r="AQ38" i="30"/>
  <c r="AX109" i="7"/>
  <c r="AQ25" i="30"/>
  <c r="AX96" i="7"/>
  <c r="AP23" i="30"/>
  <c r="AW94" i="7"/>
  <c r="BJ94" i="7" s="1"/>
  <c r="BL94" i="7" s="1"/>
  <c r="AP29" i="30"/>
  <c r="AP7" i="30"/>
  <c r="AW78" i="7"/>
  <c r="AQ26" i="30"/>
  <c r="AX97" i="7"/>
  <c r="AX94" i="7"/>
  <c r="AQ23" i="30"/>
  <c r="AP37" i="30"/>
  <c r="AQ30" i="30"/>
  <c r="AX101" i="7"/>
  <c r="AW92" i="7"/>
  <c r="BJ92" i="7" s="1"/>
  <c r="BL92" i="7" s="1"/>
  <c r="BL7" i="7"/>
  <c r="AP30" i="30"/>
  <c r="AW101" i="7"/>
  <c r="BJ101" i="7" s="1"/>
  <c r="BL101" i="7" s="1"/>
  <c r="AP12" i="30"/>
  <c r="AW83" i="7"/>
  <c r="BJ83" i="7" s="1"/>
  <c r="BL83" i="7" s="1"/>
  <c r="AX88" i="7"/>
  <c r="AQ16" i="30"/>
  <c r="AX87" i="7"/>
  <c r="AU23" i="2"/>
  <c r="AZ23" i="7"/>
  <c r="AP25" i="30"/>
  <c r="AW96" i="7"/>
  <c r="BJ96" i="7" s="1"/>
  <c r="BL96" i="7" s="1"/>
  <c r="BA15" i="7"/>
  <c r="AO76" i="10"/>
  <c r="AW79" i="7"/>
  <c r="BJ79" i="7" s="1"/>
  <c r="BL79" i="7" s="1"/>
  <c r="AP8" i="30"/>
  <c r="AS23" i="2"/>
  <c r="Y10" i="17"/>
  <c r="AW109" i="7"/>
  <c r="BJ109" i="7" s="1"/>
  <c r="BL109" i="7" s="1"/>
  <c r="E76" i="11"/>
  <c r="AX79" i="7"/>
  <c r="AW87" i="7"/>
  <c r="BJ87" i="7" s="1"/>
  <c r="BL87" i="7" s="1"/>
  <c r="AP16" i="30"/>
  <c r="AP32" i="30"/>
  <c r="AW103" i="7"/>
  <c r="BJ103" i="7" s="1"/>
  <c r="BL103" i="7" s="1"/>
  <c r="AW110" i="7"/>
  <c r="BJ110" i="7" s="1"/>
  <c r="BL110" i="7" s="1"/>
  <c r="AW91" i="7"/>
  <c r="BJ91" i="7" s="1"/>
  <c r="BL91" i="7" s="1"/>
  <c r="AO15" i="2"/>
  <c r="AP10" i="30"/>
  <c r="AW81" i="7"/>
  <c r="BJ81" i="7" s="1"/>
  <c r="BL81" i="7" s="1"/>
  <c r="BF120" i="7"/>
  <c r="AU111" i="7" l="1"/>
  <c r="AU122" i="7" s="1"/>
  <c r="AU141" i="7" s="1"/>
  <c r="AO42" i="30"/>
  <c r="AM90" i="2" s="1"/>
  <c r="AM91" i="2" s="1"/>
  <c r="AQ8" i="30"/>
  <c r="AQ17" i="30"/>
  <c r="AW108" i="7"/>
  <c r="BJ108" i="7" s="1"/>
  <c r="BL108" i="7" s="1"/>
  <c r="AP19" i="30"/>
  <c r="AW99" i="7"/>
  <c r="BJ99" i="7" s="1"/>
  <c r="BL99" i="7" s="1"/>
  <c r="AQ24" i="30"/>
  <c r="AX95" i="7"/>
  <c r="AP20" i="30"/>
  <c r="AP28" i="30"/>
  <c r="AW89" i="7"/>
  <c r="BJ89" i="7" s="1"/>
  <c r="BL89" i="7" s="1"/>
  <c r="AS21" i="30"/>
  <c r="AW21" i="30" s="1"/>
  <c r="AP21" i="30"/>
  <c r="AP11" i="30"/>
  <c r="AW98" i="7"/>
  <c r="BJ98" i="7" s="1"/>
  <c r="BL98" i="7" s="1"/>
  <c r="AX91" i="7"/>
  <c r="AP18" i="30"/>
  <c r="AQ11" i="30"/>
  <c r="AP26" i="30"/>
  <c r="AW86" i="7"/>
  <c r="BJ86" i="7" s="1"/>
  <c r="BL86" i="7" s="1"/>
  <c r="AS8" i="30"/>
  <c r="AX102" i="7"/>
  <c r="AS26" i="30"/>
  <c r="AW26" i="30" s="1"/>
  <c r="AS15" i="30"/>
  <c r="AW15" i="30" s="1"/>
  <c r="AW95" i="7"/>
  <c r="BJ95" i="7" s="1"/>
  <c r="BL95" i="7" s="1"/>
  <c r="AX81" i="7"/>
  <c r="AZ101" i="7"/>
  <c r="AP36" i="30"/>
  <c r="AQ28" i="30"/>
  <c r="AX105" i="7"/>
  <c r="AX108" i="7"/>
  <c r="V139" i="7"/>
  <c r="V141" i="7" s="1"/>
  <c r="V144" i="7" s="1"/>
  <c r="Y132" i="7"/>
  <c r="Y13" i="17"/>
  <c r="X138" i="7"/>
  <c r="BG138" i="7" s="1"/>
  <c r="BI138" i="7" s="1"/>
  <c r="X14" i="17"/>
  <c r="X132" i="7"/>
  <c r="BG132" i="7" s="1"/>
  <c r="X135" i="7"/>
  <c r="BG135" i="7" s="1"/>
  <c r="BI135" i="7" s="1"/>
  <c r="Y8" i="17"/>
  <c r="X133" i="7"/>
  <c r="BG133" i="7" s="1"/>
  <c r="BI133" i="7" s="1"/>
  <c r="X134" i="7"/>
  <c r="BG134" i="7" s="1"/>
  <c r="BI134" i="7" s="1"/>
  <c r="X137" i="7"/>
  <c r="BG137" i="7" s="1"/>
  <c r="BI137" i="7" s="1"/>
  <c r="Y11" i="17"/>
  <c r="Y12" i="17"/>
  <c r="Y133" i="7"/>
  <c r="X136" i="7"/>
  <c r="BG136" i="7" s="1"/>
  <c r="BI136" i="7" s="1"/>
  <c r="Y136" i="7"/>
  <c r="N48" i="77"/>
  <c r="AW104" i="7"/>
  <c r="BJ104" i="7" s="1"/>
  <c r="BL104" i="7" s="1"/>
  <c r="AS17" i="30"/>
  <c r="AW17" i="30" s="1"/>
  <c r="J45" i="77"/>
  <c r="E8" i="8" s="1"/>
  <c r="J81" i="67"/>
  <c r="D11" i="8"/>
  <c r="AB15" i="1"/>
  <c r="AB76" i="1" s="1"/>
  <c r="AB85" i="1" s="1"/>
  <c r="AV15" i="11"/>
  <c r="AV76" i="11" s="1"/>
  <c r="AX15" i="11"/>
  <c r="AX76" i="11" s="1"/>
  <c r="BJ78" i="7"/>
  <c r="BA93" i="7"/>
  <c r="BE93" i="7" s="1"/>
  <c r="AS22" i="30"/>
  <c r="AW22" i="30" s="1"/>
  <c r="AZ93" i="7"/>
  <c r="AQ15" i="2"/>
  <c r="BC15" i="7"/>
  <c r="BC76" i="7" s="1"/>
  <c r="BE15" i="7"/>
  <c r="BE76" i="7" s="1"/>
  <c r="BA76" i="7"/>
  <c r="BX15" i="11"/>
  <c r="BX76" i="11" s="1"/>
  <c r="AX104" i="7"/>
  <c r="BA90" i="7"/>
  <c r="BE90" i="7" s="1"/>
  <c r="AZ90" i="7"/>
  <c r="AS19" i="30"/>
  <c r="AW19" i="30" s="1"/>
  <c r="BE15" i="11"/>
  <c r="BE76" i="11" s="1"/>
  <c r="BP15" i="11"/>
  <c r="BP76" i="11" s="1"/>
  <c r="BQ15" i="11"/>
  <c r="BQ76" i="11" s="1"/>
  <c r="AT15" i="11"/>
  <c r="BA101" i="7"/>
  <c r="BE101" i="7" s="1"/>
  <c r="BR15" i="11"/>
  <c r="BR76" i="11" s="1"/>
  <c r="AX100" i="7"/>
  <c r="BL15" i="11"/>
  <c r="BL76" i="11" s="1"/>
  <c r="AX15" i="7"/>
  <c r="AX76" i="7" s="1"/>
  <c r="AO76" i="2"/>
  <c r="AO85" i="2" s="1"/>
  <c r="BJ15" i="11"/>
  <c r="BJ76" i="11" s="1"/>
  <c r="G23" i="11"/>
  <c r="AT23" i="2"/>
  <c r="AV23" i="2" s="1"/>
  <c r="AS12" i="30"/>
  <c r="AW12" i="30" s="1"/>
  <c r="AS25" i="30"/>
  <c r="AW25" i="30" s="1"/>
  <c r="AZ96" i="7"/>
  <c r="BA96" i="7"/>
  <c r="BE96" i="7" s="1"/>
  <c r="BK15" i="11"/>
  <c r="BK76" i="11" s="1"/>
  <c r="AS11" i="30"/>
  <c r="AW11" i="30" s="1"/>
  <c r="BS15" i="11"/>
  <c r="BS76" i="11" s="1"/>
  <c r="BI15" i="11"/>
  <c r="BI76" i="11" s="1"/>
  <c r="AU15" i="11"/>
  <c r="AU76" i="11" s="1"/>
  <c r="BN15" i="11"/>
  <c r="BN76" i="11" s="1"/>
  <c r="BD15" i="11"/>
  <c r="BD76" i="11" s="1"/>
  <c r="AQ18" i="30"/>
  <c r="AX89" i="7"/>
  <c r="Y135" i="7"/>
  <c r="AZ87" i="7"/>
  <c r="BA87" i="7"/>
  <c r="BE87" i="7" s="1"/>
  <c r="AS16" i="30"/>
  <c r="AW16" i="30" s="1"/>
  <c r="AY15" i="2"/>
  <c r="AY76" i="2" s="1"/>
  <c r="AY85" i="2" s="1"/>
  <c r="AW76" i="2"/>
  <c r="AW85" i="2" s="1"/>
  <c r="AX98" i="7"/>
  <c r="AQ27" i="30"/>
  <c r="BB15" i="11"/>
  <c r="BB76" i="11" s="1"/>
  <c r="BM15" i="11"/>
  <c r="BM76" i="11" s="1"/>
  <c r="BU15" i="11"/>
  <c r="BU76" i="11" s="1"/>
  <c r="AZ97" i="7"/>
  <c r="BV15" i="11"/>
  <c r="BV76" i="11" s="1"/>
  <c r="AS15" i="11"/>
  <c r="AS76" i="11" s="1"/>
  <c r="BH15" i="11"/>
  <c r="BH76" i="11" s="1"/>
  <c r="AX103" i="7"/>
  <c r="AQ32" i="30"/>
  <c r="AZ106" i="7"/>
  <c r="AS35" i="30"/>
  <c r="AW35" i="30" s="1"/>
  <c r="BA106" i="7"/>
  <c r="BE106" i="7" s="1"/>
  <c r="BA15" i="11"/>
  <c r="BA76" i="11" s="1"/>
  <c r="BY15" i="11"/>
  <c r="BY76" i="11" s="1"/>
  <c r="BA88" i="7"/>
  <c r="BE88" i="7" s="1"/>
  <c r="AW15" i="11"/>
  <c r="AW76" i="11" s="1"/>
  <c r="AZ15" i="11"/>
  <c r="AZ76" i="11" s="1"/>
  <c r="BT15" i="11"/>
  <c r="BT76" i="11" s="1"/>
  <c r="AZ109" i="7"/>
  <c r="AS38" i="30"/>
  <c r="AW38" i="30" s="1"/>
  <c r="BA109" i="7"/>
  <c r="BE109" i="7" s="1"/>
  <c r="BA91" i="7"/>
  <c r="BE91" i="7" s="1"/>
  <c r="BF15" i="11"/>
  <c r="BF76" i="11" s="1"/>
  <c r="AQ7" i="30"/>
  <c r="BG15" i="11"/>
  <c r="BG76" i="11" s="1"/>
  <c r="BW15" i="11"/>
  <c r="BW76" i="11" s="1"/>
  <c r="AZ92" i="7"/>
  <c r="BA94" i="7"/>
  <c r="BE94" i="7" s="1"/>
  <c r="BC15" i="11"/>
  <c r="BC76" i="11" s="1"/>
  <c r="AY15" i="11"/>
  <c r="AY76" i="11" s="1"/>
  <c r="BO15" i="11"/>
  <c r="BO76" i="11" s="1"/>
  <c r="AQ36" i="30"/>
  <c r="AQ31" i="30"/>
  <c r="AQ29" i="30" l="1"/>
  <c r="AS14" i="30"/>
  <c r="AW14" i="30" s="1"/>
  <c r="AX99" i="7"/>
  <c r="AZ82" i="7"/>
  <c r="AS30" i="30"/>
  <c r="AW30" i="30" s="1"/>
  <c r="AZ95" i="7"/>
  <c r="BA85" i="7"/>
  <c r="BE85" i="7" s="1"/>
  <c r="AZ79" i="7"/>
  <c r="AX78" i="7"/>
  <c r="BA82" i="7"/>
  <c r="BE82" i="7" s="1"/>
  <c r="AZ85" i="7"/>
  <c r="AZ94" i="7"/>
  <c r="AS9" i="30"/>
  <c r="AW9" i="30" s="1"/>
  <c r="AS20" i="30"/>
  <c r="AW20" i="30" s="1"/>
  <c r="AX110" i="7"/>
  <c r="AS24" i="30"/>
  <c r="AW24" i="30" s="1"/>
  <c r="AQ33" i="30"/>
  <c r="AX107" i="7"/>
  <c r="AS23" i="30"/>
  <c r="AW23" i="30" s="1"/>
  <c r="BA80" i="7"/>
  <c r="BE80" i="7" s="1"/>
  <c r="AZ91" i="7"/>
  <c r="AQ10" i="30"/>
  <c r="AZ86" i="7"/>
  <c r="BA83" i="7"/>
  <c r="BE83" i="7" s="1"/>
  <c r="AQ39" i="30"/>
  <c r="BA95" i="7"/>
  <c r="BE95" i="7" s="1"/>
  <c r="AZ80" i="7"/>
  <c r="AZ83" i="7"/>
  <c r="Y134" i="7"/>
  <c r="AW111" i="7"/>
  <c r="AW122" i="7" s="1"/>
  <c r="AW141" i="7" s="1"/>
  <c r="BC91" i="7"/>
  <c r="Z10" i="17"/>
  <c r="AQ34" i="30"/>
  <c r="AZ105" i="7"/>
  <c r="BA79" i="7"/>
  <c r="BE79" i="7" s="1"/>
  <c r="AP42" i="30"/>
  <c r="BA97" i="7"/>
  <c r="BE97" i="7" s="1"/>
  <c r="BA92" i="7"/>
  <c r="BE92" i="7" s="1"/>
  <c r="BA86" i="7"/>
  <c r="BE86" i="7" s="1"/>
  <c r="BC94" i="7"/>
  <c r="AS18" i="30"/>
  <c r="AW18" i="30" s="1"/>
  <c r="AS29" i="30"/>
  <c r="AW29" i="30" s="1"/>
  <c r="AS39" i="30"/>
  <c r="AW39" i="30" s="1"/>
  <c r="AS27" i="30"/>
  <c r="AW27" i="30" s="1"/>
  <c r="BC90" i="7"/>
  <c r="AU35" i="30"/>
  <c r="BC92" i="7"/>
  <c r="BC97" i="7"/>
  <c r="AZ108" i="7"/>
  <c r="AQ37" i="30"/>
  <c r="AU9" i="30"/>
  <c r="X90" i="1"/>
  <c r="X91" i="1" s="1"/>
  <c r="Z8" i="17"/>
  <c r="Y137" i="7"/>
  <c r="Y138" i="7"/>
  <c r="N45" i="77"/>
  <c r="Y14" i="17"/>
  <c r="X139" i="7"/>
  <c r="X141" i="7" s="1"/>
  <c r="BG143" i="7" s="1"/>
  <c r="Z12" i="17"/>
  <c r="Z11" i="17"/>
  <c r="Z13" i="17"/>
  <c r="Z9" i="17"/>
  <c r="AE132" i="7"/>
  <c r="AC7" i="17"/>
  <c r="J56" i="77"/>
  <c r="J61" i="77" s="1"/>
  <c r="N65" i="77" s="1"/>
  <c r="N67" i="77" s="1"/>
  <c r="AZ88" i="7"/>
  <c r="AX84" i="7"/>
  <c r="AX111" i="7" s="1"/>
  <c r="AX122" i="7" s="1"/>
  <c r="AX141" i="7" s="1"/>
  <c r="AQ13" i="30"/>
  <c r="AZ84" i="7"/>
  <c r="AW8" i="30"/>
  <c r="Q143" i="7"/>
  <c r="Q144" i="7" s="1"/>
  <c r="K45" i="77"/>
  <c r="L45" i="77" s="1"/>
  <c r="BZ15" i="11"/>
  <c r="AT76" i="11"/>
  <c r="BC101" i="7"/>
  <c r="AU30" i="30"/>
  <c r="AU14" i="30"/>
  <c r="BC85" i="7"/>
  <c r="K15" i="11"/>
  <c r="K76" i="11" s="1"/>
  <c r="O15" i="11"/>
  <c r="O76" i="11" s="1"/>
  <c r="AZ102" i="7"/>
  <c r="AS31" i="30"/>
  <c r="AW31" i="30" s="1"/>
  <c r="BA102" i="7"/>
  <c r="BE102" i="7" s="1"/>
  <c r="AM15" i="11"/>
  <c r="AM76" i="11" s="1"/>
  <c r="AI15" i="11"/>
  <c r="AI76" i="11" s="1"/>
  <c r="AD15" i="1"/>
  <c r="AD76" i="1" s="1"/>
  <c r="AD85" i="1" s="1"/>
  <c r="F15" i="11"/>
  <c r="F76" i="11" s="1"/>
  <c r="V15" i="11"/>
  <c r="V76" i="11" s="1"/>
  <c r="AU12" i="30"/>
  <c r="BC83" i="7"/>
  <c r="BA104" i="7"/>
  <c r="BE104" i="7" s="1"/>
  <c r="Q15" i="11"/>
  <c r="Q76" i="11" s="1"/>
  <c r="AZ15" i="7"/>
  <c r="AZ76" i="7" s="1"/>
  <c r="AU15" i="2"/>
  <c r="AU76" i="2" s="1"/>
  <c r="AU85" i="2" s="1"/>
  <c r="AQ76" i="2"/>
  <c r="AQ85" i="2" s="1"/>
  <c r="AF15" i="1"/>
  <c r="AF76" i="1" s="1"/>
  <c r="AF85" i="1" s="1"/>
  <c r="BA99" i="7"/>
  <c r="BE99" i="7" s="1"/>
  <c r="AS28" i="30"/>
  <c r="AW28" i="30" s="1"/>
  <c r="AZ99" i="7"/>
  <c r="BC79" i="7"/>
  <c r="AU8" i="30"/>
  <c r="AZ98" i="7"/>
  <c r="AU24" i="30"/>
  <c r="BC95" i="7"/>
  <c r="AZ81" i="7"/>
  <c r="BA81" i="7"/>
  <c r="BE81" i="7" s="1"/>
  <c r="AS10" i="30"/>
  <c r="AW10" i="30" s="1"/>
  <c r="BC87" i="7"/>
  <c r="BC93" i="7"/>
  <c r="AU22" i="30"/>
  <c r="J15" i="11"/>
  <c r="J76" i="11" s="1"/>
  <c r="BA108" i="7"/>
  <c r="BE108" i="7" s="1"/>
  <c r="AF15" i="11"/>
  <c r="AF76" i="11" s="1"/>
  <c r="AU15" i="30"/>
  <c r="BC86" i="7"/>
  <c r="AA15" i="11"/>
  <c r="AA76" i="11" s="1"/>
  <c r="AZ78" i="7"/>
  <c r="AS7" i="30"/>
  <c r="BA78" i="7"/>
  <c r="AU26" i="30"/>
  <c r="AD15" i="11"/>
  <c r="AD76" i="11" s="1"/>
  <c r="BC96" i="7"/>
  <c r="AU25" i="30"/>
  <c r="AS13" i="30"/>
  <c r="AW13" i="30" s="1"/>
  <c r="AS15" i="2"/>
  <c r="AS76" i="2" s="1"/>
  <c r="AS85" i="2" s="1"/>
  <c r="BA103" i="7"/>
  <c r="BE103" i="7" s="1"/>
  <c r="AS32" i="30"/>
  <c r="AW32" i="30" s="1"/>
  <c r="AZ103" i="7"/>
  <c r="BI132" i="7"/>
  <c r="BI139" i="7" s="1"/>
  <c r="BI141" i="7" s="1"/>
  <c r="BG139" i="7"/>
  <c r="BG141" i="7" s="1"/>
  <c r="X143" i="7" s="1"/>
  <c r="AZ89" i="7"/>
  <c r="U15" i="11"/>
  <c r="U76" i="11" s="1"/>
  <c r="AC15" i="11"/>
  <c r="AC76" i="11" s="1"/>
  <c r="BC109" i="7"/>
  <c r="AU38" i="30"/>
  <c r="AB15" i="11"/>
  <c r="AB76" i="11" s="1"/>
  <c r="AU11" i="30"/>
  <c r="BC82" i="7"/>
  <c r="T15" i="11"/>
  <c r="T76" i="11" s="1"/>
  <c r="AJ15" i="11"/>
  <c r="AJ76" i="11" s="1"/>
  <c r="AZ110" i="7"/>
  <c r="H15" i="11"/>
  <c r="H76" i="11" s="1"/>
  <c r="Y15" i="11"/>
  <c r="Y76" i="11" s="1"/>
  <c r="AS36" i="30"/>
  <c r="AW36" i="30" s="1"/>
  <c r="BA107" i="7"/>
  <c r="BE107" i="7" s="1"/>
  <c r="AZ107" i="7"/>
  <c r="W15" i="11"/>
  <c r="W76" i="11" s="1"/>
  <c r="BJ111" i="7"/>
  <c r="BL78" i="7"/>
  <c r="BL111" i="7" s="1"/>
  <c r="BC80" i="7" l="1"/>
  <c r="BA100" i="7"/>
  <c r="BE100" i="7" s="1"/>
  <c r="AU16" i="30"/>
  <c r="Y139" i="7"/>
  <c r="Y141" i="7" s="1"/>
  <c r="AU19" i="30"/>
  <c r="AS34" i="30"/>
  <c r="AW34" i="30" s="1"/>
  <c r="AU20" i="30"/>
  <c r="AU34" i="30"/>
  <c r="AZ100" i="7"/>
  <c r="BA98" i="7"/>
  <c r="BE98" i="7" s="1"/>
  <c r="AU21" i="30"/>
  <c r="BD86" i="7"/>
  <c r="BF86" i="7" s="1"/>
  <c r="BA89" i="7"/>
  <c r="BE89" i="7" s="1"/>
  <c r="BA110" i="7"/>
  <c r="BE110" i="7" s="1"/>
  <c r="AU17" i="30"/>
  <c r="BD90" i="7"/>
  <c r="BF90" i="7" s="1"/>
  <c r="AN90" i="2"/>
  <c r="AN91" i="2" s="1"/>
  <c r="AU23" i="30"/>
  <c r="BC106" i="7"/>
  <c r="AS33" i="30"/>
  <c r="AW33" i="30" s="1"/>
  <c r="AU18" i="30"/>
  <c r="BA105" i="7"/>
  <c r="BE105" i="7" s="1"/>
  <c r="BC78" i="7"/>
  <c r="AV16" i="30"/>
  <c r="AX16" i="30" s="1"/>
  <c r="BC88" i="7"/>
  <c r="AZ104" i="7"/>
  <c r="AV14" i="30"/>
  <c r="AX14" i="30" s="1"/>
  <c r="AS37" i="30"/>
  <c r="AW37" i="30" s="1"/>
  <c r="AQ42" i="30"/>
  <c r="AE143" i="7"/>
  <c r="K56" i="77"/>
  <c r="L56" i="77" s="1"/>
  <c r="N56" i="77"/>
  <c r="J72" i="77"/>
  <c r="J74" i="77" s="1"/>
  <c r="Y90" i="1"/>
  <c r="Y91" i="1" s="1"/>
  <c r="X144" i="7"/>
  <c r="Y143" i="7"/>
  <c r="Q145" i="7"/>
  <c r="Z14" i="17"/>
  <c r="Z90" i="1" s="1"/>
  <c r="Z91" i="1" s="1"/>
  <c r="AL133" i="7"/>
  <c r="AM133" i="7" s="1"/>
  <c r="BE133" i="7" s="1"/>
  <c r="AH11" i="17"/>
  <c r="AE135" i="7"/>
  <c r="AL137" i="7"/>
  <c r="AM137" i="7" s="1"/>
  <c r="BE137" i="7" s="1"/>
  <c r="AL135" i="7"/>
  <c r="AM135" i="7" s="1"/>
  <c r="BE135" i="7" s="1"/>
  <c r="AC12" i="17"/>
  <c r="AC9" i="17"/>
  <c r="AE7" i="17"/>
  <c r="AH8" i="17"/>
  <c r="AC13" i="17"/>
  <c r="AG132" i="7"/>
  <c r="AL136" i="7"/>
  <c r="AM136" i="7" s="1"/>
  <c r="BE136" i="7" s="1"/>
  <c r="AH10" i="17"/>
  <c r="AE137" i="7"/>
  <c r="AH9" i="17"/>
  <c r="AC10" i="17"/>
  <c r="AL134" i="7"/>
  <c r="AM134" i="7" s="1"/>
  <c r="BE134" i="7" s="1"/>
  <c r="AE138" i="7"/>
  <c r="AE134" i="7"/>
  <c r="AH12" i="17"/>
  <c r="AL138" i="7"/>
  <c r="AM138" i="7" s="1"/>
  <c r="BE138" i="7" s="1"/>
  <c r="AE133" i="7"/>
  <c r="AH13" i="17"/>
  <c r="AE136" i="7"/>
  <c r="AC8" i="17"/>
  <c r="AC11" i="17"/>
  <c r="AH7" i="17"/>
  <c r="AL132" i="7"/>
  <c r="AM132" i="7" s="1"/>
  <c r="BA84" i="7"/>
  <c r="BE84" i="7" s="1"/>
  <c r="AV15" i="30"/>
  <c r="AX15" i="30" s="1"/>
  <c r="AV24" i="30"/>
  <c r="AX24" i="30" s="1"/>
  <c r="BD95" i="7"/>
  <c r="BF95" i="7" s="1"/>
  <c r="G15" i="11"/>
  <c r="AT15" i="2"/>
  <c r="BD109" i="7"/>
  <c r="BF109" i="7" s="1"/>
  <c r="AV38" i="30"/>
  <c r="AX38" i="30" s="1"/>
  <c r="M15" i="11"/>
  <c r="M76" i="11" s="1"/>
  <c r="AW7" i="30"/>
  <c r="AU13" i="30"/>
  <c r="BC84" i="7"/>
  <c r="AV21" i="30"/>
  <c r="AX21" i="30" s="1"/>
  <c r="BD92" i="7"/>
  <c r="BF92" i="7" s="1"/>
  <c r="AV12" i="30"/>
  <c r="AX12" i="30" s="1"/>
  <c r="BD83" i="7"/>
  <c r="BF83" i="7" s="1"/>
  <c r="AU37" i="30"/>
  <c r="BC108" i="7"/>
  <c r="AG15" i="11"/>
  <c r="AG76" i="11" s="1"/>
  <c r="BC110" i="7"/>
  <c r="AU39" i="30"/>
  <c r="AV8" i="30"/>
  <c r="BD79" i="7"/>
  <c r="BF79" i="7" s="1"/>
  <c r="BC89" i="7"/>
  <c r="AV30" i="30"/>
  <c r="AX30" i="30" s="1"/>
  <c r="BD101" i="7"/>
  <c r="BF101" i="7" s="1"/>
  <c r="AV11" i="30"/>
  <c r="AX11" i="30" s="1"/>
  <c r="AW90" i="2"/>
  <c r="AW91" i="2" s="1"/>
  <c r="AU33" i="30"/>
  <c r="BD93" i="7"/>
  <c r="BF93" i="7" s="1"/>
  <c r="AV22" i="30"/>
  <c r="AX22" i="30" s="1"/>
  <c r="AV19" i="30"/>
  <c r="AX19" i="30" s="1"/>
  <c r="AM143" i="7"/>
  <c r="N61" i="77"/>
  <c r="K61" i="77"/>
  <c r="L61" i="77" s="1"/>
  <c r="I15" i="11"/>
  <c r="I76" i="11" s="1"/>
  <c r="AH15" i="11"/>
  <c r="AH76" i="11" s="1"/>
  <c r="BG144" i="7"/>
  <c r="P15" i="11"/>
  <c r="P76" i="11" s="1"/>
  <c r="BD85" i="7"/>
  <c r="BF85" i="7" s="1"/>
  <c r="S15" i="11"/>
  <c r="S76" i="11" s="1"/>
  <c r="AV17" i="30"/>
  <c r="AX17" i="30" s="1"/>
  <c r="BD88" i="7"/>
  <c r="BF88" i="7" s="1"/>
  <c r="AU27" i="30"/>
  <c r="BC98" i="7"/>
  <c r="AV26" i="30"/>
  <c r="AX26" i="30" s="1"/>
  <c r="BD97" i="7"/>
  <c r="BF97" i="7" s="1"/>
  <c r="Z15" i="11"/>
  <c r="Z76" i="11" s="1"/>
  <c r="AE15" i="11"/>
  <c r="AE76" i="11" s="1"/>
  <c r="AV35" i="30"/>
  <c r="AX35" i="30" s="1"/>
  <c r="BD106" i="7"/>
  <c r="BF106" i="7" s="1"/>
  <c r="AU28" i="30"/>
  <c r="AF7" i="17"/>
  <c r="BC100" i="7"/>
  <c r="AU29" i="30"/>
  <c r="BD94" i="7"/>
  <c r="BF94" i="7" s="1"/>
  <c r="N15" i="11"/>
  <c r="N76" i="11" s="1"/>
  <c r="BJ15" i="7"/>
  <c r="BZ76" i="11"/>
  <c r="AU10" i="30"/>
  <c r="BC81" i="7"/>
  <c r="BD80" i="7"/>
  <c r="BF80" i="7" s="1"/>
  <c r="AV9" i="30"/>
  <c r="AX9" i="30" s="1"/>
  <c r="BC102" i="7"/>
  <c r="AU31" i="30"/>
  <c r="BE78" i="7"/>
  <c r="X15" i="11"/>
  <c r="X76" i="11" s="1"/>
  <c r="AE15" i="1"/>
  <c r="AE76" i="1" s="1"/>
  <c r="AE85" i="1" s="1"/>
  <c r="R15" i="11"/>
  <c r="R76" i="11" s="1"/>
  <c r="L15" i="11"/>
  <c r="L76" i="11" s="1"/>
  <c r="BC107" i="7"/>
  <c r="AU36" i="30"/>
  <c r="AV25" i="30"/>
  <c r="AX25" i="30" s="1"/>
  <c r="BD96" i="7"/>
  <c r="BF96" i="7" s="1"/>
  <c r="AN15" i="11"/>
  <c r="AN76" i="11" s="1"/>
  <c r="BA111" i="7" l="1"/>
  <c r="BA122" i="7" s="1"/>
  <c r="BA141" i="7" s="1"/>
  <c r="BD91" i="7"/>
  <c r="BF91" i="7" s="1"/>
  <c r="AU32" i="30"/>
  <c r="AU7" i="30"/>
  <c r="AV20" i="30"/>
  <c r="AX20" i="30" s="1"/>
  <c r="AZ111" i="7"/>
  <c r="AZ122" i="7" s="1"/>
  <c r="AZ141" i="7" s="1"/>
  <c r="BC103" i="7"/>
  <c r="BC99" i="7"/>
  <c r="BD82" i="7"/>
  <c r="BF82" i="7" s="1"/>
  <c r="Y144" i="7"/>
  <c r="BD107" i="7"/>
  <c r="BF107" i="7" s="1"/>
  <c r="AV27" i="30"/>
  <c r="AX27" i="30" s="1"/>
  <c r="AV23" i="30"/>
  <c r="AX23" i="30" s="1"/>
  <c r="BC105" i="7"/>
  <c r="AO90" i="2"/>
  <c r="AO91" i="2" s="1"/>
  <c r="AW42" i="30"/>
  <c r="AU90" i="2" s="1"/>
  <c r="AU91" i="2" s="1"/>
  <c r="BD87" i="7"/>
  <c r="BF87" i="7" s="1"/>
  <c r="AS42" i="30"/>
  <c r="BD99" i="7"/>
  <c r="BF99" i="7" s="1"/>
  <c r="BD110" i="7"/>
  <c r="BF110" i="7" s="1"/>
  <c r="BC104" i="7"/>
  <c r="AH133" i="7"/>
  <c r="BF133" i="7" s="1"/>
  <c r="AE12" i="17"/>
  <c r="AE9" i="17"/>
  <c r="AG137" i="7"/>
  <c r="AF13" i="17"/>
  <c r="AF8" i="17"/>
  <c r="AH138" i="7"/>
  <c r="BF138" i="7" s="1"/>
  <c r="AH14" i="17"/>
  <c r="AF90" i="1" s="1"/>
  <c r="AF91" i="1" s="1"/>
  <c r="AH134" i="7"/>
  <c r="BF134" i="7" s="1"/>
  <c r="AE11" i="17"/>
  <c r="AG138" i="7"/>
  <c r="AG136" i="7"/>
  <c r="AE13" i="17"/>
  <c r="AG134" i="7"/>
  <c r="AE139" i="7"/>
  <c r="AE141" i="7" s="1"/>
  <c r="AG143" i="7" s="1"/>
  <c r="AH132" i="7"/>
  <c r="BF132" i="7" s="1"/>
  <c r="AC14" i="17"/>
  <c r="AB90" i="1" s="1"/>
  <c r="AB91" i="1" s="1"/>
  <c r="AH135" i="7"/>
  <c r="BF135" i="7" s="1"/>
  <c r="AE8" i="17"/>
  <c r="AF11" i="17"/>
  <c r="AG135" i="7"/>
  <c r="AL139" i="7"/>
  <c r="AL141" i="7" s="1"/>
  <c r="AM145" i="7" s="1"/>
  <c r="AF10" i="17"/>
  <c r="AH136" i="7"/>
  <c r="BF136" i="7" s="1"/>
  <c r="AG133" i="7"/>
  <c r="AF9" i="17"/>
  <c r="AH137" i="7"/>
  <c r="BF137" i="7" s="1"/>
  <c r="AF12" i="17"/>
  <c r="AE10" i="17"/>
  <c r="AY90" i="2"/>
  <c r="AY91" i="2" s="1"/>
  <c r="BE111" i="7"/>
  <c r="BE122" i="7" s="1"/>
  <c r="AX8" i="30"/>
  <c r="BL15" i="7"/>
  <c r="BL76" i="7" s="1"/>
  <c r="BL141" i="7" s="1"/>
  <c r="BJ76" i="7"/>
  <c r="BJ141" i="7" s="1"/>
  <c r="BE132" i="7"/>
  <c r="BE139" i="7" s="1"/>
  <c r="AM139" i="7"/>
  <c r="AM141" i="7" s="1"/>
  <c r="BE143" i="7" s="1"/>
  <c r="AV7" i="30"/>
  <c r="BD78" i="7"/>
  <c r="BD100" i="7"/>
  <c r="BF100" i="7" s="1"/>
  <c r="AV29" i="30"/>
  <c r="AX29" i="30" s="1"/>
  <c r="AV15" i="2"/>
  <c r="AV76" i="2" s="1"/>
  <c r="AV85" i="2" s="1"/>
  <c r="AT76" i="2"/>
  <c r="AT85" i="2" s="1"/>
  <c r="AV32" i="30"/>
  <c r="AX32" i="30" s="1"/>
  <c r="BD103" i="7"/>
  <c r="BF103" i="7" s="1"/>
  <c r="AV34" i="30"/>
  <c r="AX34" i="30" s="1"/>
  <c r="BD105" i="7"/>
  <c r="BF105" i="7" s="1"/>
  <c r="AV31" i="30"/>
  <c r="AX31" i="30" s="1"/>
  <c r="G76" i="11"/>
  <c r="BD81" i="7"/>
  <c r="BF81" i="7" s="1"/>
  <c r="AV10" i="30"/>
  <c r="AX10" i="30" s="1"/>
  <c r="BD104" i="7"/>
  <c r="BF104" i="7" s="1"/>
  <c r="AV33" i="30"/>
  <c r="AX33" i="30" s="1"/>
  <c r="BD84" i="7" l="1"/>
  <c r="BF84" i="7" s="1"/>
  <c r="AU42" i="30"/>
  <c r="AV36" i="30"/>
  <c r="AX36" i="30" s="1"/>
  <c r="AV18" i="30"/>
  <c r="AX18" i="30" s="1"/>
  <c r="AV37" i="30"/>
  <c r="AX37" i="30" s="1"/>
  <c r="BD102" i="7"/>
  <c r="BF102" i="7" s="1"/>
  <c r="BD89" i="7"/>
  <c r="BF89" i="7" s="1"/>
  <c r="BD98" i="7"/>
  <c r="BF98" i="7" s="1"/>
  <c r="AV13" i="30"/>
  <c r="AX13" i="30" s="1"/>
  <c r="BC111" i="7"/>
  <c r="BC122" i="7" s="1"/>
  <c r="BC141" i="7" s="1"/>
  <c r="BC144" i="7" s="1"/>
  <c r="AQ90" i="2"/>
  <c r="AQ91" i="2" s="1"/>
  <c r="AV39" i="30"/>
  <c r="AX39" i="30" s="1"/>
  <c r="AV28" i="30"/>
  <c r="AX28" i="30" s="1"/>
  <c r="BD108" i="7"/>
  <c r="BF108" i="7" s="1"/>
  <c r="AL143" i="7"/>
  <c r="AL144" i="7" s="1"/>
  <c r="AE144" i="7"/>
  <c r="AG139" i="7"/>
  <c r="AG141" i="7" s="1"/>
  <c r="AH143" i="7" s="1"/>
  <c r="AE14" i="17"/>
  <c r="AD90" i="1" s="1"/>
  <c r="AD91" i="1" s="1"/>
  <c r="AF14" i="17"/>
  <c r="AE90" i="1" s="1"/>
  <c r="AE91" i="1" s="1"/>
  <c r="BF139" i="7"/>
  <c r="AH139" i="7"/>
  <c r="AH141" i="7" s="1"/>
  <c r="BE141" i="7"/>
  <c r="BE144" i="7" s="1"/>
  <c r="AM146" i="7"/>
  <c r="AN144" i="7"/>
  <c r="AM144" i="7"/>
  <c r="BF78" i="7"/>
  <c r="AX7" i="30"/>
  <c r="AV42" i="30" l="1"/>
  <c r="AT90" i="2" s="1"/>
  <c r="AT91" i="2" s="1"/>
  <c r="AS90" i="2"/>
  <c r="AS91" i="2" s="1"/>
  <c r="AX42" i="30"/>
  <c r="AV90" i="2" s="1"/>
  <c r="AV91" i="2" s="1"/>
  <c r="BD111" i="7"/>
  <c r="BF111" i="7"/>
  <c r="AG144" i="7"/>
  <c r="AH144" i="7"/>
  <c r="S36" i="25"/>
  <c r="U36" i="25" s="1"/>
  <c r="S12" i="25"/>
  <c r="D12" i="11" s="1"/>
  <c r="AO12" i="11" s="1"/>
  <c r="S28" i="25"/>
  <c r="U28" i="25" s="1"/>
  <c r="S24" i="25"/>
  <c r="U24" i="25" s="1"/>
  <c r="S39" i="25"/>
  <c r="U39" i="25" s="1"/>
  <c r="S42" i="25"/>
  <c r="U42" i="25" s="1"/>
  <c r="S70" i="25"/>
  <c r="U70" i="25" s="1"/>
  <c r="S48" i="25"/>
  <c r="U48" i="25" s="1"/>
  <c r="S32" i="25"/>
  <c r="U32" i="25" s="1"/>
  <c r="S69" i="25"/>
  <c r="U69" i="25" s="1"/>
  <c r="S66" i="25"/>
  <c r="U66" i="25" s="1"/>
  <c r="S75" i="25"/>
  <c r="U75" i="25" s="1"/>
  <c r="S25" i="25"/>
  <c r="U25" i="25" s="1"/>
  <c r="S74" i="25"/>
  <c r="U74" i="25" s="1"/>
  <c r="S59" i="25"/>
  <c r="U59" i="25" s="1"/>
  <c r="S8" i="25"/>
  <c r="D8" i="11" s="1"/>
  <c r="AO8" i="11" s="1"/>
  <c r="S16" i="25"/>
  <c r="U16" i="25" s="1"/>
  <c r="S21" i="25"/>
  <c r="U21" i="25" s="1"/>
  <c r="S71" i="25"/>
  <c r="U71" i="25" s="1"/>
  <c r="S41" i="25"/>
  <c r="U41" i="25" s="1"/>
  <c r="S31" i="25"/>
  <c r="U31" i="25" s="1"/>
  <c r="S47" i="25"/>
  <c r="U47" i="25" s="1"/>
  <c r="S43" i="25"/>
  <c r="U43" i="25" s="1"/>
  <c r="S63" i="25"/>
  <c r="U63" i="25" s="1"/>
  <c r="S30" i="25"/>
  <c r="U30" i="25" s="1"/>
  <c r="S35" i="25"/>
  <c r="U35" i="25" s="1"/>
  <c r="S20" i="25"/>
  <c r="U20" i="25" s="1"/>
  <c r="S54" i="25"/>
  <c r="U54" i="25" s="1"/>
  <c r="S18" i="25"/>
  <c r="U18" i="25" s="1"/>
  <c r="S14" i="25"/>
  <c r="U14" i="25" s="1"/>
  <c r="S68" i="25"/>
  <c r="U68" i="25" s="1"/>
  <c r="S51" i="25"/>
  <c r="U51" i="25" s="1"/>
  <c r="S40" i="25"/>
  <c r="U40" i="25" s="1"/>
  <c r="S62" i="25"/>
  <c r="U62" i="25" s="1"/>
  <c r="S22" i="25"/>
  <c r="U22" i="25" s="1"/>
  <c r="S53" i="25"/>
  <c r="S37" i="25"/>
  <c r="U37" i="25" s="1"/>
  <c r="S45" i="25"/>
  <c r="U45" i="25" s="1"/>
  <c r="S9" i="25"/>
  <c r="D9" i="11" s="1"/>
  <c r="AO9" i="11" s="1"/>
  <c r="S50" i="25"/>
  <c r="U50" i="25" s="1"/>
  <c r="S61" i="25"/>
  <c r="U61" i="25" s="1"/>
  <c r="S49" i="25"/>
  <c r="S33" i="25"/>
  <c r="U33" i="25" s="1"/>
  <c r="S72" i="25"/>
  <c r="U72" i="25" s="1"/>
  <c r="S52" i="25"/>
  <c r="U52" i="25" s="1"/>
  <c r="S60" i="25"/>
  <c r="U60" i="25" s="1"/>
  <c r="S73" i="25"/>
  <c r="U73" i="25" s="1"/>
  <c r="S26" i="25"/>
  <c r="U26" i="25" s="1"/>
  <c r="S64" i="25"/>
  <c r="U64" i="25" s="1"/>
  <c r="S19" i="25"/>
  <c r="U19" i="25" s="1"/>
  <c r="S34" i="25"/>
  <c r="U34" i="25" s="1"/>
  <c r="S55" i="25"/>
  <c r="U55" i="25" s="1"/>
  <c r="S65" i="25"/>
  <c r="U65" i="25" s="1"/>
  <c r="S57" i="25"/>
  <c r="U57" i="25" s="1"/>
  <c r="S44" i="25"/>
  <c r="U44" i="25" s="1"/>
  <c r="S56" i="25"/>
  <c r="U56" i="25" s="1"/>
  <c r="S10" i="25"/>
  <c r="U10" i="25" s="1"/>
  <c r="S58" i="25"/>
  <c r="U58" i="25" s="1"/>
  <c r="S38" i="25"/>
  <c r="U38" i="25" s="1"/>
  <c r="S11" i="25"/>
  <c r="U11" i="25" s="1"/>
  <c r="S17" i="25"/>
  <c r="U17" i="25" s="1"/>
  <c r="S46" i="25"/>
  <c r="U46" i="25" s="1"/>
  <c r="S29" i="25"/>
  <c r="U29" i="25" s="1"/>
  <c r="S27" i="25"/>
  <c r="U27" i="25" s="1"/>
  <c r="S23" i="25"/>
  <c r="U23" i="25" s="1"/>
  <c r="S15" i="25"/>
  <c r="U15" i="25" s="1"/>
  <c r="S67" i="25"/>
  <c r="U67" i="25" s="1"/>
  <c r="S13" i="25"/>
  <c r="U13" i="25" s="1"/>
  <c r="S7" i="25"/>
  <c r="U7" i="25" s="1"/>
  <c r="D29" i="11" l="1"/>
  <c r="AO29" i="11" s="1"/>
  <c r="D11" i="11"/>
  <c r="AO11" i="11" s="1"/>
  <c r="D13" i="11"/>
  <c r="AO13" i="11" s="1"/>
  <c r="D34" i="11"/>
  <c r="AO34" i="11" s="1"/>
  <c r="D26" i="11"/>
  <c r="AO26" i="11" s="1"/>
  <c r="D16" i="11"/>
  <c r="AO16" i="11" s="1"/>
  <c r="D50" i="11"/>
  <c r="AO50" i="11" s="1"/>
  <c r="D18" i="11"/>
  <c r="AO18" i="11" s="1"/>
  <c r="D48" i="11"/>
  <c r="AO48" i="11" s="1"/>
  <c r="D15" i="11"/>
  <c r="AO15" i="11" s="1"/>
  <c r="D32" i="11"/>
  <c r="AO32" i="11" s="1"/>
  <c r="D23" i="11"/>
  <c r="AO23" i="11" s="1"/>
  <c r="D60" i="11"/>
  <c r="AO60" i="11" s="1"/>
  <c r="D31" i="11"/>
  <c r="AO31" i="11" s="1"/>
  <c r="D28" i="11"/>
  <c r="AO28" i="11" s="1"/>
  <c r="D7" i="11"/>
  <c r="AO7" i="11" s="1"/>
  <c r="D27" i="11"/>
  <c r="AO27" i="11" s="1"/>
  <c r="D58" i="11"/>
  <c r="AO58" i="11" s="1"/>
  <c r="D44" i="11"/>
  <c r="AO44" i="11" s="1"/>
  <c r="D19" i="11"/>
  <c r="AO19" i="11" s="1"/>
  <c r="D25" i="11"/>
  <c r="AO25" i="11" s="1"/>
  <c r="D69" i="11"/>
  <c r="AO69" i="11" s="1"/>
  <c r="D39" i="11"/>
  <c r="AO39" i="11" s="1"/>
  <c r="D38" i="11"/>
  <c r="AO38" i="11" s="1"/>
  <c r="D52" i="11"/>
  <c r="AO52" i="11" s="1"/>
  <c r="D33" i="11"/>
  <c r="AO33" i="11" s="1"/>
  <c r="D61" i="11"/>
  <c r="AO61" i="11" s="1"/>
  <c r="D54" i="11"/>
  <c r="AO54" i="11" s="1"/>
  <c r="D70" i="11"/>
  <c r="AO70" i="11" s="1"/>
  <c r="BD26" i="7"/>
  <c r="AP26" i="11"/>
  <c r="BD11" i="7"/>
  <c r="BD9" i="7"/>
  <c r="AP9" i="11"/>
  <c r="D17" i="11"/>
  <c r="AO17" i="11" s="1"/>
  <c r="D10" i="11"/>
  <c r="AO10" i="11" s="1"/>
  <c r="D57" i="11"/>
  <c r="AO57" i="11" s="1"/>
  <c r="D55" i="11"/>
  <c r="AO55" i="11" s="1"/>
  <c r="U49" i="25"/>
  <c r="D49" i="11"/>
  <c r="AO49" i="11" s="1"/>
  <c r="U53" i="25"/>
  <c r="D53" i="11"/>
  <c r="AO53" i="11" s="1"/>
  <c r="BD16" i="7"/>
  <c r="S76" i="25"/>
  <c r="S87" i="25" s="1"/>
  <c r="D67" i="11"/>
  <c r="AO67" i="11" s="1"/>
  <c r="D46" i="11"/>
  <c r="AO46" i="11" s="1"/>
  <c r="D56" i="11"/>
  <c r="AO56" i="11" s="1"/>
  <c r="D65" i="11"/>
  <c r="AO65" i="11" s="1"/>
  <c r="D64" i="11"/>
  <c r="AO64" i="11" s="1"/>
  <c r="D73" i="11"/>
  <c r="AO73" i="11" s="1"/>
  <c r="D72" i="11"/>
  <c r="AO72" i="11" s="1"/>
  <c r="BD8" i="7"/>
  <c r="AP8" i="11"/>
  <c r="U9" i="25"/>
  <c r="D45" i="11"/>
  <c r="AO45" i="11" s="1"/>
  <c r="AP48" i="11"/>
  <c r="U8" i="25"/>
  <c r="BD12" i="7"/>
  <c r="AP12" i="11"/>
  <c r="D37" i="11"/>
  <c r="AO37" i="11" s="1"/>
  <c r="D40" i="11"/>
  <c r="AO40" i="11" s="1"/>
  <c r="D68" i="11"/>
  <c r="AO68" i="11" s="1"/>
  <c r="D20" i="11"/>
  <c r="AO20" i="11" s="1"/>
  <c r="D30" i="11"/>
  <c r="AO30" i="11" s="1"/>
  <c r="D63" i="11"/>
  <c r="AO63" i="11" s="1"/>
  <c r="D43" i="11"/>
  <c r="AO43" i="11" s="1"/>
  <c r="D21" i="11"/>
  <c r="AO21" i="11" s="1"/>
  <c r="D22" i="11"/>
  <c r="AO22" i="11" s="1"/>
  <c r="D62" i="11"/>
  <c r="AO62" i="11" s="1"/>
  <c r="D51" i="11"/>
  <c r="AO51" i="11" s="1"/>
  <c r="D14" i="11"/>
  <c r="AO14" i="11" s="1"/>
  <c r="D35" i="11"/>
  <c r="AO35" i="11" s="1"/>
  <c r="D47" i="11"/>
  <c r="AO47" i="11" s="1"/>
  <c r="D41" i="11"/>
  <c r="AO41" i="11" s="1"/>
  <c r="D71" i="11"/>
  <c r="AO71" i="11" s="1"/>
  <c r="D59" i="11"/>
  <c r="AO59" i="11" s="1"/>
  <c r="D74" i="11"/>
  <c r="AO74" i="11" s="1"/>
  <c r="D75" i="11"/>
  <c r="AO75" i="11" s="1"/>
  <c r="D66" i="11"/>
  <c r="AO66" i="11" s="1"/>
  <c r="D42" i="11"/>
  <c r="AO42" i="11" s="1"/>
  <c r="D24" i="11"/>
  <c r="AO24" i="11" s="1"/>
  <c r="U12" i="25"/>
  <c r="D36" i="11"/>
  <c r="AO36" i="11" s="1"/>
  <c r="BD29" i="7" l="1"/>
  <c r="AP29" i="11"/>
  <c r="BD48" i="7"/>
  <c r="AP54" i="11"/>
  <c r="AP38" i="11"/>
  <c r="BF38" i="7" s="1"/>
  <c r="BD19" i="7"/>
  <c r="BD18" i="7"/>
  <c r="BD61" i="7"/>
  <c r="BD39" i="7"/>
  <c r="BD44" i="7"/>
  <c r="AP28" i="11"/>
  <c r="BF28" i="7" s="1"/>
  <c r="BD32" i="7"/>
  <c r="BD58" i="7"/>
  <c r="AP11" i="11"/>
  <c r="CA11" i="11" s="1"/>
  <c r="BD70" i="7"/>
  <c r="BD25" i="7"/>
  <c r="AP31" i="11"/>
  <c r="BF31" i="7" s="1"/>
  <c r="AP16" i="11"/>
  <c r="CA16" i="11" s="1"/>
  <c r="AP69" i="11"/>
  <c r="CA69" i="11" s="1"/>
  <c r="BD31" i="7"/>
  <c r="BD33" i="7"/>
  <c r="BD69" i="7"/>
  <c r="AP58" i="11"/>
  <c r="BF58" i="7" s="1"/>
  <c r="AP33" i="11"/>
  <c r="CA33" i="11" s="1"/>
  <c r="AP13" i="11"/>
  <c r="CA13" i="11" s="1"/>
  <c r="BD28" i="7"/>
  <c r="BD13" i="7"/>
  <c r="AP32" i="11"/>
  <c r="CA32" i="11" s="1"/>
  <c r="AP39" i="11"/>
  <c r="CA39" i="11" s="1"/>
  <c r="BD50" i="7"/>
  <c r="AP61" i="11"/>
  <c r="CA61" i="11" s="1"/>
  <c r="AP44" i="11"/>
  <c r="BF44" i="7" s="1"/>
  <c r="AP50" i="11"/>
  <c r="CA50" i="11" s="1"/>
  <c r="BD34" i="7"/>
  <c r="BD54" i="7"/>
  <c r="AP34" i="11"/>
  <c r="CA34" i="11" s="1"/>
  <c r="AP18" i="11"/>
  <c r="CA18" i="11" s="1"/>
  <c r="BD15" i="7"/>
  <c r="AP15" i="11"/>
  <c r="CA15" i="11" s="1"/>
  <c r="BD27" i="7"/>
  <c r="BD60" i="7"/>
  <c r="BD38" i="7"/>
  <c r="AP19" i="11"/>
  <c r="BF19" i="7" s="1"/>
  <c r="BD52" i="7"/>
  <c r="AP23" i="11"/>
  <c r="CA23" i="11" s="1"/>
  <c r="BD23" i="7"/>
  <c r="AP27" i="11"/>
  <c r="CA27" i="11" s="1"/>
  <c r="AP70" i="11"/>
  <c r="CA70" i="11" s="1"/>
  <c r="AP52" i="11"/>
  <c r="CA52" i="11" s="1"/>
  <c r="BD129" i="7"/>
  <c r="BF129" i="7" s="1"/>
  <c r="AP25" i="11"/>
  <c r="BF25" i="7" s="1"/>
  <c r="AP60" i="11"/>
  <c r="CA60" i="11" s="1"/>
  <c r="U76" i="25"/>
  <c r="BD74" i="7"/>
  <c r="AP74" i="11"/>
  <c r="BD43" i="7"/>
  <c r="AP43" i="11"/>
  <c r="CA12" i="11"/>
  <c r="BF12" i="7"/>
  <c r="AO76" i="11"/>
  <c r="AP7" i="11"/>
  <c r="BD7" i="7"/>
  <c r="BD10" i="7"/>
  <c r="AP10" i="11"/>
  <c r="BD47" i="7"/>
  <c r="AP47" i="11"/>
  <c r="BD63" i="7"/>
  <c r="AP63" i="11"/>
  <c r="BD64" i="7"/>
  <c r="AP64" i="11"/>
  <c r="BD46" i="7"/>
  <c r="AP46" i="11"/>
  <c r="BD17" i="7"/>
  <c r="AP17" i="11"/>
  <c r="CA26" i="11"/>
  <c r="BF26" i="7"/>
  <c r="CA29" i="11"/>
  <c r="BF29" i="7"/>
  <c r="BD42" i="7"/>
  <c r="AP42" i="11"/>
  <c r="BD51" i="7"/>
  <c r="AP51" i="11"/>
  <c r="BD68" i="7"/>
  <c r="AP68" i="11"/>
  <c r="CA48" i="11"/>
  <c r="BF48" i="7"/>
  <c r="BD73" i="7"/>
  <c r="AP73" i="11"/>
  <c r="BD49" i="7"/>
  <c r="AP49" i="11"/>
  <c r="BD36" i="7"/>
  <c r="AP36" i="11"/>
  <c r="BD59" i="7"/>
  <c r="AP59" i="11"/>
  <c r="BD62" i="7"/>
  <c r="AP62" i="11"/>
  <c r="BD40" i="7"/>
  <c r="AP40" i="11"/>
  <c r="AP66" i="11"/>
  <c r="BD66" i="7"/>
  <c r="BD71" i="7"/>
  <c r="AP71" i="11"/>
  <c r="BD35" i="7"/>
  <c r="AP35" i="11"/>
  <c r="BD22" i="7"/>
  <c r="AP22" i="11"/>
  <c r="BD30" i="7"/>
  <c r="AP30" i="11"/>
  <c r="BD37" i="7"/>
  <c r="AP37" i="11"/>
  <c r="BD72" i="7"/>
  <c r="AP72" i="11"/>
  <c r="BD65" i="7"/>
  <c r="AP65" i="11"/>
  <c r="BD67" i="7"/>
  <c r="AP67" i="11"/>
  <c r="BD53" i="7"/>
  <c r="AP53" i="11"/>
  <c r="BD55" i="7"/>
  <c r="AP55" i="11"/>
  <c r="CA9" i="11"/>
  <c r="BF9" i="7"/>
  <c r="AP24" i="11"/>
  <c r="BD24" i="7"/>
  <c r="BD75" i="7"/>
  <c r="AP75" i="11"/>
  <c r="BD41" i="7"/>
  <c r="AP41" i="11"/>
  <c r="AP14" i="11"/>
  <c r="BD14" i="7"/>
  <c r="BD21" i="7"/>
  <c r="AP21" i="11"/>
  <c r="BD20" i="7"/>
  <c r="AP20" i="11"/>
  <c r="BD45" i="7"/>
  <c r="AP45" i="11"/>
  <c r="BF8" i="7"/>
  <c r="CA8" i="11"/>
  <c r="CA54" i="11"/>
  <c r="BF54" i="7"/>
  <c r="BD56" i="7"/>
  <c r="AP56" i="11"/>
  <c r="BD57" i="7"/>
  <c r="AP57" i="11"/>
  <c r="BF11" i="7"/>
  <c r="D76" i="11"/>
  <c r="CA28" i="11" l="1"/>
  <c r="BD130" i="7"/>
  <c r="CA38" i="11"/>
  <c r="CA58" i="11"/>
  <c r="BF33" i="7"/>
  <c r="BF13" i="7"/>
  <c r="BF16" i="7"/>
  <c r="CA31" i="11"/>
  <c r="BF69" i="7"/>
  <c r="BF39" i="7"/>
  <c r="BF32" i="7"/>
  <c r="CA44" i="11"/>
  <c r="BF18" i="7"/>
  <c r="BF61" i="7"/>
  <c r="BF50" i="7"/>
  <c r="BF15" i="7"/>
  <c r="BF34" i="7"/>
  <c r="U87" i="25"/>
  <c r="BF60" i="7"/>
  <c r="CA25" i="11"/>
  <c r="BF27" i="7"/>
  <c r="BF70" i="7"/>
  <c r="BF52" i="7"/>
  <c r="CA19" i="11"/>
  <c r="BF23" i="7"/>
  <c r="BF56" i="7"/>
  <c r="CA56" i="11"/>
  <c r="CA24" i="11"/>
  <c r="BF24" i="7"/>
  <c r="BF40" i="7"/>
  <c r="CA40" i="11"/>
  <c r="BF10" i="7"/>
  <c r="CA10" i="11"/>
  <c r="CA43" i="11"/>
  <c r="BF43" i="7"/>
  <c r="BF57" i="7"/>
  <c r="CA57" i="11"/>
  <c r="CA45" i="11"/>
  <c r="BF45" i="7"/>
  <c r="CA20" i="11"/>
  <c r="BF20" i="7"/>
  <c r="BF21" i="7"/>
  <c r="CA21" i="11"/>
  <c r="BF41" i="7"/>
  <c r="CA41" i="11"/>
  <c r="CA53" i="11"/>
  <c r="BF53" i="7"/>
  <c r="BF72" i="7"/>
  <c r="CA72" i="11"/>
  <c r="BF37" i="7"/>
  <c r="CA37" i="11"/>
  <c r="BF30" i="7"/>
  <c r="CA30" i="11"/>
  <c r="BF35" i="7"/>
  <c r="CA35" i="11"/>
  <c r="CA62" i="11"/>
  <c r="BF62" i="7"/>
  <c r="CA73" i="11"/>
  <c r="BF73" i="7"/>
  <c r="CA51" i="11"/>
  <c r="BF51" i="7"/>
  <c r="BF17" i="7"/>
  <c r="CA17" i="11"/>
  <c r="CA63" i="11"/>
  <c r="BF63" i="7"/>
  <c r="CA47" i="11"/>
  <c r="BF47" i="7"/>
  <c r="BD76" i="7"/>
  <c r="BD122" i="7" s="1"/>
  <c r="BD141" i="7" s="1"/>
  <c r="BF143" i="7" s="1"/>
  <c r="AP77" i="11"/>
  <c r="CA14" i="11"/>
  <c r="BF14" i="7"/>
  <c r="CA75" i="11"/>
  <c r="BF75" i="7"/>
  <c r="BF55" i="7"/>
  <c r="CA55" i="11"/>
  <c r="CA67" i="11"/>
  <c r="BF67" i="7"/>
  <c r="CA22" i="11"/>
  <c r="BF22" i="7"/>
  <c r="CA71" i="11"/>
  <c r="BF71" i="7"/>
  <c r="CA66" i="11"/>
  <c r="BF66" i="7"/>
  <c r="BF42" i="7"/>
  <c r="CA42" i="11"/>
  <c r="AP76" i="11"/>
  <c r="CA7" i="11"/>
  <c r="BF7" i="7"/>
  <c r="CA74" i="11"/>
  <c r="BF74" i="7"/>
  <c r="CA65" i="11"/>
  <c r="BF65" i="7"/>
  <c r="CA59" i="11"/>
  <c r="BF59" i="7"/>
  <c r="BF36" i="7"/>
  <c r="CA36" i="11"/>
  <c r="CA49" i="11"/>
  <c r="BF49" i="7"/>
  <c r="CA68" i="11"/>
  <c r="BF68" i="7"/>
  <c r="CA46" i="11"/>
  <c r="BF46" i="7"/>
  <c r="BF64" i="7"/>
  <c r="CA64" i="11"/>
  <c r="CA76" i="11" l="1"/>
  <c r="AP78" i="11"/>
  <c r="AO78" i="11" s="1"/>
  <c r="BF76" i="7"/>
  <c r="BF122" i="7" s="1"/>
  <c r="BF141" i="7" s="1"/>
  <c r="BF144" i="7" s="1"/>
</calcChain>
</file>

<file path=xl/sharedStrings.xml><?xml version="1.0" encoding="utf-8"?>
<sst xmlns="http://schemas.openxmlformats.org/spreadsheetml/2006/main" count="14322" uniqueCount="1804">
  <si>
    <t>School 
System</t>
  </si>
  <si>
    <t>% 
Change</t>
  </si>
  <si>
    <t>City of Baker</t>
  </si>
  <si>
    <t>Zachary Community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</si>
  <si>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</si>
  <si>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</si>
  <si>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</si>
  <si>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</si>
  <si>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</si>
  <si>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</si>
  <si>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</si>
  <si>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</si>
  <si>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</si>
  <si>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</si>
  <si>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</si>
  <si>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</si>
  <si>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</si>
  <si>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</si>
  <si>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</si>
  <si>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</si>
  <si>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</si>
  <si>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</si>
  <si>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</si>
  <si>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</si>
  <si>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</si>
  <si>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</si>
  <si>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</si>
  <si>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</si>
  <si>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</si>
  <si>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</si>
  <si>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</si>
  <si>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</si>
  <si>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</si>
  <si>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</si>
  <si>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</si>
  <si>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</si>
  <si>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</si>
  <si>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</si>
  <si>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</si>
  <si>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</si>
  <si>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</si>
  <si>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</si>
  <si>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</si>
  <si>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</si>
  <si>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</si>
  <si>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</si>
  <si>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</si>
  <si>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</si>
  <si>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</si>
  <si>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</si>
  <si>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</si>
  <si>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</si>
  <si>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</si>
  <si>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</si>
  <si>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</si>
  <si>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</si>
  <si>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</si>
  <si>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</si>
  <si>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</si>
  <si>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</si>
  <si>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</si>
  <si>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</si>
  <si>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</si>
  <si>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</si>
  <si>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</si>
  <si>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</si>
  <si>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</si>
  <si>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</si>
  <si>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</si>
  <si>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</si>
  <si>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</si>
  <si>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1.</t>
  </si>
  <si>
    <t>2.</t>
  </si>
  <si>
    <t>3.</t>
  </si>
  <si>
    <t>4.</t>
  </si>
  <si>
    <t>5.</t>
  </si>
  <si>
    <t>6.</t>
  </si>
  <si>
    <t>Level 2 Eligible Local Revenue</t>
  </si>
  <si>
    <t>A.</t>
  </si>
  <si>
    <t>B.</t>
  </si>
  <si>
    <t>C.</t>
  </si>
  <si>
    <t>D.</t>
  </si>
  <si>
    <t>E.</t>
  </si>
  <si>
    <t>G.</t>
  </si>
  <si>
    <t>M.</t>
  </si>
  <si>
    <t xml:space="preserve">TOTAL </t>
  </si>
  <si>
    <t>MFP Formula Items</t>
  </si>
  <si>
    <t>7.</t>
  </si>
  <si>
    <t>Rank</t>
  </si>
  <si>
    <t>St. John the Baptist</t>
  </si>
  <si>
    <t>F.</t>
  </si>
  <si>
    <t>Central Community</t>
  </si>
  <si>
    <t xml:space="preserve">Rank
</t>
  </si>
  <si>
    <t>School
System</t>
  </si>
  <si>
    <t>Per Pupil
Amount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</si>
  <si>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</si>
  <si>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</si>
  <si>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</si>
  <si>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</si>
  <si>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</si>
  <si>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</si>
  <si>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</si>
  <si>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</si>
  <si>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</si>
  <si>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</si>
  <si>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</si>
  <si>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</si>
  <si>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</si>
  <si>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</si>
  <si>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</si>
  <si>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</si>
  <si>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</si>
  <si>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</si>
  <si>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</si>
  <si>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</si>
  <si>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</si>
  <si>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</si>
  <si>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</si>
  <si>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</si>
  <si>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</si>
  <si>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</si>
  <si>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</si>
  <si>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</si>
  <si>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</si>
  <si>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</si>
  <si>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</si>
  <si>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</si>
  <si>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</si>
  <si>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</si>
  <si>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</si>
  <si>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</si>
  <si>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</si>
  <si>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</si>
  <si>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</si>
  <si>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</si>
  <si>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</si>
  <si>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</si>
  <si>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</si>
  <si>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</si>
  <si>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</si>
  <si>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</si>
  <si>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</si>
  <si>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L.</t>
  </si>
  <si>
    <t>Office of Juvenile Justice</t>
  </si>
  <si>
    <t>Without Continuation of Prior Year Pay Raises</t>
  </si>
  <si>
    <t>With Continuation of Prior Year Pay Raises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</si>
  <si>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</si>
  <si>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</si>
  <si>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>State Audit Adjustments are owed to the State, not the LEA; State Audit Adjustments are recognized in Table 1</t>
  </si>
  <si>
    <t>(6a)</t>
  </si>
  <si>
    <t>H.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</si>
  <si>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</si>
  <si>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</si>
  <si>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</si>
  <si>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</si>
  <si>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</si>
  <si>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</si>
  <si>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</si>
  <si>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</si>
  <si>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</si>
  <si>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</si>
  <si>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</si>
  <si>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</si>
  <si>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</si>
  <si>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</si>
  <si>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</si>
  <si>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</si>
  <si>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</si>
  <si>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</si>
  <si>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</si>
  <si>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</si>
  <si>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</si>
  <si>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</si>
  <si>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</si>
  <si>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</si>
  <si>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</si>
  <si>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</si>
  <si>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</si>
  <si>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</si>
  <si>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</si>
  <si>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</si>
  <si>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</si>
  <si>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</si>
  <si>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</si>
  <si>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</si>
  <si>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</si>
  <si>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</si>
  <si>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</si>
  <si>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</si>
  <si>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</si>
  <si>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</si>
  <si>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</si>
  <si>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</si>
  <si>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</si>
  <si>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</si>
  <si>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</si>
  <si>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</si>
  <si>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</si>
  <si>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</si>
  <si>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</si>
  <si>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</si>
  <si>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</si>
  <si>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</si>
  <si>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</si>
  <si>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</si>
  <si>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</si>
  <si>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</si>
  <si>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</si>
  <si>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</si>
  <si>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</si>
  <si>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</si>
  <si>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</si>
  <si>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</si>
  <si>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</si>
  <si>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</si>
  <si>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</si>
  <si>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</si>
  <si>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</si>
  <si>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</si>
  <si>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</si>
  <si>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</si>
  <si>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</si>
  <si>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</si>
  <si>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</si>
  <si>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</si>
  <si>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</si>
  <si>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</si>
  <si>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</si>
  <si>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</si>
  <si>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</si>
  <si>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</si>
  <si>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</si>
  <si>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</si>
  <si>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</si>
  <si>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</si>
  <si>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</si>
  <si>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</si>
  <si>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</si>
  <si>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</si>
  <si>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</si>
  <si>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</si>
  <si>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</si>
  <si>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</si>
  <si>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>Total
Mid-Year
Adjustment
for Students</t>
  </si>
  <si>
    <t xml:space="preserve">State
Cost
Allocation
Monthly
Payment
</t>
  </si>
  <si>
    <t>I.</t>
  </si>
  <si>
    <t>Legacy Type 2 Charter Schools</t>
  </si>
  <si>
    <t>T3, C9</t>
  </si>
  <si>
    <t>T3, C8</t>
  </si>
  <si>
    <t>T3, C1</t>
  </si>
  <si>
    <t>T3, C2</t>
  </si>
  <si>
    <t>T3, C3</t>
  </si>
  <si>
    <t>T3, C4</t>
  </si>
  <si>
    <t>T3, C6</t>
  </si>
  <si>
    <t>T3, C22</t>
  </si>
  <si>
    <t>T7, C3c</t>
  </si>
  <si>
    <t>T4, C2</t>
  </si>
  <si>
    <t>T5A1, C6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</si>
  <si>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</si>
  <si>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</si>
  <si>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</si>
  <si>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</si>
  <si>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</si>
  <si>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</si>
  <si>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</si>
  <si>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</si>
  <si>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</si>
  <si>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</si>
  <si>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</si>
  <si>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</si>
  <si>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</si>
  <si>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</si>
  <si>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</si>
  <si>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</si>
  <si>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</si>
  <si>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</si>
  <si>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</si>
  <si>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</si>
  <si>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</si>
  <si>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</si>
  <si>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</si>
  <si>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</si>
  <si>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</si>
  <si>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</si>
  <si>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LSMSA</t>
  </si>
  <si>
    <t>NOCCA</t>
  </si>
  <si>
    <t xml:space="preserve">Economy of Scale Weight Factor </t>
  </si>
  <si>
    <t>Total Weighted Membership Count</t>
  </si>
  <si>
    <t>Total Level 1 State and Local Cost Allocation (A X B)</t>
  </si>
  <si>
    <t>Level 1 State Cost Allocation (65%)</t>
  </si>
  <si>
    <t>Level 1 Local Cost Allocation (35%)</t>
  </si>
  <si>
    <t>Net Assessed Property Value (capped at 10%)</t>
  </si>
  <si>
    <t>Computed Sales Tax Base (capped at 15%)</t>
  </si>
  <si>
    <t>Level 1 State and Local Base Cost Per Pupil</t>
  </si>
  <si>
    <t xml:space="preserve">State Cost of Level 2 Incentive for Local Effort </t>
  </si>
  <si>
    <t>Mandated Costs in Health Insurance, Retirement and Fuel</t>
  </si>
  <si>
    <t xml:space="preserve">Local Property Tax Revenue </t>
  </si>
  <si>
    <t>Local Sales Tax Revenue</t>
  </si>
  <si>
    <t>a.</t>
  </si>
  <si>
    <t>b.</t>
  </si>
  <si>
    <t>c.</t>
  </si>
  <si>
    <t>2. Local Sales Tax Revenue</t>
  </si>
  <si>
    <t>1. Local Property Tax Revenue</t>
  </si>
  <si>
    <t>State Computed Property Tax Millage</t>
  </si>
  <si>
    <t>State Computed Sales Tax Rate</t>
  </si>
  <si>
    <t>3. Other Revenue Contribution</t>
  </si>
  <si>
    <t>T3, C10</t>
  </si>
  <si>
    <t>T4, C7</t>
  </si>
  <si>
    <t>T5C2,T5C3</t>
  </si>
  <si>
    <t>Iberville Charter Academy</t>
  </si>
  <si>
    <t>Other
Revenue</t>
  </si>
  <si>
    <t>Projected
Yield of
Sales Tax
Rate of</t>
  </si>
  <si>
    <t xml:space="preserve"> YTD
Payments</t>
  </si>
  <si>
    <t>Balance
Remaining</t>
  </si>
  <si>
    <r>
      <t xml:space="preserve">Level 4 Supplementary Funding </t>
    </r>
    <r>
      <rPr>
        <sz val="12"/>
        <color indexed="18"/>
        <rFont val="Arial Narrow"/>
        <family val="2"/>
      </rPr>
      <t>(I.1a+I.1b+I.2+I.3+I.4)</t>
    </r>
  </si>
  <si>
    <r>
      <t xml:space="preserve">Level 1 and 2 State Cost Allocation </t>
    </r>
    <r>
      <rPr>
        <sz val="12"/>
        <color indexed="18"/>
        <rFont val="Arial Narrow"/>
        <family val="2"/>
      </rPr>
      <t>(C1+E1)</t>
    </r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</si>
  <si>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</si>
  <si>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</si>
  <si>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</si>
  <si>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</si>
  <si>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</si>
  <si>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</si>
  <si>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</si>
  <si>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T6, C3</t>
  </si>
  <si>
    <t>T6, C6</t>
  </si>
  <si>
    <t>(4a)</t>
  </si>
  <si>
    <t>T3, C12</t>
  </si>
  <si>
    <t>T3, C11a</t>
  </si>
  <si>
    <t>T3, C20</t>
  </si>
  <si>
    <t>T4, C9</t>
  </si>
  <si>
    <t>T5A3, C5</t>
  </si>
  <si>
    <t>1a.</t>
  </si>
  <si>
    <t>1b.</t>
  </si>
  <si>
    <t>YTD
Payments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</si>
  <si>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</si>
  <si>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</si>
  <si>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</si>
  <si>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</si>
  <si>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</si>
  <si>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</si>
  <si>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</si>
  <si>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</si>
  <si>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</si>
  <si>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3B1002</t>
  </si>
  <si>
    <t>Salaries for
Foreign
Associate/
Escadrille
Teachers</t>
  </si>
  <si>
    <t>Add-On
Student
Units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</si>
  <si>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</si>
  <si>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</si>
  <si>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</si>
  <si>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</si>
  <si>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</si>
  <si>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</si>
  <si>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</si>
  <si>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
of Level 2</t>
  </si>
  <si>
    <t>Local Deduction Property Tax</t>
  </si>
  <si>
    <t>Local Deduction Sales Tax</t>
  </si>
  <si>
    <t xml:space="preserve">
Table (T),
Column (C)</t>
  </si>
  <si>
    <t>TABLE 1: STATE LEVEL SUMMARY</t>
  </si>
  <si>
    <t xml:space="preserve">K.
</t>
  </si>
  <si>
    <t xml:space="preserve">J.
</t>
  </si>
  <si>
    <t xml:space="preserve">N.
</t>
  </si>
  <si>
    <r>
      <t xml:space="preserve">Level 3 Legislative Allocations </t>
    </r>
    <r>
      <rPr>
        <sz val="12"/>
        <color indexed="18"/>
        <rFont val="Arial Narrow"/>
        <family val="2"/>
      </rPr>
      <t>(G.1+G.2+G.3)</t>
    </r>
  </si>
  <si>
    <t>MFP Local Revenue Representation 
for Youth in Secure Care</t>
  </si>
  <si>
    <t>Adjusted
Local
Revenue
Representation
Per Pupil
including
OJJ</t>
  </si>
  <si>
    <t>State Cost
Allocation</t>
  </si>
  <si>
    <t xml:space="preserve">Total
State Cost
Allocation
and
Local
Revenue
Representation
Monthly 
Payment
</t>
  </si>
  <si>
    <t xml:space="preserve">Total
State Cost
Allocation
and
Local
Revenue
Representation
Payment
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</si>
  <si>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</si>
  <si>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</si>
  <si>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</si>
  <si>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</si>
  <si>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</si>
  <si>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</si>
  <si>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</si>
  <si>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</si>
  <si>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</si>
  <si>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</si>
  <si>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</si>
  <si>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</si>
  <si>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</si>
  <si>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</si>
  <si>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</si>
  <si>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</si>
  <si>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</si>
  <si>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</si>
  <si>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</si>
  <si>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</si>
  <si>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</si>
  <si>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>Willow Charter Academy</t>
  </si>
  <si>
    <t>Caddo
Parish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</si>
  <si>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</si>
  <si>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</si>
  <si>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</si>
  <si>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</si>
  <si>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</si>
  <si>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</si>
  <si>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Democracy Prep</t>
  </si>
  <si>
    <t>Baton Rouge College Prep</t>
  </si>
  <si>
    <t>Level 4 Allocations</t>
  </si>
  <si>
    <t>T3, C5</t>
  </si>
  <si>
    <t>T4, C10</t>
  </si>
  <si>
    <t xml:space="preserve">State Cost
Allocation
Monthly
Payment
</t>
  </si>
  <si>
    <t>Total
Local Revenue Representation
due monthly
to Other
Public Schools</t>
  </si>
  <si>
    <t>Total Type 5 Charters - LA</t>
  </si>
  <si>
    <t>Stipends
 for
Foreign
Associate/
Escadrille
Teachers</t>
  </si>
  <si>
    <t>High Cost
Services
Allocation</t>
  </si>
  <si>
    <t>deduct TIF in Livingston</t>
  </si>
  <si>
    <t>WAV001</t>
  </si>
  <si>
    <t>WAX001</t>
  </si>
  <si>
    <t>WAU001</t>
  </si>
  <si>
    <t>High Cost Services Allocation</t>
  </si>
  <si>
    <t>State Total</t>
  </si>
  <si>
    <t>Balance Due</t>
  </si>
  <si>
    <t>Balance Due EBR</t>
  </si>
  <si>
    <t>Initial
Funding
for SCA</t>
  </si>
  <si>
    <t>Allocation
Based on
6% Adder
or
Minimum</t>
  </si>
  <si>
    <t>Total Lab &amp; State Approved Schools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</si>
  <si>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</si>
  <si>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</si>
  <si>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</si>
  <si>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</si>
  <si>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</si>
  <si>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</si>
  <si>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</si>
  <si>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</si>
  <si>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</si>
  <si>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</si>
  <si>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</si>
  <si>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</si>
  <si>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</si>
  <si>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</si>
  <si>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</si>
  <si>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</si>
  <si>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</si>
  <si>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</si>
  <si>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Avoyelles Public Charter</t>
  </si>
  <si>
    <t>The MAX</t>
  </si>
  <si>
    <t>T4, C14</t>
  </si>
  <si>
    <t>T4, C15</t>
  </si>
  <si>
    <t>T3, C34</t>
  </si>
  <si>
    <t>T3, C25</t>
  </si>
  <si>
    <t>T3A, C14</t>
  </si>
  <si>
    <t>T3A, C2</t>
  </si>
  <si>
    <t>T3A, C12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</si>
  <si>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</si>
  <si>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</si>
  <si>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</si>
  <si>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</si>
  <si>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</si>
  <si>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</si>
  <si>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</si>
  <si>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</si>
  <si>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</si>
  <si>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</si>
  <si>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</si>
  <si>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</si>
  <si>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</si>
  <si>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</si>
  <si>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</si>
  <si>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</si>
  <si>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</si>
  <si>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</si>
  <si>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</si>
  <si>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</si>
  <si>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</si>
  <si>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</si>
  <si>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</si>
  <si>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</si>
  <si>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</si>
  <si>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</si>
  <si>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</si>
  <si>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</si>
  <si>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</si>
  <si>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</si>
  <si>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</si>
  <si>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</si>
  <si>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</si>
  <si>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</si>
  <si>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</si>
  <si>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</si>
  <si>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</si>
  <si>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</si>
  <si>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</si>
  <si>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</si>
  <si>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</si>
  <si>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</si>
  <si>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</si>
  <si>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</si>
  <si>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</si>
  <si>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</si>
  <si>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</si>
  <si>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</si>
  <si>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</si>
  <si>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</si>
  <si>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</si>
  <si>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</si>
  <si>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</si>
  <si>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</si>
  <si>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</si>
  <si>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</si>
  <si>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</si>
  <si>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</si>
  <si>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</si>
  <si>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</si>
  <si>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</si>
  <si>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</si>
  <si>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</si>
  <si>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</si>
  <si>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</si>
  <si>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</si>
  <si>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</si>
  <si>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</si>
  <si>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</si>
  <si>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</si>
  <si>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</si>
  <si>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</si>
  <si>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</si>
  <si>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</si>
  <si>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</si>
  <si>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</si>
  <si>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</si>
  <si>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</si>
  <si>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</si>
  <si>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</si>
  <si>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</si>
  <si>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</si>
  <si>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</si>
  <si>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</si>
  <si>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</si>
  <si>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</si>
  <si>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</si>
  <si>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</si>
  <si>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Per Pupil
Amount
Adjusted for
Year Round
School &amp; 50%
Special Ed</t>
  </si>
  <si>
    <t>Per Pupil
Amount
Adjusted for
Year Round
School</t>
  </si>
  <si>
    <t>Orleans*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</si>
  <si>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</si>
  <si>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</si>
  <si>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</si>
  <si>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</si>
  <si>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</si>
  <si>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</si>
  <si>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</si>
  <si>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</si>
  <si>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</si>
  <si>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</si>
  <si>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</si>
  <si>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</si>
  <si>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</si>
  <si>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</si>
  <si>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</si>
  <si>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</si>
  <si>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</si>
  <si>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</si>
  <si>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Legacy Type 2
Charter Schools</t>
  </si>
  <si>
    <t>Career &amp;
Technical
Education</t>
  </si>
  <si>
    <t>Students
With
Disabilities</t>
  </si>
  <si>
    <t>Gifted &amp;
Talented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</si>
  <si>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</si>
  <si>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</si>
  <si>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</si>
  <si>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</si>
  <si>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</si>
  <si>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</si>
  <si>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r>
      <t xml:space="preserve">State Cost Allocation (Levels 1, 2 and 3) </t>
    </r>
    <r>
      <rPr>
        <sz val="12"/>
        <color indexed="18"/>
        <rFont val="Arial Narrow"/>
        <family val="2"/>
      </rPr>
      <t>(F + G)</t>
    </r>
    <r>
      <rPr>
        <b/>
        <sz val="12"/>
        <color indexed="18"/>
        <rFont val="Arial Narrow"/>
        <family val="2"/>
      </rPr>
      <t xml:space="preserve">
          Per Pupil Based on February 1 Membership</t>
    </r>
  </si>
  <si>
    <r>
      <t xml:space="preserve">MFP State Cost Allocation 
(Levels 1, 2, 3, 4 and Allocations for Other Public Schools) </t>
    </r>
    <r>
      <rPr>
        <sz val="12"/>
        <color indexed="18"/>
        <rFont val="Arial Narrow"/>
        <family val="2"/>
      </rPr>
      <t>(H + I + J)</t>
    </r>
  </si>
  <si>
    <r>
      <t xml:space="preserve">Total MFP State Cost Allocation plus Adjustments plus
Mid-Year Student Allocations </t>
    </r>
    <r>
      <rPr>
        <sz val="12"/>
        <color indexed="18"/>
        <rFont val="Arial Narrow"/>
        <family val="2"/>
      </rPr>
      <t>(K + L + M)</t>
    </r>
  </si>
  <si>
    <t>State Cost
Allocation
and Local
Revenue
Representation
Monthly
Payment</t>
  </si>
  <si>
    <t>Total
State Cost
Allocation
and Local
Revenue
Representation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</si>
  <si>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</si>
  <si>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</si>
  <si>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</si>
  <si>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</si>
  <si>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</si>
  <si>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</si>
  <si>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</si>
  <si>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</si>
  <si>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</si>
  <si>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r>
      <t>Virtual Type 2 Charter School Adjustment</t>
    </r>
    <r>
      <rPr>
        <sz val="12"/>
        <rFont val="Arial Narrow"/>
        <family val="2"/>
      </rPr>
      <t xml:space="preserve"> (10% Return to State)</t>
    </r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</si>
  <si>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</si>
  <si>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</si>
  <si>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</si>
  <si>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</si>
  <si>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</si>
  <si>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</si>
  <si>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</si>
  <si>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</si>
  <si>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8.</t>
  </si>
  <si>
    <t>JCFA
Lafayette</t>
  </si>
  <si>
    <t>Collegiate Academies</t>
  </si>
  <si>
    <t>Combined Sales Percent</t>
  </si>
  <si>
    <t>Total Avg. Mill Rate Including Debt</t>
  </si>
  <si>
    <t>C3 + C6 + C7</t>
  </si>
  <si>
    <t>Link in File</t>
  </si>
  <si>
    <t>Formula</t>
  </si>
  <si>
    <t>C1 - C2</t>
  </si>
  <si>
    <t>Prior Year
T7, C3</t>
  </si>
  <si>
    <t>C5 + C7 + C11</t>
  </si>
  <si>
    <t>C14 + C18</t>
  </si>
  <si>
    <t>C4 + C6
+ C13</t>
  </si>
  <si>
    <t>C5 + C7
+ C14</t>
  </si>
  <si>
    <t>C11 + C18</t>
  </si>
  <si>
    <t>KPC 6700, 6850, 7000, 7150, 12200, 12300, 12400, and 50% of 2250 &amp; 2300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</si>
  <si>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</si>
  <si>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</si>
  <si>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</si>
  <si>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</si>
  <si>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</si>
  <si>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</si>
  <si>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</si>
  <si>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</si>
  <si>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</si>
  <si>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</si>
  <si>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</si>
  <si>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</si>
  <si>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</si>
  <si>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</si>
  <si>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</si>
  <si>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</si>
  <si>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</si>
  <si>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</si>
  <si>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</si>
  <si>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</si>
  <si>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</si>
  <si>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</si>
  <si>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</si>
  <si>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</si>
  <si>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</si>
  <si>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</si>
  <si>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</si>
  <si>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</si>
  <si>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</si>
  <si>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</si>
  <si>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</si>
  <si>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</si>
  <si>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</si>
  <si>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</si>
  <si>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</si>
  <si>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</si>
  <si>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</si>
  <si>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</si>
  <si>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</si>
  <si>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</si>
  <si>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</si>
  <si>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</si>
  <si>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</si>
  <si>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</si>
  <si>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</si>
  <si>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</si>
  <si>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</si>
  <si>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</si>
  <si>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</si>
  <si>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</si>
  <si>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</si>
  <si>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</si>
  <si>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</si>
  <si>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</si>
  <si>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</si>
  <si>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</si>
  <si>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</si>
  <si>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</si>
  <si>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</si>
  <si>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</si>
  <si>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</si>
  <si>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</si>
  <si>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</si>
  <si>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</si>
  <si>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</si>
  <si>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</si>
  <si>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</si>
  <si>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</si>
  <si>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</si>
  <si>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</si>
  <si>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</si>
  <si>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</si>
  <si>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</si>
  <si>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</si>
  <si>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</si>
  <si>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</si>
  <si>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</si>
  <si>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</si>
  <si>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</si>
  <si>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</si>
  <si>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</si>
  <si>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</si>
  <si>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</si>
  <si>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</si>
  <si>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</si>
  <si>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</si>
  <si>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</si>
  <si>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</si>
  <si>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</si>
  <si>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</si>
  <si>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</si>
  <si>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</si>
  <si>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</si>
  <si>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</si>
  <si>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</si>
  <si>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</si>
  <si>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</si>
  <si>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C1 + C2 + C3</t>
  </si>
  <si>
    <t>Historical Data</t>
  </si>
  <si>
    <t>C4 + C5</t>
  </si>
  <si>
    <t>C1 + C2 + C3 + C12</t>
  </si>
  <si>
    <t>Values</t>
  </si>
  <si>
    <t>Link to Charter Per Pupil</t>
  </si>
  <si>
    <t>C1 x C6b</t>
  </si>
  <si>
    <t>C2 + C3 +
C4 + C5 + C6</t>
  </si>
  <si>
    <t>C1 + C7</t>
  </si>
  <si>
    <t>C8 x C9</t>
  </si>
  <si>
    <t>C10 - C11a</t>
  </si>
  <si>
    <t>C12 ÷ C10</t>
  </si>
  <si>
    <t>C11a ÷ C10</t>
  </si>
  <si>
    <t>C11a ÷ C1</t>
  </si>
  <si>
    <t>Lesser of
C17 and C19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</si>
  <si>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</si>
  <si>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</si>
  <si>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</si>
  <si>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</si>
  <si>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</si>
  <si>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</si>
  <si>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</si>
  <si>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</si>
  <si>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</si>
  <si>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</si>
  <si>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</si>
  <si>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</si>
  <si>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</si>
  <si>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</si>
  <si>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</si>
  <si>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</si>
  <si>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</si>
  <si>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</si>
  <si>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</si>
  <si>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</si>
  <si>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</si>
  <si>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</si>
  <si>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</si>
  <si>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</si>
  <si>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</si>
  <si>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</si>
  <si>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</si>
  <si>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</si>
  <si>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</si>
  <si>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</si>
  <si>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</si>
  <si>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</si>
  <si>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</si>
  <si>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</si>
  <si>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C6 x C7</t>
  </si>
  <si>
    <t>C9 x C10</t>
  </si>
  <si>
    <t>C12 x C13</t>
  </si>
  <si>
    <t>C15 x C16</t>
  </si>
  <si>
    <t>C3 + C5 + C8 + C11 + C14 + C17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</si>
  <si>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</si>
  <si>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</si>
  <si>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</si>
  <si>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</si>
  <si>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</si>
  <si>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</si>
  <si>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</si>
  <si>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</si>
  <si>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</si>
  <si>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</si>
  <si>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C5 + C14</t>
  </si>
  <si>
    <t>C8 + C17</t>
  </si>
  <si>
    <t>Link to OJJ ADM</t>
  </si>
  <si>
    <t>Value</t>
  </si>
  <si>
    <t>Link to Prior Month,</t>
  </si>
  <si>
    <t>C38 + C39</t>
  </si>
  <si>
    <t>C40 - C41</t>
  </si>
  <si>
    <t>(24a)</t>
  </si>
  <si>
    <t>(28a)</t>
  </si>
  <si>
    <t>C24 + C40</t>
  </si>
  <si>
    <t>C27 + C43</t>
  </si>
  <si>
    <t>C37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</si>
  <si>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</si>
  <si>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</si>
  <si>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</si>
  <si>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</si>
  <si>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</si>
  <si>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</si>
  <si>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</si>
  <si>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</si>
  <si>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</si>
  <si>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</si>
  <si>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</si>
  <si>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</si>
  <si>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</si>
  <si>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</si>
  <si>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</si>
  <si>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</si>
  <si>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C16 + C20</t>
  </si>
  <si>
    <t>C37 + C38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</si>
  <si>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</si>
  <si>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</si>
  <si>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</si>
  <si>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</si>
  <si>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</si>
  <si>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</si>
  <si>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</si>
  <si>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</si>
  <si>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</si>
  <si>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</si>
  <si>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</si>
  <si>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t>Link out
of File</t>
  </si>
  <si>
    <t>Check Value</t>
  </si>
  <si>
    <t>add 10% return to state for virtuals</t>
  </si>
  <si>
    <t>Linked before any adjs are applied (Linked to Levels 1, 2, &amp; 3); only includes entities included in Table 3; Virtuals-add 10% return to state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</si>
  <si>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</si>
  <si>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</si>
  <si>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</si>
  <si>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</si>
  <si>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</si>
  <si>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</si>
  <si>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</si>
  <si>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</si>
  <si>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</si>
  <si>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</si>
  <si>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</si>
  <si>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</si>
  <si>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Economically
Disadvantaged</t>
  </si>
  <si>
    <t>Economically Disadvantaged</t>
  </si>
  <si>
    <t>Back TIF out Tbl 3, Lvl 2. NO change to Tbl 7</t>
  </si>
  <si>
    <t>Total MFP
State Cost
Allocation
+/- Mid-Year
Adjustments
- Admin Fee
+/- Audit Adj.
+ Monthly
Level 4</t>
  </si>
  <si>
    <t>C5a x 60%</t>
  </si>
  <si>
    <t>C4a x 150%</t>
  </si>
  <si>
    <t>C3a x 6%</t>
  </si>
  <si>
    <t>C2a x 22%</t>
  </si>
  <si>
    <t>Per Pupil (I3)
C5 ÷ C6</t>
  </si>
  <si>
    <t>Per Pupil (K3)
Resolution</t>
  </si>
  <si>
    <t>SIS Multistats</t>
  </si>
  <si>
    <t>Link to Prior Month File</t>
  </si>
  <si>
    <t>Total MFP State Cost Allocation
+/- Mid-Year Adjs
+/- Audit Adjs
+ Total Level 4</t>
  </si>
  <si>
    <t>Link to October Tab in Mid-Year File</t>
  </si>
  <si>
    <t>Link to February Tab in Mid-Year File</t>
  </si>
  <si>
    <t>Link to October Tab
in Mid-Year File</t>
  </si>
  <si>
    <t>Link to February Tab
in Mid-Year File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</si>
  <si>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</si>
  <si>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</si>
  <si>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</si>
  <si>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</si>
  <si>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</si>
  <si>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</si>
  <si>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</si>
  <si>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</si>
  <si>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</si>
  <si>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</si>
  <si>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</si>
  <si>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</si>
  <si>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</si>
  <si>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</si>
  <si>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</si>
  <si>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</si>
  <si>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</si>
  <si>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</si>
  <si>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</si>
  <si>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</si>
  <si>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</si>
  <si>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</si>
  <si>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</si>
  <si>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</si>
  <si>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</si>
  <si>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</si>
  <si>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</si>
  <si>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t>Prior Month File:
C41 + C43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</si>
  <si>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</si>
  <si>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</si>
  <si>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</si>
  <si>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</si>
  <si>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</si>
  <si>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</si>
  <si>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</si>
  <si>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C3 + C6 + C9
+ C12 + C15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</si>
  <si>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</si>
  <si>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</si>
  <si>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</si>
  <si>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</si>
  <si>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</si>
  <si>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</si>
  <si>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</si>
  <si>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</si>
  <si>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</si>
  <si>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If C11 &gt; C10 x 75%,
C10 x 75%, C11</t>
  </si>
  <si>
    <t>C6a ÷ 37,500</t>
  </si>
  <si>
    <t>C10 x 34%</t>
  </si>
  <si>
    <t>Total MFP
Allocation
- State Cost
Allocations to
Other Public Schools
+/- Adjustments
+ Total Level 4</t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</si>
  <si>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</si>
  <si>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</si>
  <si>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</si>
  <si>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C1 x $21,000</t>
  </si>
  <si>
    <t>C3 x $6,000</t>
  </si>
  <si>
    <t>C5 x $4,000</t>
  </si>
  <si>
    <t>C11 x $59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</si>
  <si>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</si>
  <si>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</si>
  <si>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</si>
  <si>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</si>
  <si>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</si>
  <si>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</si>
  <si>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</si>
  <si>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</si>
  <si>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</si>
  <si>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</si>
  <si>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</si>
  <si>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</si>
  <si>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City/Parish
MFP
Membership</t>
  </si>
  <si>
    <t>New Type 2 Charter Schools</t>
  </si>
  <si>
    <t>Lab &amp; State Approved Schools</t>
  </si>
  <si>
    <t>New Vision
Learning
Academy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</si>
  <si>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</si>
  <si>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</si>
  <si>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</si>
  <si>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</si>
  <si>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</si>
  <si>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Current</t>
  </si>
  <si>
    <t>Career
Development
Fund
Allocation</t>
  </si>
  <si>
    <t>Economy-
of-Scale:
If &lt; 7,500,
then
7,500 less
February
Membership</t>
  </si>
  <si>
    <t>Mid-Year Student Allocations</t>
  </si>
  <si>
    <t>N/A</t>
  </si>
  <si>
    <t>Unweighted
State Cost
Allocation</t>
  </si>
  <si>
    <t>2A-1</t>
  </si>
  <si>
    <t>2A-2</t>
  </si>
  <si>
    <t>f(x)</t>
  </si>
  <si>
    <t>Statewide YTD until April:</t>
  </si>
  <si>
    <t>Table 1
Reconciliation</t>
  </si>
  <si>
    <t>Total Table 3</t>
  </si>
  <si>
    <t>Total MFP
State Cost
Allocation
+/- Mid-Yr Adjs
- Admin Fee
+/- Audit Adjs
+ Monthly
Level 4</t>
  </si>
  <si>
    <t>Total MFP
State Cost
Allocation
+/- Mid-Yr Adjs
- Admin Fee
+/- Audit Adjs
+ Total Level 4</t>
  </si>
  <si>
    <r>
      <t xml:space="preserve">Total MFP
State Cost
Allocation
+/- Mid-Yr Adjs
- Admin Fee
+/- Audit Adjs
+ Total Level 4
</t>
    </r>
    <r>
      <rPr>
        <b/>
        <sz val="10"/>
        <color rgb="FFFF0000"/>
        <rFont val="Arial"/>
        <family val="2"/>
      </rPr>
      <t>(Gross of
Admin Fee)</t>
    </r>
  </si>
  <si>
    <t>State Cost
Allocation
and LRR
Monthly
Payment</t>
  </si>
  <si>
    <t xml:space="preserve">LRR
Monthly
Payment
</t>
  </si>
  <si>
    <r>
      <t xml:space="preserve">Total LRR
+/- Mid-Year
Adjustments
+/- Audit Adj.
</t>
    </r>
    <r>
      <rPr>
        <b/>
        <sz val="10"/>
        <color rgb="FFFF0000"/>
        <rFont val="Arial"/>
        <family val="2"/>
      </rPr>
      <t>(Gross of
Admin Fee)</t>
    </r>
  </si>
  <si>
    <t>Total LRR
+/- Mid-Year
Adjustments
- Admin Fee
+/- Audit Adj.</t>
  </si>
  <si>
    <t>Total LRR
+/- Mid-Year
Adjustments
- Admin Fee</t>
  </si>
  <si>
    <t>Total LRR
+/- Mid-Year
Adjustments</t>
  </si>
  <si>
    <t>Local
Revenue
Representation
(LRR)</t>
  </si>
  <si>
    <t>Local Revenue Representation (LRR)</t>
  </si>
  <si>
    <t>Reconcile</t>
  </si>
  <si>
    <t>App Ctrl</t>
  </si>
  <si>
    <t>Audit Summary</t>
  </si>
  <si>
    <t>Rounding Diff</t>
  </si>
  <si>
    <t>Reconcile 2</t>
  </si>
  <si>
    <t>Athlos
Academy
of Jefferson
Parish</t>
  </si>
  <si>
    <t>Tab Order</t>
  </si>
  <si>
    <t>Ad Valorem
Constitutional Tax</t>
  </si>
  <si>
    <t>Total
State Cost
Allocation
and
Local Revenue
Representation
Payment</t>
  </si>
  <si>
    <t xml:space="preserve">State Cost
Allocation
and
Local Revenue
Representation
Monthly
Payment
</t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</si>
  <si>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</si>
  <si>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Athlos Academy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</si>
  <si>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</si>
  <si>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</si>
  <si>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</si>
  <si>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</si>
  <si>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</si>
  <si>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</si>
  <si>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</si>
  <si>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</si>
  <si>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</si>
  <si>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</si>
  <si>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</si>
  <si>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</si>
  <si>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</si>
  <si>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</si>
  <si>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</si>
  <si>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</si>
  <si>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</si>
  <si>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</si>
  <si>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</si>
  <si>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</si>
  <si>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</si>
  <si>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</si>
  <si>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</si>
  <si>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</si>
  <si>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Noble
Minds
W18001</t>
  </si>
  <si>
    <t>JCFA
Lafayette
W1D001</t>
  </si>
  <si>
    <t>Collegiate
Academy
WJ5001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</si>
  <si>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</si>
  <si>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</si>
  <si>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</si>
  <si>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</si>
  <si>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</si>
  <si>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Historical Formula Allocation</t>
  </si>
  <si>
    <t>Pay Raise Amount</t>
  </si>
  <si>
    <t xml:space="preserve">
Total 
Cost</t>
  </si>
  <si>
    <t>Total Staff
FTE Count</t>
  </si>
  <si>
    <t>Total 
Pay Raise
Cost</t>
  </si>
  <si>
    <t xml:space="preserve">Total Retirement Cost </t>
  </si>
  <si>
    <t>Redistribution
Allocation
$38,456,219</t>
  </si>
  <si>
    <t>C3 + C5 + C7</t>
  </si>
  <si>
    <t>C2 + C3 + C5 + C7</t>
  </si>
  <si>
    <t>C6 x $100</t>
  </si>
  <si>
    <t>Continuation of Prior Year Pay Raises</t>
  </si>
  <si>
    <t>T3A, C7</t>
  </si>
  <si>
    <t>T3, C36</t>
  </si>
  <si>
    <t>T3A, C3+C5</t>
  </si>
  <si>
    <t>Total RSD/Type 5 Charters</t>
  </si>
  <si>
    <t>Recovery
School
District
&amp;
Type 5
Charters</t>
  </si>
  <si>
    <t>Capitol High School (RSD Operated)</t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</si>
  <si>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</si>
  <si>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</si>
  <si>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</si>
  <si>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</si>
  <si>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</si>
  <si>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</si>
  <si>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</si>
  <si>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</si>
  <si>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</si>
  <si>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</si>
  <si>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</si>
  <si>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</si>
  <si>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</si>
  <si>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</si>
  <si>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</si>
  <si>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</si>
  <si>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</si>
  <si>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</si>
  <si>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</si>
  <si>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t>Louisiana Tax Commission
Table 41</t>
  </si>
  <si>
    <t>Louisiana Tax Commission
Table 43</t>
  </si>
  <si>
    <t>Input (Louisiana Tax Commission Annual Report)</t>
  </si>
  <si>
    <t>Career Development Fund</t>
  </si>
  <si>
    <t>East
Baton
Rouge
Parish</t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</si>
  <si>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</si>
  <si>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</si>
  <si>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</si>
  <si>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</si>
  <si>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</si>
  <si>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</si>
  <si>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</si>
  <si>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t>Celerity Glen Oaks</t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</si>
  <si>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</si>
  <si>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</si>
  <si>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</si>
  <si>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t>February 1 Student Membership Count</t>
  </si>
  <si>
    <t>Economically Disadvantaged (22%)</t>
  </si>
  <si>
    <t>Special Education Weight (150%)</t>
  </si>
  <si>
    <t>Gifted and Talented Weight (60%)</t>
  </si>
  <si>
    <t>May</t>
  </si>
  <si>
    <t>C22 + C23
T4, C2; T4, C14</t>
  </si>
  <si>
    <t>C24
T4, C7; T4, C9; T4, C10</t>
  </si>
  <si>
    <t>Prior Year
Feb. 1 Count</t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</si>
  <si>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</si>
  <si>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t>Recovery 
School 
District</t>
  </si>
  <si>
    <r>
      <t xml:space="preserve">Allocations for Other Public Schools (Levels 1, 2 and 3)
</t>
    </r>
    <r>
      <rPr>
        <sz val="12"/>
        <color indexed="18"/>
        <rFont val="Arial Narrow"/>
        <family val="2"/>
      </rPr>
      <t xml:space="preserve"> (J.1a+J.1b+J.2+J.3+J.4+J.5+J.6+J.7+J.8)</t>
    </r>
  </si>
  <si>
    <r>
      <t xml:space="preserve">Total
State Cost
Allocation
and LRR
</t>
    </r>
    <r>
      <rPr>
        <b/>
        <sz val="10"/>
        <color rgb="FFFF0000"/>
        <rFont val="Arial"/>
        <family val="2"/>
      </rPr>
      <t xml:space="preserve">
(Gross of
Admin Fees)</t>
    </r>
  </si>
  <si>
    <t>Redesign Dalton Charter School</t>
  </si>
  <si>
    <t>Redesign Lanier Charter School</t>
  </si>
  <si>
    <t>Redesign Glen Oaks</t>
  </si>
  <si>
    <t>1.75 to RSD</t>
  </si>
  <si>
    <t>Int'l
High
School
of New
Orleans</t>
  </si>
  <si>
    <t>JCFA -
East</t>
  </si>
  <si>
    <t>New Harmony
High School</t>
  </si>
  <si>
    <t>Red River
Charter
Academy</t>
  </si>
  <si>
    <t>This Column
Intentionally
Left Blank</t>
  </si>
  <si>
    <t>Table 1 State Cost</t>
  </si>
  <si>
    <t xml:space="preserve">Livingston Includes TIF of </t>
  </si>
  <si>
    <t>GEO Next
Generation
High School
WBX001</t>
  </si>
  <si>
    <t>Percent
State Cost
Allocation</t>
  </si>
  <si>
    <t>Percent
Local Cost
Allocation</t>
  </si>
  <si>
    <t>Total Assessed
Property Value</t>
  </si>
  <si>
    <t>Assessed
Homestead
Exemption</t>
  </si>
  <si>
    <t>Net Assessed
Taxable
Property</t>
  </si>
  <si>
    <t>Net Assessed
Taxable Property
With Cap Of</t>
  </si>
  <si>
    <r>
      <t xml:space="preserve">Prior Year
Net Assessed
Taxable
Property
</t>
    </r>
    <r>
      <rPr>
        <sz val="10"/>
        <color indexed="18"/>
        <rFont val="Arial"/>
        <family val="2"/>
      </rPr>
      <t>(Without cap)</t>
    </r>
  </si>
  <si>
    <t>Projected
Yield of
Property
Tax Millage
Rate of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</si>
  <si>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</t>
    </r>
  </si>
  <si>
    <r>
      <t xml:space="preserve">Total Local
Revenue
</t>
    </r>
    <r>
      <rPr>
        <sz val="10"/>
        <color rgb="FF800080"/>
        <rFont val="Arial"/>
        <family val="2"/>
      </rPr>
      <t>(For Use in MFP
Levels 1 and 2)</t>
    </r>
  </si>
  <si>
    <t>Computed
Sales Tax
Base</t>
  </si>
  <si>
    <r>
      <t xml:space="preserve">Prior Year
Computed
Sales Tax Base
</t>
    </r>
    <r>
      <rPr>
        <sz val="10"/>
        <color rgb="FF000080"/>
        <rFont val="Arial"/>
        <family val="2"/>
      </rPr>
      <t>(Without Cap)</t>
    </r>
  </si>
  <si>
    <t>State Approved
Public Schools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</si>
  <si>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</si>
  <si>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3C1</t>
  </si>
  <si>
    <t>Percent
Change
of Net
Assessed
Taxable
Property</t>
  </si>
  <si>
    <t>Noble
Minds
Institute
W18001</t>
  </si>
  <si>
    <t>Noble Minds Institute</t>
  </si>
  <si>
    <t>School Systems
and Schools</t>
  </si>
  <si>
    <t>Total RSD Operated &amp; Type 5 Charter Schools</t>
  </si>
  <si>
    <t>Total Type 5 Charter Schools
East Baton Rouge Parish</t>
  </si>
  <si>
    <t>Total RSD Operated &amp; Type 5 Charter Schools
East Baton Rouge Parish</t>
  </si>
  <si>
    <t>Linwood Public Charter School
Caddo Parish</t>
  </si>
  <si>
    <t>Capitol High School
East Baton Rouge Parish</t>
  </si>
  <si>
    <t>YTD Payments</t>
  </si>
  <si>
    <t>Gifted and
Talented
Students
(GT)</t>
  </si>
  <si>
    <t>Economy-
of-Scale
Percent
Support</t>
  </si>
  <si>
    <t>Total
Weighted
Add-On
Student
Units</t>
  </si>
  <si>
    <t>Total
Weighted
Membership
and Units</t>
  </si>
  <si>
    <t>Total
Level 1
Costs</t>
  </si>
  <si>
    <t>State Cost
Allocation
of Level 1</t>
  </si>
  <si>
    <t>Per Pupil
Local Cost
Allocation
of Level 1</t>
  </si>
  <si>
    <t>Local Revenue
Over Level 1</t>
  </si>
  <si>
    <t>Local
Revenue
Under
Level 1</t>
  </si>
  <si>
    <t>Local
Revenue
Limit on
Level 2
State
Support</t>
  </si>
  <si>
    <t>Percent
State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</si>
  <si>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</si>
  <si>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>with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</si>
  <si>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
Continuation
of Prior Year
Pay Raises</t>
    </r>
  </si>
  <si>
    <t>Mandated Cost
Adjustment</t>
  </si>
  <si>
    <t>Continuation
of Prior Year
Pay Raises
Per Pupil
Amount</t>
  </si>
  <si>
    <t>Increase
Cost
Adjustment</t>
  </si>
  <si>
    <t>Continuation
of Prior Year
Pay Raises
Per Pupil</t>
  </si>
  <si>
    <t>Total MFP
State Cost
Allocation
+/- Mid-Year
Adjustments
+/- Audit
Adjustments</t>
  </si>
  <si>
    <t>Year To
Date
State
Payments</t>
  </si>
  <si>
    <t>Monthly
Payment</t>
  </si>
  <si>
    <t>State
Admin Fee
to the
Dept. of
Education
0.25%</t>
  </si>
  <si>
    <t>Total
State Cost
Allocation
+ Total
Level 4
Funds</t>
  </si>
  <si>
    <t>Total Local
Revenue
Representation
 for OJJ
Secure Care
Students</t>
  </si>
  <si>
    <t>Year To
Date
Payments</t>
  </si>
  <si>
    <t xml:space="preserve">Local
Revenue
Representation
Monthly
Payment
</t>
  </si>
  <si>
    <t>State Admin
Fee to the
Dept. of
Education
.25%</t>
  </si>
  <si>
    <t>Total MFP
State Cost
Allocation
+/- Mid-Year
Adjustments
- Admin Fee
+/- Audit Adj.
+Total Level 4</t>
  </si>
  <si>
    <t>Admin
Fee to the
Dept. of
Education
.25%</t>
  </si>
  <si>
    <t>Year To
Date State
Payments</t>
  </si>
  <si>
    <t>Admin
Fee to the
Dept. of
Education
0.25%</t>
  </si>
  <si>
    <t>Prior Year Audit Adjustments</t>
  </si>
  <si>
    <t>CAFR Audit
Adjustments</t>
  </si>
  <si>
    <r>
      <t xml:space="preserve">(C27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</si>
  <si>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C12 + C19 + C26</t>
  </si>
  <si>
    <t>C29 + C30 + C31</t>
  </si>
  <si>
    <r>
      <t xml:space="preserve">C32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C28</t>
    </r>
  </si>
  <si>
    <r>
      <t xml:space="preserve">(C34 - C33)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C33</t>
    </r>
  </si>
  <si>
    <t>If C35 &gt; 15%,
C33 x (1 + 15%)</t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</si>
  <si>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</si>
  <si>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</si>
  <si>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t>C27 + C32
+ C39</t>
  </si>
  <si>
    <t>T7, C27</t>
  </si>
  <si>
    <t>T7, C32</t>
  </si>
  <si>
    <t>T7, C36</t>
  </si>
  <si>
    <t>T7, C39</t>
  </si>
  <si>
    <t>T7, C40</t>
  </si>
  <si>
    <t>Total
Sales Tax
Revenue
With CAFR
Audit Adjs.</t>
  </si>
  <si>
    <t>Total
Ad Valorem
Revenue
Including Debt
With CAFR
Audit Adjs.</t>
  </si>
  <si>
    <t>State
Admin Fee
to the 
Dept. of
Education
Current</t>
  </si>
  <si>
    <t>State
Admin Fee
to the 
Dept. of
Education
YTD Pmt</t>
  </si>
  <si>
    <t>Local
Admin Fee
to the 
Dept. of
Education
Current</t>
  </si>
  <si>
    <t>Local
Admin Fee
to the 
Dept. of
Education
YTD Pmt</t>
  </si>
  <si>
    <t>YTD Payment
From App Ctrl</t>
  </si>
  <si>
    <t>C46 - C47</t>
  </si>
  <si>
    <t>OJJ Rounding</t>
  </si>
  <si>
    <t>Level 1 State Cost Allocation</t>
  </si>
  <si>
    <t xml:space="preserve">Level 2 Incentive for Local Effort </t>
  </si>
  <si>
    <t>Total MFP State Cost Allocation</t>
  </si>
  <si>
    <t>Internal Only</t>
  </si>
  <si>
    <t>C8 x $241
Or Minimum</t>
  </si>
  <si>
    <t>T9, C13</t>
  </si>
  <si>
    <t>T9, C7</t>
  </si>
  <si>
    <t>T9, C8</t>
  </si>
  <si>
    <t>T9, C9</t>
  </si>
  <si>
    <t>T9, C10</t>
  </si>
  <si>
    <t>T9, C11</t>
  </si>
  <si>
    <t>T9, C6</t>
  </si>
  <si>
    <t>T9, C12</t>
  </si>
  <si>
    <t>T9, C6 x 90%</t>
  </si>
  <si>
    <t>T9, C7 x 90%</t>
  </si>
  <si>
    <t>T9, C8 x 90%</t>
  </si>
  <si>
    <t>T9, C9 x 90%</t>
  </si>
  <si>
    <t>T9, C10 x 90%</t>
  </si>
  <si>
    <t>T9, C12 x 90%</t>
  </si>
  <si>
    <t>Prior Year
T7, C34</t>
  </si>
  <si>
    <r>
      <t xml:space="preserve">February 1 Mid-year Adj. for Student Growth </t>
    </r>
    <r>
      <rPr>
        <b/>
        <sz val="12"/>
        <color rgb="FFFF0000"/>
        <rFont val="Arial Narrow"/>
        <family val="2"/>
      </rPr>
      <t>(Placeholder)</t>
    </r>
  </si>
  <si>
    <t>Appropriation</t>
  </si>
  <si>
    <t>FY2019-20 Certificated and Non-Certificated Pay Raise</t>
  </si>
  <si>
    <t>FY2021-22 Certificated and Non-Certificated Pay Raise</t>
  </si>
  <si>
    <t>FY2019-20 Pay Raise</t>
  </si>
  <si>
    <t>FY2021-22 Pay Raise</t>
  </si>
  <si>
    <t>International Assoc/Escadrille Salaries</t>
  </si>
  <si>
    <t>International Assoc/Escadrille Stipends</t>
  </si>
  <si>
    <t>Total
State Cost
Allocation
+ Monthly Level 4</t>
  </si>
  <si>
    <r>
      <rPr>
        <b/>
        <sz val="12"/>
        <rFont val="Arial Narrow"/>
        <family val="2"/>
      </rPr>
      <t>Level 3 Legislative Allocations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(Continuation of Prior Year Pay Raises, Historical Formula Allocation, Mandated Costs)</t>
    </r>
  </si>
  <si>
    <t>FY2021-22
Total MFP
Allocation
- State Cost
Allocations to
Other Public
Schools</t>
  </si>
  <si>
    <t>October
2021
Mid-Year
Adjustment
for Students</t>
  </si>
  <si>
    <t>February
2022
Mid-Year
Adjustment
for Students</t>
  </si>
  <si>
    <t>FY2021-22
Total MFP
Allocation
- State Cost
Allocations to
Other Public
Schools
+/- Adjustments</t>
  </si>
  <si>
    <t>FY2021-22
Total MFP
Allocation
- State Cost
Allocations to
Other Public
Schools
+/- Adjustments
+ Monthly Level 4</t>
  </si>
  <si>
    <t>FY2021-22
Total MFP
Allocation
- State Cost
Allocations to
Other Public
Schools
+/- Adjustments
+ Total Level 4
Funds</t>
  </si>
  <si>
    <r>
      <t xml:space="preserve">State Funds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</si>
  <si>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r>
      <t xml:space="preserve">MFP Funded
Membership
</t>
    </r>
    <r>
      <rPr>
        <sz val="10"/>
        <color indexed="18"/>
        <rFont val="Arial"/>
        <family val="2"/>
      </rPr>
      <t xml:space="preserve">
City/Parish
School Systems,
New Type 2
Charter Schools,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</si>
  <si>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(City/Parish
School Systems,
New Type 2
Charter Schools,
&amp; RSD/Type 5
Charter Schools)</t>
    </r>
  </si>
  <si>
    <r>
      <t xml:space="preserve">Total
Level 3
State Cost
Allocation
</t>
    </r>
    <r>
      <rPr>
        <sz val="10"/>
        <color indexed="18"/>
        <rFont val="Arial"/>
        <family val="2"/>
      </rPr>
      <t>(Without
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</si>
  <si>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
Continuation
of Prior Year
Pay Raises)</t>
    </r>
  </si>
  <si>
    <t>International Language Associate Salary Allocation</t>
  </si>
  <si>
    <r>
      <t xml:space="preserve">International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</si>
  <si>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Total MFP
State Cost
Allocation
+/- Mid-Year Adjs
+/- Audit Adjs
+ Monthly
Level 4</t>
  </si>
  <si>
    <r>
      <t xml:space="preserve">Feb. 1, 2021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</si>
  <si>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2-1-21)</t>
    </r>
  </si>
  <si>
    <r>
      <t xml:space="preserve">Student Count
</t>
    </r>
    <r>
      <rPr>
        <sz val="10"/>
        <color indexed="18"/>
        <rFont val="Arial"/>
        <family val="2"/>
      </rPr>
      <t>(Per SIS
10-1-20)</t>
    </r>
  </si>
  <si>
    <r>
      <t xml:space="preserve">Student Count
</t>
    </r>
    <r>
      <rPr>
        <sz val="10"/>
        <color indexed="18"/>
        <rFont val="Arial"/>
        <family val="2"/>
      </rPr>
      <t>(Per SER
2-1-21)</t>
    </r>
  </si>
  <si>
    <t>Change in
Funded
Student
Count Per
Oct. 2021
Mid-Year
Adjustment</t>
  </si>
  <si>
    <t>October
2021
Mid-Year
Adjustment</t>
  </si>
  <si>
    <t>Change in
Funded
Student
Count Per
Feb. 2022
Mid-Year
Adjustment</t>
  </si>
  <si>
    <r>
      <t xml:space="preserve">February
2022
Mid-Year
Adjustment
</t>
    </r>
    <r>
      <rPr>
        <sz val="10"/>
        <color indexed="18"/>
        <rFont val="Arial"/>
        <family val="2"/>
      </rPr>
      <t xml:space="preserve">
(Half the
Per Pupil)</t>
    </r>
  </si>
  <si>
    <t>2.1.21 Student Counts
RSD Operated &amp; Type 5 Charter Schools</t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</si>
  <si>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(With Local Revenue
Representation</t>
    </r>
    <r>
      <rPr>
        <sz val="10"/>
        <color rgb="FF000080"/>
        <rFont val="Arial"/>
        <family val="2"/>
      </rPr>
      <t>)</t>
    </r>
  </si>
  <si>
    <t>In a District
Building</t>
  </si>
  <si>
    <t>Not In a
District
Building</t>
  </si>
  <si>
    <t>3C4001</t>
  </si>
  <si>
    <t>3C5001</t>
  </si>
  <si>
    <t>Williams Scholar Academy</t>
  </si>
  <si>
    <t>St Landry Charter School</t>
  </si>
  <si>
    <r>
      <rPr>
        <b/>
        <sz val="18"/>
        <color indexed="18"/>
        <rFont val="Arial"/>
        <family val="2"/>
      </rPr>
      <t>Table 5C1-AM
Williams Scholar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3C4001)
(Opened 21/22)
(Not in a District Building)</t>
    </r>
  </si>
  <si>
    <r>
      <rPr>
        <b/>
        <sz val="18"/>
        <color indexed="18"/>
        <rFont val="Arial"/>
        <family val="2"/>
      </rPr>
      <t>Table 5C1-AN
St Landry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3C5001)
(Opened 21/22)
(Not in a District Building)</t>
    </r>
  </si>
  <si>
    <t>*City/Parish
MFP
Membership</t>
  </si>
  <si>
    <t>*Includes student counts from closed Type 2 Charter Schools as a placeholder</t>
  </si>
  <si>
    <t>C4 x $71.36</t>
  </si>
  <si>
    <r>
      <t xml:space="preserve">C2 x 14.32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</si>
  <si>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t>C5 x 0.70%</t>
  </si>
  <si>
    <t>Salaries for
International
Associate/
Escadrille
Teachers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</si>
  <si>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</si>
  <si>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t>Stipends for
International
Associate/
Escadrille
Teachers</t>
  </si>
  <si>
    <t>C33 ÷ C41</t>
  </si>
  <si>
    <t>C37 ÷ C1</t>
  </si>
  <si>
    <t>C37 ÷ C41</t>
  </si>
  <si>
    <t>C33 + C37</t>
  </si>
  <si>
    <t>C41 ÷ C1</t>
  </si>
  <si>
    <t>C1 x (T3, C1)</t>
  </si>
  <si>
    <t>(T3, C1)</t>
  </si>
  <si>
    <t>(T3, C33)</t>
  </si>
  <si>
    <t>(T5B2, C6)</t>
  </si>
  <si>
    <t>C40 + C41</t>
  </si>
  <si>
    <t>C35 + C37 + C42</t>
  </si>
  <si>
    <t>(T4, C2)</t>
  </si>
  <si>
    <t>(T4, C14)</t>
  </si>
  <si>
    <t>(T4, C26)</t>
  </si>
  <si>
    <t>(T4, C38)</t>
  </si>
  <si>
    <t>Sum (C2:C33)</t>
  </si>
  <si>
    <t>C1 + C34 OR
Sum (C1:C33)</t>
  </si>
  <si>
    <t>Sum (C43:C47)</t>
  </si>
  <si>
    <t>C48 - C49</t>
  </si>
  <si>
    <t>C50 ÷ Months
Remaining</t>
  </si>
  <si>
    <t>(T4, C7)</t>
  </si>
  <si>
    <t>(T4, C9)</t>
  </si>
  <si>
    <t>(T4, C10)</t>
  </si>
  <si>
    <r>
      <t xml:space="preserve">Career
Development
Fund
Allocation
</t>
    </r>
    <r>
      <rPr>
        <sz val="10"/>
        <color rgb="FFFF0000"/>
        <rFont val="Arial"/>
        <family val="2"/>
      </rPr>
      <t>(Initial)</t>
    </r>
  </si>
  <si>
    <t>75% of Prior Year Or Min.</t>
  </si>
  <si>
    <t>C15 x $1,000</t>
  </si>
  <si>
    <t>Certificated FTE</t>
  </si>
  <si>
    <t>C16 x 25.2%</t>
  </si>
  <si>
    <t>C16 + C17</t>
  </si>
  <si>
    <t>Non-Certificated FTE</t>
  </si>
  <si>
    <t>C19 x $500</t>
  </si>
  <si>
    <t>C15 + C19</t>
  </si>
  <si>
    <t>C17 + C21</t>
  </si>
  <si>
    <t>C18 + C22</t>
  </si>
  <si>
    <t>C27 x $800</t>
  </si>
  <si>
    <t>C28 x 25.2%</t>
  </si>
  <si>
    <t>C28 + C29</t>
  </si>
  <si>
    <t>C31 x $400</t>
  </si>
  <si>
    <t>C32 x 28.7%</t>
  </si>
  <si>
    <t>C20 x 28.7%</t>
  </si>
  <si>
    <t>C32 + C33</t>
  </si>
  <si>
    <t>C27 + C31</t>
  </si>
  <si>
    <t>C28 + C32</t>
  </si>
  <si>
    <t>C29 + C33</t>
  </si>
  <si>
    <t>C30 + C34</t>
  </si>
  <si>
    <t>(T2, C55)</t>
  </si>
  <si>
    <t>(T5A3, C14)</t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</si>
  <si>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</si>
  <si>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t>Level 4
Monthly
Funds</t>
  </si>
  <si>
    <t>Level 4
Annual
Allocation</t>
  </si>
  <si>
    <r>
      <t xml:space="preserve">Prior Years
MFP Audit
Adjustments
</t>
    </r>
    <r>
      <rPr>
        <sz val="10"/>
        <color indexed="18"/>
        <rFont val="Arial"/>
        <family val="2"/>
      </rPr>
      <t>(Includes
FY2019-20
and
FY2020-21)</t>
    </r>
  </si>
  <si>
    <r>
      <t>Salaries for
International
Associate/
Escadrille
Teachers</t>
    </r>
    <r>
      <rPr>
        <b/>
        <sz val="10"/>
        <color rgb="FFFF0000"/>
        <rFont val="Arial"/>
        <family val="2"/>
      </rPr>
      <t/>
    </r>
  </si>
  <si>
    <t>Int'l Assoc/Escadrille Salaries</t>
  </si>
  <si>
    <t>Int'l Assoc/Escadrille Stipends</t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</si>
  <si>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FY2019-20
and
FY2020-21)</t>
    </r>
  </si>
  <si>
    <t>Change in
Funded
Student
Count Per
Oct. 2021
Mid-Year Adj.</t>
  </si>
  <si>
    <r>
      <t xml:space="preserve">February
2022
Mid-Year
Adjustment
</t>
    </r>
    <r>
      <rPr>
        <sz val="10"/>
        <color indexed="18"/>
        <rFont val="Arial"/>
        <family val="2"/>
      </rPr>
      <t>(Half the
Per Pupil)</t>
    </r>
  </si>
  <si>
    <r>
      <t xml:space="preserve">Initial
FY2021-22
Local Revenue
Representation
Per Pupil
</t>
    </r>
    <r>
      <rPr>
        <sz val="10"/>
        <color indexed="18"/>
        <rFont val="Arial"/>
        <family val="2"/>
      </rPr>
      <t xml:space="preserve">
(per charter law)</t>
    </r>
  </si>
  <si>
    <t>Level 4
Annual</t>
  </si>
  <si>
    <t>Feb. 1, 2021
Student
Count</t>
  </si>
  <si>
    <t>FY2021-22
State Cost
Allocation 
Of Level 1</t>
  </si>
  <si>
    <t>International Language/Escadrille Associate Salary</t>
  </si>
  <si>
    <t>2019-20 Certificated &amp; Non-Certificated Pay Raises</t>
  </si>
  <si>
    <t>International Language/Escadrille Associate Stipends</t>
  </si>
  <si>
    <t>Career Development Allocation</t>
  </si>
  <si>
    <t>High Cost Services Assistance Allocation</t>
  </si>
  <si>
    <t>2021-22 Certificated &amp; Non-Certificated Pay Raises</t>
  </si>
  <si>
    <t>Total Local Revenues in MFP (FY2019-20)</t>
  </si>
  <si>
    <t>T5A2, C18</t>
  </si>
  <si>
    <t>Williams
Scholar
Academy
3C4001</t>
  </si>
  <si>
    <t>St Landry
Charter
School
3C5001</t>
  </si>
  <si>
    <t>July Only: Local Revenue Representation Admin. Fee Payable to DOE (.25%)</t>
  </si>
  <si>
    <t>(T5B2, C37)</t>
  </si>
  <si>
    <r>
      <t xml:space="preserve">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</si>
  <si>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</si>
  <si>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SER)</t>
    </r>
  </si>
  <si>
    <t>FY2019-20
Certificated
and Non-
Certificated
Pay Raise</t>
  </si>
  <si>
    <t>FY2021-22
Certificated
and Non-
Certificated
Pay Raise</t>
  </si>
  <si>
    <r>
      <t xml:space="preserve">FY21-22
LRR
Per
Pupil
</t>
    </r>
    <r>
      <rPr>
        <sz val="10"/>
        <color indexed="18"/>
        <rFont val="Arial"/>
        <family val="2"/>
      </rPr>
      <t>(per
charter
law)</t>
    </r>
  </si>
  <si>
    <t>1st Yr Adj</t>
  </si>
  <si>
    <t>FY2020-21
Budget Letter
June 2021</t>
  </si>
  <si>
    <r>
      <t xml:space="preserve">Career &amp; Technical Education Weight </t>
    </r>
    <r>
      <rPr>
        <b/>
        <sz val="11"/>
        <rFont val="Arial Narrow"/>
        <family val="2"/>
      </rPr>
      <t>(6%)</t>
    </r>
  </si>
  <si>
    <t>Career &amp;
Technical
Education
Units
(CTE)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</si>
  <si>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Property,
Sales, and
Other Revenues)</t>
    </r>
  </si>
  <si>
    <t>If C1 &lt; 7,500,
7,500 - C1, 0</t>
  </si>
  <si>
    <t>If C16 - C11a &gt; 0,
C16 - C11a, 0</t>
  </si>
  <si>
    <t>If C16 - C11a &lt; 0, C16 - C11a, 0</t>
  </si>
  <si>
    <t>If C20 &gt; 0, C20 x C14 x 1.72, 0</t>
  </si>
  <si>
    <t>If C20 - C21 &gt; 0,
C20 - C21, 0</t>
  </si>
  <si>
    <t>If C3b &gt; 10%,
3a x (1 + 10%), C3</t>
  </si>
  <si>
    <t>KPC 62220,
C3</t>
  </si>
  <si>
    <t>KPC 62320,
C3</t>
  </si>
  <si>
    <t>KPC 62320,
C5</t>
  </si>
  <si>
    <t>KPC 62320,
C6</t>
  </si>
  <si>
    <t>KPC 62320,
C7</t>
  </si>
  <si>
    <t>KPC 62620,
C3</t>
  </si>
  <si>
    <t>KPC 62620,
C5</t>
  </si>
  <si>
    <t>KPC 62620,
C6</t>
  </si>
  <si>
    <t>KPC 62620,
C7</t>
  </si>
  <si>
    <t>KPC 63320,
C3</t>
  </si>
  <si>
    <t>KPC 63320,
C4</t>
  </si>
  <si>
    <t>KPC 63320,
C5</t>
  </si>
  <si>
    <r>
      <t xml:space="preserve">C40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(T3, C1)</t>
    </r>
  </si>
  <si>
    <t>(16a)</t>
  </si>
  <si>
    <t>(3b)</t>
  </si>
  <si>
    <t>(3c)</t>
  </si>
  <si>
    <t>(T7, C3c)</t>
  </si>
  <si>
    <t>(T7, C32)</t>
  </si>
  <si>
    <t>(T7, C36)</t>
  </si>
  <si>
    <t>(T7, C39)</t>
  </si>
  <si>
    <r>
      <t xml:space="preserve">C35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(T8, C1)</t>
    </r>
  </si>
  <si>
    <t>If C37 &gt; 0, C37, 0</t>
  </si>
  <si>
    <t>If C37 &lt; 0, C37, 0</t>
  </si>
  <si>
    <t>C48 + C52 + C53 + C54</t>
  </si>
  <si>
    <t>-(T5B2,
C36 + C41)</t>
  </si>
  <si>
    <t>-(T5C1A,
C36 + C39)</t>
  </si>
  <si>
    <t>-(T5C1B,
C36 + C39)</t>
  </si>
  <si>
    <t>-(T5C1C,
C36 + C39)</t>
  </si>
  <si>
    <t>-(T5C1D,
C36 + C39)</t>
  </si>
  <si>
    <t>-(T5C1E,
C36 + C39)</t>
  </si>
  <si>
    <t>-(T5C1F,
C36 + C39)</t>
  </si>
  <si>
    <t>-(T5C1G,
C36 + C39)</t>
  </si>
  <si>
    <t>-(T5C1H,
C36 + C39)</t>
  </si>
  <si>
    <t>-(T5C1I,
C36 + C39)</t>
  </si>
  <si>
    <t>-(T5C1J,
C36 + C39)</t>
  </si>
  <si>
    <t>-(T5C1M,
C36 + C39)</t>
  </si>
  <si>
    <t>-(T5C1N,
C36 + C39)</t>
  </si>
  <si>
    <t>-(T5C1O,
C36 + C39)</t>
  </si>
  <si>
    <t>-(T5C1Q,
C36 + C39)</t>
  </si>
  <si>
    <t>-(T5C1R,
C36 + C39)</t>
  </si>
  <si>
    <t>-(T5C1S,
C36 + C39)</t>
  </si>
  <si>
    <t>-(T5C1T,
C36 + C39)</t>
  </si>
  <si>
    <t>-(T5C1U,
C36 + C39)</t>
  </si>
  <si>
    <t>-(T5C1V,
C36 + C39)</t>
  </si>
  <si>
    <t>-(T5C1W,
C36 + C39)</t>
  </si>
  <si>
    <t>-(T5C1Y,
C36 + C39)</t>
  </si>
  <si>
    <t>-(T5C1Z,
C36 + C39)</t>
  </si>
  <si>
    <t>-(T5C1AE,
C36 + C39)</t>
  </si>
  <si>
    <t>-(T5C1AF,
C36 + C39)</t>
  </si>
  <si>
    <t>-(T5C1AG,
C36 + C39)</t>
  </si>
  <si>
    <t>-(T5C1AI,
C36 + C39)</t>
  </si>
  <si>
    <t>-(T5C1AJ,
C36 + C39)</t>
  </si>
  <si>
    <t>-(T5C1AK,
C36 + C39)</t>
  </si>
  <si>
    <t>-(T5C1AL,
C36 + C39)</t>
  </si>
  <si>
    <t>-(T5C1AM,
C36 + C39)</t>
  </si>
  <si>
    <t>-(T5C1AN,
C36 + C39)</t>
  </si>
  <si>
    <t>-(T5C2,
C36 + C39)</t>
  </si>
  <si>
    <t>-(T5C3,
C36 + C39)</t>
  </si>
  <si>
    <t>-(T5C1A, C16)</t>
  </si>
  <si>
    <t>-(T5C1B, C16)</t>
  </si>
  <si>
    <t>-(T5C1C, C16)</t>
  </si>
  <si>
    <t>-(T5C1D, C16)</t>
  </si>
  <si>
    <t>-(T5C1E, C16)</t>
  </si>
  <si>
    <t>-(T5C1F, C16)</t>
  </si>
  <si>
    <t>-(T5C1G, C16)</t>
  </si>
  <si>
    <t>-(T5C1H, C16)</t>
  </si>
  <si>
    <t>-(T5C1I, C16)</t>
  </si>
  <si>
    <t>-(T5C1J, C16)</t>
  </si>
  <si>
    <t>-(T5C1M, C16)</t>
  </si>
  <si>
    <t>-(T5C1N, C16)</t>
  </si>
  <si>
    <t>-(T5C1O, C16)</t>
  </si>
  <si>
    <t>-(T5C1Q, C16)</t>
  </si>
  <si>
    <t>-(T5C1R, C16)</t>
  </si>
  <si>
    <t>-(T5C1S, C16)</t>
  </si>
  <si>
    <t>-(T5C1T, C16)</t>
  </si>
  <si>
    <t>-(T5C1U, C16)</t>
  </si>
  <si>
    <t>-(T5C1V, C16)</t>
  </si>
  <si>
    <t>-(T5C1W, C16)</t>
  </si>
  <si>
    <t>-(T5C1Y, C16)</t>
  </si>
  <si>
    <t>-(T5C1Z, C16)</t>
  </si>
  <si>
    <t>-(T5C1AE, C16)</t>
  </si>
  <si>
    <t>-(T5C1AF, C16)</t>
  </si>
  <si>
    <t>-(T5C1AG, C16)</t>
  </si>
  <si>
    <t>-(T5C1AI, C16)</t>
  </si>
  <si>
    <t>-(T5C1AJ, C16)</t>
  </si>
  <si>
    <t>-(T5C1AK, C16)</t>
  </si>
  <si>
    <t>-(T5C1AL, C16)</t>
  </si>
  <si>
    <t>-(T5C2,
C16 + C16a)</t>
  </si>
  <si>
    <t>-(T5C3,
C16 + C16a)</t>
  </si>
  <si>
    <t>C1 + C37 OR
Sum(C1:C36)</t>
  </si>
  <si>
    <t>(T2, C51)</t>
  </si>
  <si>
    <t>-(T5A3, C17)</t>
  </si>
  <si>
    <t>-(T5C1A, C43)</t>
  </si>
  <si>
    <t>-(T5C1B, C43)</t>
  </si>
  <si>
    <t>-(T5C1C, C43)</t>
  </si>
  <si>
    <t>-(T5C1D, C43)</t>
  </si>
  <si>
    <t>-(T5C1E, C43)</t>
  </si>
  <si>
    <t>-(T5C1F, C43)</t>
  </si>
  <si>
    <t>-(T5C1G, C43)</t>
  </si>
  <si>
    <t>-(T5C1H, C43)</t>
  </si>
  <si>
    <t>-(T5C1I, C43)</t>
  </si>
  <si>
    <t>-(T5C1J, C43)</t>
  </si>
  <si>
    <t>-(T5C1M, C43)</t>
  </si>
  <si>
    <t>-(T5C1N, C43)</t>
  </si>
  <si>
    <t>-(T5C1O, C43)</t>
  </si>
  <si>
    <t>-(T5C1Q, C43)</t>
  </si>
  <si>
    <t>-(T5C1R, C43)</t>
  </si>
  <si>
    <t>-(T5C1S, C43)</t>
  </si>
  <si>
    <t>-(T5C1T, C43)</t>
  </si>
  <si>
    <t>-(T5C1U, C43)</t>
  </si>
  <si>
    <t>-(T5C1V, C43)</t>
  </si>
  <si>
    <t>-(T5C1W, C43)</t>
  </si>
  <si>
    <t>-(T5C1Y, C43)</t>
  </si>
  <si>
    <t>-(T5C1Z, C43)</t>
  </si>
  <si>
    <t>-(T5C1AE, C43)</t>
  </si>
  <si>
    <t>-(T5C1AF, C43)</t>
  </si>
  <si>
    <t>-(T5C1AG, C43)</t>
  </si>
  <si>
    <t>-(T5C1AI, C43)</t>
  </si>
  <si>
    <t>-(T5C1AJ, C43)</t>
  </si>
  <si>
    <t>-(T5C1AK, C43)</t>
  </si>
  <si>
    <t>-(T5C1AL, C43)</t>
  </si>
  <si>
    <t>-(T5C1AM, C43)</t>
  </si>
  <si>
    <t>-(T5C1AN, C43)</t>
  </si>
  <si>
    <t>-(T5C2, C43)</t>
  </si>
  <si>
    <t>-(T5C3, C43)</t>
  </si>
  <si>
    <t>Sum (C2:C36)</t>
  </si>
  <si>
    <t>C1 + C37</t>
  </si>
  <si>
    <t>-(T5C1A, C48)</t>
  </si>
  <si>
    <t>-(T5C1B, C48)</t>
  </si>
  <si>
    <t>-(T5C1C, C48)</t>
  </si>
  <si>
    <t>-(T5C1D, C48)</t>
  </si>
  <si>
    <t>-(T5C1E, C48)</t>
  </si>
  <si>
    <t>-(T5C1F, C48)</t>
  </si>
  <si>
    <t>-(T5C1G, C48)</t>
  </si>
  <si>
    <t>-(T5C1H, C48)</t>
  </si>
  <si>
    <t>-(T5C1I, C48)</t>
  </si>
  <si>
    <t>-(T5C1J, C48)</t>
  </si>
  <si>
    <t>-(T5C1M, C48)</t>
  </si>
  <si>
    <t>-(T5C1N, C48)</t>
  </si>
  <si>
    <t>-(T5C1O, C48)</t>
  </si>
  <si>
    <t>-(T5C1Q, C48)</t>
  </si>
  <si>
    <t>-(T5C1R, C48)</t>
  </si>
  <si>
    <t>-(T5C1S, C48)</t>
  </si>
  <si>
    <t>-(T5C1T, C48)</t>
  </si>
  <si>
    <t>-(T5C1U, C48)</t>
  </si>
  <si>
    <t>-(T5C1V, C48)</t>
  </si>
  <si>
    <t>-(T5C1W, C48)</t>
  </si>
  <si>
    <t>-(T5C1Y, C48)</t>
  </si>
  <si>
    <t>-(T5C1Z, C48)</t>
  </si>
  <si>
    <t>-(T5C1AE, C48)</t>
  </si>
  <si>
    <t>-(T5C1AF, C48)</t>
  </si>
  <si>
    <t>-(T5C1AG, C48)</t>
  </si>
  <si>
    <t>-(T5C1AI, C48)</t>
  </si>
  <si>
    <t>-(T5C1AJ, C48)</t>
  </si>
  <si>
    <t>-(T5C1AK, C48)</t>
  </si>
  <si>
    <t>-(T5C1AL, C48)</t>
  </si>
  <si>
    <t>-(T5C1AM, C48)</t>
  </si>
  <si>
    <t>-(T5C1AN, C48)</t>
  </si>
  <si>
    <t>-(T5C2, C48)</t>
  </si>
  <si>
    <t>-(T5C3, C48)</t>
  </si>
  <si>
    <t>(T5B2, C38)</t>
  </si>
  <si>
    <t>Sum (C40:C73)</t>
  </si>
  <si>
    <t>C38 + C39 + C74</t>
  </si>
  <si>
    <r>
      <rPr>
        <b/>
        <sz val="10"/>
        <color rgb="FFFF0000"/>
        <rFont val="Arial"/>
        <family val="2"/>
      </rPr>
      <t>July Only:</t>
    </r>
    <r>
      <rPr>
        <b/>
        <sz val="10"/>
        <color indexed="18"/>
        <rFont val="Arial"/>
        <family val="2"/>
      </rPr>
      <t xml:space="preserve">
Local Revenue
Representation
Admin. Fee
Payable to
Recovery
School District
(1.75%)</t>
    </r>
  </si>
  <si>
    <r>
      <rPr>
        <b/>
        <sz val="10"/>
        <color rgb="FFFF0000"/>
        <rFont val="Arial"/>
        <family val="2"/>
      </rPr>
      <t>July Only:</t>
    </r>
    <r>
      <rPr>
        <b/>
        <sz val="10"/>
        <color rgb="FF000080"/>
        <rFont val="Arial"/>
        <family val="2"/>
      </rPr>
      <t xml:space="preserve">
Local Revenue
Representation
Admin. Fee
Payable to DOE
(.25%)</t>
    </r>
  </si>
  <si>
    <t>(T8, C34)</t>
  </si>
  <si>
    <t>(T6, C8)</t>
  </si>
  <si>
    <t>(T7, C40)</t>
  </si>
  <si>
    <t>(T3A, C8)</t>
  </si>
  <si>
    <t>(T3A, C9)</t>
  </si>
  <si>
    <t>(T8, C42)
(T8, C43)</t>
  </si>
  <si>
    <t>C3 + C5</t>
  </si>
  <si>
    <t>C10 + C11</t>
  </si>
  <si>
    <t>Sum (C12:C16)</t>
  </si>
  <si>
    <t>C17 - C18</t>
  </si>
  <si>
    <r>
      <t xml:space="preserve">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</si>
  <si>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C17 + C21 + C22 + C23</t>
  </si>
  <si>
    <t>(T4, C2 + C14 + C26 + C38)</t>
  </si>
  <si>
    <t>(T4, C7 + C9 + C10)</t>
  </si>
  <si>
    <t>Prior Month File:
(T2, C49 + C51)</t>
  </si>
  <si>
    <t>Prior Month File:
(T5A1, C18 + C20)</t>
  </si>
  <si>
    <t>Prior Month File: (T5A2, C27 + C29)</t>
  </si>
  <si>
    <t>(T8, C35)</t>
  </si>
  <si>
    <t>C24 + C25;
(T4, C2; C14; C26; C38)</t>
  </si>
  <si>
    <t>Prior Month File: (T5A2A, C27 + C29)</t>
  </si>
  <si>
    <t>Prior Month File: (T5A2B, C27 + C29)</t>
  </si>
  <si>
    <t>Prior Month File: (T5A2C, C27 + C29)</t>
  </si>
  <si>
    <t>Prior Month File: (T5A2D, C27 + C29)</t>
  </si>
  <si>
    <t>Prior Month File: (T5A2E, C27 + C29)</t>
  </si>
  <si>
    <t>Prior Month File: (T5A2F, C27 + C29)</t>
  </si>
  <si>
    <t>Prior Month File: (T5A2H, C27 + C29)</t>
  </si>
  <si>
    <t>Glencoe
Charter
School</t>
  </si>
  <si>
    <t>T8, C36</t>
  </si>
  <si>
    <t>T8, C37</t>
  </si>
  <si>
    <t>T8, C38</t>
  </si>
  <si>
    <t>T8, 39</t>
  </si>
  <si>
    <t>T8, C40</t>
  </si>
  <si>
    <t>T8, 41</t>
  </si>
  <si>
    <t>C1 x C4
(T4, C2; C14;
C26; C38)</t>
  </si>
  <si>
    <t>C26;
(T4, C2; C7; C9;
C10; C14; C26; C38)</t>
  </si>
  <si>
    <t>C5; (T4, C2; C7;
C9; C10; C14;
C26; C38)</t>
  </si>
  <si>
    <t>Prior Month File: (T5A3,
C6 + C8)</t>
  </si>
  <si>
    <t>Prior Month File: (T5A3,
C15 + C17)</t>
  </si>
  <si>
    <t>T3, C37</t>
  </si>
  <si>
    <t>Levels 1 and 2
Local Revenue
Representation</t>
  </si>
  <si>
    <t>T8, C45</t>
  </si>
  <si>
    <t>T8, C44</t>
  </si>
  <si>
    <t>T8, C46</t>
  </si>
  <si>
    <t>T8A, C3</t>
  </si>
  <si>
    <r>
      <t xml:space="preserve">State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</si>
  <si>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t>Levels 1 &amp; 2
Local Cost
Allocation
Per Pupil</t>
  </si>
  <si>
    <r>
      <t xml:space="preserve">Total State Cost
&amp; Local Cost
Allocation
Per Pupil
</t>
    </r>
    <r>
      <rPr>
        <sz val="10"/>
        <color rgb="FF000080"/>
        <rFont val="Arial"/>
        <family val="2"/>
      </rPr>
      <t>(With
Continuation
of Prior Year
Pay Raises)</t>
    </r>
  </si>
  <si>
    <t>T9, C17</t>
  </si>
  <si>
    <t>C3 + C6</t>
  </si>
  <si>
    <t>C7 + C8;
(T4, C2; C14; C26; C38)</t>
  </si>
  <si>
    <t>Prior Month File: (T5A4, C10 + C12)</t>
  </si>
  <si>
    <t>C9 - C10</t>
  </si>
  <si>
    <r>
      <t xml:space="preserve">C11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</si>
  <si>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C9; (T4, C2; C7; C9;
C10; C14; C26; C38)</t>
  </si>
  <si>
    <t>T5A5, C3</t>
  </si>
  <si>
    <t>T5A4, C3</t>
  </si>
  <si>
    <t>T5A6, C3</t>
  </si>
  <si>
    <r>
      <t xml:space="preserve">MFP State
Cost Allocation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</si>
  <si>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MFP
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</si>
  <si>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(T9, C15,
State Average)</t>
  </si>
  <si>
    <t>T9, C15</t>
  </si>
  <si>
    <t>* Continuation of prior year pay raise is $732 for Types 1, 3, 3B, and 4 Charter Schools in Orleans Parish</t>
  </si>
  <si>
    <t>C10 x -1.75%</t>
  </si>
  <si>
    <t>C10 x -.25%</t>
  </si>
  <si>
    <t>C11 + C12</t>
  </si>
  <si>
    <t>C10 + C13</t>
  </si>
  <si>
    <t>C14 + C15</t>
  </si>
  <si>
    <t>T4, C26</t>
  </si>
  <si>
    <t>T4, C38</t>
  </si>
  <si>
    <t>Sum (C16:C20)</t>
  </si>
  <si>
    <t>Prior Month File:
(T5B2, C22 + C24</t>
  </si>
  <si>
    <t>C21 - C22</t>
  </si>
  <si>
    <t>C23 ÷ Months Remaining</t>
  </si>
  <si>
    <t>C21 + C25 + C26 + C27</t>
  </si>
  <si>
    <t>C36 x -1.75%</t>
  </si>
  <si>
    <t>C36 + C39</t>
  </si>
  <si>
    <t>Prior Month File:
(T5B2, C43 + C45)</t>
  </si>
  <si>
    <t>C42 - C43</t>
  </si>
  <si>
    <t>C44 ÷ Months Remaining</t>
  </si>
  <si>
    <t>C21 + C42</t>
  </si>
  <si>
    <t>C24 + C45</t>
  </si>
  <si>
    <t>6.24.21</t>
  </si>
  <si>
    <t>(T7, C27)</t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</si>
  <si>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(In an Avoyelles District Building)</t>
    </r>
  </si>
  <si>
    <t>Allocation
Based on
75% of
FY2020-21
or
Minimum</t>
  </si>
  <si>
    <t>Sum(C2:C36)</t>
  </si>
  <si>
    <r>
      <t>Levels 1, 2, &amp; 3
State Cost
Allocation
Per Pupil</t>
    </r>
    <r>
      <rPr>
        <sz val="10"/>
        <color indexed="18"/>
        <rFont val="Arial"/>
        <family val="2"/>
      </rPr>
      <t xml:space="preserve">
(With
Continuation
of Prior Year
Pay Raises)</t>
    </r>
  </si>
  <si>
    <t>-(T5B2, C45)</t>
  </si>
  <si>
    <t>Level 3
Historical
Formula
Allocation
&amp; Mandated
Cost
Adjustments</t>
  </si>
  <si>
    <t>FY2021-22 Unweighted State Cost Allocation Per Pupil Amounts
For Types 1, 2, 3, 3B, and 4 Charter Schools</t>
  </si>
  <si>
    <t>FY2021-22 Weighted State Cost Allocation Per Pupil Amounts
For Types 1, 2, 3, 3B, and 4 Charter Schools</t>
  </si>
  <si>
    <t>Charter Per
Pupil File, C1</t>
  </si>
  <si>
    <t>Charter Per
Pupil File, C6</t>
  </si>
  <si>
    <t>Charter Per
Pupil File, C8</t>
  </si>
  <si>
    <t>Charter Per
Pupil File, C7</t>
  </si>
  <si>
    <t>Charter Per
Pupil File, C2</t>
  </si>
  <si>
    <t>Charter Per
Pupil File, C3</t>
  </si>
  <si>
    <t>Charter Per
Pupil File, C4</t>
  </si>
  <si>
    <t>Charter Per
Pupil File, C5</t>
  </si>
  <si>
    <t>Charter Per
Pupil File, C9</t>
  </si>
  <si>
    <t>Charter Per
Pupil File, C12</t>
  </si>
  <si>
    <t>T2, C36</t>
  </si>
  <si>
    <t>C5 + C15 + C16</t>
  </si>
  <si>
    <t>T3, C30</t>
  </si>
  <si>
    <t>T3, C38</t>
  </si>
  <si>
    <r>
      <t xml:space="preserve">Total Level
1, 2, &amp; 3 State
Cost Allocation
</t>
    </r>
    <r>
      <rPr>
        <sz val="10"/>
        <color rgb="FF000080"/>
        <rFont val="Arial"/>
        <family val="2"/>
      </rPr>
      <t>(With Continuation
of Prior Year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</si>
  <si>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 xml:space="preserve">
(T4, C2; C14; C26; C38)</t>
  </si>
  <si>
    <t>Prior Month File: (T5C1, C25 + C27)</t>
  </si>
  <si>
    <t>Prior Month File:
(T5C1, C41 + C43)</t>
  </si>
  <si>
    <t>C22 + C23;
(T4, C2; C14; C26; C38)</t>
  </si>
  <si>
    <t>C24; (T4, C2; C7; C9;
C10; C14; C26; C38)</t>
  </si>
  <si>
    <t>C26 ÷ Months Remaining</t>
  </si>
  <si>
    <t>Certificated
Staff
FTE Count</t>
  </si>
  <si>
    <t>Oct. 2021</t>
  </si>
  <si>
    <t>Non-Certificated Staff
FTE Count</t>
  </si>
  <si>
    <t>FY2021-22 Final Local Revenue Representation Per Pupil Amounts</t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</si>
  <si>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</si>
  <si>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
Representation)</t>
    </r>
  </si>
  <si>
    <t>October 1 Mid-year Adj. for Student Growth</t>
  </si>
  <si>
    <r>
      <t xml:space="preserve">MFP State Cost Allocation for Youth in Secure Care
</t>
    </r>
    <r>
      <rPr>
        <b/>
        <sz val="10"/>
        <color indexed="18"/>
        <rFont val="Arial"/>
        <family val="2"/>
      </rPr>
      <t>Based on FY2020-21 Average Daily Membership (ADM)</t>
    </r>
  </si>
  <si>
    <t>Changes/Updates</t>
  </si>
  <si>
    <t>Charter Per Pupil</t>
  </si>
  <si>
    <t>Updated Links in this Document</t>
  </si>
  <si>
    <t>This Document Linked to:</t>
  </si>
  <si>
    <t>Status</t>
  </si>
  <si>
    <t>Not Final</t>
  </si>
  <si>
    <t>New Tax Data</t>
  </si>
  <si>
    <t>Net Assessed Property Values</t>
  </si>
  <si>
    <t>Property Taxes</t>
  </si>
  <si>
    <t>Sales Taxes</t>
  </si>
  <si>
    <t>Other Revenues</t>
  </si>
  <si>
    <t>2.1.22 Student Counts</t>
  </si>
  <si>
    <t>Level 4</t>
  </si>
  <si>
    <t>IAT Salary (2.1.22)</t>
  </si>
  <si>
    <t>IAT Stipend (Placeholder)</t>
  </si>
  <si>
    <t>CDF (21-22 Final as Placeholder)</t>
  </si>
  <si>
    <t>HCS (Placeholder)</t>
  </si>
  <si>
    <t>Pay Raises (10.1.21 as Palceholder)</t>
  </si>
  <si>
    <t>-(T5C1AM, C16)</t>
  </si>
  <si>
    <t>-(T5C1AN, C16)</t>
  </si>
  <si>
    <t>2020 Assessed Property Value</t>
  </si>
  <si>
    <t>Summary Of 2020-2021 Ad Valorem Taxes</t>
  </si>
  <si>
    <t>2020-2021 Summary Of Sales Taxes</t>
  </si>
  <si>
    <t>2020-2021 Computed Sales Tax Base</t>
  </si>
  <si>
    <t>Table 7_Access Database</t>
  </si>
  <si>
    <t>Tax Commission Breakout</t>
  </si>
  <si>
    <t>FY2020-21 AFR KPC 63250</t>
  </si>
  <si>
    <t>FTE counts for Pay Raise</t>
  </si>
  <si>
    <t>Noble
Minds</t>
  </si>
  <si>
    <t>GEO Next
Generation
High
School</t>
  </si>
  <si>
    <t>Retirement Rate for Pay Raises</t>
  </si>
  <si>
    <t>3.12.22</t>
  </si>
  <si>
    <t>11.15.21</t>
  </si>
  <si>
    <t>2.1.22 IAT Salary Count (.2.1.21 placeholder)</t>
  </si>
  <si>
    <t>Rounding?</t>
  </si>
  <si>
    <t>Issues</t>
  </si>
  <si>
    <t>Final</t>
  </si>
  <si>
    <t>Update 65/35 split</t>
  </si>
  <si>
    <t>CDF Course Units and Costs</t>
  </si>
  <si>
    <t>Cameron - Table 7 Computed Sales Tax Base</t>
  </si>
  <si>
    <t>Grades
9 - 12
10.1.21 SIS</t>
  </si>
  <si>
    <r>
      <t xml:space="preserve">Number of
Qualifying
Courses
</t>
    </r>
    <r>
      <rPr>
        <sz val="10"/>
        <color rgb="FFFF0000"/>
        <rFont val="Arial"/>
        <family val="2"/>
      </rPr>
      <t>(Final January 2022 Data)</t>
    </r>
  </si>
  <si>
    <t>SCA (2.1.21 as Placeholder) = 2.1.22</t>
  </si>
  <si>
    <t>Data not verified</t>
  </si>
  <si>
    <t>Updated to 22-23 Rates</t>
  </si>
  <si>
    <t>Mid Year Adjustment Estimate</t>
  </si>
  <si>
    <t>Need to Insert</t>
  </si>
  <si>
    <r>
      <rPr>
        <b/>
        <sz val="18"/>
        <color indexed="18"/>
        <rFont val="Arial"/>
        <family val="2"/>
      </rPr>
      <t>Table 5A4
New Orleans Center for Creative Arts 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</si>
  <si>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Retirement Allocation FY22-23 Rate</t>
  </si>
  <si>
    <t>Livingston TIF</t>
  </si>
  <si>
    <t>Livingston TIF (removed on T3, Level 2)</t>
  </si>
  <si>
    <t>Cameron Computed Sales Taxes</t>
  </si>
  <si>
    <t>Must be entered manually</t>
  </si>
  <si>
    <t>Originates from Dept of Revenue data</t>
  </si>
  <si>
    <t>Issues as of 3.13.22</t>
  </si>
  <si>
    <t xml:space="preserve">Linwood student count &amp; Max Enrollment </t>
  </si>
  <si>
    <t>possible violation by grade</t>
  </si>
  <si>
    <t>Orleans Carve out is not final, no audit doc</t>
  </si>
  <si>
    <t>St. John AFR data not complete nor final</t>
  </si>
  <si>
    <t>AFR not closed for all school systems</t>
  </si>
  <si>
    <r>
      <rPr>
        <b/>
        <sz val="10"/>
        <color rgb="FFFF0000"/>
        <rFont val="Arial"/>
        <family val="2"/>
      </rPr>
      <t>Feb. 1, 2022</t>
    </r>
    <r>
      <rPr>
        <b/>
        <sz val="10"/>
        <color indexed="18"/>
        <rFont val="Arial"/>
        <family val="2"/>
      </rPr>
      <t xml:space="preserve">
MFP Funded
Membership
</t>
    </r>
    <r>
      <rPr>
        <sz val="10"/>
        <color indexed="18"/>
        <rFont val="Arial"/>
        <family val="2"/>
      </rPr>
      <t>(Per SIS)</t>
    </r>
  </si>
  <si>
    <r>
      <t xml:space="preserve">Change in
Funded
Student
Count Per
</t>
    </r>
    <r>
      <rPr>
        <b/>
        <sz val="10"/>
        <color rgb="FFFF0000"/>
        <rFont val="Arial"/>
        <family val="2"/>
      </rPr>
      <t>Oct. 2022</t>
    </r>
    <r>
      <rPr>
        <b/>
        <sz val="10"/>
        <color indexed="18"/>
        <rFont val="Arial"/>
        <family val="2"/>
      </rPr>
      <t xml:space="preserve">
Mid-Year Adj.</t>
    </r>
  </si>
  <si>
    <r>
      <t xml:space="preserve">Change in
Funded
Student
Count Per
</t>
    </r>
    <r>
      <rPr>
        <b/>
        <sz val="10"/>
        <color rgb="FFFF0000"/>
        <rFont val="Arial"/>
        <family val="2"/>
      </rPr>
      <t>Feb. 2023</t>
    </r>
    <r>
      <rPr>
        <b/>
        <sz val="10"/>
        <color indexed="18"/>
        <rFont val="Arial"/>
        <family val="2"/>
      </rPr>
      <t xml:space="preserve">
Mid-Year
Adjustment</t>
    </r>
  </si>
  <si>
    <r>
      <t xml:space="preserve">October
</t>
    </r>
    <r>
      <rPr>
        <b/>
        <sz val="10"/>
        <color rgb="FFFF0000"/>
        <rFont val="Arial"/>
        <family val="2"/>
      </rPr>
      <t>2022</t>
    </r>
    <r>
      <rPr>
        <b/>
        <sz val="10"/>
        <color indexed="18"/>
        <rFont val="Arial"/>
        <family val="2"/>
      </rPr>
      <t xml:space="preserve">
Mid-Year
Adjustment</t>
    </r>
  </si>
  <si>
    <r>
      <t xml:space="preserve">February
</t>
    </r>
    <r>
      <rPr>
        <b/>
        <sz val="10"/>
        <color rgb="FFFF0000"/>
        <rFont val="Arial"/>
        <family val="2"/>
      </rPr>
      <t>2023</t>
    </r>
    <r>
      <rPr>
        <b/>
        <sz val="10"/>
        <color indexed="18"/>
        <rFont val="Arial"/>
        <family val="2"/>
      </rPr>
      <t xml:space="preserve">
Mid-Year
Adjustment
</t>
    </r>
    <r>
      <rPr>
        <sz val="10"/>
        <color indexed="18"/>
        <rFont val="Arial"/>
        <family val="2"/>
      </rPr>
      <t>(Half the
Per Pupil)</t>
    </r>
  </si>
  <si>
    <r>
      <t xml:space="preserve">October
</t>
    </r>
    <r>
      <rPr>
        <b/>
        <sz val="10"/>
        <color rgb="FFFF0000"/>
        <rFont val="Arial"/>
        <family val="2"/>
      </rPr>
      <t>2021</t>
    </r>
    <r>
      <rPr>
        <b/>
        <sz val="10"/>
        <color indexed="18"/>
        <rFont val="Arial"/>
        <family val="2"/>
      </rPr>
      <t xml:space="preserve">
Mid-Year
Adjustment
for Students</t>
    </r>
  </si>
  <si>
    <r>
      <t xml:space="preserve">February
</t>
    </r>
    <r>
      <rPr>
        <b/>
        <sz val="10"/>
        <color rgb="FFFF0000"/>
        <rFont val="Arial"/>
        <family val="2"/>
      </rPr>
      <t>2022</t>
    </r>
    <r>
      <rPr>
        <b/>
        <sz val="10"/>
        <color indexed="18"/>
        <rFont val="Arial"/>
        <family val="2"/>
      </rPr>
      <t xml:space="preserve">
Mid-Year
Adjustment
for Students</t>
    </r>
  </si>
  <si>
    <t>FY2022-2023 MFP Budget Letter Simulation</t>
  </si>
  <si>
    <t>FY2022-2023 MFP Budget Letter</t>
  </si>
  <si>
    <r>
      <t xml:space="preserve">Feb. 1, </t>
    </r>
    <r>
      <rPr>
        <b/>
        <sz val="10"/>
        <color rgb="FFFF0000"/>
        <rFont val="Arial"/>
        <family val="2"/>
      </rPr>
      <t>2022</t>
    </r>
    <r>
      <rPr>
        <b/>
        <sz val="10"/>
        <color rgb="FF000080"/>
        <rFont val="Arial"/>
        <family val="2"/>
      </rPr>
      <t xml:space="preserve">
MFP Funded
Membership</t>
    </r>
  </si>
  <si>
    <r>
      <t>Feb. 1,</t>
    </r>
    <r>
      <rPr>
        <b/>
        <sz val="10"/>
        <color rgb="FFFF0000"/>
        <rFont val="Arial"/>
        <family val="2"/>
      </rPr>
      <t xml:space="preserve"> 2022</t>
    </r>
    <r>
      <rPr>
        <b/>
        <sz val="10"/>
        <color indexed="18"/>
        <rFont val="Arial"/>
        <family val="2"/>
      </rPr>
      <t xml:space="preserve">
MFP Funded
Membership</t>
    </r>
  </si>
  <si>
    <r>
      <t>Feb. 1,</t>
    </r>
    <r>
      <rPr>
        <b/>
        <sz val="10"/>
        <color rgb="FFFF0000"/>
        <rFont val="Arial"/>
        <family val="2"/>
      </rPr>
      <t xml:space="preserve"> 2022</t>
    </r>
    <r>
      <rPr>
        <b/>
        <sz val="10"/>
        <color indexed="18"/>
        <rFont val="Arial"/>
        <family val="2"/>
      </rPr>
      <t xml:space="preserve">
MFP Funded
Membership
</t>
    </r>
    <r>
      <rPr>
        <sz val="10"/>
        <color indexed="18"/>
        <rFont val="Arial"/>
        <family val="2"/>
      </rPr>
      <t>(Per SIS)</t>
    </r>
  </si>
  <si>
    <r>
      <t>Feb. 1,</t>
    </r>
    <r>
      <rPr>
        <b/>
        <sz val="10"/>
        <color rgb="FFFF0000"/>
        <rFont val="Arial"/>
        <family val="2"/>
      </rPr>
      <t xml:space="preserve"> 2022</t>
    </r>
    <r>
      <rPr>
        <b/>
        <sz val="10"/>
        <color indexed="18"/>
        <rFont val="Arial"/>
        <family val="2"/>
      </rPr>
      <t xml:space="preserve">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</si>
  <si>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 xml:space="preserve">(Per SIS
</t>
    </r>
    <r>
      <rPr>
        <sz val="10"/>
        <color rgb="FFFF0000"/>
        <rFont val="Arial"/>
        <family val="2"/>
      </rPr>
      <t>2-1-22</t>
    </r>
    <r>
      <rPr>
        <sz val="10"/>
        <color indexed="18"/>
        <rFont val="Arial"/>
        <family val="2"/>
      </rPr>
      <t>)</t>
    </r>
  </si>
  <si>
    <r>
      <t xml:space="preserve">Student Count
</t>
    </r>
    <r>
      <rPr>
        <sz val="10"/>
        <color indexed="18"/>
        <rFont val="Arial"/>
        <family val="2"/>
      </rPr>
      <t xml:space="preserve">(Per SIS
</t>
    </r>
    <r>
      <rPr>
        <sz val="10"/>
        <color rgb="FFFF0000"/>
        <rFont val="Arial"/>
        <family val="2"/>
      </rPr>
      <t>10-1-21</t>
    </r>
    <r>
      <rPr>
        <sz val="10"/>
        <color indexed="18"/>
        <rFont val="Arial"/>
        <family val="2"/>
      </rPr>
      <t>)</t>
    </r>
  </si>
  <si>
    <r>
      <t xml:space="preserve">Student Count
</t>
    </r>
    <r>
      <rPr>
        <sz val="10"/>
        <color indexed="18"/>
        <rFont val="Arial"/>
        <family val="2"/>
      </rPr>
      <t xml:space="preserve">(Per SER
</t>
    </r>
    <r>
      <rPr>
        <sz val="10"/>
        <color rgb="FFFF0000"/>
        <rFont val="Arial"/>
        <family val="2"/>
      </rPr>
      <t>2-1-22</t>
    </r>
    <r>
      <rPr>
        <sz val="10"/>
        <color indexed="18"/>
        <rFont val="Arial"/>
        <family val="2"/>
      </rPr>
      <t>)</t>
    </r>
  </si>
  <si>
    <r>
      <t xml:space="preserve">Feb. 1, </t>
    </r>
    <r>
      <rPr>
        <b/>
        <sz val="10"/>
        <color rgb="FFFF0000"/>
        <rFont val="Arial"/>
        <family val="2"/>
      </rPr>
      <t>2022</t>
    </r>
    <r>
      <rPr>
        <b/>
        <sz val="10"/>
        <color indexed="18"/>
        <rFont val="Arial"/>
        <family val="2"/>
      </rPr>
      <t xml:space="preserve">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</si>
  <si>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 xml:space="preserve">(Per SIS
</t>
    </r>
    <r>
      <rPr>
        <sz val="10"/>
        <color rgb="FFFF0000"/>
        <rFont val="Arial"/>
        <family val="2"/>
      </rPr>
      <t>2-1-22</t>
    </r>
    <r>
      <rPr>
        <sz val="10"/>
        <color rgb="FF000080"/>
        <rFont val="Arial"/>
        <family val="2"/>
      </rPr>
      <t>)</t>
    </r>
  </si>
  <si>
    <r>
      <t xml:space="preserve">Student Count
</t>
    </r>
    <r>
      <rPr>
        <sz val="10"/>
        <color rgb="FF000080"/>
        <rFont val="Arial"/>
        <family val="2"/>
      </rPr>
      <t>(Per SIS</t>
    </r>
    <r>
      <rPr>
        <sz val="10"/>
        <color rgb="FFFF0000"/>
        <rFont val="Arial"/>
        <family val="2"/>
      </rPr>
      <t xml:space="preserve">
10-1-22</t>
    </r>
    <r>
      <rPr>
        <sz val="10"/>
        <color rgb="FF000080"/>
        <rFont val="Arial"/>
        <family val="2"/>
      </rPr>
      <t>)</t>
    </r>
  </si>
  <si>
    <r>
      <t xml:space="preserve">Student Count
</t>
    </r>
    <r>
      <rPr>
        <sz val="10"/>
        <color rgb="FF000080"/>
        <rFont val="Arial"/>
        <family val="2"/>
      </rPr>
      <t>(Per SER</t>
    </r>
    <r>
      <rPr>
        <sz val="10"/>
        <color rgb="FFFF0000"/>
        <rFont val="Arial"/>
        <family val="2"/>
      </rPr>
      <t xml:space="preserve">
2-1-22</t>
    </r>
    <r>
      <rPr>
        <sz val="10"/>
        <color rgb="FF000080"/>
        <rFont val="Arial"/>
        <family val="2"/>
      </rPr>
      <t>)</t>
    </r>
  </si>
  <si>
    <r>
      <t>Feb. 1,</t>
    </r>
    <r>
      <rPr>
        <b/>
        <sz val="10"/>
        <color rgb="FFFF0000"/>
        <rFont val="Arial"/>
        <family val="2"/>
      </rPr>
      <t xml:space="preserve"> 2022</t>
    </r>
    <r>
      <rPr>
        <b/>
        <sz val="10"/>
        <color indexed="18"/>
        <rFont val="Arial"/>
        <family val="2"/>
      </rPr>
      <t xml:space="preserve">
MFP
Funded
Membership</t>
    </r>
  </si>
  <si>
    <r>
      <t xml:space="preserve">Feb. 1, </t>
    </r>
    <r>
      <rPr>
        <b/>
        <sz val="10"/>
        <color rgb="FFFF0000"/>
        <rFont val="Arial"/>
        <family val="2"/>
      </rPr>
      <t>2022</t>
    </r>
    <r>
      <rPr>
        <b/>
        <sz val="10"/>
        <color indexed="18"/>
        <rFont val="Arial"/>
        <family val="2"/>
      </rPr>
      <t xml:space="preserve">
MFP
Funded
Membership
+ OJJ ADM</t>
    </r>
  </si>
  <si>
    <r>
      <t xml:space="preserve">Feb. 1, </t>
    </r>
    <r>
      <rPr>
        <b/>
        <sz val="10"/>
        <color rgb="FFFF0000"/>
        <rFont val="Arial"/>
        <family val="2"/>
      </rPr>
      <t>2022</t>
    </r>
    <r>
      <rPr>
        <b/>
        <sz val="10"/>
        <color indexed="18"/>
        <rFont val="Arial"/>
        <family val="2"/>
      </rPr>
      <t xml:space="preserve">
MFP Funded
Membership
</t>
    </r>
    <r>
      <rPr>
        <sz val="10"/>
        <color indexed="18"/>
        <rFont val="Arial"/>
        <family val="2"/>
      </rPr>
      <t>(Per SIS)</t>
    </r>
  </si>
  <si>
    <r>
      <rPr>
        <b/>
        <sz val="10"/>
        <color rgb="FF002060"/>
        <rFont val="Arial"/>
        <family val="2"/>
      </rPr>
      <t>Feb. 1,</t>
    </r>
    <r>
      <rPr>
        <b/>
        <sz val="10"/>
        <color rgb="FFFF0000"/>
        <rFont val="Arial"/>
        <family val="2"/>
      </rPr>
      <t xml:space="preserve"> 2022</t>
    </r>
    <r>
      <rPr>
        <b/>
        <sz val="10"/>
        <color indexed="18"/>
        <rFont val="Arial"/>
        <family val="2"/>
      </rPr>
      <t xml:space="preserve">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</si>
  <si>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rgb="FF002060"/>
        <rFont val="Arial"/>
        <family val="2"/>
      </rPr>
      <t>(Per SIS</t>
    </r>
    <r>
      <rPr>
        <sz val="10"/>
        <color rgb="FFFF0000"/>
        <rFont val="Arial"/>
        <family val="2"/>
      </rPr>
      <t xml:space="preserve">
2-1-22</t>
    </r>
    <r>
      <rPr>
        <sz val="10"/>
        <color rgb="FF002060"/>
        <rFont val="Arial"/>
        <family val="2"/>
      </rPr>
      <t>)</t>
    </r>
  </si>
  <si>
    <r>
      <t xml:space="preserve">Student Count
</t>
    </r>
    <r>
      <rPr>
        <sz val="10"/>
        <color rgb="FF002060"/>
        <rFont val="Arial"/>
        <family val="2"/>
      </rPr>
      <t>(Per SIS</t>
    </r>
    <r>
      <rPr>
        <sz val="10"/>
        <color rgb="FFFF0000"/>
        <rFont val="Arial"/>
        <family val="2"/>
      </rPr>
      <t xml:space="preserve">
10-1-21</t>
    </r>
    <r>
      <rPr>
        <sz val="10"/>
        <color rgb="FF002060"/>
        <rFont val="Arial"/>
        <family val="2"/>
      </rPr>
      <t>)</t>
    </r>
  </si>
  <si>
    <r>
      <t xml:space="preserve">Student Count
</t>
    </r>
    <r>
      <rPr>
        <sz val="10"/>
        <color rgb="FF002060"/>
        <rFont val="Arial"/>
        <family val="2"/>
      </rPr>
      <t>(Per SER</t>
    </r>
    <r>
      <rPr>
        <sz val="10"/>
        <color rgb="FFFF0000"/>
        <rFont val="Arial"/>
        <family val="2"/>
      </rPr>
      <t xml:space="preserve">
2-1-22</t>
    </r>
    <r>
      <rPr>
        <sz val="10"/>
        <color rgb="FF002060"/>
        <rFont val="Arial"/>
        <family val="2"/>
      </rPr>
      <t>)</t>
    </r>
  </si>
  <si>
    <r>
      <t xml:space="preserve">Student Count
</t>
    </r>
    <r>
      <rPr>
        <sz val="10"/>
        <color indexed="18"/>
        <rFont val="Arial"/>
        <family val="2"/>
      </rPr>
      <t xml:space="preserve">(Per SIS
</t>
    </r>
    <r>
      <rPr>
        <sz val="10"/>
        <color rgb="FFFF0000"/>
        <rFont val="Arial"/>
        <family val="2"/>
      </rPr>
      <t>10-1-20</t>
    </r>
    <r>
      <rPr>
        <sz val="10"/>
        <color indexed="18"/>
        <rFont val="Arial"/>
        <family val="2"/>
      </rPr>
      <t>)</t>
    </r>
  </si>
  <si>
    <r>
      <t xml:space="preserve">Student Count
</t>
    </r>
    <r>
      <rPr>
        <sz val="10"/>
        <color indexed="18"/>
        <rFont val="Arial"/>
        <family val="2"/>
      </rPr>
      <t xml:space="preserve">(Per SER
</t>
    </r>
    <r>
      <rPr>
        <sz val="10"/>
        <color rgb="FFFF0000"/>
        <rFont val="Arial"/>
        <family val="2"/>
      </rPr>
      <t>2-1-21</t>
    </r>
    <r>
      <rPr>
        <sz val="10"/>
        <color indexed="18"/>
        <rFont val="Arial"/>
        <family val="2"/>
      </rPr>
      <t>)</t>
    </r>
  </si>
  <si>
    <r>
      <rPr>
        <b/>
        <sz val="10"/>
        <color rgb="FFFF0000"/>
        <rFont val="Arial"/>
        <family val="2"/>
      </rPr>
      <t>2020</t>
    </r>
    <r>
      <rPr>
        <b/>
        <sz val="10"/>
        <color indexed="18"/>
        <rFont val="Arial"/>
        <family val="2"/>
      </rPr>
      <t xml:space="preserve">
Ad Valorem
Tax Revenues</t>
    </r>
  </si>
  <si>
    <r>
      <rPr>
        <b/>
        <sz val="10"/>
        <color rgb="FFFF0000"/>
        <rFont val="Arial"/>
        <family val="2"/>
      </rPr>
      <t>2020</t>
    </r>
    <r>
      <rPr>
        <b/>
        <sz val="10"/>
        <color indexed="18"/>
        <rFont val="Arial"/>
        <family val="2"/>
      </rPr>
      <t xml:space="preserve">
Net Assessed
Taxable
Property
with Growth
Cap of 10%</t>
    </r>
  </si>
  <si>
    <r>
      <rPr>
        <b/>
        <sz val="10"/>
        <color rgb="FFFF0000"/>
        <rFont val="Arial"/>
        <family val="2"/>
      </rPr>
      <t>FY2020-21</t>
    </r>
    <r>
      <rPr>
        <b/>
        <sz val="10"/>
        <color indexed="18"/>
        <rFont val="Arial"/>
        <family val="2"/>
      </rPr>
      <t xml:space="preserve">
Sales Tax
Revenue</t>
    </r>
  </si>
  <si>
    <r>
      <rPr>
        <b/>
        <sz val="10"/>
        <color rgb="FFFF0000"/>
        <rFont val="Arial"/>
        <family val="2"/>
      </rPr>
      <t>FY2020-21</t>
    </r>
    <r>
      <rPr>
        <b/>
        <sz val="10"/>
        <color indexed="18"/>
        <rFont val="Arial"/>
        <family val="2"/>
      </rPr>
      <t xml:space="preserve">
Computed
Sales
Tax Base
with Growth
Cap of 15%</t>
    </r>
  </si>
  <si>
    <r>
      <t xml:space="preserve">February 1, </t>
    </r>
    <r>
      <rPr>
        <b/>
        <sz val="12"/>
        <color rgb="FFFF0000"/>
        <rFont val="Arial"/>
        <family val="2"/>
      </rPr>
      <t>2022</t>
    </r>
    <r>
      <rPr>
        <b/>
        <sz val="12"/>
        <color indexed="18"/>
        <rFont val="Arial"/>
        <family val="2"/>
      </rPr>
      <t xml:space="preserve">
Student Membership</t>
    </r>
  </si>
  <si>
    <r>
      <t xml:space="preserve">Feb. 1, </t>
    </r>
    <r>
      <rPr>
        <b/>
        <sz val="10"/>
        <color rgb="FFFF0000"/>
        <rFont val="Arial"/>
        <family val="2"/>
      </rPr>
      <t>2022</t>
    </r>
    <r>
      <rPr>
        <b/>
        <sz val="10"/>
        <rFont val="Arial"/>
        <family val="2"/>
      </rPr>
      <t xml:space="preserve">
MFP Funded
Membership</t>
    </r>
  </si>
  <si>
    <r>
      <rPr>
        <b/>
        <sz val="10"/>
        <color rgb="FFFF0000"/>
        <rFont val="Arial"/>
        <family val="2"/>
      </rPr>
      <t>FY2021-22</t>
    </r>
    <r>
      <rPr>
        <b/>
        <sz val="10"/>
        <rFont val="Arial"/>
        <family val="2"/>
      </rPr>
      <t xml:space="preserve">
State Cost
Allocation 
of Level 1</t>
    </r>
  </si>
  <si>
    <r>
      <t xml:space="preserve">Feb. 1, </t>
    </r>
    <r>
      <rPr>
        <b/>
        <sz val="10"/>
        <color rgb="FFFF0000"/>
        <rFont val="Arial"/>
        <family val="2"/>
      </rPr>
      <t>2022</t>
    </r>
    <r>
      <rPr>
        <b/>
        <sz val="10"/>
        <rFont val="Arial"/>
        <family val="2"/>
      </rPr>
      <t xml:space="preserve">
Student
Count</t>
    </r>
  </si>
  <si>
    <r>
      <t xml:space="preserve">Oct. 1, </t>
    </r>
    <r>
      <rPr>
        <b/>
        <sz val="10"/>
        <color rgb="FFFF0000"/>
        <rFont val="Arial"/>
        <family val="2"/>
      </rPr>
      <t>2021</t>
    </r>
    <r>
      <rPr>
        <b/>
        <sz val="10"/>
        <rFont val="Arial"/>
        <family val="2"/>
      </rPr>
      <t xml:space="preserve">
Student
Count</t>
    </r>
  </si>
  <si>
    <r>
      <t xml:space="preserve">Per EdLink
</t>
    </r>
    <r>
      <rPr>
        <sz val="10"/>
        <color rgb="FFFF0000"/>
        <rFont val="Arial"/>
        <family val="2"/>
      </rPr>
      <t>2-1-22</t>
    </r>
  </si>
  <si>
    <r>
      <t xml:space="preserve">Per EdLink
</t>
    </r>
    <r>
      <rPr>
        <sz val="10"/>
        <color rgb="FFFF0000"/>
        <rFont val="Arial"/>
        <family val="2"/>
      </rPr>
      <t>10-1-21</t>
    </r>
  </si>
  <si>
    <r>
      <t xml:space="preserve">Per SER
</t>
    </r>
    <r>
      <rPr>
        <sz val="10"/>
        <color rgb="FFFF0000"/>
        <rFont val="Arial"/>
        <family val="2"/>
      </rPr>
      <t>2-1-22</t>
    </r>
  </si>
  <si>
    <r>
      <rPr>
        <b/>
        <sz val="10"/>
        <color rgb="FFFF0000"/>
        <rFont val="Arial"/>
        <family val="2"/>
      </rPr>
      <t>FY2019-20</t>
    </r>
    <r>
      <rPr>
        <b/>
        <sz val="10"/>
        <color indexed="18"/>
        <rFont val="Arial"/>
        <family val="2"/>
      </rPr>
      <t xml:space="preserve">
Certificated
and Non-
Certificated
Pay Raise</t>
    </r>
  </si>
  <si>
    <r>
      <rPr>
        <b/>
        <sz val="10"/>
        <color rgb="FFFF0000"/>
        <rFont val="Arial"/>
        <family val="2"/>
      </rPr>
      <t>FY2021-22</t>
    </r>
    <r>
      <rPr>
        <b/>
        <sz val="10"/>
        <color indexed="18"/>
        <rFont val="Arial"/>
        <family val="2"/>
      </rPr>
      <t xml:space="preserve">
Certificated
and Non-
Certificated
Pay Raise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</si>
  <si>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(Includes
</t>
    </r>
    <r>
      <rPr>
        <sz val="10"/>
        <color rgb="FFFF0000"/>
        <rFont val="Arial"/>
        <family val="2"/>
      </rPr>
      <t>FY2019-20
and
FY2020-21</t>
    </r>
    <r>
      <rPr>
        <sz val="10"/>
        <color indexed="18"/>
        <rFont val="Arial"/>
        <family val="2"/>
      </rPr>
      <t>)</t>
    </r>
  </si>
  <si>
    <r>
      <t xml:space="preserve">Final
</t>
    </r>
    <r>
      <rPr>
        <b/>
        <sz val="10"/>
        <color rgb="FFFF0000"/>
        <rFont val="Arial"/>
        <family val="2"/>
      </rPr>
      <t>FY2021-22</t>
    </r>
    <r>
      <rPr>
        <b/>
        <sz val="10"/>
        <color indexed="18"/>
        <rFont val="Arial"/>
        <family val="2"/>
      </rPr>
      <t xml:space="preserve">
Local Revenue
Representation
Per Pupil</t>
    </r>
    <r>
      <rPr>
        <sz val="10"/>
        <color indexed="18"/>
        <rFont val="Arial"/>
        <family val="2"/>
      </rPr>
      <t xml:space="preserve">
(per charter law)
In a District
Building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</si>
  <si>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</t>
    </r>
    <r>
      <rPr>
        <sz val="10"/>
        <color rgb="FFFF0000"/>
        <rFont val="Arial"/>
        <family val="2"/>
      </rPr>
      <t>FY2019-20 &amp;
FY2020-21</t>
    </r>
    <r>
      <rPr>
        <sz val="10"/>
        <color indexed="18"/>
        <rFont val="Arial"/>
        <family val="2"/>
      </rPr>
      <t>)</t>
    </r>
  </si>
  <si>
    <r>
      <rPr>
        <b/>
        <sz val="10"/>
        <color rgb="FFFF0000"/>
        <rFont val="Arial"/>
        <family val="2"/>
      </rPr>
      <t>FY2021-22</t>
    </r>
    <r>
      <rPr>
        <b/>
        <sz val="10"/>
        <color indexed="18"/>
        <rFont val="Arial"/>
        <family val="2"/>
      </rPr>
      <t xml:space="preserve">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</si>
  <si>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</t>
    </r>
    <r>
      <rPr>
        <sz val="10"/>
        <color rgb="FFFF0000"/>
        <rFont val="Arial"/>
        <family val="2"/>
      </rPr>
      <t>FY2019-20
and
FY2020-21</t>
    </r>
    <r>
      <rPr>
        <sz val="10"/>
        <color indexed="18"/>
        <rFont val="Arial"/>
        <family val="2"/>
      </rPr>
      <t>)</t>
    </r>
  </si>
  <si>
    <r>
      <t xml:space="preserve">Final
</t>
    </r>
    <r>
      <rPr>
        <b/>
        <sz val="10"/>
        <color rgb="FFFF0000"/>
        <rFont val="Arial"/>
        <family val="2"/>
      </rPr>
      <t>FY2021-22</t>
    </r>
    <r>
      <rPr>
        <b/>
        <sz val="10"/>
        <color indexed="18"/>
        <rFont val="Arial"/>
        <family val="2"/>
      </rPr>
      <t xml:space="preserve">
Local Revenue
Representation
Per Pupil
</t>
    </r>
    <r>
      <rPr>
        <sz val="10"/>
        <color indexed="18"/>
        <rFont val="Arial"/>
        <family val="2"/>
      </rPr>
      <t xml:space="preserve">
(per charter law)</t>
    </r>
  </si>
  <si>
    <r>
      <t xml:space="preserve">October
</t>
    </r>
    <r>
      <rPr>
        <b/>
        <sz val="10"/>
        <color rgb="FFFF0000"/>
        <rFont val="Arial"/>
        <family val="2"/>
      </rPr>
      <t>2022</t>
    </r>
    <r>
      <rPr>
        <b/>
        <sz val="10"/>
        <color indexed="18"/>
        <rFont val="Arial"/>
        <family val="2"/>
      </rPr>
      <t xml:space="preserve">
Mid-Year
Adjustment
for Students</t>
    </r>
  </si>
  <si>
    <r>
      <t xml:space="preserve">February
</t>
    </r>
    <r>
      <rPr>
        <b/>
        <sz val="10"/>
        <color rgb="FFFF0000"/>
        <rFont val="Arial"/>
        <family val="2"/>
      </rPr>
      <t>2023</t>
    </r>
    <r>
      <rPr>
        <b/>
        <sz val="10"/>
        <color indexed="18"/>
        <rFont val="Arial"/>
        <family val="2"/>
      </rPr>
      <t xml:space="preserve">
Mid-Year
Adjustment
for Students</t>
    </r>
  </si>
  <si>
    <t>October
2022
Mid-Year
Adjustment</t>
  </si>
  <si>
    <t>Change in
Funded
Student
Count Per
Feb. 2023
Mid-Year
Adjustment</t>
  </si>
  <si>
    <t>Change in
Funded
Student
Count Per
Oct. 2022
Mid-Year Adj.</t>
  </si>
  <si>
    <r>
      <t xml:space="preserve">February
2023
Mid-Year
Adjustment
</t>
    </r>
    <r>
      <rPr>
        <sz val="10"/>
        <color indexed="18"/>
        <rFont val="Arial"/>
        <family val="2"/>
      </rPr>
      <t>(Half the
Per Pupil)</t>
    </r>
  </si>
  <si>
    <r>
      <t xml:space="preserve">Change in
Funded
Student
Count Per
</t>
    </r>
    <r>
      <rPr>
        <b/>
        <sz val="10"/>
        <color rgb="FFFF0000"/>
        <rFont val="Arial"/>
        <family val="2"/>
      </rPr>
      <t>Oct. 2022</t>
    </r>
    <r>
      <rPr>
        <b/>
        <sz val="10"/>
        <color indexed="18"/>
        <rFont val="Arial"/>
        <family val="2"/>
      </rPr>
      <t xml:space="preserve">
Mid-Year
Adjustment</t>
    </r>
  </si>
  <si>
    <r>
      <t xml:space="preserve">Change in
Funded
Student
Count Per
Feb. </t>
    </r>
    <r>
      <rPr>
        <b/>
        <sz val="10"/>
        <color rgb="FFFF0000"/>
        <rFont val="Arial"/>
        <family val="2"/>
      </rPr>
      <t>2023</t>
    </r>
    <r>
      <rPr>
        <b/>
        <sz val="10"/>
        <color indexed="18"/>
        <rFont val="Arial"/>
        <family val="2"/>
      </rPr>
      <t xml:space="preserve">
Mid-Year
Adjustment</t>
    </r>
  </si>
  <si>
    <r>
      <t xml:space="preserve">February
</t>
    </r>
    <r>
      <rPr>
        <b/>
        <sz val="10"/>
        <color rgb="FFFF0000"/>
        <rFont val="Arial"/>
        <family val="2"/>
      </rPr>
      <t>2023</t>
    </r>
    <r>
      <rPr>
        <b/>
        <sz val="10"/>
        <color indexed="18"/>
        <rFont val="Arial"/>
        <family val="2"/>
      </rPr>
      <t xml:space="preserve">
Mid-Year
Adjustment
</t>
    </r>
    <r>
      <rPr>
        <sz val="10"/>
        <color indexed="18"/>
        <rFont val="Arial"/>
        <family val="2"/>
      </rPr>
      <t xml:space="preserve">
(Half the
Per Pupil)</t>
    </r>
  </si>
  <si>
    <r>
      <t xml:space="preserve">Change in
Funded
Student
Count Per
Oct. </t>
    </r>
    <r>
      <rPr>
        <b/>
        <sz val="10"/>
        <color rgb="FFFF0000"/>
        <rFont val="Arial"/>
        <family val="2"/>
      </rPr>
      <t>2022</t>
    </r>
    <r>
      <rPr>
        <b/>
        <sz val="10"/>
        <color indexed="18"/>
        <rFont val="Arial"/>
        <family val="2"/>
      </rPr>
      <t xml:space="preserve">
Mid-Year Adj.</t>
    </r>
  </si>
  <si>
    <r>
      <t>Change in
Funded
Student
Count Per
Oct.</t>
    </r>
    <r>
      <rPr>
        <b/>
        <sz val="10"/>
        <color rgb="FFFF0000"/>
        <rFont val="Arial"/>
        <family val="2"/>
      </rPr>
      <t xml:space="preserve"> 2022</t>
    </r>
    <r>
      <rPr>
        <b/>
        <sz val="10"/>
        <color indexed="18"/>
        <rFont val="Arial"/>
        <family val="2"/>
      </rPr>
      <t xml:space="preserve">
Mid-Year Adj.</t>
    </r>
  </si>
  <si>
    <r>
      <t xml:space="preserve">Final
</t>
    </r>
    <r>
      <rPr>
        <b/>
        <sz val="10"/>
        <color rgb="FFFF0000"/>
        <rFont val="Arial"/>
        <family val="2"/>
      </rPr>
      <t>FY2021-2</t>
    </r>
    <r>
      <rPr>
        <b/>
        <i/>
        <sz val="10"/>
        <color rgb="FFFF0000"/>
        <rFont val="Arial"/>
        <family val="2"/>
      </rPr>
      <t>2</t>
    </r>
    <r>
      <rPr>
        <b/>
        <i/>
        <sz val="10"/>
        <color indexed="18"/>
        <rFont val="Arial"/>
        <family val="2"/>
      </rPr>
      <t xml:space="preserve">
</t>
    </r>
    <r>
      <rPr>
        <b/>
        <sz val="10"/>
        <color indexed="18"/>
        <rFont val="Arial"/>
        <family val="2"/>
      </rPr>
      <t xml:space="preserve">Local Revenue
Representation
Per Pupil
</t>
    </r>
    <r>
      <rPr>
        <sz val="10"/>
        <color indexed="18"/>
        <rFont val="Arial"/>
        <family val="2"/>
      </rPr>
      <t xml:space="preserve">
(per charter law)</t>
    </r>
  </si>
  <si>
    <r>
      <t xml:space="preserve">Final
</t>
    </r>
    <r>
      <rPr>
        <b/>
        <sz val="10"/>
        <color rgb="FFFF0000"/>
        <rFont val="Arial"/>
        <family val="2"/>
      </rPr>
      <t>FY2021-22</t>
    </r>
    <r>
      <rPr>
        <b/>
        <sz val="10"/>
        <color indexed="18"/>
        <rFont val="Arial"/>
        <family val="2"/>
      </rPr>
      <t xml:space="preserve">
Local Revenue
Representation
Per Pupil
</t>
    </r>
    <r>
      <rPr>
        <sz val="10"/>
        <color indexed="18"/>
        <rFont val="Arial"/>
        <family val="2"/>
      </rPr>
      <t>(per charter law)
90%</t>
    </r>
  </si>
  <si>
    <t>DB 3-14</t>
  </si>
  <si>
    <t>chkd to 2A</t>
  </si>
  <si>
    <t>Proposed Changes</t>
  </si>
  <si>
    <t>Level 4 Pay Raise</t>
  </si>
  <si>
    <t>Level 4 Mentor Stipends</t>
  </si>
  <si>
    <t>Level  4 SCA PP Increase</t>
  </si>
  <si>
    <t>SSD</t>
  </si>
  <si>
    <t>Total cost of changes</t>
  </si>
  <si>
    <r>
      <rPr>
        <b/>
        <sz val="12"/>
        <rFont val="Arial Narrow"/>
        <family val="2"/>
      </rPr>
      <t>Allocations for Other Public Schools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(Lab Schools, State Schools (+Special School District), and Legacy Type 2 Charter Schools)</t>
    </r>
  </si>
  <si>
    <t>3/14/22 at 9:30pm</t>
  </si>
  <si>
    <t>ck</t>
  </si>
  <si>
    <t>3.14.22</t>
  </si>
  <si>
    <t>5.5.22</t>
  </si>
  <si>
    <t xml:space="preserve">FY202-23
Budget Letter
March 15
Simulation with Rev SWD &amp; GT
</t>
  </si>
  <si>
    <t>FY2022-23 MFP
Budget Letter
May 2022</t>
  </si>
  <si>
    <t>Change</t>
  </si>
  <si>
    <t xml:space="preserve">Balance </t>
  </si>
  <si>
    <t>Balance at 6.30.22</t>
  </si>
  <si>
    <t>Tracking Changes</t>
  </si>
  <si>
    <t>5.5.22 Simulation without placeholders</t>
  </si>
  <si>
    <t>FY2022-23 MFP
Budget Letter
July 2022</t>
  </si>
  <si>
    <t>difference</t>
  </si>
  <si>
    <t>July 
Payment
Amount to City/Parish School 
Systems</t>
  </si>
  <si>
    <r>
      <rPr>
        <b/>
        <sz val="12"/>
        <rFont val="Arial Narrow"/>
        <family val="2"/>
      </rPr>
      <t>Mid-Year Student Allocations</t>
    </r>
    <r>
      <rPr>
        <sz val="12"/>
        <rFont val="Arial Narrow"/>
        <family val="2"/>
      </rPr>
      <t xml:space="preserve"> </t>
    </r>
    <r>
      <rPr>
        <sz val="12"/>
        <color rgb="FFC00000"/>
        <rFont val="Arial Narrow"/>
        <family val="2"/>
      </rPr>
      <t>(Placeholder)</t>
    </r>
  </si>
  <si>
    <r>
      <t xml:space="preserve">Prior Year Audit Adjustments </t>
    </r>
    <r>
      <rPr>
        <sz val="12"/>
        <color rgb="FFC00000"/>
        <rFont val="Arial Narrow"/>
        <family val="2"/>
      </rPr>
      <t>(Placeholder)</t>
    </r>
  </si>
  <si>
    <r>
      <rPr>
        <b/>
        <sz val="12"/>
        <rFont val="Arial Narrow"/>
        <family val="2"/>
      </rPr>
      <t>Level 4 Supplementary Funding</t>
    </r>
    <r>
      <rPr>
        <sz val="12"/>
        <rFont val="Arial Narrow"/>
        <family val="2"/>
      </rPr>
      <t xml:space="preserve"> </t>
    </r>
    <r>
      <rPr>
        <sz val="12"/>
        <color rgb="FFC00000"/>
        <rFont val="Arial Narrow"/>
        <family val="2"/>
      </rPr>
      <t>(Placeholder)</t>
    </r>
    <r>
      <rPr>
        <sz val="12"/>
        <color rgb="FFFF0000"/>
        <rFont val="Arial Narrow"/>
        <family val="2"/>
      </rPr>
      <t xml:space="preserve">
</t>
    </r>
    <r>
      <rPr>
        <sz val="11"/>
        <rFont val="Arial Narrow"/>
        <family val="2"/>
      </rPr>
      <t>(International Language/Escadrille Associate Program Salary and Stipend, Career Development, High Cost Services, Supplemental Course Allocation at $70.00, FY2019-20 Certificated &amp; Non-Certificated Pay Raises, and FY2021-22 Certificated &amp; Non-Certificated Pay Raises), FY2022-23 Certificated &amp; Non-Certificated Pay Raises, Mentor Teacher Stipends</t>
    </r>
  </si>
  <si>
    <t>WZN001</t>
  </si>
  <si>
    <t>GEO Prep Baker</t>
  </si>
  <si>
    <t>WZO001</t>
  </si>
  <si>
    <t>Louisiana Key Academy Northshore</t>
  </si>
  <si>
    <t>FY2022-23 Certificated and Non-Certificated Pay Raise</t>
  </si>
  <si>
    <t xml:space="preserve">Total 
Retirement 
Cost </t>
  </si>
  <si>
    <t>Grand 
Total</t>
  </si>
  <si>
    <t>2022-23 Certificated &amp; Non-Certificated Pay Raises</t>
  </si>
  <si>
    <t>T4</t>
  </si>
  <si>
    <t>Mentor Teacher 
Stipend Allocation</t>
  </si>
  <si>
    <t>Mentor Teacher
Stipend</t>
  </si>
  <si>
    <t>C2 + C7 + C9 + C10
+ C14 + C26 + C38 +50 + 52</t>
  </si>
  <si>
    <t>C51 x $2,000</t>
  </si>
  <si>
    <t>Mentor Teacher Data Collection</t>
  </si>
  <si>
    <r>
      <t xml:space="preserve">Number of Qualifying 
Mentor 
Teachers
</t>
    </r>
    <r>
      <rPr>
        <sz val="10"/>
        <color rgb="FFC00000"/>
        <rFont val="Arial"/>
        <family val="2"/>
      </rPr>
      <t>Pending 
 Data</t>
    </r>
  </si>
  <si>
    <t>Special School District</t>
  </si>
  <si>
    <r>
      <t xml:space="preserve">Grades
7 - 12
2.1.22
</t>
    </r>
    <r>
      <rPr>
        <sz val="10"/>
        <color indexed="18"/>
        <rFont val="Arial"/>
        <family val="2"/>
      </rPr>
      <t xml:space="preserve">  </t>
    </r>
  </si>
  <si>
    <t>Added pay raise, inc SCA, update SCA data,added SSD to SCA</t>
  </si>
  <si>
    <r>
      <t xml:space="preserve">Qualifying
First Year
Teachers
</t>
    </r>
    <r>
      <rPr>
        <sz val="10"/>
        <color rgb="FFC00000"/>
        <rFont val="Arial"/>
        <family val="2"/>
      </rPr>
      <t>(August 2022 Data)</t>
    </r>
  </si>
  <si>
    <r>
      <t>Qualifying
Second and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C00000"/>
        <rFont val="Arial"/>
        <family val="2"/>
      </rPr>
      <t>(April 2023 Data)</t>
    </r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</si>
  <si>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C00000"/>
        <rFont val="Arial"/>
        <family val="2"/>
      </rPr>
      <t>(May 2023
Data)</t>
    </r>
  </si>
  <si>
    <r>
      <t xml:space="preserve">High Cost
Services
Allocation
</t>
    </r>
    <r>
      <rPr>
        <sz val="10"/>
        <color rgb="FFC00000"/>
        <rFont val="Arial"/>
        <family val="2"/>
      </rPr>
      <t>(FY2022-22 Allocations)</t>
    </r>
  </si>
  <si>
    <t xml:space="preserve">Qualifying
Teachers
As of 2.1.22
(Includes
Escadrille)
</t>
  </si>
  <si>
    <t>Total FY 22-23 Projected</t>
  </si>
  <si>
    <t>Level 4 CDF Projected increase (15% over py)</t>
  </si>
  <si>
    <t>Level 4 CDF full funding (25%) from py</t>
  </si>
  <si>
    <t>add 75% CDF, IAT salaries</t>
  </si>
  <si>
    <r>
      <rPr>
        <b/>
        <sz val="10"/>
        <color rgb="FFFF0000"/>
        <rFont val="Arial"/>
        <family val="2"/>
      </rPr>
      <t>FY2022-23</t>
    </r>
    <r>
      <rPr>
        <b/>
        <sz val="10"/>
        <color indexed="18"/>
        <rFont val="Arial"/>
        <family val="2"/>
      </rPr>
      <t xml:space="preserve">
Certificated
and Non-
Certificated
Pay Raise</t>
    </r>
  </si>
  <si>
    <t>FY2022-23 Pay Raise</t>
  </si>
  <si>
    <t>Mentor Teacher Stipend Allocation</t>
  </si>
  <si>
    <t>FY202-23 Pay Raise</t>
  </si>
  <si>
    <t>Mentor Teache Stipend Allocation</t>
  </si>
  <si>
    <t>FY20221-23 Pay Raise</t>
  </si>
  <si>
    <t>FY2022-23
Certificated
and Non-
Certificated
Pay Raise</t>
  </si>
  <si>
    <t>Live Actual Workbook Results Row 60</t>
  </si>
  <si>
    <r>
      <rPr>
        <b/>
        <sz val="18"/>
        <color indexed="18"/>
        <rFont val="Arial"/>
        <family val="2"/>
      </rPr>
      <t>Table 5C1-AO
GEO Prep Baker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WZN001)
(Opened 22/23)
(Not in a District Building)</t>
    </r>
  </si>
  <si>
    <r>
      <rPr>
        <b/>
        <sz val="18"/>
        <color indexed="18"/>
        <rFont val="Arial"/>
        <family val="2"/>
      </rPr>
      <t>Table 5C1-AP
Louisiana Key Academy - Northshore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WZO001)
(Opened 22/23)
(Not in a District Building)</t>
    </r>
  </si>
  <si>
    <r>
      <rPr>
        <b/>
        <sz val="10"/>
        <color rgb="FFFF0000"/>
        <rFont val="Arial"/>
        <family val="2"/>
      </rPr>
      <t>Projected</t>
    </r>
    <r>
      <rPr>
        <b/>
        <sz val="10"/>
        <color indexed="18"/>
        <rFont val="Arial"/>
        <family val="2"/>
      </rPr>
      <t xml:space="preserve">
MFP Funded
Membership
</t>
    </r>
    <r>
      <rPr>
        <sz val="10"/>
        <color indexed="18"/>
        <rFont val="Arial"/>
        <family val="2"/>
      </rPr>
      <t>(Per SIS)</t>
    </r>
  </si>
  <si>
    <r>
      <rPr>
        <b/>
        <sz val="10"/>
        <color rgb="FFFF0000"/>
        <rFont val="Arial"/>
        <family val="2"/>
      </rPr>
      <t>Projected</t>
    </r>
    <r>
      <rPr>
        <b/>
        <sz val="10"/>
        <color indexed="18"/>
        <rFont val="Arial"/>
        <family val="2"/>
      </rPr>
      <t xml:space="preserve"> 
MFP Funded
Membership
</t>
    </r>
    <r>
      <rPr>
        <sz val="10"/>
        <color indexed="18"/>
        <rFont val="Arial"/>
        <family val="2"/>
      </rPr>
      <t>(Per SIS)</t>
    </r>
  </si>
  <si>
    <t>Projection</t>
  </si>
  <si>
    <t>Teacher Mentor Stipend</t>
  </si>
  <si>
    <r>
      <t xml:space="preserve">Student Count
</t>
    </r>
    <r>
      <rPr>
        <b/>
        <sz val="10"/>
        <color rgb="FFFF0000"/>
        <rFont val="Arial"/>
        <family val="2"/>
      </rPr>
      <t>Projected</t>
    </r>
  </si>
  <si>
    <r>
      <t xml:space="preserve">Student Count
</t>
    </r>
    <r>
      <rPr>
        <b/>
        <sz val="10"/>
        <color rgb="FFFF0000"/>
        <rFont val="Arial"/>
        <family val="2"/>
      </rPr>
      <t xml:space="preserve">
Projected</t>
    </r>
  </si>
  <si>
    <r>
      <t xml:space="preserve">Geo Prep Baker
</t>
    </r>
    <r>
      <rPr>
        <b/>
        <sz val="10"/>
        <color rgb="FF000080"/>
        <rFont val="Arial"/>
        <family val="2"/>
      </rPr>
      <t>WZN001</t>
    </r>
  </si>
  <si>
    <r>
      <t xml:space="preserve">Louisiana Key Academy Northshore
</t>
    </r>
    <r>
      <rPr>
        <b/>
        <sz val="10"/>
        <color rgb="FF000080"/>
        <rFont val="Arial"/>
        <family val="2"/>
      </rPr>
      <t>WZO001</t>
    </r>
  </si>
  <si>
    <t>T5A7, C3</t>
  </si>
  <si>
    <t xml:space="preserve"># 6.30.22 </t>
  </si>
  <si>
    <t>14% of students will be new</t>
  </si>
  <si>
    <t>x per pupil</t>
  </si>
  <si>
    <t>14% of students new x per pupil</t>
  </si>
  <si>
    <t>Mentor 
Teacher Stipend Allocation</t>
  </si>
  <si>
    <t>12 noon with all additions</t>
  </si>
  <si>
    <r>
      <t xml:space="preserve">Table 5B2
RSD Operated
&amp; Type 5
Charter Schools
</t>
    </r>
    <r>
      <rPr>
        <b/>
        <sz val="18"/>
        <color rgb="FFFF0000"/>
        <rFont val="Arial"/>
        <family val="2"/>
      </rPr>
      <t>Preliminary</t>
    </r>
    <r>
      <rPr>
        <b/>
        <sz val="18"/>
        <color indexed="18"/>
        <rFont val="Arial"/>
        <family val="2"/>
      </rPr>
      <t xml:space="preserve">
</t>
    </r>
    <r>
      <rPr>
        <sz val="12"/>
        <color indexed="18"/>
        <rFont val="Arial"/>
        <family val="2"/>
      </rPr>
      <t>(In Caddo Parish &amp;
East Baton Rouge Parish)</t>
    </r>
  </si>
  <si>
    <r>
      <rPr>
        <b/>
        <sz val="18"/>
        <color indexed="18"/>
        <rFont val="Arial"/>
        <family val="2"/>
      </rPr>
      <t xml:space="preserve">Table 5A7
Special School District 
</t>
    </r>
    <r>
      <rPr>
        <b/>
        <sz val="18"/>
        <color rgb="FFFF0000"/>
        <rFont val="Arial"/>
        <family val="2"/>
      </rPr>
      <t>Preliminary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101001)
(Added in 22-23)</t>
    </r>
  </si>
  <si>
    <t>'FY2022-23
Budget Letter March 15 
to Legis</t>
  </si>
  <si>
    <t>FY2022-23
Budget Letter
May 2022
w/Revised
SWD &amp; GT 
to Legis</t>
  </si>
  <si>
    <t xml:space="preserve">FY2022-23
Budget Letter July 2022  </t>
  </si>
  <si>
    <t xml:space="preserve">FY2022-23
Budget Letter July 2022 
Prelim 
6.30.22 </t>
  </si>
  <si>
    <t>FY2021-22
Budget Letter 
June 2022</t>
  </si>
  <si>
    <t>July 2022 
vs Projected 2022-23 May 2022
(H-J)</t>
  </si>
  <si>
    <t>2019-20 Certificated &amp; Non-Certificated Pay Raises (only 2020-21)</t>
  </si>
  <si>
    <t>First Year New Type 2 Charter Schools (New Students)</t>
  </si>
  <si>
    <t>9.</t>
  </si>
  <si>
    <t xml:space="preserve">School
System
</t>
  </si>
  <si>
    <r>
      <t xml:space="preserve">School
System
</t>
    </r>
    <r>
      <rPr>
        <b/>
        <sz val="12"/>
        <color rgb="FFFF0000"/>
        <rFont val="Arial"/>
        <family val="2"/>
      </rPr>
      <t xml:space="preserve">
</t>
    </r>
  </si>
  <si>
    <t xml:space="preserve">Table 5C1
New Type 2
Charter Schools
</t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</si>
  <si>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</t>
    </r>
    <r>
      <rPr>
        <sz val="10"/>
        <color rgb="FFFF0000"/>
        <rFont val="Arial"/>
        <family val="2"/>
      </rPr>
      <t>FY2019-20 &amp;
FY2020-21</t>
    </r>
    <r>
      <rPr>
        <sz val="10"/>
        <color indexed="18"/>
        <rFont val="Arial"/>
        <family val="2"/>
      </rPr>
      <t xml:space="preserve">)
</t>
    </r>
    <r>
      <rPr>
        <b/>
        <sz val="10"/>
        <color rgb="FFFF0000"/>
        <rFont val="Arial"/>
        <family val="2"/>
      </rPr>
      <t>Placeholder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</si>
  <si>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(Includes
</t>
    </r>
    <r>
      <rPr>
        <sz val="10"/>
        <color rgb="FFFF0000"/>
        <rFont val="Arial"/>
        <family val="2"/>
      </rPr>
      <t>FY2019-20
and
FY2020-21</t>
    </r>
    <r>
      <rPr>
        <sz val="10"/>
        <color indexed="18"/>
        <rFont val="Arial"/>
        <family val="2"/>
      </rPr>
      <t xml:space="preserve">)
</t>
    </r>
    <r>
      <rPr>
        <b/>
        <sz val="10"/>
        <color rgb="FFFF0000"/>
        <rFont val="Arial"/>
        <family val="2"/>
      </rPr>
      <t>Placeholder</t>
    </r>
  </si>
  <si>
    <t xml:space="preserve">Table 5A3
Office of Juvenile
Justice (OJJ)
</t>
  </si>
  <si>
    <t xml:space="preserve">ADM for
Youth in
Secure
Care
</t>
  </si>
  <si>
    <t xml:space="preserve">Table 5A2
Legacy Type 2
Charter Schools
</t>
  </si>
  <si>
    <r>
      <t xml:space="preserve">Prior Years
MFP Audit
Adjustments
</t>
    </r>
    <r>
      <rPr>
        <sz val="10"/>
        <color indexed="18"/>
        <rFont val="Arial"/>
        <family val="2"/>
      </rPr>
      <t xml:space="preserve">(Includes
</t>
    </r>
    <r>
      <rPr>
        <sz val="10"/>
        <color rgb="FFFF0000"/>
        <rFont val="Arial"/>
        <family val="2"/>
      </rPr>
      <t>FY2019-20 and
FY2020-21</t>
    </r>
    <r>
      <rPr>
        <sz val="10"/>
        <color indexed="18"/>
        <rFont val="Arial"/>
        <family val="2"/>
      </rPr>
      <t xml:space="preserve">)
</t>
    </r>
    <r>
      <rPr>
        <b/>
        <sz val="10"/>
        <color rgb="FFFF0000"/>
        <rFont val="Arial"/>
        <family val="2"/>
      </rPr>
      <t>Placeholder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</si>
  <si>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(Includes
FY2019-20 and
FY2020-21)
</t>
    </r>
    <r>
      <rPr>
        <b/>
        <sz val="10"/>
        <color rgb="FFFF0000"/>
        <rFont val="Arial"/>
        <family val="2"/>
      </rPr>
      <t>Placeholder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</si>
</sst>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0.0%"/>
    <numFmt numFmtId="172" formatCode="0.00_);\(0.00\)"/>
    <numFmt numFmtId="173" formatCode="#,##0.0_);[Red]\(#,##0.0\)"/>
    <numFmt numFmtId="174" formatCode="_(* #,##0.000_);_(* \(#,##0.000\);_(* &quot;-&quot;??_);_(@_)"/>
    <numFmt numFmtId="175" formatCode="_(&quot;$&quot;* #,##0_);_(&quot;$&quot;* \(#,##0\);_(&quot;$&quot;* &quot;-&quot;??_);_(@_)"/>
  </numFmts>
  <fonts count="1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 Narrow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1.9"/>
      <name val="Arial Narrow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sz val="11"/>
      <color rgb="FF000080"/>
      <name val="Arial"/>
      <family val="2"/>
    </font>
    <font>
      <b/>
      <sz val="12"/>
      <color rgb="FFFF0000"/>
      <name val="Arial Narrow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12"/>
      <color rgb="FFFF0000"/>
      <name val="Wingdings 2"/>
      <family val="1"/>
      <charset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u/>
      <sz val="11"/>
      <color rgb="FFFF0000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sz val="21"/>
      <name val="Arial Narrow"/>
      <family val="2"/>
    </font>
    <font>
      <b/>
      <sz val="10"/>
      <color rgb="FF80008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 Narrow"/>
      <family val="2"/>
    </font>
    <font>
      <sz val="11"/>
      <color theme="5" tint="-0.499984740745262"/>
      <name val="Arial Narrow"/>
      <family val="2"/>
    </font>
    <font>
      <sz val="11"/>
      <color indexed="18"/>
      <name val="Arial Narrow"/>
      <family val="2"/>
    </font>
    <font>
      <sz val="10"/>
      <color rgb="FF800080"/>
      <name val="Arial"/>
      <family val="2"/>
    </font>
    <font>
      <b/>
      <sz val="10"/>
      <color rgb="FFFF0000"/>
      <name val="Wingdings 2"/>
      <family val="1"/>
      <charset val="2"/>
    </font>
    <font>
      <sz val="12"/>
      <color rgb="FFFF0000"/>
      <name val="Arial Narrow"/>
      <family val="2"/>
    </font>
    <font>
      <sz val="11"/>
      <name val="Calibri"/>
      <family val="2"/>
    </font>
    <font>
      <b/>
      <sz val="10"/>
      <color rgb="FF0070C0"/>
      <name val="Arial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12"/>
      <color rgb="FFFF0000"/>
      <name val="Arial"/>
      <family val="2"/>
    </font>
    <font>
      <b/>
      <i/>
      <sz val="10"/>
      <color indexed="18"/>
      <name val="Arial"/>
      <family val="2"/>
    </font>
    <font>
      <b/>
      <i/>
      <sz val="10"/>
      <color rgb="FFFF0000"/>
      <name val="Arial"/>
      <family val="2"/>
    </font>
    <font>
      <sz val="11"/>
      <color rgb="FFC00000"/>
      <name val="Arial Narrow"/>
      <family val="2"/>
    </font>
    <font>
      <b/>
      <sz val="11"/>
      <color rgb="FF0070C0"/>
      <name val="Arial Narrow"/>
      <family val="2"/>
    </font>
    <font>
      <sz val="11"/>
      <color rgb="FF0070C0"/>
      <name val="Arial Narrow"/>
      <family val="2"/>
    </font>
    <font>
      <b/>
      <sz val="11"/>
      <color rgb="FFFF0000"/>
      <name val="Arial Narrow"/>
      <family val="2"/>
    </font>
    <font>
      <b/>
      <sz val="12"/>
      <color rgb="FFC00000"/>
      <name val="Arial Narrow"/>
      <family val="2"/>
    </font>
    <font>
      <sz val="12"/>
      <color rgb="FFC00000"/>
      <name val="Arial Narrow"/>
      <family val="2"/>
    </font>
    <font>
      <b/>
      <sz val="11"/>
      <color rgb="FF002060"/>
      <name val="Arial"/>
      <family val="2"/>
    </font>
    <font>
      <sz val="10"/>
      <color rgb="FFC00000"/>
      <name val="Arial"/>
      <family val="2"/>
    </font>
    <font>
      <b/>
      <sz val="18"/>
      <color rgb="FFFF0000"/>
      <name val="Arial"/>
      <family val="2"/>
    </font>
    <font>
      <b/>
      <sz val="12"/>
      <color rgb="FF002060"/>
      <name val="Arial Narrow"/>
      <family val="2"/>
    </font>
  </fonts>
  <fills count="7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34998626667073579"/>
        <bgColor indexed="64"/>
      </patternFill>
    </fill>
  </fills>
  <borders count="5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8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double">
        <color indexed="64"/>
      </left>
      <right/>
      <top style="medium">
        <color indexed="8"/>
      </top>
      <bottom/>
      <diagonal/>
    </border>
    <border>
      <left/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/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auto="1"/>
      </left>
      <right style="thin">
        <color indexed="63"/>
      </right>
      <top/>
      <bottom/>
      <diagonal/>
    </border>
    <border>
      <left style="thin">
        <color indexed="63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3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indexed="6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3"/>
      </bottom>
      <diagonal/>
    </border>
    <border>
      <left/>
      <right/>
      <top style="thin">
        <color theme="0" tint="-0.24997711111789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</borders>
  <cellStyleXfs count="47848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3" borderId="0" applyNumberFormat="0" applyBorder="0" applyAlignment="0" applyProtection="0"/>
    <xf numFmtId="0" fontId="54" fillId="20" borderId="1" applyNumberFormat="0" applyAlignment="0" applyProtection="0"/>
    <xf numFmtId="0" fontId="55" fillId="21" borderId="2" applyNumberFormat="0" applyAlignment="0" applyProtection="0"/>
    <xf numFmtId="43" fontId="2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60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61" fillId="7" borderId="1" applyNumberFormat="0" applyAlignment="0" applyProtection="0"/>
    <xf numFmtId="0" fontId="62" fillId="0" borderId="6" applyNumberFormat="0" applyFill="0" applyAlignment="0" applyProtection="0"/>
    <xf numFmtId="0" fontId="63" fillId="22" borderId="0" applyNumberFormat="0" applyBorder="0" applyAlignment="0" applyProtection="0"/>
    <xf numFmtId="0" fontId="24" fillId="0" borderId="0"/>
    <xf numFmtId="0" fontId="40" fillId="0" borderId="0"/>
    <xf numFmtId="0" fontId="24" fillId="23" borderId="7" applyNumberFormat="0" applyFont="0" applyAlignment="0" applyProtection="0"/>
    <xf numFmtId="0" fontId="64" fillId="20" borderId="8" applyNumberFormat="0" applyAlignment="0" applyProtection="0"/>
    <xf numFmtId="9" fontId="23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75" fillId="0" borderId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40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78" fillId="0" borderId="0"/>
    <xf numFmtId="43" fontId="16" fillId="0" borderId="0" applyFont="0" applyFill="0" applyBorder="0" applyAlignment="0" applyProtection="0"/>
    <xf numFmtId="0" fontId="61" fillId="7" borderId="71" applyNumberFormat="0" applyAlignment="0" applyProtection="0"/>
    <xf numFmtId="0" fontId="23" fillId="23" borderId="84" applyNumberFormat="0" applyFont="0" applyAlignment="0" applyProtection="0"/>
    <xf numFmtId="0" fontId="23" fillId="23" borderId="66" applyNumberFormat="0" applyFont="0" applyAlignment="0" applyProtection="0"/>
    <xf numFmtId="0" fontId="54" fillId="20" borderId="57" applyNumberFormat="0" applyAlignment="0" applyProtection="0"/>
    <xf numFmtId="0" fontId="66" fillId="0" borderId="68" applyNumberFormat="0" applyFill="0" applyAlignment="0" applyProtection="0"/>
    <xf numFmtId="0" fontId="54" fillId="20" borderId="71" applyNumberFormat="0" applyAlignment="0" applyProtection="0"/>
    <xf numFmtId="0" fontId="64" fillId="20" borderId="97" applyNumberFormat="0" applyAlignment="0" applyProtection="0"/>
    <xf numFmtId="0" fontId="64" fillId="20" borderId="93" applyNumberFormat="0" applyAlignment="0" applyProtection="0"/>
    <xf numFmtId="0" fontId="54" fillId="20" borderId="79" applyNumberFormat="0" applyAlignment="0" applyProtection="0"/>
    <xf numFmtId="0" fontId="61" fillId="7" borderId="61" applyNumberFormat="0" applyAlignment="0" applyProtection="0"/>
    <xf numFmtId="0" fontId="23" fillId="23" borderId="72" applyNumberFormat="0" applyFont="0" applyAlignment="0" applyProtection="0"/>
    <xf numFmtId="0" fontId="64" fillId="20" borderId="81" applyNumberFormat="0" applyAlignment="0" applyProtection="0"/>
    <xf numFmtId="0" fontId="23" fillId="23" borderId="62" applyNumberFormat="0" applyFont="0" applyAlignment="0" applyProtection="0"/>
    <xf numFmtId="0" fontId="64" fillId="20" borderId="63" applyNumberFormat="0" applyAlignment="0" applyProtection="0"/>
    <xf numFmtId="0" fontId="54" fillId="20" borderId="50" applyNumberFormat="0" applyAlignment="0" applyProtection="0"/>
    <xf numFmtId="0" fontId="66" fillId="0" borderId="64" applyNumberFormat="0" applyFill="0" applyAlignment="0" applyProtection="0"/>
    <xf numFmtId="0" fontId="54" fillId="20" borderId="83" applyNumberFormat="0" applyAlignment="0" applyProtection="0"/>
    <xf numFmtId="0" fontId="66" fillId="0" borderId="74" applyNumberFormat="0" applyFill="0" applyAlignment="0" applyProtection="0"/>
    <xf numFmtId="43" fontId="23" fillId="0" borderId="0" applyFont="0" applyFill="0" applyBorder="0" applyAlignment="0" applyProtection="0"/>
    <xf numFmtId="0" fontId="64" fillId="20" borderId="67" applyNumberFormat="0" applyAlignment="0" applyProtection="0"/>
    <xf numFmtId="0" fontId="61" fillId="7" borderId="50" applyNumberFormat="0" applyAlignment="0" applyProtection="0"/>
    <xf numFmtId="0" fontId="23" fillId="23" borderId="51" applyNumberFormat="0" applyFont="0" applyAlignment="0" applyProtection="0"/>
    <xf numFmtId="0" fontId="64" fillId="20" borderId="52" applyNumberFormat="0" applyAlignment="0" applyProtection="0"/>
    <xf numFmtId="0" fontId="66" fillId="0" borderId="5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76" applyNumberFormat="0" applyFont="0" applyAlignment="0" applyProtection="0"/>
    <xf numFmtId="0" fontId="61" fillId="7" borderId="57" applyNumberFormat="0" applyAlignment="0" applyProtection="0"/>
    <xf numFmtId="0" fontId="54" fillId="20" borderId="65" applyNumberFormat="0" applyAlignment="0" applyProtection="0"/>
    <xf numFmtId="0" fontId="64" fillId="20" borderId="77" applyNumberFormat="0" applyAlignment="0" applyProtection="0"/>
    <xf numFmtId="0" fontId="61" fillId="7" borderId="83" applyNumberFormat="0" applyAlignment="0" applyProtection="0"/>
    <xf numFmtId="0" fontId="23" fillId="23" borderId="58" applyNumberFormat="0" applyFont="0" applyAlignment="0" applyProtection="0"/>
    <xf numFmtId="0" fontId="64" fillId="20" borderId="59" applyNumberFormat="0" applyAlignment="0" applyProtection="0"/>
    <xf numFmtId="0" fontId="66" fillId="0" borderId="60" applyNumberFormat="0" applyFill="0" applyAlignment="0" applyProtection="0"/>
    <xf numFmtId="0" fontId="66" fillId="0" borderId="78" applyNumberFormat="0" applyFill="0" applyAlignment="0" applyProtection="0"/>
    <xf numFmtId="0" fontId="64" fillId="20" borderId="73" applyNumberFormat="0" applyAlignment="0" applyProtection="0"/>
    <xf numFmtId="0" fontId="54" fillId="20" borderId="95" applyNumberFormat="0" applyAlignment="0" applyProtection="0"/>
    <xf numFmtId="0" fontId="61" fillId="7" borderId="65" applyNumberFormat="0" applyAlignment="0" applyProtection="0"/>
    <xf numFmtId="0" fontId="66" fillId="0" borderId="86" applyNumberFormat="0" applyFill="0" applyAlignment="0" applyProtection="0"/>
    <xf numFmtId="0" fontId="54" fillId="20" borderId="61" applyNumberFormat="0" applyAlignment="0" applyProtection="0"/>
    <xf numFmtId="0" fontId="61" fillId="7" borderId="79" applyNumberFormat="0" applyAlignment="0" applyProtection="0"/>
    <xf numFmtId="0" fontId="64" fillId="20" borderId="85" applyNumberFormat="0" applyAlignment="0" applyProtection="0"/>
    <xf numFmtId="0" fontId="54" fillId="20" borderId="87" applyNumberFormat="0" applyAlignment="0" applyProtection="0"/>
    <xf numFmtId="0" fontId="54" fillId="20" borderId="75" applyNumberFormat="0" applyAlignment="0" applyProtection="0"/>
    <xf numFmtId="0" fontId="61" fillId="7" borderId="91" applyNumberFormat="0" applyAlignment="0" applyProtection="0"/>
    <xf numFmtId="0" fontId="61" fillId="7" borderId="75" applyNumberFormat="0" applyAlignment="0" applyProtection="0"/>
    <xf numFmtId="0" fontId="66" fillId="0" borderId="106" applyNumberFormat="0" applyFill="0" applyAlignment="0" applyProtection="0"/>
    <xf numFmtId="0" fontId="66" fillId="0" borderId="94" applyNumberFormat="0" applyFill="0" applyAlignment="0" applyProtection="0"/>
    <xf numFmtId="0" fontId="23" fillId="23" borderId="80" applyNumberFormat="0" applyFont="0" applyAlignment="0" applyProtection="0"/>
    <xf numFmtId="0" fontId="66" fillId="0" borderId="82" applyNumberFormat="0" applyFill="0" applyAlignment="0" applyProtection="0"/>
    <xf numFmtId="0" fontId="54" fillId="20" borderId="99" applyNumberFormat="0" applyAlignment="0" applyProtection="0"/>
    <xf numFmtId="0" fontId="23" fillId="23" borderId="104" applyNumberFormat="0" applyFont="0" applyAlignment="0" applyProtection="0"/>
    <xf numFmtId="0" fontId="61" fillId="7" borderId="87" applyNumberFormat="0" applyAlignment="0" applyProtection="0"/>
    <xf numFmtId="0" fontId="23" fillId="23" borderId="92" applyNumberFormat="0" applyFont="0" applyAlignment="0" applyProtection="0"/>
    <xf numFmtId="0" fontId="23" fillId="23" borderId="88" applyNumberFormat="0" applyFont="0" applyAlignment="0" applyProtection="0"/>
    <xf numFmtId="0" fontId="64" fillId="20" borderId="89" applyNumberFormat="0" applyAlignment="0" applyProtection="0"/>
    <xf numFmtId="0" fontId="66" fillId="0" borderId="90" applyNumberFormat="0" applyFill="0" applyAlignment="0" applyProtection="0"/>
    <xf numFmtId="0" fontId="61" fillId="7" borderId="115" applyNumberFormat="0" applyAlignment="0" applyProtection="0"/>
    <xf numFmtId="0" fontId="61" fillId="7" borderId="95" applyNumberFormat="0" applyAlignment="0" applyProtection="0"/>
    <xf numFmtId="0" fontId="66" fillId="0" borderId="110" applyNumberFormat="0" applyFill="0" applyAlignment="0" applyProtection="0"/>
    <xf numFmtId="0" fontId="54" fillId="20" borderId="91" applyNumberFormat="0" applyAlignment="0" applyProtection="0"/>
    <xf numFmtId="0" fontId="23" fillId="23" borderId="96" applyNumberFormat="0" applyFont="0" applyAlignment="0" applyProtection="0"/>
    <xf numFmtId="0" fontId="66" fillId="0" borderId="98" applyNumberFormat="0" applyFill="0" applyAlignment="0" applyProtection="0"/>
    <xf numFmtId="0" fontId="64" fillId="20" borderId="105" applyNumberFormat="0" applyAlignment="0" applyProtection="0"/>
    <xf numFmtId="0" fontId="23" fillId="23" borderId="108" applyNumberFormat="0" applyFont="0" applyAlignment="0" applyProtection="0"/>
    <xf numFmtId="0" fontId="54" fillId="20" borderId="107" applyNumberFormat="0" applyAlignment="0" applyProtection="0"/>
    <xf numFmtId="0" fontId="61" fillId="7" borderId="99" applyNumberFormat="0" applyAlignment="0" applyProtection="0"/>
    <xf numFmtId="0" fontId="61" fillId="7" borderId="111" applyNumberFormat="0" applyAlignment="0" applyProtection="0"/>
    <xf numFmtId="0" fontId="23" fillId="23" borderId="100" applyNumberFormat="0" applyFont="0" applyAlignment="0" applyProtection="0"/>
    <xf numFmtId="0" fontId="64" fillId="20" borderId="101" applyNumberFormat="0" applyAlignment="0" applyProtection="0"/>
    <xf numFmtId="0" fontId="66" fillId="0" borderId="102" applyNumberFormat="0" applyFill="0" applyAlignment="0" applyProtection="0"/>
    <xf numFmtId="0" fontId="64" fillId="20" borderId="109" applyNumberFormat="0" applyAlignment="0" applyProtection="0"/>
    <xf numFmtId="0" fontId="54" fillId="20" borderId="103" applyNumberFormat="0" applyAlignment="0" applyProtection="0"/>
    <xf numFmtId="0" fontId="23" fillId="23" borderId="116" applyNumberFormat="0" applyFont="0" applyAlignment="0" applyProtection="0"/>
    <xf numFmtId="0" fontId="54" fillId="20" borderId="111" applyNumberFormat="0" applyAlignment="0" applyProtection="0"/>
    <xf numFmtId="0" fontId="66" fillId="0" borderId="118" applyNumberFormat="0" applyFill="0" applyAlignment="0" applyProtection="0"/>
    <xf numFmtId="0" fontId="64" fillId="20" borderId="117" applyNumberFormat="0" applyAlignment="0" applyProtection="0"/>
    <xf numFmtId="0" fontId="61" fillId="7" borderId="103" applyNumberFormat="0" applyAlignment="0" applyProtection="0"/>
    <xf numFmtId="0" fontId="66" fillId="0" borderId="114" applyNumberFormat="0" applyFill="0" applyAlignment="0" applyProtection="0"/>
    <xf numFmtId="0" fontId="61" fillId="7" borderId="107" applyNumberFormat="0" applyAlignment="0" applyProtection="0"/>
    <xf numFmtId="0" fontId="23" fillId="23" borderId="112" applyNumberFormat="0" applyFont="0" applyAlignment="0" applyProtection="0"/>
    <xf numFmtId="0" fontId="64" fillId="20" borderId="113" applyNumberFormat="0" applyAlignment="0" applyProtection="0"/>
    <xf numFmtId="0" fontId="54" fillId="20" borderId="115" applyNumberFormat="0" applyAlignment="0" applyProtection="0"/>
    <xf numFmtId="0" fontId="61" fillId="7" borderId="129" applyNumberFormat="0" applyAlignment="0" applyProtection="0"/>
    <xf numFmtId="0" fontId="64" fillId="20" borderId="127" applyNumberFormat="0" applyAlignment="0" applyProtection="0"/>
    <xf numFmtId="0" fontId="61" fillId="7" borderId="124" applyNumberFormat="0" applyAlignment="0" applyProtection="0"/>
    <xf numFmtId="0" fontId="54" fillId="20" borderId="120" applyNumberFormat="0" applyAlignment="0" applyProtection="0"/>
    <xf numFmtId="0" fontId="61" fillId="7" borderId="125" applyNumberFormat="0" applyAlignment="0" applyProtection="0"/>
    <xf numFmtId="0" fontId="61" fillId="7" borderId="120" applyNumberFormat="0" applyAlignment="0" applyProtection="0"/>
    <xf numFmtId="0" fontId="23" fillId="23" borderId="126" applyNumberFormat="0" applyFont="0" applyAlignment="0" applyProtection="0"/>
    <xf numFmtId="0" fontId="23" fillId="23" borderId="121" applyNumberFormat="0" applyFont="0" applyAlignment="0" applyProtection="0"/>
    <xf numFmtId="0" fontId="64" fillId="20" borderId="122" applyNumberFormat="0" applyAlignment="0" applyProtection="0"/>
    <xf numFmtId="0" fontId="66" fillId="0" borderId="123" applyNumberFormat="0" applyFill="0" applyAlignment="0" applyProtection="0"/>
    <xf numFmtId="0" fontId="66" fillId="0" borderId="128" applyNumberFormat="0" applyFill="0" applyAlignment="0" applyProtection="0"/>
    <xf numFmtId="0" fontId="54" fillId="20" borderId="129" applyNumberFormat="0" applyAlignment="0" applyProtection="0"/>
    <xf numFmtId="0" fontId="54" fillId="20" borderId="124" applyNumberFormat="0" applyAlignment="0" applyProtection="0"/>
    <xf numFmtId="0" fontId="54" fillId="20" borderId="125" applyNumberFormat="0" applyAlignment="0" applyProtection="0"/>
    <xf numFmtId="0" fontId="23" fillId="23" borderId="130" applyNumberFormat="0" applyFont="0" applyAlignment="0" applyProtection="0"/>
    <xf numFmtId="0" fontId="64" fillId="20" borderId="131" applyNumberFormat="0" applyAlignment="0" applyProtection="0"/>
    <xf numFmtId="0" fontId="66" fillId="0" borderId="132" applyNumberFormat="0" applyFill="0" applyAlignment="0" applyProtection="0"/>
    <xf numFmtId="0" fontId="61" fillId="7" borderId="173" applyNumberFormat="0" applyAlignment="0" applyProtection="0"/>
    <xf numFmtId="0" fontId="64" fillId="20" borderId="147" applyNumberFormat="0" applyAlignment="0" applyProtection="0"/>
    <xf numFmtId="0" fontId="61" fillId="7" borderId="169" applyNumberFormat="0" applyAlignment="0" applyProtection="0"/>
    <xf numFmtId="0" fontId="23" fillId="23" borderId="146" applyNumberFormat="0" applyFont="0" applyAlignment="0" applyProtection="0"/>
    <xf numFmtId="0" fontId="66" fillId="0" borderId="183" applyNumberFormat="0" applyFill="0" applyAlignment="0" applyProtection="0"/>
    <xf numFmtId="0" fontId="23" fillId="23" borderId="138" applyNumberFormat="0" applyFont="0" applyAlignment="0" applyProtection="0"/>
    <xf numFmtId="0" fontId="66" fillId="0" borderId="164" applyNumberFormat="0" applyFill="0" applyAlignment="0" applyProtection="0"/>
    <xf numFmtId="0" fontId="61" fillId="7" borderId="137" applyNumberFormat="0" applyAlignment="0" applyProtection="0"/>
    <xf numFmtId="0" fontId="64" fillId="20" borderId="171" applyNumberFormat="0" applyAlignment="0" applyProtection="0"/>
    <xf numFmtId="0" fontId="54" fillId="20" borderId="169" applyNumberFormat="0" applyAlignment="0" applyProtection="0"/>
    <xf numFmtId="0" fontId="66" fillId="0" borderId="172" applyNumberFormat="0" applyFill="0" applyAlignment="0" applyProtection="0"/>
    <xf numFmtId="0" fontId="61" fillId="7" borderId="180" applyNumberFormat="0" applyAlignment="0" applyProtection="0"/>
    <xf numFmtId="0" fontId="61" fillId="7" borderId="157" applyNumberFormat="0" applyAlignment="0" applyProtection="0"/>
    <xf numFmtId="0" fontId="54" fillId="20" borderId="141" applyNumberFormat="0" applyAlignment="0" applyProtection="0"/>
    <xf numFmtId="0" fontId="64" fillId="20" borderId="155" applyNumberFormat="0" applyAlignment="0" applyProtection="0"/>
    <xf numFmtId="0" fontId="23" fillId="23" borderId="158" applyNumberFormat="0" applyFont="0" applyAlignment="0" applyProtection="0"/>
    <xf numFmtId="0" fontId="66" fillId="0" borderId="148" applyNumberFormat="0" applyFill="0" applyAlignment="0" applyProtection="0"/>
    <xf numFmtId="0" fontId="66" fillId="0" borderId="136" applyNumberFormat="0" applyFill="0" applyAlignment="0" applyProtection="0"/>
    <xf numFmtId="0" fontId="23" fillId="23" borderId="166" applyNumberFormat="0" applyFont="0" applyAlignment="0" applyProtection="0"/>
    <xf numFmtId="0" fontId="64" fillId="20" borderId="135" applyNumberFormat="0" applyAlignment="0" applyProtection="0"/>
    <xf numFmtId="0" fontId="23" fillId="23" borderId="134" applyNumberFormat="0" applyFont="0" applyAlignment="0" applyProtection="0"/>
    <xf numFmtId="0" fontId="61" fillId="7" borderId="145" applyNumberFormat="0" applyAlignment="0" applyProtection="0"/>
    <xf numFmtId="0" fontId="61" fillId="7" borderId="133" applyNumberFormat="0" applyAlignment="0" applyProtection="0"/>
    <xf numFmtId="0" fontId="23" fillId="23" borderId="181" applyNumberFormat="0" applyFont="0" applyAlignment="0" applyProtection="0"/>
    <xf numFmtId="0" fontId="66" fillId="0" borderId="156" applyNumberFormat="0" applyFill="0" applyAlignment="0" applyProtection="0"/>
    <xf numFmtId="0" fontId="23" fillId="23" borderId="154" applyNumberFormat="0" applyFont="0" applyAlignment="0" applyProtection="0"/>
    <xf numFmtId="0" fontId="64" fillId="20" borderId="163" applyNumberFormat="0" applyAlignment="0" applyProtection="0"/>
    <xf numFmtId="0" fontId="64" fillId="20" borderId="139" applyNumberFormat="0" applyAlignment="0" applyProtection="0"/>
    <xf numFmtId="0" fontId="54" fillId="20" borderId="133" applyNumberFormat="0" applyAlignment="0" applyProtection="0"/>
    <xf numFmtId="0" fontId="66" fillId="0" borderId="140" applyNumberFormat="0" applyFill="0" applyAlignment="0" applyProtection="0"/>
    <xf numFmtId="0" fontId="23" fillId="23" borderId="162" applyNumberFormat="0" applyFont="0" applyAlignment="0" applyProtection="0"/>
    <xf numFmtId="0" fontId="23" fillId="23" borderId="142" applyNumberFormat="0" applyFont="0" applyAlignment="0" applyProtection="0"/>
    <xf numFmtId="0" fontId="66" fillId="0" borderId="168" applyNumberFormat="0" applyFill="0" applyAlignment="0" applyProtection="0"/>
    <xf numFmtId="0" fontId="66" fillId="0" borderId="144" applyNumberFormat="0" applyFill="0" applyAlignment="0" applyProtection="0"/>
    <xf numFmtId="0" fontId="54" fillId="20" borderId="137" applyNumberFormat="0" applyAlignment="0" applyProtection="0"/>
    <xf numFmtId="0" fontId="54" fillId="20" borderId="157" applyNumberFormat="0" applyAlignment="0" applyProtection="0"/>
    <xf numFmtId="0" fontId="64" fillId="20" borderId="167" applyNumberFormat="0" applyAlignment="0" applyProtection="0"/>
    <xf numFmtId="0" fontId="61" fillId="7" borderId="149" applyNumberFormat="0" applyAlignment="0" applyProtection="0"/>
    <xf numFmtId="0" fontId="64" fillId="20" borderId="182" applyNumberFormat="0" applyAlignment="0" applyProtection="0"/>
    <xf numFmtId="0" fontId="61" fillId="7" borderId="141" applyNumberFormat="0" applyAlignment="0" applyProtection="0"/>
    <xf numFmtId="0" fontId="54" fillId="20" borderId="153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54" fillId="20" borderId="176" applyNumberFormat="0" applyAlignment="0" applyProtection="0"/>
    <xf numFmtId="0" fontId="54" fillId="20" borderId="149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54" fillId="20" borderId="145" applyNumberFormat="0" applyAlignment="0" applyProtection="0"/>
    <xf numFmtId="0" fontId="64" fillId="20" borderId="143" applyNumberFormat="0" applyAlignment="0" applyProtection="0"/>
    <xf numFmtId="0" fontId="54" fillId="20" borderId="180" applyNumberFormat="0" applyAlignment="0" applyProtection="0"/>
    <xf numFmtId="0" fontId="23" fillId="23" borderId="177" applyNumberFormat="0" applyFont="0" applyAlignment="0" applyProtection="0"/>
    <xf numFmtId="0" fontId="64" fillId="20" borderId="159" applyNumberFormat="0" applyAlignment="0" applyProtection="0"/>
    <xf numFmtId="0" fontId="61" fillId="7" borderId="165" applyNumberFormat="0" applyAlignment="0" applyProtection="0"/>
    <xf numFmtId="0" fontId="61" fillId="7" borderId="153" applyNumberFormat="0" applyAlignment="0" applyProtection="0"/>
    <xf numFmtId="0" fontId="61" fillId="7" borderId="161" applyNumberFormat="0" applyAlignment="0" applyProtection="0"/>
    <xf numFmtId="0" fontId="23" fillId="23" borderId="150" applyNumberFormat="0" applyFont="0" applyAlignment="0" applyProtection="0"/>
    <xf numFmtId="0" fontId="64" fillId="20" borderId="151" applyNumberFormat="0" applyAlignment="0" applyProtection="0"/>
    <xf numFmtId="0" fontId="66" fillId="0" borderId="152" applyNumberFormat="0" applyFill="0" applyAlignment="0" applyProtection="0"/>
    <xf numFmtId="0" fontId="23" fillId="23" borderId="170" applyNumberFormat="0" applyFont="0" applyAlignment="0" applyProtection="0"/>
    <xf numFmtId="0" fontId="54" fillId="20" borderId="165" applyNumberFormat="0" applyAlignment="0" applyProtection="0"/>
    <xf numFmtId="0" fontId="61" fillId="7" borderId="176" applyNumberFormat="0" applyAlignment="0" applyProtection="0"/>
    <xf numFmtId="0" fontId="66" fillId="0" borderId="175" applyNumberFormat="0" applyFill="0" applyAlignment="0" applyProtection="0"/>
    <xf numFmtId="0" fontId="54" fillId="20" borderId="161" applyNumberFormat="0" applyAlignment="0" applyProtection="0"/>
    <xf numFmtId="0" fontId="54" fillId="20" borderId="173" applyNumberFormat="0" applyAlignment="0" applyProtection="0"/>
    <xf numFmtId="0" fontId="66" fillId="0" borderId="160" applyNumberFormat="0" applyFill="0" applyAlignment="0" applyProtection="0"/>
    <xf numFmtId="0" fontId="64" fillId="20" borderId="178" applyNumberFormat="0" applyAlignment="0" applyProtection="0"/>
    <xf numFmtId="0" fontId="23" fillId="23" borderId="174" applyNumberFormat="0" applyFont="0" applyAlignment="0" applyProtection="0"/>
    <xf numFmtId="0" fontId="66" fillId="0" borderId="179" applyNumberFormat="0" applyFill="0" applyAlignment="0" applyProtection="0"/>
    <xf numFmtId="0" fontId="15" fillId="0" borderId="0"/>
    <xf numFmtId="0" fontId="23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3" borderId="0" applyNumberFormat="0" applyBorder="0" applyAlignment="0" applyProtection="0"/>
    <xf numFmtId="0" fontId="54" fillId="20" borderId="180" applyNumberFormat="0" applyAlignment="0" applyProtection="0"/>
    <xf numFmtId="0" fontId="5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60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61" fillId="7" borderId="180" applyNumberFormat="0" applyAlignment="0" applyProtection="0"/>
    <xf numFmtId="0" fontId="62" fillId="0" borderId="6" applyNumberFormat="0" applyFill="0" applyAlignment="0" applyProtection="0"/>
    <xf numFmtId="0" fontId="63" fillId="22" borderId="0" applyNumberFormat="0" applyBorder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9" fontId="2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83" applyNumberFormat="0" applyFill="0" applyAlignment="0" applyProtection="0"/>
    <xf numFmtId="0" fontId="6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81" applyNumberFormat="0" applyFont="0" applyAlignment="0" applyProtection="0"/>
    <xf numFmtId="0" fontId="61" fillId="7" borderId="180" applyNumberFormat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54" fillId="20" borderId="180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54" fillId="20" borderId="180" applyNumberFormat="0" applyAlignment="0" applyProtection="0"/>
    <xf numFmtId="0" fontId="54" fillId="20" borderId="180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61" fillId="7" borderId="180" applyNumberFormat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64" fillId="20" borderId="182" applyNumberFormat="0" applyAlignment="0" applyProtection="0"/>
    <xf numFmtId="0" fontId="54" fillId="20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61" fillId="7" borderId="180" applyNumberFormat="0" applyAlignment="0" applyProtection="0"/>
    <xf numFmtId="0" fontId="23" fillId="23" borderId="181" applyNumberFormat="0" applyFont="0" applyAlignment="0" applyProtection="0"/>
    <xf numFmtId="0" fontId="64" fillId="20" borderId="182" applyNumberFormat="0" applyAlignment="0" applyProtection="0"/>
    <xf numFmtId="0" fontId="66" fillId="0" borderId="183" applyNumberFormat="0" applyFill="0" applyAlignment="0" applyProtection="0"/>
    <xf numFmtId="0" fontId="23" fillId="23" borderId="181" applyNumberFormat="0" applyFont="0" applyAlignment="0" applyProtection="0"/>
    <xf numFmtId="0" fontId="54" fillId="20" borderId="180" applyNumberFormat="0" applyAlignment="0" applyProtection="0"/>
    <xf numFmtId="0" fontId="61" fillId="7" borderId="180" applyNumberFormat="0" applyAlignment="0" applyProtection="0"/>
    <xf numFmtId="0" fontId="66" fillId="0" borderId="183" applyNumberFormat="0" applyFill="0" applyAlignment="0" applyProtection="0"/>
    <xf numFmtId="0" fontId="54" fillId="20" borderId="180" applyNumberFormat="0" applyAlignment="0" applyProtection="0"/>
    <xf numFmtId="0" fontId="54" fillId="20" borderId="180" applyNumberFormat="0" applyAlignment="0" applyProtection="0"/>
    <xf numFmtId="0" fontId="66" fillId="0" borderId="183" applyNumberFormat="0" applyFill="0" applyAlignment="0" applyProtection="0"/>
    <xf numFmtId="0" fontId="64" fillId="20" borderId="182" applyNumberFormat="0" applyAlignment="0" applyProtection="0"/>
    <xf numFmtId="0" fontId="23" fillId="23" borderId="181" applyNumberFormat="0" applyFont="0" applyAlignment="0" applyProtection="0"/>
    <xf numFmtId="0" fontId="66" fillId="0" borderId="183" applyNumberFormat="0" applyFill="0" applyAlignment="0" applyProtection="0"/>
    <xf numFmtId="0" fontId="66" fillId="0" borderId="188" applyNumberFormat="0" applyFill="0" applyAlignment="0" applyProtection="0"/>
    <xf numFmtId="0" fontId="64" fillId="20" borderId="187" applyNumberFormat="0" applyAlignment="0" applyProtection="0"/>
    <xf numFmtId="0" fontId="23" fillId="23" borderId="186" applyNumberFormat="0" applyFont="0" applyAlignment="0" applyProtection="0"/>
    <xf numFmtId="0" fontId="61" fillId="7" borderId="185" applyNumberFormat="0" applyAlignment="0" applyProtection="0"/>
    <xf numFmtId="0" fontId="54" fillId="20" borderId="185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3" borderId="0" applyNumberFormat="0" applyBorder="0" applyAlignment="0" applyProtection="0"/>
    <xf numFmtId="0" fontId="54" fillId="20" borderId="189" applyNumberFormat="0" applyAlignment="0" applyProtection="0"/>
    <xf numFmtId="0" fontId="5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60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61" fillId="7" borderId="189" applyNumberFormat="0" applyAlignment="0" applyProtection="0"/>
    <xf numFmtId="0" fontId="62" fillId="0" borderId="6" applyNumberFormat="0" applyFill="0" applyAlignment="0" applyProtection="0"/>
    <xf numFmtId="0" fontId="63" fillId="22" borderId="0" applyNumberFormat="0" applyBorder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9" fontId="2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91" applyNumberFormat="0" applyFill="0" applyAlignment="0" applyProtection="0"/>
    <xf numFmtId="0" fontId="67" fillId="0" borderId="0" applyNumberFormat="0" applyFill="0" applyBorder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4" fillId="20" borderId="189" applyNumberFormat="0" applyAlignment="0" applyProtection="0"/>
    <xf numFmtId="0" fontId="54" fillId="20" borderId="189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14" fillId="0" borderId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4" fillId="20" borderId="189" applyNumberFormat="0" applyAlignment="0" applyProtection="0"/>
    <xf numFmtId="0" fontId="54" fillId="20" borderId="189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2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2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2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13" fillId="0" borderId="0"/>
    <xf numFmtId="0" fontId="64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13" fillId="0" borderId="0"/>
    <xf numFmtId="0" fontId="64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23" fillId="0" borderId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4" fillId="20" borderId="187" applyNumberFormat="0" applyAlignment="0" applyProtection="0"/>
    <xf numFmtId="0" fontId="54" fillId="20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23" fillId="23" borderId="190" applyNumberFormat="0" applyFon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6" fillId="0" borderId="191" applyNumberFormat="0" applyFill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4" fillId="20" borderId="187" applyNumberFormat="0" applyAlignment="0" applyProtection="0"/>
    <xf numFmtId="0" fontId="23" fillId="23" borderId="190" applyNumberFormat="0" applyFont="0" applyAlignment="0" applyProtection="0"/>
    <xf numFmtId="0" fontId="61" fillId="7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54" fillId="20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61" fillId="7" borderId="189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4" fillId="20" borderId="187" applyNumberFormat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66" fillId="0" borderId="191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9" fontId="12" fillId="0" borderId="0" applyFont="0" applyFill="0" applyBorder="0" applyAlignment="0" applyProtection="0"/>
    <xf numFmtId="0" fontId="54" fillId="20" borderId="193" applyNumberFormat="0" applyAlignment="0" applyProtection="0"/>
    <xf numFmtId="0" fontId="12" fillId="0" borderId="0"/>
    <xf numFmtId="0" fontId="54" fillId="20" borderId="193" applyNumberFormat="0" applyAlignment="0" applyProtection="0"/>
    <xf numFmtId="0" fontId="54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4" fillId="20" borderId="193" applyNumberFormat="0" applyAlignment="0" applyProtection="0"/>
    <xf numFmtId="0" fontId="54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12" fillId="0" borderId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4" fillId="20" borderId="193" applyNumberFormat="0" applyAlignment="0" applyProtection="0"/>
    <xf numFmtId="0" fontId="54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4" fillId="20" borderId="193" applyNumberFormat="0" applyAlignment="0" applyProtection="0"/>
    <xf numFmtId="0" fontId="54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12" fillId="0" borderId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4" fillId="20" borderId="193" applyNumberFormat="0" applyAlignment="0" applyProtection="0"/>
    <xf numFmtId="0" fontId="54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12" fillId="0" borderId="0"/>
    <xf numFmtId="0" fontId="64" fillId="20" borderId="19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12" fillId="0" borderId="0"/>
    <xf numFmtId="0" fontId="64" fillId="20" borderId="19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4" fillId="20" borderId="195" applyNumberFormat="0" applyAlignment="0" applyProtection="0"/>
    <xf numFmtId="0" fontId="54" fillId="20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6" fillId="0" borderId="196" applyNumberFormat="0" applyFill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6" fillId="0" borderId="196" applyNumberFormat="0" applyFill="0" applyAlignment="0" applyProtection="0"/>
    <xf numFmtId="0" fontId="66" fillId="0" borderId="196" applyNumberFormat="0" applyFill="0" applyAlignment="0" applyProtection="0"/>
    <xf numFmtId="0" fontId="64" fillId="20" borderId="195" applyNumberFormat="0" applyAlignment="0" applyProtection="0"/>
    <xf numFmtId="0" fontId="23" fillId="23" borderId="194" applyNumberFormat="0" applyFont="0" applyAlignment="0" applyProtection="0"/>
    <xf numFmtId="0" fontId="61" fillId="7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54" fillId="20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6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64" fillId="20" borderId="195" applyNumberForma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3" borderId="0" applyNumberFormat="0" applyBorder="0" applyAlignment="0" applyProtection="0"/>
    <xf numFmtId="0" fontId="54" fillId="20" borderId="197" applyNumberFormat="0" applyAlignment="0" applyProtection="0"/>
    <xf numFmtId="0" fontId="5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60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61" fillId="7" borderId="197" applyNumberFormat="0" applyAlignment="0" applyProtection="0"/>
    <xf numFmtId="0" fontId="62" fillId="0" borderId="6" applyNumberFormat="0" applyFill="0" applyAlignment="0" applyProtection="0"/>
    <xf numFmtId="0" fontId="63" fillId="22" borderId="0" applyNumberFormat="0" applyBorder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9" fontId="2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00" applyNumberFormat="0" applyFill="0" applyAlignment="0" applyProtection="0"/>
    <xf numFmtId="0" fontId="67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79" fillId="0" borderId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79" fillId="0" borderId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4" fillId="20" borderId="199" applyNumberFormat="0" applyAlignment="0" applyProtection="0"/>
    <xf numFmtId="0" fontId="54" fillId="20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61" fillId="7" borderId="197" applyNumberFormat="0" applyAlignment="0" applyProtection="0"/>
    <xf numFmtId="0" fontId="23" fillId="23" borderId="198" applyNumberFormat="0" applyFont="0" applyAlignment="0" applyProtection="0"/>
    <xf numFmtId="0" fontId="64" fillId="20" borderId="199" applyNumberFormat="0" applyAlignment="0" applyProtection="0"/>
    <xf numFmtId="0" fontId="66" fillId="0" borderId="200" applyNumberFormat="0" applyFill="0" applyAlignment="0" applyProtection="0"/>
    <xf numFmtId="0" fontId="23" fillId="23" borderId="198" applyNumberFormat="0" applyFont="0" applyAlignment="0" applyProtection="0"/>
    <xf numFmtId="0" fontId="54" fillId="20" borderId="197" applyNumberFormat="0" applyAlignment="0" applyProtection="0"/>
    <xf numFmtId="0" fontId="61" fillId="7" borderId="197" applyNumberFormat="0" applyAlignment="0" applyProtection="0"/>
    <xf numFmtId="0" fontId="66" fillId="0" borderId="200" applyNumberFormat="0" applyFill="0" applyAlignment="0" applyProtection="0"/>
    <xf numFmtId="0" fontId="54" fillId="20" borderId="197" applyNumberFormat="0" applyAlignment="0" applyProtection="0"/>
    <xf numFmtId="0" fontId="54" fillId="20" borderId="197" applyNumberFormat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6" fillId="0" borderId="200" applyNumberFormat="0" applyFill="0" applyAlignment="0" applyProtection="0"/>
    <xf numFmtId="0" fontId="66" fillId="0" borderId="200" applyNumberFormat="0" applyFill="0" applyAlignment="0" applyProtection="0"/>
    <xf numFmtId="0" fontId="64" fillId="20" borderId="199" applyNumberFormat="0" applyAlignment="0" applyProtection="0"/>
    <xf numFmtId="0" fontId="23" fillId="23" borderId="198" applyNumberFormat="0" applyFont="0" applyAlignment="0" applyProtection="0"/>
    <xf numFmtId="0" fontId="61" fillId="7" borderId="197" applyNumberFormat="0" applyAlignment="0" applyProtection="0"/>
    <xf numFmtId="0" fontId="54" fillId="20" borderId="197" applyNumberFormat="0" applyAlignment="0" applyProtection="0"/>
    <xf numFmtId="0" fontId="79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10" fillId="0" borderId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10" fillId="0" borderId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10" fillId="0" borderId="0"/>
    <xf numFmtId="0" fontId="64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10" fillId="0" borderId="0"/>
    <xf numFmtId="0" fontId="64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10" fillId="0" borderId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10" fillId="0" borderId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1" applyNumberFormat="0" applyAlignment="0" applyProtection="0"/>
    <xf numFmtId="0" fontId="54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10" fillId="0" borderId="0"/>
    <xf numFmtId="0" fontId="64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10" fillId="0" borderId="0"/>
    <xf numFmtId="0" fontId="64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10" fillId="0" borderId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4" fillId="20" borderId="203" applyNumberFormat="0" applyAlignment="0" applyProtection="0"/>
    <xf numFmtId="0" fontId="54" fillId="20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61" fillId="7" borderId="201" applyNumberFormat="0" applyAlignment="0" applyProtection="0"/>
    <xf numFmtId="0" fontId="23" fillId="23" borderId="202" applyNumberFormat="0" applyFont="0" applyAlignment="0" applyProtection="0"/>
    <xf numFmtId="0" fontId="64" fillId="20" borderId="203" applyNumberFormat="0" applyAlignment="0" applyProtection="0"/>
    <xf numFmtId="0" fontId="66" fillId="0" borderId="204" applyNumberFormat="0" applyFill="0" applyAlignment="0" applyProtection="0"/>
    <xf numFmtId="0" fontId="23" fillId="23" borderId="202" applyNumberFormat="0" applyFont="0" applyAlignment="0" applyProtection="0"/>
    <xf numFmtId="0" fontId="54" fillId="20" borderId="201" applyNumberFormat="0" applyAlignment="0" applyProtection="0"/>
    <xf numFmtId="0" fontId="61" fillId="7" borderId="201" applyNumberFormat="0" applyAlignment="0" applyProtection="0"/>
    <xf numFmtId="0" fontId="66" fillId="0" borderId="204" applyNumberFormat="0" applyFill="0" applyAlignment="0" applyProtection="0"/>
    <xf numFmtId="0" fontId="54" fillId="20" borderId="201" applyNumberFormat="0" applyAlignment="0" applyProtection="0"/>
    <xf numFmtId="0" fontId="54" fillId="20" borderId="201" applyNumberFormat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6" fillId="0" borderId="204" applyNumberFormat="0" applyFill="0" applyAlignment="0" applyProtection="0"/>
    <xf numFmtId="0" fontId="66" fillId="0" borderId="204" applyNumberFormat="0" applyFill="0" applyAlignment="0" applyProtection="0"/>
    <xf numFmtId="0" fontId="64" fillId="20" borderId="203" applyNumberFormat="0" applyAlignment="0" applyProtection="0"/>
    <xf numFmtId="0" fontId="23" fillId="23" borderId="202" applyNumberFormat="0" applyFont="0" applyAlignment="0" applyProtection="0"/>
    <xf numFmtId="0" fontId="61" fillId="7" borderId="201" applyNumberFormat="0" applyAlignment="0" applyProtection="0"/>
    <xf numFmtId="0" fontId="54" fillId="20" borderId="201" applyNumberFormat="0" applyAlignment="0" applyProtection="0"/>
    <xf numFmtId="0" fontId="23" fillId="0" borderId="0"/>
    <xf numFmtId="0" fontId="54" fillId="20" borderId="215" applyNumberFormat="0" applyAlignment="0" applyProtection="0"/>
    <xf numFmtId="0" fontId="61" fillId="7" borderId="215" applyNumberFormat="0" applyAlignment="0" applyProtection="0"/>
    <xf numFmtId="0" fontId="23" fillId="23" borderId="216" applyNumberFormat="0" applyFont="0" applyAlignment="0" applyProtection="0"/>
    <xf numFmtId="0" fontId="64" fillId="20" borderId="217" applyNumberFormat="0" applyAlignment="0" applyProtection="0"/>
    <xf numFmtId="0" fontId="66" fillId="0" borderId="218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8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40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274">
    <xf numFmtId="0" fontId="0" fillId="0" borderId="0" xfId="0"/>
    <xf numFmtId="5" fontId="31" fillId="31" borderId="0" xfId="0" applyNumberFormat="1" applyFont="1" applyFill="1" applyBorder="1" applyAlignment="1" applyProtection="1">
      <alignment vertical="center"/>
    </xf>
    <xf numFmtId="0" fontId="23" fillId="0" borderId="27" xfId="53" applyFont="1" applyFill="1" applyBorder="1" applyProtection="1"/>
    <xf numFmtId="0" fontId="23" fillId="0" borderId="233" xfId="53" applyFont="1" applyFill="1" applyBorder="1" applyProtection="1"/>
    <xf numFmtId="6" fontId="23" fillId="0" borderId="207" xfId="54" applyNumberFormat="1" applyFont="1" applyFill="1" applyBorder="1" applyAlignment="1" applyProtection="1">
      <alignment horizontal="right"/>
    </xf>
    <xf numFmtId="6" fontId="23" fillId="33" borderId="207" xfId="54" applyNumberFormat="1" applyFont="1" applyFill="1" applyBorder="1" applyAlignment="1" applyProtection="1">
      <alignment horizontal="right"/>
    </xf>
    <xf numFmtId="6" fontId="23" fillId="0" borderId="206" xfId="54" applyNumberFormat="1" applyFont="1" applyFill="1" applyBorder="1" applyAlignment="1" applyProtection="1">
      <alignment horizontal="right"/>
    </xf>
    <xf numFmtId="0" fontId="23" fillId="0" borderId="251" xfId="53" applyFont="1" applyFill="1" applyBorder="1" applyProtection="1"/>
    <xf numFmtId="0" fontId="23" fillId="0" borderId="252" xfId="53" applyFont="1" applyFill="1" applyBorder="1" applyProtection="1"/>
    <xf numFmtId="6" fontId="23" fillId="0" borderId="253" xfId="54" applyNumberFormat="1" applyFont="1" applyFill="1" applyBorder="1" applyAlignment="1" applyProtection="1">
      <alignment horizontal="right"/>
    </xf>
    <xf numFmtId="6" fontId="23" fillId="33" borderId="253" xfId="54" applyNumberFormat="1" applyFont="1" applyFill="1" applyBorder="1" applyAlignment="1" applyProtection="1">
      <alignment horizontal="right"/>
    </xf>
    <xf numFmtId="0" fontId="23" fillId="0" borderId="254" xfId="53" applyFont="1" applyFill="1" applyBorder="1" applyProtection="1"/>
    <xf numFmtId="0" fontId="23" fillId="0" borderId="255" xfId="53" applyFont="1" applyFill="1" applyBorder="1" applyProtection="1"/>
    <xf numFmtId="6" fontId="23" fillId="0" borderId="256" xfId="54" applyNumberFormat="1" applyFont="1" applyFill="1" applyBorder="1" applyAlignment="1" applyProtection="1">
      <alignment horizontal="right"/>
    </xf>
    <xf numFmtId="6" fontId="23" fillId="33" borderId="256" xfId="54" applyNumberFormat="1" applyFont="1" applyFill="1" applyBorder="1" applyAlignment="1" applyProtection="1">
      <alignment horizontal="right"/>
    </xf>
    <xf numFmtId="1" fontId="24" fillId="25" borderId="224" xfId="0" applyNumberFormat="1" applyFont="1" applyFill="1" applyBorder="1" applyAlignment="1" applyProtection="1">
      <alignment horizontal="center" vertical="center"/>
    </xf>
    <xf numFmtId="1" fontId="25" fillId="25" borderId="224" xfId="0" applyNumberFormat="1" applyFont="1" applyFill="1" applyBorder="1" applyAlignment="1" applyProtection="1">
      <alignment horizontal="center" vertical="center"/>
    </xf>
    <xf numFmtId="6" fontId="23" fillId="31" borderId="256" xfId="54" applyNumberFormat="1" applyFont="1" applyFill="1" applyBorder="1" applyAlignment="1" applyProtection="1">
      <alignment horizontal="right"/>
    </xf>
    <xf numFmtId="6" fontId="23" fillId="31" borderId="253" xfId="54" applyNumberFormat="1" applyFont="1" applyFill="1" applyBorder="1" applyAlignment="1" applyProtection="1">
      <alignment horizontal="right"/>
    </xf>
    <xf numFmtId="6" fontId="23" fillId="31" borderId="207" xfId="54" applyNumberFormat="1" applyFont="1" applyFill="1" applyBorder="1" applyAlignment="1" applyProtection="1">
      <alignment horizontal="right"/>
    </xf>
    <xf numFmtId="6" fontId="23" fillId="34" borderId="256" xfId="54" applyNumberFormat="1" applyFont="1" applyFill="1" applyBorder="1" applyAlignment="1" applyProtection="1">
      <alignment horizontal="right"/>
    </xf>
    <xf numFmtId="6" fontId="23" fillId="34" borderId="253" xfId="54" applyNumberFormat="1" applyFont="1" applyFill="1" applyBorder="1" applyAlignment="1" applyProtection="1">
      <alignment horizontal="right"/>
    </xf>
    <xf numFmtId="6" fontId="23" fillId="34" borderId="207" xfId="54" applyNumberFormat="1" applyFont="1" applyFill="1" applyBorder="1" applyAlignment="1" applyProtection="1">
      <alignment horizontal="right"/>
    </xf>
    <xf numFmtId="6" fontId="23" fillId="34" borderId="206" xfId="54" applyNumberFormat="1" applyFont="1" applyFill="1" applyBorder="1" applyAlignment="1" applyProtection="1">
      <alignment horizontal="right"/>
    </xf>
    <xf numFmtId="6" fontId="23" fillId="34" borderId="249" xfId="54" applyNumberFormat="1" applyFont="1" applyFill="1" applyBorder="1" applyAlignment="1" applyProtection="1">
      <alignment horizontal="right"/>
    </xf>
    <xf numFmtId="6" fontId="23" fillId="34" borderId="250" xfId="54" applyNumberFormat="1" applyFont="1" applyFill="1" applyBorder="1" applyAlignment="1" applyProtection="1">
      <alignment horizontal="right"/>
    </xf>
    <xf numFmtId="0" fontId="47" fillId="30" borderId="14" xfId="0" applyFont="1" applyFill="1" applyBorder="1" applyAlignment="1" applyProtection="1">
      <alignment vertical="center" wrapText="1"/>
    </xf>
    <xf numFmtId="0" fontId="35" fillId="0" borderId="0" xfId="0" applyFont="1" applyBorder="1" applyAlignment="1" applyProtection="1">
      <alignment horizontal="center" vertical="center"/>
    </xf>
    <xf numFmtId="0" fontId="0" fillId="0" borderId="0" xfId="0" applyProtection="1"/>
    <xf numFmtId="9" fontId="29" fillId="26" borderId="16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Border="1" applyProtection="1"/>
    <xf numFmtId="5" fontId="27" fillId="0" borderId="281" xfId="0" applyNumberFormat="1" applyFont="1" applyFill="1" applyBorder="1" applyAlignment="1" applyProtection="1">
      <alignment horizontal="center" vertical="center"/>
    </xf>
    <xf numFmtId="10" fontId="27" fillId="0" borderId="280" xfId="48" applyNumberFormat="1" applyFont="1" applyFill="1" applyBorder="1" applyAlignment="1" applyProtection="1">
      <alignment horizontal="right" vertical="center"/>
    </xf>
    <xf numFmtId="10" fontId="27" fillId="0" borderId="281" xfId="0" applyNumberFormat="1" applyFont="1" applyFill="1" applyBorder="1" applyAlignment="1" applyProtection="1">
      <alignment vertical="center"/>
    </xf>
    <xf numFmtId="0" fontId="31" fillId="38" borderId="309" xfId="0" quotePrefix="1" applyFont="1" applyFill="1" applyBorder="1" applyAlignment="1" applyProtection="1">
      <alignment horizontal="center" vertical="center" wrapText="1"/>
    </xf>
    <xf numFmtId="0" fontId="31" fillId="0" borderId="309" xfId="0" applyFont="1" applyFill="1" applyBorder="1" applyAlignment="1" applyProtection="1">
      <alignment horizontal="center" vertical="center" wrapText="1"/>
    </xf>
    <xf numFmtId="0" fontId="26" fillId="0" borderId="298" xfId="0" applyFont="1" applyFill="1" applyBorder="1" applyAlignment="1" applyProtection="1">
      <alignment horizontal="center" vertical="center"/>
    </xf>
    <xf numFmtId="0" fontId="27" fillId="0" borderId="278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6" fillId="0" borderId="272" xfId="0" applyFont="1" applyFill="1" applyBorder="1" applyAlignment="1" applyProtection="1">
      <alignment horizontal="center" vertical="center"/>
    </xf>
    <xf numFmtId="0" fontId="26" fillId="0" borderId="301" xfId="0" applyFont="1" applyFill="1" applyBorder="1" applyAlignment="1" applyProtection="1">
      <alignment horizontal="left" vertical="center" wrapText="1"/>
    </xf>
    <xf numFmtId="0" fontId="27" fillId="0" borderId="279" xfId="0" applyFont="1" applyFill="1" applyBorder="1" applyAlignment="1" applyProtection="1">
      <alignment horizontal="center" vertical="center"/>
    </xf>
    <xf numFmtId="0" fontId="26" fillId="0" borderId="273" xfId="0" quotePrefix="1" applyFont="1" applyFill="1" applyBorder="1" applyAlignment="1" applyProtection="1">
      <alignment horizontal="center" vertical="center"/>
    </xf>
    <xf numFmtId="0" fontId="26" fillId="0" borderId="291" xfId="0" applyFont="1" applyFill="1" applyBorder="1" applyAlignment="1" applyProtection="1">
      <alignment horizontal="left" vertical="center"/>
    </xf>
    <xf numFmtId="0" fontId="27" fillId="0" borderId="280" xfId="0" applyFont="1" applyFill="1" applyBorder="1" applyAlignment="1" applyProtection="1">
      <alignment horizontal="center" vertical="center"/>
    </xf>
    <xf numFmtId="0" fontId="26" fillId="0" borderId="273" xfId="0" applyFont="1" applyFill="1" applyBorder="1" applyAlignment="1" applyProtection="1">
      <alignment horizontal="center" vertical="center"/>
    </xf>
    <xf numFmtId="0" fontId="26" fillId="0" borderId="299" xfId="0" applyFont="1" applyFill="1" applyBorder="1" applyAlignment="1" applyProtection="1">
      <alignment horizontal="center" vertical="center"/>
    </xf>
    <xf numFmtId="0" fontId="26" fillId="0" borderId="17" xfId="0" quotePrefix="1" applyFont="1" applyFill="1" applyBorder="1" applyAlignment="1" applyProtection="1">
      <alignment horizontal="center" vertical="center"/>
    </xf>
    <xf numFmtId="0" fontId="26" fillId="0" borderId="292" xfId="0" applyFont="1" applyFill="1" applyBorder="1" applyAlignment="1" applyProtection="1">
      <alignment horizontal="left" vertical="center"/>
    </xf>
    <xf numFmtId="0" fontId="27" fillId="0" borderId="281" xfId="0" applyFont="1" applyFill="1" applyBorder="1" applyAlignment="1" applyProtection="1">
      <alignment horizontal="center" vertical="center"/>
    </xf>
    <xf numFmtId="0" fontId="26" fillId="0" borderId="17" xfId="0" applyFont="1" applyFill="1" applyBorder="1" applyAlignment="1" applyProtection="1">
      <alignment horizontal="left" vertical="center"/>
    </xf>
    <xf numFmtId="0" fontId="27" fillId="0" borderId="293" xfId="0" applyFont="1" applyFill="1" applyBorder="1" applyAlignment="1" applyProtection="1">
      <alignment vertical="center"/>
    </xf>
    <xf numFmtId="0" fontId="27" fillId="0" borderId="282" xfId="0" applyFont="1" applyFill="1" applyBorder="1" applyAlignment="1" applyProtection="1">
      <alignment horizontal="center" vertical="center"/>
    </xf>
    <xf numFmtId="0" fontId="26" fillId="0" borderId="17" xfId="0" applyFont="1" applyFill="1" applyBorder="1" applyAlignment="1" applyProtection="1">
      <alignment horizontal="center" vertical="center"/>
    </xf>
    <xf numFmtId="0" fontId="26" fillId="0" borderId="302" xfId="0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left" vertical="center"/>
    </xf>
    <xf numFmtId="0" fontId="27" fillId="0" borderId="293" xfId="0" applyFont="1" applyFill="1" applyBorder="1" applyAlignment="1" applyProtection="1">
      <alignment horizontal="left" vertical="center"/>
    </xf>
    <xf numFmtId="0" fontId="26" fillId="0" borderId="273" xfId="0" applyFont="1" applyFill="1" applyBorder="1" applyAlignment="1" applyProtection="1">
      <alignment horizontal="left" vertical="center"/>
    </xf>
    <xf numFmtId="0" fontId="27" fillId="0" borderId="291" xfId="0" applyFont="1" applyFill="1" applyBorder="1" applyAlignment="1" applyProtection="1">
      <alignment horizontal="left" vertical="center"/>
    </xf>
    <xf numFmtId="0" fontId="80" fillId="0" borderId="291" xfId="0" applyFont="1" applyFill="1" applyBorder="1" applyAlignment="1" applyProtection="1">
      <alignment horizontal="left" vertical="center"/>
    </xf>
    <xf numFmtId="0" fontId="26" fillId="0" borderId="15" xfId="0" applyFont="1" applyFill="1" applyBorder="1" applyAlignment="1" applyProtection="1">
      <alignment vertical="center"/>
    </xf>
    <xf numFmtId="0" fontId="26" fillId="0" borderId="300" xfId="0" applyFont="1" applyFill="1" applyBorder="1" applyAlignment="1" applyProtection="1">
      <alignment horizontal="left" vertical="center"/>
    </xf>
    <xf numFmtId="0" fontId="27" fillId="0" borderId="278" xfId="0" applyFont="1" applyFill="1" applyBorder="1" applyAlignment="1" applyProtection="1">
      <alignment horizontal="center" vertical="center"/>
    </xf>
    <xf numFmtId="0" fontId="26" fillId="0" borderId="273" xfId="0" quotePrefix="1" applyFont="1" applyFill="1" applyBorder="1" applyAlignment="1" applyProtection="1">
      <alignment horizontal="center" vertical="center" wrapText="1"/>
    </xf>
    <xf numFmtId="0" fontId="26" fillId="0" borderId="291" xfId="0" applyFont="1" applyFill="1" applyBorder="1" applyAlignment="1" applyProtection="1">
      <alignment horizontal="left" vertical="center" wrapText="1"/>
    </xf>
    <xf numFmtId="0" fontId="39" fillId="31" borderId="0" xfId="0" applyFont="1" applyFill="1" applyBorder="1" applyAlignment="1" applyProtection="1">
      <alignment vertical="center"/>
    </xf>
    <xf numFmtId="0" fontId="31" fillId="31" borderId="0" xfId="0" applyFont="1" applyFill="1" applyBorder="1" applyAlignment="1" applyProtection="1">
      <alignment horizontal="left" vertical="center" wrapText="1"/>
    </xf>
    <xf numFmtId="0" fontId="27" fillId="31" borderId="0" xfId="0" applyFont="1" applyFill="1" applyBorder="1" applyAlignment="1" applyProtection="1">
      <alignment horizontal="center" vertical="center"/>
    </xf>
    <xf numFmtId="0" fontId="0" fillId="31" borderId="0" xfId="0" applyFill="1" applyBorder="1" applyAlignment="1" applyProtection="1">
      <alignment vertical="center"/>
    </xf>
    <xf numFmtId="0" fontId="31" fillId="0" borderId="298" xfId="0" applyFont="1" applyFill="1" applyBorder="1" applyAlignment="1" applyProtection="1">
      <alignment horizontal="center" vertical="center"/>
    </xf>
    <xf numFmtId="0" fontId="27" fillId="0" borderId="298" xfId="0" applyFont="1" applyFill="1" applyBorder="1" applyAlignment="1" applyProtection="1">
      <alignment vertical="center"/>
    </xf>
    <xf numFmtId="0" fontId="0" fillId="0" borderId="298" xfId="0" applyBorder="1" applyAlignment="1" applyProtection="1">
      <alignment vertical="center"/>
    </xf>
    <xf numFmtId="0" fontId="26" fillId="0" borderId="29" xfId="0" applyFont="1" applyFill="1" applyBorder="1" applyAlignment="1" applyProtection="1">
      <alignment horizontal="center" vertical="center"/>
    </xf>
    <xf numFmtId="0" fontId="26" fillId="0" borderId="295" xfId="0" applyFont="1" applyFill="1" applyBorder="1" applyAlignment="1" applyProtection="1">
      <alignment horizontal="left" vertical="center"/>
    </xf>
    <xf numFmtId="0" fontId="27" fillId="0" borderId="285" xfId="0" applyFont="1" applyFill="1" applyBorder="1" applyAlignment="1" applyProtection="1">
      <alignment horizontal="center" vertical="center"/>
    </xf>
    <xf numFmtId="0" fontId="26" fillId="31" borderId="273" xfId="0" applyFont="1" applyFill="1" applyBorder="1" applyAlignment="1" applyProtection="1">
      <alignment horizontal="left" vertical="center"/>
    </xf>
    <xf numFmtId="0" fontId="0" fillId="0" borderId="291" xfId="0" applyBorder="1" applyAlignment="1" applyProtection="1">
      <alignment vertical="center"/>
    </xf>
    <xf numFmtId="0" fontId="26" fillId="31" borderId="291" xfId="0" applyFont="1" applyFill="1" applyBorder="1" applyAlignment="1" applyProtection="1">
      <alignment horizontal="left" vertical="center"/>
    </xf>
    <xf numFmtId="0" fontId="26" fillId="31" borderId="292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4" fillId="45" borderId="223" xfId="0" applyFont="1" applyFill="1" applyBorder="1" applyAlignment="1" applyProtection="1">
      <alignment horizontal="center" vertical="center" wrapText="1"/>
    </xf>
    <xf numFmtId="0" fontId="34" fillId="44" borderId="223" xfId="0" applyFont="1" applyFill="1" applyBorder="1" applyAlignment="1" applyProtection="1">
      <alignment horizontal="center" vertical="center" wrapText="1"/>
    </xf>
    <xf numFmtId="0" fontId="45" fillId="0" borderId="0" xfId="0" applyFont="1" applyFill="1" applyBorder="1" applyAlignment="1" applyProtection="1">
      <alignment horizontal="center" vertical="center"/>
    </xf>
    <xf numFmtId="6" fontId="45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5" fillId="0" borderId="0" xfId="0" applyFont="1" applyProtection="1"/>
    <xf numFmtId="0" fontId="23" fillId="0" borderId="0" xfId="65" applyProtection="1"/>
    <xf numFmtId="0" fontId="23" fillId="0" borderId="0" xfId="65" applyBorder="1" applyProtection="1"/>
    <xf numFmtId="0" fontId="23" fillId="0" borderId="0" xfId="65" applyFont="1" applyProtection="1"/>
    <xf numFmtId="0" fontId="23" fillId="0" borderId="0" xfId="65" applyFont="1" applyAlignment="1" applyProtection="1">
      <alignment horizontal="center"/>
    </xf>
    <xf numFmtId="0" fontId="34" fillId="33" borderId="192" xfId="0" applyFont="1" applyFill="1" applyBorder="1" applyAlignment="1" applyProtection="1">
      <alignment horizontal="center" vertical="center" wrapText="1"/>
    </xf>
    <xf numFmtId="0" fontId="34" fillId="34" borderId="48" xfId="0" applyFont="1" applyFill="1" applyBorder="1" applyAlignment="1" applyProtection="1">
      <alignment horizontal="center" vertical="center" wrapText="1"/>
    </xf>
    <xf numFmtId="49" fontId="47" fillId="30" borderId="205" xfId="53" applyNumberFormat="1" applyFont="1" applyFill="1" applyBorder="1" applyAlignment="1" applyProtection="1">
      <alignment horizontal="center" vertical="center" wrapText="1"/>
    </xf>
    <xf numFmtId="49" fontId="47" fillId="30" borderId="14" xfId="53" applyNumberFormat="1" applyFont="1" applyFill="1" applyBorder="1" applyAlignment="1" applyProtection="1">
      <alignment horizontal="center" vertical="center" wrapText="1"/>
    </xf>
    <xf numFmtId="49" fontId="47" fillId="30" borderId="38" xfId="53" applyNumberFormat="1" applyFont="1" applyFill="1" applyBorder="1" applyAlignment="1" applyProtection="1">
      <alignment horizontal="center" vertical="center" wrapText="1"/>
    </xf>
    <xf numFmtId="10" fontId="34" fillId="30" borderId="224" xfId="49" applyNumberFormat="1" applyFont="1" applyFill="1" applyBorder="1" applyAlignment="1" applyProtection="1">
      <alignment horizontal="center" vertical="center" wrapText="1"/>
    </xf>
    <xf numFmtId="6" fontId="34" fillId="30" borderId="224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50" xfId="0" applyNumberFormat="1" applyFont="1" applyBorder="1" applyAlignment="1" applyProtection="1">
      <alignment vertical="center"/>
    </xf>
    <xf numFmtId="6" fontId="23" fillId="34" borderId="250" xfId="0" applyNumberFormat="1" applyFont="1" applyFill="1" applyBorder="1" applyAlignment="1" applyProtection="1">
      <alignment vertical="center"/>
    </xf>
    <xf numFmtId="6" fontId="23" fillId="0" borderId="250" xfId="0" applyNumberFormat="1" applyFont="1" applyFill="1" applyBorder="1" applyAlignment="1" applyProtection="1">
      <alignment vertical="center"/>
    </xf>
    <xf numFmtId="6" fontId="23" fillId="33" borderId="250" xfId="0" applyNumberFormat="1" applyFont="1" applyFill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8" fontId="25" fillId="0" borderId="12" xfId="0" applyNumberFormat="1" applyFont="1" applyBorder="1" applyAlignment="1" applyProtection="1">
      <alignment vertical="center"/>
    </xf>
    <xf numFmtId="6" fontId="25" fillId="0" borderId="12" xfId="0" applyNumberFormat="1" applyFont="1" applyBorder="1" applyAlignment="1" applyProtection="1">
      <alignment vertical="center"/>
    </xf>
    <xf numFmtId="6" fontId="25" fillId="34" borderId="12" xfId="0" applyNumberFormat="1" applyFont="1" applyFill="1" applyBorder="1" applyAlignment="1" applyProtection="1">
      <alignment vertical="center"/>
    </xf>
    <xf numFmtId="6" fontId="25" fillId="0" borderId="12" xfId="0" applyNumberFormat="1" applyFont="1" applyFill="1" applyBorder="1" applyAlignment="1" applyProtection="1">
      <alignment vertical="center"/>
    </xf>
    <xf numFmtId="6" fontId="25" fillId="33" borderId="12" xfId="0" applyNumberFormat="1" applyFont="1" applyFill="1" applyBorder="1" applyAlignment="1" applyProtection="1">
      <alignment vertical="center"/>
    </xf>
    <xf numFmtId="0" fontId="23" fillId="0" borderId="251" xfId="65" applyFont="1" applyFill="1" applyBorder="1" applyAlignment="1" applyProtection="1">
      <alignment horizontal="center" vertical="center"/>
    </xf>
    <xf numFmtId="0" fontId="23" fillId="0" borderId="261" xfId="65" applyNumberFormat="1" applyFont="1" applyFill="1" applyBorder="1" applyAlignment="1" applyProtection="1">
      <alignment horizontal="center" vertical="center"/>
    </xf>
    <xf numFmtId="38" fontId="23" fillId="0" borderId="261" xfId="253" applyNumberFormat="1" applyFont="1" applyBorder="1" applyAlignment="1" applyProtection="1">
      <alignment vertical="center"/>
    </xf>
    <xf numFmtId="3" fontId="24" fillId="0" borderId="250" xfId="0" applyNumberFormat="1" applyFont="1" applyBorder="1" applyAlignment="1" applyProtection="1">
      <alignment horizontal="center" vertical="center"/>
    </xf>
    <xf numFmtId="3" fontId="24" fillId="0" borderId="268" xfId="0" applyNumberFormat="1" applyFont="1" applyBorder="1" applyAlignment="1" applyProtection="1">
      <alignment vertical="center"/>
    </xf>
    <xf numFmtId="166" fontId="24" fillId="0" borderId="250" xfId="0" applyNumberFormat="1" applyFont="1" applyBorder="1" applyAlignment="1" applyProtection="1">
      <alignment vertical="center"/>
    </xf>
    <xf numFmtId="10" fontId="24" fillId="0" borderId="250" xfId="48" applyNumberFormat="1" applyFont="1" applyFill="1" applyBorder="1" applyAlignment="1" applyProtection="1">
      <alignment vertical="center"/>
    </xf>
    <xf numFmtId="6" fontId="24" fillId="0" borderId="250" xfId="32" applyNumberFormat="1" applyFont="1" applyFill="1" applyBorder="1" applyAlignment="1" applyProtection="1">
      <alignment vertical="center"/>
    </xf>
    <xf numFmtId="2" fontId="40" fillId="0" borderId="250" xfId="45" applyNumberFormat="1" applyFont="1" applyFill="1" applyBorder="1" applyAlignment="1" applyProtection="1">
      <alignment horizontal="right" vertical="center" wrapText="1"/>
    </xf>
    <xf numFmtId="166" fontId="40" fillId="0" borderId="250" xfId="45" applyNumberFormat="1" applyFont="1" applyFill="1" applyBorder="1" applyAlignment="1" applyProtection="1">
      <alignment horizontal="right" vertical="center" wrapText="1"/>
    </xf>
    <xf numFmtId="0" fontId="40" fillId="0" borderId="250" xfId="45" applyFont="1" applyFill="1" applyBorder="1" applyAlignment="1" applyProtection="1">
      <alignment horizontal="right" vertical="center" wrapText="1"/>
    </xf>
    <xf numFmtId="1" fontId="40" fillId="0" borderId="250" xfId="45" applyNumberFormat="1" applyFont="1" applyFill="1" applyBorder="1" applyAlignment="1" applyProtection="1">
      <alignment horizontal="right" vertical="center" wrapText="1"/>
    </xf>
    <xf numFmtId="2" fontId="24" fillId="0" borderId="250" xfId="0" applyNumberFormat="1" applyFont="1" applyBorder="1" applyAlignment="1" applyProtection="1">
      <alignment vertical="center"/>
    </xf>
    <xf numFmtId="4" fontId="24" fillId="0" borderId="250" xfId="28" applyNumberFormat="1" applyFont="1" applyBorder="1" applyAlignment="1" applyProtection="1">
      <alignment vertical="center"/>
    </xf>
    <xf numFmtId="4" fontId="24" fillId="0" borderId="268" xfId="28" applyNumberFormat="1" applyFont="1" applyBorder="1" applyAlignment="1" applyProtection="1">
      <alignment vertical="center"/>
    </xf>
    <xf numFmtId="40" fontId="24" fillId="0" borderId="250" xfId="0" applyNumberFormat="1" applyFont="1" applyFill="1" applyBorder="1" applyAlignment="1" applyProtection="1">
      <alignment vertical="center"/>
    </xf>
    <xf numFmtId="166" fontId="24" fillId="0" borderId="250" xfId="0" applyNumberFormat="1" applyFont="1" applyFill="1" applyBorder="1" applyAlignment="1" applyProtection="1">
      <alignment vertical="center"/>
    </xf>
    <xf numFmtId="10" fontId="24" fillId="0" borderId="250" xfId="0" applyNumberFormat="1" applyFont="1" applyFill="1" applyBorder="1" applyAlignment="1" applyProtection="1">
      <alignment vertical="center"/>
    </xf>
    <xf numFmtId="6" fontId="24" fillId="0" borderId="250" xfId="0" applyNumberFormat="1" applyFont="1" applyFill="1" applyBorder="1" applyAlignment="1" applyProtection="1">
      <alignment vertical="center"/>
    </xf>
    <xf numFmtId="168" fontId="24" fillId="0" borderId="250" xfId="48" applyNumberFormat="1" applyFont="1" applyFill="1" applyBorder="1" applyAlignment="1" applyProtection="1">
      <alignment vertical="center"/>
    </xf>
    <xf numFmtId="10" fontId="24" fillId="31" borderId="250" xfId="0" applyNumberFormat="1" applyFont="1" applyFill="1" applyBorder="1" applyAlignment="1" applyProtection="1">
      <alignment vertical="center"/>
    </xf>
    <xf numFmtId="166" fontId="24" fillId="31" borderId="250" xfId="0" applyNumberFormat="1" applyFont="1" applyFill="1" applyBorder="1" applyAlignment="1" applyProtection="1">
      <alignment vertical="center"/>
    </xf>
    <xf numFmtId="3" fontId="24" fillId="0" borderId="13" xfId="0" applyNumberFormat="1" applyFont="1" applyBorder="1" applyAlignment="1" applyProtection="1">
      <alignment horizontal="center" vertical="center"/>
    </xf>
    <xf numFmtId="3" fontId="24" fillId="0" borderId="19" xfId="0" applyNumberFormat="1" applyFont="1" applyBorder="1" applyAlignment="1" applyProtection="1">
      <alignment vertical="center"/>
    </xf>
    <xf numFmtId="166" fontId="24" fillId="0" borderId="13" xfId="0" applyNumberFormat="1" applyFont="1" applyBorder="1" applyAlignment="1" applyProtection="1">
      <alignment vertical="center"/>
    </xf>
    <xf numFmtId="10" fontId="24" fillId="0" borderId="13" xfId="48" applyNumberFormat="1" applyFont="1" applyFill="1" applyBorder="1" applyAlignment="1" applyProtection="1">
      <alignment vertical="center"/>
    </xf>
    <xf numFmtId="6" fontId="24" fillId="0" borderId="13" xfId="32" applyNumberFormat="1" applyFont="1" applyFill="1" applyBorder="1" applyAlignment="1" applyProtection="1">
      <alignment vertical="center"/>
    </xf>
    <xf numFmtId="2" fontId="40" fillId="0" borderId="13" xfId="45" applyNumberFormat="1" applyFont="1" applyFill="1" applyBorder="1" applyAlignment="1" applyProtection="1">
      <alignment horizontal="right" vertical="center" wrapText="1"/>
    </xf>
    <xf numFmtId="166" fontId="40" fillId="0" borderId="13" xfId="45" applyNumberFormat="1" applyFont="1" applyFill="1" applyBorder="1" applyAlignment="1" applyProtection="1">
      <alignment horizontal="right" vertical="center" wrapText="1"/>
    </xf>
    <xf numFmtId="0" fontId="40" fillId="0" borderId="13" xfId="45" applyFont="1" applyFill="1" applyBorder="1" applyAlignment="1" applyProtection="1">
      <alignment horizontal="right" vertical="center" wrapText="1"/>
    </xf>
    <xf numFmtId="2" fontId="24" fillId="0" borderId="13" xfId="0" applyNumberFormat="1" applyFont="1" applyBorder="1" applyAlignment="1" applyProtection="1">
      <alignment vertical="center"/>
    </xf>
    <xf numFmtId="4" fontId="24" fillId="0" borderId="13" xfId="28" applyNumberFormat="1" applyFont="1" applyBorder="1" applyAlignment="1" applyProtection="1">
      <alignment vertical="center"/>
    </xf>
    <xf numFmtId="4" fontId="24" fillId="0" borderId="19" xfId="28" applyNumberFormat="1" applyFont="1" applyBorder="1" applyAlignment="1" applyProtection="1">
      <alignment vertical="center"/>
    </xf>
    <xf numFmtId="40" fontId="24" fillId="0" borderId="13" xfId="0" applyNumberFormat="1" applyFont="1" applyFill="1" applyBorder="1" applyAlignment="1" applyProtection="1">
      <alignment vertical="center"/>
    </xf>
    <xf numFmtId="166" fontId="24" fillId="0" borderId="13" xfId="0" applyNumberFormat="1" applyFont="1" applyFill="1" applyBorder="1" applyAlignment="1" applyProtection="1">
      <alignment vertical="center"/>
    </xf>
    <xf numFmtId="10" fontId="24" fillId="0" borderId="13" xfId="0" applyNumberFormat="1" applyFont="1" applyFill="1" applyBorder="1" applyAlignment="1" applyProtection="1">
      <alignment vertical="center"/>
    </xf>
    <xf numFmtId="6" fontId="24" fillId="0" borderId="13" xfId="0" applyNumberFormat="1" applyFont="1" applyFill="1" applyBorder="1" applyAlignment="1" applyProtection="1">
      <alignment vertical="center"/>
    </xf>
    <xf numFmtId="168" fontId="24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4" fillId="0" borderId="11" xfId="0" applyNumberFormat="1" applyFont="1" applyFill="1" applyBorder="1" applyAlignment="1" applyProtection="1">
      <alignment horizontal="center" vertical="center"/>
    </xf>
    <xf numFmtId="3" fontId="24" fillId="0" borderId="18" xfId="0" applyNumberFormat="1" applyFont="1" applyFill="1" applyBorder="1" applyAlignment="1" applyProtection="1">
      <alignment vertical="center"/>
    </xf>
    <xf numFmtId="166" fontId="24" fillId="0" borderId="11" xfId="0" applyNumberFormat="1" applyFont="1" applyFill="1" applyBorder="1" applyAlignment="1" applyProtection="1">
      <alignment vertical="center"/>
    </xf>
    <xf numFmtId="166" fontId="24" fillId="0" borderId="18" xfId="0" applyNumberFormat="1" applyFont="1" applyFill="1" applyBorder="1" applyAlignment="1" applyProtection="1">
      <alignment vertical="center"/>
    </xf>
    <xf numFmtId="10" fontId="24" fillId="0" borderId="18" xfId="48" applyNumberFormat="1" applyFont="1" applyFill="1" applyBorder="1" applyAlignment="1" applyProtection="1">
      <alignment vertical="center"/>
    </xf>
    <xf numFmtId="6" fontId="24" fillId="0" borderId="11" xfId="32" applyNumberFormat="1" applyFont="1" applyFill="1" applyBorder="1" applyAlignment="1" applyProtection="1">
      <alignment vertical="center"/>
    </xf>
    <xf numFmtId="2" fontId="24" fillId="0" borderId="11" xfId="0" applyNumberFormat="1" applyFont="1" applyFill="1" applyBorder="1" applyAlignment="1" applyProtection="1">
      <alignment vertical="center"/>
    </xf>
    <xf numFmtId="1" fontId="24" fillId="0" borderId="11" xfId="0" applyNumberFormat="1" applyFont="1" applyFill="1" applyBorder="1" applyAlignment="1" applyProtection="1">
      <alignment vertical="center"/>
    </xf>
    <xf numFmtId="3" fontId="24" fillId="0" borderId="11" xfId="0" applyNumberFormat="1" applyFont="1" applyFill="1" applyBorder="1" applyAlignment="1" applyProtection="1">
      <alignment vertical="center"/>
    </xf>
    <xf numFmtId="166" fontId="24" fillId="29" borderId="11" xfId="0" applyNumberFormat="1" applyFont="1" applyFill="1" applyBorder="1" applyAlignment="1" applyProtection="1">
      <alignment vertical="center"/>
    </xf>
    <xf numFmtId="4" fontId="24" fillId="29" borderId="11" xfId="28" applyNumberFormat="1" applyFont="1" applyFill="1" applyBorder="1" applyAlignment="1" applyProtection="1">
      <alignment vertical="center"/>
    </xf>
    <xf numFmtId="4" fontId="24" fillId="29" borderId="18" xfId="28" applyNumberFormat="1" applyFont="1" applyFill="1" applyBorder="1" applyAlignment="1" applyProtection="1">
      <alignment vertical="center"/>
    </xf>
    <xf numFmtId="40" fontId="24" fillId="29" borderId="11" xfId="0" applyNumberFormat="1" applyFont="1" applyFill="1" applyBorder="1" applyAlignment="1" applyProtection="1">
      <alignment vertical="center"/>
    </xf>
    <xf numFmtId="10" fontId="24" fillId="0" borderId="11" xfId="0" applyNumberFormat="1" applyFont="1" applyFill="1" applyBorder="1" applyAlignment="1" applyProtection="1">
      <alignment vertical="center"/>
    </xf>
    <xf numFmtId="6" fontId="24" fillId="0" borderId="11" xfId="0" applyNumberFormat="1" applyFont="1" applyFill="1" applyBorder="1" applyAlignment="1" applyProtection="1">
      <alignment vertical="center"/>
    </xf>
    <xf numFmtId="168" fontId="24" fillId="0" borderId="11" xfId="48" applyNumberFormat="1" applyFont="1" applyFill="1" applyBorder="1" applyAlignment="1" applyProtection="1">
      <alignment vertical="center"/>
    </xf>
    <xf numFmtId="10" fontId="24" fillId="0" borderId="11" xfId="48" applyNumberFormat="1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/>
    </xf>
    <xf numFmtId="0" fontId="81" fillId="0" borderId="0" xfId="47823" applyFont="1" applyProtection="1"/>
    <xf numFmtId="0" fontId="25" fillId="27" borderId="313" xfId="65" applyFont="1" applyFill="1" applyBorder="1" applyAlignment="1" applyProtection="1">
      <alignment horizontal="left" vertical="center"/>
    </xf>
    <xf numFmtId="6" fontId="23" fillId="33" borderId="261" xfId="253" applyNumberFormat="1" applyFont="1" applyFill="1" applyBorder="1" applyAlignment="1" applyProtection="1">
      <alignment vertical="center"/>
    </xf>
    <xf numFmtId="0" fontId="25" fillId="0" borderId="0" xfId="65" applyFont="1" applyProtection="1"/>
    <xf numFmtId="6" fontId="25" fillId="34" borderId="325" xfId="54" applyNumberFormat="1" applyFont="1" applyFill="1" applyBorder="1" applyAlignment="1" applyProtection="1">
      <alignment horizontal="right"/>
    </xf>
    <xf numFmtId="6" fontId="25" fillId="0" borderId="242" xfId="54" applyNumberFormat="1" applyFont="1" applyFill="1" applyBorder="1" applyAlignment="1" applyProtection="1">
      <alignment horizontal="right"/>
    </xf>
    <xf numFmtId="0" fontId="25" fillId="0" borderId="314" xfId="0" applyFont="1" applyBorder="1" applyAlignment="1" applyProtection="1">
      <alignment horizontal="right" vertical="center"/>
    </xf>
    <xf numFmtId="5" fontId="25" fillId="0" borderId="314" xfId="32" applyNumberFormat="1" applyFont="1" applyBorder="1" applyAlignment="1" applyProtection="1">
      <alignment horizontal="right" vertical="center"/>
    </xf>
    <xf numFmtId="10" fontId="25" fillId="31" borderId="314" xfId="48" applyNumberFormat="1" applyFont="1" applyFill="1" applyBorder="1" applyAlignment="1" applyProtection="1">
      <alignment horizontal="right" vertical="center"/>
    </xf>
    <xf numFmtId="6" fontId="25" fillId="31" borderId="314" xfId="32" applyNumberFormat="1" applyFont="1" applyFill="1" applyBorder="1" applyAlignment="1" applyProtection="1">
      <alignment horizontal="right" vertical="center"/>
    </xf>
    <xf numFmtId="0" fontId="25" fillId="0" borderId="314" xfId="0" applyFont="1" applyFill="1" applyBorder="1" applyAlignment="1" applyProtection="1">
      <alignment horizontal="right" vertical="center"/>
    </xf>
    <xf numFmtId="5" fontId="25" fillId="0" borderId="314" xfId="32" applyNumberFormat="1" applyFont="1" applyFill="1" applyBorder="1" applyAlignment="1" applyProtection="1">
      <alignment horizontal="right" vertical="center"/>
    </xf>
    <xf numFmtId="43" fontId="25" fillId="0" borderId="314" xfId="28" applyNumberFormat="1" applyFont="1" applyBorder="1" applyAlignment="1" applyProtection="1">
      <alignment horizontal="right" vertical="center"/>
    </xf>
    <xf numFmtId="43" fontId="25" fillId="0" borderId="314" xfId="28" applyFont="1" applyBorder="1" applyAlignment="1" applyProtection="1">
      <alignment horizontal="right" vertical="center"/>
    </xf>
    <xf numFmtId="10" fontId="25" fillId="0" borderId="314" xfId="32" applyNumberFormat="1" applyFont="1" applyFill="1" applyBorder="1" applyAlignment="1" applyProtection="1">
      <alignment horizontal="right" vertical="center"/>
    </xf>
    <xf numFmtId="6" fontId="25" fillId="0" borderId="314" xfId="32" applyNumberFormat="1" applyFont="1" applyBorder="1" applyAlignment="1" applyProtection="1">
      <alignment horizontal="right" vertical="center"/>
    </xf>
    <xf numFmtId="10" fontId="25" fillId="0" borderId="314" xfId="0" applyNumberFormat="1" applyFont="1" applyBorder="1" applyAlignment="1" applyProtection="1">
      <alignment horizontal="right" vertical="center"/>
    </xf>
    <xf numFmtId="0" fontId="23" fillId="0" borderId="0" xfId="0" applyFont="1" applyAlignment="1" applyProtection="1">
      <alignment horizontal="right" vertical="center"/>
    </xf>
    <xf numFmtId="38" fontId="23" fillId="31" borderId="255" xfId="54" applyNumberFormat="1" applyFont="1" applyFill="1" applyBorder="1" applyAlignment="1" applyProtection="1">
      <alignment horizontal="right"/>
    </xf>
    <xf numFmtId="38" fontId="23" fillId="31" borderId="252" xfId="54" applyNumberFormat="1" applyFont="1" applyFill="1" applyBorder="1" applyAlignment="1" applyProtection="1">
      <alignment horizontal="right"/>
    </xf>
    <xf numFmtId="38" fontId="23" fillId="31" borderId="233" xfId="54" applyNumberFormat="1" applyFont="1" applyFill="1" applyBorder="1" applyAlignment="1" applyProtection="1">
      <alignment horizontal="right"/>
    </xf>
    <xf numFmtId="6" fontId="23" fillId="0" borderId="0" xfId="0" applyNumberFormat="1" applyFont="1" applyProtection="1"/>
    <xf numFmtId="3" fontId="23" fillId="0" borderId="261" xfId="65" applyNumberFormat="1" applyFont="1" applyFill="1" applyBorder="1" applyAlignment="1" applyProtection="1">
      <alignment horizontal="left" vertical="center"/>
    </xf>
    <xf numFmtId="0" fontId="82" fillId="24" borderId="10" xfId="0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/>
    </xf>
    <xf numFmtId="1" fontId="72" fillId="25" borderId="314" xfId="53" applyNumberFormat="1" applyFont="1" applyFill="1" applyBorder="1" applyAlignment="1" applyProtection="1">
      <alignment horizontal="center"/>
    </xf>
    <xf numFmtId="6" fontId="25" fillId="31" borderId="242" xfId="54" applyNumberFormat="1" applyFont="1" applyFill="1" applyBorder="1" applyAlignment="1" applyProtection="1">
      <alignment horizontal="right"/>
    </xf>
    <xf numFmtId="1" fontId="23" fillId="25" borderId="206" xfId="53" applyNumberFormat="1" applyFont="1" applyFill="1" applyBorder="1" applyAlignment="1" applyProtection="1">
      <alignment horizontal="center"/>
    </xf>
    <xf numFmtId="1" fontId="25" fillId="25" borderId="206" xfId="53" applyNumberFormat="1" applyFont="1" applyFill="1" applyBorder="1" applyAlignment="1" applyProtection="1">
      <alignment horizontal="center"/>
    </xf>
    <xf numFmtId="1" fontId="29" fillId="25" borderId="206" xfId="53" quotePrefix="1" applyNumberFormat="1" applyFont="1" applyFill="1" applyBorder="1" applyAlignment="1" applyProtection="1">
      <alignment horizontal="center"/>
    </xf>
    <xf numFmtId="1" fontId="37" fillId="25" borderId="314" xfId="53" applyNumberFormat="1" applyFont="1" applyFill="1" applyBorder="1" applyAlignment="1" applyProtection="1">
      <alignment horizontal="center"/>
    </xf>
    <xf numFmtId="38" fontId="23" fillId="0" borderId="255" xfId="54" applyNumberFormat="1" applyFont="1" applyFill="1" applyBorder="1" applyAlignment="1" applyProtection="1">
      <alignment horizontal="right"/>
    </xf>
    <xf numFmtId="38" fontId="23" fillId="0" borderId="252" xfId="54" applyNumberFormat="1" applyFont="1" applyFill="1" applyBorder="1" applyAlignment="1" applyProtection="1">
      <alignment horizontal="right"/>
    </xf>
    <xf numFmtId="38" fontId="23" fillId="0" borderId="233" xfId="54" applyNumberFormat="1" applyFont="1" applyFill="1" applyBorder="1" applyAlignment="1" applyProtection="1">
      <alignment horizontal="right"/>
    </xf>
    <xf numFmtId="38" fontId="25" fillId="31" borderId="329" xfId="54" applyNumberFormat="1" applyFont="1" applyFill="1" applyBorder="1" applyAlignment="1" applyProtection="1">
      <alignment horizontal="right"/>
    </xf>
    <xf numFmtId="6" fontId="25" fillId="34" borderId="242" xfId="54" applyNumberFormat="1" applyFont="1" applyFill="1" applyBorder="1" applyAlignment="1" applyProtection="1">
      <alignment horizontal="right"/>
    </xf>
    <xf numFmtId="6" fontId="25" fillId="33" borderId="242" xfId="54" applyNumberFormat="1" applyFont="1" applyFill="1" applyBorder="1" applyAlignment="1" applyProtection="1">
      <alignment horizontal="right"/>
    </xf>
    <xf numFmtId="0" fontId="23" fillId="0" borderId="249" xfId="53" applyFont="1" applyFill="1" applyBorder="1" applyProtection="1"/>
    <xf numFmtId="38" fontId="23" fillId="31" borderId="249" xfId="54" applyNumberFormat="1" applyFont="1" applyFill="1" applyBorder="1" applyAlignment="1" applyProtection="1">
      <alignment horizontal="right"/>
    </xf>
    <xf numFmtId="0" fontId="23" fillId="0" borderId="255" xfId="53" applyFont="1" applyFill="1" applyBorder="1" applyAlignment="1" applyProtection="1">
      <alignment vertical="center"/>
    </xf>
    <xf numFmtId="38" fontId="23" fillId="31" borderId="255" xfId="54" applyNumberFormat="1" applyFont="1" applyFill="1" applyBorder="1" applyAlignment="1" applyProtection="1">
      <alignment horizontal="right" vertical="center"/>
    </xf>
    <xf numFmtId="6" fontId="23" fillId="0" borderId="256" xfId="54" applyNumberFormat="1" applyFont="1" applyFill="1" applyBorder="1" applyAlignment="1" applyProtection="1">
      <alignment horizontal="right" vertical="center"/>
    </xf>
    <xf numFmtId="6" fontId="23" fillId="31" borderId="256" xfId="54" applyNumberFormat="1" applyFont="1" applyFill="1" applyBorder="1" applyAlignment="1" applyProtection="1">
      <alignment horizontal="right" vertical="center"/>
    </xf>
    <xf numFmtId="38" fontId="23" fillId="0" borderId="255" xfId="54" applyNumberFormat="1" applyFont="1" applyFill="1" applyBorder="1" applyAlignment="1" applyProtection="1">
      <alignment horizontal="right" vertical="center"/>
    </xf>
    <xf numFmtId="6" fontId="23" fillId="34" borderId="256" xfId="54" applyNumberFormat="1" applyFont="1" applyFill="1" applyBorder="1" applyAlignment="1" applyProtection="1">
      <alignment horizontal="right" vertical="center"/>
    </xf>
    <xf numFmtId="6" fontId="23" fillId="33" borderId="256" xfId="54" applyNumberFormat="1" applyFont="1" applyFill="1" applyBorder="1" applyAlignment="1" applyProtection="1">
      <alignment horizontal="right" vertical="center"/>
    </xf>
    <xf numFmtId="6" fontId="23" fillId="34" borderId="249" xfId="54" applyNumberFormat="1" applyFont="1" applyFill="1" applyBorder="1" applyAlignment="1" applyProtection="1">
      <alignment horizontal="right" vertical="center"/>
    </xf>
    <xf numFmtId="6" fontId="23" fillId="0" borderId="269" xfId="53" applyNumberFormat="1" applyFont="1" applyFill="1" applyBorder="1" applyAlignment="1" applyProtection="1">
      <alignment horizontal="right" vertical="center"/>
    </xf>
    <xf numFmtId="6" fontId="23" fillId="44" borderId="255" xfId="53" applyNumberFormat="1" applyFont="1" applyFill="1" applyBorder="1" applyAlignment="1" applyProtection="1">
      <alignment horizontal="right" vertical="center"/>
    </xf>
    <xf numFmtId="6" fontId="23" fillId="0" borderId="255" xfId="53" applyNumberFormat="1" applyFont="1" applyFill="1" applyBorder="1" applyAlignment="1" applyProtection="1">
      <alignment horizontal="right" vertical="center"/>
    </xf>
    <xf numFmtId="6" fontId="23" fillId="33" borderId="255" xfId="53" applyNumberFormat="1" applyFont="1" applyFill="1" applyBorder="1" applyAlignment="1" applyProtection="1">
      <alignment horizontal="right" vertical="center"/>
    </xf>
    <xf numFmtId="6" fontId="23" fillId="31" borderId="255" xfId="53" applyNumberFormat="1" applyFont="1" applyFill="1" applyBorder="1" applyAlignment="1" applyProtection="1">
      <alignment horizontal="right" vertical="center"/>
    </xf>
    <xf numFmtId="0" fontId="23" fillId="0" borderId="254" xfId="53" applyFont="1" applyFill="1" applyBorder="1" applyAlignment="1" applyProtection="1">
      <alignment horizontal="center" vertical="center"/>
    </xf>
    <xf numFmtId="0" fontId="23" fillId="0" borderId="251" xfId="53" applyFont="1" applyFill="1" applyBorder="1" applyAlignment="1" applyProtection="1">
      <alignment horizontal="center" vertical="center"/>
    </xf>
    <xf numFmtId="0" fontId="23" fillId="0" borderId="27" xfId="53" applyFont="1" applyFill="1" applyBorder="1" applyAlignment="1" applyProtection="1">
      <alignment horizontal="center" vertical="center"/>
    </xf>
    <xf numFmtId="6" fontId="23" fillId="45" borderId="256" xfId="54" applyNumberFormat="1" applyFont="1" applyFill="1" applyBorder="1" applyAlignment="1" applyProtection="1">
      <alignment horizontal="right" vertical="center"/>
    </xf>
    <xf numFmtId="0" fontId="23" fillId="0" borderId="252" xfId="53" applyFont="1" applyFill="1" applyBorder="1" applyAlignment="1" applyProtection="1">
      <alignment vertical="center"/>
    </xf>
    <xf numFmtId="38" fontId="23" fillId="31" borderId="252" xfId="54" applyNumberFormat="1" applyFont="1" applyFill="1" applyBorder="1" applyAlignment="1" applyProtection="1">
      <alignment horizontal="right" vertical="center"/>
    </xf>
    <xf numFmtId="6" fontId="23" fillId="0" borderId="253" xfId="54" applyNumberFormat="1" applyFont="1" applyFill="1" applyBorder="1" applyAlignment="1" applyProtection="1">
      <alignment horizontal="right" vertical="center"/>
    </xf>
    <xf numFmtId="6" fontId="23" fillId="31" borderId="253" xfId="54" applyNumberFormat="1" applyFont="1" applyFill="1" applyBorder="1" applyAlignment="1" applyProtection="1">
      <alignment horizontal="right" vertical="center"/>
    </xf>
    <xf numFmtId="38" fontId="23" fillId="0" borderId="252" xfId="54" applyNumberFormat="1" applyFont="1" applyFill="1" applyBorder="1" applyAlignment="1" applyProtection="1">
      <alignment horizontal="right" vertical="center"/>
    </xf>
    <xf numFmtId="6" fontId="23" fillId="34" borderId="253" xfId="54" applyNumberFormat="1" applyFont="1" applyFill="1" applyBorder="1" applyAlignment="1" applyProtection="1">
      <alignment horizontal="right" vertical="center"/>
    </xf>
    <xf numFmtId="6" fontId="23" fillId="33" borderId="253" xfId="54" applyNumberFormat="1" applyFont="1" applyFill="1" applyBorder="1" applyAlignment="1" applyProtection="1">
      <alignment horizontal="right" vertical="center"/>
    </xf>
    <xf numFmtId="6" fontId="23" fillId="45" borderId="253" xfId="54" applyNumberFormat="1" applyFont="1" applyFill="1" applyBorder="1" applyAlignment="1" applyProtection="1">
      <alignment horizontal="right" vertical="center"/>
    </xf>
    <xf numFmtId="6" fontId="23" fillId="34" borderId="250" xfId="54" applyNumberFormat="1" applyFont="1" applyFill="1" applyBorder="1" applyAlignment="1" applyProtection="1">
      <alignment horizontal="right" vertical="center"/>
    </xf>
    <xf numFmtId="6" fontId="23" fillId="0" borderId="270" xfId="53" applyNumberFormat="1" applyFont="1" applyFill="1" applyBorder="1" applyAlignment="1" applyProtection="1">
      <alignment horizontal="right" vertical="center"/>
    </xf>
    <xf numFmtId="6" fontId="23" fillId="44" borderId="252" xfId="53" applyNumberFormat="1" applyFont="1" applyFill="1" applyBorder="1" applyAlignment="1" applyProtection="1">
      <alignment horizontal="right" vertical="center"/>
    </xf>
    <xf numFmtId="6" fontId="23" fillId="0" borderId="252" xfId="53" applyNumberFormat="1" applyFont="1" applyFill="1" applyBorder="1" applyAlignment="1" applyProtection="1">
      <alignment horizontal="right" vertical="center"/>
    </xf>
    <xf numFmtId="6" fontId="23" fillId="33" borderId="252" xfId="53" applyNumberFormat="1" applyFont="1" applyFill="1" applyBorder="1" applyAlignment="1" applyProtection="1">
      <alignment horizontal="right" vertical="center"/>
    </xf>
    <xf numFmtId="6" fontId="23" fillId="31" borderId="252" xfId="53" applyNumberFormat="1" applyFont="1" applyFill="1" applyBorder="1" applyAlignment="1" applyProtection="1">
      <alignment horizontal="right" vertical="center"/>
    </xf>
    <xf numFmtId="0" fontId="23" fillId="0" borderId="233" xfId="53" applyFont="1" applyFill="1" applyBorder="1" applyAlignment="1" applyProtection="1">
      <alignment vertical="center"/>
    </xf>
    <xf numFmtId="38" fontId="23" fillId="31" borderId="233" xfId="54" applyNumberFormat="1" applyFont="1" applyFill="1" applyBorder="1" applyAlignment="1" applyProtection="1">
      <alignment horizontal="right" vertical="center"/>
    </xf>
    <xf numFmtId="6" fontId="23" fillId="0" borderId="207" xfId="54" applyNumberFormat="1" applyFont="1" applyFill="1" applyBorder="1" applyAlignment="1" applyProtection="1">
      <alignment horizontal="right" vertical="center"/>
    </xf>
    <xf numFmtId="6" fontId="23" fillId="31" borderId="207" xfId="54" applyNumberFormat="1" applyFont="1" applyFill="1" applyBorder="1" applyAlignment="1" applyProtection="1">
      <alignment horizontal="right" vertical="center"/>
    </xf>
    <xf numFmtId="38" fontId="23" fillId="0" borderId="233" xfId="54" applyNumberFormat="1" applyFont="1" applyFill="1" applyBorder="1" applyAlignment="1" applyProtection="1">
      <alignment horizontal="right" vertical="center"/>
    </xf>
    <xf numFmtId="6" fontId="23" fillId="34" borderId="207" xfId="54" applyNumberFormat="1" applyFont="1" applyFill="1" applyBorder="1" applyAlignment="1" applyProtection="1">
      <alignment horizontal="right" vertical="center"/>
    </xf>
    <xf numFmtId="6" fontId="23" fillId="33" borderId="207" xfId="54" applyNumberFormat="1" applyFont="1" applyFill="1" applyBorder="1" applyAlignment="1" applyProtection="1">
      <alignment horizontal="right" vertical="center"/>
    </xf>
    <xf numFmtId="6" fontId="23" fillId="45" borderId="207" xfId="54" applyNumberFormat="1" applyFont="1" applyFill="1" applyBorder="1" applyAlignment="1" applyProtection="1">
      <alignment horizontal="right" vertical="center"/>
    </xf>
    <xf numFmtId="6" fontId="23" fillId="0" borderId="206" xfId="54" applyNumberFormat="1" applyFont="1" applyFill="1" applyBorder="1" applyAlignment="1" applyProtection="1">
      <alignment horizontal="right" vertical="center"/>
    </xf>
    <xf numFmtId="6" fontId="23" fillId="34" borderId="206" xfId="54" applyNumberFormat="1" applyFont="1" applyFill="1" applyBorder="1" applyAlignment="1" applyProtection="1">
      <alignment horizontal="right" vertical="center"/>
    </xf>
    <xf numFmtId="6" fontId="23" fillId="0" borderId="219" xfId="53" applyNumberFormat="1" applyFont="1" applyFill="1" applyBorder="1" applyAlignment="1" applyProtection="1">
      <alignment horizontal="right" vertical="center"/>
    </xf>
    <xf numFmtId="6" fontId="23" fillId="44" borderId="233" xfId="53" applyNumberFormat="1" applyFont="1" applyFill="1" applyBorder="1" applyAlignment="1" applyProtection="1">
      <alignment horizontal="right" vertical="center"/>
    </xf>
    <xf numFmtId="6" fontId="23" fillId="0" borderId="233" xfId="53" applyNumberFormat="1" applyFont="1" applyFill="1" applyBorder="1" applyAlignment="1" applyProtection="1">
      <alignment horizontal="right" vertical="center"/>
    </xf>
    <xf numFmtId="6" fontId="23" fillId="33" borderId="233" xfId="53" applyNumberFormat="1" applyFont="1" applyFill="1" applyBorder="1" applyAlignment="1" applyProtection="1">
      <alignment horizontal="right" vertical="center"/>
    </xf>
    <xf numFmtId="6" fontId="23" fillId="31" borderId="233" xfId="53" applyNumberFormat="1" applyFont="1" applyFill="1" applyBorder="1" applyAlignment="1" applyProtection="1">
      <alignment horizontal="right" vertical="center"/>
    </xf>
    <xf numFmtId="38" fontId="25" fillId="31" borderId="329" xfId="54" applyNumberFormat="1" applyFont="1" applyFill="1" applyBorder="1" applyAlignment="1" applyProtection="1">
      <alignment horizontal="right" vertical="center"/>
    </xf>
    <xf numFmtId="6" fontId="25" fillId="0" borderId="242" xfId="54" applyNumberFormat="1" applyFont="1" applyFill="1" applyBorder="1" applyAlignment="1" applyProtection="1">
      <alignment horizontal="right" vertical="center"/>
    </xf>
    <xf numFmtId="6" fontId="25" fillId="31" borderId="242" xfId="54" applyNumberFormat="1" applyFont="1" applyFill="1" applyBorder="1" applyAlignment="1" applyProtection="1">
      <alignment horizontal="right" vertical="center"/>
    </xf>
    <xf numFmtId="6" fontId="25" fillId="34" borderId="242" xfId="54" applyNumberFormat="1" applyFont="1" applyFill="1" applyBorder="1" applyAlignment="1" applyProtection="1">
      <alignment horizontal="right" vertical="center"/>
    </xf>
    <xf numFmtId="6" fontId="25" fillId="33" borderId="242" xfId="54" applyNumberFormat="1" applyFont="1" applyFill="1" applyBorder="1" applyAlignment="1" applyProtection="1">
      <alignment horizontal="right" vertical="center"/>
    </xf>
    <xf numFmtId="6" fontId="25" fillId="45" borderId="242" xfId="54" applyNumberFormat="1" applyFont="1" applyFill="1" applyBorder="1" applyAlignment="1" applyProtection="1">
      <alignment horizontal="right" vertical="center"/>
    </xf>
    <xf numFmtId="6" fontId="25" fillId="34" borderId="325" xfId="54" applyNumberFormat="1" applyFont="1" applyFill="1" applyBorder="1" applyAlignment="1" applyProtection="1">
      <alignment horizontal="right" vertical="center"/>
    </xf>
    <xf numFmtId="6" fontId="25" fillId="0" borderId="327" xfId="53" applyNumberFormat="1" applyFont="1" applyFill="1" applyBorder="1" applyAlignment="1" applyProtection="1">
      <alignment horizontal="right" vertical="center"/>
    </xf>
    <xf numFmtId="6" fontId="25" fillId="44" borderId="329" xfId="54" applyNumberFormat="1" applyFont="1" applyFill="1" applyBorder="1" applyAlignment="1" applyProtection="1">
      <alignment horizontal="right" vertical="center"/>
    </xf>
    <xf numFmtId="6" fontId="25" fillId="0" borderId="329" xfId="54" applyNumberFormat="1" applyFont="1" applyFill="1" applyBorder="1" applyAlignment="1" applyProtection="1">
      <alignment horizontal="right" vertical="center"/>
    </xf>
    <xf numFmtId="6" fontId="25" fillId="33" borderId="329" xfId="54" applyNumberFormat="1" applyFont="1" applyFill="1" applyBorder="1" applyAlignment="1" applyProtection="1">
      <alignment horizontal="right" vertical="center"/>
    </xf>
    <xf numFmtId="6" fontId="25" fillId="31" borderId="329" xfId="54" applyNumberFormat="1" applyFont="1" applyFill="1" applyBorder="1" applyAlignment="1" applyProtection="1">
      <alignment horizontal="right" vertical="center"/>
    </xf>
    <xf numFmtId="0" fontId="34" fillId="34" borderId="10" xfId="0" applyFont="1" applyFill="1" applyBorder="1" applyAlignment="1" applyProtection="1">
      <alignment horizontal="center" vertical="center" wrapText="1"/>
    </xf>
    <xf numFmtId="0" fontId="34" fillId="34" borderId="320" xfId="0" applyFont="1" applyFill="1" applyBorder="1" applyAlignment="1" applyProtection="1">
      <alignment horizontal="center" vertical="center" wrapText="1"/>
    </xf>
    <xf numFmtId="0" fontId="36" fillId="30" borderId="14" xfId="0" applyFont="1" applyFill="1" applyBorder="1" applyAlignment="1" applyProtection="1">
      <alignment horizontal="center" vertical="center" wrapText="1"/>
    </xf>
    <xf numFmtId="0" fontId="36" fillId="30" borderId="14" xfId="0" quotePrefix="1" applyFont="1" applyFill="1" applyBorder="1" applyAlignment="1" applyProtection="1">
      <alignment horizontal="center" vertical="center" wrapText="1"/>
    </xf>
    <xf numFmtId="0" fontId="0" fillId="30" borderId="14" xfId="0" applyFill="1" applyBorder="1" applyAlignment="1" applyProtection="1">
      <alignment vertical="center"/>
    </xf>
    <xf numFmtId="0" fontId="0" fillId="30" borderId="38" xfId="0" applyFill="1" applyBorder="1" applyAlignment="1" applyProtection="1">
      <alignment vertical="center"/>
    </xf>
    <xf numFmtId="0" fontId="0" fillId="25" borderId="224" xfId="0" applyFill="1" applyBorder="1" applyAlignment="1" applyProtection="1">
      <alignment vertical="center"/>
    </xf>
    <xf numFmtId="0" fontId="0" fillId="25" borderId="16" xfId="0" applyFill="1" applyBorder="1" applyAlignment="1" applyProtection="1">
      <alignment vertical="center"/>
    </xf>
    <xf numFmtId="1" fontId="29" fillId="25" borderId="16" xfId="0" quotePrefix="1" applyNumberFormat="1" applyFont="1" applyFill="1" applyBorder="1" applyAlignment="1" applyProtection="1">
      <alignment horizontal="center" vertical="center"/>
    </xf>
    <xf numFmtId="0" fontId="23" fillId="0" borderId="206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3" borderId="13" xfId="0" applyNumberFormat="1" applyFill="1" applyBorder="1" applyAlignment="1" applyProtection="1">
      <alignment vertical="center"/>
    </xf>
    <xf numFmtId="6" fontId="0" fillId="0" borderId="206" xfId="0" applyNumberFormat="1" applyFill="1" applyBorder="1" applyAlignment="1" applyProtection="1">
      <alignment vertical="center"/>
    </xf>
    <xf numFmtId="0" fontId="23" fillId="0" borderId="48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5" fillId="0" borderId="12" xfId="0" applyFont="1" applyBorder="1" applyAlignment="1" applyProtection="1">
      <alignment vertical="center"/>
    </xf>
    <xf numFmtId="37" fontId="25" fillId="0" borderId="12" xfId="28" applyNumberFormat="1" applyFont="1" applyBorder="1" applyAlignment="1" applyProtection="1">
      <alignment vertical="center"/>
    </xf>
    <xf numFmtId="6" fontId="25" fillId="0" borderId="222" xfId="0" applyNumberFormat="1" applyFont="1" applyFill="1" applyBorder="1" applyAlignment="1" applyProtection="1">
      <alignment vertical="center"/>
    </xf>
    <xf numFmtId="0" fontId="34" fillId="34" borderId="206" xfId="0" applyFont="1" applyFill="1" applyBorder="1" applyAlignment="1" applyProtection="1">
      <alignment horizontal="center" vertical="center" wrapText="1"/>
    </xf>
    <xf numFmtId="6" fontId="23" fillId="43" borderId="256" xfId="54" applyNumberFormat="1" applyFont="1" applyFill="1" applyBorder="1" applyAlignment="1" applyProtection="1">
      <alignment horizontal="right"/>
    </xf>
    <xf numFmtId="6" fontId="23" fillId="0" borderId="249" xfId="54" applyNumberFormat="1" applyFont="1" applyFill="1" applyBorder="1" applyAlignment="1" applyProtection="1">
      <alignment horizontal="right"/>
    </xf>
    <xf numFmtId="0" fontId="23" fillId="0" borderId="19" xfId="0" applyFont="1" applyBorder="1" applyAlignment="1" applyProtection="1">
      <alignment horizontal="center" vertical="center" wrapText="1"/>
    </xf>
    <xf numFmtId="0" fontId="23" fillId="0" borderId="19" xfId="0" applyFont="1" applyFill="1" applyBorder="1" applyAlignment="1" applyProtection="1">
      <alignment vertical="center" wrapText="1"/>
    </xf>
    <xf numFmtId="3" fontId="23" fillId="0" borderId="19" xfId="0" applyNumberFormat="1" applyFont="1" applyFill="1" applyBorder="1" applyAlignment="1" applyProtection="1">
      <alignment horizontal="right" vertical="center"/>
    </xf>
    <xf numFmtId="6" fontId="23" fillId="0" borderId="19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1" borderId="13" xfId="0" applyNumberFormat="1" applyFont="1" applyFill="1" applyBorder="1" applyAlignment="1" applyProtection="1">
      <alignment horizontal="right" vertical="center"/>
    </xf>
    <xf numFmtId="6" fontId="23" fillId="33" borderId="13" xfId="0" applyNumberFormat="1" applyFont="1" applyFill="1" applyBorder="1" applyAlignment="1" applyProtection="1">
      <alignment horizontal="right" vertical="center"/>
    </xf>
    <xf numFmtId="6" fontId="23" fillId="34" borderId="206" xfId="0" applyNumberFormat="1" applyFont="1" applyFill="1" applyBorder="1" applyAlignment="1" applyProtection="1">
      <alignment horizontal="right" vertical="center"/>
    </xf>
    <xf numFmtId="6" fontId="23" fillId="44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6" fontId="23" fillId="38" borderId="13" xfId="0" applyNumberFormat="1" applyFont="1" applyFill="1" applyBorder="1" applyAlignment="1" applyProtection="1">
      <alignment horizontal="right" vertical="center"/>
    </xf>
    <xf numFmtId="0" fontId="23" fillId="0" borderId="19" xfId="0" applyFont="1" applyFill="1" applyBorder="1" applyAlignment="1" applyProtection="1">
      <alignment horizontal="center" vertical="center" wrapText="1"/>
    </xf>
    <xf numFmtId="0" fontId="23" fillId="0" borderId="205" xfId="0" applyFont="1" applyFill="1" applyBorder="1" applyAlignment="1" applyProtection="1">
      <alignment horizontal="center" vertical="center" wrapText="1"/>
    </xf>
    <xf numFmtId="1" fontId="29" fillId="25" borderId="317" xfId="0" quotePrefix="1" applyNumberFormat="1" applyFont="1" applyFill="1" applyBorder="1" applyAlignment="1" applyProtection="1">
      <alignment horizontal="center"/>
    </xf>
    <xf numFmtId="15" fontId="34" fillId="34" borderId="314" xfId="0" applyNumberFormat="1" applyFont="1" applyFill="1" applyBorder="1" applyAlignment="1" applyProtection="1">
      <alignment horizontal="center" vertical="center" wrapText="1"/>
    </xf>
    <xf numFmtId="0" fontId="34" fillId="44" borderId="314" xfId="253" applyFont="1" applyFill="1" applyBorder="1" applyAlignment="1" applyProtection="1">
      <alignment horizontal="center" vertical="center" wrapText="1"/>
    </xf>
    <xf numFmtId="0" fontId="0" fillId="25" borderId="314" xfId="0" applyFill="1" applyBorder="1" applyAlignment="1" applyProtection="1">
      <alignment horizontal="center"/>
    </xf>
    <xf numFmtId="0" fontId="0" fillId="25" borderId="314" xfId="0" applyFill="1" applyBorder="1" applyProtection="1"/>
    <xf numFmtId="1" fontId="29" fillId="25" borderId="314" xfId="0" quotePrefix="1" applyNumberFormat="1" applyFont="1" applyFill="1" applyBorder="1" applyAlignment="1" applyProtection="1">
      <alignment horizontal="center"/>
    </xf>
    <xf numFmtId="0" fontId="34" fillId="44" borderId="317" xfId="0" applyFont="1" applyFill="1" applyBorder="1" applyAlignment="1" applyProtection="1">
      <alignment horizontal="center" vertical="center" wrapText="1"/>
    </xf>
    <xf numFmtId="0" fontId="82" fillId="44" borderId="314" xfId="0" applyFont="1" applyFill="1" applyBorder="1" applyAlignment="1" applyProtection="1">
      <alignment horizontal="center" vertical="center" wrapText="1"/>
    </xf>
    <xf numFmtId="0" fontId="23" fillId="0" borderId="331" xfId="65" applyFont="1" applyFill="1" applyBorder="1" applyAlignment="1" applyProtection="1">
      <alignment horizontal="center" vertical="center"/>
    </xf>
    <xf numFmtId="0" fontId="23" fillId="0" borderId="257" xfId="65" applyNumberFormat="1" applyFont="1" applyFill="1" applyBorder="1" applyAlignment="1" applyProtection="1">
      <alignment horizontal="center" vertical="center"/>
    </xf>
    <xf numFmtId="0" fontId="23" fillId="0" borderId="205" xfId="0" applyFont="1" applyBorder="1" applyAlignment="1" applyProtection="1">
      <alignment horizontal="center" vertical="center" wrapText="1"/>
    </xf>
    <xf numFmtId="0" fontId="23" fillId="0" borderId="269" xfId="53" applyFont="1" applyFill="1" applyBorder="1" applyAlignment="1" applyProtection="1">
      <alignment horizontal="center" vertical="center"/>
    </xf>
    <xf numFmtId="0" fontId="23" fillId="0" borderId="270" xfId="53" applyFont="1" applyFill="1" applyBorder="1" applyAlignment="1" applyProtection="1">
      <alignment horizontal="center" vertical="center"/>
    </xf>
    <xf numFmtId="0" fontId="23" fillId="0" borderId="219" xfId="53" applyFont="1" applyFill="1" applyBorder="1" applyAlignment="1" applyProtection="1">
      <alignment horizontal="center" vertical="center"/>
    </xf>
    <xf numFmtId="0" fontId="40" fillId="0" borderId="250" xfId="45" applyFont="1" applyBorder="1" applyAlignment="1" applyProtection="1">
      <alignment horizontal="left" vertical="center"/>
    </xf>
    <xf numFmtId="38" fontId="40" fillId="0" borderId="250" xfId="45" applyNumberFormat="1" applyFont="1" applyBorder="1" applyAlignment="1" applyProtection="1">
      <alignment vertical="center"/>
    </xf>
    <xf numFmtId="0" fontId="40" fillId="0" borderId="206" xfId="45" applyFont="1" applyBorder="1" applyAlignment="1" applyProtection="1">
      <alignment horizontal="left" vertical="center"/>
    </xf>
    <xf numFmtId="38" fontId="40" fillId="0" borderId="206" xfId="45" applyNumberFormat="1" applyFont="1" applyBorder="1" applyAlignment="1" applyProtection="1">
      <alignment vertical="center"/>
    </xf>
    <xf numFmtId="0" fontId="40" fillId="0" borderId="249" xfId="45" applyFont="1" applyBorder="1" applyAlignment="1" applyProtection="1">
      <alignment horizontal="left" vertical="center"/>
    </xf>
    <xf numFmtId="38" fontId="40" fillId="0" borderId="249" xfId="45" applyNumberFormat="1" applyFont="1" applyBorder="1" applyAlignment="1" applyProtection="1">
      <alignment vertical="center"/>
    </xf>
    <xf numFmtId="3" fontId="89" fillId="0" borderId="12" xfId="47823" applyNumberFormat="1" applyFont="1" applyBorder="1" applyAlignment="1" applyProtection="1">
      <alignment vertical="center"/>
    </xf>
    <xf numFmtId="38" fontId="89" fillId="0" borderId="12" xfId="47823" applyNumberFormat="1" applyFont="1" applyBorder="1" applyAlignment="1" applyProtection="1">
      <alignment vertical="center"/>
    </xf>
    <xf numFmtId="38" fontId="92" fillId="0" borderId="250" xfId="45" applyNumberFormat="1" applyFont="1" applyBorder="1" applyAlignment="1" applyProtection="1">
      <alignment vertical="center"/>
    </xf>
    <xf numFmtId="38" fontId="92" fillId="0" borderId="206" xfId="45" applyNumberFormat="1" applyFont="1" applyBorder="1" applyAlignment="1" applyProtection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Alignment="1">
      <alignment vertical="center"/>
    </xf>
    <xf numFmtId="0" fontId="81" fillId="0" borderId="0" xfId="0" applyFont="1" applyAlignment="1">
      <alignment horizontal="center" vertical="center" wrapText="1"/>
    </xf>
    <xf numFmtId="0" fontId="40" fillId="0" borderId="249" xfId="45" applyNumberFormat="1" applyFont="1" applyBorder="1" applyAlignment="1" applyProtection="1">
      <alignment horizontal="center" vertical="center"/>
    </xf>
    <xf numFmtId="38" fontId="40" fillId="41" borderId="249" xfId="45" applyNumberFormat="1" applyFont="1" applyFill="1" applyBorder="1" applyAlignment="1" applyProtection="1">
      <alignment vertical="center"/>
    </xf>
    <xf numFmtId="0" fontId="40" fillId="0" borderId="250" xfId="45" applyNumberFormat="1" applyFont="1" applyBorder="1" applyAlignment="1" applyProtection="1">
      <alignment horizontal="center" vertical="center"/>
    </xf>
    <xf numFmtId="38" fontId="40" fillId="41" borderId="250" xfId="45" applyNumberFormat="1" applyFont="1" applyFill="1" applyBorder="1" applyAlignment="1" applyProtection="1">
      <alignment vertical="center"/>
    </xf>
    <xf numFmtId="0" fontId="40" fillId="0" borderId="206" xfId="45" applyNumberFormat="1" applyFont="1" applyBorder="1" applyAlignment="1" applyProtection="1">
      <alignment horizontal="center" vertical="center"/>
    </xf>
    <xf numFmtId="38" fontId="40" fillId="41" borderId="206" xfId="45" applyNumberFormat="1" applyFont="1" applyFill="1" applyBorder="1" applyAlignment="1" applyProtection="1">
      <alignment vertical="center"/>
    </xf>
    <xf numFmtId="0" fontId="89" fillId="0" borderId="12" xfId="47823" applyNumberFormat="1" applyFont="1" applyBorder="1" applyAlignment="1" applyProtection="1">
      <alignment horizontal="center" vertical="center"/>
    </xf>
    <xf numFmtId="0" fontId="93" fillId="0" borderId="0" xfId="0" applyFont="1" applyAlignment="1">
      <alignment vertical="center"/>
    </xf>
    <xf numFmtId="38" fontId="89" fillId="41" borderId="12" xfId="47823" applyNumberFormat="1" applyFont="1" applyFill="1" applyBorder="1" applyAlignment="1" applyProtection="1">
      <alignment vertical="center"/>
    </xf>
    <xf numFmtId="0" fontId="40" fillId="0" borderId="250" xfId="45" applyFont="1" applyBorder="1" applyAlignment="1" applyProtection="1">
      <alignment horizontal="center" vertical="center"/>
    </xf>
    <xf numFmtId="0" fontId="40" fillId="0" borderId="206" xfId="45" applyFont="1" applyBorder="1" applyAlignment="1" applyProtection="1">
      <alignment horizontal="center" vertical="center"/>
    </xf>
    <xf numFmtId="0" fontId="24" fillId="0" borderId="0" xfId="0" applyFont="1" applyAlignment="1" applyProtection="1">
      <alignment vertical="center"/>
    </xf>
    <xf numFmtId="2" fontId="82" fillId="39" borderId="224" xfId="0" applyNumberFormat="1" applyFont="1" applyFill="1" applyBorder="1" applyAlignment="1" applyProtection="1">
      <alignment horizontal="center" vertical="center" wrapText="1"/>
    </xf>
    <xf numFmtId="10" fontId="82" fillId="32" borderId="224" xfId="0" applyNumberFormat="1" applyFont="1" applyFill="1" applyBorder="1" applyAlignment="1" applyProtection="1">
      <alignment horizontal="center" vertical="center" wrapText="1"/>
    </xf>
    <xf numFmtId="165" fontId="24" fillId="25" borderId="16" xfId="28" applyNumberFormat="1" applyFont="1" applyFill="1" applyBorder="1" applyAlignment="1" applyProtection="1">
      <alignment horizontal="center" vertical="center"/>
    </xf>
    <xf numFmtId="1" fontId="29" fillId="25" borderId="16" xfId="28" quotePrefix="1" applyNumberFormat="1" applyFont="1" applyFill="1" applyBorder="1" applyAlignment="1" applyProtection="1">
      <alignment horizontal="center" vertical="center"/>
    </xf>
    <xf numFmtId="1" fontId="29" fillId="25" borderId="16" xfId="28" applyNumberFormat="1" applyFont="1" applyFill="1" applyBorder="1" applyAlignment="1" applyProtection="1">
      <alignment horizontal="center" vertical="center"/>
    </xf>
    <xf numFmtId="1" fontId="29" fillId="25" borderId="20" xfId="28" applyNumberFormat="1" applyFont="1" applyFill="1" applyBorder="1" applyAlignment="1" applyProtection="1">
      <alignment horizontal="center" vertical="center"/>
    </xf>
    <xf numFmtId="3" fontId="24" fillId="0" borderId="250" xfId="0" applyNumberFormat="1" applyFont="1" applyBorder="1" applyAlignment="1" applyProtection="1">
      <alignment vertical="center"/>
    </xf>
    <xf numFmtId="166" fontId="24" fillId="38" borderId="25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40" fillId="0" borderId="332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5" fillId="0" borderId="0" xfId="0" applyFont="1" applyFill="1" applyBorder="1" applyAlignment="1" applyProtection="1">
      <alignment vertical="center"/>
    </xf>
    <xf numFmtId="3" fontId="23" fillId="0" borderId="250" xfId="0" applyNumberFormat="1" applyFont="1" applyFill="1" applyBorder="1" applyAlignment="1" applyProtection="1">
      <alignment vertical="center"/>
    </xf>
    <xf numFmtId="169" fontId="23" fillId="0" borderId="250" xfId="48" applyNumberFormat="1" applyFont="1" applyBorder="1" applyAlignment="1" applyProtection="1">
      <alignment vertical="center"/>
    </xf>
    <xf numFmtId="10" fontId="23" fillId="0" borderId="257" xfId="0" applyNumberFormat="1" applyFont="1" applyBorder="1" applyAlignment="1" applyProtection="1">
      <alignment vertical="center"/>
    </xf>
    <xf numFmtId="6" fontId="23" fillId="0" borderId="257" xfId="32" applyNumberFormat="1" applyFont="1" applyBorder="1" applyAlignment="1" applyProtection="1">
      <alignment vertical="center"/>
    </xf>
    <xf numFmtId="10" fontId="23" fillId="0" borderId="250" xfId="48" applyNumberFormat="1" applyFont="1" applyBorder="1" applyAlignment="1" applyProtection="1">
      <alignment vertical="center"/>
    </xf>
    <xf numFmtId="165" fontId="23" fillId="0" borderId="250" xfId="28" applyNumberFormat="1" applyFont="1" applyBorder="1" applyAlignment="1" applyProtection="1">
      <alignment vertical="center"/>
    </xf>
    <xf numFmtId="6" fontId="23" fillId="0" borderId="250" xfId="28" applyNumberFormat="1" applyFont="1" applyBorder="1" applyAlignment="1" applyProtection="1">
      <alignment vertical="center"/>
    </xf>
    <xf numFmtId="3" fontId="23" fillId="0" borderId="0" xfId="0" applyNumberFormat="1" applyFont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84" fillId="0" borderId="0" xfId="0" applyFont="1" applyAlignment="1" applyProtection="1">
      <alignment vertical="center"/>
    </xf>
    <xf numFmtId="1" fontId="23" fillId="25" borderId="314" xfId="0" applyNumberFormat="1" applyFont="1" applyFill="1" applyBorder="1" applyAlignment="1" applyProtection="1">
      <alignment horizontal="center" vertical="center"/>
    </xf>
    <xf numFmtId="1" fontId="25" fillId="25" borderId="314" xfId="0" applyNumberFormat="1" applyFont="1" applyFill="1" applyBorder="1" applyAlignment="1" applyProtection="1">
      <alignment horizontal="center" vertical="center"/>
    </xf>
    <xf numFmtId="1" fontId="29" fillId="25" borderId="314" xfId="0" applyNumberFormat="1" applyFont="1" applyFill="1" applyBorder="1" applyAlignment="1" applyProtection="1">
      <alignment horizontal="center" vertical="center"/>
    </xf>
    <xf numFmtId="0" fontId="23" fillId="0" borderId="252" xfId="0" applyFont="1" applyFill="1" applyBorder="1" applyAlignment="1" applyProtection="1">
      <alignment vertical="center"/>
    </xf>
    <xf numFmtId="0" fontId="23" fillId="0" borderId="258" xfId="0" applyFont="1" applyFill="1" applyBorder="1" applyAlignment="1" applyProtection="1">
      <alignment vertical="center"/>
    </xf>
    <xf numFmtId="0" fontId="23" fillId="0" borderId="259" xfId="0" applyFont="1" applyFill="1" applyBorder="1" applyAlignment="1" applyProtection="1">
      <alignment vertical="center"/>
    </xf>
    <xf numFmtId="0" fontId="23" fillId="0" borderId="260" xfId="0" applyFont="1" applyFill="1" applyBorder="1" applyAlignment="1" applyProtection="1">
      <alignment vertical="center"/>
    </xf>
    <xf numFmtId="6" fontId="23" fillId="0" borderId="261" xfId="0" applyNumberFormat="1" applyFont="1" applyFill="1" applyBorder="1" applyAlignment="1" applyProtection="1">
      <alignment vertical="center"/>
    </xf>
    <xf numFmtId="6" fontId="23" fillId="34" borderId="261" xfId="0" applyNumberFormat="1" applyFont="1" applyFill="1" applyBorder="1" applyAlignment="1" applyProtection="1">
      <alignment vertical="center"/>
    </xf>
    <xf numFmtId="6" fontId="23" fillId="33" borderId="261" xfId="0" applyNumberFormat="1" applyFont="1" applyFill="1" applyBorder="1" applyAlignment="1" applyProtection="1">
      <alignment vertical="center"/>
    </xf>
    <xf numFmtId="0" fontId="23" fillId="0" borderId="23" xfId="0" applyFont="1" applyFill="1" applyBorder="1" applyAlignment="1" applyProtection="1">
      <alignment vertical="center"/>
    </xf>
    <xf numFmtId="0" fontId="23" fillId="0" borderId="35" xfId="0" applyFont="1" applyFill="1" applyBorder="1" applyAlignment="1" applyProtection="1">
      <alignment vertical="center"/>
    </xf>
    <xf numFmtId="6" fontId="23" fillId="0" borderId="36" xfId="0" applyNumberFormat="1" applyFont="1" applyFill="1" applyBorder="1" applyAlignment="1" applyProtection="1">
      <alignment vertical="center"/>
    </xf>
    <xf numFmtId="6" fontId="23" fillId="34" borderId="36" xfId="0" applyNumberFormat="1" applyFont="1" applyFill="1" applyBorder="1" applyAlignment="1" applyProtection="1">
      <alignment vertical="center"/>
    </xf>
    <xf numFmtId="6" fontId="23" fillId="33" borderId="36" xfId="0" applyNumberFormat="1" applyFont="1" applyFill="1" applyBorder="1" applyAlignment="1" applyProtection="1">
      <alignment vertical="center"/>
    </xf>
    <xf numFmtId="0" fontId="23" fillId="0" borderId="262" xfId="0" applyFont="1" applyFill="1" applyBorder="1" applyAlignment="1" applyProtection="1">
      <alignment vertical="center"/>
    </xf>
    <xf numFmtId="0" fontId="23" fillId="0" borderId="263" xfId="0" applyFont="1" applyFill="1" applyBorder="1" applyAlignment="1" applyProtection="1">
      <alignment vertical="center"/>
    </xf>
    <xf numFmtId="6" fontId="23" fillId="0" borderId="264" xfId="0" applyNumberFormat="1" applyFont="1" applyFill="1" applyBorder="1" applyAlignment="1" applyProtection="1">
      <alignment vertical="center"/>
    </xf>
    <xf numFmtId="6" fontId="23" fillId="0" borderId="48" xfId="0" applyNumberFormat="1" applyFont="1" applyFill="1" applyBorder="1" applyAlignment="1" applyProtection="1">
      <alignment vertical="center"/>
    </xf>
    <xf numFmtId="6" fontId="23" fillId="34" borderId="48" xfId="0" applyNumberFormat="1" applyFont="1" applyFill="1" applyBorder="1" applyAlignment="1" applyProtection="1">
      <alignment vertical="center"/>
    </xf>
    <xf numFmtId="6" fontId="23" fillId="33" borderId="264" xfId="0" applyNumberFormat="1" applyFont="1" applyFill="1" applyBorder="1" applyAlignment="1" applyProtection="1">
      <alignment vertical="center"/>
    </xf>
    <xf numFmtId="6" fontId="23" fillId="33" borderId="48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82" fillId="33" borderId="314" xfId="0" applyFont="1" applyFill="1" applyBorder="1" applyAlignment="1" applyProtection="1">
      <alignment horizontal="center" vertical="center" wrapText="1"/>
    </xf>
    <xf numFmtId="0" fontId="82" fillId="49" borderId="314" xfId="0" applyFont="1" applyFill="1" applyBorder="1" applyAlignment="1" applyProtection="1">
      <alignment horizontal="center" vertical="center" wrapText="1"/>
    </xf>
    <xf numFmtId="0" fontId="24" fillId="0" borderId="255" xfId="0" applyFont="1" applyFill="1" applyBorder="1" applyAlignment="1" applyProtection="1">
      <alignment vertical="center"/>
    </xf>
    <xf numFmtId="0" fontId="24" fillId="0" borderId="265" xfId="0" applyFont="1" applyFill="1" applyBorder="1" applyAlignment="1" applyProtection="1">
      <alignment vertical="center"/>
    </xf>
    <xf numFmtId="6" fontId="24" fillId="0" borderId="249" xfId="0" applyNumberFormat="1" applyFont="1" applyFill="1" applyBorder="1" applyAlignment="1" applyProtection="1">
      <alignment vertical="center"/>
    </xf>
    <xf numFmtId="6" fontId="24" fillId="0" borderId="332" xfId="0" applyNumberFormat="1" applyFont="1" applyFill="1" applyBorder="1" applyAlignment="1" applyProtection="1">
      <alignment vertical="center"/>
    </xf>
    <xf numFmtId="6" fontId="24" fillId="44" borderId="249" xfId="0" applyNumberFormat="1" applyFont="1" applyFill="1" applyBorder="1" applyAlignment="1" applyProtection="1">
      <alignment vertical="center"/>
    </xf>
    <xf numFmtId="6" fontId="24" fillId="33" borderId="249" xfId="0" applyNumberFormat="1" applyFont="1" applyFill="1" applyBorder="1" applyAlignment="1" applyProtection="1">
      <alignment vertical="center"/>
    </xf>
    <xf numFmtId="0" fontId="24" fillId="0" borderId="259" xfId="0" applyFont="1" applyFill="1" applyBorder="1" applyAlignment="1" applyProtection="1">
      <alignment vertical="center"/>
    </xf>
    <xf numFmtId="0" fontId="24" fillId="0" borderId="260" xfId="0" applyFont="1" applyFill="1" applyBorder="1" applyAlignment="1" applyProtection="1">
      <alignment vertical="center"/>
    </xf>
    <xf numFmtId="6" fontId="24" fillId="0" borderId="261" xfId="0" applyNumberFormat="1" applyFont="1" applyFill="1" applyBorder="1" applyAlignment="1" applyProtection="1">
      <alignment vertical="center"/>
    </xf>
    <xf numFmtId="6" fontId="24" fillId="44" borderId="261" xfId="0" applyNumberFormat="1" applyFont="1" applyFill="1" applyBorder="1" applyAlignment="1" applyProtection="1">
      <alignment vertical="center"/>
    </xf>
    <xf numFmtId="6" fontId="24" fillId="33" borderId="261" xfId="0" applyNumberFormat="1" applyFont="1" applyFill="1" applyBorder="1" applyAlignment="1" applyProtection="1">
      <alignment vertical="center"/>
    </xf>
    <xf numFmtId="0" fontId="24" fillId="0" borderId="23" xfId="0" applyFont="1" applyFill="1" applyBorder="1" applyAlignment="1" applyProtection="1">
      <alignment vertical="center"/>
    </xf>
    <xf numFmtId="0" fontId="24" fillId="0" borderId="35" xfId="0" applyFont="1" applyFill="1" applyBorder="1" applyAlignment="1" applyProtection="1">
      <alignment vertical="center"/>
    </xf>
    <xf numFmtId="6" fontId="24" fillId="0" borderId="36" xfId="0" applyNumberFormat="1" applyFont="1" applyFill="1" applyBorder="1" applyAlignment="1" applyProtection="1">
      <alignment vertical="center"/>
    </xf>
    <xf numFmtId="6" fontId="24" fillId="44" borderId="36" xfId="0" applyNumberFormat="1" applyFont="1" applyFill="1" applyBorder="1" applyAlignment="1" applyProtection="1">
      <alignment vertical="center"/>
    </xf>
    <xf numFmtId="6" fontId="24" fillId="33" borderId="36" xfId="0" applyNumberFormat="1" applyFont="1" applyFill="1" applyBorder="1" applyAlignment="1" applyProtection="1">
      <alignment vertical="center"/>
    </xf>
    <xf numFmtId="0" fontId="24" fillId="0" borderId="262" xfId="0" applyFont="1" applyFill="1" applyBorder="1" applyAlignment="1" applyProtection="1">
      <alignment vertical="center"/>
    </xf>
    <xf numFmtId="0" fontId="24" fillId="0" borderId="263" xfId="0" applyFont="1" applyFill="1" applyBorder="1" applyAlignment="1" applyProtection="1">
      <alignment vertical="center"/>
    </xf>
    <xf numFmtId="6" fontId="24" fillId="0" borderId="264" xfId="0" applyNumberFormat="1" applyFont="1" applyFill="1" applyBorder="1" applyAlignment="1" applyProtection="1">
      <alignment vertical="center"/>
    </xf>
    <xf numFmtId="6" fontId="24" fillId="44" borderId="264" xfId="0" applyNumberFormat="1" applyFont="1" applyFill="1" applyBorder="1" applyAlignment="1" applyProtection="1">
      <alignment vertical="center"/>
    </xf>
    <xf numFmtId="6" fontId="24" fillId="33" borderId="264" xfId="0" applyNumberFormat="1" applyFont="1" applyFill="1" applyBorder="1" applyAlignment="1" applyProtection="1">
      <alignment vertical="center"/>
    </xf>
    <xf numFmtId="0" fontId="24" fillId="0" borderId="252" xfId="0" applyFont="1" applyFill="1" applyBorder="1" applyAlignment="1" applyProtection="1">
      <alignment vertical="center"/>
    </xf>
    <xf numFmtId="0" fontId="24" fillId="0" borderId="258" xfId="0" applyFont="1" applyFill="1" applyBorder="1" applyAlignment="1" applyProtection="1">
      <alignment vertical="center"/>
    </xf>
    <xf numFmtId="6" fontId="24" fillId="44" borderId="250" xfId="0" applyNumberFormat="1" applyFont="1" applyFill="1" applyBorder="1" applyAlignment="1" applyProtection="1">
      <alignment vertical="center"/>
    </xf>
    <xf numFmtId="6" fontId="24" fillId="33" borderId="250" xfId="0" applyNumberFormat="1" applyFont="1" applyFill="1" applyBorder="1" applyAlignment="1" applyProtection="1">
      <alignment vertical="center"/>
    </xf>
    <xf numFmtId="0" fontId="24" fillId="0" borderId="22" xfId="0" applyFont="1" applyFill="1" applyBorder="1" applyAlignment="1" applyProtection="1">
      <alignment vertical="center"/>
    </xf>
    <xf numFmtId="0" fontId="24" fillId="0" borderId="34" xfId="0" applyFont="1" applyFill="1" applyBorder="1" applyAlignment="1" applyProtection="1">
      <alignment vertical="center"/>
    </xf>
    <xf numFmtId="6" fontId="24" fillId="0" borderId="48" xfId="0" applyNumberFormat="1" applyFont="1" applyFill="1" applyBorder="1" applyAlignment="1" applyProtection="1">
      <alignment vertical="center"/>
    </xf>
    <xf numFmtId="6" fontId="24" fillId="44" borderId="48" xfId="0" applyNumberFormat="1" applyFont="1" applyFill="1" applyBorder="1" applyAlignment="1" applyProtection="1">
      <alignment vertical="center"/>
    </xf>
    <xf numFmtId="6" fontId="24" fillId="33" borderId="48" xfId="0" applyNumberFormat="1" applyFont="1" applyFill="1" applyBorder="1" applyAlignment="1" applyProtection="1">
      <alignment vertical="center"/>
    </xf>
    <xf numFmtId="1" fontId="24" fillId="25" borderId="314" xfId="0" applyNumberFormat="1" applyFont="1" applyFill="1" applyBorder="1" applyAlignment="1" applyProtection="1">
      <alignment horizontal="center" vertical="center"/>
    </xf>
    <xf numFmtId="0" fontId="23" fillId="0" borderId="254" xfId="53" applyFont="1" applyFill="1" applyBorder="1" applyAlignment="1" applyProtection="1">
      <alignment vertical="center"/>
    </xf>
    <xf numFmtId="0" fontId="23" fillId="0" borderId="251" xfId="53" applyFont="1" applyFill="1" applyBorder="1" applyAlignment="1" applyProtection="1">
      <alignment vertical="center"/>
    </xf>
    <xf numFmtId="0" fontId="23" fillId="0" borderId="27" xfId="53" applyFont="1" applyFill="1" applyBorder="1" applyAlignment="1" applyProtection="1">
      <alignment vertical="center"/>
    </xf>
    <xf numFmtId="6" fontId="23" fillId="0" borderId="253" xfId="53" applyNumberFormat="1" applyFont="1" applyFill="1" applyBorder="1" applyAlignment="1" applyProtection="1">
      <alignment horizontal="right" vertical="center"/>
    </xf>
    <xf numFmtId="6" fontId="23" fillId="33" borderId="253" xfId="53" applyNumberFormat="1" applyFont="1" applyFill="1" applyBorder="1" applyAlignment="1" applyProtection="1">
      <alignment horizontal="right" vertical="center"/>
    </xf>
    <xf numFmtId="6" fontId="23" fillId="34" borderId="253" xfId="53" applyNumberFormat="1" applyFont="1" applyFill="1" applyBorder="1" applyAlignment="1" applyProtection="1">
      <alignment horizontal="right" vertical="center"/>
    </xf>
    <xf numFmtId="0" fontId="23" fillId="0" borderId="231" xfId="53" applyFont="1" applyFill="1" applyBorder="1" applyAlignment="1" applyProtection="1">
      <alignment vertical="center"/>
    </xf>
    <xf numFmtId="0" fontId="23" fillId="0" borderId="22" xfId="53" applyFont="1" applyFill="1" applyBorder="1" applyAlignment="1" applyProtection="1">
      <alignment vertical="center"/>
    </xf>
    <xf numFmtId="6" fontId="23" fillId="0" borderId="208" xfId="53" applyNumberFormat="1" applyFont="1" applyFill="1" applyBorder="1" applyAlignment="1" applyProtection="1">
      <alignment horizontal="right" vertical="center"/>
    </xf>
    <xf numFmtId="6" fontId="23" fillId="33" borderId="208" xfId="53" applyNumberFormat="1" applyFont="1" applyFill="1" applyBorder="1" applyAlignment="1" applyProtection="1">
      <alignment horizontal="right" vertical="center"/>
    </xf>
    <xf numFmtId="6" fontId="23" fillId="34" borderId="208" xfId="53" applyNumberFormat="1" applyFont="1" applyFill="1" applyBorder="1" applyAlignment="1" applyProtection="1">
      <alignment horizontal="right" vertical="center"/>
    </xf>
    <xf numFmtId="6" fontId="23" fillId="0" borderId="42" xfId="54" applyNumberFormat="1" applyFont="1" applyFill="1" applyBorder="1" applyAlignment="1" applyProtection="1">
      <alignment horizontal="right" vertical="center"/>
    </xf>
    <xf numFmtId="6" fontId="23" fillId="34" borderId="42" xfId="54" applyNumberFormat="1" applyFont="1" applyFill="1" applyBorder="1" applyAlignment="1" applyProtection="1">
      <alignment horizontal="right" vertical="center"/>
    </xf>
    <xf numFmtId="6" fontId="25" fillId="0" borderId="56" xfId="54" applyNumberFormat="1" applyFont="1" applyFill="1" applyBorder="1" applyAlignment="1" applyProtection="1">
      <alignment horizontal="right" vertical="center"/>
    </xf>
    <xf numFmtId="6" fontId="25" fillId="33" borderId="56" xfId="54" applyNumberFormat="1" applyFont="1" applyFill="1" applyBorder="1" applyAlignment="1" applyProtection="1">
      <alignment horizontal="right" vertical="center"/>
    </xf>
    <xf numFmtId="6" fontId="25" fillId="34" borderId="40" xfId="54" applyNumberFormat="1" applyFont="1" applyFill="1" applyBorder="1" applyAlignment="1" applyProtection="1">
      <alignment horizontal="right" vertical="center"/>
    </xf>
    <xf numFmtId="6" fontId="23" fillId="0" borderId="42" xfId="53" applyNumberFormat="1" applyFont="1" applyFill="1" applyBorder="1" applyAlignment="1" applyProtection="1">
      <alignment horizontal="right" vertical="center"/>
    </xf>
    <xf numFmtId="6" fontId="23" fillId="0" borderId="54" xfId="53" applyNumberFormat="1" applyFont="1" applyFill="1" applyBorder="1" applyAlignment="1" applyProtection="1">
      <alignment horizontal="right" vertical="center"/>
    </xf>
    <xf numFmtId="6" fontId="23" fillId="0" borderId="55" xfId="53" applyNumberFormat="1" applyFont="1" applyFill="1" applyBorder="1" applyAlignment="1" applyProtection="1">
      <alignment horizontal="right" vertical="center"/>
    </xf>
    <xf numFmtId="6" fontId="25" fillId="0" borderId="40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5" borderId="224" xfId="53" applyNumberFormat="1" applyFont="1" applyFill="1" applyBorder="1" applyAlignment="1" applyProtection="1">
      <alignment horizontal="center" vertical="center"/>
    </xf>
    <xf numFmtId="1" fontId="25" fillId="25" borderId="224" xfId="53" applyNumberFormat="1" applyFont="1" applyFill="1" applyBorder="1" applyAlignment="1" applyProtection="1">
      <alignment horizontal="center" vertical="center"/>
    </xf>
    <xf numFmtId="1" fontId="29" fillId="25" borderId="224" xfId="53" quotePrefix="1" applyNumberFormat="1" applyFont="1" applyFill="1" applyBorder="1" applyAlignment="1" applyProtection="1">
      <alignment horizontal="center" vertical="center"/>
    </xf>
    <xf numFmtId="0" fontId="23" fillId="0" borderId="265" xfId="0" applyFont="1" applyFill="1" applyBorder="1" applyAlignment="1" applyProtection="1">
      <alignment vertical="center"/>
    </xf>
    <xf numFmtId="0" fontId="23" fillId="0" borderId="0" xfId="0" applyFont="1"/>
    <xf numFmtId="6" fontId="23" fillId="0" borderId="0" xfId="0" applyNumberFormat="1" applyFont="1" applyFill="1" applyBorder="1"/>
    <xf numFmtId="0" fontId="23" fillId="0" borderId="0" xfId="0" applyFont="1" applyFill="1" applyBorder="1"/>
    <xf numFmtId="167" fontId="23" fillId="0" borderId="0" xfId="0" applyNumberFormat="1" applyFont="1" applyFill="1" applyBorder="1"/>
    <xf numFmtId="0" fontId="23" fillId="0" borderId="0" xfId="0" applyFont="1" applyFill="1"/>
    <xf numFmtId="10" fontId="25" fillId="0" borderId="12" xfId="47838" applyNumberFormat="1" applyFont="1" applyFill="1" applyBorder="1"/>
    <xf numFmtId="167" fontId="23" fillId="0" borderId="0" xfId="0" applyNumberFormat="1" applyFont="1" applyFill="1" applyBorder="1" applyAlignment="1"/>
    <xf numFmtId="10" fontId="23" fillId="0" borderId="0" xfId="47838" applyNumberFormat="1" applyFont="1" applyFill="1" applyBorder="1"/>
    <xf numFmtId="6" fontId="23" fillId="0" borderId="0" xfId="0" applyNumberFormat="1" applyFont="1" applyFill="1"/>
    <xf numFmtId="8" fontId="23" fillId="0" borderId="0" xfId="0" applyNumberFormat="1" applyFont="1" applyFill="1"/>
    <xf numFmtId="0" fontId="23" fillId="0" borderId="0" xfId="0" applyFont="1" applyFill="1" applyAlignment="1">
      <alignment wrapText="1"/>
    </xf>
    <xf numFmtId="3" fontId="23" fillId="0" borderId="0" xfId="0" applyNumberFormat="1" applyFont="1"/>
    <xf numFmtId="3" fontId="23" fillId="0" borderId="14" xfId="0" applyNumberFormat="1" applyFont="1" applyBorder="1"/>
    <xf numFmtId="1" fontId="28" fillId="26" borderId="0" xfId="47839" applyNumberFormat="1" applyFont="1" applyFill="1" applyBorder="1" applyAlignment="1">
      <alignment horizontal="center" vertical="center" wrapText="1"/>
    </xf>
    <xf numFmtId="1" fontId="28" fillId="0" borderId="0" xfId="47839" applyNumberFormat="1" applyFont="1" applyFill="1" applyBorder="1" applyAlignment="1">
      <alignment horizontal="center" vertical="center" wrapText="1"/>
    </xf>
    <xf numFmtId="1" fontId="23" fillId="0" borderId="0" xfId="47839" applyNumberFormat="1" applyFont="1" applyAlignment="1">
      <alignment horizontal="center" vertical="center"/>
    </xf>
    <xf numFmtId="1" fontId="23" fillId="0" borderId="0" xfId="47839" applyNumberFormat="1" applyFont="1" applyFill="1" applyBorder="1" applyAlignment="1">
      <alignment horizontal="center" vertical="center"/>
    </xf>
    <xf numFmtId="1" fontId="25" fillId="25" borderId="314" xfId="47839" quotePrefix="1" applyNumberFormat="1" applyFont="1" applyFill="1" applyBorder="1" applyAlignment="1">
      <alignment horizontal="center" vertical="center"/>
    </xf>
    <xf numFmtId="1" fontId="23" fillId="25" borderId="314" xfId="47839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3" fillId="0" borderId="0" xfId="58" applyFont="1" applyFill="1" applyAlignment="1">
      <alignment vertical="center"/>
    </xf>
    <xf numFmtId="0" fontId="23" fillId="0" borderId="334" xfId="58" applyFont="1" applyFill="1" applyBorder="1" applyAlignment="1" applyProtection="1">
      <alignment vertical="center"/>
    </xf>
    <xf numFmtId="0" fontId="23" fillId="0" borderId="335" xfId="58" applyFont="1" applyFill="1" applyBorder="1" applyAlignment="1" applyProtection="1">
      <alignment vertical="center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1" fontId="29" fillId="25" borderId="314" xfId="53" quotePrefix="1" applyNumberFormat="1" applyFont="1" applyFill="1" applyBorder="1" applyAlignment="1" applyProtection="1">
      <alignment horizontal="center" vertical="center"/>
    </xf>
    <xf numFmtId="0" fontId="76" fillId="0" borderId="0" xfId="0" applyFont="1" applyAlignment="1" applyProtection="1">
      <alignment vertical="center"/>
    </xf>
    <xf numFmtId="0" fontId="34" fillId="24" borderId="10" xfId="0" applyFont="1" applyFill="1" applyBorder="1" applyAlignment="1" applyProtection="1">
      <alignment horizontal="center" vertical="center" wrapText="1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0" fontId="25" fillId="49" borderId="315" xfId="0" applyFont="1" applyFill="1" applyBorder="1" applyAlignment="1">
      <alignment horizontal="center" vertical="center" wrapText="1"/>
    </xf>
    <xf numFmtId="0" fontId="25" fillId="41" borderId="315" xfId="0" applyFont="1" applyFill="1" applyBorder="1" applyAlignment="1">
      <alignment horizontal="center" vertical="center" wrapText="1"/>
    </xf>
    <xf numFmtId="0" fontId="25" fillId="45" borderId="315" xfId="0" applyFont="1" applyFill="1" applyBorder="1" applyAlignment="1">
      <alignment horizontal="center" vertical="center" wrapText="1"/>
    </xf>
    <xf numFmtId="0" fontId="25" fillId="34" borderId="315" xfId="0" applyFont="1" applyFill="1" applyBorder="1" applyAlignment="1">
      <alignment horizontal="center" vertical="center" wrapText="1"/>
    </xf>
    <xf numFmtId="0" fontId="25" fillId="44" borderId="315" xfId="0" applyFont="1" applyFill="1" applyBorder="1" applyAlignment="1">
      <alignment horizontal="center" vertical="center" wrapText="1"/>
    </xf>
    <xf numFmtId="0" fontId="49" fillId="0" borderId="0" xfId="0" applyFont="1" applyAlignment="1" applyProtection="1">
      <alignment vertical="center"/>
    </xf>
    <xf numFmtId="165" fontId="24" fillId="25" borderId="314" xfId="28" applyNumberFormat="1" applyFont="1" applyFill="1" applyBorder="1" applyAlignment="1" applyProtection="1">
      <alignment horizontal="center" vertical="center"/>
    </xf>
    <xf numFmtId="0" fontId="29" fillId="25" borderId="314" xfId="28" quotePrefix="1" applyNumberFormat="1" applyFont="1" applyFill="1" applyBorder="1" applyAlignment="1" applyProtection="1">
      <alignment horizontal="center" vertical="center"/>
    </xf>
    <xf numFmtId="1" fontId="29" fillId="25" borderId="314" xfId="28" quotePrefix="1" applyNumberFormat="1" applyFont="1" applyFill="1" applyBorder="1" applyAlignment="1" applyProtection="1">
      <alignment horizontal="center" vertical="center"/>
    </xf>
    <xf numFmtId="1" fontId="29" fillId="25" borderId="314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8" fillId="0" borderId="0" xfId="0" applyFont="1" applyAlignment="1" applyProtection="1">
      <alignment vertical="center"/>
    </xf>
    <xf numFmtId="5" fontId="0" fillId="0" borderId="0" xfId="0" applyNumberFormat="1" applyAlignment="1" applyProtection="1">
      <alignment vertical="center"/>
    </xf>
    <xf numFmtId="10" fontId="0" fillId="0" borderId="0" xfId="48" applyNumberFormat="1" applyFont="1" applyAlignment="1" applyProtection="1">
      <alignment vertical="center"/>
    </xf>
    <xf numFmtId="5" fontId="28" fillId="0" borderId="0" xfId="0" applyNumberFormat="1" applyFont="1" applyAlignment="1" applyProtection="1">
      <alignment vertical="center"/>
    </xf>
    <xf numFmtId="2" fontId="0" fillId="0" borderId="0" xfId="0" applyNumberForma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6" fontId="0" fillId="0" borderId="0" xfId="0" applyNumberFormat="1" applyBorder="1" applyAlignment="1" applyProtection="1">
      <alignment vertical="center"/>
    </xf>
    <xf numFmtId="166" fontId="24" fillId="0" borderId="206" xfId="0" applyNumberFormat="1" applyFont="1" applyFill="1" applyBorder="1" applyAlignment="1" applyProtection="1">
      <alignment vertical="center"/>
    </xf>
    <xf numFmtId="10" fontId="24" fillId="0" borderId="206" xfId="48" applyNumberFormat="1" applyFont="1" applyFill="1" applyBorder="1" applyAlignment="1" applyProtection="1">
      <alignment vertical="center"/>
    </xf>
    <xf numFmtId="10" fontId="24" fillId="0" borderId="206" xfId="0" applyNumberFormat="1" applyFont="1" applyFill="1" applyBorder="1" applyAlignment="1" applyProtection="1">
      <alignment vertical="center"/>
    </xf>
    <xf numFmtId="3" fontId="24" fillId="0" borderId="332" xfId="0" applyNumberFormat="1" applyFont="1" applyBorder="1" applyAlignment="1" applyProtection="1">
      <alignment horizontal="center" vertical="center"/>
    </xf>
    <xf numFmtId="3" fontId="24" fillId="0" borderId="206" xfId="0" applyNumberFormat="1" applyFont="1" applyBorder="1" applyAlignment="1" applyProtection="1">
      <alignment horizontal="center" vertical="center"/>
    </xf>
    <xf numFmtId="3" fontId="24" fillId="0" borderId="332" xfId="0" applyNumberFormat="1" applyFont="1" applyBorder="1" applyAlignment="1" applyProtection="1">
      <alignment vertical="center"/>
    </xf>
    <xf numFmtId="3" fontId="24" fillId="0" borderId="206" xfId="0" applyNumberFormat="1" applyFont="1" applyBorder="1" applyAlignment="1" applyProtection="1">
      <alignment vertical="center"/>
    </xf>
    <xf numFmtId="166" fontId="24" fillId="0" borderId="332" xfId="0" applyNumberFormat="1" applyFont="1" applyBorder="1" applyAlignment="1" applyProtection="1">
      <alignment vertical="center"/>
    </xf>
    <xf numFmtId="166" fontId="24" fillId="0" borderId="206" xfId="0" applyNumberFormat="1" applyFont="1" applyBorder="1" applyAlignment="1" applyProtection="1">
      <alignment vertical="center"/>
    </xf>
    <xf numFmtId="166" fontId="24" fillId="38" borderId="332" xfId="0" applyNumberFormat="1" applyFont="1" applyFill="1" applyBorder="1" applyAlignment="1" applyProtection="1">
      <alignment vertical="center"/>
    </xf>
    <xf numFmtId="166" fontId="24" fillId="38" borderId="206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5" fillId="38" borderId="12" xfId="0" applyNumberFormat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5" fillId="0" borderId="12" xfId="0" applyFont="1" applyFill="1" applyBorder="1" applyAlignment="1" applyProtection="1">
      <alignment vertical="center"/>
    </xf>
    <xf numFmtId="0" fontId="25" fillId="0" borderId="12" xfId="0" applyFont="1" applyFill="1" applyBorder="1" applyAlignment="1" applyProtection="1">
      <alignment horizontal="center" vertical="center"/>
    </xf>
    <xf numFmtId="6" fontId="25" fillId="0" borderId="12" xfId="28" applyNumberFormat="1" applyFont="1" applyFill="1" applyBorder="1" applyAlignment="1" applyProtection="1">
      <alignment vertical="center"/>
    </xf>
    <xf numFmtId="6" fontId="25" fillId="34" borderId="12" xfId="28" applyNumberFormat="1" applyFont="1" applyFill="1" applyBorder="1" applyAlignment="1" applyProtection="1">
      <alignment vertical="center"/>
    </xf>
    <xf numFmtId="6" fontId="25" fillId="33" borderId="12" xfId="2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 wrapText="1"/>
    </xf>
    <xf numFmtId="3" fontId="23" fillId="0" borderId="0" xfId="0" applyNumberFormat="1" applyFont="1" applyFill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165" fontId="23" fillId="0" borderId="0" xfId="28" applyNumberFormat="1" applyFont="1" applyFill="1" applyAlignment="1" applyProtection="1">
      <alignment vertical="center"/>
    </xf>
    <xf numFmtId="167" fontId="23" fillId="0" borderId="0" xfId="0" applyNumberFormat="1" applyFont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166" fontId="23" fillId="0" borderId="0" xfId="0" applyNumberFormat="1" applyFont="1" applyAlignment="1" applyProtection="1">
      <alignment vertical="center"/>
    </xf>
    <xf numFmtId="7" fontId="23" fillId="0" borderId="0" xfId="32" applyNumberFormat="1" applyFont="1" applyFill="1" applyAlignment="1" applyProtection="1">
      <alignment horizontal="center" vertical="center"/>
    </xf>
    <xf numFmtId="7" fontId="23" fillId="0" borderId="0" xfId="32" applyNumberFormat="1" applyFont="1" applyFill="1" applyAlignment="1" applyProtection="1">
      <alignment vertical="center"/>
    </xf>
    <xf numFmtId="3" fontId="23" fillId="0" borderId="18" xfId="0" applyNumberFormat="1" applyFont="1" applyBorder="1" applyAlignment="1" applyProtection="1">
      <alignment vertical="center"/>
    </xf>
    <xf numFmtId="4" fontId="23" fillId="0" borderId="0" xfId="0" applyNumberFormat="1" applyFont="1" applyBorder="1" applyAlignment="1" applyProtection="1">
      <alignment vertical="center"/>
    </xf>
    <xf numFmtId="7" fontId="29" fillId="0" borderId="0" xfId="32" quotePrefix="1" applyNumberFormat="1" applyFont="1" applyFill="1" applyAlignment="1" applyProtection="1">
      <alignment horizontal="center" vertical="center"/>
    </xf>
    <xf numFmtId="7" fontId="23" fillId="0" borderId="0" xfId="32" applyNumberFormat="1" applyFont="1" applyAlignment="1" applyProtection="1">
      <alignment vertical="center"/>
    </xf>
    <xf numFmtId="10" fontId="23" fillId="0" borderId="0" xfId="48" applyNumberFormat="1" applyFont="1" applyAlignment="1" applyProtection="1">
      <alignment vertical="center"/>
    </xf>
    <xf numFmtId="38" fontId="23" fillId="0" borderId="0" xfId="0" applyNumberFormat="1" applyFont="1" applyAlignment="1" applyProtection="1">
      <alignment vertical="center"/>
    </xf>
    <xf numFmtId="10" fontId="23" fillId="0" borderId="0" xfId="48" applyNumberFormat="1" applyFont="1" applyFill="1" applyAlignment="1" applyProtection="1">
      <alignment vertical="center"/>
    </xf>
    <xf numFmtId="164" fontId="23" fillId="0" borderId="0" xfId="28" applyNumberFormat="1" applyFont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7" fontId="23" fillId="0" borderId="0" xfId="32" applyNumberFormat="1" applyFont="1" applyBorder="1" applyAlignment="1" applyProtection="1">
      <alignment vertical="center"/>
    </xf>
    <xf numFmtId="167" fontId="23" fillId="0" borderId="0" xfId="0" applyNumberFormat="1" applyFont="1" applyFill="1" applyBorder="1" applyAlignment="1" applyProtection="1">
      <alignment vertical="center"/>
    </xf>
    <xf numFmtId="6" fontId="23" fillId="0" borderId="0" xfId="32" applyNumberFormat="1" applyFont="1" applyBorder="1" applyAlignment="1" applyProtection="1">
      <alignment horizontal="right" vertical="center"/>
    </xf>
    <xf numFmtId="6" fontId="23" fillId="0" borderId="0" xfId="0" applyNumberFormat="1" applyFont="1" applyBorder="1" applyAlignment="1" applyProtection="1">
      <alignment horizontal="right" vertical="center"/>
    </xf>
    <xf numFmtId="0" fontId="26" fillId="30" borderId="298" xfId="0" applyFont="1" applyFill="1" applyBorder="1" applyAlignment="1" applyProtection="1">
      <alignment horizontal="center" vertical="center"/>
    </xf>
    <xf numFmtId="0" fontId="31" fillId="30" borderId="291" xfId="0" applyFont="1" applyFill="1" applyBorder="1" applyAlignment="1" applyProtection="1">
      <alignment horizontal="left" vertical="center"/>
    </xf>
    <xf numFmtId="0" fontId="27" fillId="30" borderId="280" xfId="0" applyFont="1" applyFill="1" applyBorder="1" applyAlignment="1" applyProtection="1">
      <alignment horizontal="center" vertical="center"/>
    </xf>
    <xf numFmtId="0" fontId="26" fillId="30" borderId="303" xfId="0" applyFont="1" applyFill="1" applyBorder="1" applyAlignment="1" applyProtection="1">
      <alignment horizontal="center" vertical="center"/>
    </xf>
    <xf numFmtId="0" fontId="31" fillId="30" borderId="15" xfId="0" applyFont="1" applyFill="1" applyBorder="1" applyAlignment="1" applyProtection="1">
      <alignment horizontal="center" vertical="center"/>
    </xf>
    <xf numFmtId="0" fontId="31" fillId="30" borderId="300" xfId="0" applyFont="1" applyFill="1" applyBorder="1" applyAlignment="1" applyProtection="1">
      <alignment vertical="center"/>
    </xf>
    <xf numFmtId="0" fontId="27" fillId="30" borderId="283" xfId="0" applyFont="1" applyFill="1" applyBorder="1" applyAlignment="1" applyProtection="1">
      <alignment horizontal="center" vertical="center"/>
    </xf>
    <xf numFmtId="0" fontId="31" fillId="30" borderId="213" xfId="0" applyFont="1" applyFill="1" applyBorder="1" applyAlignment="1" applyProtection="1">
      <alignment horizontal="center" vertical="center"/>
    </xf>
    <xf numFmtId="0" fontId="31" fillId="30" borderId="21" xfId="0" quotePrefix="1" applyFont="1" applyFill="1" applyBorder="1" applyAlignment="1" applyProtection="1">
      <alignment horizontal="left" vertical="center"/>
    </xf>
    <xf numFmtId="0" fontId="31" fillId="30" borderId="294" xfId="0" applyFont="1" applyFill="1" applyBorder="1" applyAlignment="1" applyProtection="1">
      <alignment horizontal="left" vertical="center"/>
    </xf>
    <xf numFmtId="0" fontId="31" fillId="30" borderId="302" xfId="0" applyFont="1" applyFill="1" applyBorder="1" applyAlignment="1" applyProtection="1">
      <alignment horizontal="center" vertical="center"/>
    </xf>
    <xf numFmtId="0" fontId="27" fillId="30" borderId="282" xfId="0" applyFont="1" applyFill="1" applyBorder="1" applyAlignment="1" applyProtection="1">
      <alignment horizontal="center" vertical="center" wrapText="1"/>
    </xf>
    <xf numFmtId="0" fontId="31" fillId="30" borderId="304" xfId="0" applyFont="1" applyFill="1" applyBorder="1" applyAlignment="1" applyProtection="1">
      <alignment horizontal="center" vertical="center"/>
    </xf>
    <xf numFmtId="0" fontId="27" fillId="30" borderId="282" xfId="0" applyFont="1" applyFill="1" applyBorder="1" applyAlignment="1" applyProtection="1">
      <alignment horizontal="center" vertical="center"/>
    </xf>
    <xf numFmtId="0" fontId="39" fillId="30" borderId="306" xfId="0" applyFont="1" applyFill="1" applyBorder="1" applyAlignment="1" applyProtection="1">
      <alignment vertical="center"/>
    </xf>
    <xf numFmtId="0" fontId="27" fillId="30" borderId="284" xfId="0" applyFont="1" applyFill="1" applyBorder="1" applyAlignment="1" applyProtection="1">
      <alignment horizontal="center" vertical="center"/>
    </xf>
    <xf numFmtId="0" fontId="31" fillId="30" borderId="297" xfId="0" applyFont="1" applyFill="1" applyBorder="1" applyAlignment="1" applyProtection="1">
      <alignment horizontal="center" vertical="center"/>
    </xf>
    <xf numFmtId="0" fontId="27" fillId="30" borderId="277" xfId="0" applyFont="1" applyFill="1" applyBorder="1" applyAlignment="1" applyProtection="1">
      <alignment horizontal="center" vertical="center" wrapText="1"/>
    </xf>
    <xf numFmtId="0" fontId="31" fillId="30" borderId="213" xfId="0" applyFont="1" applyFill="1" applyBorder="1" applyAlignment="1" applyProtection="1">
      <alignment horizontal="center" vertical="center" wrapText="1"/>
    </xf>
    <xf numFmtId="5" fontId="31" fillId="30" borderId="287" xfId="0" applyNumberFormat="1" applyFont="1" applyFill="1" applyBorder="1" applyAlignment="1" applyProtection="1">
      <alignment horizontal="center" vertical="center"/>
    </xf>
    <xf numFmtId="10" fontId="31" fillId="30" borderId="287" xfId="0" applyNumberFormat="1" applyFont="1" applyFill="1" applyBorder="1" applyAlignment="1" applyProtection="1">
      <alignment vertical="center"/>
    </xf>
    <xf numFmtId="0" fontId="31" fillId="30" borderId="275" xfId="0" applyFont="1" applyFill="1" applyBorder="1" applyAlignment="1" applyProtection="1">
      <alignment horizontal="center" vertical="center" wrapText="1"/>
    </xf>
    <xf numFmtId="5" fontId="31" fillId="30" borderId="289" xfId="0" applyNumberFormat="1" applyFont="1" applyFill="1" applyBorder="1" applyAlignment="1" applyProtection="1">
      <alignment vertical="center"/>
    </xf>
    <xf numFmtId="10" fontId="31" fillId="30" borderId="289" xfId="0" applyNumberFormat="1" applyFont="1" applyFill="1" applyBorder="1" applyAlignment="1" applyProtection="1">
      <alignment vertical="center"/>
    </xf>
    <xf numFmtId="6" fontId="0" fillId="0" borderId="0" xfId="0" applyNumberFormat="1" applyBorder="1" applyProtection="1"/>
    <xf numFmtId="3" fontId="89" fillId="0" borderId="0" xfId="47823" applyNumberFormat="1" applyFont="1" applyBorder="1" applyAlignment="1" applyProtection="1">
      <alignment horizontal="center" vertical="center"/>
    </xf>
    <xf numFmtId="3" fontId="89" fillId="0" borderId="0" xfId="47823" applyNumberFormat="1" applyFont="1" applyBorder="1" applyAlignment="1" applyProtection="1">
      <alignment vertical="center"/>
    </xf>
    <xf numFmtId="38" fontId="89" fillId="0" borderId="0" xfId="47823" applyNumberFormat="1" applyFont="1" applyBorder="1" applyAlignment="1" applyProtection="1">
      <alignment vertical="center"/>
    </xf>
    <xf numFmtId="0" fontId="82" fillId="38" borderId="314" xfId="0" applyFont="1" applyFill="1" applyBorder="1" applyAlignment="1" applyProtection="1">
      <alignment horizontal="center" vertical="center" wrapText="1"/>
    </xf>
    <xf numFmtId="0" fontId="82" fillId="39" borderId="314" xfId="0" quotePrefix="1" applyFont="1" applyFill="1" applyBorder="1" applyAlignment="1" applyProtection="1">
      <alignment horizontal="center" vertical="center" wrapText="1"/>
    </xf>
    <xf numFmtId="0" fontId="34" fillId="24" borderId="314" xfId="0" applyFont="1" applyFill="1" applyBorder="1" applyAlignment="1" applyProtection="1">
      <alignment horizontal="center" vertical="center" wrapText="1"/>
    </xf>
    <xf numFmtId="0" fontId="82" fillId="34" borderId="314" xfId="0" applyFont="1" applyFill="1" applyBorder="1" applyAlignment="1" applyProtection="1">
      <alignment horizontal="center" vertical="center" wrapText="1"/>
    </xf>
    <xf numFmtId="0" fontId="34" fillId="33" borderId="314" xfId="0" applyFont="1" applyFill="1" applyBorder="1" applyAlignment="1" applyProtection="1">
      <alignment horizontal="center" vertical="center" wrapText="1"/>
    </xf>
    <xf numFmtId="0" fontId="34" fillId="33" borderId="314" xfId="0" applyFont="1" applyFill="1" applyBorder="1" applyAlignment="1" applyProtection="1">
      <alignment horizontal="center" vertical="center" wrapText="1"/>
      <protection locked="0"/>
    </xf>
    <xf numFmtId="0" fontId="34" fillId="44" borderId="314" xfId="0" applyFont="1" applyFill="1" applyBorder="1" applyAlignment="1" applyProtection="1">
      <alignment horizontal="center" vertical="center" wrapText="1"/>
      <protection locked="0"/>
    </xf>
    <xf numFmtId="0" fontId="34" fillId="34" borderId="314" xfId="0" applyFont="1" applyFill="1" applyBorder="1" applyAlignment="1" applyProtection="1">
      <alignment horizontal="center" vertical="center" wrapText="1"/>
    </xf>
    <xf numFmtId="0" fontId="82" fillId="44" borderId="314" xfId="0" applyFont="1" applyFill="1" applyBorder="1" applyAlignment="1" applyProtection="1">
      <alignment horizontal="center" vertical="center" wrapText="1"/>
      <protection locked="0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15" xfId="53" applyNumberFormat="1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49" fontId="34" fillId="44" borderId="314" xfId="53" applyNumberFormat="1" applyFont="1" applyFill="1" applyBorder="1" applyAlignment="1" applyProtection="1">
      <alignment horizontal="center" vertical="center" wrapText="1"/>
    </xf>
    <xf numFmtId="0" fontId="34" fillId="44" borderId="314" xfId="0" applyFont="1" applyFill="1" applyBorder="1" applyAlignment="1" applyProtection="1">
      <alignment horizontal="center" vertical="center" wrapText="1"/>
    </xf>
    <xf numFmtId="0" fontId="34" fillId="34" borderId="314" xfId="253" applyFont="1" applyFill="1" applyBorder="1" applyAlignment="1" applyProtection="1">
      <alignment horizontal="center" vertical="center" wrapText="1"/>
    </xf>
    <xf numFmtId="0" fontId="25" fillId="27" borderId="314" xfId="0" applyFont="1" applyFill="1" applyBorder="1" applyAlignment="1">
      <alignment horizontal="center" vertical="center" wrapText="1"/>
    </xf>
    <xf numFmtId="0" fontId="25" fillId="24" borderId="205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0" fontId="25" fillId="24" borderId="314" xfId="0" applyFont="1" applyFill="1" applyBorder="1" applyAlignment="1">
      <alignment horizontal="center" vertical="center" wrapText="1"/>
    </xf>
    <xf numFmtId="1" fontId="29" fillId="25" borderId="206" xfId="0" quotePrefix="1" applyNumberFormat="1" applyFont="1" applyFill="1" applyBorder="1" applyAlignment="1" applyProtection="1">
      <alignment horizontal="center" vertical="center" wrapText="1"/>
    </xf>
    <xf numFmtId="0" fontId="23" fillId="0" borderId="316" xfId="0" applyFont="1" applyBorder="1" applyAlignment="1" applyProtection="1">
      <alignment horizontal="left" vertical="center"/>
    </xf>
    <xf numFmtId="0" fontId="23" fillId="0" borderId="318" xfId="0" applyFont="1" applyBorder="1" applyAlignment="1" applyProtection="1">
      <alignment horizontal="left" vertical="center"/>
    </xf>
    <xf numFmtId="172" fontId="23" fillId="0" borderId="317" xfId="0" applyNumberFormat="1" applyFont="1" applyBorder="1" applyAlignment="1" applyProtection="1">
      <alignment horizontal="left" vertical="center" indent="1"/>
    </xf>
    <xf numFmtId="0" fontId="23" fillId="0" borderId="318" xfId="0" applyFont="1" applyBorder="1" applyAlignment="1" applyProtection="1">
      <alignment vertical="center"/>
    </xf>
    <xf numFmtId="10" fontId="23" fillId="0" borderId="317" xfId="0" applyNumberFormat="1" applyFont="1" applyBorder="1" applyAlignment="1" applyProtection="1">
      <alignment horizontal="left" vertical="center"/>
    </xf>
    <xf numFmtId="1" fontId="23" fillId="25" borderId="314" xfId="47839" quotePrefix="1" applyNumberFormat="1" applyFont="1" applyFill="1" applyBorder="1" applyAlignment="1">
      <alignment horizontal="center" vertical="center" wrapText="1"/>
    </xf>
    <xf numFmtId="0" fontId="23" fillId="25" borderId="25" xfId="58" applyFont="1" applyFill="1" applyBorder="1" applyAlignment="1">
      <alignment vertical="center"/>
    </xf>
    <xf numFmtId="1" fontId="23" fillId="25" borderId="314" xfId="53" applyNumberFormat="1" applyFont="1" applyFill="1" applyBorder="1" applyAlignment="1" applyProtection="1">
      <alignment horizontal="center" vertical="center"/>
    </xf>
    <xf numFmtId="1" fontId="25" fillId="25" borderId="314" xfId="53" applyNumberFormat="1" applyFont="1" applyFill="1" applyBorder="1" applyAlignment="1" applyProtection="1">
      <alignment horizontal="center" vertical="center"/>
    </xf>
    <xf numFmtId="0" fontId="89" fillId="0" borderId="0" xfId="47823" applyNumberFormat="1" applyFont="1" applyBorder="1" applyAlignment="1" applyProtection="1">
      <alignment horizontal="center" vertical="center"/>
    </xf>
    <xf numFmtId="38" fontId="89" fillId="41" borderId="0" xfId="47823" applyNumberFormat="1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horizontal="center" vertical="center"/>
    </xf>
    <xf numFmtId="6" fontId="25" fillId="0" borderId="0" xfId="0" applyNumberFormat="1" applyFont="1" applyBorder="1" applyAlignment="1" applyProtection="1">
      <alignment vertical="center"/>
    </xf>
    <xf numFmtId="0" fontId="26" fillId="0" borderId="0" xfId="0" quotePrefix="1" applyFont="1" applyFill="1" applyBorder="1" applyAlignment="1" applyProtection="1">
      <alignment horizontal="center" vertical="center" wrapText="1"/>
    </xf>
    <xf numFmtId="0" fontId="26" fillId="0" borderId="293" xfId="0" applyFont="1" applyFill="1" applyBorder="1" applyAlignment="1" applyProtection="1">
      <alignment horizontal="left" vertical="center"/>
    </xf>
    <xf numFmtId="166" fontId="82" fillId="46" borderId="344" xfId="253" applyNumberFormat="1" applyFont="1" applyFill="1" applyBorder="1" applyAlignment="1" applyProtection="1">
      <alignment horizontal="center" vertical="center" wrapText="1"/>
    </xf>
    <xf numFmtId="166" fontId="82" fillId="32" borderId="344" xfId="65" applyNumberFormat="1" applyFont="1" applyFill="1" applyBorder="1" applyAlignment="1" applyProtection="1">
      <alignment horizontal="center" vertical="center" wrapText="1"/>
    </xf>
    <xf numFmtId="6" fontId="34" fillId="30" borderId="344" xfId="65" applyNumberFormat="1" applyFont="1" applyFill="1" applyBorder="1" applyAlignment="1" applyProtection="1">
      <alignment horizontal="center" vertical="center" wrapText="1"/>
    </xf>
    <xf numFmtId="1" fontId="29" fillId="25" borderId="344" xfId="65" quotePrefix="1" applyNumberFormat="1" applyFont="1" applyFill="1" applyBorder="1" applyAlignment="1" applyProtection="1">
      <alignment horizontal="center"/>
    </xf>
    <xf numFmtId="0" fontId="23" fillId="0" borderId="350" xfId="65" applyFont="1" applyFill="1" applyBorder="1" applyAlignment="1" applyProtection="1">
      <alignment horizontal="center" vertical="center"/>
    </xf>
    <xf numFmtId="0" fontId="23" fillId="0" borderId="351" xfId="65" applyFont="1" applyFill="1" applyBorder="1" applyAlignment="1" applyProtection="1">
      <alignment horizontal="center" vertical="center"/>
    </xf>
    <xf numFmtId="0" fontId="23" fillId="0" borderId="352" xfId="65" applyFont="1" applyFill="1" applyBorder="1" applyAlignment="1" applyProtection="1">
      <alignment vertical="center"/>
    </xf>
    <xf numFmtId="38" fontId="23" fillId="0" borderId="353" xfId="253" applyNumberFormat="1" applyFont="1" applyBorder="1" applyAlignment="1" applyProtection="1">
      <alignment vertical="center"/>
    </xf>
    <xf numFmtId="0" fontId="23" fillId="0" borderId="354" xfId="65" applyFont="1" applyFill="1" applyBorder="1" applyAlignment="1" applyProtection="1">
      <alignment vertical="center"/>
    </xf>
    <xf numFmtId="38" fontId="23" fillId="0" borderId="355" xfId="253" applyNumberFormat="1" applyFont="1" applyBorder="1" applyAlignment="1" applyProtection="1">
      <alignment vertical="center"/>
    </xf>
    <xf numFmtId="0" fontId="23" fillId="0" borderId="356" xfId="65" applyFont="1" applyFill="1" applyBorder="1" applyAlignment="1" applyProtection="1">
      <alignment horizontal="center" vertical="center"/>
    </xf>
    <xf numFmtId="0" fontId="23" fillId="0" borderId="357" xfId="65" applyFont="1" applyFill="1" applyBorder="1" applyAlignment="1" applyProtection="1">
      <alignment horizontal="center" vertical="center"/>
    </xf>
    <xf numFmtId="0" fontId="23" fillId="0" borderId="346" xfId="65" applyFont="1" applyFill="1" applyBorder="1" applyAlignment="1" applyProtection="1">
      <alignment horizontal="center" vertical="center"/>
    </xf>
    <xf numFmtId="0" fontId="23" fillId="0" borderId="358" xfId="65" applyFont="1" applyFill="1" applyBorder="1" applyAlignment="1" applyProtection="1">
      <alignment vertical="center"/>
    </xf>
    <xf numFmtId="38" fontId="23" fillId="0" borderId="348" xfId="253" applyNumberFormat="1" applyFont="1" applyBorder="1" applyAlignment="1" applyProtection="1">
      <alignment vertical="center"/>
    </xf>
    <xf numFmtId="38" fontId="23" fillId="0" borderId="355" xfId="253" applyNumberFormat="1" applyFont="1" applyFill="1" applyBorder="1" applyAlignment="1" applyProtection="1">
      <alignment vertical="center"/>
    </xf>
    <xf numFmtId="38" fontId="23" fillId="0" borderId="348" xfId="253" applyNumberFormat="1" applyFont="1" applyFill="1" applyBorder="1" applyAlignment="1" applyProtection="1">
      <alignment vertical="center"/>
    </xf>
    <xf numFmtId="38" fontId="23" fillId="0" borderId="353" xfId="253" applyNumberFormat="1" applyFont="1" applyFill="1" applyBorder="1" applyAlignment="1" applyProtection="1">
      <alignment vertical="center"/>
    </xf>
    <xf numFmtId="6" fontId="23" fillId="33" borderId="353" xfId="253" applyNumberFormat="1" applyFont="1" applyFill="1" applyBorder="1" applyAlignment="1" applyProtection="1">
      <alignment vertical="center"/>
    </xf>
    <xf numFmtId="0" fontId="23" fillId="0" borderId="355" xfId="65" applyNumberFormat="1" applyFont="1" applyFill="1" applyBorder="1" applyAlignment="1" applyProtection="1">
      <alignment horizontal="center" vertical="center"/>
    </xf>
    <xf numFmtId="6" fontId="23" fillId="33" borderId="355" xfId="253" applyNumberFormat="1" applyFont="1" applyFill="1" applyBorder="1" applyAlignment="1" applyProtection="1">
      <alignment vertical="center"/>
    </xf>
    <xf numFmtId="0" fontId="23" fillId="0" borderId="348" xfId="65" applyNumberFormat="1" applyFont="1" applyFill="1" applyBorder="1" applyAlignment="1" applyProtection="1">
      <alignment horizontal="center" vertical="center"/>
    </xf>
    <xf numFmtId="0" fontId="23" fillId="0" borderId="347" xfId="65" applyNumberFormat="1" applyFont="1" applyFill="1" applyBorder="1" applyAlignment="1" applyProtection="1">
      <alignment horizontal="center" vertical="center"/>
    </xf>
    <xf numFmtId="6" fontId="23" fillId="33" borderId="348" xfId="253" applyNumberFormat="1" applyFont="1" applyFill="1" applyBorder="1" applyAlignment="1" applyProtection="1">
      <alignment vertical="center"/>
    </xf>
    <xf numFmtId="0" fontId="25" fillId="0" borderId="359" xfId="65" applyFont="1" applyFill="1" applyBorder="1" applyAlignment="1" applyProtection="1">
      <alignment horizontal="center" vertical="center"/>
    </xf>
    <xf numFmtId="0" fontId="25" fillId="0" borderId="360" xfId="65" applyFont="1" applyFill="1" applyBorder="1" applyAlignment="1" applyProtection="1">
      <alignment horizontal="center" vertical="center"/>
    </xf>
    <xf numFmtId="38" fontId="25" fillId="0" borderId="362" xfId="28" applyNumberFormat="1" applyFont="1" applyFill="1" applyBorder="1" applyAlignment="1" applyProtection="1">
      <alignment vertical="center"/>
    </xf>
    <xf numFmtId="0" fontId="23" fillId="27" borderId="346" xfId="65" applyFont="1" applyFill="1" applyBorder="1" applyAlignment="1" applyProtection="1">
      <alignment horizontal="center" vertical="center"/>
    </xf>
    <xf numFmtId="38" fontId="25" fillId="27" borderId="348" xfId="65" applyNumberFormat="1" applyFont="1" applyFill="1" applyBorder="1" applyAlignment="1" applyProtection="1">
      <alignment horizontal="left" vertical="center"/>
    </xf>
    <xf numFmtId="38" fontId="25" fillId="27" borderId="347" xfId="65" applyNumberFormat="1" applyFont="1" applyFill="1" applyBorder="1" applyAlignment="1" applyProtection="1">
      <alignment horizontal="left" vertical="center"/>
    </xf>
    <xf numFmtId="6" fontId="25" fillId="27" borderId="347" xfId="65" applyNumberFormat="1" applyFont="1" applyFill="1" applyBorder="1" applyAlignment="1" applyProtection="1">
      <alignment horizontal="left" vertical="center"/>
    </xf>
    <xf numFmtId="0" fontId="23" fillId="27" borderId="340" xfId="65" applyFont="1" applyFill="1" applyBorder="1" applyAlignment="1" applyProtection="1">
      <alignment horizontal="center" vertical="center"/>
    </xf>
    <xf numFmtId="6" fontId="25" fillId="27" borderId="348" xfId="65" applyNumberFormat="1" applyFont="1" applyFill="1" applyBorder="1" applyAlignment="1" applyProtection="1">
      <alignment horizontal="left" vertical="center"/>
    </xf>
    <xf numFmtId="6" fontId="23" fillId="27" borderId="347" xfId="65" applyNumberFormat="1" applyFont="1" applyFill="1" applyBorder="1" applyAlignment="1" applyProtection="1">
      <alignment horizontal="left" vertical="center"/>
    </xf>
    <xf numFmtId="6" fontId="23" fillId="0" borderId="345" xfId="0" applyNumberFormat="1" applyFont="1" applyFill="1" applyBorder="1" applyAlignment="1" applyProtection="1">
      <alignment vertical="center"/>
    </xf>
    <xf numFmtId="6" fontId="25" fillId="0" borderId="362" xfId="28" applyNumberFormat="1" applyFont="1" applyFill="1" applyBorder="1" applyAlignment="1" applyProtection="1">
      <alignment vertical="center"/>
    </xf>
    <xf numFmtId="0" fontId="34" fillId="44" borderId="344" xfId="0" applyFont="1" applyFill="1" applyBorder="1" applyAlignment="1" applyProtection="1">
      <alignment horizontal="center" vertical="center" wrapText="1"/>
    </xf>
    <xf numFmtId="0" fontId="82" fillId="44" borderId="344" xfId="0" applyFont="1" applyFill="1" applyBorder="1" applyAlignment="1" applyProtection="1">
      <alignment horizontal="center" vertical="center" wrapText="1"/>
    </xf>
    <xf numFmtId="1" fontId="28" fillId="25" borderId="314" xfId="0" applyNumberFormat="1" applyFont="1" applyFill="1" applyBorder="1" applyAlignment="1" applyProtection="1">
      <alignment horizontal="center" vertical="center"/>
    </xf>
    <xf numFmtId="1" fontId="96" fillId="25" borderId="314" xfId="0" applyNumberFormat="1" applyFont="1" applyFill="1" applyBorder="1" applyAlignment="1" applyProtection="1">
      <alignment horizontal="center" vertical="center" wrapText="1"/>
    </xf>
    <xf numFmtId="1" fontId="96" fillId="25" borderId="344" xfId="0" applyNumberFormat="1" applyFont="1" applyFill="1" applyBorder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center"/>
    </xf>
    <xf numFmtId="1" fontId="96" fillId="25" borderId="206" xfId="0" quotePrefix="1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/>
    <xf numFmtId="0" fontId="98" fillId="0" borderId="0" xfId="0" applyFont="1" applyAlignment="1" applyProtection="1">
      <alignment horizontal="center" vertical="center"/>
    </xf>
    <xf numFmtId="0" fontId="34" fillId="24" borderId="339" xfId="0" applyFont="1" applyFill="1" applyBorder="1" applyAlignment="1" applyProtection="1">
      <alignment horizontal="center" vertical="center" wrapText="1"/>
    </xf>
    <xf numFmtId="10" fontId="23" fillId="0" borderId="347" xfId="0" applyNumberFormat="1" applyFont="1" applyBorder="1" applyAlignment="1" applyProtection="1">
      <alignment vertical="center"/>
    </xf>
    <xf numFmtId="6" fontId="23" fillId="0" borderId="347" xfId="32" applyNumberFormat="1" applyFont="1" applyBorder="1" applyAlignment="1" applyProtection="1">
      <alignment vertical="center"/>
    </xf>
    <xf numFmtId="6" fontId="23" fillId="0" borderId="364" xfId="0" applyNumberFormat="1" applyFont="1" applyFill="1" applyBorder="1" applyAlignment="1" applyProtection="1">
      <alignment vertical="center"/>
    </xf>
    <xf numFmtId="38" fontId="40" fillId="0" borderId="365" xfId="45" applyNumberFormat="1" applyFont="1" applyBorder="1" applyAlignment="1" applyProtection="1">
      <alignment vertical="center"/>
    </xf>
    <xf numFmtId="38" fontId="40" fillId="0" borderId="366" xfId="45" applyNumberFormat="1" applyFont="1" applyBorder="1" applyAlignment="1" applyProtection="1">
      <alignment vertical="center"/>
    </xf>
    <xf numFmtId="0" fontId="23" fillId="0" borderId="0" xfId="0" applyFont="1" applyBorder="1" applyAlignment="1" applyProtection="1">
      <alignment horizontal="right" vertical="center"/>
    </xf>
    <xf numFmtId="0" fontId="29" fillId="25" borderId="345" xfId="28" quotePrefix="1" applyNumberFormat="1" applyFont="1" applyFill="1" applyBorder="1" applyAlignment="1" applyProtection="1">
      <alignment horizontal="center" vertical="center"/>
    </xf>
    <xf numFmtId="38" fontId="40" fillId="35" borderId="250" xfId="45" applyNumberFormat="1" applyFont="1" applyFill="1" applyBorder="1" applyAlignment="1" applyProtection="1">
      <alignment vertical="center"/>
    </xf>
    <xf numFmtId="38" fontId="40" fillId="35" borderId="206" xfId="45" applyNumberFormat="1" applyFont="1" applyFill="1" applyBorder="1" applyAlignment="1" applyProtection="1">
      <alignment vertical="center"/>
    </xf>
    <xf numFmtId="38" fontId="25" fillId="27" borderId="345" xfId="65" applyNumberFormat="1" applyFont="1" applyFill="1" applyBorder="1" applyAlignment="1" applyProtection="1">
      <alignment horizontal="left" vertical="center"/>
    </xf>
    <xf numFmtId="6" fontId="23" fillId="33" borderId="353" xfId="65" applyNumberFormat="1" applyFont="1" applyFill="1" applyBorder="1" applyAlignment="1" applyProtection="1">
      <alignment vertical="center"/>
    </xf>
    <xf numFmtId="6" fontId="23" fillId="33" borderId="355" xfId="65" applyNumberFormat="1" applyFont="1" applyFill="1" applyBorder="1" applyAlignment="1" applyProtection="1">
      <alignment vertical="center"/>
    </xf>
    <xf numFmtId="6" fontId="23" fillId="33" borderId="348" xfId="65" applyNumberFormat="1" applyFont="1" applyFill="1" applyBorder="1" applyAlignment="1" applyProtection="1">
      <alignment vertical="center"/>
    </xf>
    <xf numFmtId="6" fontId="25" fillId="33" borderId="362" xfId="253" applyNumberFormat="1" applyFont="1" applyFill="1" applyBorder="1" applyAlignment="1" applyProtection="1">
      <alignment vertical="center"/>
    </xf>
    <xf numFmtId="6" fontId="23" fillId="27" borderId="25" xfId="65" applyNumberFormat="1" applyFont="1" applyFill="1" applyBorder="1" applyAlignment="1" applyProtection="1">
      <alignment horizontal="left" vertical="center"/>
    </xf>
    <xf numFmtId="6" fontId="23" fillId="0" borderId="353" xfId="65" applyNumberFormat="1" applyFont="1" applyFill="1" applyBorder="1" applyAlignment="1" applyProtection="1">
      <alignment vertical="center"/>
    </xf>
    <xf numFmtId="6" fontId="23" fillId="0" borderId="355" xfId="65" applyNumberFormat="1" applyFont="1" applyFill="1" applyBorder="1" applyAlignment="1" applyProtection="1">
      <alignment vertical="center"/>
    </xf>
    <xf numFmtId="6" fontId="23" fillId="0" borderId="348" xfId="65" applyNumberFormat="1" applyFont="1" applyFill="1" applyBorder="1" applyAlignment="1" applyProtection="1">
      <alignment vertical="center"/>
    </xf>
    <xf numFmtId="6" fontId="23" fillId="0" borderId="261" xfId="65" applyNumberFormat="1" applyFont="1" applyFill="1" applyBorder="1" applyAlignment="1" applyProtection="1">
      <alignment vertical="center"/>
    </xf>
    <xf numFmtId="6" fontId="25" fillId="0" borderId="362" xfId="65" applyNumberFormat="1" applyFont="1" applyFill="1" applyBorder="1" applyAlignment="1" applyProtection="1">
      <alignment vertical="center"/>
    </xf>
    <xf numFmtId="6" fontId="23" fillId="34" borderId="355" xfId="65" applyNumberFormat="1" applyFont="1" applyFill="1" applyBorder="1" applyAlignment="1" applyProtection="1">
      <alignment vertical="center"/>
    </xf>
    <xf numFmtId="6" fontId="23" fillId="37" borderId="355" xfId="65" applyNumberFormat="1" applyFont="1" applyFill="1" applyBorder="1" applyAlignment="1" applyProtection="1">
      <alignment vertical="center"/>
    </xf>
    <xf numFmtId="6" fontId="23" fillId="34" borderId="348" xfId="65" applyNumberFormat="1" applyFont="1" applyFill="1" applyBorder="1" applyAlignment="1" applyProtection="1">
      <alignment vertical="center"/>
    </xf>
    <xf numFmtId="6" fontId="23" fillId="37" borderId="348" xfId="65" applyNumberFormat="1" applyFont="1" applyFill="1" applyBorder="1" applyAlignment="1" applyProtection="1">
      <alignment vertical="center"/>
    </xf>
    <xf numFmtId="6" fontId="23" fillId="34" borderId="353" xfId="65" applyNumberFormat="1" applyFont="1" applyFill="1" applyBorder="1" applyAlignment="1" applyProtection="1">
      <alignment vertical="center"/>
    </xf>
    <xf numFmtId="6" fontId="23" fillId="37" borderId="353" xfId="65" applyNumberFormat="1" applyFont="1" applyFill="1" applyBorder="1" applyAlignment="1" applyProtection="1">
      <alignment vertical="center"/>
    </xf>
    <xf numFmtId="6" fontId="23" fillId="34" borderId="261" xfId="65" applyNumberFormat="1" applyFont="1" applyFill="1" applyBorder="1" applyAlignment="1" applyProtection="1">
      <alignment vertical="center"/>
    </xf>
    <xf numFmtId="6" fontId="25" fillId="34" borderId="362" xfId="65" applyNumberFormat="1" applyFont="1" applyFill="1" applyBorder="1" applyAlignment="1" applyProtection="1">
      <alignment vertical="center"/>
    </xf>
    <xf numFmtId="6" fontId="23" fillId="41" borderId="353" xfId="65" applyNumberFormat="1" applyFont="1" applyFill="1" applyBorder="1" applyAlignment="1" applyProtection="1">
      <alignment vertical="center"/>
    </xf>
    <xf numFmtId="6" fontId="81" fillId="31" borderId="353" xfId="65" applyNumberFormat="1" applyFont="1" applyFill="1" applyBorder="1" applyAlignment="1" applyProtection="1">
      <alignment vertical="center"/>
    </xf>
    <xf numFmtId="6" fontId="25" fillId="39" borderId="353" xfId="65" applyNumberFormat="1" applyFont="1" applyFill="1" applyBorder="1" applyAlignment="1" applyProtection="1">
      <alignment vertical="center"/>
    </xf>
    <xf numFmtId="6" fontId="23" fillId="41" borderId="355" xfId="65" applyNumberFormat="1" applyFont="1" applyFill="1" applyBorder="1" applyAlignment="1" applyProtection="1">
      <alignment vertical="center"/>
    </xf>
    <xf numFmtId="6" fontId="81" fillId="31" borderId="355" xfId="65" applyNumberFormat="1" applyFont="1" applyFill="1" applyBorder="1" applyAlignment="1" applyProtection="1">
      <alignment vertical="center"/>
    </xf>
    <xf numFmtId="6" fontId="25" fillId="39" borderId="355" xfId="65" applyNumberFormat="1" applyFont="1" applyFill="1" applyBorder="1" applyAlignment="1" applyProtection="1">
      <alignment vertical="center"/>
    </xf>
    <xf numFmtId="6" fontId="23" fillId="41" borderId="348" xfId="65" applyNumberFormat="1" applyFont="1" applyFill="1" applyBorder="1" applyAlignment="1" applyProtection="1">
      <alignment vertical="center"/>
    </xf>
    <xf numFmtId="6" fontId="81" fillId="31" borderId="348" xfId="65" applyNumberFormat="1" applyFont="1" applyFill="1" applyBorder="1" applyAlignment="1" applyProtection="1">
      <alignment vertical="center"/>
    </xf>
    <xf numFmtId="6" fontId="25" fillId="39" borderId="348" xfId="65" applyNumberFormat="1" applyFont="1" applyFill="1" applyBorder="1" applyAlignment="1" applyProtection="1">
      <alignment vertical="center"/>
    </xf>
    <xf numFmtId="6" fontId="23" fillId="41" borderId="261" xfId="65" applyNumberFormat="1" applyFont="1" applyFill="1" applyBorder="1" applyAlignment="1" applyProtection="1">
      <alignment vertical="center"/>
    </xf>
    <xf numFmtId="6" fontId="81" fillId="31" borderId="261" xfId="65" applyNumberFormat="1" applyFont="1" applyFill="1" applyBorder="1" applyAlignment="1" applyProtection="1">
      <alignment vertical="center"/>
    </xf>
    <xf numFmtId="6" fontId="25" fillId="39" borderId="261" xfId="65" applyNumberFormat="1" applyFont="1" applyFill="1" applyBorder="1" applyAlignment="1" applyProtection="1">
      <alignment vertical="center"/>
    </xf>
    <xf numFmtId="6" fontId="25" fillId="41" borderId="362" xfId="65" applyNumberFormat="1" applyFont="1" applyFill="1" applyBorder="1" applyAlignment="1" applyProtection="1">
      <alignment vertical="center"/>
    </xf>
    <xf numFmtId="6" fontId="89" fillId="31" borderId="362" xfId="65" applyNumberFormat="1" applyFont="1" applyFill="1" applyBorder="1" applyAlignment="1" applyProtection="1">
      <alignment vertical="center"/>
    </xf>
    <xf numFmtId="6" fontId="25" fillId="39" borderId="362" xfId="65" applyNumberFormat="1" applyFont="1" applyFill="1" applyBorder="1" applyAlignment="1" applyProtection="1">
      <alignment vertical="center"/>
    </xf>
    <xf numFmtId="6" fontId="89" fillId="27" borderId="347" xfId="65" applyNumberFormat="1" applyFont="1" applyFill="1" applyBorder="1" applyAlignment="1" applyProtection="1">
      <alignment horizontal="left" vertical="center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6" fontId="24" fillId="0" borderId="365" xfId="0" applyNumberFormat="1" applyFont="1" applyFill="1" applyBorder="1" applyAlignment="1" applyProtection="1">
      <alignment vertical="center"/>
    </xf>
    <xf numFmtId="6" fontId="24" fillId="0" borderId="364" xfId="0" applyNumberFormat="1" applyFont="1" applyFill="1" applyBorder="1" applyAlignment="1" applyProtection="1">
      <alignment vertical="center"/>
    </xf>
    <xf numFmtId="0" fontId="34" fillId="34" borderId="344" xfId="65" applyFont="1" applyFill="1" applyBorder="1" applyAlignment="1" applyProtection="1">
      <alignment horizontal="center" vertical="center" wrapText="1"/>
    </xf>
    <xf numFmtId="49" fontId="34" fillId="33" borderId="344" xfId="53" applyNumberFormat="1" applyFont="1" applyFill="1" applyBorder="1" applyAlignment="1" applyProtection="1">
      <alignment horizontal="center" vertical="center" wrapText="1"/>
    </xf>
    <xf numFmtId="0" fontId="34" fillId="33" borderId="344" xfId="253" applyFont="1" applyFill="1" applyBorder="1" applyAlignment="1" applyProtection="1">
      <alignment horizontal="center" vertical="center" wrapText="1"/>
    </xf>
    <xf numFmtId="14" fontId="25" fillId="0" borderId="0" xfId="0" applyNumberFormat="1" applyFont="1" applyBorder="1" applyAlignment="1" applyProtection="1">
      <alignment horizontal="left" vertical="center"/>
    </xf>
    <xf numFmtId="0" fontId="34" fillId="44" borderId="344" xfId="65" applyFont="1" applyFill="1" applyBorder="1" applyAlignment="1" applyProtection="1">
      <alignment horizontal="center" vertical="center" wrapText="1"/>
    </xf>
    <xf numFmtId="0" fontId="34" fillId="41" borderId="344" xfId="65" applyFont="1" applyFill="1" applyBorder="1" applyAlignment="1" applyProtection="1">
      <alignment horizontal="center" vertical="center" wrapText="1"/>
    </xf>
    <xf numFmtId="6" fontId="34" fillId="50" borderId="344" xfId="65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10" fontId="23" fillId="0" borderId="0" xfId="48" applyNumberFormat="1" applyFont="1" applyBorder="1" applyAlignment="1" applyProtection="1">
      <alignment horizontal="right" vertical="center"/>
    </xf>
    <xf numFmtId="0" fontId="23" fillId="0" borderId="28" xfId="0" applyFont="1" applyBorder="1" applyAlignment="1" applyProtection="1">
      <alignment vertical="center"/>
    </xf>
    <xf numFmtId="6" fontId="23" fillId="0" borderId="30" xfId="0" applyNumberFormat="1" applyFont="1" applyBorder="1" applyAlignment="1" applyProtection="1">
      <alignment vertical="center"/>
    </xf>
    <xf numFmtId="0" fontId="98" fillId="0" borderId="31" xfId="0" applyFont="1" applyBorder="1" applyAlignment="1" applyProtection="1">
      <alignment horizontal="center" vertical="center"/>
    </xf>
    <xf numFmtId="166" fontId="23" fillId="0" borderId="32" xfId="0" applyNumberFormat="1" applyFont="1" applyBorder="1" applyAlignment="1" applyProtection="1">
      <alignment vertical="center"/>
    </xf>
    <xf numFmtId="0" fontId="74" fillId="0" borderId="0" xfId="0" applyFont="1" applyAlignment="1" applyProtection="1">
      <alignment vertical="center"/>
    </xf>
    <xf numFmtId="0" fontId="74" fillId="0" borderId="0" xfId="0" applyFont="1" applyBorder="1" applyAlignment="1" applyProtection="1">
      <alignment vertical="center"/>
    </xf>
    <xf numFmtId="0" fontId="23" fillId="0" borderId="334" xfId="58" applyNumberFormat="1" applyFont="1" applyFill="1" applyBorder="1" applyAlignment="1" applyProtection="1">
      <alignment vertical="center"/>
    </xf>
    <xf numFmtId="0" fontId="23" fillId="0" borderId="335" xfId="58" applyNumberFormat="1" applyFont="1" applyFill="1" applyBorder="1" applyAlignment="1" applyProtection="1">
      <alignment vertical="center"/>
    </xf>
    <xf numFmtId="0" fontId="34" fillId="24" borderId="10" xfId="0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6" fontId="23" fillId="0" borderId="345" xfId="54" applyNumberFormat="1" applyFont="1" applyFill="1" applyBorder="1" applyAlignment="1" applyProtection="1">
      <alignment horizontal="right"/>
    </xf>
    <xf numFmtId="6" fontId="0" fillId="0" borderId="0" xfId="0" applyNumberFormat="1" applyBorder="1" applyAlignment="1" applyProtection="1">
      <alignment vertical="center"/>
    </xf>
    <xf numFmtId="1" fontId="28" fillId="25" borderId="314" xfId="0" applyNumberFormat="1" applyFont="1" applyFill="1" applyBorder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center" wrapText="1"/>
    </xf>
    <xf numFmtId="6" fontId="23" fillId="35" borderId="13" xfId="0" applyNumberFormat="1" applyFont="1" applyFill="1" applyBorder="1" applyAlignment="1" applyProtection="1">
      <alignment horizontal="right" vertical="center"/>
    </xf>
    <xf numFmtId="1" fontId="28" fillId="25" borderId="344" xfId="28" applyNumberFormat="1" applyFont="1" applyFill="1" applyBorder="1" applyAlignment="1" applyProtection="1">
      <alignment horizontal="center" vertical="center"/>
    </xf>
    <xf numFmtId="1" fontId="96" fillId="25" borderId="344" xfId="28" applyNumberFormat="1" applyFont="1" applyFill="1" applyBorder="1" applyAlignment="1" applyProtection="1">
      <alignment horizontal="center" vertical="center" wrapText="1"/>
    </xf>
    <xf numFmtId="1" fontId="96" fillId="25" borderId="344" xfId="28" quotePrefix="1" applyNumberFormat="1" applyFont="1" applyFill="1" applyBorder="1" applyAlignment="1" applyProtection="1">
      <alignment horizontal="center" vertical="center" wrapText="1"/>
    </xf>
    <xf numFmtId="3" fontId="23" fillId="0" borderId="250" xfId="0" applyNumberFormat="1" applyFont="1" applyFill="1" applyBorder="1" applyAlignment="1" applyProtection="1">
      <alignment horizontal="center" vertical="center"/>
    </xf>
    <xf numFmtId="3" fontId="23" fillId="0" borderId="366" xfId="0" applyNumberFormat="1" applyFont="1" applyFill="1" applyBorder="1" applyAlignment="1" applyProtection="1">
      <alignment horizontal="center" vertical="center"/>
    </xf>
    <xf numFmtId="3" fontId="23" fillId="0" borderId="366" xfId="0" applyNumberFormat="1" applyFont="1" applyFill="1" applyBorder="1" applyAlignment="1" applyProtection="1">
      <alignment vertical="center"/>
    </xf>
    <xf numFmtId="169" fontId="23" fillId="0" borderId="366" xfId="48" applyNumberFormat="1" applyFont="1" applyBorder="1" applyAlignment="1" applyProtection="1">
      <alignment vertical="center"/>
    </xf>
    <xf numFmtId="10" fontId="23" fillId="0" borderId="366" xfId="0" applyNumberFormat="1" applyFont="1" applyBorder="1" applyAlignment="1" applyProtection="1">
      <alignment vertical="center"/>
    </xf>
    <xf numFmtId="6" fontId="23" fillId="0" borderId="366" xfId="0" applyNumberFormat="1" applyFont="1" applyBorder="1" applyAlignment="1" applyProtection="1">
      <alignment vertical="center"/>
    </xf>
    <xf numFmtId="10" fontId="23" fillId="0" borderId="366" xfId="48" applyNumberFormat="1" applyFont="1" applyBorder="1" applyAlignment="1" applyProtection="1">
      <alignment vertical="center"/>
    </xf>
    <xf numFmtId="165" fontId="23" fillId="0" borderId="366" xfId="28" applyNumberFormat="1" applyFont="1" applyBorder="1" applyAlignment="1" applyProtection="1">
      <alignment vertical="center"/>
    </xf>
    <xf numFmtId="6" fontId="23" fillId="0" borderId="366" xfId="28" applyNumberFormat="1" applyFont="1" applyBorder="1" applyAlignment="1" applyProtection="1">
      <alignment vertical="center"/>
    </xf>
    <xf numFmtId="3" fontId="25" fillId="0" borderId="12" xfId="0" applyNumberFormat="1" applyFont="1" applyFill="1" applyBorder="1" applyAlignment="1" applyProtection="1">
      <alignment vertical="center"/>
    </xf>
    <xf numFmtId="6" fontId="25" fillId="26" borderId="12" xfId="0" applyNumberFormat="1" applyFont="1" applyFill="1" applyBorder="1" applyAlignment="1" applyProtection="1">
      <alignment vertical="center"/>
    </xf>
    <xf numFmtId="10" fontId="25" fillId="26" borderId="12" xfId="0" applyNumberFormat="1" applyFont="1" applyFill="1" applyBorder="1" applyAlignment="1" applyProtection="1">
      <alignment vertical="center"/>
    </xf>
    <xf numFmtId="6" fontId="25" fillId="0" borderId="12" xfId="32" applyNumberFormat="1" applyFont="1" applyBorder="1" applyAlignment="1" applyProtection="1">
      <alignment vertical="center"/>
    </xf>
    <xf numFmtId="166" fontId="25" fillId="0" borderId="12" xfId="0" applyNumberFormat="1" applyFont="1" applyBorder="1" applyAlignment="1" applyProtection="1">
      <alignment vertical="center"/>
    </xf>
    <xf numFmtId="10" fontId="25" fillId="0" borderId="12" xfId="48" applyNumberFormat="1" applyFont="1" applyBorder="1" applyAlignment="1" applyProtection="1">
      <alignment vertical="center"/>
    </xf>
    <xf numFmtId="1" fontId="23" fillId="25" borderId="366" xfId="28" applyNumberFormat="1" applyFont="1" applyFill="1" applyBorder="1" applyAlignment="1" applyProtection="1">
      <alignment horizontal="center" vertical="center"/>
    </xf>
    <xf numFmtId="166" fontId="29" fillId="26" borderId="344" xfId="28" applyNumberFormat="1" applyFont="1" applyFill="1" applyBorder="1" applyAlignment="1" applyProtection="1">
      <alignment horizontal="center" vertical="center"/>
    </xf>
    <xf numFmtId="165" fontId="29" fillId="26" borderId="344" xfId="28" applyNumberFormat="1" applyFont="1" applyFill="1" applyBorder="1" applyAlignment="1" applyProtection="1">
      <alignment horizontal="center" vertical="center"/>
    </xf>
    <xf numFmtId="1" fontId="28" fillId="25" borderId="314" xfId="0" applyNumberFormat="1" applyFont="1" applyFill="1" applyBorder="1" applyAlignment="1" applyProtection="1">
      <alignment vertical="center"/>
    </xf>
    <xf numFmtId="1" fontId="96" fillId="25" borderId="314" xfId="0" quotePrefix="1" applyNumberFormat="1" applyFont="1" applyFill="1" applyBorder="1" applyAlignment="1" applyProtection="1">
      <alignment horizontal="center" vertical="center" wrapText="1"/>
    </xf>
    <xf numFmtId="1" fontId="96" fillId="25" borderId="314" xfId="0" quotePrefix="1" applyNumberFormat="1" applyFont="1" applyFill="1" applyBorder="1" applyAlignment="1" applyProtection="1">
      <alignment horizontal="center" vertical="center"/>
    </xf>
    <xf numFmtId="0" fontId="23" fillId="27" borderId="369" xfId="65" applyFont="1" applyFill="1" applyBorder="1" applyAlignment="1" applyProtection="1">
      <alignment horizontal="center" vertical="center"/>
    </xf>
    <xf numFmtId="0" fontId="23" fillId="27" borderId="370" xfId="65" applyFont="1" applyFill="1" applyBorder="1" applyAlignment="1" applyProtection="1">
      <alignment horizontal="center" vertical="center"/>
    </xf>
    <xf numFmtId="0" fontId="25" fillId="27" borderId="371" xfId="65" applyFont="1" applyFill="1" applyBorder="1" applyAlignment="1" applyProtection="1">
      <alignment horizontal="left" vertical="center"/>
    </xf>
    <xf numFmtId="38" fontId="25" fillId="27" borderId="368" xfId="65" applyNumberFormat="1" applyFont="1" applyFill="1" applyBorder="1" applyAlignment="1" applyProtection="1">
      <alignment horizontal="left" vertical="center"/>
    </xf>
    <xf numFmtId="6" fontId="23" fillId="27" borderId="371" xfId="65" applyNumberFormat="1" applyFont="1" applyFill="1" applyBorder="1" applyAlignment="1" applyProtection="1">
      <alignment horizontal="left" vertical="center"/>
    </xf>
    <xf numFmtId="38" fontId="23" fillId="27" borderId="368" xfId="65" applyNumberFormat="1" applyFont="1" applyFill="1" applyBorder="1" applyAlignment="1" applyProtection="1">
      <alignment horizontal="left" vertical="center"/>
    </xf>
    <xf numFmtId="38" fontId="23" fillId="27" borderId="371" xfId="65" applyNumberFormat="1" applyFont="1" applyFill="1" applyBorder="1" applyAlignment="1" applyProtection="1">
      <alignment horizontal="left" vertical="center"/>
    </xf>
    <xf numFmtId="6" fontId="25" fillId="27" borderId="371" xfId="65" applyNumberFormat="1" applyFont="1" applyFill="1" applyBorder="1" applyAlignment="1" applyProtection="1">
      <alignment horizontal="left" vertical="center"/>
    </xf>
    <xf numFmtId="6" fontId="89" fillId="27" borderId="371" xfId="65" applyNumberFormat="1" applyFont="1" applyFill="1" applyBorder="1" applyAlignment="1" applyProtection="1">
      <alignment horizontal="left" vertical="center"/>
    </xf>
    <xf numFmtId="0" fontId="23" fillId="35" borderId="369" xfId="65" applyFont="1" applyFill="1" applyBorder="1" applyAlignment="1" applyProtection="1">
      <alignment horizontal="center" vertical="center"/>
    </xf>
    <xf numFmtId="0" fontId="23" fillId="35" borderId="370" xfId="65" applyFont="1" applyFill="1" applyBorder="1" applyAlignment="1" applyProtection="1">
      <alignment horizontal="center" vertical="center"/>
    </xf>
    <xf numFmtId="0" fontId="25" fillId="35" borderId="371" xfId="65" applyFont="1" applyFill="1" applyBorder="1" applyAlignment="1" applyProtection="1">
      <alignment horizontal="left" vertical="center"/>
    </xf>
    <xf numFmtId="0" fontId="25" fillId="27" borderId="371" xfId="65" applyFont="1" applyFill="1" applyBorder="1" applyAlignment="1" applyProtection="1">
      <alignment vertical="center"/>
    </xf>
    <xf numFmtId="38" fontId="25" fillId="27" borderId="371" xfId="65" applyNumberFormat="1" applyFont="1" applyFill="1" applyBorder="1" applyAlignment="1" applyProtection="1">
      <alignment horizontal="left" vertical="center"/>
    </xf>
    <xf numFmtId="1" fontId="28" fillId="25" borderId="349" xfId="65" applyNumberFormat="1" applyFont="1" applyFill="1" applyBorder="1" applyAlignment="1" applyProtection="1">
      <alignment horizontal="center"/>
    </xf>
    <xf numFmtId="1" fontId="28" fillId="25" borderId="338" xfId="65" applyNumberFormat="1" applyFont="1" applyFill="1" applyBorder="1" applyAlignment="1" applyProtection="1">
      <alignment horizontal="center"/>
    </xf>
    <xf numFmtId="0" fontId="28" fillId="0" borderId="0" xfId="0" applyFont="1"/>
    <xf numFmtId="0" fontId="28" fillId="0" borderId="0" xfId="65" applyFont="1" applyProtection="1"/>
    <xf numFmtId="1" fontId="96" fillId="25" borderId="344" xfId="0" quotePrefix="1" applyNumberFormat="1" applyFont="1" applyFill="1" applyBorder="1" applyAlignment="1" applyProtection="1">
      <alignment horizontal="center" vertical="center" wrapText="1"/>
    </xf>
    <xf numFmtId="1" fontId="28" fillId="25" borderId="339" xfId="65" applyNumberFormat="1" applyFont="1" applyFill="1" applyBorder="1" applyProtection="1"/>
    <xf numFmtId="1" fontId="96" fillId="25" borderId="343" xfId="65" quotePrefix="1" applyNumberFormat="1" applyFont="1" applyFill="1" applyBorder="1" applyAlignment="1" applyProtection="1">
      <alignment horizontal="center" vertical="center" wrapText="1"/>
    </xf>
    <xf numFmtId="1" fontId="96" fillId="25" borderId="343" xfId="65" quotePrefix="1" applyNumberFormat="1" applyFont="1" applyFill="1" applyBorder="1" applyAlignment="1" applyProtection="1">
      <alignment horizontal="center"/>
    </xf>
    <xf numFmtId="0" fontId="28" fillId="25" borderId="206" xfId="0" applyFont="1" applyFill="1" applyBorder="1" applyAlignment="1" applyProtection="1">
      <alignment vertical="center"/>
    </xf>
    <xf numFmtId="1" fontId="28" fillId="25" borderId="206" xfId="53" applyNumberFormat="1" applyFont="1" applyFill="1" applyBorder="1" applyAlignment="1" applyProtection="1">
      <alignment horizontal="center"/>
    </xf>
    <xf numFmtId="1" fontId="99" fillId="25" borderId="206" xfId="53" applyNumberFormat="1" applyFont="1" applyFill="1" applyBorder="1" applyAlignment="1" applyProtection="1">
      <alignment horizontal="center"/>
    </xf>
    <xf numFmtId="1" fontId="96" fillId="25" borderId="206" xfId="53" quotePrefix="1" applyNumberFormat="1" applyFont="1" applyFill="1" applyBorder="1" applyAlignment="1" applyProtection="1">
      <alignment horizontal="center" vertical="center" wrapText="1"/>
    </xf>
    <xf numFmtId="0" fontId="28" fillId="0" borderId="0" xfId="0" applyFont="1" applyProtection="1"/>
    <xf numFmtId="1" fontId="28" fillId="25" borderId="314" xfId="53" applyNumberFormat="1" applyFont="1" applyFill="1" applyBorder="1" applyAlignment="1" applyProtection="1">
      <alignment horizontal="center"/>
    </xf>
    <xf numFmtId="1" fontId="99" fillId="25" borderId="314" xfId="53" applyNumberFormat="1" applyFont="1" applyFill="1" applyBorder="1" applyAlignment="1" applyProtection="1">
      <alignment horizontal="center"/>
    </xf>
    <xf numFmtId="1" fontId="28" fillId="25" borderId="314" xfId="53" applyNumberFormat="1" applyFont="1" applyFill="1" applyBorder="1" applyAlignment="1" applyProtection="1">
      <alignment horizontal="center" vertical="center"/>
    </xf>
    <xf numFmtId="1" fontId="28" fillId="25" borderId="16" xfId="53" applyNumberFormat="1" applyFont="1" applyFill="1" applyBorder="1" applyAlignment="1" applyProtection="1">
      <alignment horizontal="center" vertical="center"/>
    </xf>
    <xf numFmtId="0" fontId="28" fillId="25" borderId="205" xfId="0" applyFont="1" applyFill="1" applyBorder="1" applyAlignment="1" applyProtection="1">
      <alignment horizontal="center"/>
    </xf>
    <xf numFmtId="0" fontId="28" fillId="25" borderId="205" xfId="0" applyFont="1" applyFill="1" applyBorder="1" applyProtection="1"/>
    <xf numFmtId="0" fontId="0" fillId="32" borderId="346" xfId="0" applyFill="1" applyBorder="1" applyProtection="1"/>
    <xf numFmtId="0" fontId="0" fillId="32" borderId="363" xfId="0" applyFill="1" applyBorder="1" applyProtection="1"/>
    <xf numFmtId="0" fontId="42" fillId="32" borderId="346" xfId="0" applyFont="1" applyFill="1" applyBorder="1" applyAlignment="1" applyProtection="1">
      <alignment vertical="center"/>
    </xf>
    <xf numFmtId="0" fontId="42" fillId="32" borderId="347" xfId="0" applyFont="1" applyFill="1" applyBorder="1" applyAlignment="1" applyProtection="1">
      <alignment vertical="center"/>
    </xf>
    <xf numFmtId="0" fontId="0" fillId="32" borderId="347" xfId="0" applyFill="1" applyBorder="1" applyProtection="1"/>
    <xf numFmtId="49" fontId="34" fillId="34" borderId="344" xfId="53" applyNumberFormat="1" applyFont="1" applyFill="1" applyBorder="1" applyAlignment="1" applyProtection="1">
      <alignment horizontal="center" vertical="center" wrapText="1"/>
    </xf>
    <xf numFmtId="1" fontId="29" fillId="25" borderId="344" xfId="53" quotePrefix="1" applyNumberFormat="1" applyFont="1" applyFill="1" applyBorder="1" applyAlignment="1" applyProtection="1">
      <alignment horizontal="center" vertical="center"/>
    </xf>
    <xf numFmtId="1" fontId="96" fillId="25" borderId="344" xfId="53" quotePrefix="1" applyNumberFormat="1" applyFont="1" applyFill="1" applyBorder="1" applyAlignment="1" applyProtection="1">
      <alignment horizontal="center" vertical="center" wrapText="1"/>
    </xf>
    <xf numFmtId="1" fontId="28" fillId="25" borderId="366" xfId="53" applyNumberFormat="1" applyFont="1" applyFill="1" applyBorder="1" applyAlignment="1" applyProtection="1">
      <alignment horizontal="center" vertical="center"/>
    </xf>
    <xf numFmtId="1" fontId="25" fillId="25" borderId="339" xfId="53" applyNumberFormat="1" applyFont="1" applyFill="1" applyBorder="1" applyAlignment="1" applyProtection="1">
      <alignment horizontal="center" vertical="center"/>
    </xf>
    <xf numFmtId="1" fontId="99" fillId="25" borderId="366" xfId="53" applyNumberFormat="1" applyFont="1" applyFill="1" applyBorder="1" applyAlignment="1" applyProtection="1">
      <alignment horizontal="center" vertical="center"/>
    </xf>
    <xf numFmtId="1" fontId="23" fillId="25" borderId="349" xfId="53" applyNumberFormat="1" applyFont="1" applyFill="1" applyBorder="1" applyAlignment="1" applyProtection="1">
      <alignment horizontal="center" vertical="center"/>
    </xf>
    <xf numFmtId="1" fontId="23" fillId="25" borderId="338" xfId="53" applyNumberFormat="1" applyFont="1" applyFill="1" applyBorder="1" applyAlignment="1" applyProtection="1">
      <alignment horizontal="center" vertical="center"/>
    </xf>
    <xf numFmtId="1" fontId="28" fillId="25" borderId="363" xfId="53" applyNumberFormat="1" applyFont="1" applyFill="1" applyBorder="1" applyAlignment="1" applyProtection="1">
      <alignment horizontal="center" vertical="center"/>
    </xf>
    <xf numFmtId="1" fontId="28" fillId="25" borderId="346" xfId="53" applyNumberFormat="1" applyFont="1" applyFill="1" applyBorder="1" applyAlignment="1" applyProtection="1">
      <alignment horizontal="center" vertical="center"/>
    </xf>
    <xf numFmtId="38" fontId="23" fillId="31" borderId="372" xfId="54" applyNumberFormat="1" applyFont="1" applyFill="1" applyBorder="1" applyAlignment="1" applyProtection="1">
      <alignment horizontal="right" vertical="center"/>
    </xf>
    <xf numFmtId="38" fontId="23" fillId="31" borderId="270" xfId="54" applyNumberFormat="1" applyFont="1" applyFill="1" applyBorder="1" applyAlignment="1" applyProtection="1">
      <alignment horizontal="right" vertical="center"/>
    </xf>
    <xf numFmtId="38" fontId="23" fillId="31" borderId="373" xfId="54" applyNumberFormat="1" applyFont="1" applyFill="1" applyBorder="1" applyAlignment="1" applyProtection="1">
      <alignment horizontal="right" vertical="center"/>
    </xf>
    <xf numFmtId="0" fontId="23" fillId="0" borderId="374" xfId="53" applyFont="1" applyFill="1" applyBorder="1" applyAlignment="1" applyProtection="1">
      <alignment horizontal="center" vertical="center"/>
    </xf>
    <xf numFmtId="0" fontId="23" fillId="0" borderId="372" xfId="53" applyFont="1" applyFill="1" applyBorder="1" applyAlignment="1" applyProtection="1">
      <alignment horizontal="center" vertical="center"/>
    </xf>
    <xf numFmtId="0" fontId="23" fillId="0" borderId="352" xfId="53" applyFont="1" applyFill="1" applyBorder="1" applyAlignment="1" applyProtection="1">
      <alignment vertical="center"/>
    </xf>
    <xf numFmtId="0" fontId="23" fillId="0" borderId="354" xfId="53" applyFont="1" applyFill="1" applyBorder="1" applyAlignment="1" applyProtection="1">
      <alignment vertical="center"/>
    </xf>
    <xf numFmtId="0" fontId="23" fillId="0" borderId="357" xfId="53" applyFont="1" applyFill="1" applyBorder="1" applyAlignment="1" applyProtection="1">
      <alignment horizontal="center" vertical="center"/>
    </xf>
    <xf numFmtId="0" fontId="23" fillId="0" borderId="373" xfId="53" applyFont="1" applyFill="1" applyBorder="1" applyAlignment="1" applyProtection="1">
      <alignment horizontal="center" vertical="center"/>
    </xf>
    <xf numFmtId="0" fontId="23" fillId="0" borderId="358" xfId="53" applyFont="1" applyFill="1" applyBorder="1" applyAlignment="1" applyProtection="1">
      <alignment vertical="center"/>
    </xf>
    <xf numFmtId="1" fontId="28" fillId="25" borderId="347" xfId="53" applyNumberFormat="1" applyFont="1" applyFill="1" applyBorder="1" applyAlignment="1" applyProtection="1">
      <alignment horizontal="center" vertical="center"/>
    </xf>
    <xf numFmtId="6" fontId="23" fillId="38" borderId="255" xfId="53" applyNumberFormat="1" applyFont="1" applyFill="1" applyBorder="1" applyAlignment="1" applyProtection="1">
      <alignment horizontal="right" vertical="center"/>
    </xf>
    <xf numFmtId="6" fontId="23" fillId="38" borderId="256" xfId="53" applyNumberFormat="1" applyFont="1" applyFill="1" applyBorder="1" applyAlignment="1" applyProtection="1">
      <alignment horizontal="right" vertical="center"/>
    </xf>
    <xf numFmtId="6" fontId="23" fillId="38" borderId="252" xfId="53" applyNumberFormat="1" applyFont="1" applyFill="1" applyBorder="1" applyAlignment="1" applyProtection="1">
      <alignment horizontal="right" vertical="center"/>
    </xf>
    <xf numFmtId="6" fontId="23" fillId="38" borderId="253" xfId="53" applyNumberFormat="1" applyFont="1" applyFill="1" applyBorder="1" applyAlignment="1" applyProtection="1">
      <alignment horizontal="right" vertical="center"/>
    </xf>
    <xf numFmtId="6" fontId="23" fillId="38" borderId="233" xfId="53" applyNumberFormat="1" applyFont="1" applyFill="1" applyBorder="1" applyAlignment="1" applyProtection="1">
      <alignment horizontal="right" vertical="center"/>
    </xf>
    <xf numFmtId="6" fontId="23" fillId="38" borderId="207" xfId="53" applyNumberFormat="1" applyFont="1" applyFill="1" applyBorder="1" applyAlignment="1" applyProtection="1">
      <alignment horizontal="right" vertical="center"/>
    </xf>
    <xf numFmtId="6" fontId="23" fillId="31" borderId="253" xfId="53" applyNumberFormat="1" applyFont="1" applyFill="1" applyBorder="1" applyAlignment="1" applyProtection="1">
      <alignment horizontal="right" vertical="center"/>
    </xf>
    <xf numFmtId="6" fontId="23" fillId="31" borderId="208" xfId="53" applyNumberFormat="1" applyFont="1" applyFill="1" applyBorder="1" applyAlignment="1" applyProtection="1">
      <alignment horizontal="right" vertical="center"/>
    </xf>
    <xf numFmtId="6" fontId="25" fillId="38" borderId="329" xfId="54" applyNumberFormat="1" applyFont="1" applyFill="1" applyBorder="1" applyAlignment="1" applyProtection="1">
      <alignment horizontal="right" vertical="center"/>
    </xf>
    <xf numFmtId="38" fontId="23" fillId="0" borderId="250" xfId="53" applyNumberFormat="1" applyFont="1" applyFill="1" applyBorder="1" applyAlignment="1" applyProtection="1">
      <alignment horizontal="right" vertical="center"/>
    </xf>
    <xf numFmtId="6" fontId="23" fillId="0" borderId="250" xfId="53" applyNumberFormat="1" applyFont="1" applyFill="1" applyBorder="1" applyAlignment="1" applyProtection="1">
      <alignment horizontal="right" vertical="center"/>
    </xf>
    <xf numFmtId="6" fontId="23" fillId="0" borderId="250" xfId="54" applyNumberFormat="1" applyFont="1" applyFill="1" applyBorder="1" applyAlignment="1" applyProtection="1">
      <alignment horizontal="right" vertical="center"/>
    </xf>
    <xf numFmtId="6" fontId="23" fillId="38" borderId="250" xfId="53" applyNumberFormat="1" applyFont="1" applyFill="1" applyBorder="1" applyAlignment="1" applyProtection="1">
      <alignment horizontal="right" vertical="center"/>
    </xf>
    <xf numFmtId="38" fontId="23" fillId="0" borderId="36" xfId="53" applyNumberFormat="1" applyFont="1" applyFill="1" applyBorder="1" applyAlignment="1" applyProtection="1">
      <alignment horizontal="right" vertical="center"/>
    </xf>
    <xf numFmtId="6" fontId="23" fillId="0" borderId="36" xfId="53" applyNumberFormat="1" applyFont="1" applyFill="1" applyBorder="1" applyAlignment="1" applyProtection="1">
      <alignment horizontal="right" vertical="center"/>
    </xf>
    <xf numFmtId="6" fontId="23" fillId="38" borderId="36" xfId="53" applyNumberFormat="1" applyFont="1" applyFill="1" applyBorder="1" applyAlignment="1" applyProtection="1">
      <alignment horizontal="right" vertical="center"/>
    </xf>
    <xf numFmtId="8" fontId="82" fillId="24" borderId="209" xfId="0" applyNumberFormat="1" applyFont="1" applyFill="1" applyBorder="1" applyAlignment="1" applyProtection="1">
      <alignment horizontal="center" vertical="center" wrapText="1"/>
    </xf>
    <xf numFmtId="6" fontId="82" fillId="24" borderId="209" xfId="0" applyNumberFormat="1" applyFont="1" applyFill="1" applyBorder="1" applyAlignment="1" applyProtection="1">
      <alignment horizontal="center" vertical="center" wrapText="1"/>
    </xf>
    <xf numFmtId="1" fontId="24" fillId="25" borderId="209" xfId="0" applyNumberFormat="1" applyFont="1" applyFill="1" applyBorder="1" applyAlignment="1" applyProtection="1">
      <alignment vertical="center"/>
    </xf>
    <xf numFmtId="1" fontId="25" fillId="25" borderId="209" xfId="0" applyNumberFormat="1" applyFont="1" applyFill="1" applyBorder="1" applyAlignment="1" applyProtection="1">
      <alignment vertical="center"/>
    </xf>
    <xf numFmtId="1" fontId="24" fillId="0" borderId="0" xfId="0" applyNumberFormat="1" applyFont="1" applyAlignment="1" applyProtection="1">
      <alignment vertical="center"/>
    </xf>
    <xf numFmtId="1" fontId="28" fillId="0" borderId="0" xfId="0" applyNumberFormat="1" applyFont="1" applyAlignment="1" applyProtection="1">
      <alignment vertical="center"/>
    </xf>
    <xf numFmtId="38" fontId="23" fillId="0" borderId="250" xfId="28" applyNumberFormat="1" applyFont="1" applyFill="1" applyBorder="1" applyAlignment="1" applyProtection="1">
      <alignment vertical="center"/>
    </xf>
    <xf numFmtId="6" fontId="24" fillId="0" borderId="0" xfId="0" applyNumberFormat="1" applyFont="1" applyAlignment="1" applyProtection="1">
      <alignment vertical="center"/>
    </xf>
    <xf numFmtId="38" fontId="75" fillId="0" borderId="7" xfId="64" applyNumberFormat="1" applyFont="1" applyFill="1" applyBorder="1" applyAlignment="1" applyProtection="1">
      <alignment horizontal="right" vertical="center" wrapText="1"/>
    </xf>
    <xf numFmtId="38" fontId="23" fillId="0" borderId="36" xfId="28" applyNumberFormat="1" applyFont="1" applyFill="1" applyBorder="1" applyAlignment="1" applyProtection="1">
      <alignment vertical="center"/>
    </xf>
    <xf numFmtId="6" fontId="23" fillId="0" borderId="266" xfId="0" applyNumberFormat="1" applyFont="1" applyFill="1" applyBorder="1" applyAlignment="1" applyProtection="1">
      <alignment vertical="center"/>
    </xf>
    <xf numFmtId="6" fontId="23" fillId="36" borderId="0" xfId="0" applyNumberFormat="1" applyFont="1" applyFill="1" applyAlignment="1" applyProtection="1">
      <alignment vertical="center"/>
    </xf>
    <xf numFmtId="38" fontId="23" fillId="0" borderId="48" xfId="28" applyNumberFormat="1" applyFont="1" applyFill="1" applyBorder="1" applyAlignment="1" applyProtection="1">
      <alignment vertical="center"/>
    </xf>
    <xf numFmtId="0" fontId="25" fillId="0" borderId="220" xfId="0" applyFont="1" applyFill="1" applyBorder="1" applyAlignment="1" applyProtection="1">
      <alignment vertical="center"/>
    </xf>
    <xf numFmtId="0" fontId="25" fillId="0" borderId="221" xfId="0" applyFont="1" applyFill="1" applyBorder="1" applyAlignment="1" applyProtection="1">
      <alignment horizontal="center" vertical="center"/>
    </xf>
    <xf numFmtId="38" fontId="25" fillId="0" borderId="12" xfId="28" applyNumberFormat="1" applyFont="1" applyFill="1" applyBorder="1" applyAlignment="1" applyProtection="1">
      <alignment vertical="center"/>
    </xf>
    <xf numFmtId="6" fontId="25" fillId="0" borderId="0" xfId="0" applyNumberFormat="1" applyFont="1" applyAlignment="1" applyProtection="1">
      <alignment vertical="center"/>
    </xf>
    <xf numFmtId="38" fontId="23" fillId="0" borderId="7" xfId="64" applyNumberFormat="1" applyFont="1" applyFill="1" applyBorder="1" applyAlignment="1" applyProtection="1">
      <alignment horizontal="right" vertical="center" wrapText="1"/>
    </xf>
    <xf numFmtId="0" fontId="25" fillId="0" borderId="0" xfId="0" applyFont="1" applyBorder="1" applyAlignment="1" applyProtection="1">
      <alignment vertical="center"/>
    </xf>
    <xf numFmtId="3" fontId="24" fillId="0" borderId="0" xfId="0" applyNumberFormat="1" applyFont="1" applyFill="1" applyBorder="1" applyAlignment="1" applyProtection="1">
      <alignment horizontal="center" vertical="center"/>
    </xf>
    <xf numFmtId="3" fontId="38" fillId="0" borderId="0" xfId="0" applyNumberFormat="1" applyFont="1" applyFill="1" applyBorder="1" applyAlignment="1" applyProtection="1">
      <alignment horizontal="left" vertical="center"/>
    </xf>
    <xf numFmtId="3" fontId="24" fillId="0" borderId="0" xfId="0" applyNumberFormat="1" applyFont="1" applyFill="1" applyBorder="1" applyAlignment="1" applyProtection="1">
      <alignment horizontal="left" vertical="center"/>
    </xf>
    <xf numFmtId="0" fontId="82" fillId="44" borderId="344" xfId="0" applyFont="1" applyFill="1" applyBorder="1" applyAlignment="1" applyProtection="1">
      <alignment horizontal="center" vertical="center" wrapText="1"/>
      <protection locked="0"/>
    </xf>
    <xf numFmtId="0" fontId="34" fillId="44" borderId="344" xfId="0" applyFont="1" applyFill="1" applyBorder="1" applyAlignment="1" applyProtection="1">
      <alignment horizontal="center" vertical="center" wrapText="1"/>
      <protection locked="0"/>
    </xf>
    <xf numFmtId="0" fontId="32" fillId="24" borderId="375" xfId="0" applyFont="1" applyFill="1" applyBorder="1" applyAlignment="1" applyProtection="1">
      <alignment horizontal="center" vertical="center" wrapText="1"/>
    </xf>
    <xf numFmtId="1" fontId="23" fillId="25" borderId="340" xfId="65" applyNumberFormat="1" applyFont="1" applyFill="1" applyBorder="1" applyAlignment="1" applyProtection="1">
      <alignment horizontal="center"/>
    </xf>
    <xf numFmtId="1" fontId="25" fillId="25" borderId="341" xfId="65" applyNumberFormat="1" applyFont="1" applyFill="1" applyBorder="1" applyProtection="1"/>
    <xf numFmtId="1" fontId="23" fillId="25" borderId="342" xfId="65" applyNumberFormat="1" applyFont="1" applyFill="1" applyBorder="1" applyAlignment="1" applyProtection="1">
      <alignment horizontal="center"/>
    </xf>
    <xf numFmtId="165" fontId="28" fillId="25" borderId="314" xfId="28" applyNumberFormat="1" applyFont="1" applyFill="1" applyBorder="1" applyAlignment="1" applyProtection="1">
      <alignment horizontal="center" vertical="center"/>
    </xf>
    <xf numFmtId="1" fontId="96" fillId="25" borderId="314" xfId="28" quotePrefix="1" applyNumberFormat="1" applyFont="1" applyFill="1" applyBorder="1" applyAlignment="1" applyProtection="1">
      <alignment horizontal="center" vertical="center"/>
    </xf>
    <xf numFmtId="1" fontId="96" fillId="25" borderId="314" xfId="28" applyNumberFormat="1" applyFont="1" applyFill="1" applyBorder="1" applyAlignment="1" applyProtection="1">
      <alignment horizontal="center" vertical="center"/>
    </xf>
    <xf numFmtId="165" fontId="28" fillId="25" borderId="314" xfId="28" applyNumberFormat="1" applyFont="1" applyFill="1" applyBorder="1" applyAlignment="1" applyProtection="1">
      <alignment horizontal="center" vertical="center" wrapText="1"/>
    </xf>
    <xf numFmtId="0" fontId="96" fillId="25" borderId="314" xfId="28" quotePrefix="1" applyNumberFormat="1" applyFont="1" applyFill="1" applyBorder="1" applyAlignment="1" applyProtection="1">
      <alignment horizontal="center" vertical="center" wrapText="1"/>
    </xf>
    <xf numFmtId="1" fontId="96" fillId="25" borderId="314" xfId="28" quotePrefix="1" applyNumberFormat="1" applyFont="1" applyFill="1" applyBorder="1" applyAlignment="1" applyProtection="1">
      <alignment horizontal="center" vertical="center" wrapText="1"/>
    </xf>
    <xf numFmtId="1" fontId="96" fillId="25" borderId="314" xfId="28" applyNumberFormat="1" applyFont="1" applyFill="1" applyBorder="1" applyAlignment="1" applyProtection="1">
      <alignment horizontal="center" vertical="center" wrapText="1"/>
    </xf>
    <xf numFmtId="0" fontId="23" fillId="27" borderId="367" xfId="65" applyFont="1" applyFill="1" applyBorder="1" applyAlignment="1" applyProtection="1">
      <alignment horizontal="center" vertical="center"/>
    </xf>
    <xf numFmtId="0" fontId="23" fillId="27" borderId="0" xfId="65" applyFont="1" applyFill="1" applyBorder="1" applyAlignment="1" applyProtection="1">
      <alignment horizontal="center" vertical="center"/>
    </xf>
    <xf numFmtId="0" fontId="25" fillId="27" borderId="25" xfId="65" applyFont="1" applyFill="1" applyBorder="1" applyAlignment="1" applyProtection="1">
      <alignment horizontal="left" vertical="center"/>
    </xf>
    <xf numFmtId="38" fontId="23" fillId="27" borderId="345" xfId="65" applyNumberFormat="1" applyFont="1" applyFill="1" applyBorder="1" applyAlignment="1" applyProtection="1">
      <alignment horizontal="left" vertical="center"/>
    </xf>
    <xf numFmtId="38" fontId="23" fillId="27" borderId="25" xfId="65" applyNumberFormat="1" applyFont="1" applyFill="1" applyBorder="1" applyAlignment="1" applyProtection="1">
      <alignment horizontal="left" vertical="center"/>
    </xf>
    <xf numFmtId="6" fontId="25" fillId="27" borderId="25" xfId="65" applyNumberFormat="1" applyFont="1" applyFill="1" applyBorder="1" applyAlignment="1" applyProtection="1">
      <alignment horizontal="left" vertical="center"/>
    </xf>
    <xf numFmtId="6" fontId="89" fillId="27" borderId="25" xfId="65" applyNumberFormat="1" applyFont="1" applyFill="1" applyBorder="1" applyAlignment="1" applyProtection="1">
      <alignment horizontal="left" vertical="center"/>
    </xf>
    <xf numFmtId="49" fontId="34" fillId="33" borderId="344" xfId="53" applyNumberFormat="1" applyFont="1" applyFill="1" applyBorder="1" applyAlignment="1" applyProtection="1">
      <alignment horizontal="center" vertical="center" wrapText="1"/>
    </xf>
    <xf numFmtId="0" fontId="82" fillId="42" borderId="344" xfId="71" applyFont="1" applyFill="1" applyBorder="1" applyAlignment="1" applyProtection="1">
      <alignment horizontal="center" vertical="center" wrapText="1"/>
    </xf>
    <xf numFmtId="0" fontId="82" fillId="47" borderId="344" xfId="71" applyFont="1" applyFill="1" applyBorder="1" applyAlignment="1" applyProtection="1">
      <alignment horizontal="center" vertical="center" wrapText="1"/>
    </xf>
    <xf numFmtId="0" fontId="82" fillId="48" borderId="344" xfId="71" applyFont="1" applyFill="1" applyBorder="1" applyAlignment="1" applyProtection="1">
      <alignment horizontal="center" vertical="center" wrapText="1"/>
    </xf>
    <xf numFmtId="0" fontId="82" fillId="33" borderId="344" xfId="71" applyFont="1" applyFill="1" applyBorder="1" applyAlignment="1" applyProtection="1">
      <alignment horizontal="center" vertical="center" wrapText="1"/>
    </xf>
    <xf numFmtId="0" fontId="82" fillId="54" borderId="344" xfId="71" applyFont="1" applyFill="1" applyBorder="1" applyAlignment="1" applyProtection="1">
      <alignment horizontal="center" vertical="center" wrapText="1"/>
    </xf>
    <xf numFmtId="0" fontId="82" fillId="55" borderId="344" xfId="71" applyFont="1" applyFill="1" applyBorder="1" applyAlignment="1" applyProtection="1">
      <alignment horizontal="center" vertical="center" wrapText="1"/>
    </xf>
    <xf numFmtId="0" fontId="82" fillId="56" borderId="344" xfId="71" applyFont="1" applyFill="1" applyBorder="1" applyAlignment="1" applyProtection="1">
      <alignment horizontal="center" vertical="center" wrapText="1"/>
    </xf>
    <xf numFmtId="0" fontId="82" fillId="49" borderId="344" xfId="71" applyFont="1" applyFill="1" applyBorder="1" applyAlignment="1" applyProtection="1">
      <alignment horizontal="center" vertical="center" wrapText="1"/>
    </xf>
    <xf numFmtId="0" fontId="34" fillId="34" borderId="344" xfId="65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0" fontId="23" fillId="0" borderId="345" xfId="53" applyFont="1" applyFill="1" applyBorder="1" applyProtection="1"/>
    <xf numFmtId="38" fontId="23" fillId="31" borderId="345" xfId="54" applyNumberFormat="1" applyFont="1" applyFill="1" applyBorder="1" applyAlignment="1" applyProtection="1">
      <alignment horizontal="right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44" xfId="53" applyNumberFormat="1" applyFont="1" applyFill="1" applyBorder="1" applyAlignment="1" applyProtection="1">
      <alignment horizontal="center" vertical="center" wrapText="1"/>
    </xf>
    <xf numFmtId="49" fontId="34" fillId="34" borderId="344" xfId="53" applyNumberFormat="1" applyFont="1" applyFill="1" applyBorder="1" applyAlignment="1" applyProtection="1">
      <alignment horizontal="center" vertical="center" wrapText="1"/>
    </xf>
    <xf numFmtId="49" fontId="47" fillId="36" borderId="342" xfId="53" applyNumberFormat="1" applyFont="1" applyFill="1" applyBorder="1" applyAlignment="1" applyProtection="1">
      <alignment horizontal="center" vertical="center"/>
    </xf>
    <xf numFmtId="1" fontId="96" fillId="25" borderId="377" xfId="53" quotePrefix="1" applyNumberFormat="1" applyFont="1" applyFill="1" applyBorder="1" applyAlignment="1" applyProtection="1">
      <alignment horizontal="center" vertical="center" wrapText="1"/>
    </xf>
    <xf numFmtId="6" fontId="23" fillId="34" borderId="354" xfId="54" applyNumberFormat="1" applyFont="1" applyFill="1" applyBorder="1" applyAlignment="1" applyProtection="1">
      <alignment horizontal="right" vertical="center"/>
    </xf>
    <xf numFmtId="6" fontId="23" fillId="34" borderId="376" xfId="54" applyNumberFormat="1" applyFont="1" applyFill="1" applyBorder="1" applyAlignment="1" applyProtection="1">
      <alignment horizontal="right" vertical="center"/>
    </xf>
    <xf numFmtId="0" fontId="25" fillId="0" borderId="33" xfId="53" applyFont="1" applyFill="1" applyBorder="1" applyAlignment="1" applyProtection="1">
      <alignment vertical="center"/>
    </xf>
    <xf numFmtId="0" fontId="25" fillId="0" borderId="324" xfId="53" applyFont="1" applyFill="1" applyBorder="1" applyAlignment="1" applyProtection="1">
      <alignment vertical="center"/>
    </xf>
    <xf numFmtId="6" fontId="23" fillId="31" borderId="382" xfId="53" applyNumberFormat="1" applyFont="1" applyFill="1" applyBorder="1" applyAlignment="1" applyProtection="1">
      <alignment horizontal="right" vertical="center"/>
    </xf>
    <xf numFmtId="6" fontId="23" fillId="31" borderId="383" xfId="53" applyNumberFormat="1" applyFont="1" applyFill="1" applyBorder="1" applyAlignment="1" applyProtection="1">
      <alignment horizontal="right" vertical="center"/>
    </xf>
    <xf numFmtId="6" fontId="25" fillId="31" borderId="384" xfId="54" applyNumberFormat="1" applyFont="1" applyFill="1" applyBorder="1" applyAlignment="1" applyProtection="1">
      <alignment horizontal="right" vertical="center"/>
    </xf>
    <xf numFmtId="6" fontId="23" fillId="45" borderId="381" xfId="54" applyNumberFormat="1" applyFont="1" applyFill="1" applyBorder="1" applyAlignment="1" applyProtection="1">
      <alignment horizontal="right" vertical="center"/>
    </xf>
    <xf numFmtId="6" fontId="23" fillId="45" borderId="385" xfId="54" applyNumberFormat="1" applyFont="1" applyFill="1" applyBorder="1" applyAlignment="1" applyProtection="1">
      <alignment horizontal="right" vertical="center"/>
    </xf>
    <xf numFmtId="6" fontId="25" fillId="45" borderId="380" xfId="54" applyNumberFormat="1" applyFont="1" applyFill="1" applyBorder="1" applyAlignment="1" applyProtection="1">
      <alignment horizontal="right" vertical="center"/>
    </xf>
    <xf numFmtId="6" fontId="23" fillId="45" borderId="386" xfId="54" applyNumberFormat="1" applyFont="1" applyFill="1" applyBorder="1" applyAlignment="1" applyProtection="1">
      <alignment horizontal="right" vertical="center"/>
    </xf>
    <xf numFmtId="6" fontId="23" fillId="45" borderId="257" xfId="54" applyNumberFormat="1" applyFont="1" applyFill="1" applyBorder="1" applyAlignment="1" applyProtection="1">
      <alignment horizontal="right" vertical="center"/>
    </xf>
    <xf numFmtId="6" fontId="23" fillId="45" borderId="387" xfId="54" applyNumberFormat="1" applyFont="1" applyFill="1" applyBorder="1" applyAlignment="1" applyProtection="1">
      <alignment horizontal="right" vertical="center"/>
    </xf>
    <xf numFmtId="6" fontId="25" fillId="45" borderId="388" xfId="54" applyNumberFormat="1" applyFont="1" applyFill="1" applyBorder="1" applyAlignment="1" applyProtection="1">
      <alignment horizontal="right" vertical="center"/>
    </xf>
    <xf numFmtId="1" fontId="96" fillId="25" borderId="377" xfId="0" quotePrefix="1" applyNumberFormat="1" applyFont="1" applyFill="1" applyBorder="1" applyAlignment="1" applyProtection="1">
      <alignment horizontal="center" vertical="center" wrapText="1"/>
    </xf>
    <xf numFmtId="6" fontId="23" fillId="57" borderId="252" xfId="53" applyNumberFormat="1" applyFont="1" applyFill="1" applyBorder="1" applyAlignment="1" applyProtection="1">
      <alignment horizontal="right" vertical="center"/>
    </xf>
    <xf numFmtId="6" fontId="23" fillId="58" borderId="252" xfId="53" applyNumberFormat="1" applyFont="1" applyFill="1" applyBorder="1" applyAlignment="1" applyProtection="1">
      <alignment horizontal="right" vertical="center"/>
    </xf>
    <xf numFmtId="38" fontId="23" fillId="58" borderId="252" xfId="54" applyNumberFormat="1" applyFont="1" applyFill="1" applyBorder="1" applyAlignment="1" applyProtection="1">
      <alignment horizontal="right" vertical="center"/>
    </xf>
    <xf numFmtId="6" fontId="23" fillId="58" borderId="270" xfId="53" applyNumberFormat="1" applyFont="1" applyFill="1" applyBorder="1" applyAlignment="1" applyProtection="1">
      <alignment horizontal="right" vertical="center"/>
    </xf>
    <xf numFmtId="6" fontId="23" fillId="44" borderId="382" xfId="53" applyNumberFormat="1" applyFont="1" applyFill="1" applyBorder="1" applyAlignment="1" applyProtection="1">
      <alignment horizontal="right" vertical="center"/>
    </xf>
    <xf numFmtId="6" fontId="23" fillId="44" borderId="383" xfId="53" applyNumberFormat="1" applyFont="1" applyFill="1" applyBorder="1" applyAlignment="1" applyProtection="1">
      <alignment horizontal="right" vertical="center"/>
    </xf>
    <xf numFmtId="6" fontId="25" fillId="44" borderId="384" xfId="54" applyNumberFormat="1" applyFont="1" applyFill="1" applyBorder="1" applyAlignment="1" applyProtection="1">
      <alignment horizontal="right" vertical="center"/>
    </xf>
    <xf numFmtId="6" fontId="23" fillId="57" borderId="253" xfId="54" applyNumberFormat="1" applyFont="1" applyFill="1" applyBorder="1" applyAlignment="1" applyProtection="1">
      <alignment horizontal="right" vertical="center"/>
    </xf>
    <xf numFmtId="38" fontId="23" fillId="57" borderId="252" xfId="54" applyNumberFormat="1" applyFont="1" applyFill="1" applyBorder="1" applyAlignment="1" applyProtection="1">
      <alignment horizontal="right" vertical="center"/>
    </xf>
    <xf numFmtId="6" fontId="23" fillId="57" borderId="257" xfId="54" applyNumberFormat="1" applyFont="1" applyFill="1" applyBorder="1" applyAlignment="1" applyProtection="1">
      <alignment horizontal="right" vertical="center"/>
    </xf>
    <xf numFmtId="6" fontId="23" fillId="57" borderId="250" xfId="54" applyNumberFormat="1" applyFont="1" applyFill="1" applyBorder="1" applyAlignment="1" applyProtection="1">
      <alignment horizontal="right" vertical="center"/>
    </xf>
    <xf numFmtId="6" fontId="23" fillId="57" borderId="270" xfId="53" applyNumberFormat="1" applyFont="1" applyFill="1" applyBorder="1" applyAlignment="1" applyProtection="1">
      <alignment horizontal="right" vertical="center"/>
    </xf>
    <xf numFmtId="0" fontId="0" fillId="53" borderId="0" xfId="0" applyFill="1"/>
    <xf numFmtId="49" fontId="47" fillId="36" borderId="340" xfId="53" applyNumberFormat="1" applyFont="1" applyFill="1" applyBorder="1" applyAlignment="1" applyProtection="1">
      <alignment vertical="center"/>
    </xf>
    <xf numFmtId="49" fontId="47" fillId="36" borderId="342" xfId="53" applyNumberFormat="1" applyFont="1" applyFill="1" applyBorder="1" applyAlignment="1" applyProtection="1">
      <alignment vertical="center"/>
    </xf>
    <xf numFmtId="49" fontId="47" fillId="36" borderId="318" xfId="53" applyNumberFormat="1" applyFont="1" applyFill="1" applyBorder="1" applyAlignment="1" applyProtection="1">
      <alignment vertical="center"/>
    </xf>
    <xf numFmtId="49" fontId="47" fillId="36" borderId="341" xfId="53" applyNumberFormat="1" applyFont="1" applyFill="1" applyBorder="1" applyAlignment="1" applyProtection="1">
      <alignment vertical="center"/>
    </xf>
    <xf numFmtId="49" fontId="47" fillId="32" borderId="340" xfId="53" applyNumberFormat="1" applyFont="1" applyFill="1" applyBorder="1" applyAlignment="1" applyProtection="1">
      <alignment vertical="center"/>
    </xf>
    <xf numFmtId="49" fontId="47" fillId="32" borderId="342" xfId="53" applyNumberFormat="1" applyFont="1" applyFill="1" applyBorder="1" applyAlignment="1" applyProtection="1">
      <alignment vertical="center"/>
    </xf>
    <xf numFmtId="49" fontId="47" fillId="32" borderId="341" xfId="53" applyNumberFormat="1" applyFont="1" applyFill="1" applyBorder="1" applyAlignment="1" applyProtection="1">
      <alignment vertical="center"/>
    </xf>
    <xf numFmtId="0" fontId="23" fillId="0" borderId="258" xfId="53" applyFont="1" applyFill="1" applyBorder="1" applyAlignment="1" applyProtection="1">
      <alignment vertical="center"/>
    </xf>
    <xf numFmtId="6" fontId="23" fillId="0" borderId="257" xfId="54" applyNumberFormat="1" applyFont="1" applyFill="1" applyBorder="1" applyAlignment="1" applyProtection="1">
      <alignment horizontal="right" vertical="center"/>
    </xf>
    <xf numFmtId="6" fontId="23" fillId="0" borderId="392" xfId="54" applyNumberFormat="1" applyFont="1" applyFill="1" applyBorder="1" applyAlignment="1" applyProtection="1">
      <alignment horizontal="right" vertical="center"/>
    </xf>
    <xf numFmtId="6" fontId="23" fillId="0" borderId="386" xfId="54" applyNumberFormat="1" applyFont="1" applyFill="1" applyBorder="1" applyAlignment="1" applyProtection="1">
      <alignment horizontal="right" vertical="center"/>
    </xf>
    <xf numFmtId="6" fontId="23" fillId="0" borderId="22" xfId="53" applyNumberFormat="1" applyFont="1" applyFill="1" applyBorder="1" applyAlignment="1" applyProtection="1">
      <alignment horizontal="right" vertical="center"/>
    </xf>
    <xf numFmtId="6" fontId="23" fillId="0" borderId="255" xfId="53" applyNumberFormat="1" applyFont="1" applyFill="1" applyBorder="1" applyAlignment="1" applyProtection="1">
      <alignment horizontal="left" vertical="center"/>
    </xf>
    <xf numFmtId="6" fontId="23" fillId="0" borderId="373" xfId="53" applyNumberFormat="1" applyFont="1" applyFill="1" applyBorder="1" applyAlignment="1" applyProtection="1">
      <alignment horizontal="right" vertical="center"/>
    </xf>
    <xf numFmtId="6" fontId="23" fillId="0" borderId="394" xfId="53" applyNumberFormat="1" applyFont="1" applyFill="1" applyBorder="1" applyAlignment="1" applyProtection="1">
      <alignment horizontal="right" vertical="center"/>
    </xf>
    <xf numFmtId="6" fontId="23" fillId="0" borderId="394" xfId="54" applyNumberFormat="1" applyFont="1" applyFill="1" applyBorder="1" applyAlignment="1" applyProtection="1">
      <alignment horizontal="right" vertical="center"/>
    </xf>
    <xf numFmtId="1" fontId="28" fillId="25" borderId="377" xfId="53" applyNumberFormat="1" applyFont="1" applyFill="1" applyBorder="1" applyAlignment="1" applyProtection="1">
      <alignment horizontal="center" vertical="center"/>
    </xf>
    <xf numFmtId="0" fontId="23" fillId="0" borderId="395" xfId="53" applyFont="1" applyFill="1" applyBorder="1" applyAlignment="1" applyProtection="1">
      <alignment horizontal="center" vertical="center"/>
    </xf>
    <xf numFmtId="0" fontId="23" fillId="0" borderId="331" xfId="53" applyFont="1" applyFill="1" applyBorder="1" applyAlignment="1" applyProtection="1">
      <alignment horizontal="center" vertical="center"/>
    </xf>
    <xf numFmtId="0" fontId="23" fillId="0" borderId="346" xfId="53" applyFont="1" applyFill="1" applyBorder="1" applyAlignment="1" applyProtection="1">
      <alignment horizontal="center" vertical="center"/>
    </xf>
    <xf numFmtId="0" fontId="82" fillId="34" borderId="389" xfId="0" applyFont="1" applyFill="1" applyBorder="1" applyAlignment="1" applyProtection="1">
      <alignment horizontal="center" vertical="center" wrapText="1"/>
    </xf>
    <xf numFmtId="6" fontId="23" fillId="0" borderId="390" xfId="0" applyNumberFormat="1" applyFont="1" applyFill="1" applyBorder="1" applyAlignment="1" applyProtection="1">
      <alignment vertical="center"/>
    </xf>
    <xf numFmtId="6" fontId="23" fillId="0" borderId="396" xfId="0" applyNumberFormat="1" applyFont="1" applyFill="1" applyBorder="1" applyAlignment="1" applyProtection="1">
      <alignment vertical="center"/>
    </xf>
    <xf numFmtId="38" fontId="40" fillId="0" borderId="250" xfId="45" applyNumberFormat="1" applyFont="1" applyFill="1" applyBorder="1" applyAlignment="1" applyProtection="1">
      <alignment vertical="center"/>
    </xf>
    <xf numFmtId="0" fontId="25" fillId="34" borderId="337" xfId="0" applyFont="1" applyFill="1" applyBorder="1" applyAlignment="1">
      <alignment horizontal="center" vertical="center" wrapText="1"/>
    </xf>
    <xf numFmtId="6" fontId="24" fillId="0" borderId="390" xfId="0" applyNumberFormat="1" applyFont="1" applyFill="1" applyBorder="1" applyAlignment="1" applyProtection="1">
      <alignment vertical="center"/>
    </xf>
    <xf numFmtId="6" fontId="23" fillId="0" borderId="353" xfId="253" applyNumberFormat="1" applyFont="1" applyBorder="1" applyAlignment="1" applyProtection="1">
      <alignment vertical="center"/>
    </xf>
    <xf numFmtId="6" fontId="23" fillId="0" borderId="355" xfId="253" applyNumberFormat="1" applyFont="1" applyBorder="1" applyAlignment="1" applyProtection="1">
      <alignment vertical="center"/>
    </xf>
    <xf numFmtId="6" fontId="23" fillId="0" borderId="348" xfId="253" applyNumberFormat="1" applyFont="1" applyBorder="1" applyAlignment="1" applyProtection="1">
      <alignment vertical="center"/>
    </xf>
    <xf numFmtId="0" fontId="102" fillId="0" borderId="0" xfId="0" applyFont="1" applyAlignment="1" applyProtection="1">
      <alignment vertical="center"/>
    </xf>
    <xf numFmtId="38" fontId="26" fillId="0" borderId="278" xfId="28" applyNumberFormat="1" applyFont="1" applyFill="1" applyBorder="1" applyAlignment="1" applyProtection="1">
      <alignment vertical="center"/>
    </xf>
    <xf numFmtId="38" fontId="26" fillId="0" borderId="279" xfId="28" applyNumberFormat="1" applyFont="1" applyFill="1" applyBorder="1" applyAlignment="1" applyProtection="1">
      <alignment vertical="center"/>
    </xf>
    <xf numFmtId="38" fontId="27" fillId="0" borderId="280" xfId="28" applyNumberFormat="1" applyFont="1" applyFill="1" applyBorder="1" applyAlignment="1" applyProtection="1">
      <alignment vertical="center"/>
    </xf>
    <xf numFmtId="38" fontId="27" fillId="0" borderId="281" xfId="28" applyNumberFormat="1" applyFont="1" applyFill="1" applyBorder="1" applyAlignment="1" applyProtection="1">
      <alignment vertical="center"/>
    </xf>
    <xf numFmtId="6" fontId="27" fillId="0" borderId="281" xfId="0" applyNumberFormat="1" applyFont="1" applyFill="1" applyBorder="1" applyAlignment="1" applyProtection="1">
      <alignment vertical="center"/>
    </xf>
    <xf numFmtId="6" fontId="27" fillId="0" borderId="282" xfId="0" applyNumberFormat="1" applyFont="1" applyFill="1" applyBorder="1" applyAlignment="1" applyProtection="1">
      <alignment vertical="center"/>
    </xf>
    <xf numFmtId="6" fontId="31" fillId="30" borderId="280" xfId="0" applyNumberFormat="1" applyFont="1" applyFill="1" applyBorder="1" applyAlignment="1" applyProtection="1">
      <alignment vertical="center"/>
    </xf>
    <xf numFmtId="6" fontId="27" fillId="0" borderId="285" xfId="0" applyNumberFormat="1" applyFont="1" applyFill="1" applyBorder="1" applyAlignment="1" applyProtection="1">
      <alignment vertical="center"/>
    </xf>
    <xf numFmtId="6" fontId="27" fillId="0" borderId="280" xfId="0" applyNumberFormat="1" applyFont="1" applyFill="1" applyBorder="1" applyAlignment="1" applyProtection="1">
      <alignment vertical="center"/>
    </xf>
    <xf numFmtId="6" fontId="27" fillId="0" borderId="286" xfId="0" applyNumberFormat="1" applyFont="1" applyFill="1" applyBorder="1" applyAlignment="1" applyProtection="1">
      <alignment vertical="center"/>
    </xf>
    <xf numFmtId="6" fontId="31" fillId="30" borderId="283" xfId="0" applyNumberFormat="1" applyFont="1" applyFill="1" applyBorder="1" applyAlignment="1" applyProtection="1">
      <alignment vertical="center"/>
    </xf>
    <xf numFmtId="6" fontId="31" fillId="30" borderId="287" xfId="0" applyNumberFormat="1" applyFont="1" applyFill="1" applyBorder="1" applyAlignment="1" applyProtection="1">
      <alignment vertical="center"/>
    </xf>
    <xf numFmtId="6" fontId="31" fillId="30" borderId="285" xfId="0" applyNumberFormat="1" applyFont="1" applyFill="1" applyBorder="1" applyAlignment="1" applyProtection="1">
      <alignment vertical="center"/>
    </xf>
    <xf numFmtId="6" fontId="31" fillId="30" borderId="288" xfId="0" applyNumberFormat="1" applyFont="1" applyFill="1" applyBorder="1" applyAlignment="1" applyProtection="1">
      <alignment vertical="center"/>
    </xf>
    <xf numFmtId="6" fontId="31" fillId="30" borderId="284" xfId="0" applyNumberFormat="1" applyFont="1" applyFill="1" applyBorder="1" applyAlignment="1" applyProtection="1">
      <alignment vertical="center"/>
    </xf>
    <xf numFmtId="6" fontId="31" fillId="30" borderId="277" xfId="0" applyNumberFormat="1" applyFont="1" applyFill="1" applyBorder="1" applyAlignment="1" applyProtection="1">
      <alignment vertical="center"/>
    </xf>
    <xf numFmtId="6" fontId="27" fillId="31" borderId="280" xfId="0" applyNumberFormat="1" applyFont="1" applyFill="1" applyBorder="1" applyAlignment="1" applyProtection="1">
      <alignment vertical="center"/>
    </xf>
    <xf numFmtId="6" fontId="27" fillId="0" borderId="280" xfId="0" applyNumberFormat="1" applyFont="1" applyFill="1" applyBorder="1" applyAlignment="1" applyProtection="1">
      <alignment horizontal="center" vertical="center"/>
    </xf>
    <xf numFmtId="6" fontId="27" fillId="0" borderId="281" xfId="0" applyNumberFormat="1" applyFont="1" applyFill="1" applyBorder="1" applyAlignment="1" applyProtection="1">
      <alignment horizontal="center" vertical="center"/>
    </xf>
    <xf numFmtId="6" fontId="31" fillId="30" borderId="289" xfId="0" applyNumberFormat="1" applyFont="1" applyFill="1" applyBorder="1" applyAlignment="1" applyProtection="1">
      <alignment vertical="center"/>
    </xf>
    <xf numFmtId="40" fontId="27" fillId="0" borderId="280" xfId="28" applyNumberFormat="1" applyFont="1" applyFill="1" applyBorder="1" applyAlignment="1" applyProtection="1">
      <alignment horizontal="right" vertical="center"/>
    </xf>
    <xf numFmtId="10" fontId="26" fillId="0" borderId="278" xfId="28" applyNumberFormat="1" applyFont="1" applyFill="1" applyBorder="1" applyAlignment="1" applyProtection="1">
      <alignment vertical="center"/>
    </xf>
    <xf numFmtId="10" fontId="26" fillId="0" borderId="279" xfId="28" applyNumberFormat="1" applyFont="1" applyFill="1" applyBorder="1" applyAlignment="1" applyProtection="1">
      <alignment vertical="center"/>
    </xf>
    <xf numFmtId="10" fontId="27" fillId="0" borderId="280" xfId="28" applyNumberFormat="1" applyFont="1" applyFill="1" applyBorder="1" applyAlignment="1" applyProtection="1">
      <alignment vertical="center"/>
    </xf>
    <xf numFmtId="10" fontId="27" fillId="0" borderId="281" xfId="28" applyNumberFormat="1" applyFont="1" applyFill="1" applyBorder="1" applyAlignment="1" applyProtection="1">
      <alignment vertical="center"/>
    </xf>
    <xf numFmtId="10" fontId="27" fillId="0" borderId="282" xfId="0" applyNumberFormat="1" applyFont="1" applyFill="1" applyBorder="1" applyAlignment="1" applyProtection="1">
      <alignment vertical="center"/>
    </xf>
    <xf numFmtId="10" fontId="31" fillId="30" borderId="280" xfId="0" applyNumberFormat="1" applyFont="1" applyFill="1" applyBorder="1" applyAlignment="1" applyProtection="1">
      <alignment vertical="center"/>
    </xf>
    <xf numFmtId="10" fontId="27" fillId="0" borderId="285" xfId="0" applyNumberFormat="1" applyFont="1" applyFill="1" applyBorder="1" applyAlignment="1" applyProtection="1">
      <alignment vertical="center"/>
    </xf>
    <xf numFmtId="10" fontId="27" fillId="0" borderId="280" xfId="0" applyNumberFormat="1" applyFont="1" applyFill="1" applyBorder="1" applyAlignment="1" applyProtection="1">
      <alignment vertical="center"/>
    </xf>
    <xf numFmtId="10" fontId="27" fillId="0" borderId="280" xfId="28" applyNumberFormat="1" applyFont="1" applyFill="1" applyBorder="1" applyAlignment="1" applyProtection="1">
      <alignment horizontal="right" vertical="center"/>
    </xf>
    <xf numFmtId="10" fontId="27" fillId="0" borderId="286" xfId="0" applyNumberFormat="1" applyFont="1" applyFill="1" applyBorder="1" applyAlignment="1" applyProtection="1">
      <alignment vertical="center"/>
    </xf>
    <xf numFmtId="10" fontId="31" fillId="30" borderId="283" xfId="0" applyNumberFormat="1" applyFont="1" applyFill="1" applyBorder="1" applyAlignment="1" applyProtection="1">
      <alignment vertical="center"/>
    </xf>
    <xf numFmtId="10" fontId="31" fillId="30" borderId="285" xfId="0" applyNumberFormat="1" applyFont="1" applyFill="1" applyBorder="1" applyAlignment="1" applyProtection="1">
      <alignment vertical="center"/>
    </xf>
    <xf numFmtId="10" fontId="31" fillId="30" borderId="288" xfId="0" applyNumberFormat="1" applyFont="1" applyFill="1" applyBorder="1" applyAlignment="1" applyProtection="1">
      <alignment vertical="center"/>
    </xf>
    <xf numFmtId="10" fontId="31" fillId="30" borderId="284" xfId="0" applyNumberFormat="1" applyFont="1" applyFill="1" applyBorder="1" applyAlignment="1" applyProtection="1">
      <alignment vertical="center"/>
    </xf>
    <xf numFmtId="10" fontId="31" fillId="31" borderId="0" xfId="0" applyNumberFormat="1" applyFont="1" applyFill="1" applyBorder="1" applyAlignment="1" applyProtection="1">
      <alignment vertical="center"/>
    </xf>
    <xf numFmtId="10" fontId="31" fillId="30" borderId="277" xfId="0" applyNumberFormat="1" applyFont="1" applyFill="1" applyBorder="1" applyAlignment="1" applyProtection="1">
      <alignment vertical="center"/>
    </xf>
    <xf numFmtId="10" fontId="27" fillId="31" borderId="280" xfId="0" applyNumberFormat="1" applyFont="1" applyFill="1" applyBorder="1" applyAlignment="1" applyProtection="1">
      <alignment vertical="center"/>
    </xf>
    <xf numFmtId="10" fontId="27" fillId="0" borderId="280" xfId="0" applyNumberFormat="1" applyFont="1" applyFill="1" applyBorder="1" applyAlignment="1" applyProtection="1">
      <alignment horizontal="center" vertical="center"/>
    </xf>
    <xf numFmtId="10" fontId="27" fillId="0" borderId="281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right" vertical="center"/>
    </xf>
    <xf numFmtId="168" fontId="45" fillId="0" borderId="0" xfId="0" applyNumberFormat="1" applyFont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168" fontId="0" fillId="0" borderId="0" xfId="0" applyNumberFormat="1" applyBorder="1" applyAlignment="1" applyProtection="1">
      <alignment horizontal="right" vertical="center"/>
    </xf>
    <xf numFmtId="3" fontId="24" fillId="0" borderId="268" xfId="0" applyNumberFormat="1" applyFont="1" applyFill="1" applyBorder="1" applyAlignment="1" applyProtection="1">
      <alignment vertical="center"/>
    </xf>
    <xf numFmtId="3" fontId="24" fillId="0" borderId="19" xfId="0" applyNumberFormat="1" applyFont="1" applyFill="1" applyBorder="1" applyAlignment="1" applyProtection="1">
      <alignment vertical="center"/>
    </xf>
    <xf numFmtId="0" fontId="23" fillId="38" borderId="400" xfId="0" applyFont="1" applyFill="1" applyBorder="1" applyAlignment="1" applyProtection="1">
      <alignment horizontal="center" vertical="center"/>
    </xf>
    <xf numFmtId="0" fontId="23" fillId="52" borderId="400" xfId="0" applyFont="1" applyFill="1" applyBorder="1" applyAlignment="1" applyProtection="1">
      <alignment vertical="center"/>
    </xf>
    <xf numFmtId="9" fontId="29" fillId="52" borderId="344" xfId="28" applyNumberFormat="1" applyFont="1" applyFill="1" applyBorder="1" applyAlignment="1" applyProtection="1">
      <alignment horizontal="center" vertical="center"/>
    </xf>
    <xf numFmtId="9" fontId="25" fillId="30" borderId="400" xfId="0" applyNumberFormat="1" applyFont="1" applyFill="1" applyBorder="1" applyAlignment="1" applyProtection="1">
      <alignment horizontal="center" vertical="center"/>
    </xf>
    <xf numFmtId="9" fontId="29" fillId="38" borderId="344" xfId="0" applyNumberFormat="1" applyFont="1" applyFill="1" applyBorder="1" applyAlignment="1" applyProtection="1">
      <alignment horizontal="center" vertical="center"/>
    </xf>
    <xf numFmtId="39" fontId="29" fillId="38" borderId="344" xfId="28" applyNumberFormat="1" applyFont="1" applyFill="1" applyBorder="1" applyAlignment="1" applyProtection="1">
      <alignment horizontal="center" vertical="center"/>
    </xf>
    <xf numFmtId="8" fontId="23" fillId="36" borderId="0" xfId="0" applyNumberFormat="1" applyFont="1" applyFill="1" applyAlignment="1" applyProtection="1">
      <alignment vertical="center"/>
    </xf>
    <xf numFmtId="38" fontId="24" fillId="0" borderId="0" xfId="0" applyNumberFormat="1" applyFont="1" applyAlignment="1" applyProtection="1">
      <alignment vertical="center"/>
    </xf>
    <xf numFmtId="8" fontId="25" fillId="0" borderId="0" xfId="0" applyNumberFormat="1" applyFont="1" applyAlignment="1" applyProtection="1">
      <alignment vertical="center"/>
    </xf>
    <xf numFmtId="0" fontId="23" fillId="0" borderId="0" xfId="0" applyFont="1" applyBorder="1" applyAlignment="1" applyProtection="1">
      <alignment horizontal="center" vertical="center"/>
    </xf>
    <xf numFmtId="6" fontId="25" fillId="38" borderId="0" xfId="0" applyNumberFormat="1" applyFont="1" applyFill="1" applyBorder="1" applyAlignment="1" applyProtection="1">
      <alignment vertical="center"/>
    </xf>
    <xf numFmtId="6" fontId="23" fillId="34" borderId="402" xfId="54" applyNumberFormat="1" applyFont="1" applyFill="1" applyBorder="1" applyAlignment="1" applyProtection="1">
      <alignment horizontal="right" vertical="center"/>
    </xf>
    <xf numFmtId="6" fontId="23" fillId="34" borderId="385" xfId="54" applyNumberFormat="1" applyFont="1" applyFill="1" applyBorder="1" applyAlignment="1" applyProtection="1">
      <alignment horizontal="right" vertical="center"/>
    </xf>
    <xf numFmtId="6" fontId="25" fillId="34" borderId="404" xfId="54" applyNumberFormat="1" applyFont="1" applyFill="1" applyBorder="1" applyAlignment="1" applyProtection="1">
      <alignment horizontal="right" vertical="center"/>
    </xf>
    <xf numFmtId="38" fontId="26" fillId="0" borderId="407" xfId="28" applyNumberFormat="1" applyFont="1" applyFill="1" applyBorder="1" applyAlignment="1" applyProtection="1">
      <alignment vertical="center"/>
    </xf>
    <xf numFmtId="38" fontId="26" fillId="0" borderId="408" xfId="28" applyNumberFormat="1" applyFont="1" applyFill="1" applyBorder="1" applyAlignment="1" applyProtection="1">
      <alignment vertical="center"/>
    </xf>
    <xf numFmtId="6" fontId="31" fillId="30" borderId="409" xfId="0" applyNumberFormat="1" applyFont="1" applyFill="1" applyBorder="1" applyAlignment="1" applyProtection="1">
      <alignment vertical="center"/>
    </xf>
    <xf numFmtId="49" fontId="34" fillId="34" borderId="315" xfId="53" applyNumberFormat="1" applyFont="1" applyFill="1" applyBorder="1" applyAlignment="1" applyProtection="1">
      <alignment horizontal="center" vertical="center" wrapText="1"/>
    </xf>
    <xf numFmtId="0" fontId="69" fillId="26" borderId="405" xfId="0" applyFont="1" applyFill="1" applyBorder="1" applyAlignment="1" applyProtection="1">
      <alignment horizontal="center" vertical="center" wrapText="1"/>
    </xf>
    <xf numFmtId="3" fontId="23" fillId="0" borderId="41" xfId="53" applyNumberFormat="1" applyFont="1" applyFill="1" applyBorder="1" applyAlignment="1" applyProtection="1">
      <alignment horizontal="right" vertical="center"/>
    </xf>
    <xf numFmtId="1" fontId="29" fillId="25" borderId="224" xfId="0" quotePrefix="1" applyNumberFormat="1" applyFont="1" applyFill="1" applyBorder="1" applyAlignment="1" applyProtection="1">
      <alignment horizontal="center" vertical="center"/>
    </xf>
    <xf numFmtId="1" fontId="28" fillId="25" borderId="48" xfId="0" applyNumberFormat="1" applyFont="1" applyFill="1" applyBorder="1" applyAlignment="1" applyProtection="1">
      <alignment horizontal="center" vertical="center"/>
    </xf>
    <xf numFmtId="0" fontId="24" fillId="0" borderId="240" xfId="0" applyFont="1" applyFill="1" applyBorder="1" applyAlignment="1" applyProtection="1">
      <alignment vertical="center"/>
    </xf>
    <xf numFmtId="0" fontId="24" fillId="0" borderId="235" xfId="0" applyFont="1" applyFill="1" applyBorder="1" applyAlignment="1" applyProtection="1">
      <alignment vertical="center"/>
    </xf>
    <xf numFmtId="166" fontId="24" fillId="38" borderId="235" xfId="0" applyNumberFormat="1" applyFont="1" applyFill="1" applyBorder="1" applyAlignment="1" applyProtection="1">
      <alignment horizontal="right" vertical="center"/>
    </xf>
    <xf numFmtId="166" fontId="24" fillId="38" borderId="236" xfId="0" applyNumberFormat="1" applyFont="1" applyFill="1" applyBorder="1" applyAlignment="1" applyProtection="1">
      <alignment horizontal="right" vertical="center"/>
    </xf>
    <xf numFmtId="0" fontId="24" fillId="0" borderId="241" xfId="0" applyFont="1" applyFill="1" applyBorder="1" applyAlignment="1" applyProtection="1">
      <alignment vertical="center"/>
    </xf>
    <xf numFmtId="0" fontId="24" fillId="0" borderId="238" xfId="0" applyFont="1" applyFill="1" applyBorder="1" applyAlignment="1" applyProtection="1">
      <alignment vertical="center"/>
    </xf>
    <xf numFmtId="166" fontId="24" fillId="38" borderId="238" xfId="0" applyNumberFormat="1" applyFont="1" applyFill="1" applyBorder="1" applyAlignment="1" applyProtection="1">
      <alignment horizontal="right" vertical="center"/>
    </xf>
    <xf numFmtId="166" fontId="24" fillId="38" borderId="239" xfId="0" applyNumberFormat="1" applyFont="1" applyFill="1" applyBorder="1" applyAlignment="1" applyProtection="1">
      <alignment horizontal="right" vertical="center"/>
    </xf>
    <xf numFmtId="0" fontId="24" fillId="0" borderId="27" xfId="0" applyFont="1" applyFill="1" applyBorder="1" applyAlignment="1" applyProtection="1">
      <alignment vertical="center"/>
    </xf>
    <xf numFmtId="0" fontId="24" fillId="0" borderId="233" xfId="0" applyFont="1" applyFill="1" applyBorder="1" applyAlignment="1" applyProtection="1">
      <alignment vertical="center"/>
    </xf>
    <xf numFmtId="166" fontId="24" fillId="38" borderId="233" xfId="0" applyNumberFormat="1" applyFont="1" applyFill="1" applyBorder="1" applyAlignment="1" applyProtection="1">
      <alignment horizontal="right" vertical="center"/>
    </xf>
    <xf numFmtId="166" fontId="24" fillId="38" borderId="207" xfId="0" applyNumberFormat="1" applyFont="1" applyFill="1" applyBorder="1" applyAlignment="1" applyProtection="1">
      <alignment horizontal="right" vertical="center"/>
    </xf>
    <xf numFmtId="0" fontId="24" fillId="0" borderId="248" xfId="0" applyFont="1" applyFill="1" applyBorder="1" applyAlignment="1" applyProtection="1">
      <alignment vertical="center"/>
    </xf>
    <xf numFmtId="6" fontId="25" fillId="44" borderId="39" xfId="54" applyNumberFormat="1" applyFont="1" applyFill="1" applyBorder="1" applyAlignment="1" applyProtection="1">
      <alignment horizontal="right" vertical="center"/>
    </xf>
    <xf numFmtId="6" fontId="25" fillId="0" borderId="271" xfId="53" applyNumberFormat="1" applyFont="1" applyFill="1" applyBorder="1" applyAlignment="1" applyProtection="1">
      <alignment horizontal="right" vertical="center"/>
    </xf>
    <xf numFmtId="6" fontId="25" fillId="38" borderId="242" xfId="54" applyNumberFormat="1" applyFont="1" applyFill="1" applyBorder="1" applyAlignment="1" applyProtection="1">
      <alignment horizontal="right" vertical="center"/>
    </xf>
    <xf numFmtId="3" fontId="23" fillId="0" borderId="421" xfId="53" applyNumberFormat="1" applyFont="1" applyFill="1" applyBorder="1" applyAlignment="1" applyProtection="1">
      <alignment horizontal="right" vertical="center"/>
    </xf>
    <xf numFmtId="6" fontId="23" fillId="0" borderId="420" xfId="54" applyNumberFormat="1" applyFont="1" applyFill="1" applyBorder="1" applyAlignment="1" applyProtection="1">
      <alignment horizontal="right" vertical="center"/>
    </xf>
    <xf numFmtId="6" fontId="23" fillId="0" borderId="420" xfId="53" applyNumberFormat="1" applyFont="1" applyFill="1" applyBorder="1" applyAlignment="1" applyProtection="1">
      <alignment horizontal="right" vertical="center"/>
    </xf>
    <xf numFmtId="6" fontId="23" fillId="38" borderId="54" xfId="53" applyNumberFormat="1" applyFont="1" applyFill="1" applyBorder="1" applyAlignment="1" applyProtection="1">
      <alignment horizontal="right" vertical="center"/>
    </xf>
    <xf numFmtId="6" fontId="23" fillId="0" borderId="232" xfId="53" applyNumberFormat="1" applyFont="1" applyFill="1" applyBorder="1" applyAlignment="1" applyProtection="1">
      <alignment horizontal="right" vertical="center"/>
    </xf>
    <xf numFmtId="6" fontId="23" fillId="38" borderId="42" xfId="53" applyNumberFormat="1" applyFont="1" applyFill="1" applyBorder="1" applyAlignment="1" applyProtection="1">
      <alignment horizontal="right" vertical="center"/>
    </xf>
    <xf numFmtId="6" fontId="23" fillId="0" borderId="69" xfId="53" applyNumberFormat="1" applyFont="1" applyFill="1" applyBorder="1" applyAlignment="1" applyProtection="1">
      <alignment horizontal="right" vertical="center"/>
    </xf>
    <xf numFmtId="6" fontId="23" fillId="0" borderId="184" xfId="54" applyNumberFormat="1" applyFont="1" applyFill="1" applyBorder="1" applyAlignment="1" applyProtection="1">
      <alignment horizontal="right" vertical="center"/>
    </xf>
    <xf numFmtId="6" fontId="23" fillId="0" borderId="70" xfId="53" applyNumberFormat="1" applyFont="1" applyFill="1" applyBorder="1" applyAlignment="1" applyProtection="1">
      <alignment horizontal="right" vertical="center"/>
    </xf>
    <xf numFmtId="6" fontId="23" fillId="38" borderId="55" xfId="53" applyNumberFormat="1" applyFont="1" applyFill="1" applyBorder="1" applyAlignment="1" applyProtection="1">
      <alignment horizontal="right" vertical="center"/>
    </xf>
    <xf numFmtId="6" fontId="23" fillId="38" borderId="243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6" fontId="25" fillId="0" borderId="416" xfId="54" applyNumberFormat="1" applyFont="1" applyFill="1" applyBorder="1" applyAlignment="1" applyProtection="1">
      <alignment horizontal="right" vertical="center"/>
    </xf>
    <xf numFmtId="38" fontId="25" fillId="31" borderId="417" xfId="54" applyNumberFormat="1" applyFont="1" applyFill="1" applyBorder="1" applyAlignment="1" applyProtection="1">
      <alignment horizontal="right" vertical="center"/>
    </xf>
    <xf numFmtId="6" fontId="25" fillId="0" borderId="411" xfId="54" applyNumberFormat="1" applyFont="1" applyFill="1" applyBorder="1" applyAlignment="1" applyProtection="1">
      <alignment horizontal="right" vertical="center"/>
    </xf>
    <xf numFmtId="6" fontId="25" fillId="34" borderId="411" xfId="54" applyNumberFormat="1" applyFont="1" applyFill="1" applyBorder="1" applyAlignment="1" applyProtection="1">
      <alignment horizontal="right" vertical="center"/>
    </xf>
    <xf numFmtId="6" fontId="25" fillId="33" borderId="411" xfId="54" applyNumberFormat="1" applyFont="1" applyFill="1" applyBorder="1" applyAlignment="1" applyProtection="1">
      <alignment horizontal="right" vertical="center"/>
    </xf>
    <xf numFmtId="6" fontId="25" fillId="34" borderId="418" xfId="54" applyNumberFormat="1" applyFont="1" applyFill="1" applyBorder="1" applyAlignment="1" applyProtection="1">
      <alignment horizontal="right" vertical="center"/>
    </xf>
    <xf numFmtId="6" fontId="25" fillId="44" borderId="411" xfId="54" applyNumberFormat="1" applyFont="1" applyFill="1" applyBorder="1" applyAlignment="1" applyProtection="1">
      <alignment horizontal="right" vertical="center"/>
    </xf>
    <xf numFmtId="6" fontId="23" fillId="0" borderId="385" xfId="54" applyNumberFormat="1" applyFont="1" applyFill="1" applyBorder="1" applyAlignment="1" applyProtection="1">
      <alignment horizontal="right" vertical="center"/>
    </xf>
    <xf numFmtId="6" fontId="25" fillId="0" borderId="419" xfId="54" applyNumberFormat="1" applyFont="1" applyFill="1" applyBorder="1" applyAlignment="1" applyProtection="1">
      <alignment horizontal="right" vertical="center"/>
    </xf>
    <xf numFmtId="3" fontId="23" fillId="0" borderId="250" xfId="0" applyNumberFormat="1" applyFont="1" applyFill="1" applyBorder="1" applyAlignment="1">
      <alignment vertical="center"/>
    </xf>
    <xf numFmtId="166" fontId="23" fillId="0" borderId="257" xfId="0" applyNumberFormat="1" applyFont="1" applyFill="1" applyBorder="1" applyAlignment="1">
      <alignment vertical="center"/>
    </xf>
    <xf numFmtId="165" fontId="23" fillId="0" borderId="257" xfId="47839" applyNumberFormat="1" applyFont="1" applyFill="1" applyBorder="1" applyAlignment="1">
      <alignment vertical="center"/>
    </xf>
    <xf numFmtId="10" fontId="23" fillId="0" borderId="257" xfId="0" applyNumberFormat="1" applyFont="1" applyFill="1" applyBorder="1" applyAlignment="1">
      <alignment vertical="center"/>
    </xf>
    <xf numFmtId="166" fontId="23" fillId="26" borderId="257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66" fontId="23" fillId="27" borderId="315" xfId="0" applyNumberFormat="1" applyFont="1" applyFill="1" applyBorder="1" applyAlignment="1">
      <alignment vertical="center"/>
    </xf>
    <xf numFmtId="166" fontId="23" fillId="27" borderId="25" xfId="0" applyNumberFormat="1" applyFont="1" applyFill="1" applyBorder="1" applyAlignment="1">
      <alignment vertical="center"/>
    </xf>
    <xf numFmtId="166" fontId="23" fillId="27" borderId="48" xfId="0" applyNumberFormat="1" applyFont="1" applyFill="1" applyBorder="1" applyAlignment="1">
      <alignment vertical="center"/>
    </xf>
    <xf numFmtId="3" fontId="23" fillId="0" borderId="206" xfId="0" applyNumberFormat="1" applyFont="1" applyFill="1" applyBorder="1" applyAlignment="1">
      <alignment vertical="center"/>
    </xf>
    <xf numFmtId="166" fontId="23" fillId="0" borderId="206" xfId="0" applyNumberFormat="1" applyFont="1" applyFill="1" applyBorder="1" applyAlignment="1">
      <alignment vertical="center"/>
    </xf>
    <xf numFmtId="165" fontId="23" fillId="0" borderId="206" xfId="47839" applyNumberFormat="1" applyFont="1" applyFill="1" applyBorder="1" applyAlignment="1">
      <alignment vertical="center"/>
    </xf>
    <xf numFmtId="165" fontId="23" fillId="0" borderId="38" xfId="47839" applyNumberFormat="1" applyFont="1" applyFill="1" applyBorder="1" applyAlignment="1">
      <alignment vertical="center"/>
    </xf>
    <xf numFmtId="10" fontId="23" fillId="0" borderId="38" xfId="0" applyNumberFormat="1" applyFont="1" applyFill="1" applyBorder="1" applyAlignment="1">
      <alignment vertical="center"/>
    </xf>
    <xf numFmtId="166" fontId="23" fillId="26" borderId="38" xfId="0" applyNumberFormat="1" applyFont="1" applyFill="1" applyBorder="1" applyAlignment="1">
      <alignment vertical="center"/>
    </xf>
    <xf numFmtId="166" fontId="23" fillId="27" borderId="206" xfId="0" applyNumberFormat="1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6" fontId="25" fillId="0" borderId="12" xfId="0" applyNumberFormat="1" applyFont="1" applyFill="1" applyBorder="1" applyAlignment="1">
      <alignment vertical="center"/>
    </xf>
    <xf numFmtId="165" fontId="25" fillId="0" borderId="12" xfId="47839" applyNumberFormat="1" applyFont="1" applyFill="1" applyBorder="1" applyAlignment="1">
      <alignment vertical="center"/>
    </xf>
    <xf numFmtId="10" fontId="25" fillId="0" borderId="12" xfId="47838" applyNumberFormat="1" applyFont="1" applyFill="1" applyBorder="1" applyAlignment="1">
      <alignment vertical="center"/>
    </xf>
    <xf numFmtId="6" fontId="25" fillId="26" borderId="12" xfId="0" applyNumberFormat="1" applyFont="1" applyFill="1" applyBorder="1" applyAlignment="1">
      <alignment vertical="center"/>
    </xf>
    <xf numFmtId="6" fontId="25" fillId="27" borderId="12" xfId="0" applyNumberFormat="1" applyFont="1" applyFill="1" applyBorder="1" applyAlignment="1">
      <alignment vertical="center"/>
    </xf>
    <xf numFmtId="6" fontId="25" fillId="27" borderId="326" xfId="0" applyNumberFormat="1" applyFont="1" applyFill="1" applyBorder="1" applyAlignment="1">
      <alignment vertical="center"/>
    </xf>
    <xf numFmtId="9" fontId="25" fillId="52" borderId="343" xfId="0" applyNumberFormat="1" applyFont="1" applyFill="1" applyBorder="1" applyAlignment="1" applyProtection="1">
      <alignment vertical="center"/>
    </xf>
    <xf numFmtId="9" fontId="25" fillId="38" borderId="343" xfId="0" applyNumberFormat="1" applyFont="1" applyFill="1" applyBorder="1" applyAlignment="1" applyProtection="1">
      <alignment vertical="center"/>
    </xf>
    <xf numFmtId="1" fontId="29" fillId="25" borderId="412" xfId="0" applyNumberFormat="1" applyFont="1" applyFill="1" applyBorder="1" applyAlignment="1" applyProtection="1">
      <alignment horizontal="center" vertical="center"/>
    </xf>
    <xf numFmtId="1" fontId="96" fillId="25" borderId="412" xfId="0" applyNumberFormat="1" applyFont="1" applyFill="1" applyBorder="1" applyAlignment="1" applyProtection="1">
      <alignment horizontal="center" vertical="center" wrapText="1"/>
    </xf>
    <xf numFmtId="1" fontId="96" fillId="25" borderId="412" xfId="53" quotePrefix="1" applyNumberFormat="1" applyFont="1" applyFill="1" applyBorder="1" applyAlignment="1" applyProtection="1">
      <alignment horizontal="center" vertical="center" wrapText="1"/>
    </xf>
    <xf numFmtId="1" fontId="96" fillId="25" borderId="412" xfId="0" applyNumberFormat="1" applyFont="1" applyFill="1" applyBorder="1" applyAlignment="1" applyProtection="1">
      <alignment horizontal="center" vertical="center"/>
    </xf>
    <xf numFmtId="1" fontId="96" fillId="25" borderId="396" xfId="0" applyNumberFormat="1" applyFont="1" applyFill="1" applyBorder="1" applyAlignment="1" applyProtection="1">
      <alignment horizontal="center" vertical="center"/>
    </xf>
    <xf numFmtId="1" fontId="29" fillId="25" borderId="377" xfId="28" applyNumberFormat="1" applyFont="1" applyFill="1" applyBorder="1" applyAlignment="1" applyProtection="1">
      <alignment horizontal="center" vertical="center"/>
    </xf>
    <xf numFmtId="1" fontId="29" fillId="25" borderId="377" xfId="28" quotePrefix="1" applyNumberFormat="1" applyFont="1" applyFill="1" applyBorder="1" applyAlignment="1" applyProtection="1">
      <alignment horizontal="center" vertical="center"/>
    </xf>
    <xf numFmtId="1" fontId="96" fillId="25" borderId="412" xfId="28" applyNumberFormat="1" applyFont="1" applyFill="1" applyBorder="1" applyAlignment="1" applyProtection="1">
      <alignment horizontal="center" vertical="center" wrapText="1"/>
    </xf>
    <xf numFmtId="1" fontId="96" fillId="25" borderId="412" xfId="28" quotePrefix="1" applyNumberFormat="1" applyFont="1" applyFill="1" applyBorder="1" applyAlignment="1" applyProtection="1">
      <alignment horizontal="center" vertical="center" wrapText="1"/>
    </xf>
    <xf numFmtId="1" fontId="29" fillId="25" borderId="423" xfId="0" quotePrefix="1" applyNumberFormat="1" applyFont="1" applyFill="1" applyBorder="1" applyAlignment="1" applyProtection="1">
      <alignment horizontal="center" vertical="center"/>
    </xf>
    <xf numFmtId="1" fontId="96" fillId="25" borderId="412" xfId="0" quotePrefix="1" applyNumberFormat="1" applyFont="1" applyFill="1" applyBorder="1" applyAlignment="1" applyProtection="1">
      <alignment horizontal="center" vertical="center"/>
    </xf>
    <xf numFmtId="1" fontId="96" fillId="25" borderId="412" xfId="0" quotePrefix="1" applyNumberFormat="1" applyFont="1" applyFill="1" applyBorder="1" applyAlignment="1" applyProtection="1">
      <alignment horizontal="center" vertical="center" wrapText="1"/>
    </xf>
    <xf numFmtId="6" fontId="23" fillId="0" borderId="354" xfId="54" applyNumberFormat="1" applyFont="1" applyFill="1" applyBorder="1" applyAlignment="1" applyProtection="1">
      <alignment horizontal="right" vertical="center"/>
    </xf>
    <xf numFmtId="0" fontId="26" fillId="0" borderId="425" xfId="0" applyFont="1" applyFill="1" applyBorder="1" applyAlignment="1" applyProtection="1">
      <alignment horizontal="center" vertical="center"/>
    </xf>
    <xf numFmtId="38" fontId="23" fillId="31" borderId="424" xfId="54" applyNumberFormat="1" applyFont="1" applyFill="1" applyBorder="1" applyAlignment="1" applyProtection="1">
      <alignment horizontal="right" vertical="center"/>
    </xf>
    <xf numFmtId="38" fontId="23" fillId="31" borderId="377" xfId="54" applyNumberFormat="1" applyFont="1" applyFill="1" applyBorder="1" applyAlignment="1" applyProtection="1">
      <alignment horizontal="right" vertical="center"/>
    </xf>
    <xf numFmtId="6" fontId="23" fillId="0" borderId="377" xfId="54" applyNumberFormat="1" applyFont="1" applyFill="1" applyBorder="1" applyAlignment="1" applyProtection="1">
      <alignment horizontal="right" vertical="center"/>
    </xf>
    <xf numFmtId="0" fontId="25" fillId="0" borderId="12" xfId="58" applyFont="1" applyFill="1" applyBorder="1" applyAlignment="1" applyProtection="1">
      <alignment vertical="center"/>
    </xf>
    <xf numFmtId="0" fontId="40" fillId="0" borderId="12" xfId="45" applyFont="1" applyBorder="1" applyAlignment="1" applyProtection="1">
      <alignment horizontal="center" vertical="center"/>
    </xf>
    <xf numFmtId="0" fontId="40" fillId="0" borderId="12" xfId="45" applyFont="1" applyBorder="1" applyAlignment="1" applyProtection="1">
      <alignment horizontal="left" vertical="center"/>
    </xf>
    <xf numFmtId="38" fontId="92" fillId="0" borderId="12" xfId="45" applyNumberFormat="1" applyFont="1" applyBorder="1" applyAlignment="1" applyProtection="1">
      <alignment vertical="center"/>
    </xf>
    <xf numFmtId="0" fontId="107" fillId="0" borderId="0" xfId="47831" applyFont="1" applyAlignment="1">
      <alignment horizontal="center" vertical="center"/>
    </xf>
    <xf numFmtId="0" fontId="107" fillId="0" borderId="0" xfId="47831" applyFont="1"/>
    <xf numFmtId="0" fontId="107" fillId="0" borderId="0" xfId="47831" applyFont="1" applyAlignment="1">
      <alignment horizontal="center"/>
    </xf>
    <xf numFmtId="0" fontId="108" fillId="0" borderId="0" xfId="47831" applyFont="1"/>
    <xf numFmtId="0" fontId="82" fillId="52" borderId="314" xfId="47831" applyFont="1" applyFill="1" applyBorder="1" applyAlignment="1">
      <alignment horizontal="center" vertical="center"/>
    </xf>
    <xf numFmtId="0" fontId="82" fillId="52" borderId="314" xfId="45" applyFont="1" applyFill="1" applyBorder="1" applyAlignment="1">
      <alignment horizontal="center" vertical="center" wrapText="1"/>
    </xf>
    <xf numFmtId="0" fontId="34" fillId="44" borderId="428" xfId="0" applyFont="1" applyFill="1" applyBorder="1" applyAlignment="1" applyProtection="1">
      <alignment horizontal="center" vertical="center" wrapText="1"/>
    </xf>
    <xf numFmtId="1" fontId="96" fillId="25" borderId="428" xfId="0" applyNumberFormat="1" applyFont="1" applyFill="1" applyBorder="1" applyAlignment="1" applyProtection="1">
      <alignment horizontal="center" vertical="center"/>
    </xf>
    <xf numFmtId="49" fontId="34" fillId="34" borderId="0" xfId="53" applyNumberFormat="1" applyFont="1" applyFill="1" applyBorder="1" applyAlignment="1" applyProtection="1">
      <alignment horizontal="center" vertical="center" wrapText="1"/>
    </xf>
    <xf numFmtId="1" fontId="23" fillId="25" borderId="206" xfId="53" applyNumberFormat="1" applyFont="1" applyFill="1" applyBorder="1" applyAlignment="1" applyProtection="1">
      <alignment horizontal="center" vertical="center"/>
    </xf>
    <xf numFmtId="1" fontId="25" fillId="25" borderId="206" xfId="53" applyNumberFormat="1" applyFont="1" applyFill="1" applyBorder="1" applyAlignment="1" applyProtection="1">
      <alignment horizontal="center" vertical="center"/>
    </xf>
    <xf numFmtId="1" fontId="28" fillId="25" borderId="206" xfId="53" applyNumberFormat="1" applyFont="1" applyFill="1" applyBorder="1" applyAlignment="1" applyProtection="1">
      <alignment horizontal="center" vertical="center"/>
    </xf>
    <xf numFmtId="6" fontId="23" fillId="34" borderId="381" xfId="54" applyNumberFormat="1" applyFont="1" applyFill="1" applyBorder="1" applyAlignment="1" applyProtection="1">
      <alignment horizontal="right" vertical="center"/>
    </xf>
    <xf numFmtId="6" fontId="23" fillId="0" borderId="399" xfId="53" applyNumberFormat="1" applyFont="1" applyFill="1" applyBorder="1" applyAlignment="1" applyProtection="1">
      <alignment horizontal="right" vertical="center"/>
    </xf>
    <xf numFmtId="49" fontId="34" fillId="34" borderId="0" xfId="53" applyNumberFormat="1" applyFont="1" applyFill="1" applyBorder="1" applyAlignment="1" applyProtection="1">
      <alignment vertical="center" wrapText="1"/>
    </xf>
    <xf numFmtId="0" fontId="23" fillId="0" borderId="397" xfId="53" applyFont="1" applyFill="1" applyBorder="1" applyAlignment="1" applyProtection="1">
      <alignment vertical="center"/>
    </xf>
    <xf numFmtId="38" fontId="23" fillId="31" borderId="398" xfId="54" applyNumberFormat="1" applyFont="1" applyFill="1" applyBorder="1" applyAlignment="1" applyProtection="1">
      <alignment horizontal="right" vertical="center"/>
    </xf>
    <xf numFmtId="6" fontId="23" fillId="0" borderId="265" xfId="53" applyNumberFormat="1" applyFont="1" applyFill="1" applyBorder="1" applyAlignment="1" applyProtection="1">
      <alignment horizontal="right" vertical="center"/>
    </xf>
    <xf numFmtId="6" fontId="23" fillId="0" borderId="431" xfId="53" applyNumberFormat="1" applyFont="1" applyFill="1" applyBorder="1" applyAlignment="1" applyProtection="1">
      <alignment horizontal="right" vertical="center"/>
    </xf>
    <xf numFmtId="6" fontId="23" fillId="33" borderId="424" xfId="53" applyNumberFormat="1" applyFont="1" applyFill="1" applyBorder="1" applyAlignment="1" applyProtection="1">
      <alignment horizontal="right" vertical="center"/>
    </xf>
    <xf numFmtId="6" fontId="23" fillId="33" borderId="377" xfId="53" applyNumberFormat="1" applyFont="1" applyFill="1" applyBorder="1" applyAlignment="1" applyProtection="1">
      <alignment horizontal="right" vertical="center"/>
    </xf>
    <xf numFmtId="6" fontId="23" fillId="44" borderId="269" xfId="53" applyNumberFormat="1" applyFont="1" applyFill="1" applyBorder="1" applyAlignment="1" applyProtection="1">
      <alignment horizontal="right" vertical="center"/>
    </xf>
    <xf numFmtId="6" fontId="23" fillId="44" borderId="399" xfId="53" applyNumberFormat="1" applyFont="1" applyFill="1" applyBorder="1" applyAlignment="1" applyProtection="1">
      <alignment horizontal="right" vertical="center"/>
    </xf>
    <xf numFmtId="6" fontId="23" fillId="0" borderId="424" xfId="53" applyNumberFormat="1" applyFont="1" applyFill="1" applyBorder="1" applyAlignment="1" applyProtection="1">
      <alignment horizontal="right" vertical="center"/>
    </xf>
    <xf numFmtId="6" fontId="23" fillId="0" borderId="377" xfId="53" applyNumberFormat="1" applyFont="1" applyFill="1" applyBorder="1" applyAlignment="1" applyProtection="1">
      <alignment horizontal="right" vertical="center"/>
    </xf>
    <xf numFmtId="0" fontId="23" fillId="0" borderId="265" xfId="53" applyFont="1" applyFill="1" applyBorder="1" applyAlignment="1" applyProtection="1">
      <alignment vertical="center"/>
    </xf>
    <xf numFmtId="0" fontId="23" fillId="0" borderId="431" xfId="53" applyFont="1" applyFill="1" applyBorder="1" applyAlignment="1" applyProtection="1">
      <alignment vertical="center"/>
    </xf>
    <xf numFmtId="6" fontId="23" fillId="0" borderId="331" xfId="54" applyNumberFormat="1" applyFont="1" applyFill="1" applyBorder="1" applyAlignment="1" applyProtection="1">
      <alignment horizontal="right" vertical="center"/>
    </xf>
    <xf numFmtId="6" fontId="23" fillId="0" borderId="208" xfId="54" applyNumberFormat="1" applyFont="1" applyFill="1" applyBorder="1" applyAlignment="1" applyProtection="1">
      <alignment horizontal="right" vertical="center"/>
    </xf>
    <xf numFmtId="6" fontId="23" fillId="0" borderId="347" xfId="54" applyNumberFormat="1" applyFont="1" applyFill="1" applyBorder="1" applyAlignment="1" applyProtection="1">
      <alignment horizontal="right" vertical="center"/>
    </xf>
    <xf numFmtId="6" fontId="23" fillId="0" borderId="381" xfId="54" applyNumberFormat="1" applyFont="1" applyFill="1" applyBorder="1" applyAlignment="1" applyProtection="1">
      <alignment horizontal="right" vertical="center"/>
    </xf>
    <xf numFmtId="6" fontId="23" fillId="0" borderId="249" xfId="54" applyNumberFormat="1" applyFont="1" applyFill="1" applyBorder="1" applyAlignment="1" applyProtection="1">
      <alignment horizontal="right" vertical="center"/>
    </xf>
    <xf numFmtId="6" fontId="23" fillId="0" borderId="25" xfId="54" applyNumberFormat="1" applyFont="1" applyFill="1" applyBorder="1" applyAlignment="1" applyProtection="1">
      <alignment horizontal="right" vertical="center"/>
    </xf>
    <xf numFmtId="6" fontId="23" fillId="0" borderId="345" xfId="54" applyNumberFormat="1" applyFont="1" applyFill="1" applyBorder="1" applyAlignment="1" applyProtection="1">
      <alignment horizontal="right" vertical="center"/>
    </xf>
    <xf numFmtId="6" fontId="23" fillId="0" borderId="387" xfId="54" applyNumberFormat="1" applyFont="1" applyFill="1" applyBorder="1" applyAlignment="1" applyProtection="1">
      <alignment horizontal="right" vertical="center"/>
    </xf>
    <xf numFmtId="6" fontId="23" fillId="0" borderId="393" xfId="54" applyNumberFormat="1" applyFont="1" applyFill="1" applyBorder="1" applyAlignment="1" applyProtection="1">
      <alignment horizontal="right" vertical="center"/>
    </xf>
    <xf numFmtId="6" fontId="23" fillId="0" borderId="48" xfId="54" applyNumberFormat="1" applyFont="1" applyFill="1" applyBorder="1" applyAlignment="1" applyProtection="1">
      <alignment horizontal="right" vertical="center"/>
    </xf>
    <xf numFmtId="6" fontId="23" fillId="0" borderId="382" xfId="53" applyNumberFormat="1" applyFont="1" applyFill="1" applyBorder="1" applyAlignment="1" applyProtection="1">
      <alignment horizontal="right" vertical="center"/>
    </xf>
    <xf numFmtId="6" fontId="23" fillId="0" borderId="258" xfId="53" applyNumberFormat="1" applyFont="1" applyFill="1" applyBorder="1" applyAlignment="1" applyProtection="1">
      <alignment horizontal="right" vertical="center"/>
    </xf>
    <xf numFmtId="6" fontId="23" fillId="0" borderId="331" xfId="53" applyNumberFormat="1" applyFont="1" applyFill="1" applyBorder="1" applyAlignment="1" applyProtection="1">
      <alignment horizontal="right" vertical="center"/>
    </xf>
    <xf numFmtId="6" fontId="23" fillId="0" borderId="383" xfId="53" applyNumberFormat="1" applyFont="1" applyFill="1" applyBorder="1" applyAlignment="1" applyProtection="1">
      <alignment horizontal="right" vertical="center"/>
    </xf>
    <xf numFmtId="0" fontId="34" fillId="34" borderId="401" xfId="0" applyFont="1" applyFill="1" applyBorder="1" applyAlignment="1" applyProtection="1">
      <alignment horizontal="center" vertical="center" wrapText="1"/>
    </xf>
    <xf numFmtId="49" fontId="34" fillId="34" borderId="401" xfId="53" applyNumberFormat="1" applyFont="1" applyFill="1" applyBorder="1" applyAlignment="1" applyProtection="1">
      <alignment horizontal="center" vertical="center" wrapText="1"/>
    </xf>
    <xf numFmtId="0" fontId="34" fillId="33" borderId="401" xfId="0" applyFont="1" applyFill="1" applyBorder="1" applyAlignment="1" applyProtection="1">
      <alignment horizontal="center" vertical="center" wrapText="1"/>
    </xf>
    <xf numFmtId="49" fontId="34" fillId="33" borderId="401" xfId="53" applyNumberFormat="1" applyFont="1" applyFill="1" applyBorder="1" applyAlignment="1" applyProtection="1">
      <alignment horizontal="center" vertical="center" wrapText="1"/>
    </xf>
    <xf numFmtId="5" fontId="25" fillId="0" borderId="377" xfId="32" applyNumberFormat="1" applyFont="1" applyBorder="1" applyAlignment="1" applyProtection="1">
      <alignment horizontal="right" vertical="center"/>
    </xf>
    <xf numFmtId="10" fontId="25" fillId="31" borderId="377" xfId="48" applyNumberFormat="1" applyFont="1" applyFill="1" applyBorder="1" applyAlignment="1" applyProtection="1">
      <alignment horizontal="right" vertical="center"/>
    </xf>
    <xf numFmtId="6" fontId="25" fillId="31" borderId="377" xfId="32" applyNumberFormat="1" applyFont="1" applyFill="1" applyBorder="1" applyAlignment="1" applyProtection="1">
      <alignment horizontal="right" vertical="center"/>
    </xf>
    <xf numFmtId="5" fontId="25" fillId="0" borderId="377" xfId="32" applyNumberFormat="1" applyFont="1" applyFill="1" applyBorder="1" applyAlignment="1" applyProtection="1">
      <alignment horizontal="right" vertical="center"/>
    </xf>
    <xf numFmtId="0" fontId="25" fillId="0" borderId="377" xfId="0" applyFont="1" applyFill="1" applyBorder="1" applyAlignment="1" applyProtection="1">
      <alignment horizontal="right" vertical="center"/>
    </xf>
    <xf numFmtId="0" fontId="25" fillId="0" borderId="377" xfId="0" applyFont="1" applyBorder="1" applyAlignment="1" applyProtection="1">
      <alignment horizontal="right" vertical="center"/>
    </xf>
    <xf numFmtId="43" fontId="25" fillId="0" borderId="377" xfId="28" applyNumberFormat="1" applyFont="1" applyBorder="1" applyAlignment="1" applyProtection="1">
      <alignment horizontal="right" vertical="center"/>
    </xf>
    <xf numFmtId="43" fontId="25" fillId="0" borderId="377" xfId="28" applyFont="1" applyBorder="1" applyAlignment="1" applyProtection="1">
      <alignment horizontal="right" vertical="center"/>
    </xf>
    <xf numFmtId="10" fontId="25" fillId="0" borderId="377" xfId="32" applyNumberFormat="1" applyFont="1" applyFill="1" applyBorder="1" applyAlignment="1" applyProtection="1">
      <alignment horizontal="right" vertical="center"/>
    </xf>
    <xf numFmtId="6" fontId="25" fillId="0" borderId="377" xfId="32" applyNumberFormat="1" applyFont="1" applyBorder="1" applyAlignment="1" applyProtection="1">
      <alignment horizontal="right" vertical="center"/>
    </xf>
    <xf numFmtId="10" fontId="25" fillId="0" borderId="377" xfId="0" applyNumberFormat="1" applyFont="1" applyBorder="1" applyAlignment="1" applyProtection="1">
      <alignment horizontal="right" vertical="center"/>
    </xf>
    <xf numFmtId="0" fontId="23" fillId="0" borderId="12" xfId="0" applyFont="1" applyBorder="1" applyAlignment="1" applyProtection="1">
      <alignment horizontal="right" vertical="center"/>
    </xf>
    <xf numFmtId="0" fontId="25" fillId="0" borderId="12" xfId="0" applyFont="1" applyBorder="1" applyAlignment="1" applyProtection="1">
      <alignment horizontal="left" vertical="center"/>
    </xf>
    <xf numFmtId="5" fontId="25" fillId="0" borderId="12" xfId="32" applyNumberFormat="1" applyFont="1" applyBorder="1" applyAlignment="1" applyProtection="1">
      <alignment horizontal="right" vertical="center"/>
    </xf>
    <xf numFmtId="10" fontId="25" fillId="31" borderId="12" xfId="48" applyNumberFormat="1" applyFont="1" applyFill="1" applyBorder="1" applyAlignment="1" applyProtection="1">
      <alignment horizontal="right" vertical="center"/>
    </xf>
    <xf numFmtId="6" fontId="25" fillId="31" borderId="12" xfId="32" applyNumberFormat="1" applyFont="1" applyFill="1" applyBorder="1" applyAlignment="1" applyProtection="1">
      <alignment horizontal="right" vertical="center"/>
    </xf>
    <xf numFmtId="5" fontId="25" fillId="0" borderId="12" xfId="32" applyNumberFormat="1" applyFont="1" applyFill="1" applyBorder="1" applyAlignment="1" applyProtection="1">
      <alignment horizontal="right" vertical="center"/>
    </xf>
    <xf numFmtId="0" fontId="25" fillId="0" borderId="12" xfId="0" applyFont="1" applyFill="1" applyBorder="1" applyAlignment="1" applyProtection="1">
      <alignment horizontal="right" vertical="center"/>
    </xf>
    <xf numFmtId="0" fontId="25" fillId="0" borderId="12" xfId="0" applyFont="1" applyBorder="1" applyAlignment="1" applyProtection="1">
      <alignment horizontal="right" vertical="center"/>
    </xf>
    <xf numFmtId="43" fontId="25" fillId="0" borderId="12" xfId="28" applyNumberFormat="1" applyFont="1" applyBorder="1" applyAlignment="1" applyProtection="1">
      <alignment horizontal="right" vertical="center"/>
    </xf>
    <xf numFmtId="43" fontId="25" fillId="0" borderId="12" xfId="28" applyFont="1" applyBorder="1" applyAlignment="1" applyProtection="1">
      <alignment horizontal="right" vertical="center"/>
    </xf>
    <xf numFmtId="10" fontId="25" fillId="0" borderId="12" xfId="32" applyNumberFormat="1" applyFont="1" applyFill="1" applyBorder="1" applyAlignment="1" applyProtection="1">
      <alignment horizontal="right" vertical="center"/>
    </xf>
    <xf numFmtId="6" fontId="25" fillId="0" borderId="12" xfId="32" applyNumberFormat="1" applyFont="1" applyBorder="1" applyAlignment="1" applyProtection="1">
      <alignment horizontal="right" vertical="center"/>
    </xf>
    <xf numFmtId="10" fontId="25" fillId="0" borderId="12" xfId="0" applyNumberFormat="1" applyFont="1" applyBorder="1" applyAlignment="1" applyProtection="1">
      <alignment horizontal="right" vertical="center"/>
    </xf>
    <xf numFmtId="0" fontId="0" fillId="35" borderId="0" xfId="0" applyFill="1" applyAlignment="1">
      <alignment vertical="center"/>
    </xf>
    <xf numFmtId="8" fontId="23" fillId="0" borderId="252" xfId="53" applyNumberFormat="1" applyFont="1" applyFill="1" applyBorder="1" applyAlignment="1" applyProtection="1">
      <alignment horizontal="right" vertical="center"/>
    </xf>
    <xf numFmtId="0" fontId="109" fillId="0" borderId="0" xfId="0" applyFont="1" applyProtection="1"/>
    <xf numFmtId="0" fontId="109" fillId="0" borderId="0" xfId="0" applyFont="1" applyAlignment="1" applyProtection="1">
      <alignment horizontal="center"/>
    </xf>
    <xf numFmtId="5" fontId="110" fillId="0" borderId="0" xfId="0" applyNumberFormat="1" applyFont="1" applyFill="1" applyBorder="1" applyAlignment="1" applyProtection="1">
      <alignment vertical="center"/>
    </xf>
    <xf numFmtId="5" fontId="111" fillId="0" borderId="0" xfId="0" applyNumberFormat="1" applyFont="1" applyFill="1" applyBorder="1" applyAlignment="1" applyProtection="1">
      <alignment vertical="center"/>
    </xf>
    <xf numFmtId="5" fontId="111" fillId="0" borderId="0" xfId="0" applyNumberFormat="1" applyFont="1" applyFill="1" applyBorder="1" applyAlignment="1" applyProtection="1">
      <alignment horizontal="right" vertical="center"/>
    </xf>
    <xf numFmtId="14" fontId="111" fillId="0" borderId="0" xfId="0" applyNumberFormat="1" applyFont="1" applyFill="1" applyBorder="1" applyAlignment="1" applyProtection="1">
      <alignment vertical="center"/>
    </xf>
    <xf numFmtId="38" fontId="23" fillId="0" borderId="394" xfId="54" applyNumberFormat="1" applyFont="1" applyFill="1" applyBorder="1" applyAlignment="1" applyProtection="1">
      <alignment horizontal="right" vertical="center"/>
    </xf>
    <xf numFmtId="173" fontId="25" fillId="0" borderId="362" xfId="28" applyNumberFormat="1" applyFont="1" applyFill="1" applyBorder="1" applyAlignment="1" applyProtection="1">
      <alignment vertical="center"/>
    </xf>
    <xf numFmtId="173" fontId="25" fillId="27" borderId="368" xfId="65" applyNumberFormat="1" applyFont="1" applyFill="1" applyBorder="1" applyAlignment="1" applyProtection="1">
      <alignment horizontal="left" vertical="center"/>
    </xf>
    <xf numFmtId="173" fontId="23" fillId="27" borderId="368" xfId="65" applyNumberFormat="1" applyFont="1" applyFill="1" applyBorder="1" applyAlignment="1" applyProtection="1">
      <alignment horizontal="left" vertical="center"/>
    </xf>
    <xf numFmtId="173" fontId="23" fillId="0" borderId="355" xfId="253" applyNumberFormat="1" applyFont="1" applyFill="1" applyBorder="1" applyAlignment="1" applyProtection="1">
      <alignment vertical="center"/>
    </xf>
    <xf numFmtId="173" fontId="25" fillId="27" borderId="348" xfId="65" applyNumberFormat="1" applyFont="1" applyFill="1" applyBorder="1" applyAlignment="1" applyProtection="1">
      <alignment horizontal="left" vertical="center"/>
    </xf>
    <xf numFmtId="173" fontId="23" fillId="27" borderId="345" xfId="65" applyNumberFormat="1" applyFont="1" applyFill="1" applyBorder="1" applyAlignment="1" applyProtection="1">
      <alignment horizontal="left" vertical="center"/>
    </xf>
    <xf numFmtId="6" fontId="23" fillId="58" borderId="255" xfId="53" applyNumberFormat="1" applyFont="1" applyFill="1" applyBorder="1" applyAlignment="1" applyProtection="1">
      <alignment horizontal="right" vertical="center"/>
    </xf>
    <xf numFmtId="0" fontId="76" fillId="42" borderId="344" xfId="71" applyFont="1" applyFill="1" applyBorder="1" applyAlignment="1" applyProtection="1">
      <alignment horizontal="center" vertical="center" wrapText="1"/>
    </xf>
    <xf numFmtId="0" fontId="74" fillId="0" borderId="0" xfId="0" applyFont="1" applyAlignment="1" applyProtection="1">
      <alignment horizontal="center" vertical="center"/>
    </xf>
    <xf numFmtId="6" fontId="23" fillId="0" borderId="422" xfId="0" applyNumberFormat="1" applyFont="1" applyFill="1" applyBorder="1" applyAlignment="1" applyProtection="1">
      <alignment vertical="center"/>
    </xf>
    <xf numFmtId="6" fontId="25" fillId="0" borderId="437" xfId="28" applyNumberFormat="1" applyFont="1" applyFill="1" applyBorder="1" applyAlignment="1" applyProtection="1">
      <alignment vertical="center"/>
    </xf>
    <xf numFmtId="0" fontId="82" fillId="34" borderId="209" xfId="0" applyFont="1" applyFill="1" applyBorder="1" applyAlignment="1" applyProtection="1">
      <alignment horizontal="center" vertical="center" wrapText="1"/>
    </xf>
    <xf numFmtId="6" fontId="27" fillId="32" borderId="285" xfId="0" applyNumberFormat="1" applyFont="1" applyFill="1" applyBorder="1" applyAlignment="1" applyProtection="1">
      <alignment vertical="center"/>
    </xf>
    <xf numFmtId="6" fontId="27" fillId="32" borderId="280" xfId="0" applyNumberFormat="1" applyFont="1" applyFill="1" applyBorder="1" applyAlignment="1" applyProtection="1">
      <alignment vertical="center"/>
    </xf>
    <xf numFmtId="49" fontId="47" fillId="36" borderId="441" xfId="53" applyNumberFormat="1" applyFont="1" applyFill="1" applyBorder="1" applyAlignment="1" applyProtection="1">
      <alignment vertical="center"/>
    </xf>
    <xf numFmtId="1" fontId="96" fillId="25" borderId="442" xfId="53" quotePrefix="1" applyNumberFormat="1" applyFont="1" applyFill="1" applyBorder="1" applyAlignment="1" applyProtection="1">
      <alignment horizontal="center" vertical="center" wrapText="1"/>
    </xf>
    <xf numFmtId="6" fontId="23" fillId="0" borderId="438" xfId="54" applyNumberFormat="1" applyFont="1" applyFill="1" applyBorder="1" applyAlignment="1" applyProtection="1">
      <alignment horizontal="right" vertical="center"/>
    </xf>
    <xf numFmtId="6" fontId="23" fillId="0" borderId="444" xfId="54" applyNumberFormat="1" applyFont="1" applyFill="1" applyBorder="1" applyAlignment="1" applyProtection="1">
      <alignment horizontal="right" vertical="center"/>
    </xf>
    <xf numFmtId="6" fontId="23" fillId="0" borderId="439" xfId="54" applyNumberFormat="1" applyFont="1" applyFill="1" applyBorder="1" applyAlignment="1" applyProtection="1">
      <alignment horizontal="right" vertical="center"/>
    </xf>
    <xf numFmtId="0" fontId="82" fillId="41" borderId="442" xfId="65" applyFont="1" applyFill="1" applyBorder="1" applyAlignment="1">
      <alignment horizontal="center" vertical="center" wrapText="1"/>
    </xf>
    <xf numFmtId="0" fontId="82" fillId="39" borderId="442" xfId="65" applyFont="1" applyFill="1" applyBorder="1" applyAlignment="1">
      <alignment horizontal="center" vertical="center" wrapText="1"/>
    </xf>
    <xf numFmtId="0" fontId="25" fillId="25" borderId="442" xfId="58" applyFont="1" applyFill="1" applyBorder="1" applyAlignment="1">
      <alignment vertical="center"/>
    </xf>
    <xf numFmtId="1" fontId="106" fillId="25" borderId="442" xfId="69" quotePrefix="1" applyNumberFormat="1" applyFont="1" applyFill="1" applyBorder="1" applyAlignment="1" applyProtection="1">
      <alignment horizontal="center" vertical="center"/>
    </xf>
    <xf numFmtId="0" fontId="106" fillId="25" borderId="442" xfId="58" applyFont="1" applyFill="1" applyBorder="1" applyAlignment="1">
      <alignment horizontal="center" vertical="center"/>
    </xf>
    <xf numFmtId="0" fontId="23" fillId="25" borderId="429" xfId="58" applyFont="1" applyFill="1" applyBorder="1" applyAlignment="1">
      <alignment vertical="center"/>
    </xf>
    <xf numFmtId="0" fontId="23" fillId="0" borderId="445" xfId="58" applyNumberFormat="1" applyFont="1" applyFill="1" applyBorder="1" applyAlignment="1" applyProtection="1">
      <alignment vertical="center"/>
    </xf>
    <xf numFmtId="0" fontId="23" fillId="0" borderId="445" xfId="58" applyFont="1" applyFill="1" applyBorder="1" applyAlignment="1" applyProtection="1">
      <alignment vertical="center"/>
    </xf>
    <xf numFmtId="6" fontId="23" fillId="0" borderId="445" xfId="68" applyNumberFormat="1" applyFont="1" applyFill="1" applyBorder="1" applyAlignment="1">
      <alignment horizontal="right" vertical="center"/>
    </xf>
    <xf numFmtId="6" fontId="23" fillId="45" borderId="445" xfId="68" applyNumberFormat="1" applyFont="1" applyFill="1" applyBorder="1" applyAlignment="1">
      <alignment horizontal="right" vertical="center"/>
    </xf>
    <xf numFmtId="6" fontId="23" fillId="0" borderId="334" xfId="68" applyNumberFormat="1" applyFont="1" applyFill="1" applyBorder="1" applyAlignment="1">
      <alignment horizontal="right" vertical="center"/>
    </xf>
    <xf numFmtId="6" fontId="23" fillId="45" borderId="334" xfId="68" applyNumberFormat="1" applyFont="1" applyFill="1" applyBorder="1" applyAlignment="1">
      <alignment horizontal="right" vertical="center"/>
    </xf>
    <xf numFmtId="6" fontId="23" fillId="0" borderId="335" xfId="68" applyNumberFormat="1" applyFont="1" applyFill="1" applyBorder="1" applyAlignment="1">
      <alignment horizontal="right" vertical="center"/>
    </xf>
    <xf numFmtId="6" fontId="23" fillId="45" borderId="335" xfId="68" applyNumberFormat="1" applyFont="1" applyFill="1" applyBorder="1" applyAlignment="1">
      <alignment horizontal="right" vertical="center"/>
    </xf>
    <xf numFmtId="6" fontId="23" fillId="0" borderId="336" xfId="68" applyNumberFormat="1" applyFont="1" applyFill="1" applyBorder="1" applyAlignment="1">
      <alignment horizontal="right" vertical="center"/>
    </xf>
    <xf numFmtId="6" fontId="23" fillId="45" borderId="336" xfId="68" applyNumberFormat="1" applyFont="1" applyFill="1" applyBorder="1" applyAlignment="1">
      <alignment horizontal="right" vertical="center"/>
    </xf>
    <xf numFmtId="6" fontId="25" fillId="0" borderId="12" xfId="68" applyNumberFormat="1" applyFont="1" applyFill="1" applyBorder="1" applyAlignment="1">
      <alignment horizontal="right" vertical="center"/>
    </xf>
    <xf numFmtId="6" fontId="25" fillId="45" borderId="12" xfId="68" applyNumberFormat="1" applyFont="1" applyFill="1" applyBorder="1" applyAlignment="1">
      <alignment horizontal="right" vertical="center"/>
    </xf>
    <xf numFmtId="173" fontId="23" fillId="0" borderId="255" xfId="54" applyNumberFormat="1" applyFont="1" applyFill="1" applyBorder="1" applyAlignment="1" applyProtection="1">
      <alignment horizontal="right" vertical="center"/>
    </xf>
    <xf numFmtId="173" fontId="23" fillId="0" borderId="252" xfId="54" applyNumberFormat="1" applyFont="1" applyFill="1" applyBorder="1" applyAlignment="1" applyProtection="1">
      <alignment horizontal="right" vertical="center"/>
    </xf>
    <xf numFmtId="173" fontId="23" fillId="0" borderId="233" xfId="54" applyNumberFormat="1" applyFont="1" applyFill="1" applyBorder="1" applyAlignment="1" applyProtection="1">
      <alignment horizontal="right" vertical="center"/>
    </xf>
    <xf numFmtId="173" fontId="23" fillId="0" borderId="250" xfId="53" applyNumberFormat="1" applyFont="1" applyFill="1" applyBorder="1" applyAlignment="1" applyProtection="1">
      <alignment horizontal="right" vertical="center"/>
    </xf>
    <xf numFmtId="173" fontId="23" fillId="0" borderId="36" xfId="53" applyNumberFormat="1" applyFont="1" applyFill="1" applyBorder="1" applyAlignment="1" applyProtection="1">
      <alignment horizontal="right" vertical="center"/>
    </xf>
    <xf numFmtId="173" fontId="25" fillId="31" borderId="329" xfId="54" applyNumberFormat="1" applyFont="1" applyFill="1" applyBorder="1" applyAlignment="1" applyProtection="1">
      <alignment horizontal="right" vertical="center"/>
    </xf>
    <xf numFmtId="2" fontId="76" fillId="59" borderId="377" xfId="0" applyNumberFormat="1" applyFont="1" applyFill="1" applyBorder="1" applyAlignment="1" applyProtection="1">
      <alignment horizontal="right" vertical="center"/>
    </xf>
    <xf numFmtId="2" fontId="76" fillId="59" borderId="314" xfId="0" applyNumberFormat="1" applyFont="1" applyFill="1" applyBorder="1" applyAlignment="1" applyProtection="1">
      <alignment horizontal="right" vertical="center"/>
    </xf>
    <xf numFmtId="0" fontId="76" fillId="59" borderId="377" xfId="0" applyFont="1" applyFill="1" applyBorder="1" applyAlignment="1" applyProtection="1">
      <alignment horizontal="right" vertical="center"/>
    </xf>
    <xf numFmtId="0" fontId="76" fillId="59" borderId="314" xfId="0" applyFont="1" applyFill="1" applyBorder="1" applyAlignment="1" applyProtection="1">
      <alignment horizontal="right" vertical="center"/>
    </xf>
    <xf numFmtId="2" fontId="25" fillId="0" borderId="12" xfId="0" applyNumberFormat="1" applyFont="1" applyFill="1" applyBorder="1" applyAlignment="1" applyProtection="1">
      <alignment horizontal="right" vertical="center"/>
    </xf>
    <xf numFmtId="0" fontId="23" fillId="0" borderId="0" xfId="0" applyFont="1" applyFill="1" applyProtection="1"/>
    <xf numFmtId="0" fontId="82" fillId="34" borderId="344" xfId="0" applyFont="1" applyFill="1" applyBorder="1" applyAlignment="1" applyProtection="1">
      <alignment horizontal="center" vertical="center" wrapText="1"/>
    </xf>
    <xf numFmtId="49" fontId="34" fillId="34" borderId="224" xfId="0" applyNumberFormat="1" applyFont="1" applyFill="1" applyBorder="1" applyAlignment="1" applyProtection="1">
      <alignment horizontal="center" vertical="center" wrapText="1"/>
    </xf>
    <xf numFmtId="1" fontId="104" fillId="25" borderId="412" xfId="0" applyNumberFormat="1" applyFont="1" applyFill="1" applyBorder="1" applyAlignment="1" applyProtection="1">
      <alignment horizontal="center" vertical="center" wrapText="1"/>
    </xf>
    <xf numFmtId="1" fontId="104" fillId="25" borderId="209" xfId="0" applyNumberFormat="1" applyFont="1" applyFill="1" applyBorder="1" applyAlignment="1" applyProtection="1">
      <alignment horizontal="center" vertical="center" wrapText="1"/>
    </xf>
    <xf numFmtId="1" fontId="104" fillId="25" borderId="0" xfId="0" applyNumberFormat="1" applyFont="1" applyFill="1" applyBorder="1" applyAlignment="1" applyProtection="1">
      <alignment horizontal="center" vertical="center"/>
    </xf>
    <xf numFmtId="0" fontId="23" fillId="0" borderId="47" xfId="0" applyFont="1" applyBorder="1" applyAlignment="1" applyProtection="1">
      <alignment vertical="center" wrapText="1"/>
    </xf>
    <xf numFmtId="0" fontId="23" fillId="0" borderId="0" xfId="0" applyFont="1" applyFill="1" applyBorder="1" applyAlignment="1" applyProtection="1">
      <alignment vertical="center" wrapText="1"/>
    </xf>
    <xf numFmtId="0" fontId="23" fillId="0" borderId="0" xfId="0" applyFont="1" applyBorder="1" applyAlignment="1" applyProtection="1">
      <alignment horizontal="left" vertical="center" wrapText="1"/>
    </xf>
    <xf numFmtId="0" fontId="113" fillId="0" borderId="0" xfId="0" applyFont="1" applyAlignment="1" applyProtection="1">
      <alignment horizontal="center" vertical="center"/>
    </xf>
    <xf numFmtId="0" fontId="34" fillId="0" borderId="0" xfId="0" applyFont="1" applyBorder="1" applyAlignment="1" applyProtection="1">
      <alignment wrapText="1"/>
    </xf>
    <xf numFmtId="0" fontId="34" fillId="0" borderId="0" xfId="0" applyFont="1" applyBorder="1" applyAlignment="1" applyProtection="1">
      <alignment horizontal="left" wrapText="1"/>
    </xf>
    <xf numFmtId="0" fontId="25" fillId="0" borderId="0" xfId="0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vertical="center" wrapText="1"/>
    </xf>
    <xf numFmtId="3" fontId="25" fillId="0" borderId="0" xfId="0" applyNumberFormat="1" applyFont="1" applyFill="1" applyBorder="1" applyAlignment="1" applyProtection="1">
      <alignment horizontal="right" vertical="center"/>
    </xf>
    <xf numFmtId="38" fontId="25" fillId="0" borderId="0" xfId="0" applyNumberFormat="1" applyFont="1" applyFill="1" applyBorder="1" applyAlignment="1" applyProtection="1">
      <alignment horizontal="left" vertical="center"/>
    </xf>
    <xf numFmtId="6" fontId="25" fillId="0" borderId="0" xfId="0" applyNumberFormat="1" applyFont="1" applyFill="1" applyBorder="1" applyAlignment="1" applyProtection="1">
      <alignment horizontal="right" vertical="center"/>
    </xf>
    <xf numFmtId="170" fontId="25" fillId="0" borderId="0" xfId="0" applyNumberFormat="1" applyFont="1" applyFill="1" applyBorder="1" applyAlignment="1" applyProtection="1">
      <alignment horizontal="right" vertical="center"/>
    </xf>
    <xf numFmtId="38" fontId="25" fillId="0" borderId="0" xfId="0" applyNumberFormat="1" applyFont="1" applyFill="1" applyBorder="1" applyAlignment="1" applyProtection="1">
      <alignment horizontal="right" vertical="center"/>
    </xf>
    <xf numFmtId="0" fontId="25" fillId="0" borderId="0" xfId="0" applyFont="1" applyFill="1" applyProtection="1"/>
    <xf numFmtId="6" fontId="23" fillId="0" borderId="0" xfId="0" applyNumberFormat="1" applyFont="1" applyFill="1" applyBorder="1" applyAlignment="1" applyProtection="1">
      <alignment horizontal="right" vertical="center"/>
    </xf>
    <xf numFmtId="6" fontId="23" fillId="0" borderId="0" xfId="0" applyNumberFormat="1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</xf>
    <xf numFmtId="1" fontId="24" fillId="0" borderId="0" xfId="0" applyNumberFormat="1" applyFont="1" applyFill="1" applyBorder="1" applyAlignment="1" applyProtection="1">
      <alignment horizontal="center" vertical="center"/>
    </xf>
    <xf numFmtId="1" fontId="28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vertical="center"/>
    </xf>
    <xf numFmtId="0" fontId="23" fillId="0" borderId="0" xfId="0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34" fillId="24" borderId="343" xfId="0" applyFont="1" applyFill="1" applyBorder="1" applyAlignment="1" applyProtection="1">
      <alignment horizontal="center" vertical="center" wrapText="1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7" fontId="41" fillId="0" borderId="0" xfId="32" applyNumberFormat="1" applyFont="1" applyAlignment="1" applyProtection="1">
      <alignment vertical="center" wrapText="1"/>
    </xf>
    <xf numFmtId="49" fontId="34" fillId="0" borderId="0" xfId="53" applyNumberFormat="1" applyFont="1" applyFill="1" applyBorder="1" applyAlignment="1" applyProtection="1">
      <alignment vertical="center" wrapText="1"/>
    </xf>
    <xf numFmtId="1" fontId="96" fillId="25" borderId="447" xfId="28" quotePrefix="1" applyNumberFormat="1" applyFont="1" applyFill="1" applyBorder="1" applyAlignment="1" applyProtection="1">
      <alignment horizontal="center" vertical="center" wrapText="1"/>
    </xf>
    <xf numFmtId="6" fontId="24" fillId="0" borderId="377" xfId="0" applyNumberFormat="1" applyFont="1" applyFill="1" applyBorder="1" applyAlignment="1" applyProtection="1">
      <alignment vertical="center"/>
    </xf>
    <xf numFmtId="6" fontId="24" fillId="0" borderId="396" xfId="0" applyNumberFormat="1" applyFont="1" applyFill="1" applyBorder="1" applyAlignment="1" applyProtection="1">
      <alignment vertical="center"/>
    </xf>
    <xf numFmtId="6" fontId="25" fillId="0" borderId="437" xfId="32" applyNumberFormat="1" applyFont="1" applyBorder="1" applyAlignment="1" applyProtection="1">
      <alignment horizontal="right" vertical="center"/>
    </xf>
    <xf numFmtId="0" fontId="77" fillId="0" borderId="0" xfId="0" applyFont="1" applyBorder="1" applyAlignment="1" applyProtection="1">
      <alignment vertical="center" wrapText="1"/>
    </xf>
    <xf numFmtId="0" fontId="33" fillId="0" borderId="307" xfId="0" applyFont="1" applyBorder="1" applyAlignment="1" applyProtection="1">
      <alignment vertical="center"/>
    </xf>
    <xf numFmtId="38" fontId="0" fillId="0" borderId="0" xfId="0" applyNumberFormat="1" applyBorder="1" applyAlignment="1" applyProtection="1">
      <alignment vertical="center"/>
    </xf>
    <xf numFmtId="6" fontId="0" fillId="0" borderId="0" xfId="0" applyNumberFormat="1" applyFill="1" applyBorder="1" applyAlignment="1" applyProtection="1"/>
    <xf numFmtId="0" fontId="0" fillId="0" borderId="0" xfId="0" applyFill="1" applyBorder="1" applyAlignment="1"/>
    <xf numFmtId="3" fontId="23" fillId="0" borderId="330" xfId="53" applyNumberFormat="1" applyFont="1" applyFill="1" applyBorder="1" applyAlignment="1" applyProtection="1">
      <alignment horizontal="right" vertical="center"/>
    </xf>
    <xf numFmtId="3" fontId="24" fillId="0" borderId="235" xfId="30" applyNumberFormat="1" applyFont="1" applyFill="1" applyBorder="1" applyAlignment="1" applyProtection="1">
      <alignment horizontal="right" vertical="center"/>
    </xf>
    <xf numFmtId="3" fontId="24" fillId="0" borderId="238" xfId="30" applyNumberFormat="1" applyFont="1" applyFill="1" applyBorder="1" applyAlignment="1" applyProtection="1">
      <alignment horizontal="right" vertical="center"/>
    </xf>
    <xf numFmtId="3" fontId="24" fillId="0" borderId="233" xfId="30" applyNumberFormat="1" applyFont="1" applyFill="1" applyBorder="1" applyAlignment="1" applyProtection="1">
      <alignment horizontal="right" vertical="center"/>
    </xf>
    <xf numFmtId="6" fontId="25" fillId="0" borderId="214" xfId="54" applyNumberFormat="1" applyFont="1" applyFill="1" applyBorder="1" applyAlignment="1" applyProtection="1">
      <alignment horizontal="right" vertical="center"/>
    </xf>
    <xf numFmtId="3" fontId="25" fillId="0" borderId="39" xfId="54" applyNumberFormat="1" applyFont="1" applyFill="1" applyBorder="1" applyAlignment="1" applyProtection="1">
      <alignment horizontal="right" vertical="center"/>
    </xf>
    <xf numFmtId="3" fontId="23" fillId="0" borderId="246" xfId="53" applyNumberFormat="1" applyFont="1" applyFill="1" applyBorder="1" applyAlignment="1" applyProtection="1">
      <alignment horizontal="right" vertical="center"/>
    </xf>
    <xf numFmtId="3" fontId="23" fillId="0" borderId="43" xfId="53" applyNumberFormat="1" applyFont="1" applyFill="1" applyBorder="1" applyAlignment="1" applyProtection="1">
      <alignment horizontal="right" vertical="center"/>
    </xf>
    <xf numFmtId="3" fontId="23" fillId="0" borderId="45" xfId="53" applyNumberFormat="1" applyFont="1" applyFill="1" applyBorder="1" applyAlignment="1" applyProtection="1">
      <alignment horizontal="right" vertical="center"/>
    </xf>
    <xf numFmtId="6" fontId="23" fillId="38" borderId="391" xfId="53" applyNumberFormat="1" applyFont="1" applyFill="1" applyBorder="1" applyAlignment="1" applyProtection="1">
      <alignment horizontal="right" vertical="center"/>
    </xf>
    <xf numFmtId="6" fontId="23" fillId="38" borderId="444" xfId="53" applyNumberFormat="1" applyFont="1" applyFill="1" applyBorder="1" applyAlignment="1" applyProtection="1">
      <alignment horizontal="right" vertical="center"/>
    </xf>
    <xf numFmtId="6" fontId="23" fillId="31" borderId="444" xfId="53" applyNumberFormat="1" applyFont="1" applyFill="1" applyBorder="1" applyAlignment="1" applyProtection="1">
      <alignment horizontal="right" vertical="center"/>
    </xf>
    <xf numFmtId="6" fontId="25" fillId="38" borderId="452" xfId="54" applyNumberFormat="1" applyFont="1" applyFill="1" applyBorder="1" applyAlignment="1" applyProtection="1">
      <alignment horizontal="right" vertical="center"/>
    </xf>
    <xf numFmtId="6" fontId="25" fillId="38" borderId="220" xfId="54" applyNumberFormat="1" applyFont="1" applyFill="1" applyBorder="1" applyAlignment="1" applyProtection="1">
      <alignment horizontal="right" vertical="center"/>
    </xf>
    <xf numFmtId="6" fontId="23" fillId="35" borderId="448" xfId="0" applyNumberFormat="1" applyFont="1" applyFill="1" applyBorder="1" applyAlignment="1" applyProtection="1">
      <alignment horizontal="right" vertical="center"/>
    </xf>
    <xf numFmtId="0" fontId="25" fillId="35" borderId="377" xfId="0" applyFont="1" applyFill="1" applyBorder="1" applyAlignment="1" applyProtection="1">
      <alignment horizontal="center" vertical="center" wrapText="1"/>
    </xf>
    <xf numFmtId="0" fontId="25" fillId="35" borderId="377" xfId="0" applyFont="1" applyFill="1" applyBorder="1" applyAlignment="1" applyProtection="1">
      <alignment vertical="center" wrapText="1"/>
    </xf>
    <xf numFmtId="3" fontId="23" fillId="35" borderId="377" xfId="0" applyNumberFormat="1" applyFont="1" applyFill="1" applyBorder="1" applyAlignment="1" applyProtection="1">
      <alignment horizontal="right" vertical="center"/>
    </xf>
    <xf numFmtId="6" fontId="23" fillId="35" borderId="377" xfId="0" applyNumberFormat="1" applyFont="1" applyFill="1" applyBorder="1" applyAlignment="1" applyProtection="1">
      <alignment horizontal="right" vertical="center"/>
    </xf>
    <xf numFmtId="38" fontId="23" fillId="35" borderId="377" xfId="0" applyNumberFormat="1" applyFont="1" applyFill="1" applyBorder="1" applyAlignment="1" applyProtection="1">
      <alignment horizontal="right" vertical="center"/>
    </xf>
    <xf numFmtId="0" fontId="25" fillId="0" borderId="453" xfId="0" applyFont="1" applyBorder="1" applyProtection="1"/>
    <xf numFmtId="0" fontId="25" fillId="0" borderId="454" xfId="0" applyFont="1" applyBorder="1" applyAlignment="1" applyProtection="1">
      <alignment horizontal="center" vertical="center" wrapText="1"/>
    </xf>
    <xf numFmtId="0" fontId="25" fillId="0" borderId="454" xfId="0" applyFont="1" applyBorder="1" applyAlignment="1" applyProtection="1">
      <alignment vertical="center" wrapText="1"/>
    </xf>
    <xf numFmtId="3" fontId="25" fillId="0" borderId="454" xfId="0" applyNumberFormat="1" applyFont="1" applyFill="1" applyBorder="1" applyAlignment="1" applyProtection="1">
      <alignment horizontal="right" vertical="center"/>
    </xf>
    <xf numFmtId="6" fontId="25" fillId="0" borderId="454" xfId="0" applyNumberFormat="1" applyFont="1" applyBorder="1" applyAlignment="1" applyProtection="1">
      <alignment horizontal="right" vertical="center"/>
    </xf>
    <xf numFmtId="6" fontId="25" fillId="0" borderId="453" xfId="0" applyNumberFormat="1" applyFont="1" applyBorder="1" applyAlignment="1" applyProtection="1">
      <alignment horizontal="right" vertical="center"/>
    </xf>
    <xf numFmtId="6" fontId="25" fillId="31" borderId="453" xfId="0" applyNumberFormat="1" applyFont="1" applyFill="1" applyBorder="1" applyAlignment="1" applyProtection="1">
      <alignment horizontal="right" vertical="center"/>
    </xf>
    <xf numFmtId="6" fontId="25" fillId="34" borderId="453" xfId="0" applyNumberFormat="1" applyFont="1" applyFill="1" applyBorder="1" applyAlignment="1" applyProtection="1">
      <alignment horizontal="right" vertical="center"/>
    </xf>
    <xf numFmtId="6" fontId="25" fillId="33" borderId="453" xfId="0" applyNumberFormat="1" applyFont="1" applyFill="1" applyBorder="1" applyAlignment="1" applyProtection="1">
      <alignment horizontal="right" vertical="center"/>
    </xf>
    <xf numFmtId="6" fontId="25" fillId="0" borderId="453" xfId="0" applyNumberFormat="1" applyFont="1" applyFill="1" applyBorder="1" applyAlignment="1" applyProtection="1">
      <alignment horizontal="right" vertical="center"/>
    </xf>
    <xf numFmtId="6" fontId="25" fillId="44" borderId="453" xfId="0" applyNumberFormat="1" applyFont="1" applyFill="1" applyBorder="1" applyAlignment="1" applyProtection="1">
      <alignment horizontal="right" vertical="center"/>
    </xf>
    <xf numFmtId="38" fontId="25" fillId="0" borderId="453" xfId="0" applyNumberFormat="1" applyFont="1" applyBorder="1" applyAlignment="1" applyProtection="1">
      <alignment horizontal="right" vertical="center"/>
    </xf>
    <xf numFmtId="6" fontId="25" fillId="38" borderId="453" xfId="0" applyNumberFormat="1" applyFont="1" applyFill="1" applyBorder="1" applyAlignment="1" applyProtection="1">
      <alignment horizontal="right" vertical="center"/>
    </xf>
    <xf numFmtId="170" fontId="25" fillId="0" borderId="453" xfId="0" applyNumberFormat="1" applyFont="1" applyBorder="1" applyAlignment="1" applyProtection="1">
      <alignment horizontal="right" vertical="center"/>
    </xf>
    <xf numFmtId="0" fontId="25" fillId="0" borderId="12" xfId="0" applyFont="1" applyBorder="1" applyAlignment="1" applyProtection="1">
      <alignment horizontal="center" vertical="center" wrapText="1"/>
    </xf>
    <xf numFmtId="0" fontId="25" fillId="0" borderId="12" xfId="0" applyFont="1" applyBorder="1" applyAlignment="1" applyProtection="1">
      <alignment vertical="center" wrapText="1"/>
    </xf>
    <xf numFmtId="3" fontId="25" fillId="0" borderId="12" xfId="0" applyNumberFormat="1" applyFont="1" applyFill="1" applyBorder="1" applyAlignment="1" applyProtection="1">
      <alignment horizontal="right" vertical="center"/>
    </xf>
    <xf numFmtId="38" fontId="25" fillId="0" borderId="12" xfId="0" applyNumberFormat="1" applyFont="1" applyBorder="1" applyAlignment="1" applyProtection="1">
      <alignment horizontal="left" vertical="center"/>
    </xf>
    <xf numFmtId="6" fontId="25" fillId="0" borderId="12" xfId="0" applyNumberFormat="1" applyFont="1" applyFill="1" applyBorder="1" applyAlignment="1" applyProtection="1">
      <alignment horizontal="right" vertical="center"/>
    </xf>
    <xf numFmtId="6" fontId="25" fillId="34" borderId="12" xfId="0" applyNumberFormat="1" applyFont="1" applyFill="1" applyBorder="1" applyAlignment="1" applyProtection="1">
      <alignment horizontal="right" vertical="center"/>
    </xf>
    <xf numFmtId="6" fontId="25" fillId="31" borderId="12" xfId="0" applyNumberFormat="1" applyFont="1" applyFill="1" applyBorder="1" applyAlignment="1" applyProtection="1">
      <alignment horizontal="right" vertical="center"/>
    </xf>
    <xf numFmtId="6" fontId="25" fillId="33" borderId="12" xfId="0" applyNumberFormat="1" applyFont="1" applyFill="1" applyBorder="1" applyAlignment="1" applyProtection="1">
      <alignment horizontal="right" vertical="center"/>
    </xf>
    <xf numFmtId="6" fontId="25" fillId="0" borderId="12" xfId="0" applyNumberFormat="1" applyFont="1" applyBorder="1" applyAlignment="1" applyProtection="1">
      <alignment horizontal="right" vertical="center"/>
    </xf>
    <xf numFmtId="6" fontId="25" fillId="44" borderId="12" xfId="0" applyNumberFormat="1" applyFont="1" applyFill="1" applyBorder="1" applyAlignment="1" applyProtection="1">
      <alignment horizontal="right" vertical="center"/>
    </xf>
    <xf numFmtId="170" fontId="25" fillId="0" borderId="12" xfId="0" applyNumberFormat="1" applyFont="1" applyFill="1" applyBorder="1" applyAlignment="1" applyProtection="1">
      <alignment horizontal="right" vertical="center"/>
    </xf>
    <xf numFmtId="38" fontId="25" fillId="0" borderId="12" xfId="0" applyNumberFormat="1" applyFont="1" applyFill="1" applyBorder="1" applyAlignment="1" applyProtection="1">
      <alignment horizontal="right" vertical="center"/>
    </xf>
    <xf numFmtId="6" fontId="25" fillId="38" borderId="12" xfId="0" applyNumberFormat="1" applyFont="1" applyFill="1" applyBorder="1" applyAlignment="1" applyProtection="1">
      <alignment horizontal="right" vertical="center"/>
    </xf>
    <xf numFmtId="6" fontId="25" fillId="0" borderId="377" xfId="31" applyNumberFormat="1" applyFont="1" applyFill="1" applyBorder="1" applyAlignment="1" applyProtection="1">
      <alignment vertical="center"/>
    </xf>
    <xf numFmtId="6" fontId="25" fillId="44" borderId="377" xfId="31" applyNumberFormat="1" applyFont="1" applyFill="1" applyBorder="1" applyAlignment="1" applyProtection="1">
      <alignment vertical="center"/>
    </xf>
    <xf numFmtId="6" fontId="25" fillId="0" borderId="12" xfId="31" applyNumberFormat="1" applyFont="1" applyFill="1" applyBorder="1" applyAlignment="1" applyProtection="1">
      <alignment vertical="center"/>
    </xf>
    <xf numFmtId="6" fontId="25" fillId="44" borderId="12" xfId="31" applyNumberFormat="1" applyFont="1" applyFill="1" applyBorder="1" applyAlignment="1" applyProtection="1">
      <alignment vertical="center"/>
    </xf>
    <xf numFmtId="6" fontId="25" fillId="33" borderId="12" xfId="31" applyNumberFormat="1" applyFont="1" applyFill="1" applyBorder="1" applyAlignment="1" applyProtection="1">
      <alignment vertical="center"/>
    </xf>
    <xf numFmtId="6" fontId="23" fillId="0" borderId="0" xfId="0" applyNumberFormat="1" applyFont="1" applyFill="1" applyAlignment="1" applyProtection="1">
      <alignment vertical="center" wrapText="1"/>
    </xf>
    <xf numFmtId="0" fontId="25" fillId="0" borderId="0" xfId="0" applyFont="1" applyFill="1" applyAlignment="1" applyProtection="1">
      <alignment vertical="center"/>
    </xf>
    <xf numFmtId="5" fontId="24" fillId="0" borderId="0" xfId="0" applyNumberFormat="1" applyFont="1" applyFill="1" applyBorder="1" applyAlignment="1" applyProtection="1">
      <alignment vertical="center"/>
    </xf>
    <xf numFmtId="0" fontId="98" fillId="0" borderId="0" xfId="0" applyFont="1" applyFill="1" applyAlignment="1" applyProtection="1">
      <alignment horizontal="center" vertical="center"/>
    </xf>
    <xf numFmtId="5" fontId="24" fillId="0" borderId="0" xfId="0" applyNumberFormat="1" applyFont="1" applyFill="1" applyAlignment="1" applyProtection="1">
      <alignment vertical="center"/>
    </xf>
    <xf numFmtId="0" fontId="23" fillId="0" borderId="49" xfId="0" applyFont="1" applyFill="1" applyBorder="1" applyAlignment="1" applyProtection="1">
      <alignment vertical="center"/>
    </xf>
    <xf numFmtId="166" fontId="25" fillId="0" borderId="0" xfId="0" applyNumberFormat="1" applyFont="1" applyFill="1" applyAlignment="1" applyProtection="1">
      <alignment vertical="center"/>
    </xf>
    <xf numFmtId="0" fontId="23" fillId="0" borderId="0" xfId="0" quotePrefix="1" applyFont="1" applyFill="1" applyAlignment="1" applyProtection="1">
      <alignment vertical="center"/>
    </xf>
    <xf numFmtId="1" fontId="29" fillId="25" borderId="447" xfId="53" quotePrefix="1" applyNumberFormat="1" applyFont="1" applyFill="1" applyBorder="1" applyAlignment="1" applyProtection="1">
      <alignment horizontal="center"/>
    </xf>
    <xf numFmtId="1" fontId="29" fillId="25" borderId="447" xfId="53" quotePrefix="1" applyNumberFormat="1" applyFont="1" applyFill="1" applyBorder="1" applyAlignment="1" applyProtection="1">
      <alignment horizontal="center" vertical="center"/>
    </xf>
    <xf numFmtId="0" fontId="0" fillId="32" borderId="450" xfId="0" applyFill="1" applyBorder="1" applyAlignment="1" applyProtection="1">
      <alignment vertical="center"/>
    </xf>
    <xf numFmtId="0" fontId="0" fillId="32" borderId="446" xfId="0" applyFill="1" applyBorder="1" applyAlignment="1" applyProtection="1">
      <alignment vertical="center"/>
    </xf>
    <xf numFmtId="0" fontId="0" fillId="32" borderId="449" xfId="0" applyFill="1" applyBorder="1" applyAlignment="1" applyProtection="1">
      <alignment vertical="center"/>
    </xf>
    <xf numFmtId="0" fontId="0" fillId="30" borderId="450" xfId="0" applyFill="1" applyBorder="1" applyAlignment="1" applyProtection="1">
      <alignment vertical="center"/>
    </xf>
    <xf numFmtId="0" fontId="0" fillId="30" borderId="446" xfId="0" applyFill="1" applyBorder="1" applyAlignment="1" applyProtection="1">
      <alignment vertical="center"/>
    </xf>
    <xf numFmtId="0" fontId="0" fillId="30" borderId="449" xfId="0" applyFill="1" applyBorder="1" applyAlignment="1" applyProtection="1">
      <alignment vertical="center"/>
    </xf>
    <xf numFmtId="6" fontId="23" fillId="0" borderId="265" xfId="54" applyNumberFormat="1" applyFont="1" applyFill="1" applyBorder="1" applyAlignment="1" applyProtection="1">
      <alignment horizontal="right" vertical="center"/>
    </xf>
    <xf numFmtId="38" fontId="23" fillId="0" borderId="391" xfId="54" applyNumberFormat="1" applyFont="1" applyFill="1" applyBorder="1" applyAlignment="1" applyProtection="1">
      <alignment horizontal="right" vertical="center"/>
    </xf>
    <xf numFmtId="6" fontId="23" fillId="0" borderId="258" xfId="54" applyNumberFormat="1" applyFont="1" applyFill="1" applyBorder="1" applyAlignment="1" applyProtection="1">
      <alignment horizontal="right" vertical="center"/>
    </xf>
    <xf numFmtId="6" fontId="23" fillId="0" borderId="378" xfId="54" applyNumberFormat="1" applyFont="1" applyFill="1" applyBorder="1" applyAlignment="1" applyProtection="1">
      <alignment horizontal="right" vertical="center"/>
    </xf>
    <xf numFmtId="6" fontId="25" fillId="33" borderId="455" xfId="31" applyNumberFormat="1" applyFont="1" applyFill="1" applyBorder="1" applyAlignment="1" applyProtection="1">
      <alignment vertical="center"/>
    </xf>
    <xf numFmtId="6" fontId="23" fillId="0" borderId="207" xfId="54" applyNumberFormat="1" applyFont="1" applyFill="1" applyBorder="1" applyAlignment="1" applyProtection="1">
      <alignment horizontal="left" vertical="center"/>
    </xf>
    <xf numFmtId="0" fontId="26" fillId="0" borderId="457" xfId="0" applyFont="1" applyFill="1" applyBorder="1" applyAlignment="1" applyProtection="1">
      <alignment horizontal="left" vertical="center"/>
    </xf>
    <xf numFmtId="0" fontId="26" fillId="0" borderId="458" xfId="0" applyFont="1" applyFill="1" applyBorder="1" applyAlignment="1" applyProtection="1">
      <alignment horizontal="left" vertical="center"/>
    </xf>
    <xf numFmtId="0" fontId="27" fillId="0" borderId="458" xfId="0" quotePrefix="1" applyFont="1" applyFill="1" applyBorder="1" applyAlignment="1" applyProtection="1">
      <alignment horizontal="left" vertical="center" wrapText="1"/>
    </xf>
    <xf numFmtId="0" fontId="27" fillId="0" borderId="458" xfId="0" applyFont="1" applyFill="1" applyBorder="1" applyAlignment="1" applyProtection="1">
      <alignment horizontal="left" vertical="center"/>
    </xf>
    <xf numFmtId="6" fontId="27" fillId="0" borderId="459" xfId="0" applyNumberFormat="1" applyFont="1" applyFill="1" applyBorder="1" applyAlignment="1" applyProtection="1">
      <alignment vertical="center"/>
    </xf>
    <xf numFmtId="6" fontId="27" fillId="0" borderId="460" xfId="0" applyNumberFormat="1" applyFont="1" applyFill="1" applyBorder="1" applyAlignment="1" applyProtection="1">
      <alignment vertical="center"/>
    </xf>
    <xf numFmtId="6" fontId="26" fillId="0" borderId="284" xfId="0" applyNumberFormat="1" applyFont="1" applyFill="1" applyBorder="1" applyAlignment="1" applyProtection="1">
      <alignment vertical="center"/>
    </xf>
    <xf numFmtId="0" fontId="31" fillId="38" borderId="461" xfId="0" applyFont="1" applyFill="1" applyBorder="1" applyAlignment="1" applyProtection="1">
      <alignment horizontal="center" vertical="center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38" fontId="23" fillId="0" borderId="261" xfId="253" applyNumberFormat="1" applyFont="1" applyFill="1" applyBorder="1" applyAlignment="1" applyProtection="1">
      <alignment vertical="center"/>
    </xf>
    <xf numFmtId="0" fontId="25" fillId="0" borderId="361" xfId="65" applyFont="1" applyFill="1" applyBorder="1" applyAlignment="1" applyProtection="1">
      <alignment horizontal="left" vertical="center"/>
    </xf>
    <xf numFmtId="173" fontId="23" fillId="0" borderId="353" xfId="253" applyNumberFormat="1" applyFont="1" applyFill="1" applyBorder="1" applyAlignment="1" applyProtection="1">
      <alignment vertical="center"/>
    </xf>
    <xf numFmtId="173" fontId="23" fillId="0" borderId="348" xfId="253" applyNumberFormat="1" applyFont="1" applyFill="1" applyBorder="1" applyAlignment="1" applyProtection="1">
      <alignment vertical="center"/>
    </xf>
    <xf numFmtId="173" fontId="23" fillId="0" borderId="261" xfId="253" applyNumberFormat="1" applyFont="1" applyFill="1" applyBorder="1" applyAlignment="1" applyProtection="1">
      <alignment vertical="center"/>
    </xf>
    <xf numFmtId="6" fontId="81" fillId="0" borderId="355" xfId="65" applyNumberFormat="1" applyFont="1" applyFill="1" applyBorder="1" applyAlignment="1" applyProtection="1">
      <alignment vertical="center"/>
    </xf>
    <xf numFmtId="6" fontId="81" fillId="0" borderId="261" xfId="65" applyNumberFormat="1" applyFont="1" applyFill="1" applyBorder="1" applyAlignment="1" applyProtection="1">
      <alignment vertical="center"/>
    </xf>
    <xf numFmtId="6" fontId="89" fillId="0" borderId="362" xfId="65" applyNumberFormat="1" applyFont="1" applyFill="1" applyBorder="1" applyAlignment="1" applyProtection="1">
      <alignment vertical="center"/>
    </xf>
    <xf numFmtId="38" fontId="23" fillId="0" borderId="372" xfId="54" applyNumberFormat="1" applyFont="1" applyFill="1" applyBorder="1" applyAlignment="1" applyProtection="1">
      <alignment horizontal="right" vertical="center"/>
    </xf>
    <xf numFmtId="38" fontId="23" fillId="0" borderId="270" xfId="54" applyNumberFormat="1" applyFont="1" applyFill="1" applyBorder="1" applyAlignment="1" applyProtection="1">
      <alignment horizontal="right" vertical="center"/>
    </xf>
    <xf numFmtId="38" fontId="23" fillId="0" borderId="373" xfId="54" applyNumberFormat="1" applyFont="1" applyFill="1" applyBorder="1" applyAlignment="1" applyProtection="1">
      <alignment horizontal="right" vertical="center"/>
    </xf>
    <xf numFmtId="38" fontId="25" fillId="0" borderId="329" xfId="54" applyNumberFormat="1" applyFont="1" applyFill="1" applyBorder="1" applyAlignment="1" applyProtection="1">
      <alignment horizontal="right" vertical="center"/>
    </xf>
    <xf numFmtId="6" fontId="25" fillId="0" borderId="379" xfId="54" applyNumberFormat="1" applyFont="1" applyFill="1" applyBorder="1" applyAlignment="1" applyProtection="1">
      <alignment horizontal="right" vertical="center"/>
    </xf>
    <xf numFmtId="6" fontId="25" fillId="0" borderId="443" xfId="54" applyNumberFormat="1" applyFont="1" applyFill="1" applyBorder="1" applyAlignment="1" applyProtection="1">
      <alignment horizontal="right" vertical="center"/>
    </xf>
    <xf numFmtId="0" fontId="0" fillId="0" borderId="0" xfId="0" applyFill="1"/>
    <xf numFmtId="38" fontId="23" fillId="0" borderId="250" xfId="0" applyNumberFormat="1" applyFont="1" applyBorder="1" applyAlignment="1" applyProtection="1">
      <alignment vertical="center"/>
    </xf>
    <xf numFmtId="38" fontId="23" fillId="0" borderId="250" xfId="28" applyNumberFormat="1" applyFont="1" applyBorder="1" applyAlignment="1" applyProtection="1">
      <alignment vertical="center"/>
    </xf>
    <xf numFmtId="38" fontId="23" fillId="0" borderId="250" xfId="0" applyNumberFormat="1" applyFont="1" applyFill="1" applyBorder="1" applyAlignment="1" applyProtection="1">
      <alignment vertical="center"/>
    </xf>
    <xf numFmtId="38" fontId="23" fillId="0" borderId="366" xfId="0" applyNumberFormat="1" applyFont="1" applyFill="1" applyBorder="1" applyAlignment="1" applyProtection="1">
      <alignment vertical="center"/>
    </xf>
    <xf numFmtId="38" fontId="23" fillId="0" borderId="366" xfId="0" applyNumberFormat="1" applyFont="1" applyBorder="1" applyAlignment="1" applyProtection="1">
      <alignment vertical="center"/>
    </xf>
    <xf numFmtId="38" fontId="25" fillId="0" borderId="12" xfId="0" applyNumberFormat="1" applyFont="1" applyFill="1" applyBorder="1" applyAlignment="1" applyProtection="1">
      <alignment vertical="center"/>
    </xf>
    <xf numFmtId="38" fontId="23" fillId="0" borderId="267" xfId="0" applyNumberFormat="1" applyFont="1" applyBorder="1" applyAlignment="1" applyProtection="1">
      <alignment vertical="center"/>
    </xf>
    <xf numFmtId="6" fontId="23" fillId="0" borderId="257" xfId="0" applyNumberFormat="1" applyFont="1" applyBorder="1" applyAlignment="1" applyProtection="1">
      <alignment vertical="center"/>
    </xf>
    <xf numFmtId="6" fontId="23" fillId="26" borderId="257" xfId="0" applyNumberFormat="1" applyFont="1" applyFill="1" applyBorder="1" applyAlignment="1" applyProtection="1">
      <alignment vertical="center"/>
    </xf>
    <xf numFmtId="6" fontId="23" fillId="0" borderId="347" xfId="0" applyNumberFormat="1" applyFont="1" applyBorder="1" applyAlignment="1" applyProtection="1">
      <alignment vertical="center"/>
    </xf>
    <xf numFmtId="6" fontId="23" fillId="26" borderId="347" xfId="0" applyNumberFormat="1" applyFont="1" applyFill="1" applyBorder="1" applyAlignment="1" applyProtection="1">
      <alignment vertical="center"/>
    </xf>
    <xf numFmtId="6" fontId="23" fillId="0" borderId="257" xfId="0" applyNumberFormat="1" applyFont="1" applyFill="1" applyBorder="1" applyAlignment="1" applyProtection="1">
      <alignment vertical="center"/>
    </xf>
    <xf numFmtId="6" fontId="23" fillId="30" borderId="257" xfId="0" applyNumberFormat="1" applyFont="1" applyFill="1" applyBorder="1" applyAlignment="1" applyProtection="1">
      <alignment vertical="center"/>
    </xf>
    <xf numFmtId="6" fontId="23" fillId="26" borderId="250" xfId="0" applyNumberFormat="1" applyFont="1" applyFill="1" applyBorder="1" applyAlignment="1" applyProtection="1">
      <alignment vertical="center"/>
    </xf>
    <xf numFmtId="6" fontId="23" fillId="26" borderId="366" xfId="0" applyNumberFormat="1" applyFont="1" applyFill="1" applyBorder="1" applyAlignment="1" applyProtection="1">
      <alignment vertical="center"/>
    </xf>
    <xf numFmtId="6" fontId="23" fillId="26" borderId="250" xfId="28" applyNumberFormat="1" applyFont="1" applyFill="1" applyBorder="1" applyAlignment="1" applyProtection="1">
      <alignment vertical="center"/>
    </xf>
    <xf numFmtId="6" fontId="23" fillId="26" borderId="366" xfId="28" applyNumberFormat="1" applyFont="1" applyFill="1" applyBorder="1" applyAlignment="1" applyProtection="1">
      <alignment vertical="center"/>
    </xf>
    <xf numFmtId="6" fontId="72" fillId="0" borderId="12" xfId="0" applyNumberFormat="1" applyFont="1" applyFill="1" applyBorder="1" applyAlignment="1" applyProtection="1">
      <alignment vertical="center"/>
    </xf>
    <xf numFmtId="6" fontId="23" fillId="0" borderId="250" xfId="28" applyNumberFormat="1" applyFont="1" applyFill="1" applyBorder="1" applyAlignment="1" applyProtection="1">
      <alignment vertical="center"/>
    </xf>
    <xf numFmtId="6" fontId="23" fillId="0" borderId="36" xfId="28" applyNumberFormat="1" applyFont="1" applyFill="1" applyBorder="1" applyAlignment="1" applyProtection="1">
      <alignment vertical="center"/>
    </xf>
    <xf numFmtId="6" fontId="23" fillId="0" borderId="48" xfId="28" applyNumberFormat="1" applyFont="1" applyFill="1" applyBorder="1" applyAlignment="1" applyProtection="1">
      <alignment vertical="center"/>
    </xf>
    <xf numFmtId="38" fontId="72" fillId="0" borderId="12" xfId="28" applyNumberFormat="1" applyFont="1" applyFill="1" applyBorder="1" applyAlignment="1" applyProtection="1">
      <alignment vertical="center"/>
    </xf>
    <xf numFmtId="1" fontId="96" fillId="25" borderId="451" xfId="65" quotePrefix="1" applyNumberFormat="1" applyFont="1" applyFill="1" applyBorder="1" applyAlignment="1" applyProtection="1">
      <alignment horizontal="center" vertical="center" wrapText="1"/>
    </xf>
    <xf numFmtId="6" fontId="81" fillId="0" borderId="462" xfId="65" applyNumberFormat="1" applyFont="1" applyFill="1" applyBorder="1" applyAlignment="1" applyProtection="1">
      <alignment vertical="center"/>
    </xf>
    <xf numFmtId="6" fontId="81" fillId="0" borderId="456" xfId="65" applyNumberFormat="1" applyFont="1" applyFill="1" applyBorder="1" applyAlignment="1" applyProtection="1">
      <alignment vertical="center"/>
    </xf>
    <xf numFmtId="6" fontId="89" fillId="27" borderId="434" xfId="65" applyNumberFormat="1" applyFont="1" applyFill="1" applyBorder="1" applyAlignment="1" applyProtection="1">
      <alignment horizontal="left" vertical="center"/>
    </xf>
    <xf numFmtId="40" fontId="81" fillId="0" borderId="462" xfId="65" applyNumberFormat="1" applyFont="1" applyFill="1" applyBorder="1" applyAlignment="1" applyProtection="1">
      <alignment vertical="center"/>
    </xf>
    <xf numFmtId="40" fontId="81" fillId="0" borderId="355" xfId="65" applyNumberFormat="1" applyFont="1" applyFill="1" applyBorder="1" applyAlignment="1" applyProtection="1">
      <alignment vertical="center"/>
    </xf>
    <xf numFmtId="40" fontId="81" fillId="0" borderId="456" xfId="65" applyNumberFormat="1" applyFont="1" applyFill="1" applyBorder="1" applyAlignment="1" applyProtection="1">
      <alignment vertical="center"/>
    </xf>
    <xf numFmtId="40" fontId="81" fillId="0" borderId="261" xfId="65" applyNumberFormat="1" applyFont="1" applyFill="1" applyBorder="1" applyAlignment="1" applyProtection="1">
      <alignment vertical="center"/>
    </xf>
    <xf numFmtId="40" fontId="89" fillId="0" borderId="362" xfId="65" applyNumberFormat="1" applyFont="1" applyFill="1" applyBorder="1" applyAlignment="1" applyProtection="1">
      <alignment vertical="center"/>
    </xf>
    <xf numFmtId="40" fontId="89" fillId="27" borderId="371" xfId="65" applyNumberFormat="1" applyFont="1" applyFill="1" applyBorder="1" applyAlignment="1" applyProtection="1">
      <alignment horizontal="left" vertical="center"/>
    </xf>
    <xf numFmtId="40" fontId="89" fillId="27" borderId="434" xfId="65" applyNumberFormat="1" applyFont="1" applyFill="1" applyBorder="1" applyAlignment="1" applyProtection="1">
      <alignment horizontal="left" vertical="center"/>
    </xf>
    <xf numFmtId="0" fontId="82" fillId="37" borderId="447" xfId="47847" applyFont="1" applyFill="1" applyBorder="1" applyAlignment="1">
      <alignment horizontal="center" vertical="center" wrapText="1"/>
    </xf>
    <xf numFmtId="166" fontId="82" fillId="60" borderId="344" xfId="65" applyNumberFormat="1" applyFont="1" applyFill="1" applyBorder="1" applyAlignment="1" applyProtection="1">
      <alignment horizontal="center" vertical="center" wrapText="1"/>
    </xf>
    <xf numFmtId="0" fontId="82" fillId="43" borderId="447" xfId="47847" applyFont="1" applyFill="1" applyBorder="1" applyAlignment="1">
      <alignment horizontal="center" vertical="center" wrapText="1"/>
    </xf>
    <xf numFmtId="6" fontId="82" fillId="43" borderId="447" xfId="47847" applyNumberFormat="1" applyFont="1" applyFill="1" applyBorder="1" applyAlignment="1">
      <alignment horizontal="center" vertical="center" wrapText="1"/>
    </xf>
    <xf numFmtId="6" fontId="23" fillId="44" borderId="353" xfId="65" applyNumberFormat="1" applyFont="1" applyFill="1" applyBorder="1" applyAlignment="1" applyProtection="1">
      <alignment vertical="center"/>
    </xf>
    <xf numFmtId="6" fontId="23" fillId="44" borderId="355" xfId="65" applyNumberFormat="1" applyFont="1" applyFill="1" applyBorder="1" applyAlignment="1" applyProtection="1">
      <alignment vertical="center"/>
    </xf>
    <xf numFmtId="6" fontId="23" fillId="44" borderId="348" xfId="65" applyNumberFormat="1" applyFont="1" applyFill="1" applyBorder="1" applyAlignment="1" applyProtection="1">
      <alignment vertical="center"/>
    </xf>
    <xf numFmtId="6" fontId="23" fillId="44" borderId="261" xfId="65" applyNumberFormat="1" applyFont="1" applyFill="1" applyBorder="1" applyAlignment="1" applyProtection="1">
      <alignment vertical="center"/>
    </xf>
    <xf numFmtId="6" fontId="25" fillId="44" borderId="362" xfId="65" applyNumberFormat="1" applyFont="1" applyFill="1" applyBorder="1" applyAlignment="1" applyProtection="1">
      <alignment vertical="center"/>
    </xf>
    <xf numFmtId="0" fontId="34" fillId="43" borderId="344" xfId="65" applyFont="1" applyFill="1" applyBorder="1" applyAlignment="1" applyProtection="1">
      <alignment horizontal="center" vertical="center" wrapText="1"/>
    </xf>
    <xf numFmtId="171" fontId="82" fillId="60" borderId="344" xfId="48" applyNumberFormat="1" applyFont="1" applyFill="1" applyBorder="1" applyAlignment="1" applyProtection="1">
      <alignment horizontal="center" vertical="center" wrapText="1"/>
    </xf>
    <xf numFmtId="166" fontId="82" fillId="62" borderId="447" xfId="65" applyNumberFormat="1" applyFont="1" applyFill="1" applyBorder="1" applyAlignment="1" applyProtection="1">
      <alignment horizontal="center" vertical="center" wrapText="1"/>
    </xf>
    <xf numFmtId="0" fontId="82" fillId="51" borderId="428" xfId="47847" applyFont="1" applyFill="1" applyBorder="1" applyAlignment="1">
      <alignment horizontal="center" vertical="center" wrapText="1"/>
    </xf>
    <xf numFmtId="6" fontId="82" fillId="51" borderId="428" xfId="47847" applyNumberFormat="1" applyFont="1" applyFill="1" applyBorder="1" applyAlignment="1">
      <alignment horizontal="center" vertical="center" wrapText="1"/>
    </xf>
    <xf numFmtId="171" fontId="82" fillId="51" borderId="428" xfId="47847" applyNumberFormat="1" applyFont="1" applyFill="1" applyBorder="1" applyAlignment="1">
      <alignment horizontal="center" vertical="center" wrapText="1"/>
    </xf>
    <xf numFmtId="6" fontId="82" fillId="37" borderId="428" xfId="47847" applyNumberFormat="1" applyFont="1" applyFill="1" applyBorder="1" applyAlignment="1">
      <alignment horizontal="center" vertical="center" wrapText="1"/>
    </xf>
    <xf numFmtId="171" fontId="82" fillId="37" borderId="428" xfId="47847" applyNumberFormat="1" applyFont="1" applyFill="1" applyBorder="1" applyAlignment="1">
      <alignment horizontal="center" vertical="center" wrapText="1"/>
    </xf>
    <xf numFmtId="6" fontId="82" fillId="37" borderId="447" xfId="47847" applyNumberFormat="1" applyFont="1" applyFill="1" applyBorder="1" applyAlignment="1">
      <alignment horizontal="center" vertical="center" wrapText="1"/>
    </xf>
    <xf numFmtId="0" fontId="82" fillId="37" borderId="428" xfId="47847" applyFont="1" applyFill="1" applyBorder="1" applyAlignment="1">
      <alignment horizontal="center" vertical="center" wrapText="1"/>
    </xf>
    <xf numFmtId="6" fontId="23" fillId="37" borderId="353" xfId="253" applyNumberFormat="1" applyFont="1" applyFill="1" applyBorder="1" applyAlignment="1" applyProtection="1">
      <alignment vertical="center"/>
    </xf>
    <xf numFmtId="6" fontId="23" fillId="37" borderId="261" xfId="253" applyNumberFormat="1" applyFont="1" applyFill="1" applyBorder="1" applyAlignment="1" applyProtection="1">
      <alignment vertical="center"/>
    </xf>
    <xf numFmtId="6" fontId="23" fillId="37" borderId="355" xfId="253" applyNumberFormat="1" applyFont="1" applyFill="1" applyBorder="1" applyAlignment="1" applyProtection="1">
      <alignment vertical="center"/>
    </xf>
    <xf numFmtId="6" fontId="23" fillId="37" borderId="348" xfId="253" applyNumberFormat="1" applyFont="1" applyFill="1" applyBorder="1" applyAlignment="1" applyProtection="1">
      <alignment vertical="center"/>
    </xf>
    <xf numFmtId="6" fontId="25" fillId="37" borderId="362" xfId="253" applyNumberFormat="1" applyFont="1" applyFill="1" applyBorder="1" applyAlignment="1" applyProtection="1">
      <alignment vertical="center"/>
    </xf>
    <xf numFmtId="6" fontId="81" fillId="43" borderId="462" xfId="65" applyNumberFormat="1" applyFont="1" applyFill="1" applyBorder="1" applyAlignment="1" applyProtection="1">
      <alignment vertical="center"/>
    </xf>
    <xf numFmtId="6" fontId="81" fillId="43" borderId="355" xfId="65" applyNumberFormat="1" applyFont="1" applyFill="1" applyBorder="1" applyAlignment="1" applyProtection="1">
      <alignment vertical="center"/>
    </xf>
    <xf numFmtId="6" fontId="81" fillId="43" borderId="456" xfId="65" applyNumberFormat="1" applyFont="1" applyFill="1" applyBorder="1" applyAlignment="1" applyProtection="1">
      <alignment vertical="center"/>
    </xf>
    <xf numFmtId="6" fontId="89" fillId="43" borderId="362" xfId="65" applyNumberFormat="1" applyFont="1" applyFill="1" applyBorder="1" applyAlignment="1" applyProtection="1">
      <alignment vertical="center"/>
    </xf>
    <xf numFmtId="6" fontId="81" fillId="43" borderId="261" xfId="65" applyNumberFormat="1" applyFont="1" applyFill="1" applyBorder="1" applyAlignment="1" applyProtection="1">
      <alignment vertical="center"/>
    </xf>
    <xf numFmtId="6" fontId="23" fillId="61" borderId="353" xfId="65" applyNumberFormat="1" applyFont="1" applyFill="1" applyBorder="1" applyAlignment="1" applyProtection="1">
      <alignment vertical="center"/>
    </xf>
    <xf numFmtId="6" fontId="23" fillId="61" borderId="355" xfId="65" applyNumberFormat="1" applyFont="1" applyFill="1" applyBorder="1" applyAlignment="1" applyProtection="1">
      <alignment vertical="center"/>
    </xf>
    <xf numFmtId="6" fontId="23" fillId="61" borderId="348" xfId="65" applyNumberFormat="1" applyFont="1" applyFill="1" applyBorder="1" applyAlignment="1" applyProtection="1">
      <alignment vertical="center"/>
    </xf>
    <xf numFmtId="6" fontId="23" fillId="61" borderId="261" xfId="65" applyNumberFormat="1" applyFont="1" applyFill="1" applyBorder="1" applyAlignment="1" applyProtection="1">
      <alignment vertical="center"/>
    </xf>
    <xf numFmtId="6" fontId="25" fillId="61" borderId="362" xfId="65" applyNumberFormat="1" applyFont="1" applyFill="1" applyBorder="1" applyAlignment="1" applyProtection="1">
      <alignment vertical="center"/>
    </xf>
    <xf numFmtId="1" fontId="96" fillId="25" borderId="456" xfId="0" applyNumberFormat="1" applyFont="1" applyFill="1" applyBorder="1" applyAlignment="1" applyProtection="1">
      <alignment horizontal="center" vertical="center" wrapText="1"/>
    </xf>
    <xf numFmtId="1" fontId="96" fillId="25" borderId="456" xfId="0" quotePrefix="1" applyNumberFormat="1" applyFont="1" applyFill="1" applyBorder="1" applyAlignment="1" applyProtection="1">
      <alignment horizontal="center" vertical="center" wrapText="1"/>
    </xf>
    <xf numFmtId="6" fontId="0" fillId="0" borderId="456" xfId="0" applyNumberFormat="1" applyFill="1" applyBorder="1" applyAlignment="1" applyProtection="1">
      <alignment vertical="center"/>
    </xf>
    <xf numFmtId="6" fontId="23" fillId="0" borderId="444" xfId="53" applyNumberFormat="1" applyFont="1" applyFill="1" applyBorder="1" applyAlignment="1" applyProtection="1">
      <alignment horizontal="right" vertical="center"/>
    </xf>
    <xf numFmtId="6" fontId="25" fillId="35" borderId="242" xfId="54" applyNumberFormat="1" applyFont="1" applyFill="1" applyBorder="1" applyAlignment="1" applyProtection="1">
      <alignment horizontal="right" vertical="center"/>
    </xf>
    <xf numFmtId="3" fontId="23" fillId="0" borderId="255" xfId="54" applyNumberFormat="1" applyFont="1" applyFill="1" applyBorder="1" applyAlignment="1" applyProtection="1">
      <alignment horizontal="right" vertical="center"/>
    </xf>
    <xf numFmtId="3" fontId="23" fillId="0" borderId="252" xfId="54" applyNumberFormat="1" applyFont="1" applyFill="1" applyBorder="1" applyAlignment="1" applyProtection="1">
      <alignment horizontal="right" vertical="center"/>
    </xf>
    <xf numFmtId="3" fontId="23" fillId="0" borderId="233" xfId="54" applyNumberFormat="1" applyFont="1" applyFill="1" applyBorder="1" applyAlignment="1" applyProtection="1">
      <alignment horizontal="right" vertical="center"/>
    </xf>
    <xf numFmtId="3" fontId="23" fillId="0" borderId="252" xfId="53" applyNumberFormat="1" applyFont="1" applyFill="1" applyBorder="1" applyAlignment="1" applyProtection="1">
      <alignment horizontal="right" vertical="center"/>
    </xf>
    <xf numFmtId="3" fontId="23" fillId="0" borderId="22" xfId="53" applyNumberFormat="1" applyFont="1" applyFill="1" applyBorder="1" applyAlignment="1" applyProtection="1">
      <alignment horizontal="right" vertical="center"/>
    </xf>
    <xf numFmtId="0" fontId="82" fillId="39" borderId="447" xfId="0" quotePrefix="1" applyFont="1" applyFill="1" applyBorder="1" applyAlignment="1" applyProtection="1">
      <alignment horizontal="center" vertical="center" wrapText="1"/>
    </xf>
    <xf numFmtId="1" fontId="104" fillId="25" borderId="447" xfId="0" applyNumberFormat="1" applyFont="1" applyFill="1" applyBorder="1" applyAlignment="1" applyProtection="1">
      <alignment horizontal="center" vertical="center" wrapText="1"/>
    </xf>
    <xf numFmtId="1" fontId="96" fillId="25" borderId="447" xfId="0" applyNumberFormat="1" applyFont="1" applyFill="1" applyBorder="1" applyAlignment="1" applyProtection="1">
      <alignment horizontal="center" vertical="center" wrapText="1"/>
    </xf>
    <xf numFmtId="1" fontId="96" fillId="25" borderId="447" xfId="0" quotePrefix="1" applyNumberFormat="1" applyFont="1" applyFill="1" applyBorder="1" applyAlignment="1" applyProtection="1">
      <alignment horizontal="center" vertical="center" wrapText="1"/>
    </xf>
    <xf numFmtId="6" fontId="23" fillId="31" borderId="456" xfId="0" applyNumberFormat="1" applyFont="1" applyFill="1" applyBorder="1" applyAlignment="1" applyProtection="1">
      <alignment horizontal="right" vertical="center"/>
    </xf>
    <xf numFmtId="6" fontId="23" fillId="35" borderId="456" xfId="0" applyNumberFormat="1" applyFont="1" applyFill="1" applyBorder="1" applyAlignment="1" applyProtection="1">
      <alignment horizontal="right" vertical="center"/>
    </xf>
    <xf numFmtId="38" fontId="23" fillId="0" borderId="396" xfId="53" applyNumberFormat="1" applyFont="1" applyFill="1" applyBorder="1" applyAlignment="1" applyProtection="1">
      <alignment horizontal="right" vertical="center"/>
    </xf>
    <xf numFmtId="6" fontId="23" fillId="0" borderId="396" xfId="53" applyNumberFormat="1" applyFont="1" applyFill="1" applyBorder="1" applyAlignment="1" applyProtection="1">
      <alignment horizontal="right" vertical="center"/>
    </xf>
    <xf numFmtId="173" fontId="23" fillId="0" borderId="396" xfId="53" applyNumberFormat="1" applyFont="1" applyFill="1" applyBorder="1" applyAlignment="1" applyProtection="1">
      <alignment horizontal="right" vertical="center"/>
    </xf>
    <xf numFmtId="6" fontId="23" fillId="38" borderId="396" xfId="53" applyNumberFormat="1" applyFont="1" applyFill="1" applyBorder="1" applyAlignment="1" applyProtection="1">
      <alignment horizontal="right" vertical="center"/>
    </xf>
    <xf numFmtId="38" fontId="23" fillId="0" borderId="456" xfId="53" applyNumberFormat="1" applyFont="1" applyFill="1" applyBorder="1" applyAlignment="1" applyProtection="1">
      <alignment horizontal="right" vertical="center"/>
    </xf>
    <xf numFmtId="6" fontId="23" fillId="0" borderId="456" xfId="53" applyNumberFormat="1" applyFont="1" applyFill="1" applyBorder="1" applyAlignment="1" applyProtection="1">
      <alignment horizontal="right" vertical="center"/>
    </xf>
    <xf numFmtId="173" fontId="23" fillId="0" borderId="456" xfId="53" applyNumberFormat="1" applyFont="1" applyFill="1" applyBorder="1" applyAlignment="1" applyProtection="1">
      <alignment horizontal="right" vertical="center"/>
    </xf>
    <xf numFmtId="6" fontId="23" fillId="34" borderId="456" xfId="54" applyNumberFormat="1" applyFont="1" applyFill="1" applyBorder="1" applyAlignment="1" applyProtection="1">
      <alignment horizontal="right" vertical="center"/>
    </xf>
    <xf numFmtId="6" fontId="23" fillId="0" borderId="456" xfId="54" applyNumberFormat="1" applyFont="1" applyFill="1" applyBorder="1" applyAlignment="1" applyProtection="1">
      <alignment horizontal="right" vertical="center"/>
    </xf>
    <xf numFmtId="6" fontId="23" fillId="38" borderId="456" xfId="53" applyNumberFormat="1" applyFont="1" applyFill="1" applyBorder="1" applyAlignment="1" applyProtection="1">
      <alignment horizontal="right" vertical="center"/>
    </xf>
    <xf numFmtId="6" fontId="25" fillId="35" borderId="416" xfId="54" applyNumberFormat="1" applyFont="1" applyFill="1" applyBorder="1" applyAlignment="1" applyProtection="1">
      <alignment horizontal="right" vertical="center"/>
    </xf>
    <xf numFmtId="1" fontId="96" fillId="25" borderId="447" xfId="53" quotePrefix="1" applyNumberFormat="1" applyFont="1" applyFill="1" applyBorder="1" applyAlignment="1" applyProtection="1">
      <alignment horizontal="center" vertical="center" wrapText="1"/>
    </xf>
    <xf numFmtId="38" fontId="25" fillId="0" borderId="415" xfId="54" applyNumberFormat="1" applyFont="1" applyFill="1" applyBorder="1" applyAlignment="1" applyProtection="1">
      <alignment horizontal="right" vertical="center"/>
    </xf>
    <xf numFmtId="38" fontId="25" fillId="0" borderId="417" xfId="54" applyNumberFormat="1" applyFont="1" applyFill="1" applyBorder="1" applyAlignment="1" applyProtection="1">
      <alignment horizontal="right" vertical="center"/>
    </xf>
    <xf numFmtId="173" fontId="25" fillId="0" borderId="417" xfId="54" applyNumberFormat="1" applyFont="1" applyFill="1" applyBorder="1" applyAlignment="1" applyProtection="1">
      <alignment horizontal="right" vertical="center"/>
    </xf>
    <xf numFmtId="6" fontId="23" fillId="0" borderId="267" xfId="54" applyNumberFormat="1" applyFont="1" applyFill="1" applyBorder="1" applyAlignment="1" applyProtection="1">
      <alignment horizontal="right" vertical="center"/>
    </xf>
    <xf numFmtId="6" fontId="23" fillId="0" borderId="267" xfId="53" applyNumberFormat="1" applyFont="1" applyFill="1" applyBorder="1" applyAlignment="1" applyProtection="1">
      <alignment horizontal="right" vertical="center"/>
    </xf>
    <xf numFmtId="6" fontId="23" fillId="34" borderId="267" xfId="54" applyNumberFormat="1" applyFont="1" applyFill="1" applyBorder="1" applyAlignment="1" applyProtection="1">
      <alignment horizontal="right" vertical="center"/>
    </xf>
    <xf numFmtId="49" fontId="47" fillId="36" borderId="446" xfId="53" applyNumberFormat="1" applyFont="1" applyFill="1" applyBorder="1" applyAlignment="1" applyProtection="1">
      <alignment vertical="center"/>
    </xf>
    <xf numFmtId="1" fontId="96" fillId="25" borderId="456" xfId="53" quotePrefix="1" applyNumberFormat="1" applyFont="1" applyFill="1" applyBorder="1" applyAlignment="1" applyProtection="1">
      <alignment horizontal="center" vertical="center" wrapText="1"/>
    </xf>
    <xf numFmtId="6" fontId="23" fillId="45" borderId="438" xfId="54" applyNumberFormat="1" applyFont="1" applyFill="1" applyBorder="1" applyAlignment="1" applyProtection="1">
      <alignment horizontal="right" vertical="center"/>
    </xf>
    <xf numFmtId="6" fontId="23" fillId="45" borderId="354" xfId="54" applyNumberFormat="1" applyFont="1" applyFill="1" applyBorder="1" applyAlignment="1" applyProtection="1">
      <alignment horizontal="right" vertical="center"/>
    </xf>
    <xf numFmtId="6" fontId="23" fillId="45" borderId="439" xfId="54" applyNumberFormat="1" applyFont="1" applyFill="1" applyBorder="1" applyAlignment="1" applyProtection="1">
      <alignment horizontal="right" vertical="center"/>
    </xf>
    <xf numFmtId="6" fontId="25" fillId="45" borderId="443" xfId="54" applyNumberFormat="1" applyFont="1" applyFill="1" applyBorder="1" applyAlignment="1" applyProtection="1">
      <alignment horizontal="right" vertical="center"/>
    </xf>
    <xf numFmtId="6" fontId="23" fillId="57" borderId="354" xfId="54" applyNumberFormat="1" applyFont="1" applyFill="1" applyBorder="1" applyAlignment="1" applyProtection="1">
      <alignment horizontal="right" vertical="center"/>
    </xf>
    <xf numFmtId="38" fontId="26" fillId="0" borderId="466" xfId="28" applyNumberFormat="1" applyFont="1" applyFill="1" applyBorder="1" applyAlignment="1" applyProtection="1">
      <alignment vertical="center"/>
    </xf>
    <xf numFmtId="38" fontId="26" fillId="0" borderId="467" xfId="28" applyNumberFormat="1" applyFont="1" applyFill="1" applyBorder="1" applyAlignment="1" applyProtection="1">
      <alignment vertical="center"/>
    </xf>
    <xf numFmtId="6" fontId="31" fillId="30" borderId="468" xfId="0" applyNumberFormat="1" applyFont="1" applyFill="1" applyBorder="1" applyAlignment="1" applyProtection="1">
      <alignment vertical="center"/>
    </xf>
    <xf numFmtId="38" fontId="31" fillId="30" borderId="309" xfId="0" quotePrefix="1" applyNumberFormat="1" applyFont="1" applyFill="1" applyBorder="1" applyAlignment="1" applyProtection="1">
      <alignment horizontal="center" vertical="center" wrapText="1"/>
    </xf>
    <xf numFmtId="0" fontId="82" fillId="34" borderId="465" xfId="0" applyFont="1" applyFill="1" applyBorder="1" applyAlignment="1" applyProtection="1">
      <alignment horizontal="center" vertical="center" wrapText="1"/>
    </xf>
    <xf numFmtId="49" fontId="34" fillId="33" borderId="465" xfId="53" applyNumberFormat="1" applyFont="1" applyFill="1" applyBorder="1" applyAlignment="1" applyProtection="1">
      <alignment horizontal="center" vertical="center" wrapText="1"/>
    </xf>
    <xf numFmtId="0" fontId="82" fillId="49" borderId="465" xfId="0" applyFont="1" applyFill="1" applyBorder="1" applyAlignment="1" applyProtection="1">
      <alignment horizontal="center" vertical="center" wrapText="1"/>
    </xf>
    <xf numFmtId="0" fontId="34" fillId="45" borderId="465" xfId="0" applyFont="1" applyFill="1" applyBorder="1" applyAlignment="1" applyProtection="1">
      <alignment horizontal="center" vertical="center" wrapText="1"/>
    </xf>
    <xf numFmtId="0" fontId="82" fillId="45" borderId="465" xfId="0" quotePrefix="1" applyFont="1" applyFill="1" applyBorder="1" applyAlignment="1" applyProtection="1">
      <alignment horizontal="center" vertical="center" wrapText="1"/>
    </xf>
    <xf numFmtId="49" fontId="34" fillId="33" borderId="344" xfId="53" applyNumberFormat="1" applyFont="1" applyFill="1" applyBorder="1" applyAlignment="1" applyProtection="1">
      <alignment horizontal="center" vertical="center" wrapText="1"/>
    </xf>
    <xf numFmtId="10" fontId="76" fillId="0" borderId="0" xfId="0" applyNumberFormat="1" applyFont="1" applyAlignment="1" applyProtection="1">
      <alignment vertical="center"/>
    </xf>
    <xf numFmtId="0" fontId="42" fillId="30" borderId="448" xfId="0" applyFont="1" applyFill="1" applyBorder="1" applyAlignment="1" applyProtection="1">
      <alignment horizontal="center" vertical="center"/>
    </xf>
    <xf numFmtId="0" fontId="0" fillId="30" borderId="448" xfId="0" applyFill="1" applyBorder="1" applyProtection="1"/>
    <xf numFmtId="0" fontId="36" fillId="30" borderId="455" xfId="0" applyFont="1" applyFill="1" applyBorder="1" applyAlignment="1" applyProtection="1">
      <alignment horizontal="center" wrapText="1"/>
    </xf>
    <xf numFmtId="166" fontId="30" fillId="30" borderId="448" xfId="28" applyNumberFormat="1" applyFont="1" applyFill="1" applyBorder="1" applyAlignment="1" applyProtection="1">
      <alignment horizontal="center"/>
    </xf>
    <xf numFmtId="0" fontId="0" fillId="30" borderId="448" xfId="0" applyFill="1" applyBorder="1" applyAlignment="1" applyProtection="1">
      <alignment horizontal="center"/>
    </xf>
    <xf numFmtId="0" fontId="47" fillId="30" borderId="448" xfId="0" applyFont="1" applyFill="1" applyBorder="1" applyAlignment="1" applyProtection="1">
      <alignment vertical="center" wrapText="1"/>
    </xf>
    <xf numFmtId="0" fontId="47" fillId="30" borderId="448" xfId="0" quotePrefix="1" applyFont="1" applyFill="1" applyBorder="1" applyAlignment="1" applyProtection="1">
      <alignment vertical="center" wrapText="1"/>
    </xf>
    <xf numFmtId="0" fontId="42" fillId="30" borderId="448" xfId="0" applyFont="1" applyFill="1" applyBorder="1" applyAlignment="1" applyProtection="1">
      <alignment vertical="center"/>
    </xf>
    <xf numFmtId="0" fontId="0" fillId="30" borderId="469" xfId="0" applyFill="1" applyBorder="1" applyProtection="1"/>
    <xf numFmtId="0" fontId="0" fillId="30" borderId="456" xfId="0" applyFill="1" applyBorder="1" applyProtection="1"/>
    <xf numFmtId="0" fontId="0" fillId="30" borderId="470" xfId="0" applyFill="1" applyBorder="1" applyProtection="1"/>
    <xf numFmtId="0" fontId="105" fillId="0" borderId="0" xfId="0" applyFont="1" applyBorder="1" applyAlignment="1" applyProtection="1">
      <alignment vertical="center" wrapText="1"/>
    </xf>
    <xf numFmtId="0" fontId="105" fillId="0" borderId="0" xfId="0" applyFont="1" applyBorder="1" applyAlignment="1" applyProtection="1">
      <alignment vertical="center"/>
    </xf>
    <xf numFmtId="6" fontId="31" fillId="46" borderId="287" xfId="0" applyNumberFormat="1" applyFont="1" applyFill="1" applyBorder="1" applyAlignment="1" applyProtection="1">
      <alignment vertical="center"/>
    </xf>
    <xf numFmtId="6" fontId="31" fillId="46" borderId="285" xfId="0" applyNumberFormat="1" applyFont="1" applyFill="1" applyBorder="1" applyAlignment="1" applyProtection="1">
      <alignment vertical="center"/>
    </xf>
    <xf numFmtId="6" fontId="31" fillId="46" borderId="288" xfId="0" applyNumberFormat="1" applyFont="1" applyFill="1" applyBorder="1" applyAlignment="1" applyProtection="1">
      <alignment vertical="center"/>
    </xf>
    <xf numFmtId="6" fontId="31" fillId="46" borderId="277" xfId="0" applyNumberFormat="1" applyFont="1" applyFill="1" applyBorder="1" applyAlignment="1" applyProtection="1">
      <alignment vertical="center"/>
    </xf>
    <xf numFmtId="6" fontId="27" fillId="46" borderId="280" xfId="0" applyNumberFormat="1" applyFont="1" applyFill="1" applyBorder="1" applyAlignment="1" applyProtection="1">
      <alignment vertical="center"/>
    </xf>
    <xf numFmtId="6" fontId="31" fillId="46" borderId="289" xfId="0" applyNumberFormat="1" applyFont="1" applyFill="1" applyBorder="1" applyAlignment="1" applyProtection="1">
      <alignment vertical="center"/>
    </xf>
    <xf numFmtId="0" fontId="31" fillId="30" borderId="273" xfId="0" applyFont="1" applyFill="1" applyBorder="1" applyAlignment="1" applyProtection="1">
      <alignment horizontal="center" vertical="center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0" fontId="34" fillId="44" borderId="465" xfId="0" applyFont="1" applyFill="1" applyBorder="1" applyAlignment="1" applyProtection="1">
      <alignment horizontal="center" vertical="center" wrapText="1"/>
    </xf>
    <xf numFmtId="1" fontId="29" fillId="25" borderId="465" xfId="0" applyNumberFormat="1" applyFont="1" applyFill="1" applyBorder="1" applyAlignment="1" applyProtection="1">
      <alignment horizontal="center" vertical="center"/>
    </xf>
    <xf numFmtId="1" fontId="96" fillId="25" borderId="465" xfId="0" applyNumberFormat="1" applyFont="1" applyFill="1" applyBorder="1" applyAlignment="1" applyProtection="1">
      <alignment horizontal="center" vertical="center"/>
    </xf>
    <xf numFmtId="6" fontId="24" fillId="0" borderId="424" xfId="0" applyNumberFormat="1" applyFont="1" applyFill="1" applyBorder="1" applyAlignment="1" applyProtection="1">
      <alignment vertical="center"/>
    </xf>
    <xf numFmtId="6" fontId="24" fillId="0" borderId="422" xfId="0" applyNumberFormat="1" applyFont="1" applyFill="1" applyBorder="1" applyAlignment="1" applyProtection="1">
      <alignment vertical="center"/>
    </xf>
    <xf numFmtId="38" fontId="81" fillId="0" borderId="0" xfId="47823" applyNumberFormat="1" applyFont="1" applyBorder="1" applyAlignment="1" applyProtection="1">
      <alignment vertical="center"/>
    </xf>
    <xf numFmtId="0" fontId="104" fillId="25" borderId="315" xfId="28" quotePrefix="1" applyNumberFormat="1" applyFont="1" applyFill="1" applyBorder="1" applyAlignment="1" applyProtection="1">
      <alignment horizontal="center" vertical="center"/>
    </xf>
    <xf numFmtId="0" fontId="104" fillId="25" borderId="314" xfId="28" quotePrefix="1" applyNumberFormat="1" applyFont="1" applyFill="1" applyBorder="1" applyAlignment="1" applyProtection="1">
      <alignment horizontal="center" vertical="center"/>
    </xf>
    <xf numFmtId="0" fontId="104" fillId="25" borderId="344" xfId="28" quotePrefix="1" applyNumberFormat="1" applyFont="1" applyFill="1" applyBorder="1" applyAlignment="1" applyProtection="1">
      <alignment horizontal="center" vertical="center"/>
    </xf>
    <xf numFmtId="1" fontId="104" fillId="25" borderId="314" xfId="28" quotePrefix="1" applyNumberFormat="1" applyFont="1" applyFill="1" applyBorder="1" applyAlignment="1" applyProtection="1">
      <alignment horizontal="center" vertical="center" wrapText="1"/>
    </xf>
    <xf numFmtId="1" fontId="104" fillId="25" borderId="344" xfId="28" quotePrefix="1" applyNumberFormat="1" applyFont="1" applyFill="1" applyBorder="1" applyAlignment="1" applyProtection="1">
      <alignment horizontal="center" vertical="center" wrapText="1"/>
    </xf>
    <xf numFmtId="1" fontId="104" fillId="25" borderId="377" xfId="65" quotePrefix="1" applyNumberFormat="1" applyFont="1" applyFill="1" applyBorder="1" applyAlignment="1" applyProtection="1">
      <alignment horizontal="center" vertical="center" wrapText="1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44" xfId="53" applyNumberFormat="1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49" fontId="34" fillId="34" borderId="344" xfId="53" applyNumberFormat="1" applyFont="1" applyFill="1" applyBorder="1" applyAlignment="1" applyProtection="1">
      <alignment horizontal="center" vertical="center" wrapText="1"/>
    </xf>
    <xf numFmtId="0" fontId="23" fillId="33" borderId="251" xfId="53" applyFont="1" applyFill="1" applyBorder="1" applyAlignment="1" applyProtection="1">
      <alignment horizontal="center" vertical="center"/>
    </xf>
    <xf numFmtId="0" fontId="23" fillId="33" borderId="270" xfId="53" applyFont="1" applyFill="1" applyBorder="1" applyAlignment="1" applyProtection="1">
      <alignment horizontal="center" vertical="center"/>
    </xf>
    <xf numFmtId="0" fontId="23" fillId="33" borderId="252" xfId="53" applyFont="1" applyFill="1" applyBorder="1" applyAlignment="1" applyProtection="1">
      <alignment vertical="center"/>
    </xf>
    <xf numFmtId="6" fontId="23" fillId="33" borderId="257" xfId="54" applyNumberFormat="1" applyFont="1" applyFill="1" applyBorder="1" applyAlignment="1" applyProtection="1">
      <alignment horizontal="right" vertical="center"/>
    </xf>
    <xf numFmtId="6" fontId="23" fillId="33" borderId="354" xfId="54" applyNumberFormat="1" applyFont="1" applyFill="1" applyBorder="1" applyAlignment="1" applyProtection="1">
      <alignment horizontal="right" vertical="center"/>
    </xf>
    <xf numFmtId="6" fontId="23" fillId="33" borderId="270" xfId="53" applyNumberFormat="1" applyFont="1" applyFill="1" applyBorder="1" applyAlignment="1" applyProtection="1">
      <alignment horizontal="right" vertical="center"/>
    </xf>
    <xf numFmtId="3" fontId="0" fillId="0" borderId="0" xfId="0" applyNumberFormat="1" applyProtection="1"/>
    <xf numFmtId="164" fontId="23" fillId="0" borderId="257" xfId="47839" applyNumberFormat="1" applyFont="1" applyFill="1" applyBorder="1" applyAlignment="1">
      <alignment vertical="center"/>
    </xf>
    <xf numFmtId="164" fontId="23" fillId="0" borderId="206" xfId="47839" applyNumberFormat="1" applyFont="1" applyFill="1" applyBorder="1" applyAlignment="1">
      <alignment vertical="center"/>
    </xf>
    <xf numFmtId="164" fontId="25" fillId="0" borderId="12" xfId="47839" applyNumberFormat="1" applyFont="1" applyFill="1" applyBorder="1" applyAlignment="1">
      <alignment vertical="center"/>
    </xf>
    <xf numFmtId="43" fontId="23" fillId="0" borderId="257" xfId="47839" applyNumberFormat="1" applyFont="1" applyFill="1" applyBorder="1" applyAlignment="1">
      <alignment vertical="center"/>
    </xf>
    <xf numFmtId="43" fontId="23" fillId="0" borderId="206" xfId="47839" applyNumberFormat="1" applyFont="1" applyFill="1" applyBorder="1" applyAlignment="1">
      <alignment vertical="center"/>
    </xf>
    <xf numFmtId="43" fontId="25" fillId="0" borderId="12" xfId="47839" applyNumberFormat="1" applyFont="1" applyFill="1" applyBorder="1" applyAlignment="1">
      <alignment vertical="center"/>
    </xf>
    <xf numFmtId="174" fontId="23" fillId="0" borderId="257" xfId="47839" applyNumberFormat="1" applyFont="1" applyFill="1" applyBorder="1" applyAlignment="1">
      <alignment vertical="center"/>
    </xf>
    <xf numFmtId="174" fontId="23" fillId="0" borderId="206" xfId="47839" applyNumberFormat="1" applyFont="1" applyFill="1" applyBorder="1" applyAlignment="1">
      <alignment vertical="center"/>
    </xf>
    <xf numFmtId="174" fontId="25" fillId="0" borderId="12" xfId="47839" applyNumberFormat="1" applyFont="1" applyFill="1" applyBorder="1" applyAlignment="1">
      <alignment vertical="center"/>
    </xf>
    <xf numFmtId="173" fontId="23" fillId="0" borderId="250" xfId="0" applyNumberFormat="1" applyFont="1" applyBorder="1" applyAlignment="1" applyProtection="1">
      <alignment vertical="center"/>
    </xf>
    <xf numFmtId="173" fontId="23" fillId="0" borderId="366" xfId="0" applyNumberFormat="1" applyFont="1" applyBorder="1" applyAlignment="1" applyProtection="1">
      <alignment vertical="center"/>
    </xf>
    <xf numFmtId="173" fontId="25" fillId="0" borderId="12" xfId="0" applyNumberFormat="1" applyFont="1" applyFill="1" applyBorder="1" applyAlignment="1" applyProtection="1">
      <alignment vertical="center"/>
    </xf>
    <xf numFmtId="1" fontId="96" fillId="25" borderId="428" xfId="0" quotePrefix="1" applyNumberFormat="1" applyFont="1" applyFill="1" applyBorder="1" applyAlignment="1" applyProtection="1">
      <alignment horizontal="center" vertical="center" wrapText="1"/>
    </xf>
    <xf numFmtId="1" fontId="96" fillId="25" borderId="465" xfId="0" quotePrefix="1" applyNumberFormat="1" applyFont="1" applyFill="1" applyBorder="1" applyAlignment="1" applyProtection="1">
      <alignment horizontal="center" vertical="center" wrapText="1"/>
    </xf>
    <xf numFmtId="1" fontId="96" fillId="25" borderId="209" xfId="0" quotePrefix="1" applyNumberFormat="1" applyFont="1" applyFill="1" applyBorder="1" applyAlignment="1" applyProtection="1">
      <alignment horizontal="center" vertical="center" wrapText="1"/>
    </xf>
    <xf numFmtId="6" fontId="23" fillId="0" borderId="474" xfId="53" applyNumberFormat="1" applyFont="1" applyFill="1" applyBorder="1" applyAlignment="1" applyProtection="1">
      <alignment horizontal="right" vertical="center"/>
    </xf>
    <xf numFmtId="6" fontId="23" fillId="0" borderId="475" xfId="53" applyNumberFormat="1" applyFont="1" applyFill="1" applyBorder="1" applyAlignment="1" applyProtection="1">
      <alignment horizontal="right" vertical="center"/>
    </xf>
    <xf numFmtId="6" fontId="23" fillId="0" borderId="476" xfId="53" applyNumberFormat="1" applyFont="1" applyFill="1" applyBorder="1" applyAlignment="1" applyProtection="1">
      <alignment horizontal="right" vertical="center"/>
    </xf>
    <xf numFmtId="6" fontId="23" fillId="0" borderId="477" xfId="53" applyNumberFormat="1" applyFont="1" applyFill="1" applyBorder="1" applyAlignment="1" applyProtection="1">
      <alignment horizontal="right" vertical="center"/>
    </xf>
    <xf numFmtId="6" fontId="25" fillId="0" borderId="418" xfId="54" applyNumberFormat="1" applyFont="1" applyFill="1" applyBorder="1" applyAlignment="1" applyProtection="1">
      <alignment horizontal="right" vertical="center"/>
    </xf>
    <xf numFmtId="4" fontId="24" fillId="0" borderId="235" xfId="30" applyNumberFormat="1" applyFont="1" applyFill="1" applyBorder="1" applyAlignment="1" applyProtection="1">
      <alignment horizontal="right" vertical="center"/>
    </xf>
    <xf numFmtId="4" fontId="24" fillId="0" borderId="238" xfId="30" applyNumberFormat="1" applyFont="1" applyFill="1" applyBorder="1" applyAlignment="1" applyProtection="1">
      <alignment horizontal="right" vertical="center"/>
    </xf>
    <xf numFmtId="4" fontId="24" fillId="0" borderId="233" xfId="30" applyNumberFormat="1" applyFont="1" applyFill="1" applyBorder="1" applyAlignment="1" applyProtection="1">
      <alignment horizontal="right" vertical="center"/>
    </xf>
    <xf numFmtId="4" fontId="25" fillId="0" borderId="39" xfId="54" applyNumberFormat="1" applyFont="1" applyFill="1" applyBorder="1" applyAlignment="1" applyProtection="1">
      <alignment horizontal="right" vertical="center"/>
    </xf>
    <xf numFmtId="4" fontId="23" fillId="0" borderId="478" xfId="53" applyNumberFormat="1" applyFont="1" applyFill="1" applyBorder="1" applyAlignment="1" applyProtection="1">
      <alignment horizontal="right" vertical="center"/>
    </xf>
    <xf numFmtId="4" fontId="23" fillId="0" borderId="479" xfId="53" applyNumberFormat="1" applyFont="1" applyFill="1" applyBorder="1" applyAlignment="1" applyProtection="1">
      <alignment horizontal="right" vertical="center"/>
    </xf>
    <xf numFmtId="4" fontId="23" fillId="0" borderId="480" xfId="53" applyNumberFormat="1" applyFont="1" applyFill="1" applyBorder="1" applyAlignment="1" applyProtection="1">
      <alignment horizontal="right" vertical="center"/>
    </xf>
    <xf numFmtId="4" fontId="23" fillId="0" borderId="481" xfId="53" applyNumberFormat="1" applyFont="1" applyFill="1" applyBorder="1" applyAlignment="1" applyProtection="1">
      <alignment horizontal="right" vertical="center"/>
    </xf>
    <xf numFmtId="4" fontId="25" fillId="0" borderId="482" xfId="54" applyNumberFormat="1" applyFont="1" applyFill="1" applyBorder="1" applyAlignment="1" applyProtection="1">
      <alignment horizontal="right" vertical="center"/>
    </xf>
    <xf numFmtId="4" fontId="23" fillId="0" borderId="421" xfId="53" applyNumberFormat="1" applyFont="1" applyFill="1" applyBorder="1" applyAlignment="1" applyProtection="1">
      <alignment horizontal="right" vertical="center"/>
    </xf>
    <xf numFmtId="4" fontId="23" fillId="0" borderId="41" xfId="53" applyNumberFormat="1" applyFont="1" applyFill="1" applyBorder="1" applyAlignment="1" applyProtection="1">
      <alignment horizontal="right" vertical="center"/>
    </xf>
    <xf numFmtId="4" fontId="23" fillId="0" borderId="246" xfId="53" applyNumberFormat="1" applyFont="1" applyFill="1" applyBorder="1" applyAlignment="1" applyProtection="1">
      <alignment horizontal="right" vertical="center"/>
    </xf>
    <xf numFmtId="4" fontId="23" fillId="0" borderId="43" xfId="53" applyNumberFormat="1" applyFont="1" applyFill="1" applyBorder="1" applyAlignment="1" applyProtection="1">
      <alignment horizontal="right" vertical="center"/>
    </xf>
    <xf numFmtId="4" fontId="23" fillId="0" borderId="45" xfId="53" applyNumberFormat="1" applyFont="1" applyFill="1" applyBorder="1" applyAlignment="1" applyProtection="1">
      <alignment horizontal="right" vertical="center"/>
    </xf>
    <xf numFmtId="6" fontId="25" fillId="34" borderId="56" xfId="54" applyNumberFormat="1" applyFont="1" applyFill="1" applyBorder="1" applyAlignment="1" applyProtection="1">
      <alignment horizontal="right" vertical="center"/>
    </xf>
    <xf numFmtId="6" fontId="23" fillId="0" borderId="44" xfId="53" applyNumberFormat="1" applyFont="1" applyFill="1" applyBorder="1" applyAlignment="1" applyProtection="1">
      <alignment horizontal="right" vertical="center"/>
    </xf>
    <xf numFmtId="6" fontId="23" fillId="0" borderId="46" xfId="53" applyNumberFormat="1" applyFont="1" applyFill="1" applyBorder="1" applyAlignment="1" applyProtection="1">
      <alignment horizontal="right" vertical="center"/>
    </xf>
    <xf numFmtId="49" fontId="34" fillId="33" borderId="465" xfId="53" applyNumberFormat="1" applyFont="1" applyFill="1" applyBorder="1" applyAlignment="1" applyProtection="1">
      <alignment horizontal="center" vertical="center" wrapText="1"/>
    </xf>
    <xf numFmtId="0" fontId="82" fillId="34" borderId="442" xfId="65" applyFont="1" applyFill="1" applyBorder="1" applyAlignment="1">
      <alignment horizontal="center" vertical="center" wrapText="1"/>
    </xf>
    <xf numFmtId="0" fontId="82" fillId="44" borderId="442" xfId="65" applyFont="1" applyFill="1" applyBorder="1" applyAlignment="1">
      <alignment horizontal="center" vertical="center" wrapText="1"/>
    </xf>
    <xf numFmtId="0" fontId="28" fillId="25" borderId="429" xfId="58" applyFont="1" applyFill="1" applyBorder="1" applyAlignment="1">
      <alignment vertical="center"/>
    </xf>
    <xf numFmtId="0" fontId="28" fillId="25" borderId="25" xfId="58" applyFont="1" applyFill="1" applyBorder="1" applyAlignment="1">
      <alignment vertical="center"/>
    </xf>
    <xf numFmtId="1" fontId="96" fillId="25" borderId="442" xfId="65" applyNumberFormat="1" applyFont="1" applyFill="1" applyBorder="1" applyAlignment="1" applyProtection="1">
      <alignment horizontal="center" vertical="center" wrapText="1"/>
    </xf>
    <xf numFmtId="1" fontId="96" fillId="25" borderId="344" xfId="65" applyNumberFormat="1" applyFont="1" applyFill="1" applyBorder="1" applyAlignment="1" applyProtection="1">
      <alignment horizontal="center" vertical="center" wrapText="1"/>
    </xf>
    <xf numFmtId="1" fontId="96" fillId="25" borderId="489" xfId="53" quotePrefix="1" applyNumberFormat="1" applyFont="1" applyFill="1" applyBorder="1" applyAlignment="1" applyProtection="1">
      <alignment horizontal="center" vertical="center" wrapText="1"/>
    </xf>
    <xf numFmtId="1" fontId="96" fillId="25" borderId="465" xfId="0" applyNumberFormat="1" applyFont="1" applyFill="1" applyBorder="1" applyAlignment="1" applyProtection="1">
      <alignment horizontal="center" vertical="center" wrapText="1"/>
    </xf>
    <xf numFmtId="49" fontId="34" fillId="34" borderId="465" xfId="53" applyNumberFormat="1" applyFont="1" applyFill="1" applyBorder="1" applyAlignment="1" applyProtection="1">
      <alignment horizontal="center" vertical="center" wrapText="1"/>
    </xf>
    <xf numFmtId="1" fontId="29" fillId="25" borderId="489" xfId="53" quotePrefix="1" applyNumberFormat="1" applyFont="1" applyFill="1" applyBorder="1" applyAlignment="1" applyProtection="1">
      <alignment horizontal="center"/>
    </xf>
    <xf numFmtId="1" fontId="29" fillId="25" borderId="465" xfId="53" quotePrefix="1" applyNumberFormat="1" applyFont="1" applyFill="1" applyBorder="1" applyAlignment="1" applyProtection="1">
      <alignment horizontal="center" vertical="center"/>
    </xf>
    <xf numFmtId="1" fontId="96" fillId="25" borderId="465" xfId="53" quotePrefix="1" applyNumberFormat="1" applyFont="1" applyFill="1" applyBorder="1" applyAlignment="1" applyProtection="1">
      <alignment horizontal="center" vertical="center" wrapText="1"/>
    </xf>
    <xf numFmtId="1" fontId="29" fillId="25" borderId="489" xfId="53" quotePrefix="1" applyNumberFormat="1" applyFont="1" applyFill="1" applyBorder="1" applyAlignment="1" applyProtection="1">
      <alignment horizontal="center" vertical="center"/>
    </xf>
    <xf numFmtId="6" fontId="25" fillId="35" borderId="411" xfId="54" applyNumberFormat="1" applyFont="1" applyFill="1" applyBorder="1" applyAlignment="1" applyProtection="1">
      <alignment horizontal="right" vertical="center"/>
    </xf>
    <xf numFmtId="5" fontId="109" fillId="0" borderId="0" xfId="0" applyNumberFormat="1" applyFont="1" applyFill="1" applyBorder="1" applyAlignment="1" applyProtection="1">
      <alignment vertical="center"/>
    </xf>
    <xf numFmtId="5" fontId="110" fillId="0" borderId="0" xfId="0" applyNumberFormat="1" applyFont="1" applyFill="1" applyBorder="1" applyAlignment="1" applyProtection="1">
      <alignment horizontal="right" vertical="center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6" fontId="23" fillId="0" borderId="236" xfId="30" applyNumberFormat="1" applyFont="1" applyFill="1" applyBorder="1" applyAlignment="1" applyProtection="1">
      <alignment horizontal="right" vertical="center"/>
    </xf>
    <xf numFmtId="6" fontId="24" fillId="0" borderId="239" xfId="30" applyNumberFormat="1" applyFont="1" applyFill="1" applyBorder="1" applyAlignment="1" applyProtection="1">
      <alignment horizontal="right" vertical="center"/>
    </xf>
    <xf numFmtId="6" fontId="24" fillId="0" borderId="207" xfId="30" applyNumberFormat="1" applyFont="1" applyFill="1" applyBorder="1" applyAlignment="1" applyProtection="1">
      <alignment horizontal="right" vertical="center"/>
    </xf>
    <xf numFmtId="6" fontId="24" fillId="0" borderId="235" xfId="0" applyNumberFormat="1" applyFont="1" applyFill="1" applyBorder="1" applyAlignment="1" applyProtection="1">
      <alignment horizontal="right" vertical="center"/>
    </xf>
    <xf numFmtId="6" fontId="24" fillId="0" borderId="238" xfId="0" applyNumberFormat="1" applyFont="1" applyFill="1" applyBorder="1" applyAlignment="1" applyProtection="1">
      <alignment horizontal="right" vertical="center"/>
    </xf>
    <xf numFmtId="6" fontId="24" fillId="0" borderId="233" xfId="0" applyNumberFormat="1" applyFont="1" applyFill="1" applyBorder="1" applyAlignment="1" applyProtection="1">
      <alignment horizontal="right" vertical="center"/>
    </xf>
    <xf numFmtId="6" fontId="24" fillId="34" borderId="236" xfId="30" applyNumberFormat="1" applyFont="1" applyFill="1" applyBorder="1" applyAlignment="1" applyProtection="1">
      <alignment horizontal="right" vertical="center"/>
    </xf>
    <xf numFmtId="6" fontId="24" fillId="34" borderId="239" xfId="30" applyNumberFormat="1" applyFont="1" applyFill="1" applyBorder="1" applyAlignment="1" applyProtection="1">
      <alignment horizontal="right" vertical="center"/>
    </xf>
    <xf numFmtId="6" fontId="24" fillId="34" borderId="207" xfId="30" applyNumberFormat="1" applyFont="1" applyFill="1" applyBorder="1" applyAlignment="1" applyProtection="1">
      <alignment horizontal="right" vertical="center"/>
    </xf>
    <xf numFmtId="6" fontId="24" fillId="44" borderId="235" xfId="0" applyNumberFormat="1" applyFont="1" applyFill="1" applyBorder="1" applyAlignment="1" applyProtection="1">
      <alignment horizontal="right" vertical="center"/>
    </xf>
    <xf numFmtId="6" fontId="24" fillId="44" borderId="238" xfId="0" applyNumberFormat="1" applyFont="1" applyFill="1" applyBorder="1" applyAlignment="1" applyProtection="1">
      <alignment horizontal="right" vertical="center"/>
    </xf>
    <xf numFmtId="6" fontId="24" fillId="44" borderId="233" xfId="0" applyNumberFormat="1" applyFont="1" applyFill="1" applyBorder="1" applyAlignment="1" applyProtection="1">
      <alignment horizontal="right" vertical="center"/>
    </xf>
    <xf numFmtId="6" fontId="24" fillId="0" borderId="236" xfId="30" applyNumberFormat="1" applyFont="1" applyFill="1" applyBorder="1" applyAlignment="1" applyProtection="1">
      <alignment horizontal="right" vertical="center"/>
    </xf>
    <xf numFmtId="6" fontId="23" fillId="34" borderId="236" xfId="30" applyNumberFormat="1" applyFont="1" applyFill="1" applyBorder="1" applyAlignment="1" applyProtection="1">
      <alignment horizontal="right" vertical="center"/>
    </xf>
    <xf numFmtId="6" fontId="25" fillId="34" borderId="119" xfId="54" applyNumberFormat="1" applyFont="1" applyFill="1" applyBorder="1" applyAlignment="1" applyProtection="1">
      <alignment horizontal="right" vertical="center"/>
    </xf>
    <xf numFmtId="6" fontId="24" fillId="0" borderId="234" xfId="0" applyNumberFormat="1" applyFont="1" applyFill="1" applyBorder="1" applyAlignment="1" applyProtection="1">
      <alignment horizontal="right" vertical="center"/>
    </xf>
    <xf numFmtId="6" fontId="24" fillId="0" borderId="237" xfId="0" applyNumberFormat="1" applyFont="1" applyFill="1" applyBorder="1" applyAlignment="1" applyProtection="1">
      <alignment horizontal="right" vertical="center"/>
    </xf>
    <xf numFmtId="6" fontId="24" fillId="0" borderId="219" xfId="0" applyNumberFormat="1" applyFont="1" applyFill="1" applyBorder="1" applyAlignment="1" applyProtection="1">
      <alignment horizontal="right" vertical="center"/>
    </xf>
    <xf numFmtId="0" fontId="82" fillId="34" borderId="465" xfId="0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vertical="center"/>
    </xf>
    <xf numFmtId="0" fontId="23" fillId="0" borderId="0" xfId="0" applyFont="1" applyAlignment="1">
      <alignment horizontal="left" vertical="center" indent="2"/>
    </xf>
    <xf numFmtId="1" fontId="104" fillId="25" borderId="465" xfId="0" applyNumberFormat="1" applyFont="1" applyFill="1" applyBorder="1" applyAlignment="1" applyProtection="1">
      <alignment horizontal="center" vertical="center" wrapText="1"/>
    </xf>
    <xf numFmtId="6" fontId="23" fillId="0" borderId="490" xfId="0" applyNumberFormat="1" applyFont="1" applyFill="1" applyBorder="1" applyAlignment="1" applyProtection="1">
      <alignment vertical="center"/>
    </xf>
    <xf numFmtId="6" fontId="23" fillId="0" borderId="488" xfId="0" applyNumberFormat="1" applyFont="1" applyFill="1" applyBorder="1" applyAlignment="1" applyProtection="1">
      <alignment vertical="center"/>
    </xf>
    <xf numFmtId="0" fontId="76" fillId="0" borderId="0" xfId="0" applyFont="1" applyBorder="1" applyAlignment="1" applyProtection="1">
      <alignment vertical="center"/>
    </xf>
    <xf numFmtId="0" fontId="0" fillId="36" borderId="0" xfId="0" applyFill="1" applyAlignment="1">
      <alignment vertical="center"/>
    </xf>
    <xf numFmtId="0" fontId="23" fillId="64" borderId="0" xfId="0" applyFont="1" applyFill="1" applyAlignment="1">
      <alignment vertical="center"/>
    </xf>
    <xf numFmtId="0" fontId="0" fillId="65" borderId="0" xfId="0" applyFill="1" applyAlignment="1">
      <alignment vertical="center"/>
    </xf>
    <xf numFmtId="0" fontId="23" fillId="65" borderId="0" xfId="0" applyFont="1" applyFill="1" applyAlignment="1">
      <alignment horizontal="left" vertical="center" indent="2"/>
    </xf>
    <xf numFmtId="175" fontId="0" fillId="0" borderId="0" xfId="32" applyNumberFormat="1" applyFont="1"/>
    <xf numFmtId="14" fontId="81" fillId="0" borderId="0" xfId="47823" applyNumberFormat="1" applyFont="1" applyProtection="1"/>
    <xf numFmtId="0" fontId="23" fillId="33" borderId="0" xfId="0" applyFont="1" applyFill="1" applyAlignment="1">
      <alignment horizontal="left" vertical="center" indent="2"/>
    </xf>
    <xf numFmtId="0" fontId="23" fillId="33" borderId="0" xfId="0" applyFont="1" applyFill="1" applyAlignment="1">
      <alignment vertical="center"/>
    </xf>
    <xf numFmtId="0" fontId="23" fillId="34" borderId="0" xfId="0" applyFont="1" applyFill="1" applyAlignment="1">
      <alignment horizontal="left" vertical="center" indent="2"/>
    </xf>
    <xf numFmtId="0" fontId="0" fillId="34" borderId="0" xfId="0" applyFill="1" applyAlignment="1">
      <alignment vertical="center"/>
    </xf>
    <xf numFmtId="49" fontId="34" fillId="33" borderId="344" xfId="53" applyNumberFormat="1" applyFont="1" applyFill="1" applyBorder="1" applyAlignment="1" applyProtection="1">
      <alignment horizontal="center" vertical="center" wrapText="1"/>
    </xf>
    <xf numFmtId="6" fontId="27" fillId="35" borderId="280" xfId="0" applyNumberFormat="1" applyFont="1" applyFill="1" applyBorder="1" applyAlignment="1" applyProtection="1">
      <alignment vertical="center"/>
    </xf>
    <xf numFmtId="0" fontId="23" fillId="63" borderId="0" xfId="0" applyFont="1" applyFill="1" applyAlignment="1">
      <alignment vertical="center"/>
    </xf>
    <xf numFmtId="0" fontId="115" fillId="0" borderId="0" xfId="0" applyFont="1" applyAlignment="1">
      <alignment vertical="center"/>
    </xf>
    <xf numFmtId="0" fontId="23" fillId="66" borderId="0" xfId="0" applyFont="1" applyFill="1" applyAlignment="1">
      <alignment vertical="center"/>
    </xf>
    <xf numFmtId="0" fontId="23" fillId="50" borderId="0" xfId="0" applyFont="1" applyFill="1" applyAlignment="1">
      <alignment vertical="center"/>
    </xf>
    <xf numFmtId="0" fontId="23" fillId="50" borderId="0" xfId="0" applyFont="1" applyFill="1" applyAlignment="1">
      <alignment horizontal="left" vertical="center" indent="2"/>
    </xf>
    <xf numFmtId="0" fontId="23" fillId="0" borderId="0" xfId="0" applyFont="1" applyFill="1" applyAlignment="1">
      <alignment vertical="center"/>
    </xf>
    <xf numFmtId="0" fontId="23" fillId="38" borderId="0" xfId="0" applyFont="1" applyFill="1" applyAlignment="1">
      <alignment vertical="center"/>
    </xf>
    <xf numFmtId="0" fontId="23" fillId="45" borderId="0" xfId="0" applyFont="1" applyFill="1" applyAlignment="1">
      <alignment horizontal="left" vertical="center" indent="2"/>
    </xf>
    <xf numFmtId="0" fontId="23" fillId="66" borderId="0" xfId="0" applyFont="1" applyFill="1" applyAlignment="1">
      <alignment horizontal="left" vertical="center" indent="2"/>
    </xf>
    <xf numFmtId="0" fontId="0" fillId="66" borderId="0" xfId="0" applyFill="1" applyAlignment="1">
      <alignment vertical="center"/>
    </xf>
    <xf numFmtId="0" fontId="23" fillId="67" borderId="0" xfId="0" applyFont="1" applyFill="1" applyAlignment="1">
      <alignment vertical="center"/>
    </xf>
    <xf numFmtId="22" fontId="0" fillId="0" borderId="0" xfId="0" applyNumberFormat="1"/>
    <xf numFmtId="22" fontId="23" fillId="0" borderId="0" xfId="65" applyNumberFormat="1" applyFont="1" applyProtection="1"/>
    <xf numFmtId="22" fontId="0" fillId="0" borderId="0" xfId="0" applyNumberFormat="1" applyAlignment="1" applyProtection="1">
      <alignment vertical="center"/>
    </xf>
    <xf numFmtId="0" fontId="25" fillId="0" borderId="0" xfId="58" applyFont="1" applyFill="1" applyBorder="1" applyAlignment="1" applyProtection="1">
      <alignment vertical="center"/>
    </xf>
    <xf numFmtId="6" fontId="25" fillId="0" borderId="0" xfId="68" applyNumberFormat="1" applyFont="1" applyFill="1" applyBorder="1" applyAlignment="1">
      <alignment horizontal="right" vertical="center"/>
    </xf>
    <xf numFmtId="6" fontId="25" fillId="45" borderId="0" xfId="68" applyNumberFormat="1" applyFont="1" applyFill="1" applyBorder="1" applyAlignment="1">
      <alignment horizontal="right" vertical="center"/>
    </xf>
    <xf numFmtId="22" fontId="31" fillId="30" borderId="289" xfId="0" applyNumberFormat="1" applyFont="1" applyFill="1" applyBorder="1" applyAlignment="1" applyProtection="1">
      <alignment vertical="center"/>
    </xf>
    <xf numFmtId="0" fontId="0" fillId="39" borderId="0" xfId="0" applyFill="1" applyAlignment="1">
      <alignment vertical="center"/>
    </xf>
    <xf numFmtId="0" fontId="116" fillId="0" borderId="0" xfId="0" applyFont="1" applyBorder="1" applyAlignment="1" applyProtection="1">
      <alignment vertical="center"/>
    </xf>
    <xf numFmtId="49" fontId="23" fillId="0" borderId="0" xfId="0" applyNumberFormat="1" applyFont="1" applyFill="1" applyAlignment="1" applyProtection="1">
      <alignment vertical="center"/>
    </xf>
    <xf numFmtId="0" fontId="23" fillId="0" borderId="0" xfId="0" applyFont="1" applyFill="1" applyBorder="1" applyAlignment="1" applyProtection="1">
      <alignment horizontal="center" vertical="center" wrapText="1"/>
    </xf>
    <xf numFmtId="38" fontId="23" fillId="0" borderId="0" xfId="0" applyNumberFormat="1" applyFont="1" applyFill="1" applyBorder="1" applyAlignment="1" applyProtection="1">
      <alignment horizontal="left" vertical="center"/>
    </xf>
    <xf numFmtId="8" fontId="0" fillId="0" borderId="0" xfId="0" applyNumberFormat="1" applyBorder="1" applyAlignment="1" applyProtection="1">
      <alignment vertical="center"/>
    </xf>
    <xf numFmtId="0" fontId="26" fillId="0" borderId="306" xfId="0" quotePrefix="1" applyFont="1" applyFill="1" applyBorder="1" applyAlignment="1" applyProtection="1">
      <alignment horizontal="center" vertical="center" wrapText="1"/>
    </xf>
    <xf numFmtId="6" fontId="23" fillId="0" borderId="0" xfId="0" applyNumberFormat="1" applyFont="1" applyBorder="1" applyAlignment="1" applyProtection="1">
      <alignment vertical="center"/>
    </xf>
    <xf numFmtId="0" fontId="46" fillId="0" borderId="0" xfId="0" applyFont="1" applyProtection="1"/>
    <xf numFmtId="5" fontId="46" fillId="0" borderId="0" xfId="0" applyNumberFormat="1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center" vertical="center"/>
    </xf>
    <xf numFmtId="0" fontId="31" fillId="30" borderId="0" xfId="0" applyFont="1" applyFill="1" applyBorder="1" applyAlignment="1" applyProtection="1">
      <alignment horizontal="center" vertical="center" wrapText="1"/>
    </xf>
    <xf numFmtId="0" fontId="31" fillId="30" borderId="0" xfId="0" quotePrefix="1" applyFont="1" applyFill="1" applyBorder="1" applyAlignment="1" applyProtection="1">
      <alignment horizontal="left" vertical="center" wrapText="1"/>
    </xf>
    <xf numFmtId="5" fontId="31" fillId="30" borderId="0" xfId="0" applyNumberFormat="1" applyFont="1" applyFill="1" applyBorder="1" applyAlignment="1" applyProtection="1">
      <alignment vertical="center"/>
    </xf>
    <xf numFmtId="6" fontId="31" fillId="30" borderId="0" xfId="0" applyNumberFormat="1" applyFont="1" applyFill="1" applyBorder="1" applyAlignment="1" applyProtection="1">
      <alignment vertical="center"/>
    </xf>
    <xf numFmtId="6" fontId="31" fillId="46" borderId="0" xfId="0" applyNumberFormat="1" applyFont="1" applyFill="1" applyBorder="1" applyAlignment="1" applyProtection="1">
      <alignment vertical="center"/>
    </xf>
    <xf numFmtId="10" fontId="31" fillId="30" borderId="0" xfId="0" applyNumberFormat="1" applyFont="1" applyFill="1" applyBorder="1" applyAlignment="1" applyProtection="1">
      <alignment vertical="center"/>
    </xf>
    <xf numFmtId="22" fontId="31" fillId="30" borderId="0" xfId="0" applyNumberFormat="1" applyFont="1" applyFill="1" applyBorder="1" applyAlignment="1" applyProtection="1">
      <alignment vertical="center"/>
    </xf>
    <xf numFmtId="5" fontId="0" fillId="0" borderId="0" xfId="0" applyNumberFormat="1" applyBorder="1" applyAlignment="1" applyProtection="1">
      <alignment vertical="center"/>
    </xf>
    <xf numFmtId="0" fontId="83" fillId="0" borderId="0" xfId="0" applyFont="1" applyProtection="1"/>
    <xf numFmtId="5" fontId="83" fillId="0" borderId="0" xfId="0" applyNumberFormat="1" applyFont="1" applyFill="1" applyBorder="1" applyAlignment="1" applyProtection="1">
      <alignment vertical="center"/>
    </xf>
    <xf numFmtId="0" fontId="27" fillId="30" borderId="0" xfId="0" quotePrefix="1" applyFont="1" applyFill="1" applyBorder="1" applyAlignment="1" applyProtection="1">
      <alignment horizontal="left" vertical="center" wrapText="1"/>
    </xf>
    <xf numFmtId="0" fontId="26" fillId="30" borderId="0" xfId="0" quotePrefix="1" applyFont="1" applyFill="1" applyBorder="1" applyAlignment="1" applyProtection="1">
      <alignment horizontal="left" vertical="center" wrapText="1"/>
    </xf>
    <xf numFmtId="5" fontId="122" fillId="0" borderId="0" xfId="0" applyNumberFormat="1" applyFont="1" applyFill="1" applyBorder="1" applyAlignment="1" applyProtection="1">
      <alignment vertical="center"/>
    </xf>
    <xf numFmtId="5" fontId="122" fillId="0" borderId="0" xfId="0" applyNumberFormat="1" applyFont="1" applyFill="1" applyBorder="1" applyAlignment="1" applyProtection="1">
      <alignment horizontal="center" vertical="center"/>
    </xf>
    <xf numFmtId="175" fontId="0" fillId="0" borderId="0" xfId="32" applyNumberFormat="1" applyFont="1" applyBorder="1" applyAlignment="1" applyProtection="1">
      <alignment vertical="center"/>
    </xf>
    <xf numFmtId="0" fontId="23" fillId="0" borderId="0" xfId="0" applyFont="1" applyBorder="1" applyAlignment="1" applyProtection="1">
      <alignment horizontal="center"/>
    </xf>
    <xf numFmtId="3" fontId="24" fillId="0" borderId="250" xfId="0" applyNumberFormat="1" applyFont="1" applyFill="1" applyBorder="1" applyAlignment="1" applyProtection="1">
      <alignment horizontal="center" vertical="center"/>
    </xf>
    <xf numFmtId="2" fontId="24" fillId="0" borderId="250" xfId="0" applyNumberFormat="1" applyFont="1" applyFill="1" applyBorder="1" applyAlignment="1" applyProtection="1">
      <alignment vertical="center"/>
    </xf>
    <xf numFmtId="4" fontId="24" fillId="0" borderId="250" xfId="28" applyNumberFormat="1" applyFont="1" applyFill="1" applyBorder="1" applyAlignment="1" applyProtection="1">
      <alignment vertical="center"/>
    </xf>
    <xf numFmtId="4" fontId="24" fillId="0" borderId="268" xfId="28" applyNumberFormat="1" applyFont="1" applyFill="1" applyBorder="1" applyAlignment="1" applyProtection="1">
      <alignment vertical="center"/>
    </xf>
    <xf numFmtId="16" fontId="31" fillId="30" borderId="0" xfId="0" applyNumberFormat="1" applyFont="1" applyFill="1" applyBorder="1" applyAlignment="1" applyProtection="1">
      <alignment vertical="center"/>
    </xf>
    <xf numFmtId="0" fontId="31" fillId="46" borderId="309" xfId="0" quotePrefix="1" applyFont="1" applyFill="1" applyBorder="1" applyAlignment="1" applyProtection="1">
      <alignment horizontal="center" vertical="center" wrapText="1"/>
    </xf>
    <xf numFmtId="5" fontId="123" fillId="0" borderId="0" xfId="0" applyNumberFormat="1" applyFont="1" applyFill="1" applyBorder="1" applyAlignment="1" applyProtection="1">
      <alignment vertical="center"/>
    </xf>
    <xf numFmtId="0" fontId="124" fillId="0" borderId="0" xfId="0" applyFont="1" applyProtection="1"/>
    <xf numFmtId="5" fontId="124" fillId="0" borderId="0" xfId="0" applyNumberFormat="1" applyFont="1" applyFill="1" applyBorder="1" applyAlignment="1" applyProtection="1">
      <alignment vertical="center"/>
    </xf>
    <xf numFmtId="0" fontId="31" fillId="38" borderId="0" xfId="0" quotePrefix="1" applyFont="1" applyFill="1" applyBorder="1" applyAlignment="1" applyProtection="1">
      <alignment horizontal="center" vertical="center" wrapText="1"/>
    </xf>
    <xf numFmtId="6" fontId="27" fillId="0" borderId="0" xfId="0" applyNumberFormat="1" applyFont="1" applyFill="1" applyBorder="1" applyAlignment="1" applyProtection="1">
      <alignment vertical="center"/>
    </xf>
    <xf numFmtId="6" fontId="26" fillId="0" borderId="0" xfId="0" applyNumberFormat="1" applyFont="1" applyFill="1" applyBorder="1" applyAlignment="1" applyProtection="1">
      <alignment vertical="center"/>
    </xf>
    <xf numFmtId="5" fontId="109" fillId="0" borderId="0" xfId="0" applyNumberFormat="1" applyFont="1" applyProtection="1"/>
    <xf numFmtId="5" fontId="125" fillId="0" borderId="0" xfId="0" applyNumberFormat="1" applyFont="1" applyFill="1" applyBorder="1" applyAlignment="1" applyProtection="1">
      <alignment vertical="center"/>
    </xf>
    <xf numFmtId="22" fontId="23" fillId="0" borderId="0" xfId="0" applyNumberFormat="1" applyFont="1" applyAlignment="1" applyProtection="1">
      <alignment vertical="center"/>
    </xf>
    <xf numFmtId="38" fontId="0" fillId="0" borderId="0" xfId="0" applyNumberFormat="1" applyProtection="1"/>
    <xf numFmtId="0" fontId="74" fillId="0" borderId="0" xfId="0" applyFont="1" applyFill="1" applyBorder="1" applyAlignment="1">
      <alignment vertical="center"/>
    </xf>
    <xf numFmtId="4" fontId="24" fillId="0" borderId="0" xfId="0" applyNumberFormat="1" applyFont="1" applyFill="1" applyBorder="1" applyAlignment="1" applyProtection="1">
      <alignment horizontal="center" vertical="center"/>
    </xf>
    <xf numFmtId="0" fontId="25" fillId="0" borderId="414" xfId="53" applyFont="1" applyFill="1" applyBorder="1" applyAlignment="1" applyProtection="1">
      <alignment horizontal="left" vertical="center"/>
    </xf>
    <xf numFmtId="0" fontId="25" fillId="0" borderId="413" xfId="53" applyFont="1" applyFill="1" applyBorder="1" applyAlignment="1" applyProtection="1">
      <alignment horizontal="left" vertical="center"/>
    </xf>
    <xf numFmtId="38" fontId="0" fillId="0" borderId="0" xfId="0" applyNumberFormat="1" applyAlignment="1" applyProtection="1">
      <alignment vertical="center"/>
    </xf>
    <xf numFmtId="6" fontId="126" fillId="0" borderId="284" xfId="0" applyNumberFormat="1" applyFont="1" applyFill="1" applyBorder="1" applyAlignment="1" applyProtection="1">
      <alignment vertical="center"/>
    </xf>
    <xf numFmtId="38" fontId="23" fillId="0" borderId="488" xfId="253" applyNumberFormat="1" applyFont="1" applyFill="1" applyBorder="1" applyAlignment="1" applyProtection="1">
      <alignment vertical="center"/>
    </xf>
    <xf numFmtId="6" fontId="23" fillId="33" borderId="488" xfId="65" applyNumberFormat="1" applyFont="1" applyFill="1" applyBorder="1" applyAlignment="1" applyProtection="1">
      <alignment vertical="center"/>
    </xf>
    <xf numFmtId="6" fontId="23" fillId="0" borderId="488" xfId="65" applyNumberFormat="1" applyFont="1" applyFill="1" applyBorder="1" applyAlignment="1" applyProtection="1">
      <alignment vertical="center"/>
    </xf>
    <xf numFmtId="6" fontId="23" fillId="44" borderId="488" xfId="65" applyNumberFormat="1" applyFont="1" applyFill="1" applyBorder="1" applyAlignment="1" applyProtection="1">
      <alignment vertical="center"/>
    </xf>
    <xf numFmtId="173" fontId="23" fillId="0" borderId="488" xfId="253" applyNumberFormat="1" applyFont="1" applyFill="1" applyBorder="1" applyAlignment="1" applyProtection="1">
      <alignment vertical="center"/>
    </xf>
    <xf numFmtId="6" fontId="23" fillId="34" borderId="488" xfId="65" applyNumberFormat="1" applyFont="1" applyFill="1" applyBorder="1" applyAlignment="1" applyProtection="1">
      <alignment vertical="center"/>
    </xf>
    <xf numFmtId="6" fontId="23" fillId="61" borderId="488" xfId="65" applyNumberFormat="1" applyFont="1" applyFill="1" applyBorder="1" applyAlignment="1" applyProtection="1">
      <alignment vertical="center"/>
    </xf>
    <xf numFmtId="6" fontId="23" fillId="41" borderId="488" xfId="65" applyNumberFormat="1" applyFont="1" applyFill="1" applyBorder="1" applyAlignment="1" applyProtection="1">
      <alignment vertical="center"/>
    </xf>
    <xf numFmtId="40" fontId="81" fillId="0" borderId="488" xfId="65" applyNumberFormat="1" applyFont="1" applyFill="1" applyBorder="1" applyAlignment="1" applyProtection="1">
      <alignment vertical="center"/>
    </xf>
    <xf numFmtId="6" fontId="81" fillId="0" borderId="488" xfId="65" applyNumberFormat="1" applyFont="1" applyFill="1" applyBorder="1" applyAlignment="1" applyProtection="1">
      <alignment vertical="center"/>
    </xf>
    <xf numFmtId="6" fontId="23" fillId="37" borderId="488" xfId="65" applyNumberFormat="1" applyFont="1" applyFill="1" applyBorder="1" applyAlignment="1" applyProtection="1">
      <alignment vertical="center"/>
    </xf>
    <xf numFmtId="6" fontId="81" fillId="43" borderId="488" xfId="65" applyNumberFormat="1" applyFont="1" applyFill="1" applyBorder="1" applyAlignment="1" applyProtection="1">
      <alignment vertical="center"/>
    </xf>
    <xf numFmtId="6" fontId="25" fillId="39" borderId="488" xfId="65" applyNumberFormat="1" applyFont="1" applyFill="1" applyBorder="1" applyAlignment="1" applyProtection="1">
      <alignment vertical="center"/>
    </xf>
    <xf numFmtId="38" fontId="23" fillId="0" borderId="488" xfId="253" applyNumberFormat="1" applyFont="1" applyBorder="1" applyAlignment="1" applyProtection="1">
      <alignment vertical="center"/>
    </xf>
    <xf numFmtId="6" fontId="81" fillId="31" borderId="488" xfId="65" applyNumberFormat="1" applyFont="1" applyFill="1" applyBorder="1" applyAlignment="1" applyProtection="1">
      <alignment vertical="center"/>
    </xf>
    <xf numFmtId="1" fontId="29" fillId="25" borderId="465" xfId="65" quotePrefix="1" applyNumberFormat="1" applyFont="1" applyFill="1" applyBorder="1" applyAlignment="1" applyProtection="1">
      <alignment horizontal="center"/>
    </xf>
    <xf numFmtId="6" fontId="81" fillId="43" borderId="494" xfId="65" applyNumberFormat="1" applyFont="1" applyFill="1" applyBorder="1" applyAlignment="1" applyProtection="1">
      <alignment vertical="center"/>
    </xf>
    <xf numFmtId="166" fontId="82" fillId="46" borderId="344" xfId="65" applyNumberFormat="1" applyFont="1" applyFill="1" applyBorder="1" applyAlignment="1" applyProtection="1">
      <alignment horizontal="center" vertical="center" wrapText="1"/>
    </xf>
    <xf numFmtId="171" fontId="82" fillId="46" borderId="344" xfId="48" applyNumberFormat="1" applyFont="1" applyFill="1" applyBorder="1" applyAlignment="1" applyProtection="1">
      <alignment horizontal="center" vertical="center" wrapText="1"/>
    </xf>
    <xf numFmtId="0" fontId="82" fillId="33" borderId="447" xfId="47847" applyFont="1" applyFill="1" applyBorder="1" applyAlignment="1">
      <alignment horizontal="center" vertical="center" wrapText="1"/>
    </xf>
    <xf numFmtId="0" fontId="34" fillId="33" borderId="344" xfId="65" applyFont="1" applyFill="1" applyBorder="1" applyAlignment="1" applyProtection="1">
      <alignment horizontal="center" vertical="center" wrapText="1"/>
    </xf>
    <xf numFmtId="6" fontId="82" fillId="33" borderId="447" xfId="47847" applyNumberFormat="1" applyFont="1" applyFill="1" applyBorder="1" applyAlignment="1">
      <alignment horizontal="center" vertical="center" wrapText="1"/>
    </xf>
    <xf numFmtId="0" fontId="34" fillId="68" borderId="465" xfId="65" quotePrefix="1" applyFont="1" applyFill="1" applyBorder="1" applyAlignment="1" applyProtection="1">
      <alignment horizontal="center" vertical="center" wrapText="1"/>
    </xf>
    <xf numFmtId="166" fontId="118" fillId="64" borderId="344" xfId="253" applyNumberFormat="1" applyFont="1" applyFill="1" applyBorder="1" applyAlignment="1" applyProtection="1">
      <alignment horizontal="center" vertical="center" wrapText="1"/>
    </xf>
    <xf numFmtId="6" fontId="81" fillId="33" borderId="462" xfId="65" applyNumberFormat="1" applyFont="1" applyFill="1" applyBorder="1" applyAlignment="1" applyProtection="1">
      <alignment vertical="center"/>
    </xf>
    <xf numFmtId="6" fontId="81" fillId="33" borderId="355" xfId="65" applyNumberFormat="1" applyFont="1" applyFill="1" applyBorder="1" applyAlignment="1" applyProtection="1">
      <alignment vertical="center"/>
    </xf>
    <xf numFmtId="6" fontId="81" fillId="33" borderId="456" xfId="65" applyNumberFormat="1" applyFont="1" applyFill="1" applyBorder="1" applyAlignment="1" applyProtection="1">
      <alignment vertical="center"/>
    </xf>
    <xf numFmtId="6" fontId="81" fillId="33" borderId="261" xfId="65" applyNumberFormat="1" applyFont="1" applyFill="1" applyBorder="1" applyAlignment="1" applyProtection="1">
      <alignment vertical="center"/>
    </xf>
    <xf numFmtId="6" fontId="89" fillId="33" borderId="362" xfId="65" applyNumberFormat="1" applyFont="1" applyFill="1" applyBorder="1" applyAlignment="1" applyProtection="1">
      <alignment vertical="center"/>
    </xf>
    <xf numFmtId="6" fontId="81" fillId="0" borderId="489" xfId="65" applyNumberFormat="1" applyFont="1" applyFill="1" applyBorder="1" applyAlignment="1" applyProtection="1">
      <alignment vertical="center"/>
    </xf>
    <xf numFmtId="6" fontId="89" fillId="0" borderId="437" xfId="65" applyNumberFormat="1" applyFont="1" applyFill="1" applyBorder="1" applyAlignment="1" applyProtection="1">
      <alignment vertical="center"/>
    </xf>
    <xf numFmtId="6" fontId="81" fillId="68" borderId="462" xfId="65" applyNumberFormat="1" applyFont="1" applyFill="1" applyBorder="1" applyAlignment="1" applyProtection="1">
      <alignment vertical="center"/>
    </xf>
    <xf numFmtId="6" fontId="81" fillId="68" borderId="355" xfId="65" applyNumberFormat="1" applyFont="1" applyFill="1" applyBorder="1" applyAlignment="1" applyProtection="1">
      <alignment vertical="center"/>
    </xf>
    <xf numFmtId="6" fontId="81" fillId="68" borderId="489" xfId="65" applyNumberFormat="1" applyFont="1" applyFill="1" applyBorder="1" applyAlignment="1" applyProtection="1">
      <alignment vertical="center"/>
    </xf>
    <xf numFmtId="6" fontId="81" fillId="68" borderId="261" xfId="65" applyNumberFormat="1" applyFont="1" applyFill="1" applyBorder="1" applyAlignment="1" applyProtection="1">
      <alignment vertical="center"/>
    </xf>
    <xf numFmtId="6" fontId="89" fillId="68" borderId="437" xfId="65" applyNumberFormat="1" applyFont="1" applyFill="1" applyBorder="1" applyAlignment="1" applyProtection="1">
      <alignment vertical="center"/>
    </xf>
    <xf numFmtId="6" fontId="81" fillId="68" borderId="488" xfId="65" applyNumberFormat="1" applyFont="1" applyFill="1" applyBorder="1" applyAlignment="1" applyProtection="1">
      <alignment vertical="center"/>
    </xf>
    <xf numFmtId="165" fontId="89" fillId="0" borderId="437" xfId="28" applyNumberFormat="1" applyFont="1" applyFill="1" applyBorder="1" applyAlignment="1" applyProtection="1">
      <alignment vertical="center"/>
    </xf>
    <xf numFmtId="175" fontId="89" fillId="0" borderId="437" xfId="32" applyNumberFormat="1" applyFont="1" applyFill="1" applyBorder="1" applyAlignment="1" applyProtection="1">
      <alignment vertical="center"/>
    </xf>
    <xf numFmtId="0" fontId="23" fillId="0" borderId="448" xfId="65" applyFont="1" applyFill="1" applyBorder="1" applyAlignment="1" applyProtection="1">
      <alignment horizontal="center" vertical="center"/>
    </xf>
    <xf numFmtId="38" fontId="23" fillId="0" borderId="494" xfId="253" applyNumberFormat="1" applyFont="1" applyFill="1" applyBorder="1" applyAlignment="1" applyProtection="1">
      <alignment vertical="center"/>
    </xf>
    <xf numFmtId="6" fontId="23" fillId="33" borderId="494" xfId="65" applyNumberFormat="1" applyFont="1" applyFill="1" applyBorder="1" applyAlignment="1" applyProtection="1">
      <alignment vertical="center"/>
    </xf>
    <xf numFmtId="6" fontId="23" fillId="0" borderId="494" xfId="65" applyNumberFormat="1" applyFont="1" applyFill="1" applyBorder="1" applyAlignment="1" applyProtection="1">
      <alignment vertical="center"/>
    </xf>
    <xf numFmtId="6" fontId="23" fillId="44" borderId="494" xfId="65" applyNumberFormat="1" applyFont="1" applyFill="1" applyBorder="1" applyAlignment="1" applyProtection="1">
      <alignment vertical="center"/>
    </xf>
    <xf numFmtId="173" fontId="23" fillId="0" borderId="494" xfId="253" applyNumberFormat="1" applyFont="1" applyFill="1" applyBorder="1" applyAlignment="1" applyProtection="1">
      <alignment vertical="center"/>
    </xf>
    <xf numFmtId="6" fontId="23" fillId="34" borderId="494" xfId="65" applyNumberFormat="1" applyFont="1" applyFill="1" applyBorder="1" applyAlignment="1" applyProtection="1">
      <alignment vertical="center"/>
    </xf>
    <xf numFmtId="6" fontId="23" fillId="61" borderId="494" xfId="65" applyNumberFormat="1" applyFont="1" applyFill="1" applyBorder="1" applyAlignment="1" applyProtection="1">
      <alignment vertical="center"/>
    </xf>
    <xf numFmtId="6" fontId="23" fillId="41" borderId="494" xfId="65" applyNumberFormat="1" applyFont="1" applyFill="1" applyBorder="1" applyAlignment="1" applyProtection="1">
      <alignment vertical="center"/>
    </xf>
    <xf numFmtId="40" fontId="81" fillId="0" borderId="494" xfId="65" applyNumberFormat="1" applyFont="1" applyFill="1" applyBorder="1" applyAlignment="1" applyProtection="1">
      <alignment vertical="center"/>
    </xf>
    <xf numFmtId="6" fontId="81" fillId="0" borderId="494" xfId="65" applyNumberFormat="1" applyFont="1" applyFill="1" applyBorder="1" applyAlignment="1" applyProtection="1">
      <alignment vertical="center"/>
    </xf>
    <xf numFmtId="6" fontId="23" fillId="37" borderId="494" xfId="65" applyNumberFormat="1" applyFont="1" applyFill="1" applyBorder="1" applyAlignment="1" applyProtection="1">
      <alignment vertical="center"/>
    </xf>
    <xf numFmtId="6" fontId="81" fillId="33" borderId="494" xfId="65" applyNumberFormat="1" applyFont="1" applyFill="1" applyBorder="1" applyAlignment="1" applyProtection="1">
      <alignment vertical="center"/>
    </xf>
    <xf numFmtId="6" fontId="81" fillId="68" borderId="494" xfId="65" applyNumberFormat="1" applyFont="1" applyFill="1" applyBorder="1" applyAlignment="1" applyProtection="1">
      <alignment vertical="center"/>
    </xf>
    <xf numFmtId="6" fontId="25" fillId="39" borderId="494" xfId="65" applyNumberFormat="1" applyFont="1" applyFill="1" applyBorder="1" applyAlignment="1" applyProtection="1">
      <alignment vertical="center"/>
    </xf>
    <xf numFmtId="38" fontId="23" fillId="0" borderId="494" xfId="253" applyNumberFormat="1" applyFont="1" applyBorder="1" applyAlignment="1" applyProtection="1">
      <alignment vertical="center"/>
    </xf>
    <xf numFmtId="6" fontId="81" fillId="31" borderId="494" xfId="65" applyNumberFormat="1" applyFont="1" applyFill="1" applyBorder="1" applyAlignment="1" applyProtection="1">
      <alignment vertical="center"/>
    </xf>
    <xf numFmtId="0" fontId="23" fillId="30" borderId="496" xfId="65" applyFont="1" applyFill="1" applyBorder="1" applyAlignment="1" applyProtection="1">
      <alignment vertical="center"/>
    </xf>
    <xf numFmtId="0" fontId="23" fillId="30" borderId="471" xfId="65" applyFont="1" applyFill="1" applyBorder="1" applyAlignment="1" applyProtection="1">
      <alignment horizontal="center" vertical="center"/>
    </xf>
    <xf numFmtId="6" fontId="27" fillId="36" borderId="460" xfId="0" applyNumberFormat="1" applyFont="1" applyFill="1" applyBorder="1" applyAlignment="1" applyProtection="1">
      <alignment vertical="center"/>
    </xf>
    <xf numFmtId="1" fontId="29" fillId="25" borderId="465" xfId="0" quotePrefix="1" applyNumberFormat="1" applyFont="1" applyFill="1" applyBorder="1" applyAlignment="1" applyProtection="1">
      <alignment horizontal="center" vertical="center"/>
    </xf>
    <xf numFmtId="1" fontId="96" fillId="25" borderId="494" xfId="0" quotePrefix="1" applyNumberFormat="1" applyFont="1" applyFill="1" applyBorder="1" applyAlignment="1" applyProtection="1">
      <alignment horizontal="center" vertical="center" wrapText="1"/>
    </xf>
    <xf numFmtId="1" fontId="96" fillId="25" borderId="494" xfId="0" applyNumberFormat="1" applyFont="1" applyFill="1" applyBorder="1" applyAlignment="1" applyProtection="1">
      <alignment horizontal="center" vertical="center" wrapText="1"/>
    </xf>
    <xf numFmtId="6" fontId="0" fillId="0" borderId="494" xfId="0" applyNumberFormat="1" applyFill="1" applyBorder="1" applyAlignment="1" applyProtection="1">
      <alignment vertical="center"/>
    </xf>
    <xf numFmtId="6" fontId="25" fillId="0" borderId="437" xfId="0" applyNumberFormat="1" applyFont="1" applyFill="1" applyBorder="1" applyAlignment="1" applyProtection="1">
      <alignment vertical="center"/>
    </xf>
    <xf numFmtId="6" fontId="0" fillId="0" borderId="494" xfId="0" applyNumberFormat="1" applyBorder="1" applyAlignment="1" applyProtection="1">
      <alignment vertical="center"/>
    </xf>
    <xf numFmtId="6" fontId="25" fillId="0" borderId="437" xfId="0" applyNumberFormat="1" applyFont="1" applyBorder="1" applyAlignment="1" applyProtection="1">
      <alignment vertical="center"/>
    </xf>
    <xf numFmtId="175" fontId="0" fillId="0" borderId="0" xfId="32" applyNumberFormat="1" applyFont="1" applyAlignment="1" applyProtection="1">
      <alignment vertical="center"/>
    </xf>
    <xf numFmtId="0" fontId="0" fillId="30" borderId="448" xfId="0" applyFill="1" applyBorder="1" applyAlignment="1" applyProtection="1">
      <alignment vertical="center"/>
    </xf>
    <xf numFmtId="0" fontId="34" fillId="45" borderId="494" xfId="0" applyFont="1" applyFill="1" applyBorder="1" applyAlignment="1" applyProtection="1">
      <alignment horizontal="center" vertical="center" wrapText="1"/>
    </xf>
    <xf numFmtId="38" fontId="23" fillId="0" borderId="345" xfId="53" applyNumberFormat="1" applyFont="1" applyFill="1" applyBorder="1" applyAlignment="1" applyProtection="1">
      <alignment horizontal="right" vertical="center"/>
    </xf>
    <xf numFmtId="6" fontId="23" fillId="0" borderId="345" xfId="53" applyNumberFormat="1" applyFont="1" applyFill="1" applyBorder="1" applyAlignment="1" applyProtection="1">
      <alignment horizontal="right" vertical="center"/>
    </xf>
    <xf numFmtId="6" fontId="23" fillId="34" borderId="345" xfId="54" applyNumberFormat="1" applyFont="1" applyFill="1" applyBorder="1" applyAlignment="1" applyProtection="1">
      <alignment horizontal="right" vertical="center"/>
    </xf>
    <xf numFmtId="38" fontId="23" fillId="0" borderId="0" xfId="53" applyNumberFormat="1" applyFont="1" applyFill="1" applyBorder="1" applyAlignment="1" applyProtection="1">
      <alignment horizontal="right" vertical="center"/>
    </xf>
    <xf numFmtId="6" fontId="23" fillId="0" borderId="25" xfId="53" applyNumberFormat="1" applyFont="1" applyFill="1" applyBorder="1" applyAlignment="1" applyProtection="1">
      <alignment horizontal="right" vertical="center"/>
    </xf>
    <xf numFmtId="6" fontId="23" fillId="34" borderId="25" xfId="54" applyNumberFormat="1" applyFont="1" applyFill="1" applyBorder="1" applyAlignment="1" applyProtection="1">
      <alignment horizontal="right" vertical="center"/>
    </xf>
    <xf numFmtId="0" fontId="23" fillId="69" borderId="244" xfId="0" applyFont="1" applyFill="1" applyBorder="1" applyAlignment="1" applyProtection="1">
      <alignment horizontal="left" vertical="center"/>
    </xf>
    <xf numFmtId="0" fontId="23" fillId="52" borderId="244" xfId="0" applyFont="1" applyFill="1" applyBorder="1" applyAlignment="1" applyProtection="1">
      <alignment horizontal="left" vertical="center"/>
    </xf>
    <xf numFmtId="0" fontId="23" fillId="69" borderId="322" xfId="0" applyFont="1" applyFill="1" applyBorder="1" applyAlignment="1" applyProtection="1">
      <alignment horizontal="left" vertical="center"/>
    </xf>
    <xf numFmtId="4" fontId="23" fillId="0" borderId="498" xfId="53" applyNumberFormat="1" applyFont="1" applyFill="1" applyBorder="1" applyAlignment="1" applyProtection="1">
      <alignment horizontal="right" vertical="center"/>
    </xf>
    <xf numFmtId="6" fontId="23" fillId="0" borderId="499" xfId="53" applyNumberFormat="1" applyFont="1" applyFill="1" applyBorder="1" applyAlignment="1" applyProtection="1">
      <alignment horizontal="right" vertical="center"/>
    </xf>
    <xf numFmtId="3" fontId="23" fillId="0" borderId="500" xfId="53" applyNumberFormat="1" applyFont="1" applyFill="1" applyBorder="1" applyAlignment="1" applyProtection="1">
      <alignment horizontal="right" vertical="center"/>
    </xf>
    <xf numFmtId="4" fontId="23" fillId="0" borderId="500" xfId="53" applyNumberFormat="1" applyFont="1" applyFill="1" applyBorder="1" applyAlignment="1" applyProtection="1">
      <alignment horizontal="right" vertical="center"/>
    </xf>
    <xf numFmtId="6" fontId="23" fillId="0" borderId="501" xfId="53" applyNumberFormat="1" applyFont="1" applyFill="1" applyBorder="1" applyAlignment="1" applyProtection="1">
      <alignment horizontal="right" vertical="center"/>
    </xf>
    <xf numFmtId="6" fontId="23" fillId="38" borderId="501" xfId="53" applyNumberFormat="1" applyFont="1" applyFill="1" applyBorder="1" applyAlignment="1" applyProtection="1">
      <alignment horizontal="right" vertical="center"/>
    </xf>
    <xf numFmtId="4" fontId="23" fillId="0" borderId="502" xfId="53" applyNumberFormat="1" applyFont="1" applyFill="1" applyBorder="1" applyAlignment="1" applyProtection="1">
      <alignment horizontal="right" vertical="center"/>
    </xf>
    <xf numFmtId="4" fontId="23" fillId="0" borderId="22" xfId="53" applyNumberFormat="1" applyFont="1" applyFill="1" applyBorder="1" applyAlignment="1" applyProtection="1">
      <alignment horizontal="right" vertical="center"/>
    </xf>
    <xf numFmtId="6" fontId="23" fillId="0" borderId="503" xfId="53" applyNumberFormat="1" applyFont="1" applyFill="1" applyBorder="1" applyAlignment="1" applyProtection="1">
      <alignment horizontal="right" vertical="center"/>
    </xf>
    <xf numFmtId="6" fontId="23" fillId="0" borderId="0" xfId="53" applyNumberFormat="1" applyFont="1" applyFill="1" applyBorder="1" applyAlignment="1" applyProtection="1">
      <alignment horizontal="right" vertical="center"/>
    </xf>
    <xf numFmtId="0" fontId="23" fillId="52" borderId="485" xfId="0" applyFont="1" applyFill="1" applyBorder="1" applyAlignment="1" applyProtection="1">
      <alignment horizontal="left" vertical="center"/>
    </xf>
    <xf numFmtId="0" fontId="23" fillId="52" borderId="244" xfId="0" applyFont="1" applyFill="1" applyBorder="1" applyAlignment="1" applyProtection="1">
      <alignment horizontal="left" vertical="center"/>
    </xf>
    <xf numFmtId="3" fontId="23" fillId="0" borderId="0" xfId="53" applyNumberFormat="1" applyFont="1" applyFill="1" applyBorder="1" applyAlignment="1" applyProtection="1">
      <alignment horizontal="right" vertical="center"/>
    </xf>
    <xf numFmtId="6" fontId="23" fillId="0" borderId="48" xfId="53" applyNumberFormat="1" applyFont="1" applyFill="1" applyBorder="1" applyAlignment="1" applyProtection="1">
      <alignment horizontal="right" vertical="center"/>
    </xf>
    <xf numFmtId="6" fontId="23" fillId="0" borderId="0" xfId="54" applyNumberFormat="1" applyFont="1" applyFill="1" applyBorder="1" applyAlignment="1" applyProtection="1">
      <alignment horizontal="right" vertical="center"/>
    </xf>
    <xf numFmtId="0" fontId="23" fillId="52" borderId="322" xfId="0" applyFont="1" applyFill="1" applyBorder="1" applyAlignment="1" applyProtection="1">
      <alignment horizontal="left" vertical="center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1" fontId="29" fillId="25" borderId="465" xfId="0" quotePrefix="1" applyNumberFormat="1" applyFont="1" applyFill="1" applyBorder="1" applyAlignment="1" applyProtection="1">
      <alignment horizontal="center"/>
    </xf>
    <xf numFmtId="6" fontId="23" fillId="31" borderId="494" xfId="0" applyNumberFormat="1" applyFont="1" applyFill="1" applyBorder="1" applyAlignment="1" applyProtection="1">
      <alignment horizontal="right" vertical="center"/>
    </xf>
    <xf numFmtId="6" fontId="23" fillId="35" borderId="494" xfId="0" applyNumberFormat="1" applyFont="1" applyFill="1" applyBorder="1" applyAlignment="1" applyProtection="1">
      <alignment horizontal="right" vertical="center"/>
    </xf>
    <xf numFmtId="0" fontId="82" fillId="45" borderId="494" xfId="0" quotePrefix="1" applyFont="1" applyFill="1" applyBorder="1" applyAlignment="1" applyProtection="1">
      <alignment horizontal="center" vertical="center" wrapText="1"/>
    </xf>
    <xf numFmtId="49" fontId="34" fillId="33" borderId="344" xfId="53" applyNumberFormat="1" applyFont="1" applyFill="1" applyBorder="1" applyAlignment="1" applyProtection="1">
      <alignment horizontal="center" vertical="center" wrapText="1"/>
    </xf>
    <xf numFmtId="0" fontId="23" fillId="52" borderId="244" xfId="0" applyFont="1" applyFill="1" applyBorder="1" applyAlignment="1" applyProtection="1">
      <alignment horizontal="left" vertical="center"/>
    </xf>
    <xf numFmtId="0" fontId="23" fillId="52" borderId="322" xfId="0" applyFont="1" applyFill="1" applyBorder="1" applyAlignment="1" applyProtection="1">
      <alignment horizontal="left" vertical="center"/>
    </xf>
    <xf numFmtId="38" fontId="74" fillId="0" borderId="252" xfId="54" applyNumberFormat="1" applyFont="1" applyFill="1" applyBorder="1" applyAlignment="1" applyProtection="1">
      <alignment horizontal="right" vertical="center"/>
    </xf>
    <xf numFmtId="38" fontId="23" fillId="31" borderId="391" xfId="54" applyNumberFormat="1" applyFont="1" applyFill="1" applyBorder="1" applyAlignment="1" applyProtection="1">
      <alignment horizontal="right" vertical="center"/>
    </xf>
    <xf numFmtId="6" fontId="23" fillId="31" borderId="444" xfId="54" applyNumberFormat="1" applyFont="1" applyFill="1" applyBorder="1" applyAlignment="1" applyProtection="1">
      <alignment horizontal="right" vertical="center"/>
    </xf>
    <xf numFmtId="173" fontId="23" fillId="0" borderId="391" xfId="54" applyNumberFormat="1" applyFont="1" applyFill="1" applyBorder="1" applyAlignment="1" applyProtection="1">
      <alignment horizontal="right" vertical="center"/>
    </xf>
    <xf numFmtId="6" fontId="23" fillId="34" borderId="444" xfId="54" applyNumberFormat="1" applyFont="1" applyFill="1" applyBorder="1" applyAlignment="1" applyProtection="1">
      <alignment horizontal="right" vertical="center"/>
    </xf>
    <xf numFmtId="6" fontId="23" fillId="33" borderId="444" xfId="54" applyNumberFormat="1" applyFont="1" applyFill="1" applyBorder="1" applyAlignment="1" applyProtection="1">
      <alignment horizontal="right" vertical="center"/>
    </xf>
    <xf numFmtId="6" fontId="23" fillId="45" borderId="444" xfId="54" applyNumberFormat="1" applyFont="1" applyFill="1" applyBorder="1" applyAlignment="1" applyProtection="1">
      <alignment horizontal="right" vertical="center"/>
    </xf>
    <xf numFmtId="6" fontId="23" fillId="0" borderId="502" xfId="53" applyNumberFormat="1" applyFont="1" applyFill="1" applyBorder="1" applyAlignment="1" applyProtection="1">
      <alignment horizontal="right" vertical="center"/>
    </xf>
    <xf numFmtId="6" fontId="23" fillId="44" borderId="22" xfId="53" applyNumberFormat="1" applyFont="1" applyFill="1" applyBorder="1" applyAlignment="1" applyProtection="1">
      <alignment horizontal="right" vertical="center"/>
    </xf>
    <xf numFmtId="38" fontId="23" fillId="31" borderId="22" xfId="54" applyNumberFormat="1" applyFont="1" applyFill="1" applyBorder="1" applyAlignment="1" applyProtection="1">
      <alignment horizontal="right" vertical="center"/>
    </xf>
    <xf numFmtId="6" fontId="23" fillId="33" borderId="22" xfId="53" applyNumberFormat="1" applyFont="1" applyFill="1" applyBorder="1" applyAlignment="1" applyProtection="1">
      <alignment horizontal="right" vertical="center"/>
    </xf>
    <xf numFmtId="6" fontId="23" fillId="31" borderId="22" xfId="53" applyNumberFormat="1" applyFont="1" applyFill="1" applyBorder="1" applyAlignment="1" applyProtection="1">
      <alignment horizontal="right" vertical="center"/>
    </xf>
    <xf numFmtId="6" fontId="23" fillId="31" borderId="208" xfId="54" applyNumberFormat="1" applyFont="1" applyFill="1" applyBorder="1" applyAlignment="1" applyProtection="1">
      <alignment horizontal="right" vertical="center"/>
    </xf>
    <xf numFmtId="38" fontId="23" fillId="0" borderId="22" xfId="54" applyNumberFormat="1" applyFont="1" applyFill="1" applyBorder="1" applyAlignment="1" applyProtection="1">
      <alignment horizontal="right" vertical="center"/>
    </xf>
    <xf numFmtId="173" fontId="23" fillId="0" borderId="22" xfId="54" applyNumberFormat="1" applyFont="1" applyFill="1" applyBorder="1" applyAlignment="1" applyProtection="1">
      <alignment horizontal="right" vertical="center"/>
    </xf>
    <xf numFmtId="6" fontId="23" fillId="34" borderId="208" xfId="54" applyNumberFormat="1" applyFont="1" applyFill="1" applyBorder="1" applyAlignment="1" applyProtection="1">
      <alignment horizontal="right" vertical="center"/>
    </xf>
    <xf numFmtId="6" fontId="23" fillId="33" borderId="208" xfId="54" applyNumberFormat="1" applyFont="1" applyFill="1" applyBorder="1" applyAlignment="1" applyProtection="1">
      <alignment horizontal="right" vertical="center"/>
    </xf>
    <xf numFmtId="6" fontId="23" fillId="45" borderId="208" xfId="54" applyNumberFormat="1" applyFont="1" applyFill="1" applyBorder="1" applyAlignment="1" applyProtection="1">
      <alignment horizontal="right" vertical="center"/>
    </xf>
    <xf numFmtId="6" fontId="23" fillId="34" borderId="48" xfId="54" applyNumberFormat="1" applyFont="1" applyFill="1" applyBorder="1" applyAlignment="1" applyProtection="1">
      <alignment horizontal="right" vertical="center"/>
    </xf>
    <xf numFmtId="0" fontId="23" fillId="44" borderId="47" xfId="53" applyFont="1" applyFill="1" applyBorder="1" applyAlignment="1" applyProtection="1">
      <alignment horizontal="center" vertical="center"/>
    </xf>
    <xf numFmtId="0" fontId="23" fillId="44" borderId="0" xfId="53" applyFont="1" applyFill="1" applyBorder="1" applyAlignment="1" applyProtection="1">
      <alignment horizontal="center" vertical="center"/>
    </xf>
    <xf numFmtId="0" fontId="23" fillId="44" borderId="502" xfId="53" applyFont="1" applyFill="1" applyBorder="1" applyAlignment="1" applyProtection="1">
      <alignment vertical="center"/>
    </xf>
    <xf numFmtId="0" fontId="23" fillId="44" borderId="429" xfId="53" applyFont="1" applyFill="1" applyBorder="1" applyAlignment="1" applyProtection="1">
      <alignment horizontal="center" vertical="center"/>
    </xf>
    <xf numFmtId="173" fontId="23" fillId="0" borderId="345" xfId="53" applyNumberFormat="1" applyFont="1" applyFill="1" applyBorder="1" applyAlignment="1" applyProtection="1">
      <alignment horizontal="right" vertical="center"/>
    </xf>
    <xf numFmtId="173" fontId="23" fillId="0" borderId="0" xfId="53" applyNumberFormat="1" applyFont="1" applyFill="1" applyBorder="1" applyAlignment="1" applyProtection="1">
      <alignment horizontal="right" vertical="center"/>
    </xf>
    <xf numFmtId="0" fontId="23" fillId="44" borderId="244" xfId="0" applyFont="1" applyFill="1" applyBorder="1" applyAlignment="1" applyProtection="1">
      <alignment horizontal="left" vertical="center"/>
    </xf>
    <xf numFmtId="0" fontId="23" fillId="44" borderId="322" xfId="0" applyFont="1" applyFill="1" applyBorder="1" applyAlignment="1" applyProtection="1">
      <alignment horizontal="left" vertical="center"/>
    </xf>
    <xf numFmtId="173" fontId="74" fillId="0" borderId="252" xfId="54" applyNumberFormat="1" applyFont="1" applyFill="1" applyBorder="1" applyAlignment="1" applyProtection="1">
      <alignment horizontal="right" vertical="center"/>
    </xf>
    <xf numFmtId="0" fontId="23" fillId="44" borderId="252" xfId="53" applyFont="1" applyFill="1" applyBorder="1" applyAlignment="1" applyProtection="1">
      <alignment vertical="center"/>
    </xf>
    <xf numFmtId="6" fontId="23" fillId="34" borderId="255" xfId="53" applyNumberFormat="1" applyFont="1" applyFill="1" applyBorder="1" applyAlignment="1" applyProtection="1">
      <alignment horizontal="right" vertical="center"/>
    </xf>
    <xf numFmtId="38" fontId="23" fillId="0" borderId="505" xfId="53" applyNumberFormat="1" applyFont="1" applyFill="1" applyBorder="1" applyAlignment="1" applyProtection="1">
      <alignment horizontal="right" vertical="center"/>
    </xf>
    <xf numFmtId="6" fontId="23" fillId="0" borderId="506" xfId="53" applyNumberFormat="1" applyFont="1" applyFill="1" applyBorder="1" applyAlignment="1" applyProtection="1">
      <alignment horizontal="right" vertical="center"/>
    </xf>
    <xf numFmtId="38" fontId="23" fillId="0" borderId="507" xfId="53" applyNumberFormat="1" applyFont="1" applyFill="1" applyBorder="1" applyAlignment="1" applyProtection="1">
      <alignment horizontal="right" vertical="center"/>
    </xf>
    <xf numFmtId="173" fontId="23" fillId="0" borderId="506" xfId="53" applyNumberFormat="1" applyFont="1" applyFill="1" applyBorder="1" applyAlignment="1" applyProtection="1">
      <alignment horizontal="right" vertical="center"/>
    </xf>
    <xf numFmtId="38" fontId="23" fillId="0" borderId="48" xfId="53" applyNumberFormat="1" applyFont="1" applyFill="1" applyBorder="1" applyAlignment="1" applyProtection="1">
      <alignment horizontal="right" vertical="center"/>
    </xf>
    <xf numFmtId="173" fontId="23" fillId="0" borderId="48" xfId="53" applyNumberFormat="1" applyFont="1" applyFill="1" applyBorder="1" applyAlignment="1" applyProtection="1">
      <alignment horizontal="right" vertical="center"/>
    </xf>
    <xf numFmtId="6" fontId="25" fillId="38" borderId="419" xfId="54" applyNumberFormat="1" applyFont="1" applyFill="1" applyBorder="1" applyAlignment="1" applyProtection="1">
      <alignment horizontal="right" vertical="center"/>
    </xf>
    <xf numFmtId="0" fontId="23" fillId="44" borderId="491" xfId="65" applyFont="1" applyFill="1" applyBorder="1" applyAlignment="1" applyProtection="1">
      <alignment horizontal="center" vertical="center"/>
    </xf>
    <xf numFmtId="0" fontId="23" fillId="44" borderId="0" xfId="65" applyFont="1" applyFill="1" applyBorder="1" applyAlignment="1" applyProtection="1">
      <alignment horizontal="center" vertical="center"/>
    </xf>
    <xf numFmtId="0" fontId="23" fillId="44" borderId="492" xfId="65" applyFont="1" applyFill="1" applyBorder="1" applyAlignment="1" applyProtection="1">
      <alignment vertical="center"/>
    </xf>
    <xf numFmtId="40" fontId="81" fillId="44" borderId="488" xfId="65" applyNumberFormat="1" applyFont="1" applyFill="1" applyBorder="1" applyAlignment="1" applyProtection="1">
      <alignment vertical="center"/>
    </xf>
    <xf numFmtId="38" fontId="23" fillId="0" borderId="488" xfId="53" applyNumberFormat="1" applyFont="1" applyFill="1" applyBorder="1" applyAlignment="1" applyProtection="1">
      <alignment horizontal="right" vertical="center"/>
    </xf>
    <xf numFmtId="6" fontId="23" fillId="0" borderId="488" xfId="53" applyNumberFormat="1" applyFont="1" applyFill="1" applyBorder="1" applyAlignment="1" applyProtection="1">
      <alignment horizontal="right" vertical="center"/>
    </xf>
    <xf numFmtId="173" fontId="23" fillId="0" borderId="488" xfId="53" applyNumberFormat="1" applyFont="1" applyFill="1" applyBorder="1" applyAlignment="1" applyProtection="1">
      <alignment horizontal="right" vertical="center"/>
    </xf>
    <xf numFmtId="6" fontId="23" fillId="34" borderId="488" xfId="54" applyNumberFormat="1" applyFont="1" applyFill="1" applyBorder="1" applyAlignment="1" applyProtection="1">
      <alignment horizontal="right" vertical="center"/>
    </xf>
    <xf numFmtId="6" fontId="23" fillId="0" borderId="488" xfId="54" applyNumberFormat="1" applyFont="1" applyFill="1" applyBorder="1" applyAlignment="1" applyProtection="1">
      <alignment horizontal="right" vertical="center"/>
    </xf>
    <xf numFmtId="6" fontId="24" fillId="0" borderId="462" xfId="0" applyNumberFormat="1" applyFont="1" applyFill="1" applyBorder="1" applyAlignment="1" applyProtection="1">
      <alignment vertical="center"/>
    </xf>
    <xf numFmtId="6" fontId="24" fillId="0" borderId="508" xfId="0" applyNumberFormat="1" applyFont="1" applyFill="1" applyBorder="1" applyAlignment="1" applyProtection="1">
      <alignment vertical="center"/>
    </xf>
    <xf numFmtId="6" fontId="25" fillId="0" borderId="494" xfId="31" applyNumberFormat="1" applyFont="1" applyFill="1" applyBorder="1" applyAlignment="1" applyProtection="1">
      <alignment vertical="center"/>
    </xf>
    <xf numFmtId="6" fontId="24" fillId="0" borderId="488" xfId="0" applyNumberFormat="1" applyFont="1" applyFill="1" applyBorder="1" applyAlignment="1" applyProtection="1">
      <alignment vertical="center"/>
    </xf>
    <xf numFmtId="6" fontId="27" fillId="70" borderId="280" xfId="0" applyNumberFormat="1" applyFont="1" applyFill="1" applyBorder="1" applyAlignment="1" applyProtection="1">
      <alignment vertical="center"/>
    </xf>
    <xf numFmtId="8" fontId="0" fillId="0" borderId="0" xfId="0" applyNumberFormat="1" applyAlignment="1" applyProtection="1">
      <alignment vertical="center"/>
    </xf>
    <xf numFmtId="0" fontId="82" fillId="39" borderId="465" xfId="0" quotePrefix="1" applyFont="1" applyFill="1" applyBorder="1" applyAlignment="1" applyProtection="1">
      <alignment horizontal="center" vertical="center" wrapText="1"/>
    </xf>
    <xf numFmtId="6" fontId="23" fillId="0" borderId="508" xfId="0" applyNumberFormat="1" applyFont="1" applyFill="1" applyBorder="1" applyAlignment="1" applyProtection="1">
      <alignment vertical="center"/>
    </xf>
    <xf numFmtId="38" fontId="26" fillId="0" borderId="509" xfId="28" applyNumberFormat="1" applyFont="1" applyFill="1" applyBorder="1" applyAlignment="1" applyProtection="1">
      <alignment vertical="center"/>
    </xf>
    <xf numFmtId="6" fontId="31" fillId="30" borderId="510" xfId="0" applyNumberFormat="1" applyFont="1" applyFill="1" applyBorder="1" applyAlignment="1" applyProtection="1">
      <alignment vertical="center"/>
    </xf>
    <xf numFmtId="6" fontId="31" fillId="46" borderId="510" xfId="0" applyNumberFormat="1" applyFont="1" applyFill="1" applyBorder="1" applyAlignment="1" applyProtection="1">
      <alignment vertical="center"/>
    </xf>
    <xf numFmtId="0" fontId="31" fillId="68" borderId="309" xfId="0" quotePrefix="1" applyFont="1" applyFill="1" applyBorder="1" applyAlignment="1" applyProtection="1">
      <alignment horizontal="center" vertical="center" wrapText="1"/>
    </xf>
    <xf numFmtId="0" fontId="31" fillId="41" borderId="309" xfId="0" quotePrefix="1" applyFont="1" applyFill="1" applyBorder="1" applyAlignment="1" applyProtection="1">
      <alignment horizontal="center" vertical="center" wrapText="1"/>
    </xf>
    <xf numFmtId="0" fontId="126" fillId="46" borderId="309" xfId="0" quotePrefix="1" applyFont="1" applyFill="1" applyBorder="1" applyAlignment="1" applyProtection="1">
      <alignment horizontal="center" vertical="center" wrapText="1"/>
    </xf>
    <xf numFmtId="0" fontId="131" fillId="0" borderId="309" xfId="0" quotePrefix="1" applyFont="1" applyFill="1" applyBorder="1" applyAlignment="1" applyProtection="1">
      <alignment horizontal="center" vertical="center" wrapText="1"/>
    </xf>
    <xf numFmtId="1" fontId="96" fillId="0" borderId="0" xfId="0" applyNumberFormat="1" applyFont="1" applyFill="1" applyBorder="1" applyAlignment="1" applyProtection="1">
      <alignment horizontal="center" vertical="center"/>
    </xf>
    <xf numFmtId="6" fontId="25" fillId="0" borderId="0" xfId="31" applyNumberFormat="1" applyFont="1" applyFill="1" applyBorder="1" applyAlignment="1" applyProtection="1">
      <alignment vertical="center"/>
    </xf>
    <xf numFmtId="49" fontId="47" fillId="30" borderId="450" xfId="53" applyNumberFormat="1" applyFont="1" applyFill="1" applyBorder="1" applyAlignment="1" applyProtection="1">
      <alignment horizontal="center" vertical="center"/>
    </xf>
    <xf numFmtId="49" fontId="47" fillId="30" borderId="464" xfId="53" applyNumberFormat="1" applyFont="1" applyFill="1" applyBorder="1" applyAlignment="1" applyProtection="1">
      <alignment horizontal="center" vertical="center"/>
    </xf>
    <xf numFmtId="49" fontId="47" fillId="30" borderId="449" xfId="53" applyNumberFormat="1" applyFont="1" applyFill="1" applyBorder="1" applyAlignment="1" applyProtection="1">
      <alignment horizontal="center" vertical="center"/>
    </xf>
    <xf numFmtId="49" fontId="34" fillId="34" borderId="465" xfId="53" applyNumberFormat="1" applyFont="1" applyFill="1" applyBorder="1" applyAlignment="1" applyProtection="1">
      <alignment horizontal="center" vertical="center" wrapText="1"/>
    </xf>
    <xf numFmtId="49" fontId="34" fillId="34" borderId="450" xfId="53" applyNumberFormat="1" applyFont="1" applyFill="1" applyBorder="1" applyAlignment="1" applyProtection="1">
      <alignment horizontal="center" vertical="center" wrapText="1"/>
    </xf>
    <xf numFmtId="49" fontId="34" fillId="30" borderId="450" xfId="53" applyNumberFormat="1" applyFont="1" applyFill="1" applyBorder="1" applyAlignment="1" applyProtection="1">
      <alignment horizontal="center" vertical="center" wrapText="1"/>
    </xf>
    <xf numFmtId="49" fontId="34" fillId="30" borderId="464" xfId="53" applyNumberFormat="1" applyFont="1" applyFill="1" applyBorder="1" applyAlignment="1" applyProtection="1">
      <alignment horizontal="center" vertical="center"/>
    </xf>
    <xf numFmtId="49" fontId="34" fillId="30" borderId="449" xfId="53" applyNumberFormat="1" applyFont="1" applyFill="1" applyBorder="1" applyAlignment="1" applyProtection="1">
      <alignment horizontal="center" vertical="center"/>
    </xf>
    <xf numFmtId="49" fontId="34" fillId="30" borderId="464" xfId="53" applyNumberFormat="1" applyFont="1" applyFill="1" applyBorder="1" applyAlignment="1" applyProtection="1">
      <alignment horizontal="center" vertical="center" wrapText="1"/>
    </xf>
    <xf numFmtId="49" fontId="34" fillId="30" borderId="449" xfId="53" applyNumberFormat="1" applyFont="1" applyFill="1" applyBorder="1" applyAlignment="1" applyProtection="1">
      <alignment horizontal="center" vertical="center" wrapText="1"/>
    </xf>
    <xf numFmtId="49" fontId="34" fillId="33" borderId="465" xfId="53" applyNumberFormat="1" applyFont="1" applyFill="1" applyBorder="1" applyAlignment="1" applyProtection="1">
      <alignment horizontal="center" vertical="center" wrapText="1"/>
    </xf>
    <xf numFmtId="49" fontId="34" fillId="34" borderId="451" xfId="53" applyNumberFormat="1" applyFont="1" applyFill="1" applyBorder="1" applyAlignment="1" applyProtection="1">
      <alignment horizontal="center" vertical="center" wrapText="1"/>
    </xf>
    <xf numFmtId="49" fontId="34" fillId="34" borderId="489" xfId="53" applyNumberFormat="1" applyFont="1" applyFill="1" applyBorder="1" applyAlignment="1" applyProtection="1">
      <alignment horizontal="center" vertical="center" wrapText="1"/>
    </xf>
    <xf numFmtId="0" fontId="23" fillId="0" borderId="244" xfId="0" applyFont="1" applyFill="1" applyBorder="1" applyAlignment="1" applyProtection="1">
      <alignment horizontal="left" vertical="center"/>
    </xf>
    <xf numFmtId="0" fontId="23" fillId="0" borderId="322" xfId="0" applyFont="1" applyFill="1" applyBorder="1" applyAlignment="1" applyProtection="1">
      <alignment horizontal="left" vertical="center"/>
    </xf>
    <xf numFmtId="0" fontId="87" fillId="38" borderId="314" xfId="0" applyFont="1" applyFill="1" applyBorder="1" applyAlignment="1" applyProtection="1">
      <alignment horizontal="center" vertical="center" wrapText="1"/>
    </xf>
    <xf numFmtId="0" fontId="69" fillId="38" borderId="314" xfId="0" applyFont="1" applyFill="1" applyBorder="1" applyAlignment="1" applyProtection="1">
      <alignment horizontal="center" vertical="center" wrapText="1"/>
    </xf>
    <xf numFmtId="49" fontId="47" fillId="30" borderId="450" xfId="53" applyNumberFormat="1" applyFont="1" applyFill="1" applyBorder="1" applyAlignment="1" applyProtection="1">
      <alignment horizontal="center" vertical="center" wrapText="1"/>
    </xf>
    <xf numFmtId="49" fontId="47" fillId="30" borderId="464" xfId="53" applyNumberFormat="1" applyFont="1" applyFill="1" applyBorder="1" applyAlignment="1" applyProtection="1">
      <alignment horizontal="center" vertical="center" wrapText="1"/>
    </xf>
    <xf numFmtId="49" fontId="47" fillId="30" borderId="449" xfId="53" applyNumberFormat="1" applyFont="1" applyFill="1" applyBorder="1" applyAlignment="1" applyProtection="1">
      <alignment horizontal="center" vertical="center" wrapText="1"/>
    </xf>
    <xf numFmtId="0" fontId="25" fillId="0" borderId="33" xfId="53" applyFont="1" applyFill="1" applyBorder="1" applyAlignment="1" applyProtection="1">
      <alignment horizontal="left" vertical="center"/>
    </xf>
    <xf numFmtId="0" fontId="25" fillId="0" borderId="328" xfId="53" applyFont="1" applyFill="1" applyBorder="1" applyAlignment="1" applyProtection="1">
      <alignment horizontal="left" vertical="center"/>
    </xf>
    <xf numFmtId="0" fontId="23" fillId="0" borderId="245" xfId="0" applyFont="1" applyFill="1" applyBorder="1" applyAlignment="1" applyProtection="1">
      <alignment horizontal="left" vertical="center"/>
    </xf>
    <xf numFmtId="0" fontId="23" fillId="0" borderId="323" xfId="0" applyFont="1" applyFill="1" applyBorder="1" applyAlignment="1" applyProtection="1">
      <alignment horizontal="left" vertical="center"/>
    </xf>
    <xf numFmtId="0" fontId="25" fillId="0" borderId="33" xfId="53" applyFont="1" applyFill="1" applyBorder="1" applyAlignment="1" applyProtection="1">
      <alignment horizontal="left"/>
    </xf>
    <xf numFmtId="0" fontId="25" fillId="0" borderId="328" xfId="53" applyFont="1" applyFill="1" applyBorder="1" applyAlignment="1" applyProtection="1">
      <alignment horizontal="left"/>
    </xf>
    <xf numFmtId="0" fontId="25" fillId="0" borderId="435" xfId="0" applyFont="1" applyFill="1" applyBorder="1" applyAlignment="1" applyProtection="1">
      <alignment horizontal="left" vertical="center"/>
    </xf>
    <xf numFmtId="0" fontId="25" fillId="0" borderId="386" xfId="0" applyFont="1" applyFill="1" applyBorder="1" applyAlignment="1" applyProtection="1">
      <alignment horizontal="left" vertical="center"/>
    </xf>
    <xf numFmtId="0" fontId="23" fillId="0" borderId="47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left" vertical="center"/>
    </xf>
    <xf numFmtId="0" fontId="23" fillId="0" borderId="247" xfId="0" applyFont="1" applyFill="1" applyBorder="1" applyAlignment="1" applyProtection="1">
      <alignment horizontal="left" vertical="center"/>
    </xf>
    <xf numFmtId="0" fontId="23" fillId="0" borderId="321" xfId="0" applyFont="1" applyFill="1" applyBorder="1" applyAlignment="1" applyProtection="1">
      <alignment horizontal="left" vertical="center"/>
    </xf>
    <xf numFmtId="0" fontId="25" fillId="0" borderId="414" xfId="53" applyFont="1" applyFill="1" applyBorder="1" applyAlignment="1" applyProtection="1">
      <alignment horizontal="left" vertical="center"/>
    </xf>
    <xf numFmtId="0" fontId="25" fillId="0" borderId="413" xfId="53" applyFont="1" applyFill="1" applyBorder="1" applyAlignment="1" applyProtection="1">
      <alignment horizontal="left" vertical="center"/>
    </xf>
    <xf numFmtId="49" fontId="34" fillId="44" borderId="465" xfId="53" applyNumberFormat="1" applyFont="1" applyFill="1" applyBorder="1" applyAlignment="1" applyProtection="1">
      <alignment horizontal="center" vertical="center" wrapText="1"/>
    </xf>
    <xf numFmtId="0" fontId="34" fillId="33" borderId="465" xfId="253" applyFont="1" applyFill="1" applyBorder="1" applyAlignment="1" applyProtection="1">
      <alignment horizontal="center" vertical="center" wrapText="1"/>
    </xf>
    <xf numFmtId="49" fontId="34" fillId="38" borderId="488" xfId="53" applyNumberFormat="1" applyFont="1" applyFill="1" applyBorder="1" applyAlignment="1" applyProtection="1">
      <alignment horizontal="center" vertical="center" wrapText="1"/>
    </xf>
    <xf numFmtId="49" fontId="34" fillId="30" borderId="465" xfId="53" applyNumberFormat="1" applyFont="1" applyFill="1" applyBorder="1" applyAlignment="1" applyProtection="1">
      <alignment horizontal="center" vertical="center"/>
    </xf>
    <xf numFmtId="49" fontId="34" fillId="30" borderId="465" xfId="53" applyNumberFormat="1" applyFont="1" applyFill="1" applyBorder="1" applyAlignment="1" applyProtection="1">
      <alignment horizontal="center" vertical="center" wrapText="1"/>
    </xf>
    <xf numFmtId="49" fontId="47" fillId="32" borderId="465" xfId="53" applyNumberFormat="1" applyFont="1" applyFill="1" applyBorder="1" applyAlignment="1" applyProtection="1">
      <alignment horizontal="center" vertical="center"/>
    </xf>
    <xf numFmtId="10" fontId="47" fillId="32" borderId="465" xfId="48" applyNumberFormat="1" applyFont="1" applyFill="1" applyBorder="1" applyAlignment="1" applyProtection="1">
      <alignment horizontal="center" vertical="center" wrapText="1"/>
    </xf>
    <xf numFmtId="49" fontId="34" fillId="53" borderId="465" xfId="53" applyNumberFormat="1" applyFont="1" applyFill="1" applyBorder="1" applyAlignment="1" applyProtection="1">
      <alignment horizontal="center" vertical="center" wrapText="1"/>
    </xf>
    <xf numFmtId="49" fontId="76" fillId="53" borderId="465" xfId="53" applyNumberFormat="1" applyFont="1" applyFill="1" applyBorder="1" applyAlignment="1" applyProtection="1">
      <alignment horizontal="center" vertical="center" wrapText="1"/>
    </xf>
    <xf numFmtId="49" fontId="34" fillId="44" borderId="451" xfId="53" applyNumberFormat="1" applyFont="1" applyFill="1" applyBorder="1" applyAlignment="1" applyProtection="1">
      <alignment horizontal="center" vertical="center" wrapText="1"/>
    </xf>
    <xf numFmtId="49" fontId="34" fillId="44" borderId="489" xfId="53" applyNumberFormat="1" applyFont="1" applyFill="1" applyBorder="1" applyAlignment="1" applyProtection="1">
      <alignment horizontal="center" vertical="center" wrapText="1"/>
    </xf>
    <xf numFmtId="49" fontId="34" fillId="44" borderId="447" xfId="53" applyNumberFormat="1" applyFont="1" applyFill="1" applyBorder="1" applyAlignment="1" applyProtection="1">
      <alignment horizontal="center" vertical="center" wrapText="1"/>
    </xf>
    <xf numFmtId="49" fontId="34" fillId="34" borderId="447" xfId="53" applyNumberFormat="1" applyFont="1" applyFill="1" applyBorder="1" applyAlignment="1" applyProtection="1">
      <alignment horizontal="center" vertical="center" wrapText="1"/>
    </xf>
    <xf numFmtId="49" fontId="34" fillId="44" borderId="344" xfId="53" applyNumberFormat="1" applyFont="1" applyFill="1" applyBorder="1" applyAlignment="1" applyProtection="1">
      <alignment horizontal="center" vertical="center" wrapText="1"/>
    </xf>
    <xf numFmtId="49" fontId="34" fillId="34" borderId="344" xfId="53" applyNumberFormat="1" applyFont="1" applyFill="1" applyBorder="1" applyAlignment="1" applyProtection="1">
      <alignment horizontal="center" vertical="center" wrapText="1"/>
    </xf>
    <xf numFmtId="49" fontId="34" fillId="38" borderId="314" xfId="53" applyNumberFormat="1" applyFont="1" applyFill="1" applyBorder="1" applyAlignment="1" applyProtection="1">
      <alignment horizontal="center" vertical="center" wrapText="1"/>
    </xf>
    <xf numFmtId="0" fontId="87" fillId="38" borderId="344" xfId="0" applyFont="1" applyFill="1" applyBorder="1" applyAlignment="1" applyProtection="1">
      <alignment horizontal="center" vertical="center" wrapText="1"/>
    </xf>
    <xf numFmtId="0" fontId="69" fillId="38" borderId="344" xfId="0" applyFont="1" applyFill="1" applyBorder="1" applyAlignment="1" applyProtection="1">
      <alignment horizontal="center" vertical="center" wrapText="1"/>
    </xf>
    <xf numFmtId="49" fontId="34" fillId="30" borderId="344" xfId="53" applyNumberFormat="1" applyFont="1" applyFill="1" applyBorder="1" applyAlignment="1" applyProtection="1">
      <alignment horizontal="center" vertical="center" wrapText="1"/>
    </xf>
    <xf numFmtId="49" fontId="34" fillId="33" borderId="344" xfId="53" applyNumberFormat="1" applyFont="1" applyFill="1" applyBorder="1" applyAlignment="1" applyProtection="1">
      <alignment horizontal="center" vertical="center" wrapText="1"/>
    </xf>
    <xf numFmtId="49" fontId="34" fillId="45" borderId="344" xfId="53" applyNumberFormat="1" applyFont="1" applyFill="1" applyBorder="1" applyAlignment="1" applyProtection="1">
      <alignment horizontal="center" vertical="center" wrapText="1"/>
    </xf>
    <xf numFmtId="49" fontId="34" fillId="34" borderId="440" xfId="53" applyNumberFormat="1" applyFont="1" applyFill="1" applyBorder="1" applyAlignment="1" applyProtection="1">
      <alignment horizontal="center" vertical="center" wrapText="1"/>
    </xf>
    <xf numFmtId="49" fontId="34" fillId="34" borderId="377" xfId="53" applyNumberFormat="1" applyFont="1" applyFill="1" applyBorder="1" applyAlignment="1" applyProtection="1">
      <alignment horizontal="center" vertical="center" wrapText="1"/>
    </xf>
    <xf numFmtId="0" fontId="34" fillId="33" borderId="344" xfId="253" applyFont="1" applyFill="1" applyBorder="1" applyAlignment="1" applyProtection="1">
      <alignment horizontal="center" vertical="center" wrapText="1"/>
    </xf>
    <xf numFmtId="0" fontId="34" fillId="45" borderId="426" xfId="0" applyFont="1" applyFill="1" applyBorder="1" applyAlignment="1" applyProtection="1">
      <alignment horizontal="center" vertical="center" wrapText="1"/>
    </xf>
    <xf numFmtId="0" fontId="34" fillId="45" borderId="472" xfId="0" applyFont="1" applyFill="1" applyBorder="1" applyAlignment="1" applyProtection="1">
      <alignment horizontal="center" vertical="center" wrapText="1"/>
    </xf>
    <xf numFmtId="0" fontId="34" fillId="45" borderId="427" xfId="0" applyFont="1" applyFill="1" applyBorder="1" applyAlignment="1" applyProtection="1">
      <alignment horizontal="center" vertical="center" wrapText="1"/>
    </xf>
    <xf numFmtId="0" fontId="34" fillId="45" borderId="463" xfId="0" applyFont="1" applyFill="1" applyBorder="1" applyAlignment="1" applyProtection="1">
      <alignment horizontal="center" vertical="center" wrapText="1"/>
    </xf>
    <xf numFmtId="49" fontId="34" fillId="30" borderId="316" xfId="53" applyNumberFormat="1" applyFont="1" applyFill="1" applyBorder="1" applyAlignment="1" applyProtection="1">
      <alignment horizontal="center" vertical="center" wrapText="1"/>
    </xf>
    <xf numFmtId="49" fontId="34" fillId="30" borderId="317" xfId="53" applyNumberFormat="1" applyFont="1" applyFill="1" applyBorder="1" applyAlignment="1" applyProtection="1">
      <alignment horizontal="center" vertical="center" wrapText="1"/>
    </xf>
    <xf numFmtId="49" fontId="34" fillId="30" borderId="340" xfId="53" applyNumberFormat="1" applyFont="1" applyFill="1" applyBorder="1" applyAlignment="1" applyProtection="1">
      <alignment horizontal="center" vertical="center" wrapText="1"/>
    </xf>
    <xf numFmtId="49" fontId="34" fillId="30" borderId="342" xfId="53" applyNumberFormat="1" applyFont="1" applyFill="1" applyBorder="1" applyAlignment="1" applyProtection="1">
      <alignment horizontal="center" vertical="center" wrapText="1"/>
    </xf>
    <xf numFmtId="49" fontId="34" fillId="30" borderId="341" xfId="53" applyNumberFormat="1" applyFont="1" applyFill="1" applyBorder="1" applyAlignment="1" applyProtection="1">
      <alignment horizontal="center" vertical="center" wrapText="1"/>
    </xf>
    <xf numFmtId="49" fontId="34" fillId="34" borderId="314" xfId="53" applyNumberFormat="1" applyFont="1" applyFill="1" applyBorder="1" applyAlignment="1" applyProtection="1">
      <alignment horizontal="center" vertical="center" wrapText="1"/>
    </xf>
    <xf numFmtId="0" fontId="31" fillId="30" borderId="21" xfId="0" quotePrefix="1" applyFont="1" applyFill="1" applyBorder="1" applyAlignment="1" applyProtection="1">
      <alignment horizontal="left" vertical="center" wrapText="1"/>
    </xf>
    <xf numFmtId="0" fontId="31" fillId="30" borderId="294" xfId="0" quotePrefix="1" applyFont="1" applyFill="1" applyBorder="1" applyAlignment="1" applyProtection="1">
      <alignment horizontal="left" vertical="center" wrapText="1"/>
    </xf>
    <xf numFmtId="0" fontId="31" fillId="30" borderId="276" xfId="0" quotePrefix="1" applyFont="1" applyFill="1" applyBorder="1" applyAlignment="1" applyProtection="1">
      <alignment horizontal="left" vertical="center" wrapText="1"/>
    </xf>
    <xf numFmtId="0" fontId="31" fillId="30" borderId="296" xfId="0" quotePrefix="1" applyFont="1" applyFill="1" applyBorder="1" applyAlignment="1" applyProtection="1">
      <alignment horizontal="left" vertical="center" wrapText="1"/>
    </xf>
    <xf numFmtId="0" fontId="31" fillId="38" borderId="310" xfId="0" applyFont="1" applyFill="1" applyBorder="1" applyAlignment="1" applyProtection="1">
      <alignment horizontal="center" vertical="center"/>
    </xf>
    <xf numFmtId="0" fontId="31" fillId="38" borderId="311" xfId="0" applyFont="1" applyFill="1" applyBorder="1" applyAlignment="1" applyProtection="1">
      <alignment horizontal="center" vertical="center"/>
    </xf>
    <xf numFmtId="0" fontId="31" fillId="38" borderId="312" xfId="0" applyFont="1" applyFill="1" applyBorder="1" applyAlignment="1" applyProtection="1">
      <alignment horizontal="center" vertical="center"/>
    </xf>
    <xf numFmtId="0" fontId="26" fillId="0" borderId="15" xfId="0" applyFont="1" applyFill="1" applyBorder="1" applyAlignment="1" applyProtection="1">
      <alignment horizontal="left" vertical="center" wrapText="1"/>
    </xf>
    <xf numFmtId="0" fontId="26" fillId="0" borderId="300" xfId="0" applyFont="1" applyFill="1" applyBorder="1" applyAlignment="1" applyProtection="1">
      <alignment horizontal="left" vertical="center" wrapText="1"/>
    </xf>
    <xf numFmtId="0" fontId="31" fillId="30" borderId="29" xfId="0" quotePrefix="1" applyFont="1" applyFill="1" applyBorder="1" applyAlignment="1" applyProtection="1">
      <alignment horizontal="left" vertical="center" wrapText="1"/>
    </xf>
    <xf numFmtId="0" fontId="31" fillId="30" borderId="295" xfId="0" applyFont="1" applyFill="1" applyBorder="1" applyAlignment="1" applyProtection="1">
      <alignment horizontal="left" vertical="center" wrapText="1"/>
    </xf>
    <xf numFmtId="0" fontId="31" fillId="30" borderId="37" xfId="0" applyFont="1" applyFill="1" applyBorder="1" applyAlignment="1" applyProtection="1">
      <alignment horizontal="left" vertical="center" wrapText="1"/>
    </xf>
    <xf numFmtId="0" fontId="31" fillId="30" borderId="305" xfId="0" applyFont="1" applyFill="1" applyBorder="1" applyAlignment="1" applyProtection="1">
      <alignment horizontal="left" vertical="center" wrapText="1"/>
    </xf>
    <xf numFmtId="0" fontId="31" fillId="30" borderId="307" xfId="0" applyFont="1" applyFill="1" applyBorder="1" applyAlignment="1" applyProtection="1">
      <alignment horizontal="left" vertical="center" wrapText="1"/>
    </xf>
    <xf numFmtId="0" fontId="31" fillId="30" borderId="308" xfId="0" applyFont="1" applyFill="1" applyBorder="1" applyAlignment="1" applyProtection="1">
      <alignment horizontal="left" vertical="center" wrapText="1"/>
    </xf>
    <xf numFmtId="0" fontId="31" fillId="30" borderId="274" xfId="0" quotePrefix="1" applyFont="1" applyFill="1" applyBorder="1" applyAlignment="1" applyProtection="1">
      <alignment horizontal="left" vertical="center" wrapText="1"/>
    </xf>
    <xf numFmtId="0" fontId="31" fillId="30" borderId="29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 vertical="center" wrapText="1"/>
    </xf>
    <xf numFmtId="0" fontId="33" fillId="0" borderId="307" xfId="0" applyFont="1" applyBorder="1" applyAlignment="1" applyProtection="1">
      <alignment horizontal="center" vertical="center"/>
    </xf>
    <xf numFmtId="0" fontId="82" fillId="34" borderId="465" xfId="0" applyFont="1" applyFill="1" applyBorder="1" applyAlignment="1" applyProtection="1">
      <alignment horizontal="center" vertical="center" wrapText="1"/>
    </xf>
    <xf numFmtId="0" fontId="82" fillId="33" borderId="465" xfId="0" applyFont="1" applyFill="1" applyBorder="1" applyAlignment="1" applyProtection="1">
      <alignment horizontal="center" vertical="center" wrapText="1"/>
    </xf>
    <xf numFmtId="0" fontId="82" fillId="39" borderId="495" xfId="0" applyFont="1" applyFill="1" applyBorder="1" applyAlignment="1" applyProtection="1">
      <alignment horizontal="center" vertical="center" wrapText="1"/>
    </xf>
    <xf numFmtId="0" fontId="82" fillId="39" borderId="464" xfId="0" applyFont="1" applyFill="1" applyBorder="1" applyAlignment="1" applyProtection="1">
      <alignment horizontal="center" vertical="center" wrapText="1"/>
    </xf>
    <xf numFmtId="0" fontId="0" fillId="0" borderId="493" xfId="0" applyBorder="1" applyAlignment="1">
      <alignment horizontal="center" vertical="center" wrapText="1"/>
    </xf>
    <xf numFmtId="0" fontId="82" fillId="30" borderId="465" xfId="0" applyFont="1" applyFill="1" applyBorder="1" applyAlignment="1" applyProtection="1">
      <alignment horizontal="center" vertical="center"/>
    </xf>
    <xf numFmtId="0" fontId="85" fillId="38" borderId="465" xfId="0" applyFont="1" applyFill="1" applyBorder="1" applyAlignment="1" applyProtection="1">
      <alignment horizontal="center" vertical="center" wrapText="1"/>
    </xf>
    <xf numFmtId="0" fontId="82" fillId="30" borderId="450" xfId="0" applyFont="1" applyFill="1" applyBorder="1" applyAlignment="1" applyProtection="1">
      <alignment horizontal="center" vertical="center"/>
    </xf>
    <xf numFmtId="0" fontId="82" fillId="30" borderId="464" xfId="0" applyFont="1" applyFill="1" applyBorder="1" applyAlignment="1" applyProtection="1">
      <alignment horizontal="center" vertical="center"/>
    </xf>
    <xf numFmtId="0" fontId="82" fillId="30" borderId="449" xfId="0" applyFont="1" applyFill="1" applyBorder="1" applyAlignment="1" applyProtection="1">
      <alignment horizontal="center" vertical="center"/>
    </xf>
    <xf numFmtId="0" fontId="82" fillId="30" borderId="450" xfId="0" applyFont="1" applyFill="1" applyBorder="1" applyAlignment="1" applyProtection="1">
      <alignment horizontal="center" vertical="center" wrapText="1"/>
    </xf>
    <xf numFmtId="0" fontId="82" fillId="30" borderId="464" xfId="0" applyFont="1" applyFill="1" applyBorder="1" applyAlignment="1" applyProtection="1">
      <alignment horizontal="center" vertical="center" wrapText="1"/>
    </xf>
    <xf numFmtId="0" fontId="82" fillId="30" borderId="449" xfId="0" applyFont="1" applyFill="1" applyBorder="1" applyAlignment="1" applyProtection="1">
      <alignment horizontal="center" vertical="center" wrapText="1"/>
    </xf>
    <xf numFmtId="0" fontId="34" fillId="33" borderId="344" xfId="0" applyFont="1" applyFill="1" applyBorder="1" applyAlignment="1" applyProtection="1">
      <alignment horizontal="center" vertical="center" wrapText="1"/>
    </xf>
    <xf numFmtId="0" fontId="47" fillId="24" borderId="344" xfId="0" applyFont="1" applyFill="1" applyBorder="1" applyAlignment="1" applyProtection="1">
      <alignment horizontal="center" vertical="center" wrapText="1"/>
    </xf>
    <xf numFmtId="0" fontId="82" fillId="34" borderId="344" xfId="0" applyFont="1" applyFill="1" applyBorder="1" applyAlignment="1" applyProtection="1">
      <alignment horizontal="center" vertical="center" wrapText="1"/>
    </xf>
    <xf numFmtId="49" fontId="34" fillId="32" borderId="401" xfId="53" applyNumberFormat="1" applyFont="1" applyFill="1" applyBorder="1" applyAlignment="1" applyProtection="1">
      <alignment horizontal="center" vertical="center"/>
    </xf>
    <xf numFmtId="49" fontId="34" fillId="32" borderId="450" xfId="53" applyNumberFormat="1" applyFont="1" applyFill="1" applyBorder="1" applyAlignment="1" applyProtection="1">
      <alignment horizontal="center" vertical="center"/>
    </xf>
    <xf numFmtId="49" fontId="34" fillId="32" borderId="464" xfId="53" applyNumberFormat="1" applyFont="1" applyFill="1" applyBorder="1" applyAlignment="1" applyProtection="1">
      <alignment horizontal="center" vertical="center"/>
    </xf>
    <xf numFmtId="49" fontId="34" fillId="32" borderId="449" xfId="53" applyNumberFormat="1" applyFont="1" applyFill="1" applyBorder="1" applyAlignment="1" applyProtection="1">
      <alignment horizontal="center" vertical="center"/>
    </xf>
    <xf numFmtId="0" fontId="34" fillId="33" borderId="344" xfId="0" applyFont="1" applyFill="1" applyBorder="1" applyAlignment="1" applyProtection="1">
      <alignment horizontal="center" vertical="center" wrapText="1"/>
      <protection locked="0"/>
    </xf>
    <xf numFmtId="0" fontId="34" fillId="34" borderId="344" xfId="0" applyFont="1" applyFill="1" applyBorder="1" applyAlignment="1" applyProtection="1">
      <alignment horizontal="center" vertical="center" wrapText="1"/>
    </xf>
    <xf numFmtId="49" fontId="76" fillId="32" borderId="465" xfId="53" applyNumberFormat="1" applyFont="1" applyFill="1" applyBorder="1" applyAlignment="1" applyProtection="1">
      <alignment horizontal="center" vertical="center"/>
      <protection locked="0"/>
    </xf>
    <xf numFmtId="0" fontId="82" fillId="44" borderId="344" xfId="0" applyFont="1" applyFill="1" applyBorder="1" applyAlignment="1" applyProtection="1">
      <alignment horizontal="center" vertical="center" wrapText="1"/>
      <protection locked="0"/>
    </xf>
    <xf numFmtId="49" fontId="34" fillId="32" borderId="465" xfId="53" applyNumberFormat="1" applyFont="1" applyFill="1" applyBorder="1" applyAlignment="1" applyProtection="1">
      <alignment horizontal="center" vertical="center"/>
    </xf>
    <xf numFmtId="49" fontId="34" fillId="32" borderId="465" xfId="53" applyNumberFormat="1" applyFont="1" applyFill="1" applyBorder="1" applyAlignment="1" applyProtection="1">
      <alignment horizontal="center" vertical="center" wrapText="1"/>
    </xf>
    <xf numFmtId="0" fontId="34" fillId="44" borderId="428" xfId="0" applyFont="1" applyFill="1" applyBorder="1" applyAlignment="1" applyProtection="1">
      <alignment horizontal="center" vertical="center" wrapText="1"/>
      <protection locked="0"/>
    </xf>
    <xf numFmtId="0" fontId="34" fillId="28" borderId="377" xfId="0" applyFont="1" applyFill="1" applyBorder="1" applyAlignment="1" applyProtection="1">
      <alignment horizontal="center" vertical="center" wrapText="1"/>
    </xf>
    <xf numFmtId="0" fontId="34" fillId="28" borderId="209" xfId="0" applyFont="1" applyFill="1" applyBorder="1" applyAlignment="1" applyProtection="1">
      <alignment horizontal="center" vertical="center" wrapText="1"/>
    </xf>
    <xf numFmtId="0" fontId="34" fillId="24" borderId="451" xfId="0" applyFont="1" applyFill="1" applyBorder="1" applyAlignment="1" applyProtection="1">
      <alignment horizontal="center" vertical="center" wrapText="1"/>
    </xf>
    <xf numFmtId="0" fontId="34" fillId="24" borderId="396" xfId="0" applyFont="1" applyFill="1" applyBorder="1" applyAlignment="1" applyProtection="1">
      <alignment horizontal="center" vertical="center" wrapText="1"/>
    </xf>
    <xf numFmtId="0" fontId="34" fillId="24" borderId="377" xfId="0" applyFont="1" applyFill="1" applyBorder="1" applyAlignment="1" applyProtection="1">
      <alignment horizontal="center" vertical="center" wrapText="1"/>
    </xf>
    <xf numFmtId="0" fontId="34" fillId="24" borderId="344" xfId="0" applyFont="1" applyFill="1" applyBorder="1" applyAlignment="1" applyProtection="1">
      <alignment horizontal="center" vertical="center" wrapText="1"/>
    </xf>
    <xf numFmtId="9" fontId="29" fillId="26" borderId="450" xfId="48" applyFont="1" applyFill="1" applyBorder="1" applyAlignment="1" applyProtection="1">
      <alignment horizontal="center" vertical="center"/>
    </xf>
    <xf numFmtId="9" fontId="29" fillId="26" borderId="449" xfId="48" applyFont="1" applyFill="1" applyBorder="1" applyAlignment="1" applyProtection="1">
      <alignment horizontal="center" vertical="center"/>
    </xf>
    <xf numFmtId="9" fontId="29" fillId="26" borderId="450" xfId="0" applyNumberFormat="1" applyFont="1" applyFill="1" applyBorder="1" applyAlignment="1" applyProtection="1">
      <alignment horizontal="center" vertical="center"/>
    </xf>
    <xf numFmtId="9" fontId="29" fillId="26" borderId="449" xfId="0" applyNumberFormat="1" applyFont="1" applyFill="1" applyBorder="1" applyAlignment="1" applyProtection="1">
      <alignment horizontal="center" vertical="center"/>
    </xf>
    <xf numFmtId="0" fontId="34" fillId="30" borderId="345" xfId="0" applyFont="1" applyFill="1" applyBorder="1" applyAlignment="1" applyProtection="1">
      <alignment horizontal="center" vertical="center" wrapText="1"/>
    </xf>
    <xf numFmtId="0" fontId="34" fillId="30" borderId="403" xfId="0" applyFont="1" applyFill="1" applyBorder="1" applyAlignment="1" applyProtection="1">
      <alignment horizontal="center" vertical="center" wrapText="1"/>
    </xf>
    <xf numFmtId="0" fontId="25" fillId="39" borderId="344" xfId="0" applyFont="1" applyFill="1" applyBorder="1" applyAlignment="1" applyProtection="1">
      <alignment horizontal="center" vertical="center"/>
    </xf>
    <xf numFmtId="0" fontId="25" fillId="33" borderId="344" xfId="0" applyFont="1" applyFill="1" applyBorder="1" applyAlignment="1" applyProtection="1">
      <alignment horizontal="center" vertical="center"/>
    </xf>
    <xf numFmtId="0" fontId="34" fillId="24" borderId="401" xfId="0" applyFont="1" applyFill="1" applyBorder="1" applyAlignment="1" applyProtection="1">
      <alignment horizontal="center" vertical="center" wrapText="1"/>
    </xf>
    <xf numFmtId="0" fontId="34" fillId="52" borderId="344" xfId="0" applyFont="1" applyFill="1" applyBorder="1" applyAlignment="1" applyProtection="1">
      <alignment horizontal="center" vertical="center" wrapText="1"/>
    </xf>
    <xf numFmtId="0" fontId="82" fillId="26" borderId="377" xfId="0" applyFont="1" applyFill="1" applyBorder="1" applyAlignment="1" applyProtection="1">
      <alignment horizontal="center" vertical="center" wrapText="1"/>
    </xf>
    <xf numFmtId="0" fontId="82" fillId="26" borderId="401" xfId="0" applyFont="1" applyFill="1" applyBorder="1" applyAlignment="1" applyProtection="1">
      <alignment horizontal="center" vertical="center" wrapText="1"/>
    </xf>
    <xf numFmtId="0" fontId="34" fillId="28" borderId="401" xfId="0" applyFont="1" applyFill="1" applyBorder="1" applyAlignment="1" applyProtection="1">
      <alignment horizontal="center" vertical="center" wrapText="1"/>
    </xf>
    <xf numFmtId="0" fontId="82" fillId="26" borderId="344" xfId="0" applyFont="1" applyFill="1" applyBorder="1" applyAlignment="1" applyProtection="1">
      <alignment horizontal="center" vertical="center" wrapText="1"/>
    </xf>
    <xf numFmtId="0" fontId="34" fillId="24" borderId="209" xfId="0" applyFont="1" applyFill="1" applyBorder="1" applyAlignment="1" applyProtection="1">
      <alignment horizontal="center" vertical="center" wrapText="1"/>
    </xf>
    <xf numFmtId="0" fontId="47" fillId="24" borderId="349" xfId="0" applyFont="1" applyFill="1" applyBorder="1" applyAlignment="1" applyProtection="1">
      <alignment horizontal="center" vertical="center" wrapText="1"/>
    </xf>
    <xf numFmtId="0" fontId="47" fillId="24" borderId="339" xfId="0" applyFont="1" applyFill="1" applyBorder="1" applyAlignment="1" applyProtection="1">
      <alignment horizontal="center" vertical="center" wrapText="1"/>
    </xf>
    <xf numFmtId="0" fontId="47" fillId="24" borderId="47" xfId="0" applyFont="1" applyFill="1" applyBorder="1" applyAlignment="1" applyProtection="1">
      <alignment horizontal="center" vertical="center" wrapText="1"/>
    </xf>
    <xf numFmtId="0" fontId="47" fillId="24" borderId="25" xfId="0" applyFont="1" applyFill="1" applyBorder="1" applyAlignment="1" applyProtection="1">
      <alignment horizontal="center" vertical="center" wrapText="1"/>
    </xf>
    <xf numFmtId="0" fontId="47" fillId="24" borderId="363" xfId="0" applyFont="1" applyFill="1" applyBorder="1" applyAlignment="1" applyProtection="1">
      <alignment horizontal="center" vertical="center" wrapText="1"/>
    </xf>
    <xf numFmtId="0" fontId="47" fillId="24" borderId="347" xfId="0" applyFont="1" applyFill="1" applyBorder="1" applyAlignment="1" applyProtection="1">
      <alignment horizontal="center" vertical="center" wrapText="1"/>
    </xf>
    <xf numFmtId="0" fontId="82" fillId="26" borderId="403" xfId="0" applyFont="1" applyFill="1" applyBorder="1" applyAlignment="1" applyProtection="1">
      <alignment horizontal="center" vertical="center" wrapText="1"/>
    </xf>
    <xf numFmtId="0" fontId="82" fillId="26" borderId="209" xfId="0" applyFont="1" applyFill="1" applyBorder="1" applyAlignment="1" applyProtection="1">
      <alignment horizontal="center" vertical="center" wrapText="1"/>
    </xf>
    <xf numFmtId="0" fontId="34" fillId="28" borderId="344" xfId="0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 vertical="center" wrapText="1"/>
    </xf>
    <xf numFmtId="0" fontId="34" fillId="26" borderId="10" xfId="0" applyFont="1" applyFill="1" applyBorder="1" applyAlignment="1" applyProtection="1">
      <alignment horizontal="center" vertical="center" wrapText="1"/>
    </xf>
    <xf numFmtId="0" fontId="34" fillId="26" borderId="11" xfId="0" applyFont="1" applyFill="1" applyBorder="1" applyAlignment="1" applyProtection="1">
      <alignment horizontal="center" vertical="center" wrapText="1"/>
    </xf>
    <xf numFmtId="0" fontId="34" fillId="26" borderId="13" xfId="0" applyFont="1" applyFill="1" applyBorder="1" applyAlignment="1" applyProtection="1">
      <alignment horizontal="center" vertical="center" wrapText="1"/>
    </xf>
    <xf numFmtId="0" fontId="82" fillId="38" borderId="10" xfId="0" applyFont="1" applyFill="1" applyBorder="1" applyAlignment="1" applyProtection="1">
      <alignment horizontal="center" vertical="center" wrapText="1"/>
    </xf>
    <xf numFmtId="0" fontId="82" fillId="38" borderId="13" xfId="0" applyFont="1" applyFill="1" applyBorder="1" applyAlignment="1" applyProtection="1">
      <alignment horizontal="center" vertical="center" wrapText="1"/>
    </xf>
    <xf numFmtId="0" fontId="34" fillId="38" borderId="10" xfId="0" applyFont="1" applyFill="1" applyBorder="1" applyAlignment="1" applyProtection="1">
      <alignment horizontal="center" vertical="center" wrapText="1"/>
    </xf>
    <xf numFmtId="0" fontId="34" fillId="38" borderId="13" xfId="0" applyFont="1" applyFill="1" applyBorder="1" applyAlignment="1" applyProtection="1">
      <alignment horizontal="center" vertical="center" wrapText="1"/>
    </xf>
    <xf numFmtId="0" fontId="69" fillId="26" borderId="20" xfId="0" applyFont="1" applyFill="1" applyBorder="1" applyAlignment="1" applyProtection="1">
      <alignment horizontal="center" vertical="center" wrapText="1"/>
    </xf>
    <xf numFmtId="0" fontId="69" fillId="26" borderId="24" xfId="0" applyFont="1" applyFill="1" applyBorder="1" applyAlignment="1" applyProtection="1">
      <alignment horizontal="center" vertical="center" wrapText="1"/>
    </xf>
    <xf numFmtId="0" fontId="47" fillId="24" borderId="319" xfId="0" applyFont="1" applyFill="1" applyBorder="1" applyAlignment="1" applyProtection="1">
      <alignment horizontal="center" vertical="center" wrapText="1"/>
    </xf>
    <xf numFmtId="0" fontId="47" fillId="24" borderId="320" xfId="0" applyFont="1" applyFill="1" applyBorder="1" applyAlignment="1" applyProtection="1">
      <alignment horizontal="center" vertical="center" wrapText="1"/>
    </xf>
    <xf numFmtId="0" fontId="47" fillId="24" borderId="205" xfId="0" applyFont="1" applyFill="1" applyBorder="1" applyAlignment="1" applyProtection="1">
      <alignment horizontal="center" vertical="center" wrapText="1"/>
    </xf>
    <xf numFmtId="0" fontId="47" fillId="24" borderId="38" xfId="0" applyFont="1" applyFill="1" applyBorder="1" applyAlignment="1" applyProtection="1">
      <alignment horizontal="center" vertical="center" wrapText="1"/>
    </xf>
    <xf numFmtId="0" fontId="82" fillId="24" borderId="210" xfId="0" applyFont="1" applyFill="1" applyBorder="1" applyAlignment="1" applyProtection="1">
      <alignment horizontal="center" vertical="center" wrapText="1"/>
    </xf>
    <xf numFmtId="0" fontId="82" fillId="24" borderId="206" xfId="0" applyFont="1" applyFill="1" applyBorder="1" applyAlignment="1" applyProtection="1">
      <alignment horizontal="center" vertical="center" wrapText="1"/>
    </xf>
    <xf numFmtId="0" fontId="34" fillId="24" borderId="210" xfId="0" applyFont="1" applyFill="1" applyBorder="1" applyAlignment="1" applyProtection="1">
      <alignment horizontal="center" vertical="center" wrapText="1"/>
    </xf>
    <xf numFmtId="0" fontId="34" fillId="24" borderId="206" xfId="0" applyFont="1" applyFill="1" applyBorder="1" applyAlignment="1" applyProtection="1">
      <alignment horizontal="center" vertical="center" wrapText="1"/>
    </xf>
    <xf numFmtId="0" fontId="69" fillId="40" borderId="211" xfId="0" applyFont="1" applyFill="1" applyBorder="1" applyAlignment="1" applyProtection="1">
      <alignment horizontal="center" vertical="center" wrapText="1"/>
    </xf>
    <xf numFmtId="0" fontId="69" fillId="40" borderId="406" xfId="0" applyFont="1" applyFill="1" applyBorder="1" applyAlignment="1" applyProtection="1">
      <alignment horizontal="center" vertical="center" wrapText="1"/>
    </xf>
    <xf numFmtId="0" fontId="69" fillId="40" borderId="212" xfId="0" applyFont="1" applyFill="1" applyBorder="1" applyAlignment="1" applyProtection="1">
      <alignment horizontal="center" vertical="center" wrapText="1"/>
    </xf>
    <xf numFmtId="0" fontId="85" fillId="30" borderId="211" xfId="0" applyFont="1" applyFill="1" applyBorder="1" applyAlignment="1" applyProtection="1">
      <alignment horizontal="center" vertical="center" wrapText="1"/>
    </xf>
    <xf numFmtId="0" fontId="85" fillId="30" borderId="212" xfId="0" applyFont="1" applyFill="1" applyBorder="1" applyAlignment="1" applyProtection="1">
      <alignment horizontal="center" vertical="center" wrapText="1"/>
    </xf>
    <xf numFmtId="0" fontId="128" fillId="64" borderId="495" xfId="65" applyFont="1" applyFill="1" applyBorder="1" applyAlignment="1" applyProtection="1">
      <alignment horizontal="center" vertical="center" wrapText="1"/>
    </xf>
    <xf numFmtId="0" fontId="117" fillId="64" borderId="493" xfId="0" applyFont="1" applyFill="1" applyBorder="1" applyAlignment="1">
      <alignment horizontal="center" vertical="center" wrapText="1"/>
    </xf>
    <xf numFmtId="0" fontId="32" fillId="68" borderId="344" xfId="253" quotePrefix="1" applyFont="1" applyFill="1" applyBorder="1" applyAlignment="1" applyProtection="1">
      <alignment horizontal="center" vertical="center" wrapText="1"/>
    </xf>
    <xf numFmtId="0" fontId="69" fillId="46" borderId="450" xfId="65" applyFont="1" applyFill="1" applyBorder="1" applyAlignment="1" applyProtection="1">
      <alignment horizontal="center" vertical="center"/>
    </xf>
    <xf numFmtId="0" fontId="69" fillId="46" borderId="446" xfId="65" applyFont="1" applyFill="1" applyBorder="1" applyAlignment="1" applyProtection="1">
      <alignment horizontal="center" vertical="center"/>
    </xf>
    <xf numFmtId="0" fontId="69" fillId="46" borderId="449" xfId="65" applyFont="1" applyFill="1" applyBorder="1" applyAlignment="1" applyProtection="1">
      <alignment horizontal="center" vertical="center"/>
    </xf>
    <xf numFmtId="0" fontId="69" fillId="46" borderId="450" xfId="65" applyFont="1" applyFill="1" applyBorder="1" applyAlignment="1" applyProtection="1">
      <alignment horizontal="center" vertical="center" wrapText="1"/>
    </xf>
    <xf numFmtId="0" fontId="69" fillId="46" borderId="446" xfId="65" applyFont="1" applyFill="1" applyBorder="1" applyAlignment="1" applyProtection="1">
      <alignment horizontal="center" vertical="center" wrapText="1"/>
    </xf>
    <xf numFmtId="0" fontId="69" fillId="46" borderId="449" xfId="65" applyFont="1" applyFill="1" applyBorder="1" applyAlignment="1" applyProtection="1">
      <alignment horizontal="center" vertical="center" wrapText="1"/>
    </xf>
    <xf numFmtId="0" fontId="34" fillId="33" borderId="344" xfId="65" quotePrefix="1" applyFont="1" applyFill="1" applyBorder="1" applyAlignment="1" applyProtection="1">
      <alignment horizontal="center" vertical="center" wrapText="1"/>
    </xf>
    <xf numFmtId="0" fontId="34" fillId="43" borderId="344" xfId="65" quotePrefix="1" applyFont="1" applyFill="1" applyBorder="1" applyAlignment="1" applyProtection="1">
      <alignment horizontal="center" vertical="center" wrapText="1"/>
    </xf>
    <xf numFmtId="0" fontId="69" fillId="60" borderId="450" xfId="65" applyFont="1" applyFill="1" applyBorder="1" applyAlignment="1" applyProtection="1">
      <alignment horizontal="center" vertical="center" wrapText="1"/>
    </xf>
    <xf numFmtId="0" fontId="69" fillId="60" borderId="446" xfId="65" applyFont="1" applyFill="1" applyBorder="1" applyAlignment="1" applyProtection="1">
      <alignment horizontal="center" vertical="center" wrapText="1"/>
    </xf>
    <xf numFmtId="0" fontId="69" fillId="60" borderId="449" xfId="65" applyFont="1" applyFill="1" applyBorder="1" applyAlignment="1" applyProtection="1">
      <alignment horizontal="center" vertical="center" wrapText="1"/>
    </xf>
    <xf numFmtId="0" fontId="32" fillId="33" borderId="344" xfId="253" quotePrefix="1" applyFont="1" applyFill="1" applyBorder="1" applyAlignment="1" applyProtection="1">
      <alignment horizontal="center" vertical="center" wrapText="1"/>
    </xf>
    <xf numFmtId="0" fontId="34" fillId="61" borderId="447" xfId="65" applyFont="1" applyFill="1" applyBorder="1" applyAlignment="1" applyProtection="1">
      <alignment horizontal="center" vertical="center" wrapText="1"/>
    </xf>
    <xf numFmtId="0" fontId="69" fillId="51" borderId="450" xfId="65" applyFont="1" applyFill="1" applyBorder="1" applyAlignment="1" applyProtection="1">
      <alignment horizontal="center" vertical="center"/>
    </xf>
    <xf numFmtId="0" fontId="69" fillId="51" borderId="446" xfId="65" applyFont="1" applyFill="1" applyBorder="1" applyAlignment="1" applyProtection="1">
      <alignment horizontal="center" vertical="center"/>
    </xf>
    <xf numFmtId="0" fontId="69" fillId="51" borderId="449" xfId="65" applyFont="1" applyFill="1" applyBorder="1" applyAlignment="1" applyProtection="1">
      <alignment horizontal="center" vertical="center"/>
    </xf>
    <xf numFmtId="0" fontId="69" fillId="51" borderId="450" xfId="65" applyFont="1" applyFill="1" applyBorder="1" applyAlignment="1" applyProtection="1">
      <alignment horizontal="center" vertical="center" wrapText="1"/>
    </xf>
    <xf numFmtId="0" fontId="69" fillId="51" borderId="446" xfId="65" applyFont="1" applyFill="1" applyBorder="1" applyAlignment="1" applyProtection="1">
      <alignment horizontal="center" vertical="center" wrapText="1"/>
    </xf>
    <xf numFmtId="0" fontId="69" fillId="51" borderId="449" xfId="65" applyFont="1" applyFill="1" applyBorder="1" applyAlignment="1" applyProtection="1">
      <alignment horizontal="center" vertical="center" wrapText="1"/>
    </xf>
    <xf numFmtId="0" fontId="69" fillId="60" borderId="450" xfId="65" applyFont="1" applyFill="1" applyBorder="1" applyAlignment="1" applyProtection="1">
      <alignment horizontal="center" vertical="center"/>
    </xf>
    <xf numFmtId="0" fontId="69" fillId="60" borderId="446" xfId="65" applyFont="1" applyFill="1" applyBorder="1" applyAlignment="1" applyProtection="1">
      <alignment horizontal="center" vertical="center"/>
    </xf>
    <xf numFmtId="0" fontId="69" fillId="60" borderId="449" xfId="65" applyFont="1" applyFill="1" applyBorder="1" applyAlignment="1" applyProtection="1">
      <alignment horizontal="center" vertical="center"/>
    </xf>
    <xf numFmtId="0" fontId="82" fillId="37" borderId="401" xfId="47847" applyFont="1" applyFill="1" applyBorder="1" applyAlignment="1">
      <alignment horizontal="center" vertical="center" wrapText="1"/>
    </xf>
    <xf numFmtId="0" fontId="34" fillId="34" borderId="343" xfId="65" applyFont="1" applyFill="1" applyBorder="1" applyAlignment="1" applyProtection="1">
      <alignment horizontal="center" vertical="center" wrapText="1"/>
    </xf>
    <xf numFmtId="0" fontId="34" fillId="34" borderId="348" xfId="65" applyFont="1" applyFill="1" applyBorder="1" applyAlignment="1" applyProtection="1">
      <alignment horizontal="center" vertical="center" wrapText="1"/>
    </xf>
    <xf numFmtId="0" fontId="47" fillId="24" borderId="344" xfId="65" applyFont="1" applyFill="1" applyBorder="1" applyAlignment="1" applyProtection="1">
      <alignment horizontal="center" vertical="center" wrapText="1"/>
    </xf>
    <xf numFmtId="0" fontId="34" fillId="39" borderId="344" xfId="65" quotePrefix="1" applyFont="1" applyFill="1" applyBorder="1" applyAlignment="1" applyProtection="1">
      <alignment horizontal="center" vertical="center" wrapText="1"/>
    </xf>
    <xf numFmtId="0" fontId="34" fillId="44" borderId="344" xfId="65" quotePrefix="1" applyFont="1" applyFill="1" applyBorder="1" applyAlignment="1" applyProtection="1">
      <alignment horizontal="center" vertical="center" wrapText="1"/>
    </xf>
    <xf numFmtId="0" fontId="34" fillId="41" borderId="344" xfId="65" applyFont="1" applyFill="1" applyBorder="1" applyAlignment="1" applyProtection="1">
      <alignment horizontal="center" vertical="center" wrapText="1"/>
    </xf>
    <xf numFmtId="0" fontId="69" fillId="50" borderId="344" xfId="65" applyFont="1" applyFill="1" applyBorder="1" applyAlignment="1" applyProtection="1">
      <alignment horizontal="center" vertical="center" wrapText="1"/>
    </xf>
    <xf numFmtId="0" fontId="69" fillId="46" borderId="344" xfId="253" quotePrefix="1" applyFont="1" applyFill="1" applyBorder="1" applyAlignment="1" applyProtection="1">
      <alignment horizontal="center" vertical="center" wrapText="1"/>
    </xf>
    <xf numFmtId="0" fontId="85" fillId="32" borderId="344" xfId="65" applyFont="1" applyFill="1" applyBorder="1" applyAlignment="1" applyProtection="1">
      <alignment horizontal="center" vertical="center" wrapText="1"/>
    </xf>
    <xf numFmtId="0" fontId="34" fillId="34" borderId="447" xfId="65" applyFont="1" applyFill="1" applyBorder="1" applyAlignment="1" applyProtection="1">
      <alignment horizontal="center" vertical="center" wrapText="1"/>
    </xf>
    <xf numFmtId="0" fontId="82" fillId="37" borderId="451" xfId="47847" applyFont="1" applyFill="1" applyBorder="1" applyAlignment="1">
      <alignment horizontal="center" vertical="center" wrapText="1"/>
    </xf>
    <xf numFmtId="0" fontId="82" fillId="37" borderId="456" xfId="47847" applyFont="1" applyFill="1" applyBorder="1" applyAlignment="1">
      <alignment horizontal="center" vertical="center" wrapText="1"/>
    </xf>
    <xf numFmtId="6" fontId="82" fillId="37" borderId="451" xfId="47847" applyNumberFormat="1" applyFont="1" applyFill="1" applyBorder="1" applyAlignment="1">
      <alignment horizontal="center" vertical="center" wrapText="1"/>
    </xf>
    <xf numFmtId="6" fontId="82" fillId="37" borderId="456" xfId="47847" applyNumberFormat="1" applyFont="1" applyFill="1" applyBorder="1" applyAlignment="1">
      <alignment horizontal="center" vertical="center" wrapText="1"/>
    </xf>
    <xf numFmtId="0" fontId="69" fillId="30" borderId="344" xfId="65" applyFont="1" applyFill="1" applyBorder="1" applyAlignment="1" applyProtection="1">
      <alignment horizontal="center" vertical="center" wrapText="1"/>
    </xf>
    <xf numFmtId="0" fontId="87" fillId="24" borderId="314" xfId="0" applyFont="1" applyFill="1" applyBorder="1" applyAlignment="1" applyProtection="1">
      <alignment horizontal="center" vertical="center" wrapText="1"/>
    </xf>
    <xf numFmtId="0" fontId="34" fillId="33" borderId="225" xfId="0" applyFont="1" applyFill="1" applyBorder="1" applyAlignment="1" applyProtection="1">
      <alignment horizontal="center" vertical="center" wrapText="1"/>
    </xf>
    <xf numFmtId="0" fontId="34" fillId="33" borderId="227" xfId="0" applyFont="1" applyFill="1" applyBorder="1" applyAlignment="1" applyProtection="1">
      <alignment horizontal="center" vertical="center" wrapText="1"/>
    </xf>
    <xf numFmtId="0" fontId="34" fillId="33" borderId="226" xfId="0" applyFont="1" applyFill="1" applyBorder="1" applyAlignment="1" applyProtection="1">
      <alignment horizontal="center" vertical="center" wrapText="1"/>
    </xf>
    <xf numFmtId="49" fontId="47" fillId="30" borderId="229" xfId="53" applyNumberFormat="1" applyFont="1" applyFill="1" applyBorder="1" applyAlignment="1" applyProtection="1">
      <alignment horizontal="center" vertical="center" wrapText="1"/>
    </xf>
    <xf numFmtId="49" fontId="47" fillId="30" borderId="230" xfId="53" applyNumberFormat="1" applyFont="1" applyFill="1" applyBorder="1" applyAlignment="1" applyProtection="1">
      <alignment horizontal="center" vertical="center" wrapText="1"/>
    </xf>
    <xf numFmtId="49" fontId="47" fillId="30" borderId="228" xfId="53" applyNumberFormat="1" applyFont="1" applyFill="1" applyBorder="1" applyAlignment="1" applyProtection="1">
      <alignment horizontal="center" vertical="center" wrapText="1"/>
    </xf>
    <xf numFmtId="49" fontId="47" fillId="30" borderId="338" xfId="53" applyNumberFormat="1" applyFont="1" applyFill="1" applyBorder="1" applyAlignment="1" applyProtection="1">
      <alignment horizontal="center" vertical="center" wrapText="1"/>
    </xf>
    <xf numFmtId="49" fontId="47" fillId="30" borderId="497" xfId="53" applyNumberFormat="1" applyFont="1" applyFill="1" applyBorder="1" applyAlignment="1" applyProtection="1">
      <alignment horizontal="center" vertical="center" wrapText="1"/>
    </xf>
    <xf numFmtId="49" fontId="34" fillId="34" borderId="315" xfId="53" applyNumberFormat="1" applyFont="1" applyFill="1" applyBorder="1" applyAlignment="1" applyProtection="1">
      <alignment horizontal="center" vertical="center" wrapText="1"/>
    </xf>
    <xf numFmtId="49" fontId="34" fillId="34" borderId="206" xfId="53" applyNumberFormat="1" applyFont="1" applyFill="1" applyBorder="1" applyAlignment="1" applyProtection="1">
      <alignment horizontal="center" vertical="center" wrapText="1"/>
    </xf>
    <xf numFmtId="49" fontId="34" fillId="30" borderId="318" xfId="53" applyNumberFormat="1" applyFont="1" applyFill="1" applyBorder="1" applyAlignment="1" applyProtection="1">
      <alignment horizontal="center" vertical="center" wrapText="1"/>
    </xf>
    <xf numFmtId="49" fontId="34" fillId="30" borderId="318" xfId="53" applyNumberFormat="1" applyFont="1" applyFill="1" applyBorder="1" applyAlignment="1" applyProtection="1">
      <alignment horizontal="center" vertical="center"/>
    </xf>
    <xf numFmtId="49" fontId="34" fillId="30" borderId="317" xfId="53" applyNumberFormat="1" applyFont="1" applyFill="1" applyBorder="1" applyAlignment="1" applyProtection="1">
      <alignment horizontal="center" vertical="center"/>
    </xf>
    <xf numFmtId="49" fontId="34" fillId="45" borderId="315" xfId="53" applyNumberFormat="1" applyFont="1" applyFill="1" applyBorder="1" applyAlignment="1" applyProtection="1">
      <alignment horizontal="center" vertical="center" wrapText="1"/>
    </xf>
    <xf numFmtId="49" fontId="34" fillId="45" borderId="206" xfId="53" applyNumberFormat="1" applyFont="1" applyFill="1" applyBorder="1" applyAlignment="1" applyProtection="1">
      <alignment horizontal="center" vertical="center" wrapText="1"/>
    </xf>
    <xf numFmtId="49" fontId="47" fillId="30" borderId="316" xfId="53" applyNumberFormat="1" applyFont="1" applyFill="1" applyBorder="1" applyAlignment="1" applyProtection="1">
      <alignment horizontal="center" vertical="center"/>
    </xf>
    <xf numFmtId="49" fontId="47" fillId="30" borderId="318" xfId="53" applyNumberFormat="1" applyFont="1" applyFill="1" applyBorder="1" applyAlignment="1" applyProtection="1">
      <alignment horizontal="center" vertical="center"/>
    </xf>
    <xf numFmtId="49" fontId="47" fillId="30" borderId="317" xfId="53" applyNumberFormat="1" applyFont="1" applyFill="1" applyBorder="1" applyAlignment="1" applyProtection="1">
      <alignment horizontal="center" vertical="center"/>
    </xf>
    <xf numFmtId="49" fontId="34" fillId="33" borderId="314" xfId="53" applyNumberFormat="1" applyFont="1" applyFill="1" applyBorder="1" applyAlignment="1" applyProtection="1">
      <alignment horizontal="center" vertical="center" wrapText="1"/>
    </xf>
    <xf numFmtId="0" fontId="87" fillId="38" borderId="319" xfId="0" applyFont="1" applyFill="1" applyBorder="1" applyAlignment="1" applyProtection="1">
      <alignment horizontal="center" vertical="center" wrapText="1"/>
    </xf>
    <xf numFmtId="0" fontId="69" fillId="38" borderId="320" xfId="0" applyFont="1" applyFill="1" applyBorder="1" applyAlignment="1" applyProtection="1">
      <alignment horizontal="center" vertical="center" wrapText="1"/>
    </xf>
    <xf numFmtId="0" fontId="69" fillId="38" borderId="47" xfId="0" applyFont="1" applyFill="1" applyBorder="1" applyAlignment="1" applyProtection="1">
      <alignment horizontal="center" vertical="center" wrapText="1"/>
    </xf>
    <xf numFmtId="0" fontId="69" fillId="38" borderId="25" xfId="0" applyFont="1" applyFill="1" applyBorder="1" applyAlignment="1" applyProtection="1">
      <alignment horizontal="center" vertical="center" wrapText="1"/>
    </xf>
    <xf numFmtId="0" fontId="69" fillId="38" borderId="205" xfId="0" applyFont="1" applyFill="1" applyBorder="1" applyAlignment="1" applyProtection="1">
      <alignment horizontal="center" vertical="center" wrapText="1"/>
    </xf>
    <xf numFmtId="0" fontId="69" fillId="38" borderId="38" xfId="0" applyFont="1" applyFill="1" applyBorder="1" applyAlignment="1" applyProtection="1">
      <alignment horizontal="center" vertical="center" wrapText="1"/>
    </xf>
    <xf numFmtId="49" fontId="34" fillId="34" borderId="316" xfId="53" applyNumberFormat="1" applyFont="1" applyFill="1" applyBorder="1" applyAlignment="1" applyProtection="1">
      <alignment horizontal="center" vertical="center" wrapText="1"/>
    </xf>
    <xf numFmtId="0" fontId="69" fillId="38" borderId="319" xfId="0" applyFont="1" applyFill="1" applyBorder="1" applyAlignment="1" applyProtection="1">
      <alignment horizontal="center" vertical="center" wrapText="1"/>
    </xf>
    <xf numFmtId="49" fontId="47" fillId="30" borderId="316" xfId="53" applyNumberFormat="1" applyFont="1" applyFill="1" applyBorder="1" applyAlignment="1" applyProtection="1">
      <alignment horizontal="center" vertical="center" wrapText="1"/>
    </xf>
    <xf numFmtId="49" fontId="47" fillId="30" borderId="318" xfId="53" applyNumberFormat="1" applyFont="1" applyFill="1" applyBorder="1" applyAlignment="1" applyProtection="1">
      <alignment horizontal="center" vertical="center" wrapText="1"/>
    </xf>
    <xf numFmtId="49" fontId="47" fillId="30" borderId="317" xfId="53" applyNumberFormat="1" applyFont="1" applyFill="1" applyBorder="1" applyAlignment="1" applyProtection="1">
      <alignment horizontal="center" vertical="center" wrapText="1"/>
    </xf>
    <xf numFmtId="0" fontId="23" fillId="69" borderId="244" xfId="0" applyFont="1" applyFill="1" applyBorder="1" applyAlignment="1" applyProtection="1">
      <alignment horizontal="left" vertical="center"/>
    </xf>
    <xf numFmtId="0" fontId="23" fillId="69" borderId="322" xfId="0" applyFont="1" applyFill="1" applyBorder="1" applyAlignment="1" applyProtection="1">
      <alignment horizontal="left" vertical="center"/>
    </xf>
    <xf numFmtId="0" fontId="23" fillId="0" borderId="393" xfId="53" applyFont="1" applyFill="1" applyBorder="1" applyAlignment="1" applyProtection="1">
      <alignment horizontal="right" vertical="center"/>
    </xf>
    <xf numFmtId="0" fontId="23" fillId="0" borderId="347" xfId="53" applyFont="1" applyFill="1" applyBorder="1" applyAlignment="1" applyProtection="1">
      <alignment horizontal="right" vertical="center"/>
    </xf>
    <xf numFmtId="0" fontId="69" fillId="33" borderId="319" xfId="0" applyFont="1" applyFill="1" applyBorder="1" applyAlignment="1" applyProtection="1">
      <alignment horizontal="center" vertical="center" wrapText="1"/>
    </xf>
    <xf numFmtId="0" fontId="69" fillId="33" borderId="320" xfId="0" applyFont="1" applyFill="1" applyBorder="1" applyAlignment="1" applyProtection="1">
      <alignment horizontal="center" vertical="center" wrapText="1"/>
    </xf>
    <xf numFmtId="0" fontId="69" fillId="33" borderId="47" xfId="0" applyFont="1" applyFill="1" applyBorder="1" applyAlignment="1" applyProtection="1">
      <alignment horizontal="center" vertical="center" wrapText="1"/>
    </xf>
    <xf numFmtId="0" fontId="69" fillId="33" borderId="25" xfId="0" applyFont="1" applyFill="1" applyBorder="1" applyAlignment="1" applyProtection="1">
      <alignment horizontal="center" vertical="center" wrapText="1"/>
    </xf>
    <xf numFmtId="0" fontId="69" fillId="33" borderId="205" xfId="0" applyFont="1" applyFill="1" applyBorder="1" applyAlignment="1" applyProtection="1">
      <alignment horizontal="center" vertical="center" wrapText="1"/>
    </xf>
    <xf numFmtId="0" fontId="69" fillId="33" borderId="38" xfId="0" applyFont="1" applyFill="1" applyBorder="1" applyAlignment="1" applyProtection="1">
      <alignment horizontal="center" vertical="center" wrapText="1"/>
    </xf>
    <xf numFmtId="0" fontId="23" fillId="0" borderId="485" xfId="0" applyFont="1" applyFill="1" applyBorder="1" applyAlignment="1" applyProtection="1">
      <alignment horizontal="left" vertical="center"/>
    </xf>
    <xf numFmtId="49" fontId="34" fillId="38" borderId="224" xfId="0" applyNumberFormat="1" applyFont="1" applyFill="1" applyBorder="1" applyAlignment="1" applyProtection="1">
      <alignment horizontal="center" vertical="center" wrapText="1"/>
    </xf>
    <xf numFmtId="49" fontId="34" fillId="44" borderId="224" xfId="0" applyNumberFormat="1" applyFont="1" applyFill="1" applyBorder="1" applyAlignment="1" applyProtection="1">
      <alignment horizontal="center" vertical="center" wrapText="1"/>
    </xf>
    <xf numFmtId="0" fontId="25" fillId="0" borderId="483" xfId="0" applyFont="1" applyFill="1" applyBorder="1" applyAlignment="1" applyProtection="1">
      <alignment horizontal="left" vertical="center"/>
    </xf>
    <xf numFmtId="0" fontId="25" fillId="0" borderId="484" xfId="0" applyFont="1" applyFill="1" applyBorder="1" applyAlignment="1" applyProtection="1">
      <alignment horizontal="left" vertical="center"/>
    </xf>
    <xf numFmtId="49" fontId="34" fillId="34" borderId="224" xfId="0" applyNumberFormat="1" applyFont="1" applyFill="1" applyBorder="1" applyAlignment="1" applyProtection="1">
      <alignment horizontal="center" vertical="center" wrapText="1"/>
    </xf>
    <xf numFmtId="0" fontId="23" fillId="0" borderId="473" xfId="0" applyFont="1" applyFill="1" applyBorder="1" applyAlignment="1" applyProtection="1">
      <alignment horizontal="left" vertical="center"/>
    </xf>
    <xf numFmtId="49" fontId="47" fillId="32" borderId="314" xfId="0" applyNumberFormat="1" applyFont="1" applyFill="1" applyBorder="1" applyAlignment="1" applyProtection="1">
      <alignment horizontal="center" vertical="center" wrapText="1"/>
    </xf>
    <xf numFmtId="49" fontId="47" fillId="26" borderId="314" xfId="0" applyNumberFormat="1" applyFont="1" applyFill="1" applyBorder="1" applyAlignment="1" applyProtection="1">
      <alignment horizontal="center" vertical="center" wrapText="1"/>
    </xf>
    <xf numFmtId="0" fontId="23" fillId="52" borderId="244" xfId="0" applyFont="1" applyFill="1" applyBorder="1" applyAlignment="1" applyProtection="1">
      <alignment horizontal="left" vertical="center"/>
    </xf>
    <xf numFmtId="0" fontId="23" fillId="52" borderId="485" xfId="0" applyFont="1" applyFill="1" applyBorder="1" applyAlignment="1" applyProtection="1">
      <alignment horizontal="left" vertical="center"/>
    </xf>
    <xf numFmtId="49" fontId="25" fillId="0" borderId="414" xfId="53" applyNumberFormat="1" applyFont="1" applyFill="1" applyBorder="1" applyAlignment="1" applyProtection="1">
      <alignment horizontal="left" vertical="center"/>
    </xf>
    <xf numFmtId="49" fontId="25" fillId="0" borderId="487" xfId="53" applyNumberFormat="1" applyFont="1" applyFill="1" applyBorder="1" applyAlignment="1" applyProtection="1">
      <alignment horizontal="left" vertical="center"/>
    </xf>
    <xf numFmtId="0" fontId="23" fillId="0" borderId="486" xfId="0" applyFont="1" applyFill="1" applyBorder="1" applyAlignment="1" applyProtection="1">
      <alignment horizontal="left" vertical="center"/>
    </xf>
    <xf numFmtId="0" fontId="25" fillId="0" borderId="487" xfId="53" applyFont="1" applyFill="1" applyBorder="1" applyAlignment="1" applyProtection="1">
      <alignment horizontal="left" vertical="center"/>
    </xf>
    <xf numFmtId="0" fontId="25" fillId="0" borderId="324" xfId="53" applyFont="1" applyFill="1" applyBorder="1" applyAlignment="1" applyProtection="1">
      <alignment horizontal="left" vertical="center"/>
    </xf>
    <xf numFmtId="0" fontId="23" fillId="52" borderId="322" xfId="0" applyFont="1" applyFill="1" applyBorder="1" applyAlignment="1" applyProtection="1">
      <alignment horizontal="left" vertical="center"/>
    </xf>
    <xf numFmtId="0" fontId="25" fillId="0" borderId="436" xfId="0" applyFont="1" applyFill="1" applyBorder="1" applyAlignment="1" applyProtection="1">
      <alignment horizontal="left" vertical="center"/>
    </xf>
    <xf numFmtId="0" fontId="69" fillId="24" borderId="224" xfId="0" applyFont="1" applyFill="1" applyBorder="1" applyAlignment="1" applyProtection="1">
      <alignment horizontal="center" vertical="center" wrapText="1"/>
    </xf>
    <xf numFmtId="0" fontId="86" fillId="30" borderId="228" xfId="0" applyFont="1" applyFill="1" applyBorder="1" applyAlignment="1" applyProtection="1">
      <alignment horizontal="center" vertical="center"/>
    </xf>
    <xf numFmtId="0" fontId="86" fillId="30" borderId="229" xfId="0" applyFont="1" applyFill="1" applyBorder="1" applyAlignment="1" applyProtection="1">
      <alignment horizontal="center" vertical="center"/>
    </xf>
    <xf numFmtId="0" fontId="86" fillId="30" borderId="230" xfId="0" applyFont="1" applyFill="1" applyBorder="1" applyAlignment="1" applyProtection="1">
      <alignment horizontal="center" vertical="center"/>
    </xf>
    <xf numFmtId="49" fontId="69" fillId="33" borderId="314" xfId="53" applyNumberFormat="1" applyFont="1" applyFill="1" applyBorder="1" applyAlignment="1" applyProtection="1">
      <alignment horizontal="center" vertical="center" wrapText="1"/>
    </xf>
    <xf numFmtId="49" fontId="69" fillId="33" borderId="225" xfId="53" applyNumberFormat="1" applyFont="1" applyFill="1" applyBorder="1" applyAlignment="1" applyProtection="1">
      <alignment horizontal="center" vertical="center" wrapText="1"/>
    </xf>
    <xf numFmtId="49" fontId="69" fillId="33" borderId="227" xfId="53" applyNumberFormat="1" applyFont="1" applyFill="1" applyBorder="1" applyAlignment="1" applyProtection="1">
      <alignment horizontal="center" vertical="center" wrapText="1"/>
    </xf>
    <xf numFmtId="49" fontId="69" fillId="33" borderId="226" xfId="53" applyNumberFormat="1" applyFont="1" applyFill="1" applyBorder="1" applyAlignment="1" applyProtection="1">
      <alignment horizontal="center" vertical="center" wrapText="1"/>
    </xf>
    <xf numFmtId="0" fontId="34" fillId="38" borderId="410" xfId="0" applyFont="1" applyFill="1" applyBorder="1" applyAlignment="1" applyProtection="1">
      <alignment horizontal="center" vertical="center" wrapText="1"/>
    </xf>
    <xf numFmtId="0" fontId="34" fillId="38" borderId="345" xfId="0" applyFont="1" applyFill="1" applyBorder="1" applyAlignment="1" applyProtection="1">
      <alignment horizontal="center" vertical="center" wrapText="1"/>
    </xf>
    <xf numFmtId="0" fontId="34" fillId="38" borderId="377" xfId="0" applyFont="1" applyFill="1" applyBorder="1" applyAlignment="1" applyProtection="1">
      <alignment horizontal="center" vertical="center" wrapText="1"/>
    </xf>
    <xf numFmtId="0" fontId="34" fillId="24" borderId="314" xfId="0" applyFont="1" applyFill="1" applyBorder="1" applyAlignment="1" applyProtection="1">
      <alignment horizontal="center" vertical="center" wrapText="1"/>
    </xf>
    <xf numFmtId="0" fontId="34" fillId="38" borderId="314" xfId="0" applyFont="1" applyFill="1" applyBorder="1" applyAlignment="1" applyProtection="1">
      <alignment horizontal="center" vertical="center" wrapText="1"/>
    </xf>
    <xf numFmtId="49" fontId="47" fillId="32" borderId="349" xfId="53" applyNumberFormat="1" applyFont="1" applyFill="1" applyBorder="1" applyAlignment="1" applyProtection="1">
      <alignment horizontal="center" vertical="center" wrapText="1"/>
    </xf>
    <xf numFmtId="49" fontId="47" fillId="32" borderId="338" xfId="53" applyNumberFormat="1" applyFont="1" applyFill="1" applyBorder="1" applyAlignment="1" applyProtection="1">
      <alignment horizontal="center" vertical="center" wrapText="1"/>
    </xf>
    <xf numFmtId="49" fontId="47" fillId="32" borderId="339" xfId="53" applyNumberFormat="1" applyFont="1" applyFill="1" applyBorder="1" applyAlignment="1" applyProtection="1">
      <alignment horizontal="center" vertical="center" wrapText="1"/>
    </xf>
    <xf numFmtId="49" fontId="47" fillId="30" borderId="349" xfId="53" applyNumberFormat="1" applyFont="1" applyFill="1" applyBorder="1" applyAlignment="1" applyProtection="1">
      <alignment horizontal="center" vertical="center" wrapText="1"/>
    </xf>
    <xf numFmtId="49" fontId="47" fillId="30" borderId="339" xfId="53" applyNumberFormat="1" applyFont="1" applyFill="1" applyBorder="1" applyAlignment="1" applyProtection="1">
      <alignment horizontal="center" vertical="center" wrapText="1"/>
    </xf>
    <xf numFmtId="0" fontId="82" fillId="39" borderId="504" xfId="0" applyFont="1" applyFill="1" applyBorder="1" applyAlignment="1" applyProtection="1">
      <alignment horizontal="center" vertical="center" wrapText="1"/>
    </xf>
    <xf numFmtId="0" fontId="82" fillId="39" borderId="448" xfId="0" applyFont="1" applyFill="1" applyBorder="1" applyAlignment="1" applyProtection="1">
      <alignment horizontal="center" vertical="center" wrapText="1"/>
    </xf>
    <xf numFmtId="0" fontId="0" fillId="0" borderId="448" xfId="0" applyBorder="1" applyAlignment="1">
      <alignment horizontal="center" vertical="center" wrapText="1"/>
    </xf>
    <xf numFmtId="0" fontId="0" fillId="0" borderId="463" xfId="0" applyBorder="1" applyAlignment="1">
      <alignment horizontal="center" vertical="center" wrapText="1"/>
    </xf>
    <xf numFmtId="49" fontId="47" fillId="32" borderId="340" xfId="53" applyNumberFormat="1" applyFont="1" applyFill="1" applyBorder="1" applyAlignment="1" applyProtection="1">
      <alignment horizontal="center" vertical="center"/>
    </xf>
    <xf numFmtId="49" fontId="47" fillId="32" borderId="342" xfId="53" applyNumberFormat="1" applyFont="1" applyFill="1" applyBorder="1" applyAlignment="1" applyProtection="1">
      <alignment horizontal="center" vertical="center"/>
    </xf>
    <xf numFmtId="49" fontId="47" fillId="32" borderId="341" xfId="53" applyNumberFormat="1" applyFont="1" applyFill="1" applyBorder="1" applyAlignment="1" applyProtection="1">
      <alignment horizontal="center" vertical="center"/>
    </xf>
    <xf numFmtId="49" fontId="47" fillId="30" borderId="340" xfId="53" applyNumberFormat="1" applyFont="1" applyFill="1" applyBorder="1" applyAlignment="1" applyProtection="1">
      <alignment horizontal="center" vertical="center"/>
    </xf>
    <xf numFmtId="49" fontId="47" fillId="30" borderId="342" xfId="53" applyNumberFormat="1" applyFont="1" applyFill="1" applyBorder="1" applyAlignment="1" applyProtection="1">
      <alignment horizontal="center" vertical="center"/>
    </xf>
    <xf numFmtId="49" fontId="47" fillId="30" borderId="341" xfId="53" applyNumberFormat="1" applyFont="1" applyFill="1" applyBorder="1" applyAlignment="1" applyProtection="1">
      <alignment horizontal="center" vertical="center"/>
    </xf>
    <xf numFmtId="0" fontId="23" fillId="44" borderId="244" xfId="0" applyFont="1" applyFill="1" applyBorder="1" applyAlignment="1" applyProtection="1">
      <alignment horizontal="left" vertical="center"/>
    </xf>
    <xf numFmtId="0" fontId="23" fillId="44" borderId="322" xfId="0" applyFont="1" applyFill="1" applyBorder="1" applyAlignment="1" applyProtection="1">
      <alignment horizontal="left" vertical="center"/>
    </xf>
    <xf numFmtId="49" fontId="34" fillId="53" borderId="447" xfId="53" applyNumberFormat="1" applyFont="1" applyFill="1" applyBorder="1" applyAlignment="1" applyProtection="1">
      <alignment horizontal="center" vertical="center" wrapText="1"/>
    </xf>
    <xf numFmtId="49" fontId="34" fillId="30" borderId="314" xfId="53" applyNumberFormat="1" applyFont="1" applyFill="1" applyBorder="1" applyAlignment="1" applyProtection="1">
      <alignment horizontal="center" vertical="center" wrapText="1"/>
    </xf>
    <xf numFmtId="49" fontId="34" fillId="44" borderId="314" xfId="53" applyNumberFormat="1" applyFont="1" applyFill="1" applyBorder="1" applyAlignment="1" applyProtection="1">
      <alignment horizontal="center" vertical="center" wrapText="1"/>
    </xf>
    <xf numFmtId="10" fontId="47" fillId="32" borderId="314" xfId="48" applyNumberFormat="1" applyFont="1" applyFill="1" applyBorder="1" applyAlignment="1" applyProtection="1">
      <alignment horizontal="center" vertical="center" wrapText="1"/>
    </xf>
    <xf numFmtId="0" fontId="34" fillId="33" borderId="314" xfId="253" applyFont="1" applyFill="1" applyBorder="1" applyAlignment="1" applyProtection="1">
      <alignment horizontal="center" vertical="center" wrapText="1"/>
    </xf>
    <xf numFmtId="49" fontId="34" fillId="38" borderId="48" xfId="53" applyNumberFormat="1" applyFont="1" applyFill="1" applyBorder="1" applyAlignment="1" applyProtection="1">
      <alignment horizontal="center" vertical="center" wrapText="1"/>
    </xf>
    <xf numFmtId="49" fontId="34" fillId="44" borderId="315" xfId="53" applyNumberFormat="1" applyFont="1" applyFill="1" applyBorder="1" applyAlignment="1" applyProtection="1">
      <alignment horizontal="center" vertical="center" wrapText="1"/>
    </xf>
    <xf numFmtId="49" fontId="34" fillId="44" borderId="206" xfId="53" applyNumberFormat="1" applyFont="1" applyFill="1" applyBorder="1" applyAlignment="1" applyProtection="1">
      <alignment horizontal="center" vertical="center" wrapText="1"/>
    </xf>
    <xf numFmtId="49" fontId="76" fillId="53" borderId="314" xfId="53" applyNumberFormat="1" applyFont="1" applyFill="1" applyBorder="1" applyAlignment="1" applyProtection="1">
      <alignment horizontal="center" vertical="center" wrapText="1"/>
    </xf>
    <xf numFmtId="0" fontId="69" fillId="38" borderId="319" xfId="53" applyFont="1" applyFill="1" applyBorder="1" applyAlignment="1" applyProtection="1">
      <alignment horizontal="center" vertical="center" wrapText="1"/>
    </xf>
    <xf numFmtId="0" fontId="69" fillId="38" borderId="320" xfId="53" applyFont="1" applyFill="1" applyBorder="1" applyAlignment="1" applyProtection="1">
      <alignment horizontal="center" vertical="center" wrapText="1"/>
    </xf>
    <xf numFmtId="0" fontId="69" fillId="38" borderId="47" xfId="53" applyFont="1" applyFill="1" applyBorder="1" applyAlignment="1" applyProtection="1">
      <alignment horizontal="center" vertical="center" wrapText="1"/>
    </xf>
    <xf numFmtId="0" fontId="69" fillId="38" borderId="25" xfId="53" applyFont="1" applyFill="1" applyBorder="1" applyAlignment="1" applyProtection="1">
      <alignment horizontal="center" vertical="center" wrapText="1"/>
    </xf>
    <xf numFmtId="49" fontId="34" fillId="30" borderId="314" xfId="53" applyNumberFormat="1" applyFont="1" applyFill="1" applyBorder="1" applyAlignment="1" applyProtection="1">
      <alignment horizontal="center" vertical="center"/>
    </xf>
    <xf numFmtId="49" fontId="47" fillId="32" borderId="314" xfId="53" applyNumberFormat="1" applyFont="1" applyFill="1" applyBorder="1" applyAlignment="1" applyProtection="1">
      <alignment horizontal="center" vertical="center"/>
    </xf>
    <xf numFmtId="0" fontId="69" fillId="33" borderId="319" xfId="53" applyFont="1" applyFill="1" applyBorder="1" applyAlignment="1" applyProtection="1">
      <alignment horizontal="center" vertical="center" wrapText="1"/>
    </xf>
    <xf numFmtId="0" fontId="69" fillId="33" borderId="320" xfId="53" applyFont="1" applyFill="1" applyBorder="1" applyAlignment="1" applyProtection="1">
      <alignment horizontal="center" vertical="center" wrapText="1"/>
    </xf>
    <xf numFmtId="0" fontId="69" fillId="33" borderId="47" xfId="53" applyFont="1" applyFill="1" applyBorder="1" applyAlignment="1" applyProtection="1">
      <alignment horizontal="center" vertical="center" wrapText="1"/>
    </xf>
    <xf numFmtId="0" fontId="69" fillId="33" borderId="25" xfId="53" applyFont="1" applyFill="1" applyBorder="1" applyAlignment="1" applyProtection="1">
      <alignment horizontal="center" vertical="center" wrapText="1"/>
    </xf>
    <xf numFmtId="0" fontId="69" fillId="38" borderId="426" xfId="53" applyFont="1" applyFill="1" applyBorder="1" applyAlignment="1" applyProtection="1">
      <alignment horizontal="center" vertical="center" wrapText="1"/>
    </xf>
    <xf numFmtId="0" fontId="69" fillId="38" borderId="427" xfId="53" applyFont="1" applyFill="1" applyBorder="1" applyAlignment="1" applyProtection="1">
      <alignment horizontal="center" vertical="center" wrapText="1"/>
    </xf>
    <xf numFmtId="0" fontId="69" fillId="38" borderId="429" xfId="53" applyFont="1" applyFill="1" applyBorder="1" applyAlignment="1" applyProtection="1">
      <alignment horizontal="center" vertical="center" wrapText="1"/>
    </xf>
    <xf numFmtId="0" fontId="69" fillId="38" borderId="472" xfId="53" applyFont="1" applyFill="1" applyBorder="1" applyAlignment="1" applyProtection="1">
      <alignment horizontal="center" vertical="center" wrapText="1"/>
    </xf>
    <xf numFmtId="0" fontId="69" fillId="38" borderId="469" xfId="53" applyFont="1" applyFill="1" applyBorder="1" applyAlignment="1" applyProtection="1">
      <alignment horizontal="center" vertical="center" wrapText="1"/>
    </xf>
    <xf numFmtId="0" fontId="25" fillId="44" borderId="414" xfId="53" applyFont="1" applyFill="1" applyBorder="1" applyAlignment="1" applyProtection="1">
      <alignment horizontal="left" vertical="center"/>
    </xf>
    <xf numFmtId="0" fontId="25" fillId="44" borderId="413" xfId="53" applyFont="1" applyFill="1" applyBorder="1" applyAlignment="1" applyProtection="1">
      <alignment horizontal="left" vertical="center"/>
    </xf>
    <xf numFmtId="49" fontId="47" fillId="32" borderId="316" xfId="53" applyNumberFormat="1" applyFont="1" applyFill="1" applyBorder="1" applyAlignment="1" applyProtection="1">
      <alignment horizontal="center" vertical="center"/>
    </xf>
    <xf numFmtId="49" fontId="47" fillId="32" borderId="318" xfId="53" applyNumberFormat="1" applyFont="1" applyFill="1" applyBorder="1" applyAlignment="1" applyProtection="1">
      <alignment horizontal="center" vertical="center"/>
    </xf>
    <xf numFmtId="49" fontId="47" fillId="32" borderId="317" xfId="53" applyNumberFormat="1" applyFont="1" applyFill="1" applyBorder="1" applyAlignment="1" applyProtection="1">
      <alignment horizontal="center" vertical="center"/>
    </xf>
    <xf numFmtId="0" fontId="34" fillId="24" borderId="223" xfId="0" applyFont="1" applyFill="1" applyBorder="1" applyAlignment="1" applyProtection="1">
      <alignment horizontal="center" vertical="center" wrapText="1"/>
    </xf>
    <xf numFmtId="0" fontId="34" fillId="24" borderId="48" xfId="0" applyFont="1" applyFill="1" applyBorder="1" applyAlignment="1" applyProtection="1">
      <alignment horizontal="center" vertical="center" wrapText="1"/>
    </xf>
    <xf numFmtId="0" fontId="83" fillId="39" borderId="225" xfId="0" applyFont="1" applyFill="1" applyBorder="1" applyAlignment="1" applyProtection="1">
      <alignment horizontal="center" vertical="center" wrapText="1"/>
    </xf>
    <xf numFmtId="0" fontId="83" fillId="39" borderId="227" xfId="0" applyFont="1" applyFill="1" applyBorder="1" applyAlignment="1" applyProtection="1">
      <alignment horizontal="center" vertical="center" wrapText="1"/>
    </xf>
    <xf numFmtId="0" fontId="83" fillId="39" borderId="226" xfId="0" applyFont="1" applyFill="1" applyBorder="1" applyAlignment="1" applyProtection="1">
      <alignment horizontal="center" vertical="center" wrapText="1"/>
    </xf>
    <xf numFmtId="0" fontId="34" fillId="45" borderId="224" xfId="0" applyFont="1" applyFill="1" applyBorder="1" applyAlignment="1" applyProtection="1">
      <alignment horizontal="center" vertical="center" wrapText="1"/>
    </xf>
    <xf numFmtId="0" fontId="34" fillId="44" borderId="224" xfId="0" applyFont="1" applyFill="1" applyBorder="1" applyAlignment="1" applyProtection="1">
      <alignment horizontal="center" vertical="center" wrapText="1"/>
    </xf>
    <xf numFmtId="0" fontId="83" fillId="32" borderId="225" xfId="0" applyFont="1" applyFill="1" applyBorder="1" applyAlignment="1" applyProtection="1">
      <alignment horizontal="center" vertical="center" wrapText="1"/>
    </xf>
    <xf numFmtId="0" fontId="83" fillId="32" borderId="227" xfId="0" applyFont="1" applyFill="1" applyBorder="1" applyAlignment="1" applyProtection="1">
      <alignment horizontal="center" vertical="center" wrapText="1"/>
    </xf>
    <xf numFmtId="0" fontId="83" fillId="32" borderId="226" xfId="0" applyFont="1" applyFill="1" applyBorder="1" applyAlignment="1" applyProtection="1">
      <alignment horizontal="center" vertical="center" wrapText="1"/>
    </xf>
    <xf numFmtId="0" fontId="34" fillId="33" borderId="223" xfId="0" applyFont="1" applyFill="1" applyBorder="1" applyAlignment="1" applyProtection="1">
      <alignment horizontal="center" vertical="center" wrapText="1"/>
    </xf>
    <xf numFmtId="0" fontId="34" fillId="33" borderId="48" xfId="0" applyFont="1" applyFill="1" applyBorder="1" applyAlignment="1" applyProtection="1">
      <alignment horizontal="center" vertical="center" wrapText="1"/>
    </xf>
    <xf numFmtId="0" fontId="34" fillId="33" borderId="206" xfId="0" applyFont="1" applyFill="1" applyBorder="1" applyAlignment="1" applyProtection="1">
      <alignment horizontal="center" vertical="center" wrapText="1"/>
    </xf>
    <xf numFmtId="168" fontId="23" fillId="0" borderId="0" xfId="0" applyNumberFormat="1" applyFont="1" applyBorder="1" applyAlignment="1" applyProtection="1">
      <alignment horizontal="right" vertical="center" wrapText="1" indent="1"/>
    </xf>
    <xf numFmtId="0" fontId="90" fillId="26" borderId="20" xfId="0" applyFont="1" applyFill="1" applyBorder="1" applyAlignment="1" applyProtection="1">
      <alignment horizontal="center" vertical="center"/>
    </xf>
    <xf numFmtId="0" fontId="90" fillId="26" borderId="26" xfId="0" applyFont="1" applyFill="1" applyBorder="1" applyAlignment="1" applyProtection="1">
      <alignment horizontal="center" vertical="center"/>
    </xf>
    <xf numFmtId="0" fontId="90" fillId="26" borderId="24" xfId="0" applyFont="1" applyFill="1" applyBorder="1" applyAlignment="1" applyProtection="1">
      <alignment horizontal="center" vertical="center"/>
    </xf>
    <xf numFmtId="0" fontId="34" fillId="24" borderId="16" xfId="0" applyFont="1" applyFill="1" applyBorder="1" applyAlignment="1" applyProtection="1">
      <alignment horizontal="center" vertical="center" wrapText="1"/>
    </xf>
    <xf numFmtId="0" fontId="82" fillId="24" borderId="16" xfId="0" applyFont="1" applyFill="1" applyBorder="1" applyAlignment="1" applyProtection="1">
      <alignment horizontal="center" vertical="center" wrapText="1"/>
    </xf>
    <xf numFmtId="0" fontId="90" fillId="26" borderId="450" xfId="0" applyFont="1" applyFill="1" applyBorder="1" applyAlignment="1" applyProtection="1">
      <alignment horizontal="center" vertical="center"/>
    </xf>
    <xf numFmtId="0" fontId="90" fillId="26" borderId="446" xfId="0" applyFont="1" applyFill="1" applyBorder="1" applyAlignment="1" applyProtection="1">
      <alignment horizontal="center" vertical="center"/>
    </xf>
    <xf numFmtId="0" fontId="90" fillId="26" borderId="449" xfId="0" applyFont="1" applyFill="1" applyBorder="1" applyAlignment="1" applyProtection="1">
      <alignment horizontal="center" vertical="center"/>
    </xf>
    <xf numFmtId="0" fontId="29" fillId="24" borderId="10" xfId="0" applyFont="1" applyFill="1" applyBorder="1" applyAlignment="1" applyProtection="1">
      <alignment horizontal="center" vertical="center" wrapText="1"/>
    </xf>
    <xf numFmtId="0" fontId="29" fillId="24" borderId="11" xfId="0" applyFont="1" applyFill="1" applyBorder="1" applyAlignment="1" applyProtection="1">
      <alignment horizontal="center" vertical="center" wrapText="1"/>
    </xf>
    <xf numFmtId="0" fontId="29" fillId="24" borderId="13" xfId="0" applyFont="1" applyFill="1" applyBorder="1" applyAlignment="1" applyProtection="1">
      <alignment horizontal="center" vertical="center"/>
    </xf>
    <xf numFmtId="0" fontId="90" fillId="26" borderId="20" xfId="0" applyFont="1" applyFill="1" applyBorder="1" applyAlignment="1" applyProtection="1">
      <alignment horizontal="center" vertical="center" wrapText="1"/>
    </xf>
    <xf numFmtId="0" fontId="90" fillId="26" borderId="24" xfId="0" applyFont="1" applyFill="1" applyBorder="1" applyAlignment="1" applyProtection="1">
      <alignment horizontal="center" vertical="center" wrapText="1"/>
    </xf>
    <xf numFmtId="0" fontId="90" fillId="26" borderId="20" xfId="0" quotePrefix="1" applyFont="1" applyFill="1" applyBorder="1" applyAlignment="1" applyProtection="1">
      <alignment horizontal="center" vertical="center"/>
    </xf>
    <xf numFmtId="0" fontId="90" fillId="26" borderId="26" xfId="0" quotePrefix="1" applyFont="1" applyFill="1" applyBorder="1" applyAlignment="1" applyProtection="1">
      <alignment horizontal="center" vertical="center"/>
    </xf>
    <xf numFmtId="0" fontId="49" fillId="0" borderId="26" xfId="0" applyFont="1" applyBorder="1" applyAlignment="1" applyProtection="1">
      <alignment horizontal="center" vertical="center"/>
    </xf>
    <xf numFmtId="0" fontId="49" fillId="0" borderId="24" xfId="0" applyFont="1" applyBorder="1" applyAlignment="1" applyProtection="1">
      <alignment horizontal="center" vertical="center"/>
    </xf>
    <xf numFmtId="0" fontId="34" fillId="24" borderId="10" xfId="0" applyFont="1" applyFill="1" applyBorder="1" applyAlignment="1" applyProtection="1">
      <alignment horizontal="center" vertical="center" wrapText="1"/>
    </xf>
    <xf numFmtId="0" fontId="34" fillId="24" borderId="13" xfId="0" applyFont="1" applyFill="1" applyBorder="1" applyAlignment="1" applyProtection="1">
      <alignment horizontal="center" vertical="center" wrapText="1"/>
    </xf>
    <xf numFmtId="0" fontId="106" fillId="30" borderId="315" xfId="0" applyFont="1" applyFill="1" applyBorder="1" applyAlignment="1" applyProtection="1">
      <alignment horizontal="center" vertical="center" wrapText="1"/>
    </xf>
    <xf numFmtId="0" fontId="106" fillId="30" borderId="48" xfId="0" applyFont="1" applyFill="1" applyBorder="1" applyAlignment="1" applyProtection="1">
      <alignment vertical="center"/>
    </xf>
    <xf numFmtId="0" fontId="106" fillId="30" borderId="206" xfId="0" applyFont="1" applyFill="1" applyBorder="1" applyAlignment="1" applyProtection="1">
      <alignment vertical="center"/>
    </xf>
    <xf numFmtId="0" fontId="106" fillId="30" borderId="10" xfId="0" applyFont="1" applyFill="1" applyBorder="1" applyAlignment="1" applyProtection="1">
      <alignment horizontal="center" vertical="center" wrapText="1"/>
    </xf>
    <xf numFmtId="0" fontId="106" fillId="30" borderId="11" xfId="0" applyFont="1" applyFill="1" applyBorder="1" applyAlignment="1" applyProtection="1">
      <alignment horizontal="center" vertical="center" wrapText="1"/>
    </xf>
    <xf numFmtId="0" fontId="106" fillId="30" borderId="13" xfId="0" applyFont="1" applyFill="1" applyBorder="1" applyAlignment="1" applyProtection="1">
      <alignment horizontal="center" vertical="center"/>
    </xf>
    <xf numFmtId="0" fontId="29" fillId="24" borderId="223" xfId="0" applyFont="1" applyFill="1" applyBorder="1" applyAlignment="1" applyProtection="1">
      <alignment horizontal="center" vertical="center" wrapText="1"/>
    </xf>
    <xf numFmtId="0" fontId="29" fillId="24" borderId="48" xfId="0" applyFont="1" applyFill="1" applyBorder="1" applyAlignment="1" applyProtection="1">
      <alignment horizontal="center" vertical="center" wrapText="1"/>
    </xf>
    <xf numFmtId="0" fontId="29" fillId="24" borderId="206" xfId="0" applyFont="1" applyFill="1" applyBorder="1" applyAlignment="1" applyProtection="1">
      <alignment horizontal="center" vertical="center" wrapText="1"/>
    </xf>
    <xf numFmtId="0" fontId="34" fillId="24" borderId="344" xfId="53" applyFont="1" applyFill="1" applyBorder="1" applyAlignment="1" applyProtection="1">
      <alignment horizontal="center" vertical="center" wrapText="1"/>
    </xf>
    <xf numFmtId="0" fontId="47" fillId="24" borderId="344" xfId="53" applyFont="1" applyFill="1" applyBorder="1" applyAlignment="1" applyProtection="1">
      <alignment horizontal="center" vertical="center" wrapText="1"/>
    </xf>
    <xf numFmtId="0" fontId="34" fillId="52" borderId="344" xfId="53" applyFont="1" applyFill="1" applyBorder="1" applyAlignment="1" applyProtection="1">
      <alignment horizontal="center" vertical="center" wrapText="1"/>
    </xf>
    <xf numFmtId="0" fontId="86" fillId="54" borderId="432" xfId="71" applyFont="1" applyFill="1" applyBorder="1" applyAlignment="1" applyProtection="1">
      <alignment horizontal="center" vertical="center" wrapText="1"/>
    </xf>
    <xf numFmtId="0" fontId="86" fillId="54" borderId="430" xfId="71" applyFont="1" applyFill="1" applyBorder="1" applyAlignment="1" applyProtection="1">
      <alignment horizontal="center" vertical="center" wrapText="1"/>
    </xf>
    <xf numFmtId="0" fontId="86" fillId="54" borderId="433" xfId="71" applyFont="1" applyFill="1" applyBorder="1" applyAlignment="1" applyProtection="1">
      <alignment horizontal="center" vertical="center" wrapText="1"/>
    </xf>
    <xf numFmtId="0" fontId="86" fillId="54" borderId="465" xfId="71" applyFont="1" applyFill="1" applyBorder="1" applyAlignment="1" applyProtection="1">
      <alignment horizontal="center" vertical="center" wrapText="1"/>
    </xf>
    <xf numFmtId="0" fontId="82" fillId="41" borderId="344" xfId="47834" applyFont="1" applyFill="1" applyBorder="1" applyAlignment="1" applyProtection="1">
      <alignment horizontal="center" vertical="center" wrapText="1"/>
    </xf>
    <xf numFmtId="0" fontId="86" fillId="55" borderId="344" xfId="71" applyFont="1" applyFill="1" applyBorder="1" applyAlignment="1" applyProtection="1">
      <alignment horizontal="center" vertical="center" wrapText="1"/>
    </xf>
    <xf numFmtId="0" fontId="86" fillId="56" borderId="344" xfId="71" applyFont="1" applyFill="1" applyBorder="1" applyAlignment="1" applyProtection="1">
      <alignment horizontal="center" vertical="center" wrapText="1"/>
    </xf>
    <xf numFmtId="0" fontId="86" fillId="0" borderId="316" xfId="47831" applyFont="1" applyBorder="1" applyAlignment="1">
      <alignment horizontal="center" vertical="center" wrapText="1"/>
    </xf>
    <xf numFmtId="0" fontId="86" fillId="0" borderId="318" xfId="47831" applyFont="1" applyBorder="1" applyAlignment="1">
      <alignment horizontal="center" vertical="center"/>
    </xf>
    <xf numFmtId="0" fontId="86" fillId="0" borderId="317" xfId="47831" applyFont="1" applyBorder="1" applyAlignment="1">
      <alignment horizontal="center" vertical="center"/>
    </xf>
    <xf numFmtId="0" fontId="82" fillId="34" borderId="440" xfId="65" applyFont="1" applyFill="1" applyBorder="1" applyAlignment="1">
      <alignment horizontal="center" vertical="center" wrapText="1"/>
    </xf>
    <xf numFmtId="0" fontId="82" fillId="34" borderId="488" xfId="65" applyFont="1" applyFill="1" applyBorder="1" applyAlignment="1">
      <alignment horizontal="center" vertical="center" wrapText="1"/>
    </xf>
    <xf numFmtId="0" fontId="82" fillId="44" borderId="440" xfId="65" applyFont="1" applyFill="1" applyBorder="1" applyAlignment="1">
      <alignment horizontal="center" vertical="center" wrapText="1"/>
    </xf>
    <xf numFmtId="0" fontId="82" fillId="44" borderId="488" xfId="65" applyFont="1" applyFill="1" applyBorder="1" applyAlignment="1">
      <alignment horizontal="center" vertical="center" wrapText="1"/>
    </xf>
    <xf numFmtId="0" fontId="86" fillId="24" borderId="442" xfId="65" applyFont="1" applyFill="1" applyBorder="1" applyAlignment="1" applyProtection="1">
      <alignment horizontal="center" vertical="center" wrapText="1"/>
    </xf>
    <xf numFmtId="0" fontId="82" fillId="41" borderId="442" xfId="58" applyFont="1" applyFill="1" applyBorder="1" applyAlignment="1">
      <alignment horizontal="center" vertical="center" wrapText="1"/>
    </xf>
    <xf numFmtId="0" fontId="82" fillId="41" borderId="442" xfId="58" applyFont="1" applyFill="1" applyBorder="1" applyAlignment="1">
      <alignment horizontal="center" vertical="center"/>
    </xf>
    <xf numFmtId="0" fontId="82" fillId="32" borderId="442" xfId="58" applyFont="1" applyFill="1" applyBorder="1" applyAlignment="1">
      <alignment horizontal="center" vertical="center" wrapText="1"/>
    </xf>
    <xf numFmtId="0" fontId="25" fillId="24" borderId="319" xfId="0" applyFont="1" applyFill="1" applyBorder="1" applyAlignment="1">
      <alignment horizontal="center" vertical="center" wrapText="1"/>
    </xf>
    <xf numFmtId="0" fontId="25" fillId="24" borderId="320" xfId="0" applyFont="1" applyFill="1" applyBorder="1" applyAlignment="1">
      <alignment horizontal="center" vertical="center" wrapText="1"/>
    </xf>
    <xf numFmtId="0" fontId="25" fillId="24" borderId="205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1" fontId="25" fillId="27" borderId="314" xfId="47839" applyNumberFormat="1" applyFont="1" applyFill="1" applyBorder="1" applyAlignment="1">
      <alignment horizontal="center" vertical="center" wrapText="1"/>
    </xf>
    <xf numFmtId="1" fontId="25" fillId="27" borderId="314" xfId="47839" applyNumberFormat="1" applyFont="1" applyFill="1" applyBorder="1" applyAlignment="1">
      <alignment horizontal="center" vertical="center"/>
    </xf>
    <xf numFmtId="0" fontId="25" fillId="24" borderId="314" xfId="0" applyFont="1" applyFill="1" applyBorder="1" applyAlignment="1">
      <alignment horizontal="center" vertical="center" wrapText="1"/>
    </xf>
    <xf numFmtId="0" fontId="50" fillId="30" borderId="316" xfId="0" applyFont="1" applyFill="1" applyBorder="1" applyAlignment="1">
      <alignment horizontal="center" vertical="center"/>
    </xf>
    <xf numFmtId="0" fontId="50" fillId="30" borderId="318" xfId="0" applyFont="1" applyFill="1" applyBorder="1" applyAlignment="1">
      <alignment horizontal="center" vertical="center"/>
    </xf>
    <xf numFmtId="0" fontId="50" fillId="30" borderId="317" xfId="0" applyFont="1" applyFill="1" applyBorder="1" applyAlignment="1">
      <alignment horizontal="center" vertical="center"/>
    </xf>
    <xf numFmtId="0" fontId="50" fillId="39" borderId="316" xfId="0" applyFont="1" applyFill="1" applyBorder="1" applyAlignment="1">
      <alignment horizontal="center" vertical="center"/>
    </xf>
    <xf numFmtId="0" fontId="50" fillId="39" borderId="318" xfId="0" applyFont="1" applyFill="1" applyBorder="1" applyAlignment="1">
      <alignment horizontal="center" vertical="center"/>
    </xf>
    <xf numFmtId="0" fontId="50" fillId="39" borderId="317" xfId="0" applyFont="1" applyFill="1" applyBorder="1" applyAlignment="1">
      <alignment horizontal="center" vertical="center"/>
    </xf>
    <xf numFmtId="0" fontId="50" fillId="50" borderId="316" xfId="0" applyFont="1" applyFill="1" applyBorder="1" applyAlignment="1">
      <alignment horizontal="center" vertical="center"/>
    </xf>
    <xf numFmtId="0" fontId="50" fillId="50" borderId="318" xfId="0" applyFont="1" applyFill="1" applyBorder="1" applyAlignment="1">
      <alignment horizontal="center" vertical="center"/>
    </xf>
    <xf numFmtId="0" fontId="50" fillId="50" borderId="317" xfId="0" applyFont="1" applyFill="1" applyBorder="1" applyAlignment="1">
      <alignment horizontal="center" vertical="center"/>
    </xf>
    <xf numFmtId="0" fontId="50" fillId="32" borderId="316" xfId="0" applyFont="1" applyFill="1" applyBorder="1" applyAlignment="1">
      <alignment horizontal="center" vertical="center"/>
    </xf>
    <xf numFmtId="0" fontId="50" fillId="32" borderId="318" xfId="0" applyFont="1" applyFill="1" applyBorder="1" applyAlignment="1">
      <alignment horizontal="center" vertical="center"/>
    </xf>
    <xf numFmtId="0" fontId="50" fillId="32" borderId="317" xfId="0" applyFont="1" applyFill="1" applyBorder="1" applyAlignment="1">
      <alignment horizontal="center" vertical="center"/>
    </xf>
    <xf numFmtId="0" fontId="50" fillId="33" borderId="316" xfId="0" applyFont="1" applyFill="1" applyBorder="1" applyAlignment="1">
      <alignment horizontal="center" vertical="center"/>
    </xf>
    <xf numFmtId="0" fontId="50" fillId="33" borderId="318" xfId="0" applyFont="1" applyFill="1" applyBorder="1" applyAlignment="1">
      <alignment horizontal="center" vertical="center"/>
    </xf>
    <xf numFmtId="0" fontId="50" fillId="33" borderId="317" xfId="0" applyFont="1" applyFill="1" applyBorder="1" applyAlignment="1">
      <alignment horizontal="center" vertical="center"/>
    </xf>
    <xf numFmtId="0" fontId="25" fillId="27" borderId="314" xfId="0" applyFont="1" applyFill="1" applyBorder="1" applyAlignment="1">
      <alignment horizontal="center" vertical="center" wrapText="1"/>
    </xf>
    <xf numFmtId="167" fontId="23" fillId="0" borderId="0" xfId="0" applyNumberFormat="1" applyFont="1" applyFill="1" applyBorder="1" applyAlignment="1">
      <alignment horizontal="right"/>
    </xf>
    <xf numFmtId="6" fontId="23" fillId="0" borderId="333" xfId="0" applyNumberFormat="1" applyFont="1" applyFill="1" applyBorder="1" applyAlignment="1">
      <alignment horizontal="right"/>
    </xf>
    <xf numFmtId="0" fontId="25" fillId="24" borderId="344" xfId="65" applyFont="1" applyFill="1" applyBorder="1" applyAlignment="1" applyProtection="1">
      <alignment horizontal="center" vertical="center" wrapText="1"/>
    </xf>
  </cellXfs>
  <cellStyles count="47848">
    <cellStyle name="20% - Accent1" xfId="1" builtinId="30" customBuiltin="1"/>
    <cellStyle name="20% - Accent1 2" xfId="254"/>
    <cellStyle name="20% - Accent1 3" xfId="658"/>
    <cellStyle name="20% - Accent1 4" xfId="15972"/>
    <cellStyle name="20% - Accent2" xfId="2" builtinId="34" customBuiltin="1"/>
    <cellStyle name="20% - Accent2 2" xfId="255"/>
    <cellStyle name="20% - Accent2 3" xfId="659"/>
    <cellStyle name="20% - Accent2 4" xfId="15973"/>
    <cellStyle name="20% - Accent3" xfId="3" builtinId="38" customBuiltin="1"/>
    <cellStyle name="20% - Accent3 2" xfId="256"/>
    <cellStyle name="20% - Accent3 3" xfId="660"/>
    <cellStyle name="20% - Accent3 4" xfId="15974"/>
    <cellStyle name="20% - Accent4" xfId="4" builtinId="42" customBuiltin="1"/>
    <cellStyle name="20% - Accent4 2" xfId="257"/>
    <cellStyle name="20% - Accent4 3" xfId="661"/>
    <cellStyle name="20% - Accent4 4" xfId="15975"/>
    <cellStyle name="20% - Accent5" xfId="5" builtinId="46" customBuiltin="1"/>
    <cellStyle name="20% - Accent5 2" xfId="258"/>
    <cellStyle name="20% - Accent5 3" xfId="662"/>
    <cellStyle name="20% - Accent5 4" xfId="15976"/>
    <cellStyle name="20% - Accent6" xfId="6" builtinId="50" customBuiltin="1"/>
    <cellStyle name="20% - Accent6 2" xfId="259"/>
    <cellStyle name="20% - Accent6 3" xfId="663"/>
    <cellStyle name="20% - Accent6 4" xfId="15977"/>
    <cellStyle name="40% - Accent1" xfId="7" builtinId="31" customBuiltin="1"/>
    <cellStyle name="40% - Accent1 2" xfId="260"/>
    <cellStyle name="40% - Accent1 3" xfId="664"/>
    <cellStyle name="40% - Accent1 4" xfId="15978"/>
    <cellStyle name="40% - Accent2" xfId="8" builtinId="35" customBuiltin="1"/>
    <cellStyle name="40% - Accent2 2" xfId="261"/>
    <cellStyle name="40% - Accent2 3" xfId="665"/>
    <cellStyle name="40% - Accent2 4" xfId="15979"/>
    <cellStyle name="40% - Accent3" xfId="9" builtinId="39" customBuiltin="1"/>
    <cellStyle name="40% - Accent3 2" xfId="262"/>
    <cellStyle name="40% - Accent3 3" xfId="666"/>
    <cellStyle name="40% - Accent3 4" xfId="15980"/>
    <cellStyle name="40% - Accent4" xfId="10" builtinId="43" customBuiltin="1"/>
    <cellStyle name="40% - Accent4 2" xfId="263"/>
    <cellStyle name="40% - Accent4 3" xfId="667"/>
    <cellStyle name="40% - Accent4 4" xfId="15981"/>
    <cellStyle name="40% - Accent5" xfId="11" builtinId="47" customBuiltin="1"/>
    <cellStyle name="40% - Accent5 2" xfId="264"/>
    <cellStyle name="40% - Accent5 3" xfId="668"/>
    <cellStyle name="40% - Accent5 4" xfId="15982"/>
    <cellStyle name="40% - Accent6" xfId="12" builtinId="51" customBuiltin="1"/>
    <cellStyle name="40% - Accent6 2" xfId="265"/>
    <cellStyle name="40% - Accent6 3" xfId="669"/>
    <cellStyle name="40% - Accent6 4" xfId="15983"/>
    <cellStyle name="60% - Accent1" xfId="13" builtinId="32" customBuiltin="1"/>
    <cellStyle name="60% - Accent1 2" xfId="266"/>
    <cellStyle name="60% - Accent1 3" xfId="670"/>
    <cellStyle name="60% - Accent1 4" xfId="15984"/>
    <cellStyle name="60% - Accent2" xfId="14" builtinId="36" customBuiltin="1"/>
    <cellStyle name="60% - Accent2 2" xfId="267"/>
    <cellStyle name="60% - Accent2 3" xfId="671"/>
    <cellStyle name="60% - Accent2 4" xfId="15985"/>
    <cellStyle name="60% - Accent3" xfId="15" builtinId="40" customBuiltin="1"/>
    <cellStyle name="60% - Accent3 2" xfId="268"/>
    <cellStyle name="60% - Accent3 3" xfId="672"/>
    <cellStyle name="60% - Accent3 4" xfId="15986"/>
    <cellStyle name="60% - Accent4" xfId="16" builtinId="44" customBuiltin="1"/>
    <cellStyle name="60% - Accent4 2" xfId="269"/>
    <cellStyle name="60% - Accent4 3" xfId="673"/>
    <cellStyle name="60% - Accent4 4" xfId="15987"/>
    <cellStyle name="60% - Accent5" xfId="17" builtinId="48" customBuiltin="1"/>
    <cellStyle name="60% - Accent5 2" xfId="270"/>
    <cellStyle name="60% - Accent5 3" xfId="674"/>
    <cellStyle name="60% - Accent5 4" xfId="15988"/>
    <cellStyle name="60% - Accent6" xfId="18" builtinId="52" customBuiltin="1"/>
    <cellStyle name="60% - Accent6 2" xfId="271"/>
    <cellStyle name="60% - Accent6 3" xfId="675"/>
    <cellStyle name="60% - Accent6 4" xfId="15989"/>
    <cellStyle name="Accent1" xfId="19" builtinId="29" customBuiltin="1"/>
    <cellStyle name="Accent1 2" xfId="272"/>
    <cellStyle name="Accent1 3" xfId="676"/>
    <cellStyle name="Accent1 4" xfId="15990"/>
    <cellStyle name="Accent2" xfId="20" builtinId="33" customBuiltin="1"/>
    <cellStyle name="Accent2 2" xfId="273"/>
    <cellStyle name="Accent2 3" xfId="677"/>
    <cellStyle name="Accent2 4" xfId="15991"/>
    <cellStyle name="Accent3" xfId="21" builtinId="37" customBuiltin="1"/>
    <cellStyle name="Accent3 2" xfId="274"/>
    <cellStyle name="Accent3 3" xfId="678"/>
    <cellStyle name="Accent3 4" xfId="15992"/>
    <cellStyle name="Accent4" xfId="22" builtinId="41" customBuiltin="1"/>
    <cellStyle name="Accent4 2" xfId="275"/>
    <cellStyle name="Accent4 3" xfId="679"/>
    <cellStyle name="Accent4 4" xfId="15993"/>
    <cellStyle name="Accent5" xfId="23" builtinId="45" customBuiltin="1"/>
    <cellStyle name="Accent5 2" xfId="276"/>
    <cellStyle name="Accent5 3" xfId="680"/>
    <cellStyle name="Accent5 4" xfId="15994"/>
    <cellStyle name="Accent6" xfId="24" builtinId="49" customBuiltin="1"/>
    <cellStyle name="Accent6 2" xfId="277"/>
    <cellStyle name="Accent6 3" xfId="681"/>
    <cellStyle name="Accent6 4" xfId="15995"/>
    <cellStyle name="Bad" xfId="25" builtinId="27" customBuiltin="1"/>
    <cellStyle name="Bad 2" xfId="278"/>
    <cellStyle name="Bad 3" xfId="682"/>
    <cellStyle name="Bad 4" xfId="15996"/>
    <cellStyle name="Calculation" xfId="26" builtinId="22" customBuiltin="1"/>
    <cellStyle name="Calculation 10" xfId="124"/>
    <cellStyle name="Calculation 10 10" xfId="26679"/>
    <cellStyle name="Calculation 10 2" xfId="517"/>
    <cellStyle name="Calculation 10 2 2" xfId="1494"/>
    <cellStyle name="Calculation 10 2 2 2" xfId="2764"/>
    <cellStyle name="Calculation 10 2 2 2 2" xfId="6325"/>
    <cellStyle name="Calculation 10 2 2 2 2 2" xfId="14519"/>
    <cellStyle name="Calculation 10 2 2 2 2 2 2" xfId="26491"/>
    <cellStyle name="Calculation 10 2 2 2 2 2 2 2" xfId="47677"/>
    <cellStyle name="Calculation 10 2 2 2 2 2 3" xfId="37073"/>
    <cellStyle name="Calculation 10 2 2 2 2 3" xfId="21378"/>
    <cellStyle name="Calculation 10 2 2 2 2 3 2" xfId="42565"/>
    <cellStyle name="Calculation 10 2 2 2 2 4" xfId="31981"/>
    <cellStyle name="Calculation 10 2 2 2 2_Table 2A-1_EFT (Annual)" xfId="14898"/>
    <cellStyle name="Calculation 10 2 2 2 3" xfId="11861"/>
    <cellStyle name="Calculation 10 2 2 2 3 2" xfId="23945"/>
    <cellStyle name="Calculation 10 2 2 2 3 2 2" xfId="45131"/>
    <cellStyle name="Calculation 10 2 2 2 3 3" xfId="34527"/>
    <cellStyle name="Calculation 10 2 2 2 4" xfId="18832"/>
    <cellStyle name="Calculation 10 2 2 2 4 2" xfId="40019"/>
    <cellStyle name="Calculation 10 2 2 2 5" xfId="29238"/>
    <cellStyle name="Calculation 10 2 2 2_Table 2A-1_EFT (Annual)" xfId="4261"/>
    <cellStyle name="Calculation 10 2 2 3" xfId="5055"/>
    <cellStyle name="Calculation 10 2 2 3 2" xfId="13315"/>
    <cellStyle name="Calculation 10 2 2 3 2 2" xfId="25321"/>
    <cellStyle name="Calculation 10 2 2 3 2 2 2" xfId="46507"/>
    <cellStyle name="Calculation 10 2 2 3 2 3" xfId="35903"/>
    <cellStyle name="Calculation 10 2 2 3 3" xfId="20208"/>
    <cellStyle name="Calculation 10 2 2 3 3 2" xfId="41395"/>
    <cellStyle name="Calculation 10 2 2 3 4" xfId="30712"/>
    <cellStyle name="Calculation 10 2 2 3_Table 2A-1_EFT (Annual)" xfId="14897"/>
    <cellStyle name="Calculation 10 2 2 4" xfId="10659"/>
    <cellStyle name="Calculation 10 2 2 4 2" xfId="22775"/>
    <cellStyle name="Calculation 10 2 2 4 2 2" xfId="43961"/>
    <cellStyle name="Calculation 10 2 2 4 3" xfId="33357"/>
    <cellStyle name="Calculation 10 2 2 5" xfId="17662"/>
    <cellStyle name="Calculation 10 2 2 5 2" xfId="38849"/>
    <cellStyle name="Calculation 10 2 2 6" xfId="27969"/>
    <cellStyle name="Calculation 10 2 2_Table 2A-1_EFT (Annual)" xfId="3644"/>
    <cellStyle name="Calculation 10 2 3" xfId="1027"/>
    <cellStyle name="Calculation 10 2 3 2" xfId="4588"/>
    <cellStyle name="Calculation 10 2 3 2 2" xfId="12848"/>
    <cellStyle name="Calculation 10 2 3 2 2 2" xfId="24854"/>
    <cellStyle name="Calculation 10 2 3 2 2 2 2" xfId="46040"/>
    <cellStyle name="Calculation 10 2 3 2 2 3" xfId="35436"/>
    <cellStyle name="Calculation 10 2 3 2 3" xfId="19741"/>
    <cellStyle name="Calculation 10 2 3 2 3 2" xfId="40928"/>
    <cellStyle name="Calculation 10 2 3 2 4" xfId="30245"/>
    <cellStyle name="Calculation 10 2 3 2_Table 2A-1_EFT (Annual)" xfId="14896"/>
    <cellStyle name="Calculation 10 2 3 3" xfId="10192"/>
    <cellStyle name="Calculation 10 2 3 3 2" xfId="22308"/>
    <cellStyle name="Calculation 10 2 3 3 2 2" xfId="43494"/>
    <cellStyle name="Calculation 10 2 3 3 3" xfId="32890"/>
    <cellStyle name="Calculation 10 2 3 4" xfId="17195"/>
    <cellStyle name="Calculation 10 2 3 4 2" xfId="38382"/>
    <cellStyle name="Calculation 10 2 3 5" xfId="27502"/>
    <cellStyle name="Calculation 10 2 3_Table 2A-1_EFT (Annual)" xfId="3866"/>
    <cellStyle name="Calculation 10 2 4" xfId="2233"/>
    <cellStyle name="Calculation 10 2 4 2" xfId="5794"/>
    <cellStyle name="Calculation 10 2 4 2 2" xfId="14009"/>
    <cellStyle name="Calculation 10 2 4 2 2 2" xfId="25997"/>
    <cellStyle name="Calculation 10 2 4 2 2 2 2" xfId="47183"/>
    <cellStyle name="Calculation 10 2 4 2 2 3" xfId="36579"/>
    <cellStyle name="Calculation 10 2 4 2 3" xfId="20884"/>
    <cellStyle name="Calculation 10 2 4 2 3 2" xfId="42071"/>
    <cellStyle name="Calculation 10 2 4 2 4" xfId="31451"/>
    <cellStyle name="Calculation 10 2 4 2_Table 2A-1_EFT (Annual)" xfId="14895"/>
    <cellStyle name="Calculation 10 2 4 3" xfId="11353"/>
    <cellStyle name="Calculation 10 2 4 3 2" xfId="23451"/>
    <cellStyle name="Calculation 10 2 4 3 2 2" xfId="44637"/>
    <cellStyle name="Calculation 10 2 4 3 3" xfId="34033"/>
    <cellStyle name="Calculation 10 2 4 4" xfId="18338"/>
    <cellStyle name="Calculation 10 2 4 4 2" xfId="39525"/>
    <cellStyle name="Calculation 10 2 4 5" xfId="28708"/>
    <cellStyle name="Calculation 10 2 4_Table 2A-1_EFT (Annual)" xfId="3643"/>
    <cellStyle name="Calculation 10 2 5" xfId="4087"/>
    <cellStyle name="Calculation 10 2 5 2" xfId="12411"/>
    <cellStyle name="Calculation 10 2 5 2 2" xfId="24433"/>
    <cellStyle name="Calculation 10 2 5 2 2 2" xfId="45619"/>
    <cellStyle name="Calculation 10 2 5 2 3" xfId="35015"/>
    <cellStyle name="Calculation 10 2 5 3" xfId="19320"/>
    <cellStyle name="Calculation 10 2 5 3 2" xfId="40507"/>
    <cellStyle name="Calculation 10 2 5 4" xfId="29775"/>
    <cellStyle name="Calculation 10 2 5_Table 2A-1_EFT (Annual)" xfId="14894"/>
    <cellStyle name="Calculation 10 2 6" xfId="9750"/>
    <cellStyle name="Calculation 10 2 6 2" xfId="21887"/>
    <cellStyle name="Calculation 10 2 6 2 2" xfId="43073"/>
    <cellStyle name="Calculation 10 2 6 3" xfId="32469"/>
    <cellStyle name="Calculation 10 2 7" xfId="16774"/>
    <cellStyle name="Calculation 10 2 7 2" xfId="37961"/>
    <cellStyle name="Calculation 10 2 8" xfId="27032"/>
    <cellStyle name="Calculation 10 2_Table 2A-1_EFT (Annual)" xfId="2892"/>
    <cellStyle name="Calculation 10 3" xfId="355"/>
    <cellStyle name="Calculation 10 3 2" xfId="1338"/>
    <cellStyle name="Calculation 10 3 2 2" xfId="2608"/>
    <cellStyle name="Calculation 10 3 2 2 2" xfId="6169"/>
    <cellStyle name="Calculation 10 3 2 2 2 2" xfId="14363"/>
    <cellStyle name="Calculation 10 3 2 2 2 2 2" xfId="26335"/>
    <cellStyle name="Calculation 10 3 2 2 2 2 2 2" xfId="47521"/>
    <cellStyle name="Calculation 10 3 2 2 2 2 3" xfId="36917"/>
    <cellStyle name="Calculation 10 3 2 2 2 3" xfId="21222"/>
    <cellStyle name="Calculation 10 3 2 2 2 3 2" xfId="42409"/>
    <cellStyle name="Calculation 10 3 2 2 2 4" xfId="31825"/>
    <cellStyle name="Calculation 10 3 2 2 2_Table 2A-1_EFT (Annual)" xfId="14893"/>
    <cellStyle name="Calculation 10 3 2 2 3" xfId="11705"/>
    <cellStyle name="Calculation 10 3 2 2 3 2" xfId="23789"/>
    <cellStyle name="Calculation 10 3 2 2 3 2 2" xfId="44975"/>
    <cellStyle name="Calculation 10 3 2 2 3 3" xfId="34371"/>
    <cellStyle name="Calculation 10 3 2 2 4" xfId="18676"/>
    <cellStyle name="Calculation 10 3 2 2 4 2" xfId="39863"/>
    <cellStyle name="Calculation 10 3 2 2 5" xfId="29082"/>
    <cellStyle name="Calculation 10 3 2 2_Table 2A-1_EFT (Annual)" xfId="3642"/>
    <cellStyle name="Calculation 10 3 2 3" xfId="4899"/>
    <cellStyle name="Calculation 10 3 2 3 2" xfId="13159"/>
    <cellStyle name="Calculation 10 3 2 3 2 2" xfId="25165"/>
    <cellStyle name="Calculation 10 3 2 3 2 2 2" xfId="46351"/>
    <cellStyle name="Calculation 10 3 2 3 2 3" xfId="35747"/>
    <cellStyle name="Calculation 10 3 2 3 3" xfId="20052"/>
    <cellStyle name="Calculation 10 3 2 3 3 2" xfId="41239"/>
    <cellStyle name="Calculation 10 3 2 3 4" xfId="30556"/>
    <cellStyle name="Calculation 10 3 2 3_Table 2A-1_EFT (Annual)" xfId="14892"/>
    <cellStyle name="Calculation 10 3 2 4" xfId="10503"/>
    <cellStyle name="Calculation 10 3 2 4 2" xfId="22619"/>
    <cellStyle name="Calculation 10 3 2 4 2 2" xfId="43805"/>
    <cellStyle name="Calculation 10 3 2 4 3" xfId="33201"/>
    <cellStyle name="Calculation 10 3 2 5" xfId="17506"/>
    <cellStyle name="Calculation 10 3 2 5 2" xfId="38693"/>
    <cellStyle name="Calculation 10 3 2 6" xfId="27813"/>
    <cellStyle name="Calculation 10 3 2_Table 2A-1_EFT (Annual)" xfId="3647"/>
    <cellStyle name="Calculation 10 3 3" xfId="895"/>
    <cellStyle name="Calculation 10 3 3 2" xfId="4456"/>
    <cellStyle name="Calculation 10 3 3 2 2" xfId="12718"/>
    <cellStyle name="Calculation 10 3 3 2 2 2" xfId="24728"/>
    <cellStyle name="Calculation 10 3 3 2 2 2 2" xfId="45914"/>
    <cellStyle name="Calculation 10 3 3 2 2 3" xfId="35310"/>
    <cellStyle name="Calculation 10 3 3 2 3" xfId="19615"/>
    <cellStyle name="Calculation 10 3 3 2 3 2" xfId="40802"/>
    <cellStyle name="Calculation 10 3 3 2 4" xfId="30113"/>
    <cellStyle name="Calculation 10 3 3 2_Table 2A-1_EFT (Annual)" xfId="14891"/>
    <cellStyle name="Calculation 10 3 3 3" xfId="10065"/>
    <cellStyle name="Calculation 10 3 3 3 2" xfId="22182"/>
    <cellStyle name="Calculation 10 3 3 3 2 2" xfId="43368"/>
    <cellStyle name="Calculation 10 3 3 3 3" xfId="32764"/>
    <cellStyle name="Calculation 10 3 3 4" xfId="17069"/>
    <cellStyle name="Calculation 10 3 3 4 2" xfId="38256"/>
    <cellStyle name="Calculation 10 3 3 5" xfId="27370"/>
    <cellStyle name="Calculation 10 3 3_Table 2A-1_EFT (Annual)" xfId="3641"/>
    <cellStyle name="Calculation 10 3 4" xfId="2077"/>
    <cellStyle name="Calculation 10 3 4 2" xfId="5638"/>
    <cellStyle name="Calculation 10 3 4 2 2" xfId="13853"/>
    <cellStyle name="Calculation 10 3 4 2 2 2" xfId="25841"/>
    <cellStyle name="Calculation 10 3 4 2 2 2 2" xfId="47027"/>
    <cellStyle name="Calculation 10 3 4 2 2 3" xfId="36423"/>
    <cellStyle name="Calculation 10 3 4 2 3" xfId="20728"/>
    <cellStyle name="Calculation 10 3 4 2 3 2" xfId="41915"/>
    <cellStyle name="Calculation 10 3 4 2 4" xfId="31295"/>
    <cellStyle name="Calculation 10 3 4 2_Table 2A-1_EFT (Annual)" xfId="14890"/>
    <cellStyle name="Calculation 10 3 4 3" xfId="11197"/>
    <cellStyle name="Calculation 10 3 4 3 2" xfId="23295"/>
    <cellStyle name="Calculation 10 3 4 3 2 2" xfId="44481"/>
    <cellStyle name="Calculation 10 3 4 3 3" xfId="33877"/>
    <cellStyle name="Calculation 10 3 4 4" xfId="18182"/>
    <cellStyle name="Calculation 10 3 4 4 2" xfId="39369"/>
    <cellStyle name="Calculation 10 3 4 5" xfId="28552"/>
    <cellStyle name="Calculation 10 3 4_Table 2A-1_EFT (Annual)" xfId="3640"/>
    <cellStyle name="Calculation 10 3 5" xfId="3925"/>
    <cellStyle name="Calculation 10 3 5 2" xfId="12253"/>
    <cellStyle name="Calculation 10 3 5 2 2" xfId="24277"/>
    <cellStyle name="Calculation 10 3 5 2 2 2" xfId="45463"/>
    <cellStyle name="Calculation 10 3 5 2 3" xfId="34859"/>
    <cellStyle name="Calculation 10 3 5 3" xfId="19164"/>
    <cellStyle name="Calculation 10 3 5 3 2" xfId="40351"/>
    <cellStyle name="Calculation 10 3 5 4" xfId="29613"/>
    <cellStyle name="Calculation 10 3 5_Table 2A-1_EFT (Annual)" xfId="14889"/>
    <cellStyle name="Calculation 10 3 6" xfId="9590"/>
    <cellStyle name="Calculation 10 3 6 2" xfId="21731"/>
    <cellStyle name="Calculation 10 3 6 2 2" xfId="42917"/>
    <cellStyle name="Calculation 10 3 6 3" xfId="32313"/>
    <cellStyle name="Calculation 10 3 7" xfId="16618"/>
    <cellStyle name="Calculation 10 3 7 2" xfId="37805"/>
    <cellStyle name="Calculation 10 3 8" xfId="26870"/>
    <cellStyle name="Calculation 10 3_Table 2A-1_EFT (Annual)" xfId="2893"/>
    <cellStyle name="Calculation 10 4" xfId="1172"/>
    <cellStyle name="Calculation 10 4 2" xfId="2442"/>
    <cellStyle name="Calculation 10 4 2 2" xfId="6003"/>
    <cellStyle name="Calculation 10 4 2 2 2" xfId="14197"/>
    <cellStyle name="Calculation 10 4 2 2 2 2" xfId="26169"/>
    <cellStyle name="Calculation 10 4 2 2 2 2 2" xfId="47355"/>
    <cellStyle name="Calculation 10 4 2 2 2 3" xfId="36751"/>
    <cellStyle name="Calculation 10 4 2 2 3" xfId="21056"/>
    <cellStyle name="Calculation 10 4 2 2 3 2" xfId="42243"/>
    <cellStyle name="Calculation 10 4 2 2 4" xfId="31659"/>
    <cellStyle name="Calculation 10 4 2 2_Table 2A-1_EFT (Annual)" xfId="14888"/>
    <cellStyle name="Calculation 10 4 2 3" xfId="11539"/>
    <cellStyle name="Calculation 10 4 2 3 2" xfId="23623"/>
    <cellStyle name="Calculation 10 4 2 3 2 2" xfId="44809"/>
    <cellStyle name="Calculation 10 4 2 3 3" xfId="34205"/>
    <cellStyle name="Calculation 10 4 2 4" xfId="18510"/>
    <cellStyle name="Calculation 10 4 2 4 2" xfId="39697"/>
    <cellStyle name="Calculation 10 4 2 5" xfId="28916"/>
    <cellStyle name="Calculation 10 4 2_Table 2A-1_EFT (Annual)" xfId="3655"/>
    <cellStyle name="Calculation 10 4 3" xfId="4733"/>
    <cellStyle name="Calculation 10 4 3 2" xfId="12993"/>
    <cellStyle name="Calculation 10 4 3 2 2" xfId="24999"/>
    <cellStyle name="Calculation 10 4 3 2 2 2" xfId="46185"/>
    <cellStyle name="Calculation 10 4 3 2 3" xfId="35581"/>
    <cellStyle name="Calculation 10 4 3 3" xfId="19886"/>
    <cellStyle name="Calculation 10 4 3 3 2" xfId="41073"/>
    <cellStyle name="Calculation 10 4 3 4" xfId="30390"/>
    <cellStyle name="Calculation 10 4 3_Table 2A-1_EFT (Annual)" xfId="14887"/>
    <cellStyle name="Calculation 10 4 4" xfId="10337"/>
    <cellStyle name="Calculation 10 4 4 2" xfId="22453"/>
    <cellStyle name="Calculation 10 4 4 2 2" xfId="43639"/>
    <cellStyle name="Calculation 10 4 4 3" xfId="33035"/>
    <cellStyle name="Calculation 10 4 5" xfId="17340"/>
    <cellStyle name="Calculation 10 4 5 2" xfId="38527"/>
    <cellStyle name="Calculation 10 4 6" xfId="27647"/>
    <cellStyle name="Calculation 10 4_Table 2A-1_EFT (Annual)" xfId="3661"/>
    <cellStyle name="Calculation 10 5" xfId="736"/>
    <cellStyle name="Calculation 10 5 2" xfId="4297"/>
    <cellStyle name="Calculation 10 5 2 2" xfId="12577"/>
    <cellStyle name="Calculation 10 5 2 2 2" xfId="24594"/>
    <cellStyle name="Calculation 10 5 2 2 2 2" xfId="45780"/>
    <cellStyle name="Calculation 10 5 2 2 3" xfId="35176"/>
    <cellStyle name="Calculation 10 5 2 3" xfId="19481"/>
    <cellStyle name="Calculation 10 5 2 3 2" xfId="40668"/>
    <cellStyle name="Calculation 10 5 2 4" xfId="29954"/>
    <cellStyle name="Calculation 10 5 2_Table 2A-1_EFT (Annual)" xfId="14886"/>
    <cellStyle name="Calculation 10 5 3" xfId="9925"/>
    <cellStyle name="Calculation 10 5 3 2" xfId="22048"/>
    <cellStyle name="Calculation 10 5 3 2 2" xfId="43234"/>
    <cellStyle name="Calculation 10 5 3 3" xfId="32630"/>
    <cellStyle name="Calculation 10 5 4" xfId="16935"/>
    <cellStyle name="Calculation 10 5 4 2" xfId="38122"/>
    <cellStyle name="Calculation 10 5 5" xfId="27211"/>
    <cellStyle name="Calculation 10 5_Table 2A-1_EFT (Annual)" xfId="3662"/>
    <cellStyle name="Calculation 10 6" xfId="1862"/>
    <cellStyle name="Calculation 10 6 2" xfId="5423"/>
    <cellStyle name="Calculation 10 6 2 2" xfId="13638"/>
    <cellStyle name="Calculation 10 6 2 2 2" xfId="25626"/>
    <cellStyle name="Calculation 10 6 2 2 2 2" xfId="46812"/>
    <cellStyle name="Calculation 10 6 2 2 3" xfId="36208"/>
    <cellStyle name="Calculation 10 6 2 3" xfId="20513"/>
    <cellStyle name="Calculation 10 6 2 3 2" xfId="41700"/>
    <cellStyle name="Calculation 10 6 2 4" xfId="31080"/>
    <cellStyle name="Calculation 10 6 2_Table 2A-1_EFT (Annual)" xfId="14885"/>
    <cellStyle name="Calculation 10 6 3" xfId="10982"/>
    <cellStyle name="Calculation 10 6 3 2" xfId="23080"/>
    <cellStyle name="Calculation 10 6 3 2 2" xfId="44266"/>
    <cellStyle name="Calculation 10 6 3 3" xfId="33662"/>
    <cellStyle name="Calculation 10 6 4" xfId="17967"/>
    <cellStyle name="Calculation 10 6 4 2" xfId="39154"/>
    <cellStyle name="Calculation 10 6 5" xfId="28337"/>
    <cellStyle name="Calculation 10 6_Table 2A-1_EFT (Annual)" xfId="3639"/>
    <cellStyle name="Calculation 10 7" xfId="3713"/>
    <cellStyle name="Calculation 10 7 2" xfId="12081"/>
    <cellStyle name="Calculation 10 7 2 2" xfId="24111"/>
    <cellStyle name="Calculation 10 7 2 2 2" xfId="45297"/>
    <cellStyle name="Calculation 10 7 2 3" xfId="34693"/>
    <cellStyle name="Calculation 10 7 3" xfId="18998"/>
    <cellStyle name="Calculation 10 7 3 2" xfId="40185"/>
    <cellStyle name="Calculation 10 7 4" xfId="29422"/>
    <cellStyle name="Calculation 10 7_Table 2A-1_EFT (Annual)" xfId="14884"/>
    <cellStyle name="Calculation 10 8" xfId="9400"/>
    <cellStyle name="Calculation 10 8 2" xfId="21565"/>
    <cellStyle name="Calculation 10 8 2 2" xfId="42751"/>
    <cellStyle name="Calculation 10 8 3" xfId="32147"/>
    <cellStyle name="Calculation 10 9" xfId="16452"/>
    <cellStyle name="Calculation 10 9 2" xfId="37639"/>
    <cellStyle name="Calculation 10_Table 2A-1_EFT (Annual)" xfId="2891"/>
    <cellStyle name="Calculation 11" xfId="142"/>
    <cellStyle name="Calculation 11 10" xfId="26697"/>
    <cellStyle name="Calculation 11 2" xfId="535"/>
    <cellStyle name="Calculation 11 2 2" xfId="1512"/>
    <cellStyle name="Calculation 11 2 2 2" xfId="2782"/>
    <cellStyle name="Calculation 11 2 2 2 2" xfId="6343"/>
    <cellStyle name="Calculation 11 2 2 2 2 2" xfId="14537"/>
    <cellStyle name="Calculation 11 2 2 2 2 2 2" xfId="26509"/>
    <cellStyle name="Calculation 11 2 2 2 2 2 2 2" xfId="47695"/>
    <cellStyle name="Calculation 11 2 2 2 2 2 3" xfId="37091"/>
    <cellStyle name="Calculation 11 2 2 2 2 3" xfId="21396"/>
    <cellStyle name="Calculation 11 2 2 2 2 3 2" xfId="42583"/>
    <cellStyle name="Calculation 11 2 2 2 2 4" xfId="31999"/>
    <cellStyle name="Calculation 11 2 2 2 2_Table 2A-1_EFT (Annual)" xfId="14883"/>
    <cellStyle name="Calculation 11 2 2 2 3" xfId="11879"/>
    <cellStyle name="Calculation 11 2 2 2 3 2" xfId="23963"/>
    <cellStyle name="Calculation 11 2 2 2 3 2 2" xfId="45149"/>
    <cellStyle name="Calculation 11 2 2 2 3 3" xfId="34545"/>
    <cellStyle name="Calculation 11 2 2 2 4" xfId="18850"/>
    <cellStyle name="Calculation 11 2 2 2 4 2" xfId="40037"/>
    <cellStyle name="Calculation 11 2 2 2 5" xfId="29256"/>
    <cellStyle name="Calculation 11 2 2 2_Table 2A-1_EFT (Annual)" xfId="6491"/>
    <cellStyle name="Calculation 11 2 2 3" xfId="5073"/>
    <cellStyle name="Calculation 11 2 2 3 2" xfId="13333"/>
    <cellStyle name="Calculation 11 2 2 3 2 2" xfId="25339"/>
    <cellStyle name="Calculation 11 2 2 3 2 2 2" xfId="46525"/>
    <cellStyle name="Calculation 11 2 2 3 2 3" xfId="35921"/>
    <cellStyle name="Calculation 11 2 2 3 3" xfId="20226"/>
    <cellStyle name="Calculation 11 2 2 3 3 2" xfId="41413"/>
    <cellStyle name="Calculation 11 2 2 3 4" xfId="30730"/>
    <cellStyle name="Calculation 11 2 2 3_Table 2A-1_EFT (Annual)" xfId="14882"/>
    <cellStyle name="Calculation 11 2 2 4" xfId="10677"/>
    <cellStyle name="Calculation 11 2 2 4 2" xfId="22793"/>
    <cellStyle name="Calculation 11 2 2 4 2 2" xfId="43979"/>
    <cellStyle name="Calculation 11 2 2 4 3" xfId="33375"/>
    <cellStyle name="Calculation 11 2 2 5" xfId="17680"/>
    <cellStyle name="Calculation 11 2 2 5 2" xfId="38867"/>
    <cellStyle name="Calculation 11 2 2 6" xfId="27987"/>
    <cellStyle name="Calculation 11 2 2_Table 2A-1_EFT (Annual)" xfId="6494"/>
    <cellStyle name="Calculation 11 2 3" xfId="1044"/>
    <cellStyle name="Calculation 11 2 3 2" xfId="4605"/>
    <cellStyle name="Calculation 11 2 3 2 2" xfId="12865"/>
    <cellStyle name="Calculation 11 2 3 2 2 2" xfId="24871"/>
    <cellStyle name="Calculation 11 2 3 2 2 2 2" xfId="46057"/>
    <cellStyle name="Calculation 11 2 3 2 2 3" xfId="35453"/>
    <cellStyle name="Calculation 11 2 3 2 3" xfId="19758"/>
    <cellStyle name="Calculation 11 2 3 2 3 2" xfId="40945"/>
    <cellStyle name="Calculation 11 2 3 2 4" xfId="30262"/>
    <cellStyle name="Calculation 11 2 3 2_Table 2A-1_EFT (Annual)" xfId="14881"/>
    <cellStyle name="Calculation 11 2 3 3" xfId="10209"/>
    <cellStyle name="Calculation 11 2 3 3 2" xfId="22325"/>
    <cellStyle name="Calculation 11 2 3 3 2 2" xfId="43511"/>
    <cellStyle name="Calculation 11 2 3 3 3" xfId="32907"/>
    <cellStyle name="Calculation 11 2 3 4" xfId="17212"/>
    <cellStyle name="Calculation 11 2 3 4 2" xfId="38399"/>
    <cellStyle name="Calculation 11 2 3 5" xfId="27519"/>
    <cellStyle name="Calculation 11 2 3_Table 2A-1_EFT (Annual)" xfId="6493"/>
    <cellStyle name="Calculation 11 2 4" xfId="2251"/>
    <cellStyle name="Calculation 11 2 4 2" xfId="5812"/>
    <cellStyle name="Calculation 11 2 4 2 2" xfId="14027"/>
    <cellStyle name="Calculation 11 2 4 2 2 2" xfId="26015"/>
    <cellStyle name="Calculation 11 2 4 2 2 2 2" xfId="47201"/>
    <cellStyle name="Calculation 11 2 4 2 2 3" xfId="36597"/>
    <cellStyle name="Calculation 11 2 4 2 3" xfId="20902"/>
    <cellStyle name="Calculation 11 2 4 2 3 2" xfId="42089"/>
    <cellStyle name="Calculation 11 2 4 2 4" xfId="31469"/>
    <cellStyle name="Calculation 11 2 4 2_Table 2A-1_EFT (Annual)" xfId="14880"/>
    <cellStyle name="Calculation 11 2 4 3" xfId="11371"/>
    <cellStyle name="Calculation 11 2 4 3 2" xfId="23469"/>
    <cellStyle name="Calculation 11 2 4 3 2 2" xfId="44655"/>
    <cellStyle name="Calculation 11 2 4 3 3" xfId="34051"/>
    <cellStyle name="Calculation 11 2 4 4" xfId="18356"/>
    <cellStyle name="Calculation 11 2 4 4 2" xfId="39543"/>
    <cellStyle name="Calculation 11 2 4 5" xfId="28726"/>
    <cellStyle name="Calculation 11 2 4_Table 2A-1_EFT (Annual)" xfId="6492"/>
    <cellStyle name="Calculation 11 2 5" xfId="4105"/>
    <cellStyle name="Calculation 11 2 5 2" xfId="12429"/>
    <cellStyle name="Calculation 11 2 5 2 2" xfId="24451"/>
    <cellStyle name="Calculation 11 2 5 2 2 2" xfId="45637"/>
    <cellStyle name="Calculation 11 2 5 2 3" xfId="35033"/>
    <cellStyle name="Calculation 11 2 5 3" xfId="19338"/>
    <cellStyle name="Calculation 11 2 5 3 2" xfId="40525"/>
    <cellStyle name="Calculation 11 2 5 4" xfId="29793"/>
    <cellStyle name="Calculation 11 2 5_Table 2A-1_EFT (Annual)" xfId="14879"/>
    <cellStyle name="Calculation 11 2 6" xfId="9768"/>
    <cellStyle name="Calculation 11 2 6 2" xfId="21905"/>
    <cellStyle name="Calculation 11 2 6 2 2" xfId="43091"/>
    <cellStyle name="Calculation 11 2 6 3" xfId="32487"/>
    <cellStyle name="Calculation 11 2 7" xfId="16792"/>
    <cellStyle name="Calculation 11 2 7 2" xfId="37979"/>
    <cellStyle name="Calculation 11 2 8" xfId="27050"/>
    <cellStyle name="Calculation 11 2_Table 2A-1_EFT (Annual)" xfId="2895"/>
    <cellStyle name="Calculation 11 3" xfId="373"/>
    <cellStyle name="Calculation 11 3 2" xfId="1356"/>
    <cellStyle name="Calculation 11 3 2 2" xfId="2626"/>
    <cellStyle name="Calculation 11 3 2 2 2" xfId="6187"/>
    <cellStyle name="Calculation 11 3 2 2 2 2" xfId="14381"/>
    <cellStyle name="Calculation 11 3 2 2 2 2 2" xfId="26353"/>
    <cellStyle name="Calculation 11 3 2 2 2 2 2 2" xfId="47539"/>
    <cellStyle name="Calculation 11 3 2 2 2 2 3" xfId="36935"/>
    <cellStyle name="Calculation 11 3 2 2 2 3" xfId="21240"/>
    <cellStyle name="Calculation 11 3 2 2 2 3 2" xfId="42427"/>
    <cellStyle name="Calculation 11 3 2 2 2 4" xfId="31843"/>
    <cellStyle name="Calculation 11 3 2 2 2_Table 2A-1_EFT (Annual)" xfId="14878"/>
    <cellStyle name="Calculation 11 3 2 2 3" xfId="11723"/>
    <cellStyle name="Calculation 11 3 2 2 3 2" xfId="23807"/>
    <cellStyle name="Calculation 11 3 2 2 3 2 2" xfId="44993"/>
    <cellStyle name="Calculation 11 3 2 2 3 3" xfId="34389"/>
    <cellStyle name="Calculation 11 3 2 2 4" xfId="18694"/>
    <cellStyle name="Calculation 11 3 2 2 4 2" xfId="39881"/>
    <cellStyle name="Calculation 11 3 2 2 5" xfId="29100"/>
    <cellStyle name="Calculation 11 3 2 2_Table 2A-1_EFT (Annual)" xfId="6490"/>
    <cellStyle name="Calculation 11 3 2 3" xfId="4917"/>
    <cellStyle name="Calculation 11 3 2 3 2" xfId="13177"/>
    <cellStyle name="Calculation 11 3 2 3 2 2" xfId="25183"/>
    <cellStyle name="Calculation 11 3 2 3 2 2 2" xfId="46369"/>
    <cellStyle name="Calculation 11 3 2 3 2 3" xfId="35765"/>
    <cellStyle name="Calculation 11 3 2 3 3" xfId="20070"/>
    <cellStyle name="Calculation 11 3 2 3 3 2" xfId="41257"/>
    <cellStyle name="Calculation 11 3 2 3 4" xfId="30574"/>
    <cellStyle name="Calculation 11 3 2 3_Table 2A-1_EFT (Annual)" xfId="14877"/>
    <cellStyle name="Calculation 11 3 2 4" xfId="10521"/>
    <cellStyle name="Calculation 11 3 2 4 2" xfId="22637"/>
    <cellStyle name="Calculation 11 3 2 4 2 2" xfId="43823"/>
    <cellStyle name="Calculation 11 3 2 4 3" xfId="33219"/>
    <cellStyle name="Calculation 11 3 2 5" xfId="17524"/>
    <cellStyle name="Calculation 11 3 2 5 2" xfId="38711"/>
    <cellStyle name="Calculation 11 3 2 6" xfId="27831"/>
    <cellStyle name="Calculation 11 3 2_Table 2A-1_EFT (Annual)" xfId="6484"/>
    <cellStyle name="Calculation 11 3 3" xfId="912"/>
    <cellStyle name="Calculation 11 3 3 2" xfId="4473"/>
    <cellStyle name="Calculation 11 3 3 2 2" xfId="12735"/>
    <cellStyle name="Calculation 11 3 3 2 2 2" xfId="24745"/>
    <cellStyle name="Calculation 11 3 3 2 2 2 2" xfId="45931"/>
    <cellStyle name="Calculation 11 3 3 2 2 3" xfId="35327"/>
    <cellStyle name="Calculation 11 3 3 2 3" xfId="19632"/>
    <cellStyle name="Calculation 11 3 3 2 3 2" xfId="40819"/>
    <cellStyle name="Calculation 11 3 3 2 4" xfId="30130"/>
    <cellStyle name="Calculation 11 3 3 2_Table 2A-1_EFT (Annual)" xfId="14876"/>
    <cellStyle name="Calculation 11 3 3 3" xfId="10082"/>
    <cellStyle name="Calculation 11 3 3 3 2" xfId="22199"/>
    <cellStyle name="Calculation 11 3 3 3 2 2" xfId="43385"/>
    <cellStyle name="Calculation 11 3 3 3 3" xfId="32781"/>
    <cellStyle name="Calculation 11 3 3 4" xfId="17086"/>
    <cellStyle name="Calculation 11 3 3 4 2" xfId="38273"/>
    <cellStyle name="Calculation 11 3 3 5" xfId="27387"/>
    <cellStyle name="Calculation 11 3 3_Table 2A-1_EFT (Annual)" xfId="6488"/>
    <cellStyle name="Calculation 11 3 4" xfId="2095"/>
    <cellStyle name="Calculation 11 3 4 2" xfId="5656"/>
    <cellStyle name="Calculation 11 3 4 2 2" xfId="13871"/>
    <cellStyle name="Calculation 11 3 4 2 2 2" xfId="25859"/>
    <cellStyle name="Calculation 11 3 4 2 2 2 2" xfId="47045"/>
    <cellStyle name="Calculation 11 3 4 2 2 3" xfId="36441"/>
    <cellStyle name="Calculation 11 3 4 2 3" xfId="20746"/>
    <cellStyle name="Calculation 11 3 4 2 3 2" xfId="41933"/>
    <cellStyle name="Calculation 11 3 4 2 4" xfId="31313"/>
    <cellStyle name="Calculation 11 3 4 2_Table 2A-1_EFT (Annual)" xfId="14875"/>
    <cellStyle name="Calculation 11 3 4 3" xfId="11215"/>
    <cellStyle name="Calculation 11 3 4 3 2" xfId="23313"/>
    <cellStyle name="Calculation 11 3 4 3 2 2" xfId="44499"/>
    <cellStyle name="Calculation 11 3 4 3 3" xfId="33895"/>
    <cellStyle name="Calculation 11 3 4 4" xfId="18200"/>
    <cellStyle name="Calculation 11 3 4 4 2" xfId="39387"/>
    <cellStyle name="Calculation 11 3 4 5" xfId="28570"/>
    <cellStyle name="Calculation 11 3 4_Table 2A-1_EFT (Annual)" xfId="6489"/>
    <cellStyle name="Calculation 11 3 5" xfId="3943"/>
    <cellStyle name="Calculation 11 3 5 2" xfId="12271"/>
    <cellStyle name="Calculation 11 3 5 2 2" xfId="24295"/>
    <cellStyle name="Calculation 11 3 5 2 2 2" xfId="45481"/>
    <cellStyle name="Calculation 11 3 5 2 3" xfId="34877"/>
    <cellStyle name="Calculation 11 3 5 3" xfId="19182"/>
    <cellStyle name="Calculation 11 3 5 3 2" xfId="40369"/>
    <cellStyle name="Calculation 11 3 5 4" xfId="29631"/>
    <cellStyle name="Calculation 11 3 5_Table 2A-1_EFT (Annual)" xfId="14874"/>
    <cellStyle name="Calculation 11 3 6" xfId="9608"/>
    <cellStyle name="Calculation 11 3 6 2" xfId="21749"/>
    <cellStyle name="Calculation 11 3 6 2 2" xfId="42935"/>
    <cellStyle name="Calculation 11 3 6 3" xfId="32331"/>
    <cellStyle name="Calculation 11 3 7" xfId="16636"/>
    <cellStyle name="Calculation 11 3 7 2" xfId="37823"/>
    <cellStyle name="Calculation 11 3 8" xfId="26888"/>
    <cellStyle name="Calculation 11 3_Table 2A-1_EFT (Annual)" xfId="2896"/>
    <cellStyle name="Calculation 11 4" xfId="1190"/>
    <cellStyle name="Calculation 11 4 2" xfId="2460"/>
    <cellStyle name="Calculation 11 4 2 2" xfId="6021"/>
    <cellStyle name="Calculation 11 4 2 2 2" xfId="14215"/>
    <cellStyle name="Calculation 11 4 2 2 2 2" xfId="26187"/>
    <cellStyle name="Calculation 11 4 2 2 2 2 2" xfId="47373"/>
    <cellStyle name="Calculation 11 4 2 2 2 3" xfId="36769"/>
    <cellStyle name="Calculation 11 4 2 2 3" xfId="21074"/>
    <cellStyle name="Calculation 11 4 2 2 3 2" xfId="42261"/>
    <cellStyle name="Calculation 11 4 2 2 4" xfId="31677"/>
    <cellStyle name="Calculation 11 4 2 2_Table 2A-1_EFT (Annual)" xfId="14873"/>
    <cellStyle name="Calculation 11 4 2 3" xfId="11557"/>
    <cellStyle name="Calculation 11 4 2 3 2" xfId="23641"/>
    <cellStyle name="Calculation 11 4 2 3 2 2" xfId="44827"/>
    <cellStyle name="Calculation 11 4 2 3 3" xfId="34223"/>
    <cellStyle name="Calculation 11 4 2 4" xfId="18528"/>
    <cellStyle name="Calculation 11 4 2 4 2" xfId="39715"/>
    <cellStyle name="Calculation 11 4 2 5" xfId="28934"/>
    <cellStyle name="Calculation 11 4 2_Table 2A-1_EFT (Annual)" xfId="6485"/>
    <cellStyle name="Calculation 11 4 3" xfId="4751"/>
    <cellStyle name="Calculation 11 4 3 2" xfId="13011"/>
    <cellStyle name="Calculation 11 4 3 2 2" xfId="25017"/>
    <cellStyle name="Calculation 11 4 3 2 2 2" xfId="46203"/>
    <cellStyle name="Calculation 11 4 3 2 3" xfId="35599"/>
    <cellStyle name="Calculation 11 4 3 3" xfId="19904"/>
    <cellStyle name="Calculation 11 4 3 3 2" xfId="41091"/>
    <cellStyle name="Calculation 11 4 3 4" xfId="30408"/>
    <cellStyle name="Calculation 11 4 3_Table 2A-1_EFT (Annual)" xfId="14872"/>
    <cellStyle name="Calculation 11 4 4" xfId="10355"/>
    <cellStyle name="Calculation 11 4 4 2" xfId="22471"/>
    <cellStyle name="Calculation 11 4 4 2 2" xfId="43657"/>
    <cellStyle name="Calculation 11 4 4 3" xfId="33053"/>
    <cellStyle name="Calculation 11 4 5" xfId="17358"/>
    <cellStyle name="Calculation 11 4 5 2" xfId="38545"/>
    <cellStyle name="Calculation 11 4 6" xfId="27665"/>
    <cellStyle name="Calculation 11 4_Table 2A-1_EFT (Annual)" xfId="6487"/>
    <cellStyle name="Calculation 11 5" xfId="753"/>
    <cellStyle name="Calculation 11 5 2" xfId="4314"/>
    <cellStyle name="Calculation 11 5 2 2" xfId="12594"/>
    <cellStyle name="Calculation 11 5 2 2 2" xfId="24611"/>
    <cellStyle name="Calculation 11 5 2 2 2 2" xfId="45797"/>
    <cellStyle name="Calculation 11 5 2 2 3" xfId="35193"/>
    <cellStyle name="Calculation 11 5 2 3" xfId="19498"/>
    <cellStyle name="Calculation 11 5 2 3 2" xfId="40685"/>
    <cellStyle name="Calculation 11 5 2 4" xfId="29971"/>
    <cellStyle name="Calculation 11 5 2_Table 2A-1_EFT (Annual)" xfId="14871"/>
    <cellStyle name="Calculation 11 5 3" xfId="9942"/>
    <cellStyle name="Calculation 11 5 3 2" xfId="22065"/>
    <cellStyle name="Calculation 11 5 3 2 2" xfId="43251"/>
    <cellStyle name="Calculation 11 5 3 3" xfId="32647"/>
    <cellStyle name="Calculation 11 5 4" xfId="16952"/>
    <cellStyle name="Calculation 11 5 4 2" xfId="38139"/>
    <cellStyle name="Calculation 11 5 5" xfId="27228"/>
    <cellStyle name="Calculation 11 5_Table 2A-1_EFT (Annual)" xfId="6486"/>
    <cellStyle name="Calculation 11 6" xfId="1853"/>
    <cellStyle name="Calculation 11 6 2" xfId="5414"/>
    <cellStyle name="Calculation 11 6 2 2" xfId="13629"/>
    <cellStyle name="Calculation 11 6 2 2 2" xfId="25617"/>
    <cellStyle name="Calculation 11 6 2 2 2 2" xfId="46803"/>
    <cellStyle name="Calculation 11 6 2 2 3" xfId="36199"/>
    <cellStyle name="Calculation 11 6 2 3" xfId="20504"/>
    <cellStyle name="Calculation 11 6 2 3 2" xfId="41691"/>
    <cellStyle name="Calculation 11 6 2 4" xfId="31071"/>
    <cellStyle name="Calculation 11 6 2_Table 2A-1_EFT (Annual)" xfId="14870"/>
    <cellStyle name="Calculation 11 6 3" xfId="10973"/>
    <cellStyle name="Calculation 11 6 3 2" xfId="23071"/>
    <cellStyle name="Calculation 11 6 3 2 2" xfId="44257"/>
    <cellStyle name="Calculation 11 6 3 3" xfId="33653"/>
    <cellStyle name="Calculation 11 6 4" xfId="17958"/>
    <cellStyle name="Calculation 11 6 4 2" xfId="39145"/>
    <cellStyle name="Calculation 11 6 5" xfId="28328"/>
    <cellStyle name="Calculation 11 6_Table 2A-1_EFT (Annual)" xfId="6479"/>
    <cellStyle name="Calculation 11 7" xfId="3731"/>
    <cellStyle name="Calculation 11 7 2" xfId="12099"/>
    <cellStyle name="Calculation 11 7 2 2" xfId="24129"/>
    <cellStyle name="Calculation 11 7 2 2 2" xfId="45315"/>
    <cellStyle name="Calculation 11 7 2 3" xfId="34711"/>
    <cellStyle name="Calculation 11 7 3" xfId="19016"/>
    <cellStyle name="Calculation 11 7 3 2" xfId="40203"/>
    <cellStyle name="Calculation 11 7 4" xfId="29440"/>
    <cellStyle name="Calculation 11 7_Table 2A-1_EFT (Annual)" xfId="14869"/>
    <cellStyle name="Calculation 11 8" xfId="9418"/>
    <cellStyle name="Calculation 11 8 2" xfId="21583"/>
    <cellStyle name="Calculation 11 8 2 2" xfId="42769"/>
    <cellStyle name="Calculation 11 8 3" xfId="32165"/>
    <cellStyle name="Calculation 11 9" xfId="16470"/>
    <cellStyle name="Calculation 11 9 2" xfId="37657"/>
    <cellStyle name="Calculation 11_Table 2A-1_EFT (Annual)" xfId="2894"/>
    <cellStyle name="Calculation 12" xfId="118"/>
    <cellStyle name="Calculation 12 10" xfId="26673"/>
    <cellStyle name="Calculation 12 2" xfId="511"/>
    <cellStyle name="Calculation 12 2 2" xfId="1488"/>
    <cellStyle name="Calculation 12 2 2 2" xfId="2758"/>
    <cellStyle name="Calculation 12 2 2 2 2" xfId="6319"/>
    <cellStyle name="Calculation 12 2 2 2 2 2" xfId="14513"/>
    <cellStyle name="Calculation 12 2 2 2 2 2 2" xfId="26485"/>
    <cellStyle name="Calculation 12 2 2 2 2 2 2 2" xfId="47671"/>
    <cellStyle name="Calculation 12 2 2 2 2 2 3" xfId="37067"/>
    <cellStyle name="Calculation 12 2 2 2 2 3" xfId="21372"/>
    <cellStyle name="Calculation 12 2 2 2 2 3 2" xfId="42559"/>
    <cellStyle name="Calculation 12 2 2 2 2 4" xfId="31975"/>
    <cellStyle name="Calculation 12 2 2 2 2_Table 2A-1_EFT (Annual)" xfId="14868"/>
    <cellStyle name="Calculation 12 2 2 2 3" xfId="11855"/>
    <cellStyle name="Calculation 12 2 2 2 3 2" xfId="23939"/>
    <cellStyle name="Calculation 12 2 2 2 3 2 2" xfId="45125"/>
    <cellStyle name="Calculation 12 2 2 2 3 3" xfId="34521"/>
    <cellStyle name="Calculation 12 2 2 2 4" xfId="18826"/>
    <cellStyle name="Calculation 12 2 2 2 4 2" xfId="40013"/>
    <cellStyle name="Calculation 12 2 2 2 5" xfId="29232"/>
    <cellStyle name="Calculation 12 2 2 2_Table 2A-1_EFT (Annual)" xfId="6483"/>
    <cellStyle name="Calculation 12 2 2 3" xfId="5049"/>
    <cellStyle name="Calculation 12 2 2 3 2" xfId="13309"/>
    <cellStyle name="Calculation 12 2 2 3 2 2" xfId="25315"/>
    <cellStyle name="Calculation 12 2 2 3 2 2 2" xfId="46501"/>
    <cellStyle name="Calculation 12 2 2 3 2 3" xfId="35897"/>
    <cellStyle name="Calculation 12 2 2 3 3" xfId="20202"/>
    <cellStyle name="Calculation 12 2 2 3 3 2" xfId="41389"/>
    <cellStyle name="Calculation 12 2 2 3 4" xfId="30706"/>
    <cellStyle name="Calculation 12 2 2 3_Table 2A-1_EFT (Annual)" xfId="14867"/>
    <cellStyle name="Calculation 12 2 2 4" xfId="10653"/>
    <cellStyle name="Calculation 12 2 2 4 2" xfId="22769"/>
    <cellStyle name="Calculation 12 2 2 4 2 2" xfId="43955"/>
    <cellStyle name="Calculation 12 2 2 4 3" xfId="33351"/>
    <cellStyle name="Calculation 12 2 2 5" xfId="17656"/>
    <cellStyle name="Calculation 12 2 2 5 2" xfId="38843"/>
    <cellStyle name="Calculation 12 2 2 6" xfId="27963"/>
    <cellStyle name="Calculation 12 2 2_Table 2A-1_EFT (Annual)" xfId="6480"/>
    <cellStyle name="Calculation 12 2 3" xfId="1022"/>
    <cellStyle name="Calculation 12 2 3 2" xfId="4583"/>
    <cellStyle name="Calculation 12 2 3 2 2" xfId="12843"/>
    <cellStyle name="Calculation 12 2 3 2 2 2" xfId="24849"/>
    <cellStyle name="Calculation 12 2 3 2 2 2 2" xfId="46035"/>
    <cellStyle name="Calculation 12 2 3 2 2 3" xfId="35431"/>
    <cellStyle name="Calculation 12 2 3 2 3" xfId="19736"/>
    <cellStyle name="Calculation 12 2 3 2 3 2" xfId="40923"/>
    <cellStyle name="Calculation 12 2 3 2 4" xfId="30240"/>
    <cellStyle name="Calculation 12 2 3 2_Table 2A-1_EFT (Annual)" xfId="14866"/>
    <cellStyle name="Calculation 12 2 3 3" xfId="10187"/>
    <cellStyle name="Calculation 12 2 3 3 2" xfId="22303"/>
    <cellStyle name="Calculation 12 2 3 3 2 2" xfId="43489"/>
    <cellStyle name="Calculation 12 2 3 3 3" xfId="32885"/>
    <cellStyle name="Calculation 12 2 3 4" xfId="17190"/>
    <cellStyle name="Calculation 12 2 3 4 2" xfId="38377"/>
    <cellStyle name="Calculation 12 2 3 5" xfId="27497"/>
    <cellStyle name="Calculation 12 2 3_Table 2A-1_EFT (Annual)" xfId="6481"/>
    <cellStyle name="Calculation 12 2 4" xfId="2227"/>
    <cellStyle name="Calculation 12 2 4 2" xfId="5788"/>
    <cellStyle name="Calculation 12 2 4 2 2" xfId="14003"/>
    <cellStyle name="Calculation 12 2 4 2 2 2" xfId="25991"/>
    <cellStyle name="Calculation 12 2 4 2 2 2 2" xfId="47177"/>
    <cellStyle name="Calculation 12 2 4 2 2 3" xfId="36573"/>
    <cellStyle name="Calculation 12 2 4 2 3" xfId="20878"/>
    <cellStyle name="Calculation 12 2 4 2 3 2" xfId="42065"/>
    <cellStyle name="Calculation 12 2 4 2 4" xfId="31445"/>
    <cellStyle name="Calculation 12 2 4 2_Table 2A-1_EFT (Annual)" xfId="14865"/>
    <cellStyle name="Calculation 12 2 4 3" xfId="11347"/>
    <cellStyle name="Calculation 12 2 4 3 2" xfId="23445"/>
    <cellStyle name="Calculation 12 2 4 3 2 2" xfId="44631"/>
    <cellStyle name="Calculation 12 2 4 3 3" xfId="34027"/>
    <cellStyle name="Calculation 12 2 4 4" xfId="18332"/>
    <cellStyle name="Calculation 12 2 4 4 2" xfId="39519"/>
    <cellStyle name="Calculation 12 2 4 5" xfId="28702"/>
    <cellStyle name="Calculation 12 2 4_Table 2A-1_EFT (Annual)" xfId="6482"/>
    <cellStyle name="Calculation 12 2 5" xfId="4081"/>
    <cellStyle name="Calculation 12 2 5 2" xfId="12405"/>
    <cellStyle name="Calculation 12 2 5 2 2" xfId="24427"/>
    <cellStyle name="Calculation 12 2 5 2 2 2" xfId="45613"/>
    <cellStyle name="Calculation 12 2 5 2 3" xfId="35009"/>
    <cellStyle name="Calculation 12 2 5 3" xfId="19314"/>
    <cellStyle name="Calculation 12 2 5 3 2" xfId="40501"/>
    <cellStyle name="Calculation 12 2 5 4" xfId="29769"/>
    <cellStyle name="Calculation 12 2 5_Table 2A-1_EFT (Annual)" xfId="14864"/>
    <cellStyle name="Calculation 12 2 6" xfId="9744"/>
    <cellStyle name="Calculation 12 2 6 2" xfId="21881"/>
    <cellStyle name="Calculation 12 2 6 2 2" xfId="43067"/>
    <cellStyle name="Calculation 12 2 6 3" xfId="32463"/>
    <cellStyle name="Calculation 12 2 7" xfId="16768"/>
    <cellStyle name="Calculation 12 2 7 2" xfId="37955"/>
    <cellStyle name="Calculation 12 2 8" xfId="27026"/>
    <cellStyle name="Calculation 12 2_Table 2A-1_EFT (Annual)" xfId="2898"/>
    <cellStyle name="Calculation 12 3" xfId="349"/>
    <cellStyle name="Calculation 12 3 2" xfId="1332"/>
    <cellStyle name="Calculation 12 3 2 2" xfId="2602"/>
    <cellStyle name="Calculation 12 3 2 2 2" xfId="6163"/>
    <cellStyle name="Calculation 12 3 2 2 2 2" xfId="14357"/>
    <cellStyle name="Calculation 12 3 2 2 2 2 2" xfId="26329"/>
    <cellStyle name="Calculation 12 3 2 2 2 2 2 2" xfId="47515"/>
    <cellStyle name="Calculation 12 3 2 2 2 2 3" xfId="36911"/>
    <cellStyle name="Calculation 12 3 2 2 2 3" xfId="21216"/>
    <cellStyle name="Calculation 12 3 2 2 2 3 2" xfId="42403"/>
    <cellStyle name="Calculation 12 3 2 2 2 4" xfId="31819"/>
    <cellStyle name="Calculation 12 3 2 2 2_Table 2A-1_EFT (Annual)" xfId="14863"/>
    <cellStyle name="Calculation 12 3 2 2 3" xfId="11699"/>
    <cellStyle name="Calculation 12 3 2 2 3 2" xfId="23783"/>
    <cellStyle name="Calculation 12 3 2 2 3 2 2" xfId="44969"/>
    <cellStyle name="Calculation 12 3 2 2 3 3" xfId="34365"/>
    <cellStyle name="Calculation 12 3 2 2 4" xfId="18670"/>
    <cellStyle name="Calculation 12 3 2 2 4 2" xfId="39857"/>
    <cellStyle name="Calculation 12 3 2 2 5" xfId="29076"/>
    <cellStyle name="Calculation 12 3 2 2_Table 2A-1_EFT (Annual)" xfId="6478"/>
    <cellStyle name="Calculation 12 3 2 3" xfId="4893"/>
    <cellStyle name="Calculation 12 3 2 3 2" xfId="13153"/>
    <cellStyle name="Calculation 12 3 2 3 2 2" xfId="25159"/>
    <cellStyle name="Calculation 12 3 2 3 2 2 2" xfId="46345"/>
    <cellStyle name="Calculation 12 3 2 3 2 3" xfId="35741"/>
    <cellStyle name="Calculation 12 3 2 3 3" xfId="20046"/>
    <cellStyle name="Calculation 12 3 2 3 3 2" xfId="41233"/>
    <cellStyle name="Calculation 12 3 2 3 4" xfId="30550"/>
    <cellStyle name="Calculation 12 3 2 3_Table 2A-1_EFT (Annual)" xfId="14862"/>
    <cellStyle name="Calculation 12 3 2 4" xfId="10497"/>
    <cellStyle name="Calculation 12 3 2 4 2" xfId="22613"/>
    <cellStyle name="Calculation 12 3 2 4 2 2" xfId="43799"/>
    <cellStyle name="Calculation 12 3 2 4 3" xfId="33195"/>
    <cellStyle name="Calculation 12 3 2 5" xfId="17500"/>
    <cellStyle name="Calculation 12 3 2 5 2" xfId="38687"/>
    <cellStyle name="Calculation 12 3 2 6" xfId="27807"/>
    <cellStyle name="Calculation 12 3 2_Table 2A-1_EFT (Annual)" xfId="6477"/>
    <cellStyle name="Calculation 12 3 3" xfId="890"/>
    <cellStyle name="Calculation 12 3 3 2" xfId="4451"/>
    <cellStyle name="Calculation 12 3 3 2 2" xfId="12713"/>
    <cellStyle name="Calculation 12 3 3 2 2 2" xfId="24723"/>
    <cellStyle name="Calculation 12 3 3 2 2 2 2" xfId="45909"/>
    <cellStyle name="Calculation 12 3 3 2 2 3" xfId="35305"/>
    <cellStyle name="Calculation 12 3 3 2 3" xfId="19610"/>
    <cellStyle name="Calculation 12 3 3 2 3 2" xfId="40797"/>
    <cellStyle name="Calculation 12 3 3 2 4" xfId="30108"/>
    <cellStyle name="Calculation 12 3 3 2_Table 2A-1_EFT (Annual)" xfId="14861"/>
    <cellStyle name="Calculation 12 3 3 3" xfId="10060"/>
    <cellStyle name="Calculation 12 3 3 3 2" xfId="22177"/>
    <cellStyle name="Calculation 12 3 3 3 2 2" xfId="43363"/>
    <cellStyle name="Calculation 12 3 3 3 3" xfId="32759"/>
    <cellStyle name="Calculation 12 3 3 4" xfId="17064"/>
    <cellStyle name="Calculation 12 3 3 4 2" xfId="38251"/>
    <cellStyle name="Calculation 12 3 3 5" xfId="27365"/>
    <cellStyle name="Calculation 12 3 3_Table 2A-1_EFT (Annual)" xfId="6474"/>
    <cellStyle name="Calculation 12 3 4" xfId="2071"/>
    <cellStyle name="Calculation 12 3 4 2" xfId="5632"/>
    <cellStyle name="Calculation 12 3 4 2 2" xfId="13847"/>
    <cellStyle name="Calculation 12 3 4 2 2 2" xfId="25835"/>
    <cellStyle name="Calculation 12 3 4 2 2 2 2" xfId="47021"/>
    <cellStyle name="Calculation 12 3 4 2 2 3" xfId="36417"/>
    <cellStyle name="Calculation 12 3 4 2 3" xfId="20722"/>
    <cellStyle name="Calculation 12 3 4 2 3 2" xfId="41909"/>
    <cellStyle name="Calculation 12 3 4 2 4" xfId="31289"/>
    <cellStyle name="Calculation 12 3 4 2_Table 2A-1_EFT (Annual)" xfId="14860"/>
    <cellStyle name="Calculation 12 3 4 3" xfId="11191"/>
    <cellStyle name="Calculation 12 3 4 3 2" xfId="23289"/>
    <cellStyle name="Calculation 12 3 4 3 2 2" xfId="44475"/>
    <cellStyle name="Calculation 12 3 4 3 3" xfId="33871"/>
    <cellStyle name="Calculation 12 3 4 4" xfId="18176"/>
    <cellStyle name="Calculation 12 3 4 4 2" xfId="39363"/>
    <cellStyle name="Calculation 12 3 4 5" xfId="28546"/>
    <cellStyle name="Calculation 12 3 4_Table 2A-1_EFT (Annual)" xfId="6476"/>
    <cellStyle name="Calculation 12 3 5" xfId="3919"/>
    <cellStyle name="Calculation 12 3 5 2" xfId="12247"/>
    <cellStyle name="Calculation 12 3 5 2 2" xfId="24271"/>
    <cellStyle name="Calculation 12 3 5 2 2 2" xfId="45457"/>
    <cellStyle name="Calculation 12 3 5 2 3" xfId="34853"/>
    <cellStyle name="Calculation 12 3 5 3" xfId="19158"/>
    <cellStyle name="Calculation 12 3 5 3 2" xfId="40345"/>
    <cellStyle name="Calculation 12 3 5 4" xfId="29607"/>
    <cellStyle name="Calculation 12 3 5_Table 2A-1_EFT (Annual)" xfId="14859"/>
    <cellStyle name="Calculation 12 3 6" xfId="9584"/>
    <cellStyle name="Calculation 12 3 6 2" xfId="21725"/>
    <cellStyle name="Calculation 12 3 6 2 2" xfId="42911"/>
    <cellStyle name="Calculation 12 3 6 3" xfId="32307"/>
    <cellStyle name="Calculation 12 3 7" xfId="16612"/>
    <cellStyle name="Calculation 12 3 7 2" xfId="37799"/>
    <cellStyle name="Calculation 12 3 8" xfId="26864"/>
    <cellStyle name="Calculation 12 3_Table 2A-1_EFT (Annual)" xfId="2899"/>
    <cellStyle name="Calculation 12 4" xfId="1166"/>
    <cellStyle name="Calculation 12 4 2" xfId="2436"/>
    <cellStyle name="Calculation 12 4 2 2" xfId="5997"/>
    <cellStyle name="Calculation 12 4 2 2 2" xfId="14191"/>
    <cellStyle name="Calculation 12 4 2 2 2 2" xfId="26163"/>
    <cellStyle name="Calculation 12 4 2 2 2 2 2" xfId="47349"/>
    <cellStyle name="Calculation 12 4 2 2 2 3" xfId="36745"/>
    <cellStyle name="Calculation 12 4 2 2 3" xfId="21050"/>
    <cellStyle name="Calculation 12 4 2 2 3 2" xfId="42237"/>
    <cellStyle name="Calculation 12 4 2 2 4" xfId="31653"/>
    <cellStyle name="Calculation 12 4 2 2_Table 2A-1_EFT (Annual)" xfId="14858"/>
    <cellStyle name="Calculation 12 4 2 3" xfId="11533"/>
    <cellStyle name="Calculation 12 4 2 3 2" xfId="23617"/>
    <cellStyle name="Calculation 12 4 2 3 2 2" xfId="44803"/>
    <cellStyle name="Calculation 12 4 2 3 3" xfId="34199"/>
    <cellStyle name="Calculation 12 4 2 4" xfId="18504"/>
    <cellStyle name="Calculation 12 4 2 4 2" xfId="39691"/>
    <cellStyle name="Calculation 12 4 2 5" xfId="28910"/>
    <cellStyle name="Calculation 12 4 2_Table 2A-1_EFT (Annual)" xfId="6469"/>
    <cellStyle name="Calculation 12 4 3" xfId="4727"/>
    <cellStyle name="Calculation 12 4 3 2" xfId="12987"/>
    <cellStyle name="Calculation 12 4 3 2 2" xfId="24993"/>
    <cellStyle name="Calculation 12 4 3 2 2 2" xfId="46179"/>
    <cellStyle name="Calculation 12 4 3 2 3" xfId="35575"/>
    <cellStyle name="Calculation 12 4 3 3" xfId="19880"/>
    <cellStyle name="Calculation 12 4 3 3 2" xfId="41067"/>
    <cellStyle name="Calculation 12 4 3 4" xfId="30384"/>
    <cellStyle name="Calculation 12 4 3_Table 2A-1_EFT (Annual)" xfId="14857"/>
    <cellStyle name="Calculation 12 4 4" xfId="10331"/>
    <cellStyle name="Calculation 12 4 4 2" xfId="22447"/>
    <cellStyle name="Calculation 12 4 4 2 2" xfId="43633"/>
    <cellStyle name="Calculation 12 4 4 3" xfId="33029"/>
    <cellStyle name="Calculation 12 4 5" xfId="17334"/>
    <cellStyle name="Calculation 12 4 5 2" xfId="38521"/>
    <cellStyle name="Calculation 12 4 6" xfId="27641"/>
    <cellStyle name="Calculation 12 4_Table 2A-1_EFT (Annual)" xfId="6475"/>
    <cellStyle name="Calculation 12 5" xfId="731"/>
    <cellStyle name="Calculation 12 5 2" xfId="4292"/>
    <cellStyle name="Calculation 12 5 2 2" xfId="12572"/>
    <cellStyle name="Calculation 12 5 2 2 2" xfId="24589"/>
    <cellStyle name="Calculation 12 5 2 2 2 2" xfId="45775"/>
    <cellStyle name="Calculation 12 5 2 2 3" xfId="35171"/>
    <cellStyle name="Calculation 12 5 2 3" xfId="19476"/>
    <cellStyle name="Calculation 12 5 2 3 2" xfId="40663"/>
    <cellStyle name="Calculation 12 5 2 4" xfId="29949"/>
    <cellStyle name="Calculation 12 5 2_Table 2A-1_EFT (Annual)" xfId="14856"/>
    <cellStyle name="Calculation 12 5 3" xfId="9920"/>
    <cellStyle name="Calculation 12 5 3 2" xfId="22043"/>
    <cellStyle name="Calculation 12 5 3 2 2" xfId="43229"/>
    <cellStyle name="Calculation 12 5 3 3" xfId="32625"/>
    <cellStyle name="Calculation 12 5 4" xfId="16930"/>
    <cellStyle name="Calculation 12 5 4 2" xfId="38117"/>
    <cellStyle name="Calculation 12 5 5" xfId="27206"/>
    <cellStyle name="Calculation 12 5_Table 2A-1_EFT (Annual)" xfId="6473"/>
    <cellStyle name="Calculation 12 6" xfId="1865"/>
    <cellStyle name="Calculation 12 6 2" xfId="5426"/>
    <cellStyle name="Calculation 12 6 2 2" xfId="13641"/>
    <cellStyle name="Calculation 12 6 2 2 2" xfId="25629"/>
    <cellStyle name="Calculation 12 6 2 2 2 2" xfId="46815"/>
    <cellStyle name="Calculation 12 6 2 2 3" xfId="36211"/>
    <cellStyle name="Calculation 12 6 2 3" xfId="20516"/>
    <cellStyle name="Calculation 12 6 2 3 2" xfId="41703"/>
    <cellStyle name="Calculation 12 6 2 4" xfId="31083"/>
    <cellStyle name="Calculation 12 6 2_Table 2A-1_EFT (Annual)" xfId="14855"/>
    <cellStyle name="Calculation 12 6 3" xfId="10985"/>
    <cellStyle name="Calculation 12 6 3 2" xfId="23083"/>
    <cellStyle name="Calculation 12 6 3 2 2" xfId="44269"/>
    <cellStyle name="Calculation 12 6 3 3" xfId="33665"/>
    <cellStyle name="Calculation 12 6 4" xfId="17970"/>
    <cellStyle name="Calculation 12 6 4 2" xfId="39157"/>
    <cellStyle name="Calculation 12 6 5" xfId="28340"/>
    <cellStyle name="Calculation 12 6_Table 2A-1_EFT (Annual)" xfId="6472"/>
    <cellStyle name="Calculation 12 7" xfId="3707"/>
    <cellStyle name="Calculation 12 7 2" xfId="12075"/>
    <cellStyle name="Calculation 12 7 2 2" xfId="24105"/>
    <cellStyle name="Calculation 12 7 2 2 2" xfId="45291"/>
    <cellStyle name="Calculation 12 7 2 3" xfId="34687"/>
    <cellStyle name="Calculation 12 7 3" xfId="18992"/>
    <cellStyle name="Calculation 12 7 3 2" xfId="40179"/>
    <cellStyle name="Calculation 12 7 4" xfId="29416"/>
    <cellStyle name="Calculation 12 7_Table 2A-1_EFT (Annual)" xfId="14854"/>
    <cellStyle name="Calculation 12 8" xfId="9394"/>
    <cellStyle name="Calculation 12 8 2" xfId="21559"/>
    <cellStyle name="Calculation 12 8 2 2" xfId="42745"/>
    <cellStyle name="Calculation 12 8 3" xfId="32141"/>
    <cellStyle name="Calculation 12 9" xfId="16446"/>
    <cellStyle name="Calculation 12 9 2" xfId="37633"/>
    <cellStyle name="Calculation 12_Table 2A-1_EFT (Annual)" xfId="2897"/>
    <cellStyle name="Calculation 13" xfId="132"/>
    <cellStyle name="Calculation 13 10" xfId="26687"/>
    <cellStyle name="Calculation 13 2" xfId="525"/>
    <cellStyle name="Calculation 13 2 2" xfId="1502"/>
    <cellStyle name="Calculation 13 2 2 2" xfId="2772"/>
    <cellStyle name="Calculation 13 2 2 2 2" xfId="6333"/>
    <cellStyle name="Calculation 13 2 2 2 2 2" xfId="14527"/>
    <cellStyle name="Calculation 13 2 2 2 2 2 2" xfId="26499"/>
    <cellStyle name="Calculation 13 2 2 2 2 2 2 2" xfId="47685"/>
    <cellStyle name="Calculation 13 2 2 2 2 2 3" xfId="37081"/>
    <cellStyle name="Calculation 13 2 2 2 2 3" xfId="21386"/>
    <cellStyle name="Calculation 13 2 2 2 2 3 2" xfId="42573"/>
    <cellStyle name="Calculation 13 2 2 2 2 4" xfId="31989"/>
    <cellStyle name="Calculation 13 2 2 2 2_Table 2A-1_EFT (Annual)" xfId="14853"/>
    <cellStyle name="Calculation 13 2 2 2 3" xfId="11869"/>
    <cellStyle name="Calculation 13 2 2 2 3 2" xfId="23953"/>
    <cellStyle name="Calculation 13 2 2 2 3 2 2" xfId="45139"/>
    <cellStyle name="Calculation 13 2 2 2 3 3" xfId="34535"/>
    <cellStyle name="Calculation 13 2 2 2 4" xfId="18840"/>
    <cellStyle name="Calculation 13 2 2 2 4 2" xfId="40027"/>
    <cellStyle name="Calculation 13 2 2 2 5" xfId="29246"/>
    <cellStyle name="Calculation 13 2 2 2_Table 2A-1_EFT (Annual)" xfId="6471"/>
    <cellStyle name="Calculation 13 2 2 3" xfId="5063"/>
    <cellStyle name="Calculation 13 2 2 3 2" xfId="13323"/>
    <cellStyle name="Calculation 13 2 2 3 2 2" xfId="25329"/>
    <cellStyle name="Calculation 13 2 2 3 2 2 2" xfId="46515"/>
    <cellStyle name="Calculation 13 2 2 3 2 3" xfId="35911"/>
    <cellStyle name="Calculation 13 2 2 3 3" xfId="20216"/>
    <cellStyle name="Calculation 13 2 2 3 3 2" xfId="41403"/>
    <cellStyle name="Calculation 13 2 2 3 4" xfId="30720"/>
    <cellStyle name="Calculation 13 2 2 3_Table 2A-1_EFT (Annual)" xfId="14852"/>
    <cellStyle name="Calculation 13 2 2 4" xfId="10667"/>
    <cellStyle name="Calculation 13 2 2 4 2" xfId="22783"/>
    <cellStyle name="Calculation 13 2 2 4 2 2" xfId="43969"/>
    <cellStyle name="Calculation 13 2 2 4 3" xfId="33365"/>
    <cellStyle name="Calculation 13 2 2 5" xfId="17670"/>
    <cellStyle name="Calculation 13 2 2 5 2" xfId="38857"/>
    <cellStyle name="Calculation 13 2 2 6" xfId="27977"/>
    <cellStyle name="Calculation 13 2 2_Table 2A-1_EFT (Annual)" xfId="6470"/>
    <cellStyle name="Calculation 13 2 3" xfId="1035"/>
    <cellStyle name="Calculation 13 2 3 2" xfId="4596"/>
    <cellStyle name="Calculation 13 2 3 2 2" xfId="12856"/>
    <cellStyle name="Calculation 13 2 3 2 2 2" xfId="24862"/>
    <cellStyle name="Calculation 13 2 3 2 2 2 2" xfId="46048"/>
    <cellStyle name="Calculation 13 2 3 2 2 3" xfId="35444"/>
    <cellStyle name="Calculation 13 2 3 2 3" xfId="19749"/>
    <cellStyle name="Calculation 13 2 3 2 3 2" xfId="40936"/>
    <cellStyle name="Calculation 13 2 3 2 4" xfId="30253"/>
    <cellStyle name="Calculation 13 2 3 2_Table 2A-1_EFT (Annual)" xfId="14851"/>
    <cellStyle name="Calculation 13 2 3 3" xfId="10200"/>
    <cellStyle name="Calculation 13 2 3 3 2" xfId="22316"/>
    <cellStyle name="Calculation 13 2 3 3 2 2" xfId="43502"/>
    <cellStyle name="Calculation 13 2 3 3 3" xfId="32898"/>
    <cellStyle name="Calculation 13 2 3 4" xfId="17203"/>
    <cellStyle name="Calculation 13 2 3 4 2" xfId="38390"/>
    <cellStyle name="Calculation 13 2 3 5" xfId="27510"/>
    <cellStyle name="Calculation 13 2 3_Table 2A-1_EFT (Annual)" xfId="3645"/>
    <cellStyle name="Calculation 13 2 4" xfId="2241"/>
    <cellStyle name="Calculation 13 2 4 2" xfId="5802"/>
    <cellStyle name="Calculation 13 2 4 2 2" xfId="14017"/>
    <cellStyle name="Calculation 13 2 4 2 2 2" xfId="26005"/>
    <cellStyle name="Calculation 13 2 4 2 2 2 2" xfId="47191"/>
    <cellStyle name="Calculation 13 2 4 2 2 3" xfId="36587"/>
    <cellStyle name="Calculation 13 2 4 2 3" xfId="20892"/>
    <cellStyle name="Calculation 13 2 4 2 3 2" xfId="42079"/>
    <cellStyle name="Calculation 13 2 4 2 4" xfId="31459"/>
    <cellStyle name="Calculation 13 2 4 2_Table 2A-1_EFT (Annual)" xfId="14850"/>
    <cellStyle name="Calculation 13 2 4 3" xfId="11361"/>
    <cellStyle name="Calculation 13 2 4 3 2" xfId="23459"/>
    <cellStyle name="Calculation 13 2 4 3 2 2" xfId="44645"/>
    <cellStyle name="Calculation 13 2 4 3 3" xfId="34041"/>
    <cellStyle name="Calculation 13 2 4 4" xfId="18346"/>
    <cellStyle name="Calculation 13 2 4 4 2" xfId="39533"/>
    <cellStyle name="Calculation 13 2 4 5" xfId="28716"/>
    <cellStyle name="Calculation 13 2 4_Table 2A-1_EFT (Annual)" xfId="6468"/>
    <cellStyle name="Calculation 13 2 5" xfId="4095"/>
    <cellStyle name="Calculation 13 2 5 2" xfId="12419"/>
    <cellStyle name="Calculation 13 2 5 2 2" xfId="24441"/>
    <cellStyle name="Calculation 13 2 5 2 2 2" xfId="45627"/>
    <cellStyle name="Calculation 13 2 5 2 3" xfId="35023"/>
    <cellStyle name="Calculation 13 2 5 3" xfId="19328"/>
    <cellStyle name="Calculation 13 2 5 3 2" xfId="40515"/>
    <cellStyle name="Calculation 13 2 5 4" xfId="29783"/>
    <cellStyle name="Calculation 13 2 5_Table 2A-1_EFT (Annual)" xfId="14849"/>
    <cellStyle name="Calculation 13 2 6" xfId="9758"/>
    <cellStyle name="Calculation 13 2 6 2" xfId="21895"/>
    <cellStyle name="Calculation 13 2 6 2 2" xfId="43081"/>
    <cellStyle name="Calculation 13 2 6 3" xfId="32477"/>
    <cellStyle name="Calculation 13 2 7" xfId="16782"/>
    <cellStyle name="Calculation 13 2 7 2" xfId="37969"/>
    <cellStyle name="Calculation 13 2 8" xfId="27040"/>
    <cellStyle name="Calculation 13 2_Table 2A-1_EFT (Annual)" xfId="2901"/>
    <cellStyle name="Calculation 13 3" xfId="363"/>
    <cellStyle name="Calculation 13 3 2" xfId="1346"/>
    <cellStyle name="Calculation 13 3 2 2" xfId="2616"/>
    <cellStyle name="Calculation 13 3 2 2 2" xfId="6177"/>
    <cellStyle name="Calculation 13 3 2 2 2 2" xfId="14371"/>
    <cellStyle name="Calculation 13 3 2 2 2 2 2" xfId="26343"/>
    <cellStyle name="Calculation 13 3 2 2 2 2 2 2" xfId="47529"/>
    <cellStyle name="Calculation 13 3 2 2 2 2 3" xfId="36925"/>
    <cellStyle name="Calculation 13 3 2 2 2 3" xfId="21230"/>
    <cellStyle name="Calculation 13 3 2 2 2 3 2" xfId="42417"/>
    <cellStyle name="Calculation 13 3 2 2 2 4" xfId="31833"/>
    <cellStyle name="Calculation 13 3 2 2 2_Table 2A-1_EFT (Annual)" xfId="14848"/>
    <cellStyle name="Calculation 13 3 2 2 3" xfId="11713"/>
    <cellStyle name="Calculation 13 3 2 2 3 2" xfId="23797"/>
    <cellStyle name="Calculation 13 3 2 2 3 2 2" xfId="44983"/>
    <cellStyle name="Calculation 13 3 2 2 3 3" xfId="34379"/>
    <cellStyle name="Calculation 13 3 2 2 4" xfId="18684"/>
    <cellStyle name="Calculation 13 3 2 2 4 2" xfId="39871"/>
    <cellStyle name="Calculation 13 3 2 2 5" xfId="29090"/>
    <cellStyle name="Calculation 13 3 2 2_Table 2A-1_EFT (Annual)" xfId="3638"/>
    <cellStyle name="Calculation 13 3 2 3" xfId="4907"/>
    <cellStyle name="Calculation 13 3 2 3 2" xfId="13167"/>
    <cellStyle name="Calculation 13 3 2 3 2 2" xfId="25173"/>
    <cellStyle name="Calculation 13 3 2 3 2 2 2" xfId="46359"/>
    <cellStyle name="Calculation 13 3 2 3 2 3" xfId="35755"/>
    <cellStyle name="Calculation 13 3 2 3 3" xfId="20060"/>
    <cellStyle name="Calculation 13 3 2 3 3 2" xfId="41247"/>
    <cellStyle name="Calculation 13 3 2 3 4" xfId="30564"/>
    <cellStyle name="Calculation 13 3 2 3_Table 2A-1_EFT (Annual)" xfId="14847"/>
    <cellStyle name="Calculation 13 3 2 4" xfId="10511"/>
    <cellStyle name="Calculation 13 3 2 4 2" xfId="22627"/>
    <cellStyle name="Calculation 13 3 2 4 2 2" xfId="43813"/>
    <cellStyle name="Calculation 13 3 2 4 3" xfId="33209"/>
    <cellStyle name="Calculation 13 3 2 5" xfId="17514"/>
    <cellStyle name="Calculation 13 3 2 5 2" xfId="38701"/>
    <cellStyle name="Calculation 13 3 2 6" xfId="27821"/>
    <cellStyle name="Calculation 13 3 2_Table 2A-1_EFT (Annual)" xfId="3656"/>
    <cellStyle name="Calculation 13 3 3" xfId="903"/>
    <cellStyle name="Calculation 13 3 3 2" xfId="4464"/>
    <cellStyle name="Calculation 13 3 3 2 2" xfId="12726"/>
    <cellStyle name="Calculation 13 3 3 2 2 2" xfId="24736"/>
    <cellStyle name="Calculation 13 3 3 2 2 2 2" xfId="45922"/>
    <cellStyle name="Calculation 13 3 3 2 2 3" xfId="35318"/>
    <cellStyle name="Calculation 13 3 3 2 3" xfId="19623"/>
    <cellStyle name="Calculation 13 3 3 2 3 2" xfId="40810"/>
    <cellStyle name="Calculation 13 3 3 2 4" xfId="30121"/>
    <cellStyle name="Calculation 13 3 3 2_Table 2A-1_EFT (Annual)" xfId="14846"/>
    <cellStyle name="Calculation 13 3 3 3" xfId="10073"/>
    <cellStyle name="Calculation 13 3 3 3 2" xfId="22190"/>
    <cellStyle name="Calculation 13 3 3 3 2 2" xfId="43376"/>
    <cellStyle name="Calculation 13 3 3 3 3" xfId="32772"/>
    <cellStyle name="Calculation 13 3 3 4" xfId="17077"/>
    <cellStyle name="Calculation 13 3 3 4 2" xfId="38264"/>
    <cellStyle name="Calculation 13 3 3 5" xfId="27378"/>
    <cellStyle name="Calculation 13 3 3_Table 2A-1_EFT (Annual)" xfId="5921"/>
    <cellStyle name="Calculation 13 3 4" xfId="2085"/>
    <cellStyle name="Calculation 13 3 4 2" xfId="5646"/>
    <cellStyle name="Calculation 13 3 4 2 2" xfId="13861"/>
    <cellStyle name="Calculation 13 3 4 2 2 2" xfId="25849"/>
    <cellStyle name="Calculation 13 3 4 2 2 2 2" xfId="47035"/>
    <cellStyle name="Calculation 13 3 4 2 2 3" xfId="36431"/>
    <cellStyle name="Calculation 13 3 4 2 3" xfId="20736"/>
    <cellStyle name="Calculation 13 3 4 2 3 2" xfId="41923"/>
    <cellStyle name="Calculation 13 3 4 2 4" xfId="31303"/>
    <cellStyle name="Calculation 13 3 4 2_Table 2A-1_EFT (Annual)" xfId="14845"/>
    <cellStyle name="Calculation 13 3 4 3" xfId="11205"/>
    <cellStyle name="Calculation 13 3 4 3 2" xfId="23303"/>
    <cellStyle name="Calculation 13 3 4 3 2 2" xfId="44489"/>
    <cellStyle name="Calculation 13 3 4 3 3" xfId="33885"/>
    <cellStyle name="Calculation 13 3 4 4" xfId="18190"/>
    <cellStyle name="Calculation 13 3 4 4 2" xfId="39377"/>
    <cellStyle name="Calculation 13 3 4 5" xfId="28560"/>
    <cellStyle name="Calculation 13 3 4_Table 2A-1_EFT (Annual)" xfId="4227"/>
    <cellStyle name="Calculation 13 3 5" xfId="3933"/>
    <cellStyle name="Calculation 13 3 5 2" xfId="12261"/>
    <cellStyle name="Calculation 13 3 5 2 2" xfId="24285"/>
    <cellStyle name="Calculation 13 3 5 2 2 2" xfId="45471"/>
    <cellStyle name="Calculation 13 3 5 2 3" xfId="34867"/>
    <cellStyle name="Calculation 13 3 5 3" xfId="19172"/>
    <cellStyle name="Calculation 13 3 5 3 2" xfId="40359"/>
    <cellStyle name="Calculation 13 3 5 4" xfId="29621"/>
    <cellStyle name="Calculation 13 3 5_Table 2A-1_EFT (Annual)" xfId="14844"/>
    <cellStyle name="Calculation 13 3 6" xfId="9598"/>
    <cellStyle name="Calculation 13 3 6 2" xfId="21739"/>
    <cellStyle name="Calculation 13 3 6 2 2" xfId="42925"/>
    <cellStyle name="Calculation 13 3 6 3" xfId="32321"/>
    <cellStyle name="Calculation 13 3 7" xfId="16626"/>
    <cellStyle name="Calculation 13 3 7 2" xfId="37813"/>
    <cellStyle name="Calculation 13 3 8" xfId="26878"/>
    <cellStyle name="Calculation 13 3_Table 2A-1_EFT (Annual)" xfId="2902"/>
    <cellStyle name="Calculation 13 4" xfId="1180"/>
    <cellStyle name="Calculation 13 4 2" xfId="2450"/>
    <cellStyle name="Calculation 13 4 2 2" xfId="6011"/>
    <cellStyle name="Calculation 13 4 2 2 2" xfId="14205"/>
    <cellStyle name="Calculation 13 4 2 2 2 2" xfId="26177"/>
    <cellStyle name="Calculation 13 4 2 2 2 2 2" xfId="47363"/>
    <cellStyle name="Calculation 13 4 2 2 2 3" xfId="36759"/>
    <cellStyle name="Calculation 13 4 2 2 3" xfId="21064"/>
    <cellStyle name="Calculation 13 4 2 2 3 2" xfId="42251"/>
    <cellStyle name="Calculation 13 4 2 2 4" xfId="31667"/>
    <cellStyle name="Calculation 13 4 2 2_Table 2A-1_EFT (Annual)" xfId="14843"/>
    <cellStyle name="Calculation 13 4 2 3" xfId="11547"/>
    <cellStyle name="Calculation 13 4 2 3 2" xfId="23631"/>
    <cellStyle name="Calculation 13 4 2 3 2 2" xfId="44817"/>
    <cellStyle name="Calculation 13 4 2 3 3" xfId="34213"/>
    <cellStyle name="Calculation 13 4 2 4" xfId="18518"/>
    <cellStyle name="Calculation 13 4 2 4 2" xfId="39705"/>
    <cellStyle name="Calculation 13 4 2 5" xfId="28924"/>
    <cellStyle name="Calculation 13 4 2_Table 2A-1_EFT (Annual)" xfId="3842"/>
    <cellStyle name="Calculation 13 4 3" xfId="4741"/>
    <cellStyle name="Calculation 13 4 3 2" xfId="13001"/>
    <cellStyle name="Calculation 13 4 3 2 2" xfId="25007"/>
    <cellStyle name="Calculation 13 4 3 2 2 2" xfId="46193"/>
    <cellStyle name="Calculation 13 4 3 2 3" xfId="35589"/>
    <cellStyle name="Calculation 13 4 3 3" xfId="19894"/>
    <cellStyle name="Calculation 13 4 3 3 2" xfId="41081"/>
    <cellStyle name="Calculation 13 4 3 4" xfId="30398"/>
    <cellStyle name="Calculation 13 4 3_Table 2A-1_EFT (Annual)" xfId="14842"/>
    <cellStyle name="Calculation 13 4 4" xfId="10345"/>
    <cellStyle name="Calculation 13 4 4 2" xfId="22461"/>
    <cellStyle name="Calculation 13 4 4 2 2" xfId="43647"/>
    <cellStyle name="Calculation 13 4 4 3" xfId="33043"/>
    <cellStyle name="Calculation 13 4 5" xfId="17348"/>
    <cellStyle name="Calculation 13 4 5 2" xfId="38535"/>
    <cellStyle name="Calculation 13 4 6" xfId="27655"/>
    <cellStyle name="Calculation 13 4_Table 2A-1_EFT (Annual)" xfId="6467"/>
    <cellStyle name="Calculation 13 5" xfId="744"/>
    <cellStyle name="Calculation 13 5 2" xfId="4305"/>
    <cellStyle name="Calculation 13 5 2 2" xfId="12585"/>
    <cellStyle name="Calculation 13 5 2 2 2" xfId="24602"/>
    <cellStyle name="Calculation 13 5 2 2 2 2" xfId="45788"/>
    <cellStyle name="Calculation 13 5 2 2 3" xfId="35184"/>
    <cellStyle name="Calculation 13 5 2 3" xfId="19489"/>
    <cellStyle name="Calculation 13 5 2 3 2" xfId="40676"/>
    <cellStyle name="Calculation 13 5 2 4" xfId="29962"/>
    <cellStyle name="Calculation 13 5 2_Table 2A-1_EFT (Annual)" xfId="14841"/>
    <cellStyle name="Calculation 13 5 3" xfId="9933"/>
    <cellStyle name="Calculation 13 5 3 2" xfId="22056"/>
    <cellStyle name="Calculation 13 5 3 2 2" xfId="43242"/>
    <cellStyle name="Calculation 13 5 3 3" xfId="32638"/>
    <cellStyle name="Calculation 13 5 4" xfId="16943"/>
    <cellStyle name="Calculation 13 5 4 2" xfId="38130"/>
    <cellStyle name="Calculation 13 5 5" xfId="27219"/>
    <cellStyle name="Calculation 13 5_Table 2A-1_EFT (Annual)" xfId="6462"/>
    <cellStyle name="Calculation 13 6" xfId="1858"/>
    <cellStyle name="Calculation 13 6 2" xfId="5419"/>
    <cellStyle name="Calculation 13 6 2 2" xfId="13634"/>
    <cellStyle name="Calculation 13 6 2 2 2" xfId="25622"/>
    <cellStyle name="Calculation 13 6 2 2 2 2" xfId="46808"/>
    <cellStyle name="Calculation 13 6 2 2 3" xfId="36204"/>
    <cellStyle name="Calculation 13 6 2 3" xfId="20509"/>
    <cellStyle name="Calculation 13 6 2 3 2" xfId="41696"/>
    <cellStyle name="Calculation 13 6 2 4" xfId="31076"/>
    <cellStyle name="Calculation 13 6 2_Table 2A-1_EFT (Annual)" xfId="14840"/>
    <cellStyle name="Calculation 13 6 3" xfId="10978"/>
    <cellStyle name="Calculation 13 6 3 2" xfId="23076"/>
    <cellStyle name="Calculation 13 6 3 2 2" xfId="44262"/>
    <cellStyle name="Calculation 13 6 3 3" xfId="33658"/>
    <cellStyle name="Calculation 13 6 4" xfId="17963"/>
    <cellStyle name="Calculation 13 6 4 2" xfId="39150"/>
    <cellStyle name="Calculation 13 6 5" xfId="28333"/>
    <cellStyle name="Calculation 13 6_Table 2A-1_EFT (Annual)" xfId="6466"/>
    <cellStyle name="Calculation 13 7" xfId="3721"/>
    <cellStyle name="Calculation 13 7 2" xfId="12089"/>
    <cellStyle name="Calculation 13 7 2 2" xfId="24119"/>
    <cellStyle name="Calculation 13 7 2 2 2" xfId="45305"/>
    <cellStyle name="Calculation 13 7 2 3" xfId="34701"/>
    <cellStyle name="Calculation 13 7 3" xfId="19006"/>
    <cellStyle name="Calculation 13 7 3 2" xfId="40193"/>
    <cellStyle name="Calculation 13 7 4" xfId="29430"/>
    <cellStyle name="Calculation 13 7_Table 2A-1_EFT (Annual)" xfId="14839"/>
    <cellStyle name="Calculation 13 8" xfId="9408"/>
    <cellStyle name="Calculation 13 8 2" xfId="21573"/>
    <cellStyle name="Calculation 13 8 2 2" xfId="42759"/>
    <cellStyle name="Calculation 13 8 3" xfId="32155"/>
    <cellStyle name="Calculation 13 9" xfId="16460"/>
    <cellStyle name="Calculation 13 9 2" xfId="37647"/>
    <cellStyle name="Calculation 13_Table 2A-1_EFT (Annual)" xfId="2900"/>
    <cellStyle name="Calculation 14" xfId="154"/>
    <cellStyle name="Calculation 14 10" xfId="26709"/>
    <cellStyle name="Calculation 14 2" xfId="547"/>
    <cellStyle name="Calculation 14 2 2" xfId="1524"/>
    <cellStyle name="Calculation 14 2 2 2" xfId="2794"/>
    <cellStyle name="Calculation 14 2 2 2 2" xfId="6355"/>
    <cellStyle name="Calculation 14 2 2 2 2 2" xfId="14549"/>
    <cellStyle name="Calculation 14 2 2 2 2 2 2" xfId="26521"/>
    <cellStyle name="Calculation 14 2 2 2 2 2 2 2" xfId="47707"/>
    <cellStyle name="Calculation 14 2 2 2 2 2 3" xfId="37103"/>
    <cellStyle name="Calculation 14 2 2 2 2 3" xfId="21408"/>
    <cellStyle name="Calculation 14 2 2 2 2 3 2" xfId="42595"/>
    <cellStyle name="Calculation 14 2 2 2 2 4" xfId="32011"/>
    <cellStyle name="Calculation 14 2 2 2 2_Table 2A-1_EFT (Annual)" xfId="14838"/>
    <cellStyle name="Calculation 14 2 2 2 3" xfId="11891"/>
    <cellStyle name="Calculation 14 2 2 2 3 2" xfId="23975"/>
    <cellStyle name="Calculation 14 2 2 2 3 2 2" xfId="45161"/>
    <cellStyle name="Calculation 14 2 2 2 3 3" xfId="34557"/>
    <cellStyle name="Calculation 14 2 2 2 4" xfId="18862"/>
    <cellStyle name="Calculation 14 2 2 2 4 2" xfId="40049"/>
    <cellStyle name="Calculation 14 2 2 2 5" xfId="29268"/>
    <cellStyle name="Calculation 14 2 2 2_Table 2A-1_EFT (Annual)" xfId="6463"/>
    <cellStyle name="Calculation 14 2 2 3" xfId="5085"/>
    <cellStyle name="Calculation 14 2 2 3 2" xfId="13345"/>
    <cellStyle name="Calculation 14 2 2 3 2 2" xfId="25351"/>
    <cellStyle name="Calculation 14 2 2 3 2 2 2" xfId="46537"/>
    <cellStyle name="Calculation 14 2 2 3 2 3" xfId="35933"/>
    <cellStyle name="Calculation 14 2 2 3 3" xfId="20238"/>
    <cellStyle name="Calculation 14 2 2 3 3 2" xfId="41425"/>
    <cellStyle name="Calculation 14 2 2 3 4" xfId="30742"/>
    <cellStyle name="Calculation 14 2 2 3_Table 2A-1_EFT (Annual)" xfId="14837"/>
    <cellStyle name="Calculation 14 2 2 4" xfId="10689"/>
    <cellStyle name="Calculation 14 2 2 4 2" xfId="22805"/>
    <cellStyle name="Calculation 14 2 2 4 2 2" xfId="43991"/>
    <cellStyle name="Calculation 14 2 2 4 3" xfId="33387"/>
    <cellStyle name="Calculation 14 2 2 5" xfId="17692"/>
    <cellStyle name="Calculation 14 2 2 5 2" xfId="38879"/>
    <cellStyle name="Calculation 14 2 2 6" xfId="27999"/>
    <cellStyle name="Calculation 14 2 2_Table 2A-1_EFT (Annual)" xfId="6465"/>
    <cellStyle name="Calculation 14 2 3" xfId="1053"/>
    <cellStyle name="Calculation 14 2 3 2" xfId="4614"/>
    <cellStyle name="Calculation 14 2 3 2 2" xfId="12874"/>
    <cellStyle name="Calculation 14 2 3 2 2 2" xfId="24880"/>
    <cellStyle name="Calculation 14 2 3 2 2 2 2" xfId="46066"/>
    <cellStyle name="Calculation 14 2 3 2 2 3" xfId="35462"/>
    <cellStyle name="Calculation 14 2 3 2 3" xfId="19767"/>
    <cellStyle name="Calculation 14 2 3 2 3 2" xfId="40954"/>
    <cellStyle name="Calculation 14 2 3 2 4" xfId="30271"/>
    <cellStyle name="Calculation 14 2 3 2_Table 2A-1_EFT (Annual)" xfId="14836"/>
    <cellStyle name="Calculation 14 2 3 3" xfId="10218"/>
    <cellStyle name="Calculation 14 2 3 3 2" xfId="22334"/>
    <cellStyle name="Calculation 14 2 3 3 2 2" xfId="43520"/>
    <cellStyle name="Calculation 14 2 3 3 3" xfId="32916"/>
    <cellStyle name="Calculation 14 2 3 4" xfId="17221"/>
    <cellStyle name="Calculation 14 2 3 4 2" xfId="38408"/>
    <cellStyle name="Calculation 14 2 3 5" xfId="27528"/>
    <cellStyle name="Calculation 14 2 3_Table 2A-1_EFT (Annual)" xfId="6464"/>
    <cellStyle name="Calculation 14 2 4" xfId="2263"/>
    <cellStyle name="Calculation 14 2 4 2" xfId="5824"/>
    <cellStyle name="Calculation 14 2 4 2 2" xfId="14039"/>
    <cellStyle name="Calculation 14 2 4 2 2 2" xfId="26027"/>
    <cellStyle name="Calculation 14 2 4 2 2 2 2" xfId="47213"/>
    <cellStyle name="Calculation 14 2 4 2 2 3" xfId="36609"/>
    <cellStyle name="Calculation 14 2 4 2 3" xfId="20914"/>
    <cellStyle name="Calculation 14 2 4 2 3 2" xfId="42101"/>
    <cellStyle name="Calculation 14 2 4 2 4" xfId="31481"/>
    <cellStyle name="Calculation 14 2 4 2_Table 2A-1_EFT (Annual)" xfId="14835"/>
    <cellStyle name="Calculation 14 2 4 3" xfId="11383"/>
    <cellStyle name="Calculation 14 2 4 3 2" xfId="23481"/>
    <cellStyle name="Calculation 14 2 4 3 2 2" xfId="44667"/>
    <cellStyle name="Calculation 14 2 4 3 3" xfId="34063"/>
    <cellStyle name="Calculation 14 2 4 4" xfId="18368"/>
    <cellStyle name="Calculation 14 2 4 4 2" xfId="39555"/>
    <cellStyle name="Calculation 14 2 4 5" xfId="28738"/>
    <cellStyle name="Calculation 14 2 4_Table 2A-1_EFT (Annual)" xfId="6457"/>
    <cellStyle name="Calculation 14 2 5" xfId="4117"/>
    <cellStyle name="Calculation 14 2 5 2" xfId="12441"/>
    <cellStyle name="Calculation 14 2 5 2 2" xfId="24463"/>
    <cellStyle name="Calculation 14 2 5 2 2 2" xfId="45649"/>
    <cellStyle name="Calculation 14 2 5 2 3" xfId="35045"/>
    <cellStyle name="Calculation 14 2 5 3" xfId="19350"/>
    <cellStyle name="Calculation 14 2 5 3 2" xfId="40537"/>
    <cellStyle name="Calculation 14 2 5 4" xfId="29805"/>
    <cellStyle name="Calculation 14 2 5_Table 2A-1_EFT (Annual)" xfId="14834"/>
    <cellStyle name="Calculation 14 2 6" xfId="9780"/>
    <cellStyle name="Calculation 14 2 6 2" xfId="21917"/>
    <cellStyle name="Calculation 14 2 6 2 2" xfId="43103"/>
    <cellStyle name="Calculation 14 2 6 3" xfId="32499"/>
    <cellStyle name="Calculation 14 2 7" xfId="16804"/>
    <cellStyle name="Calculation 14 2 7 2" xfId="37991"/>
    <cellStyle name="Calculation 14 2 8" xfId="27062"/>
    <cellStyle name="Calculation 14 2_Table 2A-1_EFT (Annual)" xfId="2904"/>
    <cellStyle name="Calculation 14 3" xfId="385"/>
    <cellStyle name="Calculation 14 3 2" xfId="1368"/>
    <cellStyle name="Calculation 14 3 2 2" xfId="2638"/>
    <cellStyle name="Calculation 14 3 2 2 2" xfId="6199"/>
    <cellStyle name="Calculation 14 3 2 2 2 2" xfId="14393"/>
    <cellStyle name="Calculation 14 3 2 2 2 2 2" xfId="26365"/>
    <cellStyle name="Calculation 14 3 2 2 2 2 2 2" xfId="47551"/>
    <cellStyle name="Calculation 14 3 2 2 2 2 3" xfId="36947"/>
    <cellStyle name="Calculation 14 3 2 2 2 3" xfId="21252"/>
    <cellStyle name="Calculation 14 3 2 2 2 3 2" xfId="42439"/>
    <cellStyle name="Calculation 14 3 2 2 2 4" xfId="31855"/>
    <cellStyle name="Calculation 14 3 2 2 2_Table 2A-1_EFT (Annual)" xfId="14833"/>
    <cellStyle name="Calculation 14 3 2 2 3" xfId="11735"/>
    <cellStyle name="Calculation 14 3 2 2 3 2" xfId="23819"/>
    <cellStyle name="Calculation 14 3 2 2 3 2 2" xfId="45005"/>
    <cellStyle name="Calculation 14 3 2 2 3 3" xfId="34401"/>
    <cellStyle name="Calculation 14 3 2 2 4" xfId="18706"/>
    <cellStyle name="Calculation 14 3 2 2 4 2" xfId="39893"/>
    <cellStyle name="Calculation 14 3 2 2 5" xfId="29112"/>
    <cellStyle name="Calculation 14 3 2 2_Table 2A-1_EFT (Annual)" xfId="6458"/>
    <cellStyle name="Calculation 14 3 2 3" xfId="4929"/>
    <cellStyle name="Calculation 14 3 2 3 2" xfId="13189"/>
    <cellStyle name="Calculation 14 3 2 3 2 2" xfId="25195"/>
    <cellStyle name="Calculation 14 3 2 3 2 2 2" xfId="46381"/>
    <cellStyle name="Calculation 14 3 2 3 2 3" xfId="35777"/>
    <cellStyle name="Calculation 14 3 2 3 3" xfId="20082"/>
    <cellStyle name="Calculation 14 3 2 3 3 2" xfId="41269"/>
    <cellStyle name="Calculation 14 3 2 3 4" xfId="30586"/>
    <cellStyle name="Calculation 14 3 2 3_Table 2A-1_EFT (Annual)" xfId="14832"/>
    <cellStyle name="Calculation 14 3 2 4" xfId="10533"/>
    <cellStyle name="Calculation 14 3 2 4 2" xfId="22649"/>
    <cellStyle name="Calculation 14 3 2 4 2 2" xfId="43835"/>
    <cellStyle name="Calculation 14 3 2 4 3" xfId="33231"/>
    <cellStyle name="Calculation 14 3 2 5" xfId="17536"/>
    <cellStyle name="Calculation 14 3 2 5 2" xfId="38723"/>
    <cellStyle name="Calculation 14 3 2 6" xfId="27843"/>
    <cellStyle name="Calculation 14 3 2_Table 2A-1_EFT (Annual)" xfId="6461"/>
    <cellStyle name="Calculation 14 3 3" xfId="921"/>
    <cellStyle name="Calculation 14 3 3 2" xfId="4482"/>
    <cellStyle name="Calculation 14 3 3 2 2" xfId="12744"/>
    <cellStyle name="Calculation 14 3 3 2 2 2" xfId="24754"/>
    <cellStyle name="Calculation 14 3 3 2 2 2 2" xfId="45940"/>
    <cellStyle name="Calculation 14 3 3 2 2 3" xfId="35336"/>
    <cellStyle name="Calculation 14 3 3 2 3" xfId="19641"/>
    <cellStyle name="Calculation 14 3 3 2 3 2" xfId="40828"/>
    <cellStyle name="Calculation 14 3 3 2 4" xfId="30139"/>
    <cellStyle name="Calculation 14 3 3 2_Table 2A-1_EFT (Annual)" xfId="14831"/>
    <cellStyle name="Calculation 14 3 3 3" xfId="10091"/>
    <cellStyle name="Calculation 14 3 3 3 2" xfId="22208"/>
    <cellStyle name="Calculation 14 3 3 3 2 2" xfId="43394"/>
    <cellStyle name="Calculation 14 3 3 3 3" xfId="32790"/>
    <cellStyle name="Calculation 14 3 3 4" xfId="17095"/>
    <cellStyle name="Calculation 14 3 3 4 2" xfId="38282"/>
    <cellStyle name="Calculation 14 3 3 5" xfId="27396"/>
    <cellStyle name="Calculation 14 3 3_Table 2A-1_EFT (Annual)" xfId="6460"/>
    <cellStyle name="Calculation 14 3 4" xfId="2107"/>
    <cellStyle name="Calculation 14 3 4 2" xfId="5668"/>
    <cellStyle name="Calculation 14 3 4 2 2" xfId="13883"/>
    <cellStyle name="Calculation 14 3 4 2 2 2" xfId="25871"/>
    <cellStyle name="Calculation 14 3 4 2 2 2 2" xfId="47057"/>
    <cellStyle name="Calculation 14 3 4 2 2 3" xfId="36453"/>
    <cellStyle name="Calculation 14 3 4 2 3" xfId="20758"/>
    <cellStyle name="Calculation 14 3 4 2 3 2" xfId="41945"/>
    <cellStyle name="Calculation 14 3 4 2 4" xfId="31325"/>
    <cellStyle name="Calculation 14 3 4 2_Table 2A-1_EFT (Annual)" xfId="14830"/>
    <cellStyle name="Calculation 14 3 4 3" xfId="11227"/>
    <cellStyle name="Calculation 14 3 4 3 2" xfId="23325"/>
    <cellStyle name="Calculation 14 3 4 3 2 2" xfId="44511"/>
    <cellStyle name="Calculation 14 3 4 3 3" xfId="33907"/>
    <cellStyle name="Calculation 14 3 4 4" xfId="18212"/>
    <cellStyle name="Calculation 14 3 4 4 2" xfId="39399"/>
    <cellStyle name="Calculation 14 3 4 5" xfId="28582"/>
    <cellStyle name="Calculation 14 3 4_Table 2A-1_EFT (Annual)" xfId="6459"/>
    <cellStyle name="Calculation 14 3 5" xfId="3955"/>
    <cellStyle name="Calculation 14 3 5 2" xfId="12283"/>
    <cellStyle name="Calculation 14 3 5 2 2" xfId="24307"/>
    <cellStyle name="Calculation 14 3 5 2 2 2" xfId="45493"/>
    <cellStyle name="Calculation 14 3 5 2 3" xfId="34889"/>
    <cellStyle name="Calculation 14 3 5 3" xfId="19194"/>
    <cellStyle name="Calculation 14 3 5 3 2" xfId="40381"/>
    <cellStyle name="Calculation 14 3 5 4" xfId="29643"/>
    <cellStyle name="Calculation 14 3 5_Table 2A-1_EFT (Annual)" xfId="14829"/>
    <cellStyle name="Calculation 14 3 6" xfId="9620"/>
    <cellStyle name="Calculation 14 3 6 2" xfId="21761"/>
    <cellStyle name="Calculation 14 3 6 2 2" xfId="42947"/>
    <cellStyle name="Calculation 14 3 6 3" xfId="32343"/>
    <cellStyle name="Calculation 14 3 7" xfId="16648"/>
    <cellStyle name="Calculation 14 3 7 2" xfId="37835"/>
    <cellStyle name="Calculation 14 3 8" xfId="26900"/>
    <cellStyle name="Calculation 14 3_Table 2A-1_EFT (Annual)" xfId="2905"/>
    <cellStyle name="Calculation 14 4" xfId="1202"/>
    <cellStyle name="Calculation 14 4 2" xfId="2472"/>
    <cellStyle name="Calculation 14 4 2 2" xfId="6033"/>
    <cellStyle name="Calculation 14 4 2 2 2" xfId="14227"/>
    <cellStyle name="Calculation 14 4 2 2 2 2" xfId="26199"/>
    <cellStyle name="Calculation 14 4 2 2 2 2 2" xfId="47385"/>
    <cellStyle name="Calculation 14 4 2 2 2 3" xfId="36781"/>
    <cellStyle name="Calculation 14 4 2 2 3" xfId="21086"/>
    <cellStyle name="Calculation 14 4 2 2 3 2" xfId="42273"/>
    <cellStyle name="Calculation 14 4 2 2 4" xfId="31689"/>
    <cellStyle name="Calculation 14 4 2 2_Table 2A-1_EFT (Annual)" xfId="14828"/>
    <cellStyle name="Calculation 14 4 2 3" xfId="11569"/>
    <cellStyle name="Calculation 14 4 2 3 2" xfId="23653"/>
    <cellStyle name="Calculation 14 4 2 3 2 2" xfId="44839"/>
    <cellStyle name="Calculation 14 4 2 3 3" xfId="34235"/>
    <cellStyle name="Calculation 14 4 2 4" xfId="18540"/>
    <cellStyle name="Calculation 14 4 2 4 2" xfId="39727"/>
    <cellStyle name="Calculation 14 4 2 5" xfId="28946"/>
    <cellStyle name="Calculation 14 4 2_Table 2A-1_EFT (Annual)" xfId="6456"/>
    <cellStyle name="Calculation 14 4 3" xfId="4763"/>
    <cellStyle name="Calculation 14 4 3 2" xfId="13023"/>
    <cellStyle name="Calculation 14 4 3 2 2" xfId="25029"/>
    <cellStyle name="Calculation 14 4 3 2 2 2" xfId="46215"/>
    <cellStyle name="Calculation 14 4 3 2 3" xfId="35611"/>
    <cellStyle name="Calculation 14 4 3 3" xfId="19916"/>
    <cellStyle name="Calculation 14 4 3 3 2" xfId="41103"/>
    <cellStyle name="Calculation 14 4 3 4" xfId="30420"/>
    <cellStyle name="Calculation 14 4 3_Table 2A-1_EFT (Annual)" xfId="14827"/>
    <cellStyle name="Calculation 14 4 4" xfId="10367"/>
    <cellStyle name="Calculation 14 4 4 2" xfId="22483"/>
    <cellStyle name="Calculation 14 4 4 2 2" xfId="43669"/>
    <cellStyle name="Calculation 14 4 4 3" xfId="33065"/>
    <cellStyle name="Calculation 14 4 5" xfId="17370"/>
    <cellStyle name="Calculation 14 4 5 2" xfId="38557"/>
    <cellStyle name="Calculation 14 4 6" xfId="27677"/>
    <cellStyle name="Calculation 14 4_Table 2A-1_EFT (Annual)" xfId="6452"/>
    <cellStyle name="Calculation 14 5" xfId="762"/>
    <cellStyle name="Calculation 14 5 2" xfId="4323"/>
    <cellStyle name="Calculation 14 5 2 2" xfId="12603"/>
    <cellStyle name="Calculation 14 5 2 2 2" xfId="24620"/>
    <cellStyle name="Calculation 14 5 2 2 2 2" xfId="45806"/>
    <cellStyle name="Calculation 14 5 2 2 3" xfId="35202"/>
    <cellStyle name="Calculation 14 5 2 3" xfId="19507"/>
    <cellStyle name="Calculation 14 5 2 3 2" xfId="40694"/>
    <cellStyle name="Calculation 14 5 2 4" xfId="29980"/>
    <cellStyle name="Calculation 14 5 2_Table 2A-1_EFT (Annual)" xfId="14826"/>
    <cellStyle name="Calculation 14 5 3" xfId="9951"/>
    <cellStyle name="Calculation 14 5 3 2" xfId="22074"/>
    <cellStyle name="Calculation 14 5 3 2 2" xfId="43260"/>
    <cellStyle name="Calculation 14 5 3 3" xfId="32656"/>
    <cellStyle name="Calculation 14 5 4" xfId="16961"/>
    <cellStyle name="Calculation 14 5 4 2" xfId="38148"/>
    <cellStyle name="Calculation 14 5 5" xfId="27237"/>
    <cellStyle name="Calculation 14 5_Table 2A-1_EFT (Annual)" xfId="6454"/>
    <cellStyle name="Calculation 14 6" xfId="1847"/>
    <cellStyle name="Calculation 14 6 2" xfId="5408"/>
    <cellStyle name="Calculation 14 6 2 2" xfId="13623"/>
    <cellStyle name="Calculation 14 6 2 2 2" xfId="25611"/>
    <cellStyle name="Calculation 14 6 2 2 2 2" xfId="46797"/>
    <cellStyle name="Calculation 14 6 2 2 3" xfId="36193"/>
    <cellStyle name="Calculation 14 6 2 3" xfId="20498"/>
    <cellStyle name="Calculation 14 6 2 3 2" xfId="41685"/>
    <cellStyle name="Calculation 14 6 2 4" xfId="31065"/>
    <cellStyle name="Calculation 14 6 2_Table 2A-1_EFT (Annual)" xfId="14825"/>
    <cellStyle name="Calculation 14 6 3" xfId="10967"/>
    <cellStyle name="Calculation 14 6 3 2" xfId="23065"/>
    <cellStyle name="Calculation 14 6 3 2 2" xfId="44251"/>
    <cellStyle name="Calculation 14 6 3 3" xfId="33647"/>
    <cellStyle name="Calculation 14 6 4" xfId="17952"/>
    <cellStyle name="Calculation 14 6 4 2" xfId="39139"/>
    <cellStyle name="Calculation 14 6 5" xfId="28322"/>
    <cellStyle name="Calculation 14 6_Table 2A-1_EFT (Annual)" xfId="6455"/>
    <cellStyle name="Calculation 14 7" xfId="3743"/>
    <cellStyle name="Calculation 14 7 2" xfId="12111"/>
    <cellStyle name="Calculation 14 7 2 2" xfId="24141"/>
    <cellStyle name="Calculation 14 7 2 2 2" xfId="45327"/>
    <cellStyle name="Calculation 14 7 2 3" xfId="34723"/>
    <cellStyle name="Calculation 14 7 3" xfId="19028"/>
    <cellStyle name="Calculation 14 7 3 2" xfId="40215"/>
    <cellStyle name="Calculation 14 7 4" xfId="29452"/>
    <cellStyle name="Calculation 14 7_Table 2A-1_EFT (Annual)" xfId="14824"/>
    <cellStyle name="Calculation 14 8" xfId="9430"/>
    <cellStyle name="Calculation 14 8 2" xfId="21595"/>
    <cellStyle name="Calculation 14 8 2 2" xfId="42781"/>
    <cellStyle name="Calculation 14 8 3" xfId="32177"/>
    <cellStyle name="Calculation 14 9" xfId="16482"/>
    <cellStyle name="Calculation 14 9 2" xfId="37669"/>
    <cellStyle name="Calculation 14_Table 2A-1_EFT (Annual)" xfId="2903"/>
    <cellStyle name="Calculation 15" xfId="147"/>
    <cellStyle name="Calculation 15 10" xfId="26702"/>
    <cellStyle name="Calculation 15 2" xfId="540"/>
    <cellStyle name="Calculation 15 2 2" xfId="1517"/>
    <cellStyle name="Calculation 15 2 2 2" xfId="2787"/>
    <cellStyle name="Calculation 15 2 2 2 2" xfId="6348"/>
    <cellStyle name="Calculation 15 2 2 2 2 2" xfId="14542"/>
    <cellStyle name="Calculation 15 2 2 2 2 2 2" xfId="26514"/>
    <cellStyle name="Calculation 15 2 2 2 2 2 2 2" xfId="47700"/>
    <cellStyle name="Calculation 15 2 2 2 2 2 3" xfId="37096"/>
    <cellStyle name="Calculation 15 2 2 2 2 3" xfId="21401"/>
    <cellStyle name="Calculation 15 2 2 2 2 3 2" xfId="42588"/>
    <cellStyle name="Calculation 15 2 2 2 2 4" xfId="32004"/>
    <cellStyle name="Calculation 15 2 2 2 2_Table 2A-1_EFT (Annual)" xfId="14823"/>
    <cellStyle name="Calculation 15 2 2 2 3" xfId="11884"/>
    <cellStyle name="Calculation 15 2 2 2 3 2" xfId="23968"/>
    <cellStyle name="Calculation 15 2 2 2 3 2 2" xfId="45154"/>
    <cellStyle name="Calculation 15 2 2 2 3 3" xfId="34550"/>
    <cellStyle name="Calculation 15 2 2 2 4" xfId="18855"/>
    <cellStyle name="Calculation 15 2 2 2 4 2" xfId="40042"/>
    <cellStyle name="Calculation 15 2 2 2 5" xfId="29261"/>
    <cellStyle name="Calculation 15 2 2 2_Table 2A-1_EFT (Annual)" xfId="3608"/>
    <cellStyle name="Calculation 15 2 2 3" xfId="5078"/>
    <cellStyle name="Calculation 15 2 2 3 2" xfId="13338"/>
    <cellStyle name="Calculation 15 2 2 3 2 2" xfId="25344"/>
    <cellStyle name="Calculation 15 2 2 3 2 2 2" xfId="46530"/>
    <cellStyle name="Calculation 15 2 2 3 2 3" xfId="35926"/>
    <cellStyle name="Calculation 15 2 2 3 3" xfId="20231"/>
    <cellStyle name="Calculation 15 2 2 3 3 2" xfId="41418"/>
    <cellStyle name="Calculation 15 2 2 3 4" xfId="30735"/>
    <cellStyle name="Calculation 15 2 2 3_Table 2A-1_EFT (Annual)" xfId="14822"/>
    <cellStyle name="Calculation 15 2 2 4" xfId="10682"/>
    <cellStyle name="Calculation 15 2 2 4 2" xfId="22798"/>
    <cellStyle name="Calculation 15 2 2 4 2 2" xfId="43984"/>
    <cellStyle name="Calculation 15 2 2 4 3" xfId="33380"/>
    <cellStyle name="Calculation 15 2 2 5" xfId="17685"/>
    <cellStyle name="Calculation 15 2 2 5 2" xfId="38872"/>
    <cellStyle name="Calculation 15 2 2 6" xfId="27992"/>
    <cellStyle name="Calculation 15 2 2_Table 2A-1_EFT (Annual)" xfId="6453"/>
    <cellStyle name="Calculation 15 2 3" xfId="1048"/>
    <cellStyle name="Calculation 15 2 3 2" xfId="4609"/>
    <cellStyle name="Calculation 15 2 3 2 2" xfId="12869"/>
    <cellStyle name="Calculation 15 2 3 2 2 2" xfId="24875"/>
    <cellStyle name="Calculation 15 2 3 2 2 2 2" xfId="46061"/>
    <cellStyle name="Calculation 15 2 3 2 2 3" xfId="35457"/>
    <cellStyle name="Calculation 15 2 3 2 3" xfId="19762"/>
    <cellStyle name="Calculation 15 2 3 2 3 2" xfId="40949"/>
    <cellStyle name="Calculation 15 2 3 2 4" xfId="30266"/>
    <cellStyle name="Calculation 15 2 3 2_Table 2A-1_EFT (Annual)" xfId="14821"/>
    <cellStyle name="Calculation 15 2 3 3" xfId="10213"/>
    <cellStyle name="Calculation 15 2 3 3 2" xfId="22329"/>
    <cellStyle name="Calculation 15 2 3 3 2 2" xfId="43515"/>
    <cellStyle name="Calculation 15 2 3 3 3" xfId="32911"/>
    <cellStyle name="Calculation 15 2 3 4" xfId="17216"/>
    <cellStyle name="Calculation 15 2 3 4 2" xfId="38403"/>
    <cellStyle name="Calculation 15 2 3 5" xfId="27523"/>
    <cellStyle name="Calculation 15 2 3_Table 2A-1_EFT (Annual)" xfId="4258"/>
    <cellStyle name="Calculation 15 2 4" xfId="2256"/>
    <cellStyle name="Calculation 15 2 4 2" xfId="5817"/>
    <cellStyle name="Calculation 15 2 4 2 2" xfId="14032"/>
    <cellStyle name="Calculation 15 2 4 2 2 2" xfId="26020"/>
    <cellStyle name="Calculation 15 2 4 2 2 2 2" xfId="47206"/>
    <cellStyle name="Calculation 15 2 4 2 2 3" xfId="36602"/>
    <cellStyle name="Calculation 15 2 4 2 3" xfId="20907"/>
    <cellStyle name="Calculation 15 2 4 2 3 2" xfId="42094"/>
    <cellStyle name="Calculation 15 2 4 2 4" xfId="31474"/>
    <cellStyle name="Calculation 15 2 4 2_Table 2A-1_EFT (Annual)" xfId="14820"/>
    <cellStyle name="Calculation 15 2 4 3" xfId="11376"/>
    <cellStyle name="Calculation 15 2 4 3 2" xfId="23474"/>
    <cellStyle name="Calculation 15 2 4 3 2 2" xfId="44660"/>
    <cellStyle name="Calculation 15 2 4 3 3" xfId="34056"/>
    <cellStyle name="Calculation 15 2 4 4" xfId="18361"/>
    <cellStyle name="Calculation 15 2 4 4 2" xfId="39548"/>
    <cellStyle name="Calculation 15 2 4 5" xfId="28731"/>
    <cellStyle name="Calculation 15 2 4_Table 2A-1_EFT (Annual)" xfId="3863"/>
    <cellStyle name="Calculation 15 2 5" xfId="4110"/>
    <cellStyle name="Calculation 15 2 5 2" xfId="12434"/>
    <cellStyle name="Calculation 15 2 5 2 2" xfId="24456"/>
    <cellStyle name="Calculation 15 2 5 2 2 2" xfId="45642"/>
    <cellStyle name="Calculation 15 2 5 2 3" xfId="35038"/>
    <cellStyle name="Calculation 15 2 5 3" xfId="19343"/>
    <cellStyle name="Calculation 15 2 5 3 2" xfId="40530"/>
    <cellStyle name="Calculation 15 2 5 4" xfId="29798"/>
    <cellStyle name="Calculation 15 2 5_Table 2A-1_EFT (Annual)" xfId="14819"/>
    <cellStyle name="Calculation 15 2 6" xfId="9773"/>
    <cellStyle name="Calculation 15 2 6 2" xfId="21910"/>
    <cellStyle name="Calculation 15 2 6 2 2" xfId="43096"/>
    <cellStyle name="Calculation 15 2 6 3" xfId="32492"/>
    <cellStyle name="Calculation 15 2 7" xfId="16797"/>
    <cellStyle name="Calculation 15 2 7 2" xfId="37984"/>
    <cellStyle name="Calculation 15 2 8" xfId="27055"/>
    <cellStyle name="Calculation 15 2_Table 2A-1_EFT (Annual)" xfId="2907"/>
    <cellStyle name="Calculation 15 3" xfId="378"/>
    <cellStyle name="Calculation 15 3 2" xfId="1361"/>
    <cellStyle name="Calculation 15 3 2 2" xfId="2631"/>
    <cellStyle name="Calculation 15 3 2 2 2" xfId="6192"/>
    <cellStyle name="Calculation 15 3 2 2 2 2" xfId="14386"/>
    <cellStyle name="Calculation 15 3 2 2 2 2 2" xfId="26358"/>
    <cellStyle name="Calculation 15 3 2 2 2 2 2 2" xfId="47544"/>
    <cellStyle name="Calculation 15 3 2 2 2 2 3" xfId="36940"/>
    <cellStyle name="Calculation 15 3 2 2 2 3" xfId="21245"/>
    <cellStyle name="Calculation 15 3 2 2 2 3 2" xfId="42432"/>
    <cellStyle name="Calculation 15 3 2 2 2 4" xfId="31848"/>
    <cellStyle name="Calculation 15 3 2 2 2_Table 2A-1_EFT (Annual)" xfId="14818"/>
    <cellStyle name="Calculation 15 3 2 2 3" xfId="11728"/>
    <cellStyle name="Calculation 15 3 2 2 3 2" xfId="23812"/>
    <cellStyle name="Calculation 15 3 2 2 3 2 2" xfId="44998"/>
    <cellStyle name="Calculation 15 3 2 2 3 3" xfId="34394"/>
    <cellStyle name="Calculation 15 3 2 2 4" xfId="18699"/>
    <cellStyle name="Calculation 15 3 2 2 4 2" xfId="39886"/>
    <cellStyle name="Calculation 15 3 2 2 5" xfId="29105"/>
    <cellStyle name="Calculation 15 3 2 2_Table 2A-1_EFT (Annual)" xfId="3637"/>
    <cellStyle name="Calculation 15 3 2 3" xfId="4922"/>
    <cellStyle name="Calculation 15 3 2 3 2" xfId="13182"/>
    <cellStyle name="Calculation 15 3 2 3 2 2" xfId="25188"/>
    <cellStyle name="Calculation 15 3 2 3 2 2 2" xfId="46374"/>
    <cellStyle name="Calculation 15 3 2 3 2 3" xfId="35770"/>
    <cellStyle name="Calculation 15 3 2 3 3" xfId="20075"/>
    <cellStyle name="Calculation 15 3 2 3 3 2" xfId="41262"/>
    <cellStyle name="Calculation 15 3 2 3 4" xfId="30579"/>
    <cellStyle name="Calculation 15 3 2 3_Table 2A-1_EFT (Annual)" xfId="14817"/>
    <cellStyle name="Calculation 15 3 2 4" xfId="10526"/>
    <cellStyle name="Calculation 15 3 2 4 2" xfId="22642"/>
    <cellStyle name="Calculation 15 3 2 4 2 2" xfId="43828"/>
    <cellStyle name="Calculation 15 3 2 4 3" xfId="33224"/>
    <cellStyle name="Calculation 15 3 2 5" xfId="17529"/>
    <cellStyle name="Calculation 15 3 2 5 2" xfId="38716"/>
    <cellStyle name="Calculation 15 3 2 6" xfId="27836"/>
    <cellStyle name="Calculation 15 3 2_Table 2A-1_EFT (Annual)" xfId="3862"/>
    <cellStyle name="Calculation 15 3 3" xfId="916"/>
    <cellStyle name="Calculation 15 3 3 2" xfId="4477"/>
    <cellStyle name="Calculation 15 3 3 2 2" xfId="12739"/>
    <cellStyle name="Calculation 15 3 3 2 2 2" xfId="24749"/>
    <cellStyle name="Calculation 15 3 3 2 2 2 2" xfId="45935"/>
    <cellStyle name="Calculation 15 3 3 2 2 3" xfId="35331"/>
    <cellStyle name="Calculation 15 3 3 2 3" xfId="19636"/>
    <cellStyle name="Calculation 15 3 3 2 3 2" xfId="40823"/>
    <cellStyle name="Calculation 15 3 3 2 4" xfId="30134"/>
    <cellStyle name="Calculation 15 3 3 2_Table 2A-1_EFT (Annual)" xfId="14816"/>
    <cellStyle name="Calculation 15 3 3 3" xfId="10086"/>
    <cellStyle name="Calculation 15 3 3 3 2" xfId="22203"/>
    <cellStyle name="Calculation 15 3 3 3 2 2" xfId="43389"/>
    <cellStyle name="Calculation 15 3 3 3 3" xfId="32785"/>
    <cellStyle name="Calculation 15 3 3 4" xfId="17090"/>
    <cellStyle name="Calculation 15 3 3 4 2" xfId="38277"/>
    <cellStyle name="Calculation 15 3 3 5" xfId="27391"/>
    <cellStyle name="Calculation 15 3 3_Table 2A-1_EFT (Annual)" xfId="3636"/>
    <cellStyle name="Calculation 15 3 4" xfId="2100"/>
    <cellStyle name="Calculation 15 3 4 2" xfId="5661"/>
    <cellStyle name="Calculation 15 3 4 2 2" xfId="13876"/>
    <cellStyle name="Calculation 15 3 4 2 2 2" xfId="25864"/>
    <cellStyle name="Calculation 15 3 4 2 2 2 2" xfId="47050"/>
    <cellStyle name="Calculation 15 3 4 2 2 3" xfId="36446"/>
    <cellStyle name="Calculation 15 3 4 2 3" xfId="20751"/>
    <cellStyle name="Calculation 15 3 4 2 3 2" xfId="41938"/>
    <cellStyle name="Calculation 15 3 4 2 4" xfId="31318"/>
    <cellStyle name="Calculation 15 3 4 2_Table 2A-1_EFT (Annual)" xfId="14815"/>
    <cellStyle name="Calculation 15 3 4 3" xfId="11220"/>
    <cellStyle name="Calculation 15 3 4 3 2" xfId="23318"/>
    <cellStyle name="Calculation 15 3 4 3 2 2" xfId="44504"/>
    <cellStyle name="Calculation 15 3 4 3 3" xfId="33900"/>
    <cellStyle name="Calculation 15 3 4 4" xfId="18205"/>
    <cellStyle name="Calculation 15 3 4 4 2" xfId="39392"/>
    <cellStyle name="Calculation 15 3 4 5" xfId="28575"/>
    <cellStyle name="Calculation 15 3 4_Table 2A-1_EFT (Annual)" xfId="4256"/>
    <cellStyle name="Calculation 15 3 5" xfId="3948"/>
    <cellStyle name="Calculation 15 3 5 2" xfId="12276"/>
    <cellStyle name="Calculation 15 3 5 2 2" xfId="24300"/>
    <cellStyle name="Calculation 15 3 5 2 2 2" xfId="45486"/>
    <cellStyle name="Calculation 15 3 5 2 3" xfId="34882"/>
    <cellStyle name="Calculation 15 3 5 3" xfId="19187"/>
    <cellStyle name="Calculation 15 3 5 3 2" xfId="40374"/>
    <cellStyle name="Calculation 15 3 5 4" xfId="29636"/>
    <cellStyle name="Calculation 15 3 5_Table 2A-1_EFT (Annual)" xfId="14814"/>
    <cellStyle name="Calculation 15 3 6" xfId="9613"/>
    <cellStyle name="Calculation 15 3 6 2" xfId="21754"/>
    <cellStyle name="Calculation 15 3 6 2 2" xfId="42940"/>
    <cellStyle name="Calculation 15 3 6 3" xfId="32336"/>
    <cellStyle name="Calculation 15 3 7" xfId="16641"/>
    <cellStyle name="Calculation 15 3 7 2" xfId="37828"/>
    <cellStyle name="Calculation 15 3 8" xfId="26893"/>
    <cellStyle name="Calculation 15 3_Table 2A-1_EFT (Annual)" xfId="2908"/>
    <cellStyle name="Calculation 15 4" xfId="1195"/>
    <cellStyle name="Calculation 15 4 2" xfId="2465"/>
    <cellStyle name="Calculation 15 4 2 2" xfId="6026"/>
    <cellStyle name="Calculation 15 4 2 2 2" xfId="14220"/>
    <cellStyle name="Calculation 15 4 2 2 2 2" xfId="26192"/>
    <cellStyle name="Calculation 15 4 2 2 2 2 2" xfId="47378"/>
    <cellStyle name="Calculation 15 4 2 2 2 3" xfId="36774"/>
    <cellStyle name="Calculation 15 4 2 2 3" xfId="21079"/>
    <cellStyle name="Calculation 15 4 2 2 3 2" xfId="42266"/>
    <cellStyle name="Calculation 15 4 2 2 4" xfId="31682"/>
    <cellStyle name="Calculation 15 4 2 2_Table 2A-1_EFT (Annual)" xfId="14813"/>
    <cellStyle name="Calculation 15 4 2 3" xfId="11562"/>
    <cellStyle name="Calculation 15 4 2 3 2" xfId="23646"/>
    <cellStyle name="Calculation 15 4 2 3 2 2" xfId="44832"/>
    <cellStyle name="Calculation 15 4 2 3 3" xfId="34228"/>
    <cellStyle name="Calculation 15 4 2 4" xfId="18533"/>
    <cellStyle name="Calculation 15 4 2 4 2" xfId="39720"/>
    <cellStyle name="Calculation 15 4 2 5" xfId="28939"/>
    <cellStyle name="Calculation 15 4 2_Table 2A-1_EFT (Annual)" xfId="4255"/>
    <cellStyle name="Calculation 15 4 3" xfId="4756"/>
    <cellStyle name="Calculation 15 4 3 2" xfId="13016"/>
    <cellStyle name="Calculation 15 4 3 2 2" xfId="25022"/>
    <cellStyle name="Calculation 15 4 3 2 2 2" xfId="46208"/>
    <cellStyle name="Calculation 15 4 3 2 3" xfId="35604"/>
    <cellStyle name="Calculation 15 4 3 3" xfId="19909"/>
    <cellStyle name="Calculation 15 4 3 3 2" xfId="41096"/>
    <cellStyle name="Calculation 15 4 3 4" xfId="30413"/>
    <cellStyle name="Calculation 15 4 3_Table 2A-1_EFT (Annual)" xfId="14812"/>
    <cellStyle name="Calculation 15 4 4" xfId="10360"/>
    <cellStyle name="Calculation 15 4 4 2" xfId="22476"/>
    <cellStyle name="Calculation 15 4 4 2 2" xfId="43662"/>
    <cellStyle name="Calculation 15 4 4 3" xfId="33058"/>
    <cellStyle name="Calculation 15 4 5" xfId="17363"/>
    <cellStyle name="Calculation 15 4 5 2" xfId="38550"/>
    <cellStyle name="Calculation 15 4 6" xfId="27670"/>
    <cellStyle name="Calculation 15 4_Table 2A-1_EFT (Annual)" xfId="3635"/>
    <cellStyle name="Calculation 15 5" xfId="757"/>
    <cellStyle name="Calculation 15 5 2" xfId="4318"/>
    <cellStyle name="Calculation 15 5 2 2" xfId="12598"/>
    <cellStyle name="Calculation 15 5 2 2 2" xfId="24615"/>
    <cellStyle name="Calculation 15 5 2 2 2 2" xfId="45801"/>
    <cellStyle name="Calculation 15 5 2 2 3" xfId="35197"/>
    <cellStyle name="Calculation 15 5 2 3" xfId="19502"/>
    <cellStyle name="Calculation 15 5 2 3 2" xfId="40689"/>
    <cellStyle name="Calculation 15 5 2 4" xfId="29975"/>
    <cellStyle name="Calculation 15 5 2_Table 2A-1_EFT (Annual)" xfId="14811"/>
    <cellStyle name="Calculation 15 5 3" xfId="9946"/>
    <cellStyle name="Calculation 15 5 3 2" xfId="22069"/>
    <cellStyle name="Calculation 15 5 3 2 2" xfId="43255"/>
    <cellStyle name="Calculation 15 5 3 3" xfId="32651"/>
    <cellStyle name="Calculation 15 5 4" xfId="16956"/>
    <cellStyle name="Calculation 15 5 4 2" xfId="38143"/>
    <cellStyle name="Calculation 15 5 5" xfId="27232"/>
    <cellStyle name="Calculation 15 5_Table 2A-1_EFT (Annual)" xfId="3860"/>
    <cellStyle name="Calculation 15 6" xfId="1783"/>
    <cellStyle name="Calculation 15 6 2" xfId="5344"/>
    <cellStyle name="Calculation 15 6 2 2" xfId="13559"/>
    <cellStyle name="Calculation 15 6 2 2 2" xfId="25547"/>
    <cellStyle name="Calculation 15 6 2 2 2 2" xfId="46733"/>
    <cellStyle name="Calculation 15 6 2 2 3" xfId="36129"/>
    <cellStyle name="Calculation 15 6 2 3" xfId="20434"/>
    <cellStyle name="Calculation 15 6 2 3 2" xfId="41621"/>
    <cellStyle name="Calculation 15 6 2 4" xfId="31001"/>
    <cellStyle name="Calculation 15 6 2_Table 2A-1_EFT (Annual)" xfId="14810"/>
    <cellStyle name="Calculation 15 6 3" xfId="10903"/>
    <cellStyle name="Calculation 15 6 3 2" xfId="23001"/>
    <cellStyle name="Calculation 15 6 3 2 2" xfId="44187"/>
    <cellStyle name="Calculation 15 6 3 3" xfId="33583"/>
    <cellStyle name="Calculation 15 6 4" xfId="17888"/>
    <cellStyle name="Calculation 15 6 4 2" xfId="39075"/>
    <cellStyle name="Calculation 15 6 5" xfId="28258"/>
    <cellStyle name="Calculation 15 6_Table 2A-1_EFT (Annual)" xfId="3634"/>
    <cellStyle name="Calculation 15 7" xfId="3736"/>
    <cellStyle name="Calculation 15 7 2" xfId="12104"/>
    <cellStyle name="Calculation 15 7 2 2" xfId="24134"/>
    <cellStyle name="Calculation 15 7 2 2 2" xfId="45320"/>
    <cellStyle name="Calculation 15 7 2 3" xfId="34716"/>
    <cellStyle name="Calculation 15 7 3" xfId="19021"/>
    <cellStyle name="Calculation 15 7 3 2" xfId="40208"/>
    <cellStyle name="Calculation 15 7 4" xfId="29445"/>
    <cellStyle name="Calculation 15 7_Table 2A-1_EFT (Annual)" xfId="14809"/>
    <cellStyle name="Calculation 15 8" xfId="9423"/>
    <cellStyle name="Calculation 15 8 2" xfId="21588"/>
    <cellStyle name="Calculation 15 8 2 2" xfId="42774"/>
    <cellStyle name="Calculation 15 8 3" xfId="32170"/>
    <cellStyle name="Calculation 15 9" xfId="16475"/>
    <cellStyle name="Calculation 15 9 2" xfId="37662"/>
    <cellStyle name="Calculation 15_Table 2A-1_EFT (Annual)" xfId="2906"/>
    <cellStyle name="Calculation 16" xfId="156"/>
    <cellStyle name="Calculation 16 10" xfId="26711"/>
    <cellStyle name="Calculation 16 2" xfId="549"/>
    <cellStyle name="Calculation 16 2 2" xfId="1526"/>
    <cellStyle name="Calculation 16 2 2 2" xfId="2796"/>
    <cellStyle name="Calculation 16 2 2 2 2" xfId="6357"/>
    <cellStyle name="Calculation 16 2 2 2 2 2" xfId="14551"/>
    <cellStyle name="Calculation 16 2 2 2 2 2 2" xfId="26523"/>
    <cellStyle name="Calculation 16 2 2 2 2 2 2 2" xfId="47709"/>
    <cellStyle name="Calculation 16 2 2 2 2 2 3" xfId="37105"/>
    <cellStyle name="Calculation 16 2 2 2 2 3" xfId="21410"/>
    <cellStyle name="Calculation 16 2 2 2 2 3 2" xfId="42597"/>
    <cellStyle name="Calculation 16 2 2 2 2 4" xfId="32013"/>
    <cellStyle name="Calculation 16 2 2 2 2_Table 2A-1_EFT (Annual)" xfId="14808"/>
    <cellStyle name="Calculation 16 2 2 2 3" xfId="11893"/>
    <cellStyle name="Calculation 16 2 2 2 3 2" xfId="23977"/>
    <cellStyle name="Calculation 16 2 2 2 3 2 2" xfId="45163"/>
    <cellStyle name="Calculation 16 2 2 2 3 3" xfId="34559"/>
    <cellStyle name="Calculation 16 2 2 2 4" xfId="18864"/>
    <cellStyle name="Calculation 16 2 2 2 4 2" xfId="40051"/>
    <cellStyle name="Calculation 16 2 2 2 5" xfId="29270"/>
    <cellStyle name="Calculation 16 2 2 2_Table 2A-1_EFT (Annual)" xfId="3859"/>
    <cellStyle name="Calculation 16 2 2 3" xfId="5087"/>
    <cellStyle name="Calculation 16 2 2 3 2" xfId="13347"/>
    <cellStyle name="Calculation 16 2 2 3 2 2" xfId="25353"/>
    <cellStyle name="Calculation 16 2 2 3 2 2 2" xfId="46539"/>
    <cellStyle name="Calculation 16 2 2 3 2 3" xfId="35935"/>
    <cellStyle name="Calculation 16 2 2 3 3" xfId="20240"/>
    <cellStyle name="Calculation 16 2 2 3 3 2" xfId="41427"/>
    <cellStyle name="Calculation 16 2 2 3 4" xfId="30744"/>
    <cellStyle name="Calculation 16 2 2 3_Table 2A-1_EFT (Annual)" xfId="14807"/>
    <cellStyle name="Calculation 16 2 2 4" xfId="10691"/>
    <cellStyle name="Calculation 16 2 2 4 2" xfId="22807"/>
    <cellStyle name="Calculation 16 2 2 4 2 2" xfId="43993"/>
    <cellStyle name="Calculation 16 2 2 4 3" xfId="33389"/>
    <cellStyle name="Calculation 16 2 2 5" xfId="17694"/>
    <cellStyle name="Calculation 16 2 2 5 2" xfId="38881"/>
    <cellStyle name="Calculation 16 2 2 6" xfId="28001"/>
    <cellStyle name="Calculation 16 2 2_Table 2A-1_EFT (Annual)" xfId="4254"/>
    <cellStyle name="Calculation 16 2 3" xfId="1055"/>
    <cellStyle name="Calculation 16 2 3 2" xfId="4616"/>
    <cellStyle name="Calculation 16 2 3 2 2" xfId="12876"/>
    <cellStyle name="Calculation 16 2 3 2 2 2" xfId="24882"/>
    <cellStyle name="Calculation 16 2 3 2 2 2 2" xfId="46068"/>
    <cellStyle name="Calculation 16 2 3 2 2 3" xfId="35464"/>
    <cellStyle name="Calculation 16 2 3 2 3" xfId="19769"/>
    <cellStyle name="Calculation 16 2 3 2 3 2" xfId="40956"/>
    <cellStyle name="Calculation 16 2 3 2 4" xfId="30273"/>
    <cellStyle name="Calculation 16 2 3 2_Table 2A-1_EFT (Annual)" xfId="14806"/>
    <cellStyle name="Calculation 16 2 3 3" xfId="10220"/>
    <cellStyle name="Calculation 16 2 3 3 2" xfId="22336"/>
    <cellStyle name="Calculation 16 2 3 3 2 2" xfId="43522"/>
    <cellStyle name="Calculation 16 2 3 3 3" xfId="32918"/>
    <cellStyle name="Calculation 16 2 3 4" xfId="17223"/>
    <cellStyle name="Calculation 16 2 3 4 2" xfId="38410"/>
    <cellStyle name="Calculation 16 2 3 5" xfId="27530"/>
    <cellStyle name="Calculation 16 2 3_Table 2A-1_EFT (Annual)" xfId="3633"/>
    <cellStyle name="Calculation 16 2 4" xfId="2265"/>
    <cellStyle name="Calculation 16 2 4 2" xfId="5826"/>
    <cellStyle name="Calculation 16 2 4 2 2" xfId="14041"/>
    <cellStyle name="Calculation 16 2 4 2 2 2" xfId="26029"/>
    <cellStyle name="Calculation 16 2 4 2 2 2 2" xfId="47215"/>
    <cellStyle name="Calculation 16 2 4 2 2 3" xfId="36611"/>
    <cellStyle name="Calculation 16 2 4 2 3" xfId="20916"/>
    <cellStyle name="Calculation 16 2 4 2 3 2" xfId="42103"/>
    <cellStyle name="Calculation 16 2 4 2 4" xfId="31483"/>
    <cellStyle name="Calculation 16 2 4 2_Table 2A-1_EFT (Annual)" xfId="14805"/>
    <cellStyle name="Calculation 16 2 4 3" xfId="11385"/>
    <cellStyle name="Calculation 16 2 4 3 2" xfId="23483"/>
    <cellStyle name="Calculation 16 2 4 3 2 2" xfId="44669"/>
    <cellStyle name="Calculation 16 2 4 3 3" xfId="34065"/>
    <cellStyle name="Calculation 16 2 4 4" xfId="18370"/>
    <cellStyle name="Calculation 16 2 4 4 2" xfId="39557"/>
    <cellStyle name="Calculation 16 2 4 5" xfId="28740"/>
    <cellStyle name="Calculation 16 2 4_Table 2A-1_EFT (Annual)" xfId="4253"/>
    <cellStyle name="Calculation 16 2 5" xfId="4119"/>
    <cellStyle name="Calculation 16 2 5 2" xfId="12443"/>
    <cellStyle name="Calculation 16 2 5 2 2" xfId="24465"/>
    <cellStyle name="Calculation 16 2 5 2 2 2" xfId="45651"/>
    <cellStyle name="Calculation 16 2 5 2 3" xfId="35047"/>
    <cellStyle name="Calculation 16 2 5 3" xfId="19352"/>
    <cellStyle name="Calculation 16 2 5 3 2" xfId="40539"/>
    <cellStyle name="Calculation 16 2 5 4" xfId="29807"/>
    <cellStyle name="Calculation 16 2 5_Table 2A-1_EFT (Annual)" xfId="14804"/>
    <cellStyle name="Calculation 16 2 6" xfId="9782"/>
    <cellStyle name="Calculation 16 2 6 2" xfId="21919"/>
    <cellStyle name="Calculation 16 2 6 2 2" xfId="43105"/>
    <cellStyle name="Calculation 16 2 6 3" xfId="32501"/>
    <cellStyle name="Calculation 16 2 7" xfId="16806"/>
    <cellStyle name="Calculation 16 2 7 2" xfId="37993"/>
    <cellStyle name="Calculation 16 2 8" xfId="27064"/>
    <cellStyle name="Calculation 16 2_Table 2A-1_EFT (Annual)" xfId="2910"/>
    <cellStyle name="Calculation 16 3" xfId="387"/>
    <cellStyle name="Calculation 16 3 2" xfId="1370"/>
    <cellStyle name="Calculation 16 3 2 2" xfId="2640"/>
    <cellStyle name="Calculation 16 3 2 2 2" xfId="6201"/>
    <cellStyle name="Calculation 16 3 2 2 2 2" xfId="14395"/>
    <cellStyle name="Calculation 16 3 2 2 2 2 2" xfId="26367"/>
    <cellStyle name="Calculation 16 3 2 2 2 2 2 2" xfId="47553"/>
    <cellStyle name="Calculation 16 3 2 2 2 2 3" xfId="36949"/>
    <cellStyle name="Calculation 16 3 2 2 2 3" xfId="21254"/>
    <cellStyle name="Calculation 16 3 2 2 2 3 2" xfId="42441"/>
    <cellStyle name="Calculation 16 3 2 2 2 4" xfId="31857"/>
    <cellStyle name="Calculation 16 3 2 2 2_Table 2A-1_EFT (Annual)" xfId="14803"/>
    <cellStyle name="Calculation 16 3 2 2 3" xfId="11737"/>
    <cellStyle name="Calculation 16 3 2 2 3 2" xfId="23821"/>
    <cellStyle name="Calculation 16 3 2 2 3 2 2" xfId="45007"/>
    <cellStyle name="Calculation 16 3 2 2 3 3" xfId="34403"/>
    <cellStyle name="Calculation 16 3 2 2 4" xfId="18708"/>
    <cellStyle name="Calculation 16 3 2 2 4 2" xfId="39895"/>
    <cellStyle name="Calculation 16 3 2 2 5" xfId="29114"/>
    <cellStyle name="Calculation 16 3 2 2_Table 2A-1_EFT (Annual)" xfId="3858"/>
    <cellStyle name="Calculation 16 3 2 3" xfId="4931"/>
    <cellStyle name="Calculation 16 3 2 3 2" xfId="13191"/>
    <cellStyle name="Calculation 16 3 2 3 2 2" xfId="25197"/>
    <cellStyle name="Calculation 16 3 2 3 2 2 2" xfId="46383"/>
    <cellStyle name="Calculation 16 3 2 3 2 3" xfId="35779"/>
    <cellStyle name="Calculation 16 3 2 3 3" xfId="20084"/>
    <cellStyle name="Calculation 16 3 2 3 3 2" xfId="41271"/>
    <cellStyle name="Calculation 16 3 2 3 4" xfId="30588"/>
    <cellStyle name="Calculation 16 3 2 3_Table 2A-1_EFT (Annual)" xfId="14802"/>
    <cellStyle name="Calculation 16 3 2 4" xfId="10535"/>
    <cellStyle name="Calculation 16 3 2 4 2" xfId="22651"/>
    <cellStyle name="Calculation 16 3 2 4 2 2" xfId="43837"/>
    <cellStyle name="Calculation 16 3 2 4 3" xfId="33233"/>
    <cellStyle name="Calculation 16 3 2 5" xfId="17538"/>
    <cellStyle name="Calculation 16 3 2 5 2" xfId="38725"/>
    <cellStyle name="Calculation 16 3 2 6" xfId="27845"/>
    <cellStyle name="Calculation 16 3 2_Table 2A-1_EFT (Annual)" xfId="4252"/>
    <cellStyle name="Calculation 16 3 3" xfId="923"/>
    <cellStyle name="Calculation 16 3 3 2" xfId="4484"/>
    <cellStyle name="Calculation 16 3 3 2 2" xfId="12746"/>
    <cellStyle name="Calculation 16 3 3 2 2 2" xfId="24756"/>
    <cellStyle name="Calculation 16 3 3 2 2 2 2" xfId="45942"/>
    <cellStyle name="Calculation 16 3 3 2 2 3" xfId="35338"/>
    <cellStyle name="Calculation 16 3 3 2 3" xfId="19643"/>
    <cellStyle name="Calculation 16 3 3 2 3 2" xfId="40830"/>
    <cellStyle name="Calculation 16 3 3 2 4" xfId="30141"/>
    <cellStyle name="Calculation 16 3 3 2_Table 2A-1_EFT (Annual)" xfId="14801"/>
    <cellStyle name="Calculation 16 3 3 3" xfId="10093"/>
    <cellStyle name="Calculation 16 3 3 3 2" xfId="22210"/>
    <cellStyle name="Calculation 16 3 3 3 2 2" xfId="43396"/>
    <cellStyle name="Calculation 16 3 3 3 3" xfId="32792"/>
    <cellStyle name="Calculation 16 3 3 4" xfId="17097"/>
    <cellStyle name="Calculation 16 3 3 4 2" xfId="38284"/>
    <cellStyle name="Calculation 16 3 3 5" xfId="27398"/>
    <cellStyle name="Calculation 16 3 3_Table 2A-1_EFT (Annual)" xfId="3632"/>
    <cellStyle name="Calculation 16 3 4" xfId="2109"/>
    <cellStyle name="Calculation 16 3 4 2" xfId="5670"/>
    <cellStyle name="Calculation 16 3 4 2 2" xfId="13885"/>
    <cellStyle name="Calculation 16 3 4 2 2 2" xfId="25873"/>
    <cellStyle name="Calculation 16 3 4 2 2 2 2" xfId="47059"/>
    <cellStyle name="Calculation 16 3 4 2 2 3" xfId="36455"/>
    <cellStyle name="Calculation 16 3 4 2 3" xfId="20760"/>
    <cellStyle name="Calculation 16 3 4 2 3 2" xfId="41947"/>
    <cellStyle name="Calculation 16 3 4 2 4" xfId="31327"/>
    <cellStyle name="Calculation 16 3 4 2_Table 2A-1_EFT (Annual)" xfId="14800"/>
    <cellStyle name="Calculation 16 3 4 3" xfId="11229"/>
    <cellStyle name="Calculation 16 3 4 3 2" xfId="23327"/>
    <cellStyle name="Calculation 16 3 4 3 2 2" xfId="44513"/>
    <cellStyle name="Calculation 16 3 4 3 3" xfId="33909"/>
    <cellStyle name="Calculation 16 3 4 4" xfId="18214"/>
    <cellStyle name="Calculation 16 3 4 4 2" xfId="39401"/>
    <cellStyle name="Calculation 16 3 4 5" xfId="28584"/>
    <cellStyle name="Calculation 16 3 4_Table 2A-1_EFT (Annual)" xfId="4251"/>
    <cellStyle name="Calculation 16 3 5" xfId="3957"/>
    <cellStyle name="Calculation 16 3 5 2" xfId="12285"/>
    <cellStyle name="Calculation 16 3 5 2 2" xfId="24309"/>
    <cellStyle name="Calculation 16 3 5 2 2 2" xfId="45495"/>
    <cellStyle name="Calculation 16 3 5 2 3" xfId="34891"/>
    <cellStyle name="Calculation 16 3 5 3" xfId="19196"/>
    <cellStyle name="Calculation 16 3 5 3 2" xfId="40383"/>
    <cellStyle name="Calculation 16 3 5 4" xfId="29645"/>
    <cellStyle name="Calculation 16 3 5_Table 2A-1_EFT (Annual)" xfId="14799"/>
    <cellStyle name="Calculation 16 3 6" xfId="9622"/>
    <cellStyle name="Calculation 16 3 6 2" xfId="21763"/>
    <cellStyle name="Calculation 16 3 6 2 2" xfId="42949"/>
    <cellStyle name="Calculation 16 3 6 3" xfId="32345"/>
    <cellStyle name="Calculation 16 3 7" xfId="16650"/>
    <cellStyle name="Calculation 16 3 7 2" xfId="37837"/>
    <cellStyle name="Calculation 16 3 8" xfId="26902"/>
    <cellStyle name="Calculation 16 3_Table 2A-1_EFT (Annual)" xfId="2911"/>
    <cellStyle name="Calculation 16 4" xfId="1204"/>
    <cellStyle name="Calculation 16 4 2" xfId="2474"/>
    <cellStyle name="Calculation 16 4 2 2" xfId="6035"/>
    <cellStyle name="Calculation 16 4 2 2 2" xfId="14229"/>
    <cellStyle name="Calculation 16 4 2 2 2 2" xfId="26201"/>
    <cellStyle name="Calculation 16 4 2 2 2 2 2" xfId="47387"/>
    <cellStyle name="Calculation 16 4 2 2 2 3" xfId="36783"/>
    <cellStyle name="Calculation 16 4 2 2 3" xfId="21088"/>
    <cellStyle name="Calculation 16 4 2 2 3 2" xfId="42275"/>
    <cellStyle name="Calculation 16 4 2 2 4" xfId="31691"/>
    <cellStyle name="Calculation 16 4 2 2_Table 2A-1_EFT (Annual)" xfId="14798"/>
    <cellStyle name="Calculation 16 4 2 3" xfId="11571"/>
    <cellStyle name="Calculation 16 4 2 3 2" xfId="23655"/>
    <cellStyle name="Calculation 16 4 2 3 2 2" xfId="44841"/>
    <cellStyle name="Calculation 16 4 2 3 3" xfId="34237"/>
    <cellStyle name="Calculation 16 4 2 4" xfId="18542"/>
    <cellStyle name="Calculation 16 4 2 4 2" xfId="39729"/>
    <cellStyle name="Calculation 16 4 2 5" xfId="28948"/>
    <cellStyle name="Calculation 16 4 2_Table 2A-1_EFT (Annual)" xfId="3631"/>
    <cellStyle name="Calculation 16 4 3" xfId="4765"/>
    <cellStyle name="Calculation 16 4 3 2" xfId="13025"/>
    <cellStyle name="Calculation 16 4 3 2 2" xfId="25031"/>
    <cellStyle name="Calculation 16 4 3 2 2 2" xfId="46217"/>
    <cellStyle name="Calculation 16 4 3 2 3" xfId="35613"/>
    <cellStyle name="Calculation 16 4 3 3" xfId="19918"/>
    <cellStyle name="Calculation 16 4 3 3 2" xfId="41105"/>
    <cellStyle name="Calculation 16 4 3 4" xfId="30422"/>
    <cellStyle name="Calculation 16 4 3_Table 2A-1_EFT (Annual)" xfId="14797"/>
    <cellStyle name="Calculation 16 4 4" xfId="10369"/>
    <cellStyle name="Calculation 16 4 4 2" xfId="22485"/>
    <cellStyle name="Calculation 16 4 4 2 2" xfId="43671"/>
    <cellStyle name="Calculation 16 4 4 3" xfId="33067"/>
    <cellStyle name="Calculation 16 4 5" xfId="17372"/>
    <cellStyle name="Calculation 16 4 5 2" xfId="38559"/>
    <cellStyle name="Calculation 16 4 6" xfId="27679"/>
    <cellStyle name="Calculation 16 4_Table 2A-1_EFT (Annual)" xfId="3648"/>
    <cellStyle name="Calculation 16 5" xfId="764"/>
    <cellStyle name="Calculation 16 5 2" xfId="4325"/>
    <cellStyle name="Calculation 16 5 2 2" xfId="12605"/>
    <cellStyle name="Calculation 16 5 2 2 2" xfId="24622"/>
    <cellStyle name="Calculation 16 5 2 2 2 2" xfId="45808"/>
    <cellStyle name="Calculation 16 5 2 2 3" xfId="35204"/>
    <cellStyle name="Calculation 16 5 2 3" xfId="19509"/>
    <cellStyle name="Calculation 16 5 2 3 2" xfId="40696"/>
    <cellStyle name="Calculation 16 5 2 4" xfId="29982"/>
    <cellStyle name="Calculation 16 5 2_Table 2A-1_EFT (Annual)" xfId="14796"/>
    <cellStyle name="Calculation 16 5 3" xfId="9953"/>
    <cellStyle name="Calculation 16 5 3 2" xfId="22076"/>
    <cellStyle name="Calculation 16 5 3 2 2" xfId="43262"/>
    <cellStyle name="Calculation 16 5 3 3" xfId="32658"/>
    <cellStyle name="Calculation 16 5 4" xfId="16963"/>
    <cellStyle name="Calculation 16 5 4 2" xfId="38150"/>
    <cellStyle name="Calculation 16 5 5" xfId="27239"/>
    <cellStyle name="Calculation 16 5_Table 2A-1_EFT (Annual)" xfId="3659"/>
    <cellStyle name="Calculation 16 6" xfId="1846"/>
    <cellStyle name="Calculation 16 6 2" xfId="5407"/>
    <cellStyle name="Calculation 16 6 2 2" xfId="13622"/>
    <cellStyle name="Calculation 16 6 2 2 2" xfId="25610"/>
    <cellStyle name="Calculation 16 6 2 2 2 2" xfId="46796"/>
    <cellStyle name="Calculation 16 6 2 2 3" xfId="36192"/>
    <cellStyle name="Calculation 16 6 2 3" xfId="20497"/>
    <cellStyle name="Calculation 16 6 2 3 2" xfId="41684"/>
    <cellStyle name="Calculation 16 6 2 4" xfId="31064"/>
    <cellStyle name="Calculation 16 6 2_Table 2A-1_EFT (Annual)" xfId="14795"/>
    <cellStyle name="Calculation 16 6 3" xfId="10966"/>
    <cellStyle name="Calculation 16 6 3 2" xfId="23064"/>
    <cellStyle name="Calculation 16 6 3 2 2" xfId="44250"/>
    <cellStyle name="Calculation 16 6 3 3" xfId="33646"/>
    <cellStyle name="Calculation 16 6 4" xfId="17951"/>
    <cellStyle name="Calculation 16 6 4 2" xfId="39138"/>
    <cellStyle name="Calculation 16 6 5" xfId="28321"/>
    <cellStyle name="Calculation 16 6_Table 2A-1_EFT (Annual)" xfId="3630"/>
    <cellStyle name="Calculation 16 7" xfId="3745"/>
    <cellStyle name="Calculation 16 7 2" xfId="12113"/>
    <cellStyle name="Calculation 16 7 2 2" xfId="24143"/>
    <cellStyle name="Calculation 16 7 2 2 2" xfId="45329"/>
    <cellStyle name="Calculation 16 7 2 3" xfId="34725"/>
    <cellStyle name="Calculation 16 7 3" xfId="19030"/>
    <cellStyle name="Calculation 16 7 3 2" xfId="40217"/>
    <cellStyle name="Calculation 16 7 4" xfId="29454"/>
    <cellStyle name="Calculation 16 7_Table 2A-1_EFT (Annual)" xfId="14794"/>
    <cellStyle name="Calculation 16 8" xfId="9432"/>
    <cellStyle name="Calculation 16 8 2" xfId="21597"/>
    <cellStyle name="Calculation 16 8 2 2" xfId="42783"/>
    <cellStyle name="Calculation 16 8 3" xfId="32179"/>
    <cellStyle name="Calculation 16 9" xfId="16484"/>
    <cellStyle name="Calculation 16 9 2" xfId="37671"/>
    <cellStyle name="Calculation 16_Table 2A-1_EFT (Annual)" xfId="2909"/>
    <cellStyle name="Calculation 17" xfId="164"/>
    <cellStyle name="Calculation 17 10" xfId="26719"/>
    <cellStyle name="Calculation 17 2" xfId="557"/>
    <cellStyle name="Calculation 17 2 2" xfId="1534"/>
    <cellStyle name="Calculation 17 2 2 2" xfId="2804"/>
    <cellStyle name="Calculation 17 2 2 2 2" xfId="6365"/>
    <cellStyle name="Calculation 17 2 2 2 2 2" xfId="14559"/>
    <cellStyle name="Calculation 17 2 2 2 2 2 2" xfId="26531"/>
    <cellStyle name="Calculation 17 2 2 2 2 2 2 2" xfId="47717"/>
    <cellStyle name="Calculation 17 2 2 2 2 2 3" xfId="37113"/>
    <cellStyle name="Calculation 17 2 2 2 2 3" xfId="21418"/>
    <cellStyle name="Calculation 17 2 2 2 2 3 2" xfId="42605"/>
    <cellStyle name="Calculation 17 2 2 2 2 4" xfId="32021"/>
    <cellStyle name="Calculation 17 2 2 2 2_Table 2A-1_EFT (Annual)" xfId="14793"/>
    <cellStyle name="Calculation 17 2 2 2 3" xfId="11901"/>
    <cellStyle name="Calculation 17 2 2 2 3 2" xfId="23985"/>
    <cellStyle name="Calculation 17 2 2 2 3 2 2" xfId="45171"/>
    <cellStyle name="Calculation 17 2 2 2 3 3" xfId="34567"/>
    <cellStyle name="Calculation 17 2 2 2 4" xfId="18872"/>
    <cellStyle name="Calculation 17 2 2 2 4 2" xfId="40059"/>
    <cellStyle name="Calculation 17 2 2 2 5" xfId="29278"/>
    <cellStyle name="Calculation 17 2 2 2_Table 2A-1_EFT (Annual)" xfId="3686"/>
    <cellStyle name="Calculation 17 2 2 3" xfId="5095"/>
    <cellStyle name="Calculation 17 2 2 3 2" xfId="13355"/>
    <cellStyle name="Calculation 17 2 2 3 2 2" xfId="25361"/>
    <cellStyle name="Calculation 17 2 2 3 2 2 2" xfId="46547"/>
    <cellStyle name="Calculation 17 2 2 3 2 3" xfId="35943"/>
    <cellStyle name="Calculation 17 2 2 3 3" xfId="20248"/>
    <cellStyle name="Calculation 17 2 2 3 3 2" xfId="41435"/>
    <cellStyle name="Calculation 17 2 2 3 4" xfId="30752"/>
    <cellStyle name="Calculation 17 2 2 3_Table 2A-1_EFT (Annual)" xfId="14792"/>
    <cellStyle name="Calculation 17 2 2 4" xfId="10699"/>
    <cellStyle name="Calculation 17 2 2 4 2" xfId="22815"/>
    <cellStyle name="Calculation 17 2 2 4 2 2" xfId="44001"/>
    <cellStyle name="Calculation 17 2 2 4 3" xfId="33397"/>
    <cellStyle name="Calculation 17 2 2 5" xfId="17702"/>
    <cellStyle name="Calculation 17 2 2 5 2" xfId="38889"/>
    <cellStyle name="Calculation 17 2 2 6" xfId="28009"/>
    <cellStyle name="Calculation 17 2 2_Table 2A-1_EFT (Annual)" xfId="3657"/>
    <cellStyle name="Calculation 17 2 3" xfId="1061"/>
    <cellStyle name="Calculation 17 2 3 2" xfId="4622"/>
    <cellStyle name="Calculation 17 2 3 2 2" xfId="12882"/>
    <cellStyle name="Calculation 17 2 3 2 2 2" xfId="24888"/>
    <cellStyle name="Calculation 17 2 3 2 2 2 2" xfId="46074"/>
    <cellStyle name="Calculation 17 2 3 2 2 3" xfId="35470"/>
    <cellStyle name="Calculation 17 2 3 2 3" xfId="19775"/>
    <cellStyle name="Calculation 17 2 3 2 3 2" xfId="40962"/>
    <cellStyle name="Calculation 17 2 3 2 4" xfId="30279"/>
    <cellStyle name="Calculation 17 2 3 2_Table 2A-1_EFT (Annual)" xfId="14791"/>
    <cellStyle name="Calculation 17 2 3 3" xfId="10226"/>
    <cellStyle name="Calculation 17 2 3 3 2" xfId="22342"/>
    <cellStyle name="Calculation 17 2 3 3 2 2" xfId="43528"/>
    <cellStyle name="Calculation 17 2 3 3 3" xfId="32924"/>
    <cellStyle name="Calculation 17 2 3 4" xfId="17229"/>
    <cellStyle name="Calculation 17 2 3 4 2" xfId="38416"/>
    <cellStyle name="Calculation 17 2 3 5" xfId="27536"/>
    <cellStyle name="Calculation 17 2 3_Table 2A-1_EFT (Annual)" xfId="3629"/>
    <cellStyle name="Calculation 17 2 4" xfId="2273"/>
    <cellStyle name="Calculation 17 2 4 2" xfId="5834"/>
    <cellStyle name="Calculation 17 2 4 2 2" xfId="14049"/>
    <cellStyle name="Calculation 17 2 4 2 2 2" xfId="26037"/>
    <cellStyle name="Calculation 17 2 4 2 2 2 2" xfId="47223"/>
    <cellStyle name="Calculation 17 2 4 2 2 3" xfId="36619"/>
    <cellStyle name="Calculation 17 2 4 2 3" xfId="20924"/>
    <cellStyle name="Calculation 17 2 4 2 3 2" xfId="42111"/>
    <cellStyle name="Calculation 17 2 4 2 4" xfId="31491"/>
    <cellStyle name="Calculation 17 2 4 2_Table 2A-1_EFT (Annual)" xfId="14790"/>
    <cellStyle name="Calculation 17 2 4 3" xfId="11393"/>
    <cellStyle name="Calculation 17 2 4 3 2" xfId="23491"/>
    <cellStyle name="Calculation 17 2 4 3 2 2" xfId="44677"/>
    <cellStyle name="Calculation 17 2 4 3 3" xfId="34073"/>
    <cellStyle name="Calculation 17 2 4 4" xfId="18378"/>
    <cellStyle name="Calculation 17 2 4 4 2" xfId="39565"/>
    <cellStyle name="Calculation 17 2 4 5" xfId="28748"/>
    <cellStyle name="Calculation 17 2 4_Table 2A-1_EFT (Annual)" xfId="3646"/>
    <cellStyle name="Calculation 17 2 5" xfId="4127"/>
    <cellStyle name="Calculation 17 2 5 2" xfId="12451"/>
    <cellStyle name="Calculation 17 2 5 2 2" xfId="24473"/>
    <cellStyle name="Calculation 17 2 5 2 2 2" xfId="45659"/>
    <cellStyle name="Calculation 17 2 5 2 3" xfId="35055"/>
    <cellStyle name="Calculation 17 2 5 3" xfId="19360"/>
    <cellStyle name="Calculation 17 2 5 3 2" xfId="40547"/>
    <cellStyle name="Calculation 17 2 5 4" xfId="29815"/>
    <cellStyle name="Calculation 17 2 5_Table 2A-1_EFT (Annual)" xfId="14789"/>
    <cellStyle name="Calculation 17 2 6" xfId="9790"/>
    <cellStyle name="Calculation 17 2 6 2" xfId="21927"/>
    <cellStyle name="Calculation 17 2 6 2 2" xfId="43113"/>
    <cellStyle name="Calculation 17 2 6 3" xfId="32509"/>
    <cellStyle name="Calculation 17 2 7" xfId="16814"/>
    <cellStyle name="Calculation 17 2 7 2" xfId="38001"/>
    <cellStyle name="Calculation 17 2 8" xfId="27072"/>
    <cellStyle name="Calculation 17 2_Table 2A-1_EFT (Annual)" xfId="2913"/>
    <cellStyle name="Calculation 17 3" xfId="395"/>
    <cellStyle name="Calculation 17 3 2" xfId="1378"/>
    <cellStyle name="Calculation 17 3 2 2" xfId="2648"/>
    <cellStyle name="Calculation 17 3 2 2 2" xfId="6209"/>
    <cellStyle name="Calculation 17 3 2 2 2 2" xfId="14403"/>
    <cellStyle name="Calculation 17 3 2 2 2 2 2" xfId="26375"/>
    <cellStyle name="Calculation 17 3 2 2 2 2 2 2" xfId="47561"/>
    <cellStyle name="Calculation 17 3 2 2 2 2 3" xfId="36957"/>
    <cellStyle name="Calculation 17 3 2 2 2 3" xfId="21262"/>
    <cellStyle name="Calculation 17 3 2 2 2 3 2" xfId="42449"/>
    <cellStyle name="Calculation 17 3 2 2 2 4" xfId="31865"/>
    <cellStyle name="Calculation 17 3 2 2 2_Table 2A-1_EFT (Annual)" xfId="14788"/>
    <cellStyle name="Calculation 17 3 2 2 3" xfId="11745"/>
    <cellStyle name="Calculation 17 3 2 2 3 2" xfId="23829"/>
    <cellStyle name="Calculation 17 3 2 2 3 2 2" xfId="45015"/>
    <cellStyle name="Calculation 17 3 2 2 3 3" xfId="34411"/>
    <cellStyle name="Calculation 17 3 2 2 4" xfId="18716"/>
    <cellStyle name="Calculation 17 3 2 2 4 2" xfId="39903"/>
    <cellStyle name="Calculation 17 3 2 2 5" xfId="29122"/>
    <cellStyle name="Calculation 17 3 2 2_Table 2A-1_EFT (Annual)" xfId="3627"/>
    <cellStyle name="Calculation 17 3 2 3" xfId="4939"/>
    <cellStyle name="Calculation 17 3 2 3 2" xfId="13199"/>
    <cellStyle name="Calculation 17 3 2 3 2 2" xfId="25205"/>
    <cellStyle name="Calculation 17 3 2 3 2 2 2" xfId="46391"/>
    <cellStyle name="Calculation 17 3 2 3 2 3" xfId="35787"/>
    <cellStyle name="Calculation 17 3 2 3 3" xfId="20092"/>
    <cellStyle name="Calculation 17 3 2 3 3 2" xfId="41279"/>
    <cellStyle name="Calculation 17 3 2 3 4" xfId="30596"/>
    <cellStyle name="Calculation 17 3 2 3_Table 2A-1_EFT (Annual)" xfId="14787"/>
    <cellStyle name="Calculation 17 3 2 4" xfId="10543"/>
    <cellStyle name="Calculation 17 3 2 4 2" xfId="22659"/>
    <cellStyle name="Calculation 17 3 2 4 2 2" xfId="43845"/>
    <cellStyle name="Calculation 17 3 2 4 3" xfId="33241"/>
    <cellStyle name="Calculation 17 3 2 5" xfId="17546"/>
    <cellStyle name="Calculation 17 3 2 5 2" xfId="38733"/>
    <cellStyle name="Calculation 17 3 2 6" xfId="27853"/>
    <cellStyle name="Calculation 17 3 2_Table 2A-1_EFT (Annual)" xfId="3628"/>
    <cellStyle name="Calculation 17 3 3" xfId="929"/>
    <cellStyle name="Calculation 17 3 3 2" xfId="4490"/>
    <cellStyle name="Calculation 17 3 3 2 2" xfId="12752"/>
    <cellStyle name="Calculation 17 3 3 2 2 2" xfId="24762"/>
    <cellStyle name="Calculation 17 3 3 2 2 2 2" xfId="45948"/>
    <cellStyle name="Calculation 17 3 3 2 2 3" xfId="35344"/>
    <cellStyle name="Calculation 17 3 3 2 3" xfId="19649"/>
    <cellStyle name="Calculation 17 3 3 2 3 2" xfId="40836"/>
    <cellStyle name="Calculation 17 3 3 2 4" xfId="30147"/>
    <cellStyle name="Calculation 17 3 3 2_Table 2A-1_EFT (Annual)" xfId="14786"/>
    <cellStyle name="Calculation 17 3 3 3" xfId="10099"/>
    <cellStyle name="Calculation 17 3 3 3 2" xfId="22216"/>
    <cellStyle name="Calculation 17 3 3 3 2 2" xfId="43402"/>
    <cellStyle name="Calculation 17 3 3 3 3" xfId="32798"/>
    <cellStyle name="Calculation 17 3 3 4" xfId="17103"/>
    <cellStyle name="Calculation 17 3 3 4 2" xfId="38290"/>
    <cellStyle name="Calculation 17 3 3 5" xfId="27404"/>
    <cellStyle name="Calculation 17 3 3_Table 2A-1_EFT (Annual)" xfId="4250"/>
    <cellStyle name="Calculation 17 3 4" xfId="2117"/>
    <cellStyle name="Calculation 17 3 4 2" xfId="5678"/>
    <cellStyle name="Calculation 17 3 4 2 2" xfId="13893"/>
    <cellStyle name="Calculation 17 3 4 2 2 2" xfId="25881"/>
    <cellStyle name="Calculation 17 3 4 2 2 2 2" xfId="47067"/>
    <cellStyle name="Calculation 17 3 4 2 2 3" xfId="36463"/>
    <cellStyle name="Calculation 17 3 4 2 3" xfId="20768"/>
    <cellStyle name="Calculation 17 3 4 2 3 2" xfId="41955"/>
    <cellStyle name="Calculation 17 3 4 2 4" xfId="31335"/>
    <cellStyle name="Calculation 17 3 4 2_Table 2A-1_EFT (Annual)" xfId="14785"/>
    <cellStyle name="Calculation 17 3 4 3" xfId="11237"/>
    <cellStyle name="Calculation 17 3 4 3 2" xfId="23335"/>
    <cellStyle name="Calculation 17 3 4 3 2 2" xfId="44521"/>
    <cellStyle name="Calculation 17 3 4 3 3" xfId="33917"/>
    <cellStyle name="Calculation 17 3 4 4" xfId="18222"/>
    <cellStyle name="Calculation 17 3 4 4 2" xfId="39409"/>
    <cellStyle name="Calculation 17 3 4 5" xfId="28592"/>
    <cellStyle name="Calculation 17 3 4_Table 2A-1_EFT (Annual)" xfId="3857"/>
    <cellStyle name="Calculation 17 3 5" xfId="3965"/>
    <cellStyle name="Calculation 17 3 5 2" xfId="12293"/>
    <cellStyle name="Calculation 17 3 5 2 2" xfId="24317"/>
    <cellStyle name="Calculation 17 3 5 2 2 2" xfId="45503"/>
    <cellStyle name="Calculation 17 3 5 2 3" xfId="34899"/>
    <cellStyle name="Calculation 17 3 5 3" xfId="19204"/>
    <cellStyle name="Calculation 17 3 5 3 2" xfId="40391"/>
    <cellStyle name="Calculation 17 3 5 4" xfId="29653"/>
    <cellStyle name="Calculation 17 3 5_Table 2A-1_EFT (Annual)" xfId="14784"/>
    <cellStyle name="Calculation 17 3 6" xfId="9630"/>
    <cellStyle name="Calculation 17 3 6 2" xfId="21771"/>
    <cellStyle name="Calculation 17 3 6 2 2" xfId="42957"/>
    <cellStyle name="Calculation 17 3 6 3" xfId="32353"/>
    <cellStyle name="Calculation 17 3 7" xfId="16658"/>
    <cellStyle name="Calculation 17 3 7 2" xfId="37845"/>
    <cellStyle name="Calculation 17 3 8" xfId="26910"/>
    <cellStyle name="Calculation 17 3_Table 2A-1_EFT (Annual)" xfId="2914"/>
    <cellStyle name="Calculation 17 4" xfId="1212"/>
    <cellStyle name="Calculation 17 4 2" xfId="2482"/>
    <cellStyle name="Calculation 17 4 2 2" xfId="6043"/>
    <cellStyle name="Calculation 17 4 2 2 2" xfId="14237"/>
    <cellStyle name="Calculation 17 4 2 2 2 2" xfId="26209"/>
    <cellStyle name="Calculation 17 4 2 2 2 2 2" xfId="47395"/>
    <cellStyle name="Calculation 17 4 2 2 2 3" xfId="36791"/>
    <cellStyle name="Calculation 17 4 2 2 3" xfId="21096"/>
    <cellStyle name="Calculation 17 4 2 2 3 2" xfId="42283"/>
    <cellStyle name="Calculation 17 4 2 2 4" xfId="31699"/>
    <cellStyle name="Calculation 17 4 2 2_Table 2A-1_EFT (Annual)" xfId="14783"/>
    <cellStyle name="Calculation 17 4 2 3" xfId="11579"/>
    <cellStyle name="Calculation 17 4 2 3 2" xfId="23663"/>
    <cellStyle name="Calculation 17 4 2 3 2 2" xfId="44849"/>
    <cellStyle name="Calculation 17 4 2 3 3" xfId="34245"/>
    <cellStyle name="Calculation 17 4 2 4" xfId="18550"/>
    <cellStyle name="Calculation 17 4 2 4 2" xfId="39737"/>
    <cellStyle name="Calculation 17 4 2 5" xfId="28956"/>
    <cellStyle name="Calculation 17 4 2_Table 2A-1_EFT (Annual)" xfId="4248"/>
    <cellStyle name="Calculation 17 4 3" xfId="4773"/>
    <cellStyle name="Calculation 17 4 3 2" xfId="13033"/>
    <cellStyle name="Calculation 17 4 3 2 2" xfId="25039"/>
    <cellStyle name="Calculation 17 4 3 2 2 2" xfId="46225"/>
    <cellStyle name="Calculation 17 4 3 2 3" xfId="35621"/>
    <cellStyle name="Calculation 17 4 3 3" xfId="19926"/>
    <cellStyle name="Calculation 17 4 3 3 2" xfId="41113"/>
    <cellStyle name="Calculation 17 4 3 4" xfId="30430"/>
    <cellStyle name="Calculation 17 4 3_Table 2A-1_EFT (Annual)" xfId="14782"/>
    <cellStyle name="Calculation 17 4 4" xfId="10377"/>
    <cellStyle name="Calculation 17 4 4 2" xfId="22493"/>
    <cellStyle name="Calculation 17 4 4 2 2" xfId="43679"/>
    <cellStyle name="Calculation 17 4 4 3" xfId="33075"/>
    <cellStyle name="Calculation 17 4 5" xfId="17380"/>
    <cellStyle name="Calculation 17 4 5 2" xfId="38567"/>
    <cellStyle name="Calculation 17 4 6" xfId="27687"/>
    <cellStyle name="Calculation 17 4_Table 2A-1_EFT (Annual)" xfId="3626"/>
    <cellStyle name="Calculation 17 5" xfId="770"/>
    <cellStyle name="Calculation 17 5 2" xfId="4331"/>
    <cellStyle name="Calculation 17 5 2 2" xfId="12611"/>
    <cellStyle name="Calculation 17 5 2 2 2" xfId="24628"/>
    <cellStyle name="Calculation 17 5 2 2 2 2" xfId="45814"/>
    <cellStyle name="Calculation 17 5 2 2 3" xfId="35210"/>
    <cellStyle name="Calculation 17 5 2 3" xfId="19515"/>
    <cellStyle name="Calculation 17 5 2 3 2" xfId="40702"/>
    <cellStyle name="Calculation 17 5 2 4" xfId="29988"/>
    <cellStyle name="Calculation 17 5 2_Table 2A-1_EFT (Annual)" xfId="14781"/>
    <cellStyle name="Calculation 17 5 3" xfId="9959"/>
    <cellStyle name="Calculation 17 5 3 2" xfId="22082"/>
    <cellStyle name="Calculation 17 5 3 2 2" xfId="43268"/>
    <cellStyle name="Calculation 17 5 3 3" xfId="32664"/>
    <cellStyle name="Calculation 17 5 4" xfId="16969"/>
    <cellStyle name="Calculation 17 5 4 2" xfId="38156"/>
    <cellStyle name="Calculation 17 5 5" xfId="27245"/>
    <cellStyle name="Calculation 17 5_Table 2A-1_EFT (Annual)" xfId="3855"/>
    <cellStyle name="Calculation 17 6" xfId="1951"/>
    <cellStyle name="Calculation 17 6 2" xfId="5512"/>
    <cellStyle name="Calculation 17 6 2 2" xfId="13727"/>
    <cellStyle name="Calculation 17 6 2 2 2" xfId="25715"/>
    <cellStyle name="Calculation 17 6 2 2 2 2" xfId="46901"/>
    <cellStyle name="Calculation 17 6 2 2 3" xfId="36297"/>
    <cellStyle name="Calculation 17 6 2 3" xfId="20602"/>
    <cellStyle name="Calculation 17 6 2 3 2" xfId="41789"/>
    <cellStyle name="Calculation 17 6 2 4" xfId="31169"/>
    <cellStyle name="Calculation 17 6 2_Table 2A-1_EFT (Annual)" xfId="14780"/>
    <cellStyle name="Calculation 17 6 3" xfId="11071"/>
    <cellStyle name="Calculation 17 6 3 2" xfId="23169"/>
    <cellStyle name="Calculation 17 6 3 2 2" xfId="44355"/>
    <cellStyle name="Calculation 17 6 3 3" xfId="33751"/>
    <cellStyle name="Calculation 17 6 4" xfId="18056"/>
    <cellStyle name="Calculation 17 6 4 2" xfId="39243"/>
    <cellStyle name="Calculation 17 6 5" xfId="28426"/>
    <cellStyle name="Calculation 17 6_Table 2A-1_EFT (Annual)" xfId="3625"/>
    <cellStyle name="Calculation 17 7" xfId="3753"/>
    <cellStyle name="Calculation 17 7 2" xfId="12121"/>
    <cellStyle name="Calculation 17 7 2 2" xfId="24151"/>
    <cellStyle name="Calculation 17 7 2 2 2" xfId="45337"/>
    <cellStyle name="Calculation 17 7 2 3" xfId="34733"/>
    <cellStyle name="Calculation 17 7 3" xfId="19038"/>
    <cellStyle name="Calculation 17 7 3 2" xfId="40225"/>
    <cellStyle name="Calculation 17 7 4" xfId="29462"/>
    <cellStyle name="Calculation 17 7_Table 2A-1_EFT (Annual)" xfId="14779"/>
    <cellStyle name="Calculation 17 8" xfId="9440"/>
    <cellStyle name="Calculation 17 8 2" xfId="21605"/>
    <cellStyle name="Calculation 17 8 2 2" xfId="42791"/>
    <cellStyle name="Calculation 17 8 3" xfId="32187"/>
    <cellStyle name="Calculation 17 9" xfId="16492"/>
    <cellStyle name="Calculation 17 9 2" xfId="37679"/>
    <cellStyle name="Calculation 17_Table 2A-1_EFT (Annual)" xfId="2912"/>
    <cellStyle name="Calculation 18" xfId="168"/>
    <cellStyle name="Calculation 18 10" xfId="26723"/>
    <cellStyle name="Calculation 18 2" xfId="561"/>
    <cellStyle name="Calculation 18 2 2" xfId="1538"/>
    <cellStyle name="Calculation 18 2 2 2" xfId="2808"/>
    <cellStyle name="Calculation 18 2 2 2 2" xfId="6369"/>
    <cellStyle name="Calculation 18 2 2 2 2 2" xfId="14563"/>
    <cellStyle name="Calculation 18 2 2 2 2 2 2" xfId="26535"/>
    <cellStyle name="Calculation 18 2 2 2 2 2 2 2" xfId="47721"/>
    <cellStyle name="Calculation 18 2 2 2 2 2 3" xfId="37117"/>
    <cellStyle name="Calculation 18 2 2 2 2 3" xfId="21422"/>
    <cellStyle name="Calculation 18 2 2 2 2 3 2" xfId="42609"/>
    <cellStyle name="Calculation 18 2 2 2 2 4" xfId="32025"/>
    <cellStyle name="Calculation 18 2 2 2 2_Table 2A-1_EFT (Annual)" xfId="14778"/>
    <cellStyle name="Calculation 18 2 2 2 3" xfId="11905"/>
    <cellStyle name="Calculation 18 2 2 2 3 2" xfId="23989"/>
    <cellStyle name="Calculation 18 2 2 2 3 2 2" xfId="45175"/>
    <cellStyle name="Calculation 18 2 2 2 3 3" xfId="34571"/>
    <cellStyle name="Calculation 18 2 2 2 4" xfId="18876"/>
    <cellStyle name="Calculation 18 2 2 2 4 2" xfId="40063"/>
    <cellStyle name="Calculation 18 2 2 2 5" xfId="29282"/>
    <cellStyle name="Calculation 18 2 2 2_Table 2A-1_EFT (Annual)" xfId="3854"/>
    <cellStyle name="Calculation 18 2 2 3" xfId="5099"/>
    <cellStyle name="Calculation 18 2 2 3 2" xfId="13359"/>
    <cellStyle name="Calculation 18 2 2 3 2 2" xfId="25365"/>
    <cellStyle name="Calculation 18 2 2 3 2 2 2" xfId="46551"/>
    <cellStyle name="Calculation 18 2 2 3 2 3" xfId="35947"/>
    <cellStyle name="Calculation 18 2 2 3 3" xfId="20252"/>
    <cellStyle name="Calculation 18 2 2 3 3 2" xfId="41439"/>
    <cellStyle name="Calculation 18 2 2 3 4" xfId="30756"/>
    <cellStyle name="Calculation 18 2 2 3_Table 2A-1_EFT (Annual)" xfId="14777"/>
    <cellStyle name="Calculation 18 2 2 4" xfId="10703"/>
    <cellStyle name="Calculation 18 2 2 4 2" xfId="22819"/>
    <cellStyle name="Calculation 18 2 2 4 2 2" xfId="44005"/>
    <cellStyle name="Calculation 18 2 2 4 3" xfId="33401"/>
    <cellStyle name="Calculation 18 2 2 5" xfId="17706"/>
    <cellStyle name="Calculation 18 2 2 5 2" xfId="38893"/>
    <cellStyle name="Calculation 18 2 2 6" xfId="28013"/>
    <cellStyle name="Calculation 18 2 2_Table 2A-1_EFT (Annual)" xfId="4247"/>
    <cellStyle name="Calculation 18 2 3" xfId="1064"/>
    <cellStyle name="Calculation 18 2 3 2" xfId="4625"/>
    <cellStyle name="Calculation 18 2 3 2 2" xfId="12885"/>
    <cellStyle name="Calculation 18 2 3 2 2 2" xfId="24891"/>
    <cellStyle name="Calculation 18 2 3 2 2 2 2" xfId="46077"/>
    <cellStyle name="Calculation 18 2 3 2 2 3" xfId="35473"/>
    <cellStyle name="Calculation 18 2 3 2 3" xfId="19778"/>
    <cellStyle name="Calculation 18 2 3 2 3 2" xfId="40965"/>
    <cellStyle name="Calculation 18 2 3 2 4" xfId="30282"/>
    <cellStyle name="Calculation 18 2 3 2_Table 2A-1_EFT (Annual)" xfId="14776"/>
    <cellStyle name="Calculation 18 2 3 3" xfId="10229"/>
    <cellStyle name="Calculation 18 2 3 3 2" xfId="22345"/>
    <cellStyle name="Calculation 18 2 3 3 2 2" xfId="43531"/>
    <cellStyle name="Calculation 18 2 3 3 3" xfId="32927"/>
    <cellStyle name="Calculation 18 2 3 4" xfId="17232"/>
    <cellStyle name="Calculation 18 2 3 4 2" xfId="38419"/>
    <cellStyle name="Calculation 18 2 3 5" xfId="27539"/>
    <cellStyle name="Calculation 18 2 3_Table 2A-1_EFT (Annual)" xfId="3624"/>
    <cellStyle name="Calculation 18 2 4" xfId="2277"/>
    <cellStyle name="Calculation 18 2 4 2" xfId="5838"/>
    <cellStyle name="Calculation 18 2 4 2 2" xfId="14053"/>
    <cellStyle name="Calculation 18 2 4 2 2 2" xfId="26041"/>
    <cellStyle name="Calculation 18 2 4 2 2 2 2" xfId="47227"/>
    <cellStyle name="Calculation 18 2 4 2 2 3" xfId="36623"/>
    <cellStyle name="Calculation 18 2 4 2 3" xfId="20928"/>
    <cellStyle name="Calculation 18 2 4 2 3 2" xfId="42115"/>
    <cellStyle name="Calculation 18 2 4 2 4" xfId="31495"/>
    <cellStyle name="Calculation 18 2 4 2_Table 2A-1_EFT (Annual)" xfId="14775"/>
    <cellStyle name="Calculation 18 2 4 3" xfId="11397"/>
    <cellStyle name="Calculation 18 2 4 3 2" xfId="23495"/>
    <cellStyle name="Calculation 18 2 4 3 2 2" xfId="44681"/>
    <cellStyle name="Calculation 18 2 4 3 3" xfId="34077"/>
    <cellStyle name="Calculation 18 2 4 4" xfId="18382"/>
    <cellStyle name="Calculation 18 2 4 4 2" xfId="39569"/>
    <cellStyle name="Calculation 18 2 4 5" xfId="28752"/>
    <cellStyle name="Calculation 18 2 4_Table 2A-1_EFT (Annual)" xfId="4246"/>
    <cellStyle name="Calculation 18 2 5" xfId="4131"/>
    <cellStyle name="Calculation 18 2 5 2" xfId="12455"/>
    <cellStyle name="Calculation 18 2 5 2 2" xfId="24477"/>
    <cellStyle name="Calculation 18 2 5 2 2 2" xfId="45663"/>
    <cellStyle name="Calculation 18 2 5 2 3" xfId="35059"/>
    <cellStyle name="Calculation 18 2 5 3" xfId="19364"/>
    <cellStyle name="Calculation 18 2 5 3 2" xfId="40551"/>
    <cellStyle name="Calculation 18 2 5 4" xfId="29819"/>
    <cellStyle name="Calculation 18 2 5_Table 2A-1_EFT (Annual)" xfId="14774"/>
    <cellStyle name="Calculation 18 2 6" xfId="9794"/>
    <cellStyle name="Calculation 18 2 6 2" xfId="21931"/>
    <cellStyle name="Calculation 18 2 6 2 2" xfId="43117"/>
    <cellStyle name="Calculation 18 2 6 3" xfId="32513"/>
    <cellStyle name="Calculation 18 2 7" xfId="16818"/>
    <cellStyle name="Calculation 18 2 7 2" xfId="38005"/>
    <cellStyle name="Calculation 18 2 8" xfId="27076"/>
    <cellStyle name="Calculation 18 2_Table 2A-1_EFT (Annual)" xfId="2916"/>
    <cellStyle name="Calculation 18 3" xfId="399"/>
    <cellStyle name="Calculation 18 3 2" xfId="1382"/>
    <cellStyle name="Calculation 18 3 2 2" xfId="2652"/>
    <cellStyle name="Calculation 18 3 2 2 2" xfId="6213"/>
    <cellStyle name="Calculation 18 3 2 2 2 2" xfId="14407"/>
    <cellStyle name="Calculation 18 3 2 2 2 2 2" xfId="26379"/>
    <cellStyle name="Calculation 18 3 2 2 2 2 2 2" xfId="47565"/>
    <cellStyle name="Calculation 18 3 2 2 2 2 3" xfId="36961"/>
    <cellStyle name="Calculation 18 3 2 2 2 3" xfId="21266"/>
    <cellStyle name="Calculation 18 3 2 2 2 3 2" xfId="42453"/>
    <cellStyle name="Calculation 18 3 2 2 2 4" xfId="31869"/>
    <cellStyle name="Calculation 18 3 2 2 2_Table 2A-1_EFT (Annual)" xfId="14773"/>
    <cellStyle name="Calculation 18 3 2 2 3" xfId="11749"/>
    <cellStyle name="Calculation 18 3 2 2 3 2" xfId="23833"/>
    <cellStyle name="Calculation 18 3 2 2 3 2 2" xfId="45019"/>
    <cellStyle name="Calculation 18 3 2 2 3 3" xfId="34415"/>
    <cellStyle name="Calculation 18 3 2 2 4" xfId="18720"/>
    <cellStyle name="Calculation 18 3 2 2 4 2" xfId="39907"/>
    <cellStyle name="Calculation 18 3 2 2 5" xfId="29126"/>
    <cellStyle name="Calculation 18 3 2 2_Table 2A-1_EFT (Annual)" xfId="3853"/>
    <cellStyle name="Calculation 18 3 2 3" xfId="4943"/>
    <cellStyle name="Calculation 18 3 2 3 2" xfId="13203"/>
    <cellStyle name="Calculation 18 3 2 3 2 2" xfId="25209"/>
    <cellStyle name="Calculation 18 3 2 3 2 2 2" xfId="46395"/>
    <cellStyle name="Calculation 18 3 2 3 2 3" xfId="35791"/>
    <cellStyle name="Calculation 18 3 2 3 3" xfId="20096"/>
    <cellStyle name="Calculation 18 3 2 3 3 2" xfId="41283"/>
    <cellStyle name="Calculation 18 3 2 3 4" xfId="30600"/>
    <cellStyle name="Calculation 18 3 2 3_Table 2A-1_EFT (Annual)" xfId="14772"/>
    <cellStyle name="Calculation 18 3 2 4" xfId="10547"/>
    <cellStyle name="Calculation 18 3 2 4 2" xfId="22663"/>
    <cellStyle name="Calculation 18 3 2 4 2 2" xfId="43849"/>
    <cellStyle name="Calculation 18 3 2 4 3" xfId="33245"/>
    <cellStyle name="Calculation 18 3 2 5" xfId="17550"/>
    <cellStyle name="Calculation 18 3 2 5 2" xfId="38737"/>
    <cellStyle name="Calculation 18 3 2 6" xfId="27857"/>
    <cellStyle name="Calculation 18 3 2_Table 2A-1_EFT (Annual)" xfId="4245"/>
    <cellStyle name="Calculation 18 3 3" xfId="932"/>
    <cellStyle name="Calculation 18 3 3 2" xfId="4493"/>
    <cellStyle name="Calculation 18 3 3 2 2" xfId="12755"/>
    <cellStyle name="Calculation 18 3 3 2 2 2" xfId="24765"/>
    <cellStyle name="Calculation 18 3 3 2 2 2 2" xfId="45951"/>
    <cellStyle name="Calculation 18 3 3 2 2 3" xfId="35347"/>
    <cellStyle name="Calculation 18 3 3 2 3" xfId="19652"/>
    <cellStyle name="Calculation 18 3 3 2 3 2" xfId="40839"/>
    <cellStyle name="Calculation 18 3 3 2 4" xfId="30150"/>
    <cellStyle name="Calculation 18 3 3 2_Table 2A-1_EFT (Annual)" xfId="14771"/>
    <cellStyle name="Calculation 18 3 3 3" xfId="10102"/>
    <cellStyle name="Calculation 18 3 3 3 2" xfId="22219"/>
    <cellStyle name="Calculation 18 3 3 3 2 2" xfId="43405"/>
    <cellStyle name="Calculation 18 3 3 3 3" xfId="32801"/>
    <cellStyle name="Calculation 18 3 3 4" xfId="17106"/>
    <cellStyle name="Calculation 18 3 3 4 2" xfId="38293"/>
    <cellStyle name="Calculation 18 3 3 5" xfId="27407"/>
    <cellStyle name="Calculation 18 3 3_Table 2A-1_EFT (Annual)" xfId="3623"/>
    <cellStyle name="Calculation 18 3 4" xfId="2121"/>
    <cellStyle name="Calculation 18 3 4 2" xfId="5682"/>
    <cellStyle name="Calculation 18 3 4 2 2" xfId="13897"/>
    <cellStyle name="Calculation 18 3 4 2 2 2" xfId="25885"/>
    <cellStyle name="Calculation 18 3 4 2 2 2 2" xfId="47071"/>
    <cellStyle name="Calculation 18 3 4 2 2 3" xfId="36467"/>
    <cellStyle name="Calculation 18 3 4 2 3" xfId="20772"/>
    <cellStyle name="Calculation 18 3 4 2 3 2" xfId="41959"/>
    <cellStyle name="Calculation 18 3 4 2 4" xfId="31339"/>
    <cellStyle name="Calculation 18 3 4 2_Table 2A-1_EFT (Annual)" xfId="14770"/>
    <cellStyle name="Calculation 18 3 4 3" xfId="11241"/>
    <cellStyle name="Calculation 18 3 4 3 2" xfId="23339"/>
    <cellStyle name="Calculation 18 3 4 3 2 2" xfId="44525"/>
    <cellStyle name="Calculation 18 3 4 3 3" xfId="33921"/>
    <cellStyle name="Calculation 18 3 4 4" xfId="18226"/>
    <cellStyle name="Calculation 18 3 4 4 2" xfId="39413"/>
    <cellStyle name="Calculation 18 3 4 5" xfId="28596"/>
    <cellStyle name="Calculation 18 3 4_Table 2A-1_EFT (Annual)" xfId="4244"/>
    <cellStyle name="Calculation 18 3 5" xfId="3969"/>
    <cellStyle name="Calculation 18 3 5 2" xfId="12297"/>
    <cellStyle name="Calculation 18 3 5 2 2" xfId="24321"/>
    <cellStyle name="Calculation 18 3 5 2 2 2" xfId="45507"/>
    <cellStyle name="Calculation 18 3 5 2 3" xfId="34903"/>
    <cellStyle name="Calculation 18 3 5 3" xfId="19208"/>
    <cellStyle name="Calculation 18 3 5 3 2" xfId="40395"/>
    <cellStyle name="Calculation 18 3 5 4" xfId="29657"/>
    <cellStyle name="Calculation 18 3 5_Table 2A-1_EFT (Annual)" xfId="14769"/>
    <cellStyle name="Calculation 18 3 6" xfId="9634"/>
    <cellStyle name="Calculation 18 3 6 2" xfId="21775"/>
    <cellStyle name="Calculation 18 3 6 2 2" xfId="42961"/>
    <cellStyle name="Calculation 18 3 6 3" xfId="32357"/>
    <cellStyle name="Calculation 18 3 7" xfId="16662"/>
    <cellStyle name="Calculation 18 3 7 2" xfId="37849"/>
    <cellStyle name="Calculation 18 3 8" xfId="26914"/>
    <cellStyle name="Calculation 18 3_Table 2A-1_EFT (Annual)" xfId="2917"/>
    <cellStyle name="Calculation 18 4" xfId="1216"/>
    <cellStyle name="Calculation 18 4 2" xfId="2486"/>
    <cellStyle name="Calculation 18 4 2 2" xfId="6047"/>
    <cellStyle name="Calculation 18 4 2 2 2" xfId="14241"/>
    <cellStyle name="Calculation 18 4 2 2 2 2" xfId="26213"/>
    <cellStyle name="Calculation 18 4 2 2 2 2 2" xfId="47399"/>
    <cellStyle name="Calculation 18 4 2 2 2 3" xfId="36795"/>
    <cellStyle name="Calculation 18 4 2 2 3" xfId="21100"/>
    <cellStyle name="Calculation 18 4 2 2 3 2" xfId="42287"/>
    <cellStyle name="Calculation 18 4 2 2 4" xfId="31703"/>
    <cellStyle name="Calculation 18 4 2 2_Table 2A-1_EFT (Annual)" xfId="9892"/>
    <cellStyle name="Calculation 18 4 2 3" xfId="11583"/>
    <cellStyle name="Calculation 18 4 2 3 2" xfId="23667"/>
    <cellStyle name="Calculation 18 4 2 3 2 2" xfId="44853"/>
    <cellStyle name="Calculation 18 4 2 3 3" xfId="34249"/>
    <cellStyle name="Calculation 18 4 2 4" xfId="18554"/>
    <cellStyle name="Calculation 18 4 2 4 2" xfId="39741"/>
    <cellStyle name="Calculation 18 4 2 5" xfId="28960"/>
    <cellStyle name="Calculation 18 4 2_Table 2A-1_EFT (Annual)" xfId="4243"/>
    <cellStyle name="Calculation 18 4 3" xfId="4777"/>
    <cellStyle name="Calculation 18 4 3 2" xfId="13037"/>
    <cellStyle name="Calculation 18 4 3 2 2" xfId="25043"/>
    <cellStyle name="Calculation 18 4 3 2 2 2" xfId="46229"/>
    <cellStyle name="Calculation 18 4 3 2 3" xfId="35625"/>
    <cellStyle name="Calculation 18 4 3 3" xfId="19930"/>
    <cellStyle name="Calculation 18 4 3 3 2" xfId="41117"/>
    <cellStyle name="Calculation 18 4 3 4" xfId="30434"/>
    <cellStyle name="Calculation 18 4 3_Table 2A-1_EFT (Annual)" xfId="9352"/>
    <cellStyle name="Calculation 18 4 4" xfId="10381"/>
    <cellStyle name="Calculation 18 4 4 2" xfId="22497"/>
    <cellStyle name="Calculation 18 4 4 2 2" xfId="43683"/>
    <cellStyle name="Calculation 18 4 4 3" xfId="33079"/>
    <cellStyle name="Calculation 18 4 5" xfId="17384"/>
    <cellStyle name="Calculation 18 4 5 2" xfId="38571"/>
    <cellStyle name="Calculation 18 4 6" xfId="27691"/>
    <cellStyle name="Calculation 18 4_Table 2A-1_EFT (Annual)" xfId="3622"/>
    <cellStyle name="Calculation 18 5" xfId="773"/>
    <cellStyle name="Calculation 18 5 2" xfId="4334"/>
    <cellStyle name="Calculation 18 5 2 2" xfId="12614"/>
    <cellStyle name="Calculation 18 5 2 2 2" xfId="24631"/>
    <cellStyle name="Calculation 18 5 2 2 2 2" xfId="45817"/>
    <cellStyle name="Calculation 18 5 2 2 3" xfId="35213"/>
    <cellStyle name="Calculation 18 5 2 3" xfId="19518"/>
    <cellStyle name="Calculation 18 5 2 3 2" xfId="40705"/>
    <cellStyle name="Calculation 18 5 2 4" xfId="29991"/>
    <cellStyle name="Calculation 18 5 2_Table 2A-1_EFT (Annual)" xfId="14761"/>
    <cellStyle name="Calculation 18 5 3" xfId="9962"/>
    <cellStyle name="Calculation 18 5 3 2" xfId="22085"/>
    <cellStyle name="Calculation 18 5 3 2 2" xfId="43271"/>
    <cellStyle name="Calculation 18 5 3 3" xfId="32667"/>
    <cellStyle name="Calculation 18 5 4" xfId="16972"/>
    <cellStyle name="Calculation 18 5 4 2" xfId="38159"/>
    <cellStyle name="Calculation 18 5 5" xfId="27248"/>
    <cellStyle name="Calculation 18 5_Table 2A-1_EFT (Annual)" xfId="3852"/>
    <cellStyle name="Calculation 18 6" xfId="1955"/>
    <cellStyle name="Calculation 18 6 2" xfId="5516"/>
    <cellStyle name="Calculation 18 6 2 2" xfId="13731"/>
    <cellStyle name="Calculation 18 6 2 2 2" xfId="25719"/>
    <cellStyle name="Calculation 18 6 2 2 2 2" xfId="46905"/>
    <cellStyle name="Calculation 18 6 2 2 3" xfId="36301"/>
    <cellStyle name="Calculation 18 6 2 3" xfId="20606"/>
    <cellStyle name="Calculation 18 6 2 3 2" xfId="41793"/>
    <cellStyle name="Calculation 18 6 2 4" xfId="31173"/>
    <cellStyle name="Calculation 18 6 2_Table 2A-1_EFT (Annual)" xfId="13445"/>
    <cellStyle name="Calculation 18 6 3" xfId="11075"/>
    <cellStyle name="Calculation 18 6 3 2" xfId="23173"/>
    <cellStyle name="Calculation 18 6 3 2 2" xfId="44359"/>
    <cellStyle name="Calculation 18 6 3 3" xfId="33755"/>
    <cellStyle name="Calculation 18 6 4" xfId="18060"/>
    <cellStyle name="Calculation 18 6 4 2" xfId="39247"/>
    <cellStyle name="Calculation 18 6 5" xfId="28430"/>
    <cellStyle name="Calculation 18 6_Table 2A-1_EFT (Annual)" xfId="3621"/>
    <cellStyle name="Calculation 18 7" xfId="3757"/>
    <cellStyle name="Calculation 18 7 2" xfId="12125"/>
    <cellStyle name="Calculation 18 7 2 2" xfId="24155"/>
    <cellStyle name="Calculation 18 7 2 2 2" xfId="45341"/>
    <cellStyle name="Calculation 18 7 2 3" xfId="34737"/>
    <cellStyle name="Calculation 18 7 3" xfId="19042"/>
    <cellStyle name="Calculation 18 7 3 2" xfId="40229"/>
    <cellStyle name="Calculation 18 7 4" xfId="29466"/>
    <cellStyle name="Calculation 18 7_Table 2A-1_EFT (Annual)" xfId="14768"/>
    <cellStyle name="Calculation 18 8" xfId="9444"/>
    <cellStyle name="Calculation 18 8 2" xfId="21609"/>
    <cellStyle name="Calculation 18 8 2 2" xfId="42795"/>
    <cellStyle name="Calculation 18 8 3" xfId="32191"/>
    <cellStyle name="Calculation 18 9" xfId="16496"/>
    <cellStyle name="Calculation 18 9 2" xfId="37683"/>
    <cellStyle name="Calculation 18_Table 2A-1_EFT (Annual)" xfId="2915"/>
    <cellStyle name="Calculation 19" xfId="177"/>
    <cellStyle name="Calculation 19 10" xfId="26732"/>
    <cellStyle name="Calculation 19 2" xfId="570"/>
    <cellStyle name="Calculation 19 2 2" xfId="1547"/>
    <cellStyle name="Calculation 19 2 2 2" xfId="2817"/>
    <cellStyle name="Calculation 19 2 2 2 2" xfId="6378"/>
    <cellStyle name="Calculation 19 2 2 2 2 2" xfId="14572"/>
    <cellStyle name="Calculation 19 2 2 2 2 2 2" xfId="26544"/>
    <cellStyle name="Calculation 19 2 2 2 2 2 2 2" xfId="47730"/>
    <cellStyle name="Calculation 19 2 2 2 2 2 3" xfId="37126"/>
    <cellStyle name="Calculation 19 2 2 2 2 3" xfId="21431"/>
    <cellStyle name="Calculation 19 2 2 2 2 3 2" xfId="42618"/>
    <cellStyle name="Calculation 19 2 2 2 2 4" xfId="32034"/>
    <cellStyle name="Calculation 19 2 2 2 2_Table 2A-1_EFT (Annual)" xfId="14765"/>
    <cellStyle name="Calculation 19 2 2 2 3" xfId="11914"/>
    <cellStyle name="Calculation 19 2 2 2 3 2" xfId="23998"/>
    <cellStyle name="Calculation 19 2 2 2 3 2 2" xfId="45184"/>
    <cellStyle name="Calculation 19 2 2 2 3 3" xfId="34580"/>
    <cellStyle name="Calculation 19 2 2 2 4" xfId="18885"/>
    <cellStyle name="Calculation 19 2 2 2 4 2" xfId="40072"/>
    <cellStyle name="Calculation 19 2 2 2 5" xfId="29291"/>
    <cellStyle name="Calculation 19 2 2 2_Table 2A-1_EFT (Annual)" xfId="3851"/>
    <cellStyle name="Calculation 19 2 2 3" xfId="5108"/>
    <cellStyle name="Calculation 19 2 2 3 2" xfId="13368"/>
    <cellStyle name="Calculation 19 2 2 3 2 2" xfId="25374"/>
    <cellStyle name="Calculation 19 2 2 3 2 2 2" xfId="46560"/>
    <cellStyle name="Calculation 19 2 2 3 2 3" xfId="35956"/>
    <cellStyle name="Calculation 19 2 2 3 3" xfId="20261"/>
    <cellStyle name="Calculation 19 2 2 3 3 2" xfId="41448"/>
    <cellStyle name="Calculation 19 2 2 3 4" xfId="30765"/>
    <cellStyle name="Calculation 19 2 2 3_Table 2A-1_EFT (Annual)" xfId="14767"/>
    <cellStyle name="Calculation 19 2 2 4" xfId="10712"/>
    <cellStyle name="Calculation 19 2 2 4 2" xfId="22828"/>
    <cellStyle name="Calculation 19 2 2 4 2 2" xfId="44014"/>
    <cellStyle name="Calculation 19 2 2 4 3" xfId="33410"/>
    <cellStyle name="Calculation 19 2 2 5" xfId="17715"/>
    <cellStyle name="Calculation 19 2 2 5 2" xfId="38902"/>
    <cellStyle name="Calculation 19 2 2 6" xfId="28022"/>
    <cellStyle name="Calculation 19 2 2_Table 2A-1_EFT (Annual)" xfId="4242"/>
    <cellStyle name="Calculation 19 2 3" xfId="1072"/>
    <cellStyle name="Calculation 19 2 3 2" xfId="4633"/>
    <cellStyle name="Calculation 19 2 3 2 2" xfId="12893"/>
    <cellStyle name="Calculation 19 2 3 2 2 2" xfId="24899"/>
    <cellStyle name="Calculation 19 2 3 2 2 2 2" xfId="46085"/>
    <cellStyle name="Calculation 19 2 3 2 2 3" xfId="35481"/>
    <cellStyle name="Calculation 19 2 3 2 3" xfId="19786"/>
    <cellStyle name="Calculation 19 2 3 2 3 2" xfId="40973"/>
    <cellStyle name="Calculation 19 2 3 2 4" xfId="30290"/>
    <cellStyle name="Calculation 19 2 3 2_Table 2A-1_EFT (Annual)" xfId="14766"/>
    <cellStyle name="Calculation 19 2 3 3" xfId="10237"/>
    <cellStyle name="Calculation 19 2 3 3 2" xfId="22353"/>
    <cellStyle name="Calculation 19 2 3 3 2 2" xfId="43539"/>
    <cellStyle name="Calculation 19 2 3 3 3" xfId="32935"/>
    <cellStyle name="Calculation 19 2 3 4" xfId="17240"/>
    <cellStyle name="Calculation 19 2 3 4 2" xfId="38427"/>
    <cellStyle name="Calculation 19 2 3 5" xfId="27547"/>
    <cellStyle name="Calculation 19 2 3_Table 2A-1_EFT (Annual)" xfId="3620"/>
    <cellStyle name="Calculation 19 2 4" xfId="2286"/>
    <cellStyle name="Calculation 19 2 4 2" xfId="5847"/>
    <cellStyle name="Calculation 19 2 4 2 2" xfId="14062"/>
    <cellStyle name="Calculation 19 2 4 2 2 2" xfId="26050"/>
    <cellStyle name="Calculation 19 2 4 2 2 2 2" xfId="47236"/>
    <cellStyle name="Calculation 19 2 4 2 2 3" xfId="36632"/>
    <cellStyle name="Calculation 19 2 4 2 3" xfId="20937"/>
    <cellStyle name="Calculation 19 2 4 2 3 2" xfId="42124"/>
    <cellStyle name="Calculation 19 2 4 2 4" xfId="31504"/>
    <cellStyle name="Calculation 19 2 4 2_Table 2A-1_EFT (Annual)" xfId="14147"/>
    <cellStyle name="Calculation 19 2 4 3" xfId="11406"/>
    <cellStyle name="Calculation 19 2 4 3 2" xfId="23504"/>
    <cellStyle name="Calculation 19 2 4 3 2 2" xfId="44690"/>
    <cellStyle name="Calculation 19 2 4 3 3" xfId="34086"/>
    <cellStyle name="Calculation 19 2 4 4" xfId="18391"/>
    <cellStyle name="Calculation 19 2 4 4 2" xfId="39578"/>
    <cellStyle name="Calculation 19 2 4 5" xfId="28761"/>
    <cellStyle name="Calculation 19 2 4_Table 2A-1_EFT (Annual)" xfId="4241"/>
    <cellStyle name="Calculation 19 2 5" xfId="4140"/>
    <cellStyle name="Calculation 19 2 5 2" xfId="12464"/>
    <cellStyle name="Calculation 19 2 5 2 2" xfId="24486"/>
    <cellStyle name="Calculation 19 2 5 2 2 2" xfId="45672"/>
    <cellStyle name="Calculation 19 2 5 2 3" xfId="35068"/>
    <cellStyle name="Calculation 19 2 5 3" xfId="19373"/>
    <cellStyle name="Calculation 19 2 5 3 2" xfId="40560"/>
    <cellStyle name="Calculation 19 2 5 4" xfId="29828"/>
    <cellStyle name="Calculation 19 2 5_Table 2A-1_EFT (Annual)" xfId="10031"/>
    <cellStyle name="Calculation 19 2 6" xfId="9803"/>
    <cellStyle name="Calculation 19 2 6 2" xfId="21940"/>
    <cellStyle name="Calculation 19 2 6 2 2" xfId="43126"/>
    <cellStyle name="Calculation 19 2 6 3" xfId="32522"/>
    <cellStyle name="Calculation 19 2 7" xfId="16827"/>
    <cellStyle name="Calculation 19 2 7 2" xfId="38014"/>
    <cellStyle name="Calculation 19 2 8" xfId="27085"/>
    <cellStyle name="Calculation 19 2_Table 2A-1_EFT (Annual)" xfId="2919"/>
    <cellStyle name="Calculation 19 3" xfId="408"/>
    <cellStyle name="Calculation 19 3 2" xfId="1391"/>
    <cellStyle name="Calculation 19 3 2 2" xfId="2661"/>
    <cellStyle name="Calculation 19 3 2 2 2" xfId="6222"/>
    <cellStyle name="Calculation 19 3 2 2 2 2" xfId="14416"/>
    <cellStyle name="Calculation 19 3 2 2 2 2 2" xfId="26388"/>
    <cellStyle name="Calculation 19 3 2 2 2 2 2 2" xfId="47574"/>
    <cellStyle name="Calculation 19 3 2 2 2 2 3" xfId="36970"/>
    <cellStyle name="Calculation 19 3 2 2 2 3" xfId="21275"/>
    <cellStyle name="Calculation 19 3 2 2 2 3 2" xfId="42462"/>
    <cellStyle name="Calculation 19 3 2 2 2 4" xfId="31878"/>
    <cellStyle name="Calculation 19 3 2 2 2_Table 2A-1_EFT (Annual)" xfId="13476"/>
    <cellStyle name="Calculation 19 3 2 2 3" xfId="11758"/>
    <cellStyle name="Calculation 19 3 2 2 3 2" xfId="23842"/>
    <cellStyle name="Calculation 19 3 2 2 3 2 2" xfId="45028"/>
    <cellStyle name="Calculation 19 3 2 2 3 3" xfId="34424"/>
    <cellStyle name="Calculation 19 3 2 2 4" xfId="18729"/>
    <cellStyle name="Calculation 19 3 2 2 4 2" xfId="39916"/>
    <cellStyle name="Calculation 19 3 2 2 5" xfId="29135"/>
    <cellStyle name="Calculation 19 3 2 2_Table 2A-1_EFT (Annual)" xfId="3850"/>
    <cellStyle name="Calculation 19 3 2 3" xfId="4952"/>
    <cellStyle name="Calculation 19 3 2 3 2" xfId="13212"/>
    <cellStyle name="Calculation 19 3 2 3 2 2" xfId="25218"/>
    <cellStyle name="Calculation 19 3 2 3 2 2 2" xfId="46404"/>
    <cellStyle name="Calculation 19 3 2 3 2 3" xfId="35800"/>
    <cellStyle name="Calculation 19 3 2 3 3" xfId="20105"/>
    <cellStyle name="Calculation 19 3 2 3 3 2" xfId="41292"/>
    <cellStyle name="Calculation 19 3 2 3 4" xfId="30609"/>
    <cellStyle name="Calculation 19 3 2 3_Table 2A-1_EFT (Annual)" xfId="14764"/>
    <cellStyle name="Calculation 19 3 2 4" xfId="10556"/>
    <cellStyle name="Calculation 19 3 2 4 2" xfId="22672"/>
    <cellStyle name="Calculation 19 3 2 4 2 2" xfId="43858"/>
    <cellStyle name="Calculation 19 3 2 4 3" xfId="33254"/>
    <cellStyle name="Calculation 19 3 2 5" xfId="17559"/>
    <cellStyle name="Calculation 19 3 2 5 2" xfId="38746"/>
    <cellStyle name="Calculation 19 3 2 6" xfId="27866"/>
    <cellStyle name="Calculation 19 3 2_Table 2A-1_EFT (Annual)" xfId="4240"/>
    <cellStyle name="Calculation 19 3 3" xfId="940"/>
    <cellStyle name="Calculation 19 3 3 2" xfId="4501"/>
    <cellStyle name="Calculation 19 3 3 2 2" xfId="12763"/>
    <cellStyle name="Calculation 19 3 3 2 2 2" xfId="24773"/>
    <cellStyle name="Calculation 19 3 3 2 2 2 2" xfId="45959"/>
    <cellStyle name="Calculation 19 3 3 2 2 3" xfId="35355"/>
    <cellStyle name="Calculation 19 3 3 2 3" xfId="19660"/>
    <cellStyle name="Calculation 19 3 3 2 3 2" xfId="40847"/>
    <cellStyle name="Calculation 19 3 3 2 4" xfId="30158"/>
    <cellStyle name="Calculation 19 3 3 2_Table 2A-1_EFT (Annual)" xfId="14143"/>
    <cellStyle name="Calculation 19 3 3 3" xfId="10110"/>
    <cellStyle name="Calculation 19 3 3 3 2" xfId="22227"/>
    <cellStyle name="Calculation 19 3 3 3 2 2" xfId="43413"/>
    <cellStyle name="Calculation 19 3 3 3 3" xfId="32809"/>
    <cellStyle name="Calculation 19 3 3 4" xfId="17114"/>
    <cellStyle name="Calculation 19 3 3 4 2" xfId="38301"/>
    <cellStyle name="Calculation 19 3 3 5" xfId="27415"/>
    <cellStyle name="Calculation 19 3 3_Table 2A-1_EFT (Annual)" xfId="3619"/>
    <cellStyle name="Calculation 19 3 4" xfId="2130"/>
    <cellStyle name="Calculation 19 3 4 2" xfId="5691"/>
    <cellStyle name="Calculation 19 3 4 2 2" xfId="13906"/>
    <cellStyle name="Calculation 19 3 4 2 2 2" xfId="25894"/>
    <cellStyle name="Calculation 19 3 4 2 2 2 2" xfId="47080"/>
    <cellStyle name="Calculation 19 3 4 2 2 3" xfId="36476"/>
    <cellStyle name="Calculation 19 3 4 2 3" xfId="20781"/>
    <cellStyle name="Calculation 19 3 4 2 3 2" xfId="41968"/>
    <cellStyle name="Calculation 19 3 4 2 4" xfId="31348"/>
    <cellStyle name="Calculation 19 3 4 2_Table 2A-1_EFT (Annual)" xfId="14762"/>
    <cellStyle name="Calculation 19 3 4 3" xfId="11250"/>
    <cellStyle name="Calculation 19 3 4 3 2" xfId="23348"/>
    <cellStyle name="Calculation 19 3 4 3 2 2" xfId="44534"/>
    <cellStyle name="Calculation 19 3 4 3 3" xfId="33930"/>
    <cellStyle name="Calculation 19 3 4 4" xfId="18235"/>
    <cellStyle name="Calculation 19 3 4 4 2" xfId="39422"/>
    <cellStyle name="Calculation 19 3 4 5" xfId="28605"/>
    <cellStyle name="Calculation 19 3 4_Table 2A-1_EFT (Annual)" xfId="4239"/>
    <cellStyle name="Calculation 19 3 5" xfId="3978"/>
    <cellStyle name="Calculation 19 3 5 2" xfId="12306"/>
    <cellStyle name="Calculation 19 3 5 2 2" xfId="24330"/>
    <cellStyle name="Calculation 19 3 5 2 2 2" xfId="45516"/>
    <cellStyle name="Calculation 19 3 5 2 3" xfId="34912"/>
    <cellStyle name="Calculation 19 3 5 3" xfId="19217"/>
    <cellStyle name="Calculation 19 3 5 3 2" xfId="40404"/>
    <cellStyle name="Calculation 19 3 5 4" xfId="29666"/>
    <cellStyle name="Calculation 19 3 5_Table 2A-1_EFT (Annual)" xfId="14763"/>
    <cellStyle name="Calculation 19 3 6" xfId="9643"/>
    <cellStyle name="Calculation 19 3 6 2" xfId="21784"/>
    <cellStyle name="Calculation 19 3 6 2 2" xfId="42970"/>
    <cellStyle name="Calculation 19 3 6 3" xfId="32366"/>
    <cellStyle name="Calculation 19 3 7" xfId="16671"/>
    <cellStyle name="Calculation 19 3 7 2" xfId="37858"/>
    <cellStyle name="Calculation 19 3 8" xfId="26923"/>
    <cellStyle name="Calculation 19 3_Table 2A-1_EFT (Annual)" xfId="2920"/>
    <cellStyle name="Calculation 19 4" xfId="1225"/>
    <cellStyle name="Calculation 19 4 2" xfId="2495"/>
    <cellStyle name="Calculation 19 4 2 2" xfId="6056"/>
    <cellStyle name="Calculation 19 4 2 2 2" xfId="14250"/>
    <cellStyle name="Calculation 19 4 2 2 2 2" xfId="26222"/>
    <cellStyle name="Calculation 19 4 2 2 2 2 2" xfId="47408"/>
    <cellStyle name="Calculation 19 4 2 2 2 3" xfId="36804"/>
    <cellStyle name="Calculation 19 4 2 2 3" xfId="21109"/>
    <cellStyle name="Calculation 19 4 2 2 3 2" xfId="42296"/>
    <cellStyle name="Calculation 19 4 2 2 4" xfId="31712"/>
    <cellStyle name="Calculation 19 4 2 2_Table 2A-1_EFT (Annual)" xfId="12797"/>
    <cellStyle name="Calculation 19 4 2 3" xfId="11592"/>
    <cellStyle name="Calculation 19 4 2 3 2" xfId="23676"/>
    <cellStyle name="Calculation 19 4 2 3 2 2" xfId="44862"/>
    <cellStyle name="Calculation 19 4 2 3 3" xfId="34258"/>
    <cellStyle name="Calculation 19 4 2 4" xfId="18563"/>
    <cellStyle name="Calculation 19 4 2 4 2" xfId="39750"/>
    <cellStyle name="Calculation 19 4 2 5" xfId="28969"/>
    <cellStyle name="Calculation 19 4 2_Table 2A-1_EFT (Annual)" xfId="4238"/>
    <cellStyle name="Calculation 19 4 3" xfId="4786"/>
    <cellStyle name="Calculation 19 4 3 2" xfId="13046"/>
    <cellStyle name="Calculation 19 4 3 2 2" xfId="25052"/>
    <cellStyle name="Calculation 19 4 3 2 2 2" xfId="46238"/>
    <cellStyle name="Calculation 19 4 3 2 3" xfId="35634"/>
    <cellStyle name="Calculation 19 4 3 3" xfId="19939"/>
    <cellStyle name="Calculation 19 4 3 3 2" xfId="41126"/>
    <cellStyle name="Calculation 19 4 3 4" xfId="30443"/>
    <cellStyle name="Calculation 19 4 3_Table 2A-1_EFT (Annual)" xfId="14153"/>
    <cellStyle name="Calculation 19 4 4" xfId="10390"/>
    <cellStyle name="Calculation 19 4 4 2" xfId="22506"/>
    <cellStyle name="Calculation 19 4 4 2 2" xfId="43692"/>
    <cellStyle name="Calculation 19 4 4 3" xfId="33088"/>
    <cellStyle name="Calculation 19 4 5" xfId="17393"/>
    <cellStyle name="Calculation 19 4 5 2" xfId="38580"/>
    <cellStyle name="Calculation 19 4 6" xfId="27700"/>
    <cellStyle name="Calculation 19 4_Table 2A-1_EFT (Annual)" xfId="3618"/>
    <cellStyle name="Calculation 19 5" xfId="781"/>
    <cellStyle name="Calculation 19 5 2" xfId="4342"/>
    <cellStyle name="Calculation 19 5 2 2" xfId="12622"/>
    <cellStyle name="Calculation 19 5 2 2 2" xfId="24639"/>
    <cellStyle name="Calculation 19 5 2 2 2 2" xfId="45825"/>
    <cellStyle name="Calculation 19 5 2 2 3" xfId="35221"/>
    <cellStyle name="Calculation 19 5 2 3" xfId="19526"/>
    <cellStyle name="Calculation 19 5 2 3 2" xfId="40713"/>
    <cellStyle name="Calculation 19 5 2 4" xfId="29999"/>
    <cellStyle name="Calculation 19 5 2_Table 2A-1_EFT (Annual)" xfId="9685"/>
    <cellStyle name="Calculation 19 5 3" xfId="9970"/>
    <cellStyle name="Calculation 19 5 3 2" xfId="22093"/>
    <cellStyle name="Calculation 19 5 3 2 2" xfId="43279"/>
    <cellStyle name="Calculation 19 5 3 3" xfId="32675"/>
    <cellStyle name="Calculation 19 5 4" xfId="16980"/>
    <cellStyle name="Calculation 19 5 4 2" xfId="38167"/>
    <cellStyle name="Calculation 19 5 5" xfId="27256"/>
    <cellStyle name="Calculation 19 5_Table 2A-1_EFT (Annual)" xfId="3849"/>
    <cellStyle name="Calculation 19 6" xfId="1964"/>
    <cellStyle name="Calculation 19 6 2" xfId="5525"/>
    <cellStyle name="Calculation 19 6 2 2" xfId="13740"/>
    <cellStyle name="Calculation 19 6 2 2 2" xfId="25728"/>
    <cellStyle name="Calculation 19 6 2 2 2 2" xfId="46914"/>
    <cellStyle name="Calculation 19 6 2 2 3" xfId="36310"/>
    <cellStyle name="Calculation 19 6 2 3" xfId="20615"/>
    <cellStyle name="Calculation 19 6 2 3 2" xfId="41802"/>
    <cellStyle name="Calculation 19 6 2 4" xfId="31182"/>
    <cellStyle name="Calculation 19 6 2_Table 2A-1_EFT (Annual)" xfId="14760"/>
    <cellStyle name="Calculation 19 6 3" xfId="11084"/>
    <cellStyle name="Calculation 19 6 3 2" xfId="23182"/>
    <cellStyle name="Calculation 19 6 3 2 2" xfId="44368"/>
    <cellStyle name="Calculation 19 6 3 3" xfId="33764"/>
    <cellStyle name="Calculation 19 6 4" xfId="18069"/>
    <cellStyle name="Calculation 19 6 4 2" xfId="39256"/>
    <cellStyle name="Calculation 19 6 5" xfId="28439"/>
    <cellStyle name="Calculation 19 6_Table 2A-1_EFT (Annual)" xfId="3617"/>
    <cellStyle name="Calculation 19 7" xfId="3766"/>
    <cellStyle name="Calculation 19 7 2" xfId="12134"/>
    <cellStyle name="Calculation 19 7 2 2" xfId="24164"/>
    <cellStyle name="Calculation 19 7 2 2 2" xfId="45350"/>
    <cellStyle name="Calculation 19 7 2 3" xfId="34746"/>
    <cellStyle name="Calculation 19 7 3" xfId="19051"/>
    <cellStyle name="Calculation 19 7 3 2" xfId="40238"/>
    <cellStyle name="Calculation 19 7 4" xfId="29475"/>
    <cellStyle name="Calculation 19 7_Table 2A-1_EFT (Annual)" xfId="9351"/>
    <cellStyle name="Calculation 19 8" xfId="9453"/>
    <cellStyle name="Calculation 19 8 2" xfId="21618"/>
    <cellStyle name="Calculation 19 8 2 2" xfId="42804"/>
    <cellStyle name="Calculation 19 8 3" xfId="32200"/>
    <cellStyle name="Calculation 19 9" xfId="16505"/>
    <cellStyle name="Calculation 19 9 2" xfId="37692"/>
    <cellStyle name="Calculation 19_Table 2A-1_EFT (Annual)" xfId="2918"/>
    <cellStyle name="Calculation 2" xfId="93"/>
    <cellStyle name="Calculation 2 10" xfId="21517"/>
    <cellStyle name="Calculation 2 10 2" xfId="42704"/>
    <cellStyle name="Calculation 2 11" xfId="26649"/>
    <cellStyle name="Calculation 2 2" xfId="492"/>
    <cellStyle name="Calculation 2 2 2" xfId="1469"/>
    <cellStyle name="Calculation 2 2 2 2" xfId="2739"/>
    <cellStyle name="Calculation 2 2 2 2 2" xfId="6300"/>
    <cellStyle name="Calculation 2 2 2 2 2 2" xfId="14494"/>
    <cellStyle name="Calculation 2 2 2 2 2 2 2" xfId="26466"/>
    <cellStyle name="Calculation 2 2 2 2 2 2 2 2" xfId="47652"/>
    <cellStyle name="Calculation 2 2 2 2 2 2 3" xfId="37048"/>
    <cellStyle name="Calculation 2 2 2 2 2 3" xfId="21353"/>
    <cellStyle name="Calculation 2 2 2 2 2 3 2" xfId="42540"/>
    <cellStyle name="Calculation 2 2 2 2 2 4" xfId="31956"/>
    <cellStyle name="Calculation 2 2 2 2 2_Table 2A-1_EFT (Annual)" xfId="14759"/>
    <cellStyle name="Calculation 2 2 2 2 3" xfId="11836"/>
    <cellStyle name="Calculation 2 2 2 2 3 2" xfId="23920"/>
    <cellStyle name="Calculation 2 2 2 2 3 2 2" xfId="45106"/>
    <cellStyle name="Calculation 2 2 2 2 3 3" xfId="34502"/>
    <cellStyle name="Calculation 2 2 2 2 4" xfId="18807"/>
    <cellStyle name="Calculation 2 2 2 2 4 2" xfId="39994"/>
    <cellStyle name="Calculation 2 2 2 2 5" xfId="29213"/>
    <cellStyle name="Calculation 2 2 2 2_Table 2A-1_EFT (Annual)" xfId="3848"/>
    <cellStyle name="Calculation 2 2 2 3" xfId="5030"/>
    <cellStyle name="Calculation 2 2 2 3 2" xfId="13290"/>
    <cellStyle name="Calculation 2 2 2 3 2 2" xfId="25296"/>
    <cellStyle name="Calculation 2 2 2 3 2 2 2" xfId="46482"/>
    <cellStyle name="Calculation 2 2 2 3 2 3" xfId="35878"/>
    <cellStyle name="Calculation 2 2 2 3 3" xfId="20183"/>
    <cellStyle name="Calculation 2 2 2 3 3 2" xfId="41370"/>
    <cellStyle name="Calculation 2 2 2 3 4" xfId="30687"/>
    <cellStyle name="Calculation 2 2 2 3_Table 2A-1_EFT (Annual)" xfId="14758"/>
    <cellStyle name="Calculation 2 2 2 4" xfId="10634"/>
    <cellStyle name="Calculation 2 2 2 4 2" xfId="22750"/>
    <cellStyle name="Calculation 2 2 2 4 2 2" xfId="43936"/>
    <cellStyle name="Calculation 2 2 2 4 3" xfId="33332"/>
    <cellStyle name="Calculation 2 2 2 5" xfId="17637"/>
    <cellStyle name="Calculation 2 2 2 5 2" xfId="38824"/>
    <cellStyle name="Calculation 2 2 2 6" xfId="27944"/>
    <cellStyle name="Calculation 2 2 2_Table 2A-1_EFT (Annual)" xfId="4237"/>
    <cellStyle name="Calculation 2 2 3" xfId="1008"/>
    <cellStyle name="Calculation 2 2 3 2" xfId="4569"/>
    <cellStyle name="Calculation 2 2 3 2 2" xfId="12829"/>
    <cellStyle name="Calculation 2 2 3 2 2 2" xfId="24835"/>
    <cellStyle name="Calculation 2 2 3 2 2 2 2" xfId="46021"/>
    <cellStyle name="Calculation 2 2 3 2 2 3" xfId="35417"/>
    <cellStyle name="Calculation 2 2 3 2 3" xfId="19722"/>
    <cellStyle name="Calculation 2 2 3 2 3 2" xfId="40909"/>
    <cellStyle name="Calculation 2 2 3 2 4" xfId="30226"/>
    <cellStyle name="Calculation 2 2 3 2_Table 2A-1_EFT (Annual)" xfId="14757"/>
    <cellStyle name="Calculation 2 2 3 3" xfId="10173"/>
    <cellStyle name="Calculation 2 2 3 3 2" xfId="22289"/>
    <cellStyle name="Calculation 2 2 3 3 2 2" xfId="43475"/>
    <cellStyle name="Calculation 2 2 3 3 3" xfId="32871"/>
    <cellStyle name="Calculation 2 2 3 4" xfId="17176"/>
    <cellStyle name="Calculation 2 2 3 4 2" xfId="38363"/>
    <cellStyle name="Calculation 2 2 3 5" xfId="27483"/>
    <cellStyle name="Calculation 2 2 3_Table 2A-1_EFT (Annual)" xfId="3616"/>
    <cellStyle name="Calculation 2 2 4" xfId="2208"/>
    <cellStyle name="Calculation 2 2 4 2" xfId="5769"/>
    <cellStyle name="Calculation 2 2 4 2 2" xfId="13984"/>
    <cellStyle name="Calculation 2 2 4 2 2 2" xfId="25972"/>
    <cellStyle name="Calculation 2 2 4 2 2 2 2" xfId="47158"/>
    <cellStyle name="Calculation 2 2 4 2 2 3" xfId="36554"/>
    <cellStyle name="Calculation 2 2 4 2 3" xfId="20859"/>
    <cellStyle name="Calculation 2 2 4 2 3 2" xfId="42046"/>
    <cellStyle name="Calculation 2 2 4 2 4" xfId="31426"/>
    <cellStyle name="Calculation 2 2 4 2_Table 2A-1_EFT (Annual)" xfId="14756"/>
    <cellStyle name="Calculation 2 2 4 3" xfId="11328"/>
    <cellStyle name="Calculation 2 2 4 3 2" xfId="23426"/>
    <cellStyle name="Calculation 2 2 4 3 2 2" xfId="44612"/>
    <cellStyle name="Calculation 2 2 4 3 3" xfId="34008"/>
    <cellStyle name="Calculation 2 2 4 4" xfId="18313"/>
    <cellStyle name="Calculation 2 2 4 4 2" xfId="39500"/>
    <cellStyle name="Calculation 2 2 4 5" xfId="28683"/>
    <cellStyle name="Calculation 2 2 4_Table 2A-1_EFT (Annual)" xfId="4236"/>
    <cellStyle name="Calculation 2 2 5" xfId="4062"/>
    <cellStyle name="Calculation 2 2 5 2" xfId="12386"/>
    <cellStyle name="Calculation 2 2 5 2 2" xfId="24408"/>
    <cellStyle name="Calculation 2 2 5 2 2 2" xfId="45594"/>
    <cellStyle name="Calculation 2 2 5 2 3" xfId="34990"/>
    <cellStyle name="Calculation 2 2 5 3" xfId="19295"/>
    <cellStyle name="Calculation 2 2 5 3 2" xfId="40482"/>
    <cellStyle name="Calculation 2 2 5 4" xfId="29750"/>
    <cellStyle name="Calculation 2 2 5_Table 2A-1_EFT (Annual)" xfId="14755"/>
    <cellStyle name="Calculation 2 2 6" xfId="9725"/>
    <cellStyle name="Calculation 2 2 6 2" xfId="21862"/>
    <cellStyle name="Calculation 2 2 6 2 2" xfId="43048"/>
    <cellStyle name="Calculation 2 2 6 3" xfId="32444"/>
    <cellStyle name="Calculation 2 2 7" xfId="16749"/>
    <cellStyle name="Calculation 2 2 7 2" xfId="37936"/>
    <cellStyle name="Calculation 2 2 8" xfId="27007"/>
    <cellStyle name="Calculation 2 2_Table 2A-1_EFT (Annual)" xfId="2922"/>
    <cellStyle name="Calculation 2 3" xfId="325"/>
    <cellStyle name="Calculation 2 3 2" xfId="1313"/>
    <cellStyle name="Calculation 2 3 2 2" xfId="2583"/>
    <cellStyle name="Calculation 2 3 2 2 2" xfId="6144"/>
    <cellStyle name="Calculation 2 3 2 2 2 2" xfId="14338"/>
    <cellStyle name="Calculation 2 3 2 2 2 2 2" xfId="26310"/>
    <cellStyle name="Calculation 2 3 2 2 2 2 2 2" xfId="47496"/>
    <cellStyle name="Calculation 2 3 2 2 2 2 3" xfId="36892"/>
    <cellStyle name="Calculation 2 3 2 2 2 3" xfId="21197"/>
    <cellStyle name="Calculation 2 3 2 2 2 3 2" xfId="42384"/>
    <cellStyle name="Calculation 2 3 2 2 2 4" xfId="31800"/>
    <cellStyle name="Calculation 2 3 2 2 2_Table 2A-1_EFT (Annual)" xfId="14754"/>
    <cellStyle name="Calculation 2 3 2 2 3" xfId="11680"/>
    <cellStyle name="Calculation 2 3 2 2 3 2" xfId="23764"/>
    <cellStyle name="Calculation 2 3 2 2 3 2 2" xfId="44950"/>
    <cellStyle name="Calculation 2 3 2 2 3 3" xfId="34346"/>
    <cellStyle name="Calculation 2 3 2 2 4" xfId="18651"/>
    <cellStyle name="Calculation 2 3 2 2 4 2" xfId="39838"/>
    <cellStyle name="Calculation 2 3 2 2 5" xfId="29057"/>
    <cellStyle name="Calculation 2 3 2 2_Table 2A-1_EFT (Annual)" xfId="3847"/>
    <cellStyle name="Calculation 2 3 2 3" xfId="4874"/>
    <cellStyle name="Calculation 2 3 2 3 2" xfId="13134"/>
    <cellStyle name="Calculation 2 3 2 3 2 2" xfId="25140"/>
    <cellStyle name="Calculation 2 3 2 3 2 2 2" xfId="46326"/>
    <cellStyle name="Calculation 2 3 2 3 2 3" xfId="35722"/>
    <cellStyle name="Calculation 2 3 2 3 3" xfId="20027"/>
    <cellStyle name="Calculation 2 3 2 3 3 2" xfId="41214"/>
    <cellStyle name="Calculation 2 3 2 3 4" xfId="30531"/>
    <cellStyle name="Calculation 2 3 2 3_Table 2A-1_EFT (Annual)" xfId="14753"/>
    <cellStyle name="Calculation 2 3 2 4" xfId="10478"/>
    <cellStyle name="Calculation 2 3 2 4 2" xfId="22594"/>
    <cellStyle name="Calculation 2 3 2 4 2 2" xfId="43780"/>
    <cellStyle name="Calculation 2 3 2 4 3" xfId="33176"/>
    <cellStyle name="Calculation 2 3 2 5" xfId="17481"/>
    <cellStyle name="Calculation 2 3 2 5 2" xfId="38668"/>
    <cellStyle name="Calculation 2 3 2 6" xfId="27788"/>
    <cellStyle name="Calculation 2 3 2_Table 2A-1_EFT (Annual)" xfId="4235"/>
    <cellStyle name="Calculation 2 3 3" xfId="871"/>
    <cellStyle name="Calculation 2 3 3 2" xfId="4432"/>
    <cellStyle name="Calculation 2 3 3 2 2" xfId="12697"/>
    <cellStyle name="Calculation 2 3 3 2 2 2" xfId="24709"/>
    <cellStyle name="Calculation 2 3 3 2 2 2 2" xfId="45895"/>
    <cellStyle name="Calculation 2 3 3 2 2 3" xfId="35291"/>
    <cellStyle name="Calculation 2 3 3 2 3" xfId="19596"/>
    <cellStyle name="Calculation 2 3 3 2 3 2" xfId="40783"/>
    <cellStyle name="Calculation 2 3 3 2 4" xfId="30089"/>
    <cellStyle name="Calculation 2 3 3 2_Table 2A-1_EFT (Annual)" xfId="14752"/>
    <cellStyle name="Calculation 2 3 3 3" xfId="10044"/>
    <cellStyle name="Calculation 2 3 3 3 2" xfId="22163"/>
    <cellStyle name="Calculation 2 3 3 3 2 2" xfId="43349"/>
    <cellStyle name="Calculation 2 3 3 3 3" xfId="32745"/>
    <cellStyle name="Calculation 2 3 3 4" xfId="17050"/>
    <cellStyle name="Calculation 2 3 3 4 2" xfId="38237"/>
    <cellStyle name="Calculation 2 3 3 5" xfId="27346"/>
    <cellStyle name="Calculation 2 3 3_Table 2A-1_EFT (Annual)" xfId="3615"/>
    <cellStyle name="Calculation 2 3 4" xfId="2052"/>
    <cellStyle name="Calculation 2 3 4 2" xfId="5613"/>
    <cellStyle name="Calculation 2 3 4 2 2" xfId="13828"/>
    <cellStyle name="Calculation 2 3 4 2 2 2" xfId="25816"/>
    <cellStyle name="Calculation 2 3 4 2 2 2 2" xfId="47002"/>
    <cellStyle name="Calculation 2 3 4 2 2 3" xfId="36398"/>
    <cellStyle name="Calculation 2 3 4 2 3" xfId="20703"/>
    <cellStyle name="Calculation 2 3 4 2 3 2" xfId="41890"/>
    <cellStyle name="Calculation 2 3 4 2 4" xfId="31270"/>
    <cellStyle name="Calculation 2 3 4 2_Table 2A-1_EFT (Annual)" xfId="14751"/>
    <cellStyle name="Calculation 2 3 4 3" xfId="11172"/>
    <cellStyle name="Calculation 2 3 4 3 2" xfId="23270"/>
    <cellStyle name="Calculation 2 3 4 3 2 2" xfId="44456"/>
    <cellStyle name="Calculation 2 3 4 3 3" xfId="33852"/>
    <cellStyle name="Calculation 2 3 4 4" xfId="18157"/>
    <cellStyle name="Calculation 2 3 4 4 2" xfId="39344"/>
    <cellStyle name="Calculation 2 3 4 5" xfId="28527"/>
    <cellStyle name="Calculation 2 3 4_Table 2A-1_EFT (Annual)" xfId="4234"/>
    <cellStyle name="Calculation 2 3 5" xfId="3895"/>
    <cellStyle name="Calculation 2 3 5 2" xfId="12227"/>
    <cellStyle name="Calculation 2 3 5 2 2" xfId="24252"/>
    <cellStyle name="Calculation 2 3 5 2 2 2" xfId="45438"/>
    <cellStyle name="Calculation 2 3 5 2 3" xfId="34834"/>
    <cellStyle name="Calculation 2 3 5 3" xfId="19139"/>
    <cellStyle name="Calculation 2 3 5 3 2" xfId="40326"/>
    <cellStyle name="Calculation 2 3 5 4" xfId="29583"/>
    <cellStyle name="Calculation 2 3 5_Table 2A-1_EFT (Annual)" xfId="14750"/>
    <cellStyle name="Calculation 2 3 6" xfId="9564"/>
    <cellStyle name="Calculation 2 3 6 2" xfId="21706"/>
    <cellStyle name="Calculation 2 3 6 2 2" xfId="42892"/>
    <cellStyle name="Calculation 2 3 6 3" xfId="32288"/>
    <cellStyle name="Calculation 2 3 7" xfId="16593"/>
    <cellStyle name="Calculation 2 3 7 2" xfId="37780"/>
    <cellStyle name="Calculation 2 3 8" xfId="26840"/>
    <cellStyle name="Calculation 2 3_Table 2A-1_EFT (Annual)" xfId="2923"/>
    <cellStyle name="Calculation 2 4" xfId="1147"/>
    <cellStyle name="Calculation 2 4 2" xfId="2417"/>
    <cellStyle name="Calculation 2 4 2 2" xfId="5978"/>
    <cellStyle name="Calculation 2 4 2 2 2" xfId="14172"/>
    <cellStyle name="Calculation 2 4 2 2 2 2" xfId="26144"/>
    <cellStyle name="Calculation 2 4 2 2 2 2 2" xfId="47330"/>
    <cellStyle name="Calculation 2 4 2 2 2 3" xfId="36726"/>
    <cellStyle name="Calculation 2 4 2 2 3" xfId="21031"/>
    <cellStyle name="Calculation 2 4 2 2 3 2" xfId="42218"/>
    <cellStyle name="Calculation 2 4 2 2 4" xfId="31634"/>
    <cellStyle name="Calculation 2 4 2 2_Table 2A-1_EFT (Annual)" xfId="14749"/>
    <cellStyle name="Calculation 2 4 2 3" xfId="11514"/>
    <cellStyle name="Calculation 2 4 2 3 2" xfId="23598"/>
    <cellStyle name="Calculation 2 4 2 3 2 2" xfId="44784"/>
    <cellStyle name="Calculation 2 4 2 3 3" xfId="34180"/>
    <cellStyle name="Calculation 2 4 2 4" xfId="18485"/>
    <cellStyle name="Calculation 2 4 2 4 2" xfId="39672"/>
    <cellStyle name="Calculation 2 4 2 5" xfId="28891"/>
    <cellStyle name="Calculation 2 4 2_Table 2A-1_EFT (Annual)" xfId="4233"/>
    <cellStyle name="Calculation 2 4 3" xfId="4708"/>
    <cellStyle name="Calculation 2 4 3 2" xfId="12968"/>
    <cellStyle name="Calculation 2 4 3 2 2" xfId="24974"/>
    <cellStyle name="Calculation 2 4 3 2 2 2" xfId="46160"/>
    <cellStyle name="Calculation 2 4 3 2 3" xfId="35556"/>
    <cellStyle name="Calculation 2 4 3 3" xfId="19861"/>
    <cellStyle name="Calculation 2 4 3 3 2" xfId="41048"/>
    <cellStyle name="Calculation 2 4 3 4" xfId="30365"/>
    <cellStyle name="Calculation 2 4 3_Table 2A-1_EFT (Annual)" xfId="14748"/>
    <cellStyle name="Calculation 2 4 4" xfId="10312"/>
    <cellStyle name="Calculation 2 4 4 2" xfId="22428"/>
    <cellStyle name="Calculation 2 4 4 2 2" xfId="43614"/>
    <cellStyle name="Calculation 2 4 4 3" xfId="33010"/>
    <cellStyle name="Calculation 2 4 5" xfId="17315"/>
    <cellStyle name="Calculation 2 4 5 2" xfId="38502"/>
    <cellStyle name="Calculation 2 4 6" xfId="27622"/>
    <cellStyle name="Calculation 2 4_Table 2A-1_EFT (Annual)" xfId="3614"/>
    <cellStyle name="Calculation 2 5" xfId="712"/>
    <cellStyle name="Calculation 2 5 2" xfId="4273"/>
    <cellStyle name="Calculation 2 5 2 2" xfId="12557"/>
    <cellStyle name="Calculation 2 5 2 2 2" xfId="24575"/>
    <cellStyle name="Calculation 2 5 2 2 2 2" xfId="45761"/>
    <cellStyle name="Calculation 2 5 2 2 3" xfId="35157"/>
    <cellStyle name="Calculation 2 5 2 3" xfId="19462"/>
    <cellStyle name="Calculation 2 5 2 3 2" xfId="40649"/>
    <cellStyle name="Calculation 2 5 2 4" xfId="29930"/>
    <cellStyle name="Calculation 2 5 2_Table 2A-1_EFT (Annual)" xfId="14747"/>
    <cellStyle name="Calculation 2 5 3" xfId="9904"/>
    <cellStyle name="Calculation 2 5 3 2" xfId="22029"/>
    <cellStyle name="Calculation 2 5 3 2 2" xfId="43215"/>
    <cellStyle name="Calculation 2 5 3 3" xfId="32611"/>
    <cellStyle name="Calculation 2 5 4" xfId="16916"/>
    <cellStyle name="Calculation 2 5 4 2" xfId="38103"/>
    <cellStyle name="Calculation 2 5 5" xfId="27187"/>
    <cellStyle name="Calculation 2 5_Table 2A-1_EFT (Annual)" xfId="3846"/>
    <cellStyle name="Calculation 2 6" xfId="1944"/>
    <cellStyle name="Calculation 2 6 2" xfId="5505"/>
    <cellStyle name="Calculation 2 6 2 2" xfId="13720"/>
    <cellStyle name="Calculation 2 6 2 2 2" xfId="25708"/>
    <cellStyle name="Calculation 2 6 2 2 2 2" xfId="46894"/>
    <cellStyle name="Calculation 2 6 2 2 3" xfId="36290"/>
    <cellStyle name="Calculation 2 6 2 3" xfId="20595"/>
    <cellStyle name="Calculation 2 6 2 3 2" xfId="41782"/>
    <cellStyle name="Calculation 2 6 2 4" xfId="31162"/>
    <cellStyle name="Calculation 2 6 2_Table 2A-1_EFT (Annual)" xfId="14746"/>
    <cellStyle name="Calculation 2 6 3" xfId="11064"/>
    <cellStyle name="Calculation 2 6 3 2" xfId="23162"/>
    <cellStyle name="Calculation 2 6 3 2 2" xfId="44348"/>
    <cellStyle name="Calculation 2 6 3 3" xfId="33744"/>
    <cellStyle name="Calculation 2 6 4" xfId="18049"/>
    <cellStyle name="Calculation 2 6 4 2" xfId="39236"/>
    <cellStyle name="Calculation 2 6 5" xfId="28419"/>
    <cellStyle name="Calculation 2 6_Table 2A-1_EFT (Annual)" xfId="3613"/>
    <cellStyle name="Calculation 2 7" xfId="3682"/>
    <cellStyle name="Calculation 2 7 2" xfId="12055"/>
    <cellStyle name="Calculation 2 7 2 2" xfId="24086"/>
    <cellStyle name="Calculation 2 7 2 2 2" xfId="45272"/>
    <cellStyle name="Calculation 2 7 2 3" xfId="34668"/>
    <cellStyle name="Calculation 2 7 3" xfId="18973"/>
    <cellStyle name="Calculation 2 7 3 2" xfId="40160"/>
    <cellStyle name="Calculation 2 7 4" xfId="29392"/>
    <cellStyle name="Calculation 2 7_Table 2A-1_EFT (Annual)" xfId="14745"/>
    <cellStyle name="Calculation 2 8" xfId="9372"/>
    <cellStyle name="Calculation 2 8 2" xfId="21540"/>
    <cellStyle name="Calculation 2 8 2 2" xfId="42726"/>
    <cellStyle name="Calculation 2 8 3" xfId="32122"/>
    <cellStyle name="Calculation 2 9" xfId="16427"/>
    <cellStyle name="Calculation 2 9 2" xfId="37614"/>
    <cellStyle name="Calculation 2_Table 2A-1_EFT (Annual)" xfId="2921"/>
    <cellStyle name="Calculation 20" xfId="178"/>
    <cellStyle name="Calculation 20 10" xfId="26733"/>
    <cellStyle name="Calculation 20 2" xfId="571"/>
    <cellStyle name="Calculation 20 2 2" xfId="1548"/>
    <cellStyle name="Calculation 20 2 2 2" xfId="2818"/>
    <cellStyle name="Calculation 20 2 2 2 2" xfId="6379"/>
    <cellStyle name="Calculation 20 2 2 2 2 2" xfId="14573"/>
    <cellStyle name="Calculation 20 2 2 2 2 2 2" xfId="26545"/>
    <cellStyle name="Calculation 20 2 2 2 2 2 2 2" xfId="47731"/>
    <cellStyle name="Calculation 20 2 2 2 2 2 3" xfId="37127"/>
    <cellStyle name="Calculation 20 2 2 2 2 3" xfId="21432"/>
    <cellStyle name="Calculation 20 2 2 2 2 3 2" xfId="42619"/>
    <cellStyle name="Calculation 20 2 2 2 2 4" xfId="32035"/>
    <cellStyle name="Calculation 20 2 2 2 2_Table 2A-1_EFT (Annual)" xfId="14744"/>
    <cellStyle name="Calculation 20 2 2 2 3" xfId="11915"/>
    <cellStyle name="Calculation 20 2 2 2 3 2" xfId="23999"/>
    <cellStyle name="Calculation 20 2 2 2 3 2 2" xfId="45185"/>
    <cellStyle name="Calculation 20 2 2 2 3 3" xfId="34581"/>
    <cellStyle name="Calculation 20 2 2 2 4" xfId="18886"/>
    <cellStyle name="Calculation 20 2 2 2 4 2" xfId="40073"/>
    <cellStyle name="Calculation 20 2 2 2 5" xfId="29292"/>
    <cellStyle name="Calculation 20 2 2 2_Table 2A-1_EFT (Annual)" xfId="3845"/>
    <cellStyle name="Calculation 20 2 2 3" xfId="5109"/>
    <cellStyle name="Calculation 20 2 2 3 2" xfId="13369"/>
    <cellStyle name="Calculation 20 2 2 3 2 2" xfId="25375"/>
    <cellStyle name="Calculation 20 2 2 3 2 2 2" xfId="46561"/>
    <cellStyle name="Calculation 20 2 2 3 2 3" xfId="35957"/>
    <cellStyle name="Calculation 20 2 2 3 3" xfId="20262"/>
    <cellStyle name="Calculation 20 2 2 3 3 2" xfId="41449"/>
    <cellStyle name="Calculation 20 2 2 3 4" xfId="30766"/>
    <cellStyle name="Calculation 20 2 2 3_Table 2A-1_EFT (Annual)" xfId="14743"/>
    <cellStyle name="Calculation 20 2 2 4" xfId="10713"/>
    <cellStyle name="Calculation 20 2 2 4 2" xfId="22829"/>
    <cellStyle name="Calculation 20 2 2 4 2 2" xfId="44015"/>
    <cellStyle name="Calculation 20 2 2 4 3" xfId="33411"/>
    <cellStyle name="Calculation 20 2 2 5" xfId="17716"/>
    <cellStyle name="Calculation 20 2 2 5 2" xfId="38903"/>
    <cellStyle name="Calculation 20 2 2 6" xfId="28023"/>
    <cellStyle name="Calculation 20 2 2_Table 2A-1_EFT (Annual)" xfId="4232"/>
    <cellStyle name="Calculation 20 2 3" xfId="1073"/>
    <cellStyle name="Calculation 20 2 3 2" xfId="4634"/>
    <cellStyle name="Calculation 20 2 3 2 2" xfId="12894"/>
    <cellStyle name="Calculation 20 2 3 2 2 2" xfId="24900"/>
    <cellStyle name="Calculation 20 2 3 2 2 2 2" xfId="46086"/>
    <cellStyle name="Calculation 20 2 3 2 2 3" xfId="35482"/>
    <cellStyle name="Calculation 20 2 3 2 3" xfId="19787"/>
    <cellStyle name="Calculation 20 2 3 2 3 2" xfId="40974"/>
    <cellStyle name="Calculation 20 2 3 2 4" xfId="30291"/>
    <cellStyle name="Calculation 20 2 3 2_Table 2A-1_EFT (Annual)" xfId="14742"/>
    <cellStyle name="Calculation 20 2 3 3" xfId="10238"/>
    <cellStyle name="Calculation 20 2 3 3 2" xfId="22354"/>
    <cellStyle name="Calculation 20 2 3 3 2 2" xfId="43540"/>
    <cellStyle name="Calculation 20 2 3 3 3" xfId="32936"/>
    <cellStyle name="Calculation 20 2 3 4" xfId="17241"/>
    <cellStyle name="Calculation 20 2 3 4 2" xfId="38428"/>
    <cellStyle name="Calculation 20 2 3 5" xfId="27548"/>
    <cellStyle name="Calculation 20 2 3_Table 2A-1_EFT (Annual)" xfId="3612"/>
    <cellStyle name="Calculation 20 2 4" xfId="2287"/>
    <cellStyle name="Calculation 20 2 4 2" xfId="5848"/>
    <cellStyle name="Calculation 20 2 4 2 2" xfId="14063"/>
    <cellStyle name="Calculation 20 2 4 2 2 2" xfId="26051"/>
    <cellStyle name="Calculation 20 2 4 2 2 2 2" xfId="47237"/>
    <cellStyle name="Calculation 20 2 4 2 2 3" xfId="36633"/>
    <cellStyle name="Calculation 20 2 4 2 3" xfId="20938"/>
    <cellStyle name="Calculation 20 2 4 2 3 2" xfId="42125"/>
    <cellStyle name="Calculation 20 2 4 2 4" xfId="31505"/>
    <cellStyle name="Calculation 20 2 4 2_Table 2A-1_EFT (Annual)" xfId="14741"/>
    <cellStyle name="Calculation 20 2 4 3" xfId="11407"/>
    <cellStyle name="Calculation 20 2 4 3 2" xfId="23505"/>
    <cellStyle name="Calculation 20 2 4 3 2 2" xfId="44691"/>
    <cellStyle name="Calculation 20 2 4 3 3" xfId="34087"/>
    <cellStyle name="Calculation 20 2 4 4" xfId="18392"/>
    <cellStyle name="Calculation 20 2 4 4 2" xfId="39579"/>
    <cellStyle name="Calculation 20 2 4 5" xfId="28762"/>
    <cellStyle name="Calculation 20 2 4_Table 2A-1_EFT (Annual)" xfId="4231"/>
    <cellStyle name="Calculation 20 2 5" xfId="4141"/>
    <cellStyle name="Calculation 20 2 5 2" xfId="12465"/>
    <cellStyle name="Calculation 20 2 5 2 2" xfId="24487"/>
    <cellStyle name="Calculation 20 2 5 2 2 2" xfId="45673"/>
    <cellStyle name="Calculation 20 2 5 2 3" xfId="35069"/>
    <cellStyle name="Calculation 20 2 5 3" xfId="19374"/>
    <cellStyle name="Calculation 20 2 5 3 2" xfId="40561"/>
    <cellStyle name="Calculation 20 2 5 4" xfId="29829"/>
    <cellStyle name="Calculation 20 2 5_Table 2A-1_EFT (Annual)" xfId="14740"/>
    <cellStyle name="Calculation 20 2 6" xfId="9804"/>
    <cellStyle name="Calculation 20 2 6 2" xfId="21941"/>
    <cellStyle name="Calculation 20 2 6 2 2" xfId="43127"/>
    <cellStyle name="Calculation 20 2 6 3" xfId="32523"/>
    <cellStyle name="Calculation 20 2 7" xfId="16828"/>
    <cellStyle name="Calculation 20 2 7 2" xfId="38015"/>
    <cellStyle name="Calculation 20 2 8" xfId="27086"/>
    <cellStyle name="Calculation 20 2_Table 2A-1_EFT (Annual)" xfId="2925"/>
    <cellStyle name="Calculation 20 3" xfId="409"/>
    <cellStyle name="Calculation 20 3 2" xfId="1392"/>
    <cellStyle name="Calculation 20 3 2 2" xfId="2662"/>
    <cellStyle name="Calculation 20 3 2 2 2" xfId="6223"/>
    <cellStyle name="Calculation 20 3 2 2 2 2" xfId="14417"/>
    <cellStyle name="Calculation 20 3 2 2 2 2 2" xfId="26389"/>
    <cellStyle name="Calculation 20 3 2 2 2 2 2 2" xfId="47575"/>
    <cellStyle name="Calculation 20 3 2 2 2 2 3" xfId="36971"/>
    <cellStyle name="Calculation 20 3 2 2 2 3" xfId="21276"/>
    <cellStyle name="Calculation 20 3 2 2 2 3 2" xfId="42463"/>
    <cellStyle name="Calculation 20 3 2 2 2 4" xfId="31879"/>
    <cellStyle name="Calculation 20 3 2 2 2_Table 2A-1_EFT (Annual)" xfId="14739"/>
    <cellStyle name="Calculation 20 3 2 2 3" xfId="11759"/>
    <cellStyle name="Calculation 20 3 2 2 3 2" xfId="23843"/>
    <cellStyle name="Calculation 20 3 2 2 3 2 2" xfId="45029"/>
    <cellStyle name="Calculation 20 3 2 2 3 3" xfId="34425"/>
    <cellStyle name="Calculation 20 3 2 2 4" xfId="18730"/>
    <cellStyle name="Calculation 20 3 2 2 4 2" xfId="39917"/>
    <cellStyle name="Calculation 20 3 2 2 5" xfId="29136"/>
    <cellStyle name="Calculation 20 3 2 2_Table 2A-1_EFT (Annual)" xfId="3844"/>
    <cellStyle name="Calculation 20 3 2 3" xfId="4953"/>
    <cellStyle name="Calculation 20 3 2 3 2" xfId="13213"/>
    <cellStyle name="Calculation 20 3 2 3 2 2" xfId="25219"/>
    <cellStyle name="Calculation 20 3 2 3 2 2 2" xfId="46405"/>
    <cellStyle name="Calculation 20 3 2 3 2 3" xfId="35801"/>
    <cellStyle name="Calculation 20 3 2 3 3" xfId="20106"/>
    <cellStyle name="Calculation 20 3 2 3 3 2" xfId="41293"/>
    <cellStyle name="Calculation 20 3 2 3 4" xfId="30610"/>
    <cellStyle name="Calculation 20 3 2 3_Table 2A-1_EFT (Annual)" xfId="14738"/>
    <cellStyle name="Calculation 20 3 2 4" xfId="10557"/>
    <cellStyle name="Calculation 20 3 2 4 2" xfId="22673"/>
    <cellStyle name="Calculation 20 3 2 4 2 2" xfId="43859"/>
    <cellStyle name="Calculation 20 3 2 4 3" xfId="33255"/>
    <cellStyle name="Calculation 20 3 2 5" xfId="17560"/>
    <cellStyle name="Calculation 20 3 2 5 2" xfId="38747"/>
    <cellStyle name="Calculation 20 3 2 6" xfId="27867"/>
    <cellStyle name="Calculation 20 3 2_Table 2A-1_EFT (Annual)" xfId="4230"/>
    <cellStyle name="Calculation 20 3 3" xfId="941"/>
    <cellStyle name="Calculation 20 3 3 2" xfId="4502"/>
    <cellStyle name="Calculation 20 3 3 2 2" xfId="12764"/>
    <cellStyle name="Calculation 20 3 3 2 2 2" xfId="24774"/>
    <cellStyle name="Calculation 20 3 3 2 2 2 2" xfId="45960"/>
    <cellStyle name="Calculation 20 3 3 2 2 3" xfId="35356"/>
    <cellStyle name="Calculation 20 3 3 2 3" xfId="19661"/>
    <cellStyle name="Calculation 20 3 3 2 3 2" xfId="40848"/>
    <cellStyle name="Calculation 20 3 3 2 4" xfId="30159"/>
    <cellStyle name="Calculation 20 3 3 2_Table 2A-1_EFT (Annual)" xfId="14737"/>
    <cellStyle name="Calculation 20 3 3 3" xfId="10111"/>
    <cellStyle name="Calculation 20 3 3 3 2" xfId="22228"/>
    <cellStyle name="Calculation 20 3 3 3 2 2" xfId="43414"/>
    <cellStyle name="Calculation 20 3 3 3 3" xfId="32810"/>
    <cellStyle name="Calculation 20 3 3 4" xfId="17115"/>
    <cellStyle name="Calculation 20 3 3 4 2" xfId="38302"/>
    <cellStyle name="Calculation 20 3 3 5" xfId="27416"/>
    <cellStyle name="Calculation 20 3 3_Table 2A-1_EFT (Annual)" xfId="3611"/>
    <cellStyle name="Calculation 20 3 4" xfId="2131"/>
    <cellStyle name="Calculation 20 3 4 2" xfId="5692"/>
    <cellStyle name="Calculation 20 3 4 2 2" xfId="13907"/>
    <cellStyle name="Calculation 20 3 4 2 2 2" xfId="25895"/>
    <cellStyle name="Calculation 20 3 4 2 2 2 2" xfId="47081"/>
    <cellStyle name="Calculation 20 3 4 2 2 3" xfId="36477"/>
    <cellStyle name="Calculation 20 3 4 2 3" xfId="20782"/>
    <cellStyle name="Calculation 20 3 4 2 3 2" xfId="41969"/>
    <cellStyle name="Calculation 20 3 4 2 4" xfId="31349"/>
    <cellStyle name="Calculation 20 3 4 2_Table 2A-1_EFT (Annual)" xfId="14736"/>
    <cellStyle name="Calculation 20 3 4 3" xfId="11251"/>
    <cellStyle name="Calculation 20 3 4 3 2" xfId="23349"/>
    <cellStyle name="Calculation 20 3 4 3 2 2" xfId="44535"/>
    <cellStyle name="Calculation 20 3 4 3 3" xfId="33931"/>
    <cellStyle name="Calculation 20 3 4 4" xfId="18236"/>
    <cellStyle name="Calculation 20 3 4 4 2" xfId="39423"/>
    <cellStyle name="Calculation 20 3 4 5" xfId="28606"/>
    <cellStyle name="Calculation 20 3 4_Table 2A-1_EFT (Annual)" xfId="4229"/>
    <cellStyle name="Calculation 20 3 5" xfId="3979"/>
    <cellStyle name="Calculation 20 3 5 2" xfId="12307"/>
    <cellStyle name="Calculation 20 3 5 2 2" xfId="24331"/>
    <cellStyle name="Calculation 20 3 5 2 2 2" xfId="45517"/>
    <cellStyle name="Calculation 20 3 5 2 3" xfId="34913"/>
    <cellStyle name="Calculation 20 3 5 3" xfId="19218"/>
    <cellStyle name="Calculation 20 3 5 3 2" xfId="40405"/>
    <cellStyle name="Calculation 20 3 5 4" xfId="29667"/>
    <cellStyle name="Calculation 20 3 5_Table 2A-1_EFT (Annual)" xfId="14734"/>
    <cellStyle name="Calculation 20 3 6" xfId="9644"/>
    <cellStyle name="Calculation 20 3 6 2" xfId="21785"/>
    <cellStyle name="Calculation 20 3 6 2 2" xfId="42971"/>
    <cellStyle name="Calculation 20 3 6 3" xfId="32367"/>
    <cellStyle name="Calculation 20 3 7" xfId="16672"/>
    <cellStyle name="Calculation 20 3 7 2" xfId="37859"/>
    <cellStyle name="Calculation 20 3 8" xfId="26924"/>
    <cellStyle name="Calculation 20 3_Table 2A-1_EFT (Annual)" xfId="2926"/>
    <cellStyle name="Calculation 20 4" xfId="1226"/>
    <cellStyle name="Calculation 20 4 2" xfId="2496"/>
    <cellStyle name="Calculation 20 4 2 2" xfId="6057"/>
    <cellStyle name="Calculation 20 4 2 2 2" xfId="14251"/>
    <cellStyle name="Calculation 20 4 2 2 2 2" xfId="26223"/>
    <cellStyle name="Calculation 20 4 2 2 2 2 2" xfId="47409"/>
    <cellStyle name="Calculation 20 4 2 2 2 3" xfId="36805"/>
    <cellStyle name="Calculation 20 4 2 2 3" xfId="21110"/>
    <cellStyle name="Calculation 20 4 2 2 3 2" xfId="42297"/>
    <cellStyle name="Calculation 20 4 2 2 4" xfId="31713"/>
    <cellStyle name="Calculation 20 4 2 2_Table 2A-1_EFT (Annual)" xfId="14735"/>
    <cellStyle name="Calculation 20 4 2 3" xfId="11593"/>
    <cellStyle name="Calculation 20 4 2 3 2" xfId="23677"/>
    <cellStyle name="Calculation 20 4 2 3 2 2" xfId="44863"/>
    <cellStyle name="Calculation 20 4 2 3 3" xfId="34259"/>
    <cellStyle name="Calculation 20 4 2 4" xfId="18564"/>
    <cellStyle name="Calculation 20 4 2 4 2" xfId="39751"/>
    <cellStyle name="Calculation 20 4 2 5" xfId="28970"/>
    <cellStyle name="Calculation 20 4 2_Table 2A-1_EFT (Annual)" xfId="4228"/>
    <cellStyle name="Calculation 20 4 3" xfId="4787"/>
    <cellStyle name="Calculation 20 4 3 2" xfId="13047"/>
    <cellStyle name="Calculation 20 4 3 2 2" xfId="25053"/>
    <cellStyle name="Calculation 20 4 3 2 2 2" xfId="46239"/>
    <cellStyle name="Calculation 20 4 3 2 3" xfId="35635"/>
    <cellStyle name="Calculation 20 4 3 3" xfId="19940"/>
    <cellStyle name="Calculation 20 4 3 3 2" xfId="41127"/>
    <cellStyle name="Calculation 20 4 3 4" xfId="30444"/>
    <cellStyle name="Calculation 20 4 3_Table 2A-1_EFT (Annual)" xfId="14733"/>
    <cellStyle name="Calculation 20 4 4" xfId="10391"/>
    <cellStyle name="Calculation 20 4 4 2" xfId="22507"/>
    <cellStyle name="Calculation 20 4 4 2 2" xfId="43693"/>
    <cellStyle name="Calculation 20 4 4 3" xfId="33089"/>
    <cellStyle name="Calculation 20 4 5" xfId="17394"/>
    <cellStyle name="Calculation 20 4 5 2" xfId="38581"/>
    <cellStyle name="Calculation 20 4 6" xfId="27701"/>
    <cellStyle name="Calculation 20 4_Table 2A-1_EFT (Annual)" xfId="3610"/>
    <cellStyle name="Calculation 20 5" xfId="782"/>
    <cellStyle name="Calculation 20 5 2" xfId="4343"/>
    <cellStyle name="Calculation 20 5 2 2" xfId="12623"/>
    <cellStyle name="Calculation 20 5 2 2 2" xfId="24640"/>
    <cellStyle name="Calculation 20 5 2 2 2 2" xfId="45826"/>
    <cellStyle name="Calculation 20 5 2 2 3" xfId="35222"/>
    <cellStyle name="Calculation 20 5 2 3" xfId="19527"/>
    <cellStyle name="Calculation 20 5 2 3 2" xfId="40714"/>
    <cellStyle name="Calculation 20 5 2 4" xfId="30000"/>
    <cellStyle name="Calculation 20 5 2_Table 2A-1_EFT (Annual)" xfId="14732"/>
    <cellStyle name="Calculation 20 5 3" xfId="9971"/>
    <cellStyle name="Calculation 20 5 3 2" xfId="22094"/>
    <cellStyle name="Calculation 20 5 3 2 2" xfId="43280"/>
    <cellStyle name="Calculation 20 5 3 3" xfId="32676"/>
    <cellStyle name="Calculation 20 5 4" xfId="16981"/>
    <cellStyle name="Calculation 20 5 4 2" xfId="38168"/>
    <cellStyle name="Calculation 20 5 5" xfId="27257"/>
    <cellStyle name="Calculation 20 5_Table 2A-1_EFT (Annual)" xfId="3843"/>
    <cellStyle name="Calculation 20 6" xfId="1965"/>
    <cellStyle name="Calculation 20 6 2" xfId="5526"/>
    <cellStyle name="Calculation 20 6 2 2" xfId="13741"/>
    <cellStyle name="Calculation 20 6 2 2 2" xfId="25729"/>
    <cellStyle name="Calculation 20 6 2 2 2 2" xfId="46915"/>
    <cellStyle name="Calculation 20 6 2 2 3" xfId="36311"/>
    <cellStyle name="Calculation 20 6 2 3" xfId="20616"/>
    <cellStyle name="Calculation 20 6 2 3 2" xfId="41803"/>
    <cellStyle name="Calculation 20 6 2 4" xfId="31183"/>
    <cellStyle name="Calculation 20 6 2_Table 2A-1_EFT (Annual)" xfId="14731"/>
    <cellStyle name="Calculation 20 6 3" xfId="11085"/>
    <cellStyle name="Calculation 20 6 3 2" xfId="23183"/>
    <cellStyle name="Calculation 20 6 3 2 2" xfId="44369"/>
    <cellStyle name="Calculation 20 6 3 3" xfId="33765"/>
    <cellStyle name="Calculation 20 6 4" xfId="18070"/>
    <cellStyle name="Calculation 20 6 4 2" xfId="39257"/>
    <cellStyle name="Calculation 20 6 5" xfId="28440"/>
    <cellStyle name="Calculation 20 6_Table 2A-1_EFT (Annual)" xfId="3609"/>
    <cellStyle name="Calculation 20 7" xfId="3767"/>
    <cellStyle name="Calculation 20 7 2" xfId="12135"/>
    <cellStyle name="Calculation 20 7 2 2" xfId="24165"/>
    <cellStyle name="Calculation 20 7 2 2 2" xfId="45351"/>
    <cellStyle name="Calculation 20 7 2 3" xfId="34747"/>
    <cellStyle name="Calculation 20 7 3" xfId="19052"/>
    <cellStyle name="Calculation 20 7 3 2" xfId="40239"/>
    <cellStyle name="Calculation 20 7 4" xfId="29476"/>
    <cellStyle name="Calculation 20 7_Table 2A-1_EFT (Annual)" xfId="14730"/>
    <cellStyle name="Calculation 20 8" xfId="9454"/>
    <cellStyle name="Calculation 20 8 2" xfId="21619"/>
    <cellStyle name="Calculation 20 8 2 2" xfId="42805"/>
    <cellStyle name="Calculation 20 8 3" xfId="32201"/>
    <cellStyle name="Calculation 20 9" xfId="16506"/>
    <cellStyle name="Calculation 20 9 2" xfId="37693"/>
    <cellStyle name="Calculation 20_Table 2A-1_EFT (Annual)" xfId="2924"/>
    <cellStyle name="Calculation 21" xfId="176"/>
    <cellStyle name="Calculation 21 10" xfId="26731"/>
    <cellStyle name="Calculation 21 2" xfId="569"/>
    <cellStyle name="Calculation 21 2 2" xfId="1546"/>
    <cellStyle name="Calculation 21 2 2 2" xfId="2816"/>
    <cellStyle name="Calculation 21 2 2 2 2" xfId="6377"/>
    <cellStyle name="Calculation 21 2 2 2 2 2" xfId="14571"/>
    <cellStyle name="Calculation 21 2 2 2 2 2 2" xfId="26543"/>
    <cellStyle name="Calculation 21 2 2 2 2 2 2 2" xfId="47729"/>
    <cellStyle name="Calculation 21 2 2 2 2 2 3" xfId="37125"/>
    <cellStyle name="Calculation 21 2 2 2 2 3" xfId="21430"/>
    <cellStyle name="Calculation 21 2 2 2 2 3 2" xfId="42617"/>
    <cellStyle name="Calculation 21 2 2 2 2 4" xfId="32033"/>
    <cellStyle name="Calculation 21 2 2 2 2_Table 2A-1_EFT (Annual)" xfId="14729"/>
    <cellStyle name="Calculation 21 2 2 2 3" xfId="11913"/>
    <cellStyle name="Calculation 21 2 2 2 3 2" xfId="23997"/>
    <cellStyle name="Calculation 21 2 2 2 3 2 2" xfId="45183"/>
    <cellStyle name="Calculation 21 2 2 2 3 3" xfId="34579"/>
    <cellStyle name="Calculation 21 2 2 2 4" xfId="18884"/>
    <cellStyle name="Calculation 21 2 2 2 4 2" xfId="40071"/>
    <cellStyle name="Calculation 21 2 2 2 5" xfId="29290"/>
    <cellStyle name="Calculation 21 2 2 2_Table 2A-1_EFT (Annual)" xfId="6496"/>
    <cellStyle name="Calculation 21 2 2 3" xfId="5107"/>
    <cellStyle name="Calculation 21 2 2 3 2" xfId="13367"/>
    <cellStyle name="Calculation 21 2 2 3 2 2" xfId="25373"/>
    <cellStyle name="Calculation 21 2 2 3 2 2 2" xfId="46559"/>
    <cellStyle name="Calculation 21 2 2 3 2 3" xfId="35955"/>
    <cellStyle name="Calculation 21 2 2 3 3" xfId="20260"/>
    <cellStyle name="Calculation 21 2 2 3 3 2" xfId="41447"/>
    <cellStyle name="Calculation 21 2 2 3 4" xfId="30764"/>
    <cellStyle name="Calculation 21 2 2 3_Table 2A-1_EFT (Annual)" xfId="14728"/>
    <cellStyle name="Calculation 21 2 2 4" xfId="10711"/>
    <cellStyle name="Calculation 21 2 2 4 2" xfId="22827"/>
    <cellStyle name="Calculation 21 2 2 4 2 2" xfId="44013"/>
    <cellStyle name="Calculation 21 2 2 4 3" xfId="33409"/>
    <cellStyle name="Calculation 21 2 2 5" xfId="17714"/>
    <cellStyle name="Calculation 21 2 2 5 2" xfId="38901"/>
    <cellStyle name="Calculation 21 2 2 6" xfId="28021"/>
    <cellStyle name="Calculation 21 2 2_Table 2A-1_EFT (Annual)" xfId="6495"/>
    <cellStyle name="Calculation 21 2 3" xfId="1071"/>
    <cellStyle name="Calculation 21 2 3 2" xfId="4632"/>
    <cellStyle name="Calculation 21 2 3 2 2" xfId="12892"/>
    <cellStyle name="Calculation 21 2 3 2 2 2" xfId="24898"/>
    <cellStyle name="Calculation 21 2 3 2 2 2 2" xfId="46084"/>
    <cellStyle name="Calculation 21 2 3 2 2 3" xfId="35480"/>
    <cellStyle name="Calculation 21 2 3 2 3" xfId="19785"/>
    <cellStyle name="Calculation 21 2 3 2 3 2" xfId="40972"/>
    <cellStyle name="Calculation 21 2 3 2 4" xfId="30289"/>
    <cellStyle name="Calculation 21 2 3 2_Table 2A-1_EFT (Annual)" xfId="14727"/>
    <cellStyle name="Calculation 21 2 3 3" xfId="10236"/>
    <cellStyle name="Calculation 21 2 3 3 2" xfId="22352"/>
    <cellStyle name="Calculation 21 2 3 3 2 2" xfId="43538"/>
    <cellStyle name="Calculation 21 2 3 3 3" xfId="32934"/>
    <cellStyle name="Calculation 21 2 3 4" xfId="17239"/>
    <cellStyle name="Calculation 21 2 3 4 2" xfId="38426"/>
    <cellStyle name="Calculation 21 2 3 5" xfId="27546"/>
    <cellStyle name="Calculation 21 2 3_Table 2A-1_EFT (Annual)" xfId="6497"/>
    <cellStyle name="Calculation 21 2 4" xfId="2285"/>
    <cellStyle name="Calculation 21 2 4 2" xfId="5846"/>
    <cellStyle name="Calculation 21 2 4 2 2" xfId="14061"/>
    <cellStyle name="Calculation 21 2 4 2 2 2" xfId="26049"/>
    <cellStyle name="Calculation 21 2 4 2 2 2 2" xfId="47235"/>
    <cellStyle name="Calculation 21 2 4 2 2 3" xfId="36631"/>
    <cellStyle name="Calculation 21 2 4 2 3" xfId="20936"/>
    <cellStyle name="Calculation 21 2 4 2 3 2" xfId="42123"/>
    <cellStyle name="Calculation 21 2 4 2 4" xfId="31503"/>
    <cellStyle name="Calculation 21 2 4 2_Table 2A-1_EFT (Annual)" xfId="14726"/>
    <cellStyle name="Calculation 21 2 4 3" xfId="11405"/>
    <cellStyle name="Calculation 21 2 4 3 2" xfId="23503"/>
    <cellStyle name="Calculation 21 2 4 3 2 2" xfId="44689"/>
    <cellStyle name="Calculation 21 2 4 3 3" xfId="34085"/>
    <cellStyle name="Calculation 21 2 4 4" xfId="18390"/>
    <cellStyle name="Calculation 21 2 4 4 2" xfId="39577"/>
    <cellStyle name="Calculation 21 2 4 5" xfId="28760"/>
    <cellStyle name="Calculation 21 2 4_Table 2A-1_EFT (Annual)" xfId="6498"/>
    <cellStyle name="Calculation 21 2 5" xfId="4139"/>
    <cellStyle name="Calculation 21 2 5 2" xfId="12463"/>
    <cellStyle name="Calculation 21 2 5 2 2" xfId="24485"/>
    <cellStyle name="Calculation 21 2 5 2 2 2" xfId="45671"/>
    <cellStyle name="Calculation 21 2 5 2 3" xfId="35067"/>
    <cellStyle name="Calculation 21 2 5 3" xfId="19372"/>
    <cellStyle name="Calculation 21 2 5 3 2" xfId="40559"/>
    <cellStyle name="Calculation 21 2 5 4" xfId="29827"/>
    <cellStyle name="Calculation 21 2 5_Table 2A-1_EFT (Annual)" xfId="14725"/>
    <cellStyle name="Calculation 21 2 6" xfId="9802"/>
    <cellStyle name="Calculation 21 2 6 2" xfId="21939"/>
    <cellStyle name="Calculation 21 2 6 2 2" xfId="43125"/>
    <cellStyle name="Calculation 21 2 6 3" xfId="32521"/>
    <cellStyle name="Calculation 21 2 7" xfId="16826"/>
    <cellStyle name="Calculation 21 2 7 2" xfId="38013"/>
    <cellStyle name="Calculation 21 2 8" xfId="27084"/>
    <cellStyle name="Calculation 21 2_Table 2A-1_EFT (Annual)" xfId="2928"/>
    <cellStyle name="Calculation 21 3" xfId="407"/>
    <cellStyle name="Calculation 21 3 2" xfId="1390"/>
    <cellStyle name="Calculation 21 3 2 2" xfId="2660"/>
    <cellStyle name="Calculation 21 3 2 2 2" xfId="6221"/>
    <cellStyle name="Calculation 21 3 2 2 2 2" xfId="14415"/>
    <cellStyle name="Calculation 21 3 2 2 2 2 2" xfId="26387"/>
    <cellStyle name="Calculation 21 3 2 2 2 2 2 2" xfId="47573"/>
    <cellStyle name="Calculation 21 3 2 2 2 2 3" xfId="36969"/>
    <cellStyle name="Calculation 21 3 2 2 2 3" xfId="21274"/>
    <cellStyle name="Calculation 21 3 2 2 2 3 2" xfId="42461"/>
    <cellStyle name="Calculation 21 3 2 2 2 4" xfId="31877"/>
    <cellStyle name="Calculation 21 3 2 2 2_Table 2A-1_EFT (Annual)" xfId="14724"/>
    <cellStyle name="Calculation 21 3 2 2 3" xfId="11757"/>
    <cellStyle name="Calculation 21 3 2 2 3 2" xfId="23841"/>
    <cellStyle name="Calculation 21 3 2 2 3 2 2" xfId="45027"/>
    <cellStyle name="Calculation 21 3 2 2 3 3" xfId="34423"/>
    <cellStyle name="Calculation 21 3 2 2 4" xfId="18728"/>
    <cellStyle name="Calculation 21 3 2 2 4 2" xfId="39915"/>
    <cellStyle name="Calculation 21 3 2 2 5" xfId="29134"/>
    <cellStyle name="Calculation 21 3 2 2_Table 2A-1_EFT (Annual)" xfId="6500"/>
    <cellStyle name="Calculation 21 3 2 3" xfId="4951"/>
    <cellStyle name="Calculation 21 3 2 3 2" xfId="13211"/>
    <cellStyle name="Calculation 21 3 2 3 2 2" xfId="25217"/>
    <cellStyle name="Calculation 21 3 2 3 2 2 2" xfId="46403"/>
    <cellStyle name="Calculation 21 3 2 3 2 3" xfId="35799"/>
    <cellStyle name="Calculation 21 3 2 3 3" xfId="20104"/>
    <cellStyle name="Calculation 21 3 2 3 3 2" xfId="41291"/>
    <cellStyle name="Calculation 21 3 2 3 4" xfId="30608"/>
    <cellStyle name="Calculation 21 3 2 3_Table 2A-1_EFT (Annual)" xfId="14723"/>
    <cellStyle name="Calculation 21 3 2 4" xfId="10555"/>
    <cellStyle name="Calculation 21 3 2 4 2" xfId="22671"/>
    <cellStyle name="Calculation 21 3 2 4 2 2" xfId="43857"/>
    <cellStyle name="Calculation 21 3 2 4 3" xfId="33253"/>
    <cellStyle name="Calculation 21 3 2 5" xfId="17558"/>
    <cellStyle name="Calculation 21 3 2 5 2" xfId="38745"/>
    <cellStyle name="Calculation 21 3 2 6" xfId="27865"/>
    <cellStyle name="Calculation 21 3 2_Table 2A-1_EFT (Annual)" xfId="6499"/>
    <cellStyle name="Calculation 21 3 3" xfId="939"/>
    <cellStyle name="Calculation 21 3 3 2" xfId="4500"/>
    <cellStyle name="Calculation 21 3 3 2 2" xfId="12762"/>
    <cellStyle name="Calculation 21 3 3 2 2 2" xfId="24772"/>
    <cellStyle name="Calculation 21 3 3 2 2 2 2" xfId="45958"/>
    <cellStyle name="Calculation 21 3 3 2 2 3" xfId="35354"/>
    <cellStyle name="Calculation 21 3 3 2 3" xfId="19659"/>
    <cellStyle name="Calculation 21 3 3 2 3 2" xfId="40846"/>
    <cellStyle name="Calculation 21 3 3 2 4" xfId="30157"/>
    <cellStyle name="Calculation 21 3 3 2_Table 2A-1_EFT (Annual)" xfId="14722"/>
    <cellStyle name="Calculation 21 3 3 3" xfId="10109"/>
    <cellStyle name="Calculation 21 3 3 3 2" xfId="22226"/>
    <cellStyle name="Calculation 21 3 3 3 2 2" xfId="43412"/>
    <cellStyle name="Calculation 21 3 3 3 3" xfId="32808"/>
    <cellStyle name="Calculation 21 3 3 4" xfId="17113"/>
    <cellStyle name="Calculation 21 3 3 4 2" xfId="38300"/>
    <cellStyle name="Calculation 21 3 3 5" xfId="27414"/>
    <cellStyle name="Calculation 21 3 3_Table 2A-1_EFT (Annual)" xfId="6501"/>
    <cellStyle name="Calculation 21 3 4" xfId="2129"/>
    <cellStyle name="Calculation 21 3 4 2" xfId="5690"/>
    <cellStyle name="Calculation 21 3 4 2 2" xfId="13905"/>
    <cellStyle name="Calculation 21 3 4 2 2 2" xfId="25893"/>
    <cellStyle name="Calculation 21 3 4 2 2 2 2" xfId="47079"/>
    <cellStyle name="Calculation 21 3 4 2 2 3" xfId="36475"/>
    <cellStyle name="Calculation 21 3 4 2 3" xfId="20780"/>
    <cellStyle name="Calculation 21 3 4 2 3 2" xfId="41967"/>
    <cellStyle name="Calculation 21 3 4 2 4" xfId="31347"/>
    <cellStyle name="Calculation 21 3 4 2_Table 2A-1_EFT (Annual)" xfId="14721"/>
    <cellStyle name="Calculation 21 3 4 3" xfId="11249"/>
    <cellStyle name="Calculation 21 3 4 3 2" xfId="23347"/>
    <cellStyle name="Calculation 21 3 4 3 2 2" xfId="44533"/>
    <cellStyle name="Calculation 21 3 4 3 3" xfId="33929"/>
    <cellStyle name="Calculation 21 3 4 4" xfId="18234"/>
    <cellStyle name="Calculation 21 3 4 4 2" xfId="39421"/>
    <cellStyle name="Calculation 21 3 4 5" xfId="28604"/>
    <cellStyle name="Calculation 21 3 4_Table 2A-1_EFT (Annual)" xfId="6502"/>
    <cellStyle name="Calculation 21 3 5" xfId="3977"/>
    <cellStyle name="Calculation 21 3 5 2" xfId="12305"/>
    <cellStyle name="Calculation 21 3 5 2 2" xfId="24329"/>
    <cellStyle name="Calculation 21 3 5 2 2 2" xfId="45515"/>
    <cellStyle name="Calculation 21 3 5 2 3" xfId="34911"/>
    <cellStyle name="Calculation 21 3 5 3" xfId="19216"/>
    <cellStyle name="Calculation 21 3 5 3 2" xfId="40403"/>
    <cellStyle name="Calculation 21 3 5 4" xfId="29665"/>
    <cellStyle name="Calculation 21 3 5_Table 2A-1_EFT (Annual)" xfId="14720"/>
    <cellStyle name="Calculation 21 3 6" xfId="9642"/>
    <cellStyle name="Calculation 21 3 6 2" xfId="21783"/>
    <cellStyle name="Calculation 21 3 6 2 2" xfId="42969"/>
    <cellStyle name="Calculation 21 3 6 3" xfId="32365"/>
    <cellStyle name="Calculation 21 3 7" xfId="16670"/>
    <cellStyle name="Calculation 21 3 7 2" xfId="37857"/>
    <cellStyle name="Calculation 21 3 8" xfId="26922"/>
    <cellStyle name="Calculation 21 3_Table 2A-1_EFT (Annual)" xfId="2929"/>
    <cellStyle name="Calculation 21 4" xfId="1224"/>
    <cellStyle name="Calculation 21 4 2" xfId="2494"/>
    <cellStyle name="Calculation 21 4 2 2" xfId="6055"/>
    <cellStyle name="Calculation 21 4 2 2 2" xfId="14249"/>
    <cellStyle name="Calculation 21 4 2 2 2 2" xfId="26221"/>
    <cellStyle name="Calculation 21 4 2 2 2 2 2" xfId="47407"/>
    <cellStyle name="Calculation 21 4 2 2 2 3" xfId="36803"/>
    <cellStyle name="Calculation 21 4 2 2 3" xfId="21108"/>
    <cellStyle name="Calculation 21 4 2 2 3 2" xfId="42295"/>
    <cellStyle name="Calculation 21 4 2 2 4" xfId="31711"/>
    <cellStyle name="Calculation 21 4 2 2_Table 2A-1_EFT (Annual)" xfId="14719"/>
    <cellStyle name="Calculation 21 4 2 3" xfId="11591"/>
    <cellStyle name="Calculation 21 4 2 3 2" xfId="23675"/>
    <cellStyle name="Calculation 21 4 2 3 2 2" xfId="44861"/>
    <cellStyle name="Calculation 21 4 2 3 3" xfId="34257"/>
    <cellStyle name="Calculation 21 4 2 4" xfId="18562"/>
    <cellStyle name="Calculation 21 4 2 4 2" xfId="39749"/>
    <cellStyle name="Calculation 21 4 2 5" xfId="28968"/>
    <cellStyle name="Calculation 21 4 2_Table 2A-1_EFT (Annual)" xfId="6504"/>
    <cellStyle name="Calculation 21 4 3" xfId="4785"/>
    <cellStyle name="Calculation 21 4 3 2" xfId="13045"/>
    <cellStyle name="Calculation 21 4 3 2 2" xfId="25051"/>
    <cellStyle name="Calculation 21 4 3 2 2 2" xfId="46237"/>
    <cellStyle name="Calculation 21 4 3 2 3" xfId="35633"/>
    <cellStyle name="Calculation 21 4 3 3" xfId="19938"/>
    <cellStyle name="Calculation 21 4 3 3 2" xfId="41125"/>
    <cellStyle name="Calculation 21 4 3 4" xfId="30442"/>
    <cellStyle name="Calculation 21 4 3_Table 2A-1_EFT (Annual)" xfId="14718"/>
    <cellStyle name="Calculation 21 4 4" xfId="10389"/>
    <cellStyle name="Calculation 21 4 4 2" xfId="22505"/>
    <cellStyle name="Calculation 21 4 4 2 2" xfId="43691"/>
    <cellStyle name="Calculation 21 4 4 3" xfId="33087"/>
    <cellStyle name="Calculation 21 4 5" xfId="17392"/>
    <cellStyle name="Calculation 21 4 5 2" xfId="38579"/>
    <cellStyle name="Calculation 21 4 6" xfId="27699"/>
    <cellStyle name="Calculation 21 4_Table 2A-1_EFT (Annual)" xfId="6503"/>
    <cellStyle name="Calculation 21 5" xfId="780"/>
    <cellStyle name="Calculation 21 5 2" xfId="4341"/>
    <cellStyle name="Calculation 21 5 2 2" xfId="12621"/>
    <cellStyle name="Calculation 21 5 2 2 2" xfId="24638"/>
    <cellStyle name="Calculation 21 5 2 2 2 2" xfId="45824"/>
    <cellStyle name="Calculation 21 5 2 2 3" xfId="35220"/>
    <cellStyle name="Calculation 21 5 2 3" xfId="19525"/>
    <cellStyle name="Calculation 21 5 2 3 2" xfId="40712"/>
    <cellStyle name="Calculation 21 5 2 4" xfId="29998"/>
    <cellStyle name="Calculation 21 5 2_Table 2A-1_EFT (Annual)" xfId="14717"/>
    <cellStyle name="Calculation 21 5 3" xfId="9969"/>
    <cellStyle name="Calculation 21 5 3 2" xfId="22092"/>
    <cellStyle name="Calculation 21 5 3 2 2" xfId="43278"/>
    <cellStyle name="Calculation 21 5 3 3" xfId="32674"/>
    <cellStyle name="Calculation 21 5 4" xfId="16979"/>
    <cellStyle name="Calculation 21 5 4 2" xfId="38166"/>
    <cellStyle name="Calculation 21 5 5" xfId="27255"/>
    <cellStyle name="Calculation 21 5_Table 2A-1_EFT (Annual)" xfId="6505"/>
    <cellStyle name="Calculation 21 6" xfId="1963"/>
    <cellStyle name="Calculation 21 6 2" xfId="5524"/>
    <cellStyle name="Calculation 21 6 2 2" xfId="13739"/>
    <cellStyle name="Calculation 21 6 2 2 2" xfId="25727"/>
    <cellStyle name="Calculation 21 6 2 2 2 2" xfId="46913"/>
    <cellStyle name="Calculation 21 6 2 2 3" xfId="36309"/>
    <cellStyle name="Calculation 21 6 2 3" xfId="20614"/>
    <cellStyle name="Calculation 21 6 2 3 2" xfId="41801"/>
    <cellStyle name="Calculation 21 6 2 4" xfId="31181"/>
    <cellStyle name="Calculation 21 6 2_Table 2A-1_EFT (Annual)" xfId="14716"/>
    <cellStyle name="Calculation 21 6 3" xfId="11083"/>
    <cellStyle name="Calculation 21 6 3 2" xfId="23181"/>
    <cellStyle name="Calculation 21 6 3 2 2" xfId="44367"/>
    <cellStyle name="Calculation 21 6 3 3" xfId="33763"/>
    <cellStyle name="Calculation 21 6 4" xfId="18068"/>
    <cellStyle name="Calculation 21 6 4 2" xfId="39255"/>
    <cellStyle name="Calculation 21 6 5" xfId="28438"/>
    <cellStyle name="Calculation 21 6_Table 2A-1_EFT (Annual)" xfId="6506"/>
    <cellStyle name="Calculation 21 7" xfId="3765"/>
    <cellStyle name="Calculation 21 7 2" xfId="12133"/>
    <cellStyle name="Calculation 21 7 2 2" xfId="24163"/>
    <cellStyle name="Calculation 21 7 2 2 2" xfId="45349"/>
    <cellStyle name="Calculation 21 7 2 3" xfId="34745"/>
    <cellStyle name="Calculation 21 7 3" xfId="19050"/>
    <cellStyle name="Calculation 21 7 3 2" xfId="40237"/>
    <cellStyle name="Calculation 21 7 4" xfId="29474"/>
    <cellStyle name="Calculation 21 7_Table 2A-1_EFT (Annual)" xfId="14715"/>
    <cellStyle name="Calculation 21 8" xfId="9452"/>
    <cellStyle name="Calculation 21 8 2" xfId="21617"/>
    <cellStyle name="Calculation 21 8 2 2" xfId="42803"/>
    <cellStyle name="Calculation 21 8 3" xfId="32199"/>
    <cellStyle name="Calculation 21 9" xfId="16504"/>
    <cellStyle name="Calculation 21 9 2" xfId="37691"/>
    <cellStyle name="Calculation 21_Table 2A-1_EFT (Annual)" xfId="2927"/>
    <cellStyle name="Calculation 22" xfId="210"/>
    <cellStyle name="Calculation 22 10" xfId="26765"/>
    <cellStyle name="Calculation 22 2" xfId="603"/>
    <cellStyle name="Calculation 22 2 2" xfId="1580"/>
    <cellStyle name="Calculation 22 2 2 2" xfId="2850"/>
    <cellStyle name="Calculation 22 2 2 2 2" xfId="6411"/>
    <cellStyle name="Calculation 22 2 2 2 2 2" xfId="14605"/>
    <cellStyle name="Calculation 22 2 2 2 2 2 2" xfId="26577"/>
    <cellStyle name="Calculation 22 2 2 2 2 2 2 2" xfId="47763"/>
    <cellStyle name="Calculation 22 2 2 2 2 2 3" xfId="37159"/>
    <cellStyle name="Calculation 22 2 2 2 2 3" xfId="21464"/>
    <cellStyle name="Calculation 22 2 2 2 2 3 2" xfId="42651"/>
    <cellStyle name="Calculation 22 2 2 2 2 4" xfId="32067"/>
    <cellStyle name="Calculation 22 2 2 2 2_Table 2A-1_EFT (Annual)" xfId="14714"/>
    <cellStyle name="Calculation 22 2 2 2 3" xfId="11947"/>
    <cellStyle name="Calculation 22 2 2 2 3 2" xfId="24031"/>
    <cellStyle name="Calculation 22 2 2 2 3 2 2" xfId="45217"/>
    <cellStyle name="Calculation 22 2 2 2 3 3" xfId="34613"/>
    <cellStyle name="Calculation 22 2 2 2 4" xfId="18918"/>
    <cellStyle name="Calculation 22 2 2 2 4 2" xfId="40105"/>
    <cellStyle name="Calculation 22 2 2 2 5" xfId="29324"/>
    <cellStyle name="Calculation 22 2 2 2_Table 2A-1_EFT (Annual)" xfId="6508"/>
    <cellStyle name="Calculation 22 2 2 3" xfId="5141"/>
    <cellStyle name="Calculation 22 2 2 3 2" xfId="13401"/>
    <cellStyle name="Calculation 22 2 2 3 2 2" xfId="25407"/>
    <cellStyle name="Calculation 22 2 2 3 2 2 2" xfId="46593"/>
    <cellStyle name="Calculation 22 2 2 3 2 3" xfId="35989"/>
    <cellStyle name="Calculation 22 2 2 3 3" xfId="20294"/>
    <cellStyle name="Calculation 22 2 2 3 3 2" xfId="41481"/>
    <cellStyle name="Calculation 22 2 2 3 4" xfId="30798"/>
    <cellStyle name="Calculation 22 2 2 3_Table 2A-1_EFT (Annual)" xfId="14713"/>
    <cellStyle name="Calculation 22 2 2 4" xfId="10745"/>
    <cellStyle name="Calculation 22 2 2 4 2" xfId="22861"/>
    <cellStyle name="Calculation 22 2 2 4 2 2" xfId="44047"/>
    <cellStyle name="Calculation 22 2 2 4 3" xfId="33443"/>
    <cellStyle name="Calculation 22 2 2 5" xfId="17748"/>
    <cellStyle name="Calculation 22 2 2 5 2" xfId="38935"/>
    <cellStyle name="Calculation 22 2 2 6" xfId="28055"/>
    <cellStyle name="Calculation 22 2 2_Table 2A-1_EFT (Annual)" xfId="6507"/>
    <cellStyle name="Calculation 22 2 3" xfId="1098"/>
    <cellStyle name="Calculation 22 2 3 2" xfId="4659"/>
    <cellStyle name="Calculation 22 2 3 2 2" xfId="12919"/>
    <cellStyle name="Calculation 22 2 3 2 2 2" xfId="24925"/>
    <cellStyle name="Calculation 22 2 3 2 2 2 2" xfId="46111"/>
    <cellStyle name="Calculation 22 2 3 2 2 3" xfId="35507"/>
    <cellStyle name="Calculation 22 2 3 2 3" xfId="19812"/>
    <cellStyle name="Calculation 22 2 3 2 3 2" xfId="40999"/>
    <cellStyle name="Calculation 22 2 3 2 4" xfId="30316"/>
    <cellStyle name="Calculation 22 2 3 2_Table 2A-1_EFT (Annual)" xfId="14712"/>
    <cellStyle name="Calculation 22 2 3 3" xfId="10263"/>
    <cellStyle name="Calculation 22 2 3 3 2" xfId="22379"/>
    <cellStyle name="Calculation 22 2 3 3 2 2" xfId="43565"/>
    <cellStyle name="Calculation 22 2 3 3 3" xfId="32961"/>
    <cellStyle name="Calculation 22 2 3 4" xfId="17266"/>
    <cellStyle name="Calculation 22 2 3 4 2" xfId="38453"/>
    <cellStyle name="Calculation 22 2 3 5" xfId="27573"/>
    <cellStyle name="Calculation 22 2 3_Table 2A-1_EFT (Annual)" xfId="6509"/>
    <cellStyle name="Calculation 22 2 4" xfId="2319"/>
    <cellStyle name="Calculation 22 2 4 2" xfId="5880"/>
    <cellStyle name="Calculation 22 2 4 2 2" xfId="14095"/>
    <cellStyle name="Calculation 22 2 4 2 2 2" xfId="26083"/>
    <cellStyle name="Calculation 22 2 4 2 2 2 2" xfId="47269"/>
    <cellStyle name="Calculation 22 2 4 2 2 3" xfId="36665"/>
    <cellStyle name="Calculation 22 2 4 2 3" xfId="20970"/>
    <cellStyle name="Calculation 22 2 4 2 3 2" xfId="42157"/>
    <cellStyle name="Calculation 22 2 4 2 4" xfId="31537"/>
    <cellStyle name="Calculation 22 2 4 2_Table 2A-1_EFT (Annual)" xfId="14711"/>
    <cellStyle name="Calculation 22 2 4 3" xfId="11439"/>
    <cellStyle name="Calculation 22 2 4 3 2" xfId="23537"/>
    <cellStyle name="Calculation 22 2 4 3 2 2" xfId="44723"/>
    <cellStyle name="Calculation 22 2 4 3 3" xfId="34119"/>
    <cellStyle name="Calculation 22 2 4 4" xfId="18424"/>
    <cellStyle name="Calculation 22 2 4 4 2" xfId="39611"/>
    <cellStyle name="Calculation 22 2 4 5" xfId="28794"/>
    <cellStyle name="Calculation 22 2 4_Table 2A-1_EFT (Annual)" xfId="6510"/>
    <cellStyle name="Calculation 22 2 5" xfId="4173"/>
    <cellStyle name="Calculation 22 2 5 2" xfId="12497"/>
    <cellStyle name="Calculation 22 2 5 2 2" xfId="24519"/>
    <cellStyle name="Calculation 22 2 5 2 2 2" xfId="45705"/>
    <cellStyle name="Calculation 22 2 5 2 3" xfId="35101"/>
    <cellStyle name="Calculation 22 2 5 3" xfId="19406"/>
    <cellStyle name="Calculation 22 2 5 3 2" xfId="40593"/>
    <cellStyle name="Calculation 22 2 5 4" xfId="29861"/>
    <cellStyle name="Calculation 22 2 5_Table 2A-1_EFT (Annual)" xfId="14710"/>
    <cellStyle name="Calculation 22 2 6" xfId="9836"/>
    <cellStyle name="Calculation 22 2 6 2" xfId="21973"/>
    <cellStyle name="Calculation 22 2 6 2 2" xfId="43159"/>
    <cellStyle name="Calculation 22 2 6 3" xfId="32555"/>
    <cellStyle name="Calculation 22 2 7" xfId="16860"/>
    <cellStyle name="Calculation 22 2 7 2" xfId="38047"/>
    <cellStyle name="Calculation 22 2 8" xfId="27118"/>
    <cellStyle name="Calculation 22 2_Table 2A-1_EFT (Annual)" xfId="2931"/>
    <cellStyle name="Calculation 22 3" xfId="438"/>
    <cellStyle name="Calculation 22 3 2" xfId="1421"/>
    <cellStyle name="Calculation 22 3 2 2" xfId="2691"/>
    <cellStyle name="Calculation 22 3 2 2 2" xfId="6252"/>
    <cellStyle name="Calculation 22 3 2 2 2 2" xfId="14446"/>
    <cellStyle name="Calculation 22 3 2 2 2 2 2" xfId="26418"/>
    <cellStyle name="Calculation 22 3 2 2 2 2 2 2" xfId="47604"/>
    <cellStyle name="Calculation 22 3 2 2 2 2 3" xfId="37000"/>
    <cellStyle name="Calculation 22 3 2 2 2 3" xfId="21305"/>
    <cellStyle name="Calculation 22 3 2 2 2 3 2" xfId="42492"/>
    <cellStyle name="Calculation 22 3 2 2 2 4" xfId="31908"/>
    <cellStyle name="Calculation 22 3 2 2 2_Table 2A-1_EFT (Annual)" xfId="14709"/>
    <cellStyle name="Calculation 22 3 2 2 3" xfId="11788"/>
    <cellStyle name="Calculation 22 3 2 2 3 2" xfId="23872"/>
    <cellStyle name="Calculation 22 3 2 2 3 2 2" xfId="45058"/>
    <cellStyle name="Calculation 22 3 2 2 3 3" xfId="34454"/>
    <cellStyle name="Calculation 22 3 2 2 4" xfId="18759"/>
    <cellStyle name="Calculation 22 3 2 2 4 2" xfId="39946"/>
    <cellStyle name="Calculation 22 3 2 2 5" xfId="29165"/>
    <cellStyle name="Calculation 22 3 2 2_Table 2A-1_EFT (Annual)" xfId="6512"/>
    <cellStyle name="Calculation 22 3 2 3" xfId="4982"/>
    <cellStyle name="Calculation 22 3 2 3 2" xfId="13242"/>
    <cellStyle name="Calculation 22 3 2 3 2 2" xfId="25248"/>
    <cellStyle name="Calculation 22 3 2 3 2 2 2" xfId="46434"/>
    <cellStyle name="Calculation 22 3 2 3 2 3" xfId="35830"/>
    <cellStyle name="Calculation 22 3 2 3 3" xfId="20135"/>
    <cellStyle name="Calculation 22 3 2 3 3 2" xfId="41322"/>
    <cellStyle name="Calculation 22 3 2 3 4" xfId="30639"/>
    <cellStyle name="Calculation 22 3 2 3_Table 2A-1_EFT (Annual)" xfId="14708"/>
    <cellStyle name="Calculation 22 3 2 4" xfId="10586"/>
    <cellStyle name="Calculation 22 3 2 4 2" xfId="22702"/>
    <cellStyle name="Calculation 22 3 2 4 2 2" xfId="43888"/>
    <cellStyle name="Calculation 22 3 2 4 3" xfId="33284"/>
    <cellStyle name="Calculation 22 3 2 5" xfId="17589"/>
    <cellStyle name="Calculation 22 3 2 5 2" xfId="38776"/>
    <cellStyle name="Calculation 22 3 2 6" xfId="27896"/>
    <cellStyle name="Calculation 22 3 2_Table 2A-1_EFT (Annual)" xfId="6511"/>
    <cellStyle name="Calculation 22 3 3" xfId="963"/>
    <cellStyle name="Calculation 22 3 3 2" xfId="4524"/>
    <cellStyle name="Calculation 22 3 3 2 2" xfId="12786"/>
    <cellStyle name="Calculation 22 3 3 2 2 2" xfId="24796"/>
    <cellStyle name="Calculation 22 3 3 2 2 2 2" xfId="45982"/>
    <cellStyle name="Calculation 22 3 3 2 2 3" xfId="35378"/>
    <cellStyle name="Calculation 22 3 3 2 3" xfId="19683"/>
    <cellStyle name="Calculation 22 3 3 2 3 2" xfId="40870"/>
    <cellStyle name="Calculation 22 3 3 2 4" xfId="30181"/>
    <cellStyle name="Calculation 22 3 3 2_Table 2A-1_EFT (Annual)" xfId="14707"/>
    <cellStyle name="Calculation 22 3 3 3" xfId="10133"/>
    <cellStyle name="Calculation 22 3 3 3 2" xfId="22250"/>
    <cellStyle name="Calculation 22 3 3 3 2 2" xfId="43436"/>
    <cellStyle name="Calculation 22 3 3 3 3" xfId="32832"/>
    <cellStyle name="Calculation 22 3 3 4" xfId="17137"/>
    <cellStyle name="Calculation 22 3 3 4 2" xfId="38324"/>
    <cellStyle name="Calculation 22 3 3 5" xfId="27438"/>
    <cellStyle name="Calculation 22 3 3_Table 2A-1_EFT (Annual)" xfId="6513"/>
    <cellStyle name="Calculation 22 3 4" xfId="2160"/>
    <cellStyle name="Calculation 22 3 4 2" xfId="5721"/>
    <cellStyle name="Calculation 22 3 4 2 2" xfId="13936"/>
    <cellStyle name="Calculation 22 3 4 2 2 2" xfId="25924"/>
    <cellStyle name="Calculation 22 3 4 2 2 2 2" xfId="47110"/>
    <cellStyle name="Calculation 22 3 4 2 2 3" xfId="36506"/>
    <cellStyle name="Calculation 22 3 4 2 3" xfId="20811"/>
    <cellStyle name="Calculation 22 3 4 2 3 2" xfId="41998"/>
    <cellStyle name="Calculation 22 3 4 2 4" xfId="31378"/>
    <cellStyle name="Calculation 22 3 4 2_Table 2A-1_EFT (Annual)" xfId="14706"/>
    <cellStyle name="Calculation 22 3 4 3" xfId="11280"/>
    <cellStyle name="Calculation 22 3 4 3 2" xfId="23378"/>
    <cellStyle name="Calculation 22 3 4 3 2 2" xfId="44564"/>
    <cellStyle name="Calculation 22 3 4 3 3" xfId="33960"/>
    <cellStyle name="Calculation 22 3 4 4" xfId="18265"/>
    <cellStyle name="Calculation 22 3 4 4 2" xfId="39452"/>
    <cellStyle name="Calculation 22 3 4 5" xfId="28635"/>
    <cellStyle name="Calculation 22 3 4_Table 2A-1_EFT (Annual)" xfId="6514"/>
    <cellStyle name="Calculation 22 3 5" xfId="4008"/>
    <cellStyle name="Calculation 22 3 5 2" xfId="12336"/>
    <cellStyle name="Calculation 22 3 5 2 2" xfId="24360"/>
    <cellStyle name="Calculation 22 3 5 2 2 2" xfId="45546"/>
    <cellStyle name="Calculation 22 3 5 2 3" xfId="34942"/>
    <cellStyle name="Calculation 22 3 5 3" xfId="19247"/>
    <cellStyle name="Calculation 22 3 5 3 2" xfId="40434"/>
    <cellStyle name="Calculation 22 3 5 4" xfId="29696"/>
    <cellStyle name="Calculation 22 3 5_Table 2A-1_EFT (Annual)" xfId="14705"/>
    <cellStyle name="Calculation 22 3 6" xfId="9673"/>
    <cellStyle name="Calculation 22 3 6 2" xfId="21814"/>
    <cellStyle name="Calculation 22 3 6 2 2" xfId="43000"/>
    <cellStyle name="Calculation 22 3 6 3" xfId="32396"/>
    <cellStyle name="Calculation 22 3 7" xfId="16701"/>
    <cellStyle name="Calculation 22 3 7 2" xfId="37888"/>
    <cellStyle name="Calculation 22 3 8" xfId="26953"/>
    <cellStyle name="Calculation 22 3_Table 2A-1_EFT (Annual)" xfId="2932"/>
    <cellStyle name="Calculation 22 4" xfId="1258"/>
    <cellStyle name="Calculation 22 4 2" xfId="2528"/>
    <cellStyle name="Calculation 22 4 2 2" xfId="6089"/>
    <cellStyle name="Calculation 22 4 2 2 2" xfId="14283"/>
    <cellStyle name="Calculation 22 4 2 2 2 2" xfId="26255"/>
    <cellStyle name="Calculation 22 4 2 2 2 2 2" xfId="47441"/>
    <cellStyle name="Calculation 22 4 2 2 2 3" xfId="36837"/>
    <cellStyle name="Calculation 22 4 2 2 3" xfId="21142"/>
    <cellStyle name="Calculation 22 4 2 2 3 2" xfId="42329"/>
    <cellStyle name="Calculation 22 4 2 2 4" xfId="31745"/>
    <cellStyle name="Calculation 22 4 2 2_Table 2A-1_EFT (Annual)" xfId="14704"/>
    <cellStyle name="Calculation 22 4 2 3" xfId="11625"/>
    <cellStyle name="Calculation 22 4 2 3 2" xfId="23709"/>
    <cellStyle name="Calculation 22 4 2 3 2 2" xfId="44895"/>
    <cellStyle name="Calculation 22 4 2 3 3" xfId="34291"/>
    <cellStyle name="Calculation 22 4 2 4" xfId="18596"/>
    <cellStyle name="Calculation 22 4 2 4 2" xfId="39783"/>
    <cellStyle name="Calculation 22 4 2 5" xfId="29002"/>
    <cellStyle name="Calculation 22 4 2_Table 2A-1_EFT (Annual)" xfId="6516"/>
    <cellStyle name="Calculation 22 4 3" xfId="4819"/>
    <cellStyle name="Calculation 22 4 3 2" xfId="13079"/>
    <cellStyle name="Calculation 22 4 3 2 2" xfId="25085"/>
    <cellStyle name="Calculation 22 4 3 2 2 2" xfId="46271"/>
    <cellStyle name="Calculation 22 4 3 2 3" xfId="35667"/>
    <cellStyle name="Calculation 22 4 3 3" xfId="19972"/>
    <cellStyle name="Calculation 22 4 3 3 2" xfId="41159"/>
    <cellStyle name="Calculation 22 4 3 4" xfId="30476"/>
    <cellStyle name="Calculation 22 4 3_Table 2A-1_EFT (Annual)" xfId="14703"/>
    <cellStyle name="Calculation 22 4 4" xfId="10423"/>
    <cellStyle name="Calculation 22 4 4 2" xfId="22539"/>
    <cellStyle name="Calculation 22 4 4 2 2" xfId="43725"/>
    <cellStyle name="Calculation 22 4 4 3" xfId="33121"/>
    <cellStyle name="Calculation 22 4 5" xfId="17426"/>
    <cellStyle name="Calculation 22 4 5 2" xfId="38613"/>
    <cellStyle name="Calculation 22 4 6" xfId="27733"/>
    <cellStyle name="Calculation 22 4_Table 2A-1_EFT (Annual)" xfId="6515"/>
    <cellStyle name="Calculation 22 5" xfId="807"/>
    <cellStyle name="Calculation 22 5 2" xfId="4368"/>
    <cellStyle name="Calculation 22 5 2 2" xfId="12648"/>
    <cellStyle name="Calculation 22 5 2 2 2" xfId="24665"/>
    <cellStyle name="Calculation 22 5 2 2 2 2" xfId="45851"/>
    <cellStyle name="Calculation 22 5 2 2 3" xfId="35247"/>
    <cellStyle name="Calculation 22 5 2 3" xfId="19552"/>
    <cellStyle name="Calculation 22 5 2 3 2" xfId="40739"/>
    <cellStyle name="Calculation 22 5 2 4" xfId="30025"/>
    <cellStyle name="Calculation 22 5 2_Table 2A-1_EFT (Annual)" xfId="14702"/>
    <cellStyle name="Calculation 22 5 3" xfId="9996"/>
    <cellStyle name="Calculation 22 5 3 2" xfId="22119"/>
    <cellStyle name="Calculation 22 5 3 2 2" xfId="43305"/>
    <cellStyle name="Calculation 22 5 3 3" xfId="32701"/>
    <cellStyle name="Calculation 22 5 4" xfId="17006"/>
    <cellStyle name="Calculation 22 5 4 2" xfId="38193"/>
    <cellStyle name="Calculation 22 5 5" xfId="27282"/>
    <cellStyle name="Calculation 22 5_Table 2A-1_EFT (Annual)" xfId="6517"/>
    <cellStyle name="Calculation 22 6" xfId="1997"/>
    <cellStyle name="Calculation 22 6 2" xfId="5558"/>
    <cellStyle name="Calculation 22 6 2 2" xfId="13773"/>
    <cellStyle name="Calculation 22 6 2 2 2" xfId="25761"/>
    <cellStyle name="Calculation 22 6 2 2 2 2" xfId="46947"/>
    <cellStyle name="Calculation 22 6 2 2 3" xfId="36343"/>
    <cellStyle name="Calculation 22 6 2 3" xfId="20648"/>
    <cellStyle name="Calculation 22 6 2 3 2" xfId="41835"/>
    <cellStyle name="Calculation 22 6 2 4" xfId="31215"/>
    <cellStyle name="Calculation 22 6 2_Table 2A-1_EFT (Annual)" xfId="14701"/>
    <cellStyle name="Calculation 22 6 3" xfId="11117"/>
    <cellStyle name="Calculation 22 6 3 2" xfId="23215"/>
    <cellStyle name="Calculation 22 6 3 2 2" xfId="44401"/>
    <cellStyle name="Calculation 22 6 3 3" xfId="33797"/>
    <cellStyle name="Calculation 22 6 4" xfId="18102"/>
    <cellStyle name="Calculation 22 6 4 2" xfId="39289"/>
    <cellStyle name="Calculation 22 6 5" xfId="28472"/>
    <cellStyle name="Calculation 22 6_Table 2A-1_EFT (Annual)" xfId="6518"/>
    <cellStyle name="Calculation 22 7" xfId="3799"/>
    <cellStyle name="Calculation 22 7 2" xfId="12167"/>
    <cellStyle name="Calculation 22 7 2 2" xfId="24197"/>
    <cellStyle name="Calculation 22 7 2 2 2" xfId="45383"/>
    <cellStyle name="Calculation 22 7 2 3" xfId="34779"/>
    <cellStyle name="Calculation 22 7 3" xfId="19084"/>
    <cellStyle name="Calculation 22 7 3 2" xfId="40271"/>
    <cellStyle name="Calculation 22 7 4" xfId="29508"/>
    <cellStyle name="Calculation 22 7_Table 2A-1_EFT (Annual)" xfId="14700"/>
    <cellStyle name="Calculation 22 8" xfId="9486"/>
    <cellStyle name="Calculation 22 8 2" xfId="21651"/>
    <cellStyle name="Calculation 22 8 2 2" xfId="42837"/>
    <cellStyle name="Calculation 22 8 3" xfId="32233"/>
    <cellStyle name="Calculation 22 9" xfId="16538"/>
    <cellStyle name="Calculation 22 9 2" xfId="37725"/>
    <cellStyle name="Calculation 22_Table 2A-1_EFT (Annual)" xfId="2930"/>
    <cellStyle name="Calculation 23" xfId="216"/>
    <cellStyle name="Calculation 23 10" xfId="26771"/>
    <cellStyle name="Calculation 23 2" xfId="609"/>
    <cellStyle name="Calculation 23 2 2" xfId="1586"/>
    <cellStyle name="Calculation 23 2 2 2" xfId="2856"/>
    <cellStyle name="Calculation 23 2 2 2 2" xfId="6417"/>
    <cellStyle name="Calculation 23 2 2 2 2 2" xfId="14611"/>
    <cellStyle name="Calculation 23 2 2 2 2 2 2" xfId="26583"/>
    <cellStyle name="Calculation 23 2 2 2 2 2 2 2" xfId="47769"/>
    <cellStyle name="Calculation 23 2 2 2 2 2 3" xfId="37165"/>
    <cellStyle name="Calculation 23 2 2 2 2 3" xfId="21470"/>
    <cellStyle name="Calculation 23 2 2 2 2 3 2" xfId="42657"/>
    <cellStyle name="Calculation 23 2 2 2 2 4" xfId="32073"/>
    <cellStyle name="Calculation 23 2 2 2 2_Table 2A-1_EFT (Annual)" xfId="14699"/>
    <cellStyle name="Calculation 23 2 2 2 3" xfId="11953"/>
    <cellStyle name="Calculation 23 2 2 2 3 2" xfId="24037"/>
    <cellStyle name="Calculation 23 2 2 2 3 2 2" xfId="45223"/>
    <cellStyle name="Calculation 23 2 2 2 3 3" xfId="34619"/>
    <cellStyle name="Calculation 23 2 2 2 4" xfId="18924"/>
    <cellStyle name="Calculation 23 2 2 2 4 2" xfId="40111"/>
    <cellStyle name="Calculation 23 2 2 2 5" xfId="29330"/>
    <cellStyle name="Calculation 23 2 2 2_Table 2A-1_EFT (Annual)" xfId="6520"/>
    <cellStyle name="Calculation 23 2 2 3" xfId="5147"/>
    <cellStyle name="Calculation 23 2 2 3 2" xfId="13407"/>
    <cellStyle name="Calculation 23 2 2 3 2 2" xfId="25413"/>
    <cellStyle name="Calculation 23 2 2 3 2 2 2" xfId="46599"/>
    <cellStyle name="Calculation 23 2 2 3 2 3" xfId="35995"/>
    <cellStyle name="Calculation 23 2 2 3 3" xfId="20300"/>
    <cellStyle name="Calculation 23 2 2 3 3 2" xfId="41487"/>
    <cellStyle name="Calculation 23 2 2 3 4" xfId="30804"/>
    <cellStyle name="Calculation 23 2 2 3_Table 2A-1_EFT (Annual)" xfId="14698"/>
    <cellStyle name="Calculation 23 2 2 4" xfId="10751"/>
    <cellStyle name="Calculation 23 2 2 4 2" xfId="22867"/>
    <cellStyle name="Calculation 23 2 2 4 2 2" xfId="44053"/>
    <cellStyle name="Calculation 23 2 2 4 3" xfId="33449"/>
    <cellStyle name="Calculation 23 2 2 5" xfId="17754"/>
    <cellStyle name="Calculation 23 2 2 5 2" xfId="38941"/>
    <cellStyle name="Calculation 23 2 2 6" xfId="28061"/>
    <cellStyle name="Calculation 23 2 2_Table 2A-1_EFT (Annual)" xfId="6519"/>
    <cellStyle name="Calculation 23 2 3" xfId="1104"/>
    <cellStyle name="Calculation 23 2 3 2" xfId="4665"/>
    <cellStyle name="Calculation 23 2 3 2 2" xfId="12925"/>
    <cellStyle name="Calculation 23 2 3 2 2 2" xfId="24931"/>
    <cellStyle name="Calculation 23 2 3 2 2 2 2" xfId="46117"/>
    <cellStyle name="Calculation 23 2 3 2 2 3" xfId="35513"/>
    <cellStyle name="Calculation 23 2 3 2 3" xfId="19818"/>
    <cellStyle name="Calculation 23 2 3 2 3 2" xfId="41005"/>
    <cellStyle name="Calculation 23 2 3 2 4" xfId="30322"/>
    <cellStyle name="Calculation 23 2 3 2_Table 2A-1_EFT (Annual)" xfId="14697"/>
    <cellStyle name="Calculation 23 2 3 3" xfId="10269"/>
    <cellStyle name="Calculation 23 2 3 3 2" xfId="22385"/>
    <cellStyle name="Calculation 23 2 3 3 2 2" xfId="43571"/>
    <cellStyle name="Calculation 23 2 3 3 3" xfId="32967"/>
    <cellStyle name="Calculation 23 2 3 4" xfId="17272"/>
    <cellStyle name="Calculation 23 2 3 4 2" xfId="38459"/>
    <cellStyle name="Calculation 23 2 3 5" xfId="27579"/>
    <cellStyle name="Calculation 23 2 3_Table 2A-1_EFT (Annual)" xfId="6521"/>
    <cellStyle name="Calculation 23 2 4" xfId="2325"/>
    <cellStyle name="Calculation 23 2 4 2" xfId="5886"/>
    <cellStyle name="Calculation 23 2 4 2 2" xfId="14101"/>
    <cellStyle name="Calculation 23 2 4 2 2 2" xfId="26089"/>
    <cellStyle name="Calculation 23 2 4 2 2 2 2" xfId="47275"/>
    <cellStyle name="Calculation 23 2 4 2 2 3" xfId="36671"/>
    <cellStyle name="Calculation 23 2 4 2 3" xfId="20976"/>
    <cellStyle name="Calculation 23 2 4 2 3 2" xfId="42163"/>
    <cellStyle name="Calculation 23 2 4 2 4" xfId="31543"/>
    <cellStyle name="Calculation 23 2 4 2_Table 2A-1_EFT (Annual)" xfId="14696"/>
    <cellStyle name="Calculation 23 2 4 3" xfId="11445"/>
    <cellStyle name="Calculation 23 2 4 3 2" xfId="23543"/>
    <cellStyle name="Calculation 23 2 4 3 2 2" xfId="44729"/>
    <cellStyle name="Calculation 23 2 4 3 3" xfId="34125"/>
    <cellStyle name="Calculation 23 2 4 4" xfId="18430"/>
    <cellStyle name="Calculation 23 2 4 4 2" xfId="39617"/>
    <cellStyle name="Calculation 23 2 4 5" xfId="28800"/>
    <cellStyle name="Calculation 23 2 4_Table 2A-1_EFT (Annual)" xfId="6522"/>
    <cellStyle name="Calculation 23 2 5" xfId="4179"/>
    <cellStyle name="Calculation 23 2 5 2" xfId="12503"/>
    <cellStyle name="Calculation 23 2 5 2 2" xfId="24525"/>
    <cellStyle name="Calculation 23 2 5 2 2 2" xfId="45711"/>
    <cellStyle name="Calculation 23 2 5 2 3" xfId="35107"/>
    <cellStyle name="Calculation 23 2 5 3" xfId="19412"/>
    <cellStyle name="Calculation 23 2 5 3 2" xfId="40599"/>
    <cellStyle name="Calculation 23 2 5 4" xfId="29867"/>
    <cellStyle name="Calculation 23 2 5_Table 2A-1_EFT (Annual)" xfId="14695"/>
    <cellStyle name="Calculation 23 2 6" xfId="9842"/>
    <cellStyle name="Calculation 23 2 6 2" xfId="21979"/>
    <cellStyle name="Calculation 23 2 6 2 2" xfId="43165"/>
    <cellStyle name="Calculation 23 2 6 3" xfId="32561"/>
    <cellStyle name="Calculation 23 2 7" xfId="16866"/>
    <cellStyle name="Calculation 23 2 7 2" xfId="38053"/>
    <cellStyle name="Calculation 23 2 8" xfId="27124"/>
    <cellStyle name="Calculation 23 2_Table 2A-1_EFT (Annual)" xfId="2934"/>
    <cellStyle name="Calculation 23 3" xfId="444"/>
    <cellStyle name="Calculation 23 3 2" xfId="1427"/>
    <cellStyle name="Calculation 23 3 2 2" xfId="2697"/>
    <cellStyle name="Calculation 23 3 2 2 2" xfId="6258"/>
    <cellStyle name="Calculation 23 3 2 2 2 2" xfId="14452"/>
    <cellStyle name="Calculation 23 3 2 2 2 2 2" xfId="26424"/>
    <cellStyle name="Calculation 23 3 2 2 2 2 2 2" xfId="47610"/>
    <cellStyle name="Calculation 23 3 2 2 2 2 3" xfId="37006"/>
    <cellStyle name="Calculation 23 3 2 2 2 3" xfId="21311"/>
    <cellStyle name="Calculation 23 3 2 2 2 3 2" xfId="42498"/>
    <cellStyle name="Calculation 23 3 2 2 2 4" xfId="31914"/>
    <cellStyle name="Calculation 23 3 2 2 2_Table 2A-1_EFT (Annual)" xfId="14694"/>
    <cellStyle name="Calculation 23 3 2 2 3" xfId="11794"/>
    <cellStyle name="Calculation 23 3 2 2 3 2" xfId="23878"/>
    <cellStyle name="Calculation 23 3 2 2 3 2 2" xfId="45064"/>
    <cellStyle name="Calculation 23 3 2 2 3 3" xfId="34460"/>
    <cellStyle name="Calculation 23 3 2 2 4" xfId="18765"/>
    <cellStyle name="Calculation 23 3 2 2 4 2" xfId="39952"/>
    <cellStyle name="Calculation 23 3 2 2 5" xfId="29171"/>
    <cellStyle name="Calculation 23 3 2 2_Table 2A-1_EFT (Annual)" xfId="6524"/>
    <cellStyle name="Calculation 23 3 2 3" xfId="4988"/>
    <cellStyle name="Calculation 23 3 2 3 2" xfId="13248"/>
    <cellStyle name="Calculation 23 3 2 3 2 2" xfId="25254"/>
    <cellStyle name="Calculation 23 3 2 3 2 2 2" xfId="46440"/>
    <cellStyle name="Calculation 23 3 2 3 2 3" xfId="35836"/>
    <cellStyle name="Calculation 23 3 2 3 3" xfId="20141"/>
    <cellStyle name="Calculation 23 3 2 3 3 2" xfId="41328"/>
    <cellStyle name="Calculation 23 3 2 3 4" xfId="30645"/>
    <cellStyle name="Calculation 23 3 2 3_Table 2A-1_EFT (Annual)" xfId="14693"/>
    <cellStyle name="Calculation 23 3 2 4" xfId="10592"/>
    <cellStyle name="Calculation 23 3 2 4 2" xfId="22708"/>
    <cellStyle name="Calculation 23 3 2 4 2 2" xfId="43894"/>
    <cellStyle name="Calculation 23 3 2 4 3" xfId="33290"/>
    <cellStyle name="Calculation 23 3 2 5" xfId="17595"/>
    <cellStyle name="Calculation 23 3 2 5 2" xfId="38782"/>
    <cellStyle name="Calculation 23 3 2 6" xfId="27902"/>
    <cellStyle name="Calculation 23 3 2_Table 2A-1_EFT (Annual)" xfId="6523"/>
    <cellStyle name="Calculation 23 3 3" xfId="969"/>
    <cellStyle name="Calculation 23 3 3 2" xfId="4530"/>
    <cellStyle name="Calculation 23 3 3 2 2" xfId="12792"/>
    <cellStyle name="Calculation 23 3 3 2 2 2" xfId="24802"/>
    <cellStyle name="Calculation 23 3 3 2 2 2 2" xfId="45988"/>
    <cellStyle name="Calculation 23 3 3 2 2 3" xfId="35384"/>
    <cellStyle name="Calculation 23 3 3 2 3" xfId="19689"/>
    <cellStyle name="Calculation 23 3 3 2 3 2" xfId="40876"/>
    <cellStyle name="Calculation 23 3 3 2 4" xfId="30187"/>
    <cellStyle name="Calculation 23 3 3 2_Table 2A-1_EFT (Annual)" xfId="14692"/>
    <cellStyle name="Calculation 23 3 3 3" xfId="10139"/>
    <cellStyle name="Calculation 23 3 3 3 2" xfId="22256"/>
    <cellStyle name="Calculation 23 3 3 3 2 2" xfId="43442"/>
    <cellStyle name="Calculation 23 3 3 3 3" xfId="32838"/>
    <cellStyle name="Calculation 23 3 3 4" xfId="17143"/>
    <cellStyle name="Calculation 23 3 3 4 2" xfId="38330"/>
    <cellStyle name="Calculation 23 3 3 5" xfId="27444"/>
    <cellStyle name="Calculation 23 3 3_Table 2A-1_EFT (Annual)" xfId="6525"/>
    <cellStyle name="Calculation 23 3 4" xfId="2166"/>
    <cellStyle name="Calculation 23 3 4 2" xfId="5727"/>
    <cellStyle name="Calculation 23 3 4 2 2" xfId="13942"/>
    <cellStyle name="Calculation 23 3 4 2 2 2" xfId="25930"/>
    <cellStyle name="Calculation 23 3 4 2 2 2 2" xfId="47116"/>
    <cellStyle name="Calculation 23 3 4 2 2 3" xfId="36512"/>
    <cellStyle name="Calculation 23 3 4 2 3" xfId="20817"/>
    <cellStyle name="Calculation 23 3 4 2 3 2" xfId="42004"/>
    <cellStyle name="Calculation 23 3 4 2 4" xfId="31384"/>
    <cellStyle name="Calculation 23 3 4 2_Table 2A-1_EFT (Annual)" xfId="14691"/>
    <cellStyle name="Calculation 23 3 4 3" xfId="11286"/>
    <cellStyle name="Calculation 23 3 4 3 2" xfId="23384"/>
    <cellStyle name="Calculation 23 3 4 3 2 2" xfId="44570"/>
    <cellStyle name="Calculation 23 3 4 3 3" xfId="33966"/>
    <cellStyle name="Calculation 23 3 4 4" xfId="18271"/>
    <cellStyle name="Calculation 23 3 4 4 2" xfId="39458"/>
    <cellStyle name="Calculation 23 3 4 5" xfId="28641"/>
    <cellStyle name="Calculation 23 3 4_Table 2A-1_EFT (Annual)" xfId="6526"/>
    <cellStyle name="Calculation 23 3 5" xfId="4014"/>
    <cellStyle name="Calculation 23 3 5 2" xfId="12342"/>
    <cellStyle name="Calculation 23 3 5 2 2" xfId="24366"/>
    <cellStyle name="Calculation 23 3 5 2 2 2" xfId="45552"/>
    <cellStyle name="Calculation 23 3 5 2 3" xfId="34948"/>
    <cellStyle name="Calculation 23 3 5 3" xfId="19253"/>
    <cellStyle name="Calculation 23 3 5 3 2" xfId="40440"/>
    <cellStyle name="Calculation 23 3 5 4" xfId="29702"/>
    <cellStyle name="Calculation 23 3 5_Table 2A-1_EFT (Annual)" xfId="14690"/>
    <cellStyle name="Calculation 23 3 6" xfId="9679"/>
    <cellStyle name="Calculation 23 3 6 2" xfId="21820"/>
    <cellStyle name="Calculation 23 3 6 2 2" xfId="43006"/>
    <cellStyle name="Calculation 23 3 6 3" xfId="32402"/>
    <cellStyle name="Calculation 23 3 7" xfId="16707"/>
    <cellStyle name="Calculation 23 3 7 2" xfId="37894"/>
    <cellStyle name="Calculation 23 3 8" xfId="26959"/>
    <cellStyle name="Calculation 23 3_Table 2A-1_EFT (Annual)" xfId="2935"/>
    <cellStyle name="Calculation 23 4" xfId="1264"/>
    <cellStyle name="Calculation 23 4 2" xfId="2534"/>
    <cellStyle name="Calculation 23 4 2 2" xfId="6095"/>
    <cellStyle name="Calculation 23 4 2 2 2" xfId="14289"/>
    <cellStyle name="Calculation 23 4 2 2 2 2" xfId="26261"/>
    <cellStyle name="Calculation 23 4 2 2 2 2 2" xfId="47447"/>
    <cellStyle name="Calculation 23 4 2 2 2 3" xfId="36843"/>
    <cellStyle name="Calculation 23 4 2 2 3" xfId="21148"/>
    <cellStyle name="Calculation 23 4 2 2 3 2" xfId="42335"/>
    <cellStyle name="Calculation 23 4 2 2 4" xfId="31751"/>
    <cellStyle name="Calculation 23 4 2 2_Table 2A-1_EFT (Annual)" xfId="14689"/>
    <cellStyle name="Calculation 23 4 2 3" xfId="11631"/>
    <cellStyle name="Calculation 23 4 2 3 2" xfId="23715"/>
    <cellStyle name="Calculation 23 4 2 3 2 2" xfId="44901"/>
    <cellStyle name="Calculation 23 4 2 3 3" xfId="34297"/>
    <cellStyle name="Calculation 23 4 2 4" xfId="18602"/>
    <cellStyle name="Calculation 23 4 2 4 2" xfId="39789"/>
    <cellStyle name="Calculation 23 4 2 5" xfId="29008"/>
    <cellStyle name="Calculation 23 4 2_Table 2A-1_EFT (Annual)" xfId="6528"/>
    <cellStyle name="Calculation 23 4 3" xfId="4825"/>
    <cellStyle name="Calculation 23 4 3 2" xfId="13085"/>
    <cellStyle name="Calculation 23 4 3 2 2" xfId="25091"/>
    <cellStyle name="Calculation 23 4 3 2 2 2" xfId="46277"/>
    <cellStyle name="Calculation 23 4 3 2 3" xfId="35673"/>
    <cellStyle name="Calculation 23 4 3 3" xfId="19978"/>
    <cellStyle name="Calculation 23 4 3 3 2" xfId="41165"/>
    <cellStyle name="Calculation 23 4 3 4" xfId="30482"/>
    <cellStyle name="Calculation 23 4 3_Table 2A-1_EFT (Annual)" xfId="14688"/>
    <cellStyle name="Calculation 23 4 4" xfId="10429"/>
    <cellStyle name="Calculation 23 4 4 2" xfId="22545"/>
    <cellStyle name="Calculation 23 4 4 2 2" xfId="43731"/>
    <cellStyle name="Calculation 23 4 4 3" xfId="33127"/>
    <cellStyle name="Calculation 23 4 5" xfId="17432"/>
    <cellStyle name="Calculation 23 4 5 2" xfId="38619"/>
    <cellStyle name="Calculation 23 4 6" xfId="27739"/>
    <cellStyle name="Calculation 23 4_Table 2A-1_EFT (Annual)" xfId="6527"/>
    <cellStyle name="Calculation 23 5" xfId="813"/>
    <cellStyle name="Calculation 23 5 2" xfId="4374"/>
    <cellStyle name="Calculation 23 5 2 2" xfId="12654"/>
    <cellStyle name="Calculation 23 5 2 2 2" xfId="24671"/>
    <cellStyle name="Calculation 23 5 2 2 2 2" xfId="45857"/>
    <cellStyle name="Calculation 23 5 2 2 3" xfId="35253"/>
    <cellStyle name="Calculation 23 5 2 3" xfId="19558"/>
    <cellStyle name="Calculation 23 5 2 3 2" xfId="40745"/>
    <cellStyle name="Calculation 23 5 2 4" xfId="30031"/>
    <cellStyle name="Calculation 23 5 2_Table 2A-1_EFT (Annual)" xfId="14687"/>
    <cellStyle name="Calculation 23 5 3" xfId="10002"/>
    <cellStyle name="Calculation 23 5 3 2" xfId="22125"/>
    <cellStyle name="Calculation 23 5 3 2 2" xfId="43311"/>
    <cellStyle name="Calculation 23 5 3 3" xfId="32707"/>
    <cellStyle name="Calculation 23 5 4" xfId="17012"/>
    <cellStyle name="Calculation 23 5 4 2" xfId="38199"/>
    <cellStyle name="Calculation 23 5 5" xfId="27288"/>
    <cellStyle name="Calculation 23 5_Table 2A-1_EFT (Annual)" xfId="6529"/>
    <cellStyle name="Calculation 23 6" xfId="2003"/>
    <cellStyle name="Calculation 23 6 2" xfId="5564"/>
    <cellStyle name="Calculation 23 6 2 2" xfId="13779"/>
    <cellStyle name="Calculation 23 6 2 2 2" xfId="25767"/>
    <cellStyle name="Calculation 23 6 2 2 2 2" xfId="46953"/>
    <cellStyle name="Calculation 23 6 2 2 3" xfId="36349"/>
    <cellStyle name="Calculation 23 6 2 3" xfId="20654"/>
    <cellStyle name="Calculation 23 6 2 3 2" xfId="41841"/>
    <cellStyle name="Calculation 23 6 2 4" xfId="31221"/>
    <cellStyle name="Calculation 23 6 2_Table 2A-1_EFT (Annual)" xfId="14686"/>
    <cellStyle name="Calculation 23 6 3" xfId="11123"/>
    <cellStyle name="Calculation 23 6 3 2" xfId="23221"/>
    <cellStyle name="Calculation 23 6 3 2 2" xfId="44407"/>
    <cellStyle name="Calculation 23 6 3 3" xfId="33803"/>
    <cellStyle name="Calculation 23 6 4" xfId="18108"/>
    <cellStyle name="Calculation 23 6 4 2" xfId="39295"/>
    <cellStyle name="Calculation 23 6 5" xfId="28478"/>
    <cellStyle name="Calculation 23 6_Table 2A-1_EFT (Annual)" xfId="6530"/>
    <cellStyle name="Calculation 23 7" xfId="3805"/>
    <cellStyle name="Calculation 23 7 2" xfId="12173"/>
    <cellStyle name="Calculation 23 7 2 2" xfId="24203"/>
    <cellStyle name="Calculation 23 7 2 2 2" xfId="45389"/>
    <cellStyle name="Calculation 23 7 2 3" xfId="34785"/>
    <cellStyle name="Calculation 23 7 3" xfId="19090"/>
    <cellStyle name="Calculation 23 7 3 2" xfId="40277"/>
    <cellStyle name="Calculation 23 7 4" xfId="29514"/>
    <cellStyle name="Calculation 23 7_Table 2A-1_EFT (Annual)" xfId="14685"/>
    <cellStyle name="Calculation 23 8" xfId="9492"/>
    <cellStyle name="Calculation 23 8 2" xfId="21657"/>
    <cellStyle name="Calculation 23 8 2 2" xfId="42843"/>
    <cellStyle name="Calculation 23 8 3" xfId="32239"/>
    <cellStyle name="Calculation 23 9" xfId="16544"/>
    <cellStyle name="Calculation 23 9 2" xfId="37731"/>
    <cellStyle name="Calculation 23_Table 2A-1_EFT (Annual)" xfId="2933"/>
    <cellStyle name="Calculation 24" xfId="195"/>
    <cellStyle name="Calculation 24 10" xfId="26750"/>
    <cellStyle name="Calculation 24 2" xfId="588"/>
    <cellStyle name="Calculation 24 2 2" xfId="1565"/>
    <cellStyle name="Calculation 24 2 2 2" xfId="2835"/>
    <cellStyle name="Calculation 24 2 2 2 2" xfId="6396"/>
    <cellStyle name="Calculation 24 2 2 2 2 2" xfId="14590"/>
    <cellStyle name="Calculation 24 2 2 2 2 2 2" xfId="26562"/>
    <cellStyle name="Calculation 24 2 2 2 2 2 2 2" xfId="47748"/>
    <cellStyle name="Calculation 24 2 2 2 2 2 3" xfId="37144"/>
    <cellStyle name="Calculation 24 2 2 2 2 3" xfId="21449"/>
    <cellStyle name="Calculation 24 2 2 2 2 3 2" xfId="42636"/>
    <cellStyle name="Calculation 24 2 2 2 2 4" xfId="32052"/>
    <cellStyle name="Calculation 24 2 2 2 2_Table 2A-1_EFT (Annual)" xfId="14684"/>
    <cellStyle name="Calculation 24 2 2 2 3" xfId="11932"/>
    <cellStyle name="Calculation 24 2 2 2 3 2" xfId="24016"/>
    <cellStyle name="Calculation 24 2 2 2 3 2 2" xfId="45202"/>
    <cellStyle name="Calculation 24 2 2 2 3 3" xfId="34598"/>
    <cellStyle name="Calculation 24 2 2 2 4" xfId="18903"/>
    <cellStyle name="Calculation 24 2 2 2 4 2" xfId="40090"/>
    <cellStyle name="Calculation 24 2 2 2 5" xfId="29309"/>
    <cellStyle name="Calculation 24 2 2 2_Table 2A-1_EFT (Annual)" xfId="6532"/>
    <cellStyle name="Calculation 24 2 2 3" xfId="5126"/>
    <cellStyle name="Calculation 24 2 2 3 2" xfId="13386"/>
    <cellStyle name="Calculation 24 2 2 3 2 2" xfId="25392"/>
    <cellStyle name="Calculation 24 2 2 3 2 2 2" xfId="46578"/>
    <cellStyle name="Calculation 24 2 2 3 2 3" xfId="35974"/>
    <cellStyle name="Calculation 24 2 2 3 3" xfId="20279"/>
    <cellStyle name="Calculation 24 2 2 3 3 2" xfId="41466"/>
    <cellStyle name="Calculation 24 2 2 3 4" xfId="30783"/>
    <cellStyle name="Calculation 24 2 2 3_Table 2A-1_EFT (Annual)" xfId="14683"/>
    <cellStyle name="Calculation 24 2 2 4" xfId="10730"/>
    <cellStyle name="Calculation 24 2 2 4 2" xfId="22846"/>
    <cellStyle name="Calculation 24 2 2 4 2 2" xfId="44032"/>
    <cellStyle name="Calculation 24 2 2 4 3" xfId="33428"/>
    <cellStyle name="Calculation 24 2 2 5" xfId="17733"/>
    <cellStyle name="Calculation 24 2 2 5 2" xfId="38920"/>
    <cellStyle name="Calculation 24 2 2 6" xfId="28040"/>
    <cellStyle name="Calculation 24 2 2_Table 2A-1_EFT (Annual)" xfId="6531"/>
    <cellStyle name="Calculation 24 2 3" xfId="1087"/>
    <cellStyle name="Calculation 24 2 3 2" xfId="4648"/>
    <cellStyle name="Calculation 24 2 3 2 2" xfId="12908"/>
    <cellStyle name="Calculation 24 2 3 2 2 2" xfId="24914"/>
    <cellStyle name="Calculation 24 2 3 2 2 2 2" xfId="46100"/>
    <cellStyle name="Calculation 24 2 3 2 2 3" xfId="35496"/>
    <cellStyle name="Calculation 24 2 3 2 3" xfId="19801"/>
    <cellStyle name="Calculation 24 2 3 2 3 2" xfId="40988"/>
    <cellStyle name="Calculation 24 2 3 2 4" xfId="30305"/>
    <cellStyle name="Calculation 24 2 3 2_Table 2A-1_EFT (Annual)" xfId="14682"/>
    <cellStyle name="Calculation 24 2 3 3" xfId="10252"/>
    <cellStyle name="Calculation 24 2 3 3 2" xfId="22368"/>
    <cellStyle name="Calculation 24 2 3 3 2 2" xfId="43554"/>
    <cellStyle name="Calculation 24 2 3 3 3" xfId="32950"/>
    <cellStyle name="Calculation 24 2 3 4" xfId="17255"/>
    <cellStyle name="Calculation 24 2 3 4 2" xfId="38442"/>
    <cellStyle name="Calculation 24 2 3 5" xfId="27562"/>
    <cellStyle name="Calculation 24 2 3_Table 2A-1_EFT (Annual)" xfId="6533"/>
    <cellStyle name="Calculation 24 2 4" xfId="2304"/>
    <cellStyle name="Calculation 24 2 4 2" xfId="5865"/>
    <cellStyle name="Calculation 24 2 4 2 2" xfId="14080"/>
    <cellStyle name="Calculation 24 2 4 2 2 2" xfId="26068"/>
    <cellStyle name="Calculation 24 2 4 2 2 2 2" xfId="47254"/>
    <cellStyle name="Calculation 24 2 4 2 2 3" xfId="36650"/>
    <cellStyle name="Calculation 24 2 4 2 3" xfId="20955"/>
    <cellStyle name="Calculation 24 2 4 2 3 2" xfId="42142"/>
    <cellStyle name="Calculation 24 2 4 2 4" xfId="31522"/>
    <cellStyle name="Calculation 24 2 4 2_Table 2A-1_EFT (Annual)" xfId="14681"/>
    <cellStyle name="Calculation 24 2 4 3" xfId="11424"/>
    <cellStyle name="Calculation 24 2 4 3 2" xfId="23522"/>
    <cellStyle name="Calculation 24 2 4 3 2 2" xfId="44708"/>
    <cellStyle name="Calculation 24 2 4 3 3" xfId="34104"/>
    <cellStyle name="Calculation 24 2 4 4" xfId="18409"/>
    <cellStyle name="Calculation 24 2 4 4 2" xfId="39596"/>
    <cellStyle name="Calculation 24 2 4 5" xfId="28779"/>
    <cellStyle name="Calculation 24 2 4_Table 2A-1_EFT (Annual)" xfId="6534"/>
    <cellStyle name="Calculation 24 2 5" xfId="4158"/>
    <cellStyle name="Calculation 24 2 5 2" xfId="12482"/>
    <cellStyle name="Calculation 24 2 5 2 2" xfId="24504"/>
    <cellStyle name="Calculation 24 2 5 2 2 2" xfId="45690"/>
    <cellStyle name="Calculation 24 2 5 2 3" xfId="35086"/>
    <cellStyle name="Calculation 24 2 5 3" xfId="19391"/>
    <cellStyle name="Calculation 24 2 5 3 2" xfId="40578"/>
    <cellStyle name="Calculation 24 2 5 4" xfId="29846"/>
    <cellStyle name="Calculation 24 2 5_Table 2A-1_EFT (Annual)" xfId="14680"/>
    <cellStyle name="Calculation 24 2 6" xfId="9821"/>
    <cellStyle name="Calculation 24 2 6 2" xfId="21958"/>
    <cellStyle name="Calculation 24 2 6 2 2" xfId="43144"/>
    <cellStyle name="Calculation 24 2 6 3" xfId="32540"/>
    <cellStyle name="Calculation 24 2 7" xfId="16845"/>
    <cellStyle name="Calculation 24 2 7 2" xfId="38032"/>
    <cellStyle name="Calculation 24 2 8" xfId="27103"/>
    <cellStyle name="Calculation 24 2_Table 2A-1_EFT (Annual)" xfId="2937"/>
    <cellStyle name="Calculation 24 3" xfId="424"/>
    <cellStyle name="Calculation 24 3 2" xfId="1407"/>
    <cellStyle name="Calculation 24 3 2 2" xfId="2677"/>
    <cellStyle name="Calculation 24 3 2 2 2" xfId="6238"/>
    <cellStyle name="Calculation 24 3 2 2 2 2" xfId="14432"/>
    <cellStyle name="Calculation 24 3 2 2 2 2 2" xfId="26404"/>
    <cellStyle name="Calculation 24 3 2 2 2 2 2 2" xfId="47590"/>
    <cellStyle name="Calculation 24 3 2 2 2 2 3" xfId="36986"/>
    <cellStyle name="Calculation 24 3 2 2 2 3" xfId="21291"/>
    <cellStyle name="Calculation 24 3 2 2 2 3 2" xfId="42478"/>
    <cellStyle name="Calculation 24 3 2 2 2 4" xfId="31894"/>
    <cellStyle name="Calculation 24 3 2 2 2_Table 2A-1_EFT (Annual)" xfId="14679"/>
    <cellStyle name="Calculation 24 3 2 2 3" xfId="11774"/>
    <cellStyle name="Calculation 24 3 2 2 3 2" xfId="23858"/>
    <cellStyle name="Calculation 24 3 2 2 3 2 2" xfId="45044"/>
    <cellStyle name="Calculation 24 3 2 2 3 3" xfId="34440"/>
    <cellStyle name="Calculation 24 3 2 2 4" xfId="18745"/>
    <cellStyle name="Calculation 24 3 2 2 4 2" xfId="39932"/>
    <cellStyle name="Calculation 24 3 2 2 5" xfId="29151"/>
    <cellStyle name="Calculation 24 3 2 2_Table 2A-1_EFT (Annual)" xfId="6536"/>
    <cellStyle name="Calculation 24 3 2 3" xfId="4968"/>
    <cellStyle name="Calculation 24 3 2 3 2" xfId="13228"/>
    <cellStyle name="Calculation 24 3 2 3 2 2" xfId="25234"/>
    <cellStyle name="Calculation 24 3 2 3 2 2 2" xfId="46420"/>
    <cellStyle name="Calculation 24 3 2 3 2 3" xfId="35816"/>
    <cellStyle name="Calculation 24 3 2 3 3" xfId="20121"/>
    <cellStyle name="Calculation 24 3 2 3 3 2" xfId="41308"/>
    <cellStyle name="Calculation 24 3 2 3 4" xfId="30625"/>
    <cellStyle name="Calculation 24 3 2 3_Table 2A-1_EFT (Annual)" xfId="14678"/>
    <cellStyle name="Calculation 24 3 2 4" xfId="10572"/>
    <cellStyle name="Calculation 24 3 2 4 2" xfId="22688"/>
    <cellStyle name="Calculation 24 3 2 4 2 2" xfId="43874"/>
    <cellStyle name="Calculation 24 3 2 4 3" xfId="33270"/>
    <cellStyle name="Calculation 24 3 2 5" xfId="17575"/>
    <cellStyle name="Calculation 24 3 2 5 2" xfId="38762"/>
    <cellStyle name="Calculation 24 3 2 6" xfId="27882"/>
    <cellStyle name="Calculation 24 3 2_Table 2A-1_EFT (Annual)" xfId="6535"/>
    <cellStyle name="Calculation 24 3 3" xfId="953"/>
    <cellStyle name="Calculation 24 3 3 2" xfId="4514"/>
    <cellStyle name="Calculation 24 3 3 2 2" xfId="12776"/>
    <cellStyle name="Calculation 24 3 3 2 2 2" xfId="24786"/>
    <cellStyle name="Calculation 24 3 3 2 2 2 2" xfId="45972"/>
    <cellStyle name="Calculation 24 3 3 2 2 3" xfId="35368"/>
    <cellStyle name="Calculation 24 3 3 2 3" xfId="19673"/>
    <cellStyle name="Calculation 24 3 3 2 3 2" xfId="40860"/>
    <cellStyle name="Calculation 24 3 3 2 4" xfId="30171"/>
    <cellStyle name="Calculation 24 3 3 2_Table 2A-1_EFT (Annual)" xfId="14677"/>
    <cellStyle name="Calculation 24 3 3 3" xfId="10123"/>
    <cellStyle name="Calculation 24 3 3 3 2" xfId="22240"/>
    <cellStyle name="Calculation 24 3 3 3 2 2" xfId="43426"/>
    <cellStyle name="Calculation 24 3 3 3 3" xfId="32822"/>
    <cellStyle name="Calculation 24 3 3 4" xfId="17127"/>
    <cellStyle name="Calculation 24 3 3 4 2" xfId="38314"/>
    <cellStyle name="Calculation 24 3 3 5" xfId="27428"/>
    <cellStyle name="Calculation 24 3 3_Table 2A-1_EFT (Annual)" xfId="6537"/>
    <cellStyle name="Calculation 24 3 4" xfId="2146"/>
    <cellStyle name="Calculation 24 3 4 2" xfId="5707"/>
    <cellStyle name="Calculation 24 3 4 2 2" xfId="13922"/>
    <cellStyle name="Calculation 24 3 4 2 2 2" xfId="25910"/>
    <cellStyle name="Calculation 24 3 4 2 2 2 2" xfId="47096"/>
    <cellStyle name="Calculation 24 3 4 2 2 3" xfId="36492"/>
    <cellStyle name="Calculation 24 3 4 2 3" xfId="20797"/>
    <cellStyle name="Calculation 24 3 4 2 3 2" xfId="41984"/>
    <cellStyle name="Calculation 24 3 4 2 4" xfId="31364"/>
    <cellStyle name="Calculation 24 3 4 2_Table 2A-1_EFT (Annual)" xfId="14676"/>
    <cellStyle name="Calculation 24 3 4 3" xfId="11266"/>
    <cellStyle name="Calculation 24 3 4 3 2" xfId="23364"/>
    <cellStyle name="Calculation 24 3 4 3 2 2" xfId="44550"/>
    <cellStyle name="Calculation 24 3 4 3 3" xfId="33946"/>
    <cellStyle name="Calculation 24 3 4 4" xfId="18251"/>
    <cellStyle name="Calculation 24 3 4 4 2" xfId="39438"/>
    <cellStyle name="Calculation 24 3 4 5" xfId="28621"/>
    <cellStyle name="Calculation 24 3 4_Table 2A-1_EFT (Annual)" xfId="6538"/>
    <cellStyle name="Calculation 24 3 5" xfId="3994"/>
    <cellStyle name="Calculation 24 3 5 2" xfId="12322"/>
    <cellStyle name="Calculation 24 3 5 2 2" xfId="24346"/>
    <cellStyle name="Calculation 24 3 5 2 2 2" xfId="45532"/>
    <cellStyle name="Calculation 24 3 5 2 3" xfId="34928"/>
    <cellStyle name="Calculation 24 3 5 3" xfId="19233"/>
    <cellStyle name="Calculation 24 3 5 3 2" xfId="40420"/>
    <cellStyle name="Calculation 24 3 5 4" xfId="29682"/>
    <cellStyle name="Calculation 24 3 5_Table 2A-1_EFT (Annual)" xfId="14675"/>
    <cellStyle name="Calculation 24 3 6" xfId="9659"/>
    <cellStyle name="Calculation 24 3 6 2" xfId="21800"/>
    <cellStyle name="Calculation 24 3 6 2 2" xfId="42986"/>
    <cellStyle name="Calculation 24 3 6 3" xfId="32382"/>
    <cellStyle name="Calculation 24 3 7" xfId="16687"/>
    <cellStyle name="Calculation 24 3 7 2" xfId="37874"/>
    <cellStyle name="Calculation 24 3 8" xfId="26939"/>
    <cellStyle name="Calculation 24 3_Table 2A-1_EFT (Annual)" xfId="2938"/>
    <cellStyle name="Calculation 24 4" xfId="1243"/>
    <cellStyle name="Calculation 24 4 2" xfId="2513"/>
    <cellStyle name="Calculation 24 4 2 2" xfId="6074"/>
    <cellStyle name="Calculation 24 4 2 2 2" xfId="14268"/>
    <cellStyle name="Calculation 24 4 2 2 2 2" xfId="26240"/>
    <cellStyle name="Calculation 24 4 2 2 2 2 2" xfId="47426"/>
    <cellStyle name="Calculation 24 4 2 2 2 3" xfId="36822"/>
    <cellStyle name="Calculation 24 4 2 2 3" xfId="21127"/>
    <cellStyle name="Calculation 24 4 2 2 3 2" xfId="42314"/>
    <cellStyle name="Calculation 24 4 2 2 4" xfId="31730"/>
    <cellStyle name="Calculation 24 4 2 2_Table 2A-1_EFT (Annual)" xfId="14674"/>
    <cellStyle name="Calculation 24 4 2 3" xfId="11610"/>
    <cellStyle name="Calculation 24 4 2 3 2" xfId="23694"/>
    <cellStyle name="Calculation 24 4 2 3 2 2" xfId="44880"/>
    <cellStyle name="Calculation 24 4 2 3 3" xfId="34276"/>
    <cellStyle name="Calculation 24 4 2 4" xfId="18581"/>
    <cellStyle name="Calculation 24 4 2 4 2" xfId="39768"/>
    <cellStyle name="Calculation 24 4 2 5" xfId="28987"/>
    <cellStyle name="Calculation 24 4 2_Table 2A-1_EFT (Annual)" xfId="6540"/>
    <cellStyle name="Calculation 24 4 3" xfId="4804"/>
    <cellStyle name="Calculation 24 4 3 2" xfId="13064"/>
    <cellStyle name="Calculation 24 4 3 2 2" xfId="25070"/>
    <cellStyle name="Calculation 24 4 3 2 2 2" xfId="46256"/>
    <cellStyle name="Calculation 24 4 3 2 3" xfId="35652"/>
    <cellStyle name="Calculation 24 4 3 3" xfId="19957"/>
    <cellStyle name="Calculation 24 4 3 3 2" xfId="41144"/>
    <cellStyle name="Calculation 24 4 3 4" xfId="30461"/>
    <cellStyle name="Calculation 24 4 3_Table 2A-1_EFT (Annual)" xfId="14673"/>
    <cellStyle name="Calculation 24 4 4" xfId="10408"/>
    <cellStyle name="Calculation 24 4 4 2" xfId="22524"/>
    <cellStyle name="Calculation 24 4 4 2 2" xfId="43710"/>
    <cellStyle name="Calculation 24 4 4 3" xfId="33106"/>
    <cellStyle name="Calculation 24 4 5" xfId="17411"/>
    <cellStyle name="Calculation 24 4 5 2" xfId="38598"/>
    <cellStyle name="Calculation 24 4 6" xfId="27718"/>
    <cellStyle name="Calculation 24 4_Table 2A-1_EFT (Annual)" xfId="6539"/>
    <cellStyle name="Calculation 24 5" xfId="796"/>
    <cellStyle name="Calculation 24 5 2" xfId="4357"/>
    <cellStyle name="Calculation 24 5 2 2" xfId="12637"/>
    <cellStyle name="Calculation 24 5 2 2 2" xfId="24654"/>
    <cellStyle name="Calculation 24 5 2 2 2 2" xfId="45840"/>
    <cellStyle name="Calculation 24 5 2 2 3" xfId="35236"/>
    <cellStyle name="Calculation 24 5 2 3" xfId="19541"/>
    <cellStyle name="Calculation 24 5 2 3 2" xfId="40728"/>
    <cellStyle name="Calculation 24 5 2 4" xfId="30014"/>
    <cellStyle name="Calculation 24 5 2_Table 2A-1_EFT (Annual)" xfId="14672"/>
    <cellStyle name="Calculation 24 5 3" xfId="9985"/>
    <cellStyle name="Calculation 24 5 3 2" xfId="22108"/>
    <cellStyle name="Calculation 24 5 3 2 2" xfId="43294"/>
    <cellStyle name="Calculation 24 5 3 3" xfId="32690"/>
    <cellStyle name="Calculation 24 5 4" xfId="16995"/>
    <cellStyle name="Calculation 24 5 4 2" xfId="38182"/>
    <cellStyle name="Calculation 24 5 5" xfId="27271"/>
    <cellStyle name="Calculation 24 5_Table 2A-1_EFT (Annual)" xfId="6541"/>
    <cellStyle name="Calculation 24 6" xfId="1982"/>
    <cellStyle name="Calculation 24 6 2" xfId="5543"/>
    <cellStyle name="Calculation 24 6 2 2" xfId="13758"/>
    <cellStyle name="Calculation 24 6 2 2 2" xfId="25746"/>
    <cellStyle name="Calculation 24 6 2 2 2 2" xfId="46932"/>
    <cellStyle name="Calculation 24 6 2 2 3" xfId="36328"/>
    <cellStyle name="Calculation 24 6 2 3" xfId="20633"/>
    <cellStyle name="Calculation 24 6 2 3 2" xfId="41820"/>
    <cellStyle name="Calculation 24 6 2 4" xfId="31200"/>
    <cellStyle name="Calculation 24 6 2_Table 2A-1_EFT (Annual)" xfId="14671"/>
    <cellStyle name="Calculation 24 6 3" xfId="11102"/>
    <cellStyle name="Calculation 24 6 3 2" xfId="23200"/>
    <cellStyle name="Calculation 24 6 3 2 2" xfId="44386"/>
    <cellStyle name="Calculation 24 6 3 3" xfId="33782"/>
    <cellStyle name="Calculation 24 6 4" xfId="18087"/>
    <cellStyle name="Calculation 24 6 4 2" xfId="39274"/>
    <cellStyle name="Calculation 24 6 5" xfId="28457"/>
    <cellStyle name="Calculation 24 6_Table 2A-1_EFT (Annual)" xfId="6542"/>
    <cellStyle name="Calculation 24 7" xfId="3784"/>
    <cellStyle name="Calculation 24 7 2" xfId="12152"/>
    <cellStyle name="Calculation 24 7 2 2" xfId="24182"/>
    <cellStyle name="Calculation 24 7 2 2 2" xfId="45368"/>
    <cellStyle name="Calculation 24 7 2 3" xfId="34764"/>
    <cellStyle name="Calculation 24 7 3" xfId="19069"/>
    <cellStyle name="Calculation 24 7 3 2" xfId="40256"/>
    <cellStyle name="Calculation 24 7 4" xfId="29493"/>
    <cellStyle name="Calculation 24 7_Table 2A-1_EFT (Annual)" xfId="14670"/>
    <cellStyle name="Calculation 24 8" xfId="9471"/>
    <cellStyle name="Calculation 24 8 2" xfId="21636"/>
    <cellStyle name="Calculation 24 8 2 2" xfId="42822"/>
    <cellStyle name="Calculation 24 8 3" xfId="32218"/>
    <cellStyle name="Calculation 24 9" xfId="16523"/>
    <cellStyle name="Calculation 24 9 2" xfId="37710"/>
    <cellStyle name="Calculation 24_Table 2A-1_EFT (Annual)" xfId="2936"/>
    <cellStyle name="Calculation 25" xfId="231"/>
    <cellStyle name="Calculation 25 10" xfId="26786"/>
    <cellStyle name="Calculation 25 2" xfId="618"/>
    <cellStyle name="Calculation 25 2 2" xfId="1595"/>
    <cellStyle name="Calculation 25 2 2 2" xfId="2865"/>
    <cellStyle name="Calculation 25 2 2 2 2" xfId="6426"/>
    <cellStyle name="Calculation 25 2 2 2 2 2" xfId="14620"/>
    <cellStyle name="Calculation 25 2 2 2 2 2 2" xfId="26592"/>
    <cellStyle name="Calculation 25 2 2 2 2 2 2 2" xfId="47778"/>
    <cellStyle name="Calculation 25 2 2 2 2 2 3" xfId="37174"/>
    <cellStyle name="Calculation 25 2 2 2 2 3" xfId="21479"/>
    <cellStyle name="Calculation 25 2 2 2 2 3 2" xfId="42666"/>
    <cellStyle name="Calculation 25 2 2 2 2 4" xfId="32082"/>
    <cellStyle name="Calculation 25 2 2 2 2_Table 2A-1_EFT (Annual)" xfId="14669"/>
    <cellStyle name="Calculation 25 2 2 2 3" xfId="11962"/>
    <cellStyle name="Calculation 25 2 2 2 3 2" xfId="24046"/>
    <cellStyle name="Calculation 25 2 2 2 3 2 2" xfId="45232"/>
    <cellStyle name="Calculation 25 2 2 2 3 3" xfId="34628"/>
    <cellStyle name="Calculation 25 2 2 2 4" xfId="18933"/>
    <cellStyle name="Calculation 25 2 2 2 4 2" xfId="40120"/>
    <cellStyle name="Calculation 25 2 2 2 5" xfId="29339"/>
    <cellStyle name="Calculation 25 2 2 2_Table 2A-1_EFT (Annual)" xfId="6544"/>
    <cellStyle name="Calculation 25 2 2 3" xfId="5156"/>
    <cellStyle name="Calculation 25 2 2 3 2" xfId="13416"/>
    <cellStyle name="Calculation 25 2 2 3 2 2" xfId="25422"/>
    <cellStyle name="Calculation 25 2 2 3 2 2 2" xfId="46608"/>
    <cellStyle name="Calculation 25 2 2 3 2 3" xfId="36004"/>
    <cellStyle name="Calculation 25 2 2 3 3" xfId="20309"/>
    <cellStyle name="Calculation 25 2 2 3 3 2" xfId="41496"/>
    <cellStyle name="Calculation 25 2 2 3 4" xfId="30813"/>
    <cellStyle name="Calculation 25 2 2 3_Table 2A-1_EFT (Annual)" xfId="14668"/>
    <cellStyle name="Calculation 25 2 2 4" xfId="10760"/>
    <cellStyle name="Calculation 25 2 2 4 2" xfId="22876"/>
    <cellStyle name="Calculation 25 2 2 4 2 2" xfId="44062"/>
    <cellStyle name="Calculation 25 2 2 4 3" xfId="33458"/>
    <cellStyle name="Calculation 25 2 2 5" xfId="17763"/>
    <cellStyle name="Calculation 25 2 2 5 2" xfId="38950"/>
    <cellStyle name="Calculation 25 2 2 6" xfId="28070"/>
    <cellStyle name="Calculation 25 2 2_Table 2A-1_EFT (Annual)" xfId="6543"/>
    <cellStyle name="Calculation 25 2 3" xfId="1111"/>
    <cellStyle name="Calculation 25 2 3 2" xfId="4672"/>
    <cellStyle name="Calculation 25 2 3 2 2" xfId="12932"/>
    <cellStyle name="Calculation 25 2 3 2 2 2" xfId="24938"/>
    <cellStyle name="Calculation 25 2 3 2 2 2 2" xfId="46124"/>
    <cellStyle name="Calculation 25 2 3 2 2 3" xfId="35520"/>
    <cellStyle name="Calculation 25 2 3 2 3" xfId="19825"/>
    <cellStyle name="Calculation 25 2 3 2 3 2" xfId="41012"/>
    <cellStyle name="Calculation 25 2 3 2 4" xfId="30329"/>
    <cellStyle name="Calculation 25 2 3 2_Table 2A-1_EFT (Annual)" xfId="14667"/>
    <cellStyle name="Calculation 25 2 3 3" xfId="10276"/>
    <cellStyle name="Calculation 25 2 3 3 2" xfId="22392"/>
    <cellStyle name="Calculation 25 2 3 3 2 2" xfId="43578"/>
    <cellStyle name="Calculation 25 2 3 3 3" xfId="32974"/>
    <cellStyle name="Calculation 25 2 3 4" xfId="17279"/>
    <cellStyle name="Calculation 25 2 3 4 2" xfId="38466"/>
    <cellStyle name="Calculation 25 2 3 5" xfId="27586"/>
    <cellStyle name="Calculation 25 2 3_Table 2A-1_EFT (Annual)" xfId="6545"/>
    <cellStyle name="Calculation 25 2 4" xfId="2334"/>
    <cellStyle name="Calculation 25 2 4 2" xfId="5895"/>
    <cellStyle name="Calculation 25 2 4 2 2" xfId="14110"/>
    <cellStyle name="Calculation 25 2 4 2 2 2" xfId="26098"/>
    <cellStyle name="Calculation 25 2 4 2 2 2 2" xfId="47284"/>
    <cellStyle name="Calculation 25 2 4 2 2 3" xfId="36680"/>
    <cellStyle name="Calculation 25 2 4 2 3" xfId="20985"/>
    <cellStyle name="Calculation 25 2 4 2 3 2" xfId="42172"/>
    <cellStyle name="Calculation 25 2 4 2 4" xfId="31552"/>
    <cellStyle name="Calculation 25 2 4 2_Table 2A-1_EFT (Annual)" xfId="14666"/>
    <cellStyle name="Calculation 25 2 4 3" xfId="11454"/>
    <cellStyle name="Calculation 25 2 4 3 2" xfId="23552"/>
    <cellStyle name="Calculation 25 2 4 3 2 2" xfId="44738"/>
    <cellStyle name="Calculation 25 2 4 3 3" xfId="34134"/>
    <cellStyle name="Calculation 25 2 4 4" xfId="18439"/>
    <cellStyle name="Calculation 25 2 4 4 2" xfId="39626"/>
    <cellStyle name="Calculation 25 2 4 5" xfId="28809"/>
    <cellStyle name="Calculation 25 2 4_Table 2A-1_EFT (Annual)" xfId="6546"/>
    <cellStyle name="Calculation 25 2 5" xfId="4188"/>
    <cellStyle name="Calculation 25 2 5 2" xfId="12512"/>
    <cellStyle name="Calculation 25 2 5 2 2" xfId="24534"/>
    <cellStyle name="Calculation 25 2 5 2 2 2" xfId="45720"/>
    <cellStyle name="Calculation 25 2 5 2 3" xfId="35116"/>
    <cellStyle name="Calculation 25 2 5 3" xfId="19421"/>
    <cellStyle name="Calculation 25 2 5 3 2" xfId="40608"/>
    <cellStyle name="Calculation 25 2 5 4" xfId="29876"/>
    <cellStyle name="Calculation 25 2 5_Table 2A-1_EFT (Annual)" xfId="14665"/>
    <cellStyle name="Calculation 25 2 6" xfId="9851"/>
    <cellStyle name="Calculation 25 2 6 2" xfId="21988"/>
    <cellStyle name="Calculation 25 2 6 2 2" xfId="43174"/>
    <cellStyle name="Calculation 25 2 6 3" xfId="32570"/>
    <cellStyle name="Calculation 25 2 7" xfId="16875"/>
    <cellStyle name="Calculation 25 2 7 2" xfId="38062"/>
    <cellStyle name="Calculation 25 2 8" xfId="27133"/>
    <cellStyle name="Calculation 25 2_Table 2A-1_EFT (Annual)" xfId="2940"/>
    <cellStyle name="Calculation 25 3" xfId="458"/>
    <cellStyle name="Calculation 25 3 2" xfId="1435"/>
    <cellStyle name="Calculation 25 3 2 2" xfId="2705"/>
    <cellStyle name="Calculation 25 3 2 2 2" xfId="6266"/>
    <cellStyle name="Calculation 25 3 2 2 2 2" xfId="14460"/>
    <cellStyle name="Calculation 25 3 2 2 2 2 2" xfId="26432"/>
    <cellStyle name="Calculation 25 3 2 2 2 2 2 2" xfId="47618"/>
    <cellStyle name="Calculation 25 3 2 2 2 2 3" xfId="37014"/>
    <cellStyle name="Calculation 25 3 2 2 2 3" xfId="21319"/>
    <cellStyle name="Calculation 25 3 2 2 2 3 2" xfId="42506"/>
    <cellStyle name="Calculation 25 3 2 2 2 4" xfId="31922"/>
    <cellStyle name="Calculation 25 3 2 2 2_Table 2A-1_EFT (Annual)" xfId="14664"/>
    <cellStyle name="Calculation 25 3 2 2 3" xfId="11802"/>
    <cellStyle name="Calculation 25 3 2 2 3 2" xfId="23886"/>
    <cellStyle name="Calculation 25 3 2 2 3 2 2" xfId="45072"/>
    <cellStyle name="Calculation 25 3 2 2 3 3" xfId="34468"/>
    <cellStyle name="Calculation 25 3 2 2 4" xfId="18773"/>
    <cellStyle name="Calculation 25 3 2 2 4 2" xfId="39960"/>
    <cellStyle name="Calculation 25 3 2 2 5" xfId="29179"/>
    <cellStyle name="Calculation 25 3 2 2_Table 2A-1_EFT (Annual)" xfId="6548"/>
    <cellStyle name="Calculation 25 3 2 3" xfId="4996"/>
    <cellStyle name="Calculation 25 3 2 3 2" xfId="13256"/>
    <cellStyle name="Calculation 25 3 2 3 2 2" xfId="25262"/>
    <cellStyle name="Calculation 25 3 2 3 2 2 2" xfId="46448"/>
    <cellStyle name="Calculation 25 3 2 3 2 3" xfId="35844"/>
    <cellStyle name="Calculation 25 3 2 3 3" xfId="20149"/>
    <cellStyle name="Calculation 25 3 2 3 3 2" xfId="41336"/>
    <cellStyle name="Calculation 25 3 2 3 4" xfId="30653"/>
    <cellStyle name="Calculation 25 3 2 3_Table 2A-1_EFT (Annual)" xfId="14663"/>
    <cellStyle name="Calculation 25 3 2 4" xfId="10600"/>
    <cellStyle name="Calculation 25 3 2 4 2" xfId="22716"/>
    <cellStyle name="Calculation 25 3 2 4 2 2" xfId="43902"/>
    <cellStyle name="Calculation 25 3 2 4 3" xfId="33298"/>
    <cellStyle name="Calculation 25 3 2 5" xfId="17603"/>
    <cellStyle name="Calculation 25 3 2 5 2" xfId="38790"/>
    <cellStyle name="Calculation 25 3 2 6" xfId="27910"/>
    <cellStyle name="Calculation 25 3 2_Table 2A-1_EFT (Annual)" xfId="6547"/>
    <cellStyle name="Calculation 25 3 3" xfId="982"/>
    <cellStyle name="Calculation 25 3 3 2" xfId="4543"/>
    <cellStyle name="Calculation 25 3 3 2 2" xfId="12803"/>
    <cellStyle name="Calculation 25 3 3 2 2 2" xfId="24809"/>
    <cellStyle name="Calculation 25 3 3 2 2 2 2" xfId="45995"/>
    <cellStyle name="Calculation 25 3 3 2 2 3" xfId="35391"/>
    <cellStyle name="Calculation 25 3 3 2 3" xfId="19696"/>
    <cellStyle name="Calculation 25 3 3 2 3 2" xfId="40883"/>
    <cellStyle name="Calculation 25 3 3 2 4" xfId="30200"/>
    <cellStyle name="Calculation 25 3 3 2_Table 2A-1_EFT (Annual)" xfId="14662"/>
    <cellStyle name="Calculation 25 3 3 3" xfId="10147"/>
    <cellStyle name="Calculation 25 3 3 3 2" xfId="22263"/>
    <cellStyle name="Calculation 25 3 3 3 2 2" xfId="43449"/>
    <cellStyle name="Calculation 25 3 3 3 3" xfId="32845"/>
    <cellStyle name="Calculation 25 3 3 4" xfId="17150"/>
    <cellStyle name="Calculation 25 3 3 4 2" xfId="38337"/>
    <cellStyle name="Calculation 25 3 3 5" xfId="27457"/>
    <cellStyle name="Calculation 25 3 3_Table 2A-1_EFT (Annual)" xfId="6549"/>
    <cellStyle name="Calculation 25 3 4" xfId="2174"/>
    <cellStyle name="Calculation 25 3 4 2" xfId="5735"/>
    <cellStyle name="Calculation 25 3 4 2 2" xfId="13950"/>
    <cellStyle name="Calculation 25 3 4 2 2 2" xfId="25938"/>
    <cellStyle name="Calculation 25 3 4 2 2 2 2" xfId="47124"/>
    <cellStyle name="Calculation 25 3 4 2 2 3" xfId="36520"/>
    <cellStyle name="Calculation 25 3 4 2 3" xfId="20825"/>
    <cellStyle name="Calculation 25 3 4 2 3 2" xfId="42012"/>
    <cellStyle name="Calculation 25 3 4 2 4" xfId="31392"/>
    <cellStyle name="Calculation 25 3 4 2_Table 2A-1_EFT (Annual)" xfId="14661"/>
    <cellStyle name="Calculation 25 3 4 3" xfId="11294"/>
    <cellStyle name="Calculation 25 3 4 3 2" xfId="23392"/>
    <cellStyle name="Calculation 25 3 4 3 2 2" xfId="44578"/>
    <cellStyle name="Calculation 25 3 4 3 3" xfId="33974"/>
    <cellStyle name="Calculation 25 3 4 4" xfId="18279"/>
    <cellStyle name="Calculation 25 3 4 4 2" xfId="39466"/>
    <cellStyle name="Calculation 25 3 4 5" xfId="28649"/>
    <cellStyle name="Calculation 25 3 4_Table 2A-1_EFT (Annual)" xfId="6550"/>
    <cellStyle name="Calculation 25 3 5" xfId="4028"/>
    <cellStyle name="Calculation 25 3 5 2" xfId="12352"/>
    <cellStyle name="Calculation 25 3 5 2 2" xfId="24374"/>
    <cellStyle name="Calculation 25 3 5 2 2 2" xfId="45560"/>
    <cellStyle name="Calculation 25 3 5 2 3" xfId="34956"/>
    <cellStyle name="Calculation 25 3 5 3" xfId="19261"/>
    <cellStyle name="Calculation 25 3 5 3 2" xfId="40448"/>
    <cellStyle name="Calculation 25 3 5 4" xfId="29716"/>
    <cellStyle name="Calculation 25 3 5_Table 2A-1_EFT (Annual)" xfId="14660"/>
    <cellStyle name="Calculation 25 3 6" xfId="9691"/>
    <cellStyle name="Calculation 25 3 6 2" xfId="21828"/>
    <cellStyle name="Calculation 25 3 6 2 2" xfId="43014"/>
    <cellStyle name="Calculation 25 3 6 3" xfId="32410"/>
    <cellStyle name="Calculation 25 3 7" xfId="16715"/>
    <cellStyle name="Calculation 25 3 7 2" xfId="37902"/>
    <cellStyle name="Calculation 25 3 8" xfId="26973"/>
    <cellStyle name="Calculation 25 3_Table 2A-1_EFT (Annual)" xfId="2941"/>
    <cellStyle name="Calculation 25 4" xfId="1273"/>
    <cellStyle name="Calculation 25 4 2" xfId="2543"/>
    <cellStyle name="Calculation 25 4 2 2" xfId="6104"/>
    <cellStyle name="Calculation 25 4 2 2 2" xfId="14298"/>
    <cellStyle name="Calculation 25 4 2 2 2 2" xfId="26270"/>
    <cellStyle name="Calculation 25 4 2 2 2 2 2" xfId="47456"/>
    <cellStyle name="Calculation 25 4 2 2 2 3" xfId="36852"/>
    <cellStyle name="Calculation 25 4 2 2 3" xfId="21157"/>
    <cellStyle name="Calculation 25 4 2 2 3 2" xfId="42344"/>
    <cellStyle name="Calculation 25 4 2 2 4" xfId="31760"/>
    <cellStyle name="Calculation 25 4 2 2_Table 2A-1_EFT (Annual)" xfId="14659"/>
    <cellStyle name="Calculation 25 4 2 3" xfId="11640"/>
    <cellStyle name="Calculation 25 4 2 3 2" xfId="23724"/>
    <cellStyle name="Calculation 25 4 2 3 2 2" xfId="44910"/>
    <cellStyle name="Calculation 25 4 2 3 3" xfId="34306"/>
    <cellStyle name="Calculation 25 4 2 4" xfId="18611"/>
    <cellStyle name="Calculation 25 4 2 4 2" xfId="39798"/>
    <cellStyle name="Calculation 25 4 2 5" xfId="29017"/>
    <cellStyle name="Calculation 25 4 2_Table 2A-1_EFT (Annual)" xfId="6552"/>
    <cellStyle name="Calculation 25 4 3" xfId="4834"/>
    <cellStyle name="Calculation 25 4 3 2" xfId="13094"/>
    <cellStyle name="Calculation 25 4 3 2 2" xfId="25100"/>
    <cellStyle name="Calculation 25 4 3 2 2 2" xfId="46286"/>
    <cellStyle name="Calculation 25 4 3 2 3" xfId="35682"/>
    <cellStyle name="Calculation 25 4 3 3" xfId="19987"/>
    <cellStyle name="Calculation 25 4 3 3 2" xfId="41174"/>
    <cellStyle name="Calculation 25 4 3 4" xfId="30491"/>
    <cellStyle name="Calculation 25 4 3_Table 2A-1_EFT (Annual)" xfId="14658"/>
    <cellStyle name="Calculation 25 4 4" xfId="10438"/>
    <cellStyle name="Calculation 25 4 4 2" xfId="22554"/>
    <cellStyle name="Calculation 25 4 4 2 2" xfId="43740"/>
    <cellStyle name="Calculation 25 4 4 3" xfId="33136"/>
    <cellStyle name="Calculation 25 4 5" xfId="17441"/>
    <cellStyle name="Calculation 25 4 5 2" xfId="38628"/>
    <cellStyle name="Calculation 25 4 6" xfId="27748"/>
    <cellStyle name="Calculation 25 4_Table 2A-1_EFT (Annual)" xfId="6551"/>
    <cellStyle name="Calculation 25 5" xfId="826"/>
    <cellStyle name="Calculation 25 5 2" xfId="4387"/>
    <cellStyle name="Calculation 25 5 2 2" xfId="12661"/>
    <cellStyle name="Calculation 25 5 2 2 2" xfId="24678"/>
    <cellStyle name="Calculation 25 5 2 2 2 2" xfId="45864"/>
    <cellStyle name="Calculation 25 5 2 2 3" xfId="35260"/>
    <cellStyle name="Calculation 25 5 2 3" xfId="19565"/>
    <cellStyle name="Calculation 25 5 2 3 2" xfId="40752"/>
    <cellStyle name="Calculation 25 5 2 4" xfId="30044"/>
    <cellStyle name="Calculation 25 5 2_Table 2A-1_EFT (Annual)" xfId="14657"/>
    <cellStyle name="Calculation 25 5 3" xfId="10010"/>
    <cellStyle name="Calculation 25 5 3 2" xfId="22132"/>
    <cellStyle name="Calculation 25 5 3 2 2" xfId="43318"/>
    <cellStyle name="Calculation 25 5 3 3" xfId="32714"/>
    <cellStyle name="Calculation 25 5 4" xfId="17019"/>
    <cellStyle name="Calculation 25 5 4 2" xfId="38206"/>
    <cellStyle name="Calculation 25 5 5" xfId="27301"/>
    <cellStyle name="Calculation 25 5_Table 2A-1_EFT (Annual)" xfId="6553"/>
    <cellStyle name="Calculation 25 6" xfId="2012"/>
    <cellStyle name="Calculation 25 6 2" xfId="5573"/>
    <cellStyle name="Calculation 25 6 2 2" xfId="13788"/>
    <cellStyle name="Calculation 25 6 2 2 2" xfId="25776"/>
    <cellStyle name="Calculation 25 6 2 2 2 2" xfId="46962"/>
    <cellStyle name="Calculation 25 6 2 2 3" xfId="36358"/>
    <cellStyle name="Calculation 25 6 2 3" xfId="20663"/>
    <cellStyle name="Calculation 25 6 2 3 2" xfId="41850"/>
    <cellStyle name="Calculation 25 6 2 4" xfId="31230"/>
    <cellStyle name="Calculation 25 6 2_Table 2A-1_EFT (Annual)" xfId="14656"/>
    <cellStyle name="Calculation 25 6 3" xfId="11132"/>
    <cellStyle name="Calculation 25 6 3 2" xfId="23230"/>
    <cellStyle name="Calculation 25 6 3 2 2" xfId="44416"/>
    <cellStyle name="Calculation 25 6 3 3" xfId="33812"/>
    <cellStyle name="Calculation 25 6 4" xfId="18117"/>
    <cellStyle name="Calculation 25 6 4 2" xfId="39304"/>
    <cellStyle name="Calculation 25 6 5" xfId="28487"/>
    <cellStyle name="Calculation 25 6_Table 2A-1_EFT (Annual)" xfId="6554"/>
    <cellStyle name="Calculation 25 7" xfId="3820"/>
    <cellStyle name="Calculation 25 7 2" xfId="12183"/>
    <cellStyle name="Calculation 25 7 2 2" xfId="24212"/>
    <cellStyle name="Calculation 25 7 2 2 2" xfId="45398"/>
    <cellStyle name="Calculation 25 7 2 3" xfId="34794"/>
    <cellStyle name="Calculation 25 7 3" xfId="19099"/>
    <cellStyle name="Calculation 25 7 3 2" xfId="40286"/>
    <cellStyle name="Calculation 25 7 4" xfId="29529"/>
    <cellStyle name="Calculation 25 7_Table 2A-1_EFT (Annual)" xfId="14655"/>
    <cellStyle name="Calculation 25 8" xfId="9502"/>
    <cellStyle name="Calculation 25 8 2" xfId="21666"/>
    <cellStyle name="Calculation 25 8 2 2" xfId="42852"/>
    <cellStyle name="Calculation 25 8 3" xfId="32248"/>
    <cellStyle name="Calculation 25 9" xfId="16553"/>
    <cellStyle name="Calculation 25 9 2" xfId="37740"/>
    <cellStyle name="Calculation 25_Table 2A-1_EFT (Annual)" xfId="2939"/>
    <cellStyle name="Calculation 26" xfId="226"/>
    <cellStyle name="Calculation 26 10" xfId="26781"/>
    <cellStyle name="Calculation 26 2" xfId="617"/>
    <cellStyle name="Calculation 26 2 2" xfId="1594"/>
    <cellStyle name="Calculation 26 2 2 2" xfId="2864"/>
    <cellStyle name="Calculation 26 2 2 2 2" xfId="6425"/>
    <cellStyle name="Calculation 26 2 2 2 2 2" xfId="14619"/>
    <cellStyle name="Calculation 26 2 2 2 2 2 2" xfId="26591"/>
    <cellStyle name="Calculation 26 2 2 2 2 2 2 2" xfId="47777"/>
    <cellStyle name="Calculation 26 2 2 2 2 2 3" xfId="37173"/>
    <cellStyle name="Calculation 26 2 2 2 2 3" xfId="21478"/>
    <cellStyle name="Calculation 26 2 2 2 2 3 2" xfId="42665"/>
    <cellStyle name="Calculation 26 2 2 2 2 4" xfId="32081"/>
    <cellStyle name="Calculation 26 2 2 2 2_Table 2A-1_EFT (Annual)" xfId="14654"/>
    <cellStyle name="Calculation 26 2 2 2 3" xfId="11961"/>
    <cellStyle name="Calculation 26 2 2 2 3 2" xfId="24045"/>
    <cellStyle name="Calculation 26 2 2 2 3 2 2" xfId="45231"/>
    <cellStyle name="Calculation 26 2 2 2 3 3" xfId="34627"/>
    <cellStyle name="Calculation 26 2 2 2 4" xfId="18932"/>
    <cellStyle name="Calculation 26 2 2 2 4 2" xfId="40119"/>
    <cellStyle name="Calculation 26 2 2 2 5" xfId="29338"/>
    <cellStyle name="Calculation 26 2 2 2_Table 2A-1_EFT (Annual)" xfId="6556"/>
    <cellStyle name="Calculation 26 2 2 3" xfId="5155"/>
    <cellStyle name="Calculation 26 2 2 3 2" xfId="13415"/>
    <cellStyle name="Calculation 26 2 2 3 2 2" xfId="25421"/>
    <cellStyle name="Calculation 26 2 2 3 2 2 2" xfId="46607"/>
    <cellStyle name="Calculation 26 2 2 3 2 3" xfId="36003"/>
    <cellStyle name="Calculation 26 2 2 3 3" xfId="20308"/>
    <cellStyle name="Calculation 26 2 2 3 3 2" xfId="41495"/>
    <cellStyle name="Calculation 26 2 2 3 4" xfId="30812"/>
    <cellStyle name="Calculation 26 2 2 3_Table 2A-1_EFT (Annual)" xfId="14653"/>
    <cellStyle name="Calculation 26 2 2 4" xfId="10759"/>
    <cellStyle name="Calculation 26 2 2 4 2" xfId="22875"/>
    <cellStyle name="Calculation 26 2 2 4 2 2" xfId="44061"/>
    <cellStyle name="Calculation 26 2 2 4 3" xfId="33457"/>
    <cellStyle name="Calculation 26 2 2 5" xfId="17762"/>
    <cellStyle name="Calculation 26 2 2 5 2" xfId="38949"/>
    <cellStyle name="Calculation 26 2 2 6" xfId="28069"/>
    <cellStyle name="Calculation 26 2 2_Table 2A-1_EFT (Annual)" xfId="6555"/>
    <cellStyle name="Calculation 26 2 3" xfId="1110"/>
    <cellStyle name="Calculation 26 2 3 2" xfId="4671"/>
    <cellStyle name="Calculation 26 2 3 2 2" xfId="12931"/>
    <cellStyle name="Calculation 26 2 3 2 2 2" xfId="24937"/>
    <cellStyle name="Calculation 26 2 3 2 2 2 2" xfId="46123"/>
    <cellStyle name="Calculation 26 2 3 2 2 3" xfId="35519"/>
    <cellStyle name="Calculation 26 2 3 2 3" xfId="19824"/>
    <cellStyle name="Calculation 26 2 3 2 3 2" xfId="41011"/>
    <cellStyle name="Calculation 26 2 3 2 4" xfId="30328"/>
    <cellStyle name="Calculation 26 2 3 2_Table 2A-1_EFT (Annual)" xfId="14652"/>
    <cellStyle name="Calculation 26 2 3 3" xfId="10275"/>
    <cellStyle name="Calculation 26 2 3 3 2" xfId="22391"/>
    <cellStyle name="Calculation 26 2 3 3 2 2" xfId="43577"/>
    <cellStyle name="Calculation 26 2 3 3 3" xfId="32973"/>
    <cellStyle name="Calculation 26 2 3 4" xfId="17278"/>
    <cellStyle name="Calculation 26 2 3 4 2" xfId="38465"/>
    <cellStyle name="Calculation 26 2 3 5" xfId="27585"/>
    <cellStyle name="Calculation 26 2 3_Table 2A-1_EFT (Annual)" xfId="6557"/>
    <cellStyle name="Calculation 26 2 4" xfId="2333"/>
    <cellStyle name="Calculation 26 2 4 2" xfId="5894"/>
    <cellStyle name="Calculation 26 2 4 2 2" xfId="14109"/>
    <cellStyle name="Calculation 26 2 4 2 2 2" xfId="26097"/>
    <cellStyle name="Calculation 26 2 4 2 2 2 2" xfId="47283"/>
    <cellStyle name="Calculation 26 2 4 2 2 3" xfId="36679"/>
    <cellStyle name="Calculation 26 2 4 2 3" xfId="20984"/>
    <cellStyle name="Calculation 26 2 4 2 3 2" xfId="42171"/>
    <cellStyle name="Calculation 26 2 4 2 4" xfId="31551"/>
    <cellStyle name="Calculation 26 2 4 2_Table 2A-1_EFT (Annual)" xfId="14651"/>
    <cellStyle name="Calculation 26 2 4 3" xfId="11453"/>
    <cellStyle name="Calculation 26 2 4 3 2" xfId="23551"/>
    <cellStyle name="Calculation 26 2 4 3 2 2" xfId="44737"/>
    <cellStyle name="Calculation 26 2 4 3 3" xfId="34133"/>
    <cellStyle name="Calculation 26 2 4 4" xfId="18438"/>
    <cellStyle name="Calculation 26 2 4 4 2" xfId="39625"/>
    <cellStyle name="Calculation 26 2 4 5" xfId="28808"/>
    <cellStyle name="Calculation 26 2 4_Table 2A-1_EFT (Annual)" xfId="6558"/>
    <cellStyle name="Calculation 26 2 5" xfId="4187"/>
    <cellStyle name="Calculation 26 2 5 2" xfId="12511"/>
    <cellStyle name="Calculation 26 2 5 2 2" xfId="24533"/>
    <cellStyle name="Calculation 26 2 5 2 2 2" xfId="45719"/>
    <cellStyle name="Calculation 26 2 5 2 3" xfId="35115"/>
    <cellStyle name="Calculation 26 2 5 3" xfId="19420"/>
    <cellStyle name="Calculation 26 2 5 3 2" xfId="40607"/>
    <cellStyle name="Calculation 26 2 5 4" xfId="29875"/>
    <cellStyle name="Calculation 26 2 5_Table 2A-1_EFT (Annual)" xfId="14650"/>
    <cellStyle name="Calculation 26 2 6" xfId="9850"/>
    <cellStyle name="Calculation 26 2 6 2" xfId="21987"/>
    <cellStyle name="Calculation 26 2 6 2 2" xfId="43173"/>
    <cellStyle name="Calculation 26 2 6 3" xfId="32569"/>
    <cellStyle name="Calculation 26 2 7" xfId="16874"/>
    <cellStyle name="Calculation 26 2 7 2" xfId="38061"/>
    <cellStyle name="Calculation 26 2 8" xfId="27132"/>
    <cellStyle name="Calculation 26 2_Table 2A-1_EFT (Annual)" xfId="2943"/>
    <cellStyle name="Calculation 26 3" xfId="453"/>
    <cellStyle name="Calculation 26 3 2" xfId="1434"/>
    <cellStyle name="Calculation 26 3 2 2" xfId="2704"/>
    <cellStyle name="Calculation 26 3 2 2 2" xfId="6265"/>
    <cellStyle name="Calculation 26 3 2 2 2 2" xfId="14459"/>
    <cellStyle name="Calculation 26 3 2 2 2 2 2" xfId="26431"/>
    <cellStyle name="Calculation 26 3 2 2 2 2 2 2" xfId="47617"/>
    <cellStyle name="Calculation 26 3 2 2 2 2 3" xfId="37013"/>
    <cellStyle name="Calculation 26 3 2 2 2 3" xfId="21318"/>
    <cellStyle name="Calculation 26 3 2 2 2 3 2" xfId="42505"/>
    <cellStyle name="Calculation 26 3 2 2 2 4" xfId="31921"/>
    <cellStyle name="Calculation 26 3 2 2 2_Table 2A-1_EFT (Annual)" xfId="14649"/>
    <cellStyle name="Calculation 26 3 2 2 3" xfId="11801"/>
    <cellStyle name="Calculation 26 3 2 2 3 2" xfId="23885"/>
    <cellStyle name="Calculation 26 3 2 2 3 2 2" xfId="45071"/>
    <cellStyle name="Calculation 26 3 2 2 3 3" xfId="34467"/>
    <cellStyle name="Calculation 26 3 2 2 4" xfId="18772"/>
    <cellStyle name="Calculation 26 3 2 2 4 2" xfId="39959"/>
    <cellStyle name="Calculation 26 3 2 2 5" xfId="29178"/>
    <cellStyle name="Calculation 26 3 2 2_Table 2A-1_EFT (Annual)" xfId="6560"/>
    <cellStyle name="Calculation 26 3 2 3" xfId="4995"/>
    <cellStyle name="Calculation 26 3 2 3 2" xfId="13255"/>
    <cellStyle name="Calculation 26 3 2 3 2 2" xfId="25261"/>
    <cellStyle name="Calculation 26 3 2 3 2 2 2" xfId="46447"/>
    <cellStyle name="Calculation 26 3 2 3 2 3" xfId="35843"/>
    <cellStyle name="Calculation 26 3 2 3 3" xfId="20148"/>
    <cellStyle name="Calculation 26 3 2 3 3 2" xfId="41335"/>
    <cellStyle name="Calculation 26 3 2 3 4" xfId="30652"/>
    <cellStyle name="Calculation 26 3 2 3_Table 2A-1_EFT (Annual)" xfId="14648"/>
    <cellStyle name="Calculation 26 3 2 4" xfId="10599"/>
    <cellStyle name="Calculation 26 3 2 4 2" xfId="22715"/>
    <cellStyle name="Calculation 26 3 2 4 2 2" xfId="43901"/>
    <cellStyle name="Calculation 26 3 2 4 3" xfId="33297"/>
    <cellStyle name="Calculation 26 3 2 5" xfId="17602"/>
    <cellStyle name="Calculation 26 3 2 5 2" xfId="38789"/>
    <cellStyle name="Calculation 26 3 2 6" xfId="27909"/>
    <cellStyle name="Calculation 26 3 2_Table 2A-1_EFT (Annual)" xfId="6559"/>
    <cellStyle name="Calculation 26 3 3" xfId="977"/>
    <cellStyle name="Calculation 26 3 3 2" xfId="4538"/>
    <cellStyle name="Calculation 26 3 3 2 2" xfId="12800"/>
    <cellStyle name="Calculation 26 3 3 2 2 2" xfId="24808"/>
    <cellStyle name="Calculation 26 3 3 2 2 2 2" xfId="45994"/>
    <cellStyle name="Calculation 26 3 3 2 2 3" xfId="35390"/>
    <cellStyle name="Calculation 26 3 3 2 3" xfId="19695"/>
    <cellStyle name="Calculation 26 3 3 2 3 2" xfId="40882"/>
    <cellStyle name="Calculation 26 3 3 2 4" xfId="30195"/>
    <cellStyle name="Calculation 26 3 3 2_Table 2A-1_EFT (Annual)" xfId="14647"/>
    <cellStyle name="Calculation 26 3 3 3" xfId="10145"/>
    <cellStyle name="Calculation 26 3 3 3 2" xfId="22262"/>
    <cellStyle name="Calculation 26 3 3 3 2 2" xfId="43448"/>
    <cellStyle name="Calculation 26 3 3 3 3" xfId="32844"/>
    <cellStyle name="Calculation 26 3 3 4" xfId="17149"/>
    <cellStyle name="Calculation 26 3 3 4 2" xfId="38336"/>
    <cellStyle name="Calculation 26 3 3 5" xfId="27452"/>
    <cellStyle name="Calculation 26 3 3_Table 2A-1_EFT (Annual)" xfId="6561"/>
    <cellStyle name="Calculation 26 3 4" xfId="2173"/>
    <cellStyle name="Calculation 26 3 4 2" xfId="5734"/>
    <cellStyle name="Calculation 26 3 4 2 2" xfId="13949"/>
    <cellStyle name="Calculation 26 3 4 2 2 2" xfId="25937"/>
    <cellStyle name="Calculation 26 3 4 2 2 2 2" xfId="47123"/>
    <cellStyle name="Calculation 26 3 4 2 2 3" xfId="36519"/>
    <cellStyle name="Calculation 26 3 4 2 3" xfId="20824"/>
    <cellStyle name="Calculation 26 3 4 2 3 2" xfId="42011"/>
    <cellStyle name="Calculation 26 3 4 2 4" xfId="31391"/>
    <cellStyle name="Calculation 26 3 4 2_Table 2A-1_EFT (Annual)" xfId="14646"/>
    <cellStyle name="Calculation 26 3 4 3" xfId="11293"/>
    <cellStyle name="Calculation 26 3 4 3 2" xfId="23391"/>
    <cellStyle name="Calculation 26 3 4 3 2 2" xfId="44577"/>
    <cellStyle name="Calculation 26 3 4 3 3" xfId="33973"/>
    <cellStyle name="Calculation 26 3 4 4" xfId="18278"/>
    <cellStyle name="Calculation 26 3 4 4 2" xfId="39465"/>
    <cellStyle name="Calculation 26 3 4 5" xfId="28648"/>
    <cellStyle name="Calculation 26 3 4_Table 2A-1_EFT (Annual)" xfId="6562"/>
    <cellStyle name="Calculation 26 3 5" xfId="4023"/>
    <cellStyle name="Calculation 26 3 5 2" xfId="12349"/>
    <cellStyle name="Calculation 26 3 5 2 2" xfId="24373"/>
    <cellStyle name="Calculation 26 3 5 2 2 2" xfId="45559"/>
    <cellStyle name="Calculation 26 3 5 2 3" xfId="34955"/>
    <cellStyle name="Calculation 26 3 5 3" xfId="19260"/>
    <cellStyle name="Calculation 26 3 5 3 2" xfId="40447"/>
    <cellStyle name="Calculation 26 3 5 4" xfId="29711"/>
    <cellStyle name="Calculation 26 3 5_Table 2A-1_EFT (Annual)" xfId="9350"/>
    <cellStyle name="Calculation 26 3 6" xfId="9688"/>
    <cellStyle name="Calculation 26 3 6 2" xfId="21827"/>
    <cellStyle name="Calculation 26 3 6 2 2" xfId="43013"/>
    <cellStyle name="Calculation 26 3 6 3" xfId="32409"/>
    <cellStyle name="Calculation 26 3 7" xfId="16714"/>
    <cellStyle name="Calculation 26 3 7 2" xfId="37901"/>
    <cellStyle name="Calculation 26 3 8" xfId="26968"/>
    <cellStyle name="Calculation 26 3_Table 2A-1_EFT (Annual)" xfId="2944"/>
    <cellStyle name="Calculation 26 4" xfId="1272"/>
    <cellStyle name="Calculation 26 4 2" xfId="2542"/>
    <cellStyle name="Calculation 26 4 2 2" xfId="6103"/>
    <cellStyle name="Calculation 26 4 2 2 2" xfId="14297"/>
    <cellStyle name="Calculation 26 4 2 2 2 2" xfId="26269"/>
    <cellStyle name="Calculation 26 4 2 2 2 2 2" xfId="47455"/>
    <cellStyle name="Calculation 26 4 2 2 2 3" xfId="36851"/>
    <cellStyle name="Calculation 26 4 2 2 3" xfId="21156"/>
    <cellStyle name="Calculation 26 4 2 2 3 2" xfId="42343"/>
    <cellStyle name="Calculation 26 4 2 2 4" xfId="31759"/>
    <cellStyle name="Calculation 26 4 2 2_Table 2A-1_EFT (Annual)" xfId="9349"/>
    <cellStyle name="Calculation 26 4 2 3" xfId="11639"/>
    <cellStyle name="Calculation 26 4 2 3 2" xfId="23723"/>
    <cellStyle name="Calculation 26 4 2 3 2 2" xfId="44909"/>
    <cellStyle name="Calculation 26 4 2 3 3" xfId="34305"/>
    <cellStyle name="Calculation 26 4 2 4" xfId="18610"/>
    <cellStyle name="Calculation 26 4 2 4 2" xfId="39797"/>
    <cellStyle name="Calculation 26 4 2 5" xfId="29016"/>
    <cellStyle name="Calculation 26 4 2_Table 2A-1_EFT (Annual)" xfId="6564"/>
    <cellStyle name="Calculation 26 4 3" xfId="4833"/>
    <cellStyle name="Calculation 26 4 3 2" xfId="13093"/>
    <cellStyle name="Calculation 26 4 3 2 2" xfId="25099"/>
    <cellStyle name="Calculation 26 4 3 2 2 2" xfId="46285"/>
    <cellStyle name="Calculation 26 4 3 2 3" xfId="35681"/>
    <cellStyle name="Calculation 26 4 3 3" xfId="19986"/>
    <cellStyle name="Calculation 26 4 3 3 2" xfId="41173"/>
    <cellStyle name="Calculation 26 4 3 4" xfId="30490"/>
    <cellStyle name="Calculation 26 4 3_Table 2A-1_EFT (Annual)" xfId="12038"/>
    <cellStyle name="Calculation 26 4 4" xfId="10437"/>
    <cellStyle name="Calculation 26 4 4 2" xfId="22553"/>
    <cellStyle name="Calculation 26 4 4 2 2" xfId="43739"/>
    <cellStyle name="Calculation 26 4 4 3" xfId="33135"/>
    <cellStyle name="Calculation 26 4 5" xfId="17440"/>
    <cellStyle name="Calculation 26 4 5 2" xfId="38627"/>
    <cellStyle name="Calculation 26 4 6" xfId="27747"/>
    <cellStyle name="Calculation 26 4_Table 2A-1_EFT (Annual)" xfId="6563"/>
    <cellStyle name="Calculation 26 5" xfId="821"/>
    <cellStyle name="Calculation 26 5 2" xfId="4382"/>
    <cellStyle name="Calculation 26 5 2 2" xfId="12660"/>
    <cellStyle name="Calculation 26 5 2 2 2" xfId="24677"/>
    <cellStyle name="Calculation 26 5 2 2 2 2" xfId="45863"/>
    <cellStyle name="Calculation 26 5 2 2 3" xfId="35259"/>
    <cellStyle name="Calculation 26 5 2 3" xfId="19564"/>
    <cellStyle name="Calculation 26 5 2 3 2" xfId="40751"/>
    <cellStyle name="Calculation 26 5 2 4" xfId="30039"/>
    <cellStyle name="Calculation 26 5 2_Table 2A-1_EFT (Annual)" xfId="10787"/>
    <cellStyle name="Calculation 26 5 3" xfId="10008"/>
    <cellStyle name="Calculation 26 5 3 2" xfId="22131"/>
    <cellStyle name="Calculation 26 5 3 2 2" xfId="43317"/>
    <cellStyle name="Calculation 26 5 3 3" xfId="32713"/>
    <cellStyle name="Calculation 26 5 4" xfId="17018"/>
    <cellStyle name="Calculation 26 5 4 2" xfId="38205"/>
    <cellStyle name="Calculation 26 5 5" xfId="27296"/>
    <cellStyle name="Calculation 26 5_Table 2A-1_EFT (Annual)" xfId="6565"/>
    <cellStyle name="Calculation 26 6" xfId="2011"/>
    <cellStyle name="Calculation 26 6 2" xfId="5572"/>
    <cellStyle name="Calculation 26 6 2 2" xfId="13787"/>
    <cellStyle name="Calculation 26 6 2 2 2" xfId="25775"/>
    <cellStyle name="Calculation 26 6 2 2 2 2" xfId="46961"/>
    <cellStyle name="Calculation 26 6 2 2 3" xfId="36357"/>
    <cellStyle name="Calculation 26 6 2 3" xfId="20662"/>
    <cellStyle name="Calculation 26 6 2 3 2" xfId="41849"/>
    <cellStyle name="Calculation 26 6 2 4" xfId="31229"/>
    <cellStyle name="Calculation 26 6 2_Table 2A-1_EFT (Annual)" xfId="12037"/>
    <cellStyle name="Calculation 26 6 3" xfId="11131"/>
    <cellStyle name="Calculation 26 6 3 2" xfId="23229"/>
    <cellStyle name="Calculation 26 6 3 2 2" xfId="44415"/>
    <cellStyle name="Calculation 26 6 3 3" xfId="33811"/>
    <cellStyle name="Calculation 26 6 4" xfId="18116"/>
    <cellStyle name="Calculation 26 6 4 2" xfId="39303"/>
    <cellStyle name="Calculation 26 6 5" xfId="28486"/>
    <cellStyle name="Calculation 26 6_Table 2A-1_EFT (Annual)" xfId="6566"/>
    <cellStyle name="Calculation 26 7" xfId="3815"/>
    <cellStyle name="Calculation 26 7 2" xfId="12181"/>
    <cellStyle name="Calculation 26 7 2 2" xfId="24211"/>
    <cellStyle name="Calculation 26 7 2 2 2" xfId="45397"/>
    <cellStyle name="Calculation 26 7 2 3" xfId="34793"/>
    <cellStyle name="Calculation 26 7 3" xfId="19098"/>
    <cellStyle name="Calculation 26 7 3 2" xfId="40285"/>
    <cellStyle name="Calculation 26 7 4" xfId="29524"/>
    <cellStyle name="Calculation 26 7_Table 2A-1_EFT (Annual)" xfId="10894"/>
    <cellStyle name="Calculation 26 8" xfId="9500"/>
    <cellStyle name="Calculation 26 8 2" xfId="21665"/>
    <cellStyle name="Calculation 26 8 2 2" xfId="42851"/>
    <cellStyle name="Calculation 26 8 3" xfId="32247"/>
    <cellStyle name="Calculation 26 9" xfId="16552"/>
    <cellStyle name="Calculation 26 9 2" xfId="37739"/>
    <cellStyle name="Calculation 26_Table 2A-1_EFT (Annual)" xfId="2942"/>
    <cellStyle name="Calculation 27" xfId="222"/>
    <cellStyle name="Calculation 27 10" xfId="26777"/>
    <cellStyle name="Calculation 27 2" xfId="615"/>
    <cellStyle name="Calculation 27 2 2" xfId="1592"/>
    <cellStyle name="Calculation 27 2 2 2" xfId="2862"/>
    <cellStyle name="Calculation 27 2 2 2 2" xfId="6423"/>
    <cellStyle name="Calculation 27 2 2 2 2 2" xfId="14617"/>
    <cellStyle name="Calculation 27 2 2 2 2 2 2" xfId="26589"/>
    <cellStyle name="Calculation 27 2 2 2 2 2 2 2" xfId="47775"/>
    <cellStyle name="Calculation 27 2 2 2 2 2 3" xfId="37171"/>
    <cellStyle name="Calculation 27 2 2 2 2 3" xfId="21476"/>
    <cellStyle name="Calculation 27 2 2 2 2 3 2" xfId="42663"/>
    <cellStyle name="Calculation 27 2 2 2 2 4" xfId="32079"/>
    <cellStyle name="Calculation 27 2 2 2 2_Table 2A-1_EFT (Annual)" xfId="10829"/>
    <cellStyle name="Calculation 27 2 2 2 3" xfId="11959"/>
    <cellStyle name="Calculation 27 2 2 2 3 2" xfId="24043"/>
    <cellStyle name="Calculation 27 2 2 2 3 2 2" xfId="45229"/>
    <cellStyle name="Calculation 27 2 2 2 3 3" xfId="34625"/>
    <cellStyle name="Calculation 27 2 2 2 4" xfId="18930"/>
    <cellStyle name="Calculation 27 2 2 2 4 2" xfId="40117"/>
    <cellStyle name="Calculation 27 2 2 2 5" xfId="29336"/>
    <cellStyle name="Calculation 27 2 2 2_Table 2A-1_EFT (Annual)" xfId="6568"/>
    <cellStyle name="Calculation 27 2 2 3" xfId="5153"/>
    <cellStyle name="Calculation 27 2 2 3 2" xfId="13413"/>
    <cellStyle name="Calculation 27 2 2 3 2 2" xfId="25419"/>
    <cellStyle name="Calculation 27 2 2 3 2 2 2" xfId="46605"/>
    <cellStyle name="Calculation 27 2 2 3 2 3" xfId="36001"/>
    <cellStyle name="Calculation 27 2 2 3 3" xfId="20306"/>
    <cellStyle name="Calculation 27 2 2 3 3 2" xfId="41493"/>
    <cellStyle name="Calculation 27 2 2 3 4" xfId="30810"/>
    <cellStyle name="Calculation 27 2 2 3_Table 2A-1_EFT (Annual)" xfId="12682"/>
    <cellStyle name="Calculation 27 2 2 4" xfId="10757"/>
    <cellStyle name="Calculation 27 2 2 4 2" xfId="22873"/>
    <cellStyle name="Calculation 27 2 2 4 2 2" xfId="44059"/>
    <cellStyle name="Calculation 27 2 2 4 3" xfId="33455"/>
    <cellStyle name="Calculation 27 2 2 5" xfId="17760"/>
    <cellStyle name="Calculation 27 2 2 5 2" xfId="38947"/>
    <cellStyle name="Calculation 27 2 2 6" xfId="28067"/>
    <cellStyle name="Calculation 27 2 2_Table 2A-1_EFT (Annual)" xfId="6567"/>
    <cellStyle name="Calculation 27 2 3" xfId="1108"/>
    <cellStyle name="Calculation 27 2 3 2" xfId="4669"/>
    <cellStyle name="Calculation 27 2 3 2 2" xfId="12929"/>
    <cellStyle name="Calculation 27 2 3 2 2 2" xfId="24935"/>
    <cellStyle name="Calculation 27 2 3 2 2 2 2" xfId="46121"/>
    <cellStyle name="Calculation 27 2 3 2 2 3" xfId="35517"/>
    <cellStyle name="Calculation 27 2 3 2 3" xfId="19822"/>
    <cellStyle name="Calculation 27 2 3 2 3 2" xfId="41009"/>
    <cellStyle name="Calculation 27 2 3 2 4" xfId="30326"/>
    <cellStyle name="Calculation 27 2 3 2_Table 2A-1_EFT (Annual)" xfId="11491"/>
    <cellStyle name="Calculation 27 2 3 3" xfId="10273"/>
    <cellStyle name="Calculation 27 2 3 3 2" xfId="22389"/>
    <cellStyle name="Calculation 27 2 3 3 2 2" xfId="43575"/>
    <cellStyle name="Calculation 27 2 3 3 3" xfId="32971"/>
    <cellStyle name="Calculation 27 2 3 4" xfId="17276"/>
    <cellStyle name="Calculation 27 2 3 4 2" xfId="38463"/>
    <cellStyle name="Calculation 27 2 3 5" xfId="27583"/>
    <cellStyle name="Calculation 27 2 3_Table 2A-1_EFT (Annual)" xfId="6569"/>
    <cellStyle name="Calculation 27 2 4" xfId="2331"/>
    <cellStyle name="Calculation 27 2 4 2" xfId="5892"/>
    <cellStyle name="Calculation 27 2 4 2 2" xfId="14107"/>
    <cellStyle name="Calculation 27 2 4 2 2 2" xfId="26095"/>
    <cellStyle name="Calculation 27 2 4 2 2 2 2" xfId="47281"/>
    <cellStyle name="Calculation 27 2 4 2 2 3" xfId="36677"/>
    <cellStyle name="Calculation 27 2 4 2 3" xfId="20982"/>
    <cellStyle name="Calculation 27 2 4 2 3 2" xfId="42169"/>
    <cellStyle name="Calculation 27 2 4 2 4" xfId="31549"/>
    <cellStyle name="Calculation 27 2 4 2_Table 2A-1_EFT (Annual)" xfId="12034"/>
    <cellStyle name="Calculation 27 2 4 3" xfId="11451"/>
    <cellStyle name="Calculation 27 2 4 3 2" xfId="23549"/>
    <cellStyle name="Calculation 27 2 4 3 2 2" xfId="44735"/>
    <cellStyle name="Calculation 27 2 4 3 3" xfId="34131"/>
    <cellStyle name="Calculation 27 2 4 4" xfId="18436"/>
    <cellStyle name="Calculation 27 2 4 4 2" xfId="39623"/>
    <cellStyle name="Calculation 27 2 4 5" xfId="28806"/>
    <cellStyle name="Calculation 27 2 4_Table 2A-1_EFT (Annual)" xfId="6570"/>
    <cellStyle name="Calculation 27 2 5" xfId="4185"/>
    <cellStyle name="Calculation 27 2 5 2" xfId="12509"/>
    <cellStyle name="Calculation 27 2 5 2 2" xfId="24531"/>
    <cellStyle name="Calculation 27 2 5 2 2 2" xfId="45717"/>
    <cellStyle name="Calculation 27 2 5 2 3" xfId="35113"/>
    <cellStyle name="Calculation 27 2 5 3" xfId="19418"/>
    <cellStyle name="Calculation 27 2 5 3 2" xfId="40605"/>
    <cellStyle name="Calculation 27 2 5 4" xfId="29873"/>
    <cellStyle name="Calculation 27 2 5_Table 2A-1_EFT (Annual)" xfId="12036"/>
    <cellStyle name="Calculation 27 2 6" xfId="9848"/>
    <cellStyle name="Calculation 27 2 6 2" xfId="21985"/>
    <cellStyle name="Calculation 27 2 6 2 2" xfId="43171"/>
    <cellStyle name="Calculation 27 2 6 3" xfId="32567"/>
    <cellStyle name="Calculation 27 2 7" xfId="16872"/>
    <cellStyle name="Calculation 27 2 7 2" xfId="38059"/>
    <cellStyle name="Calculation 27 2 8" xfId="27130"/>
    <cellStyle name="Calculation 27 2_Table 2A-1_EFT (Annual)" xfId="2946"/>
    <cellStyle name="Calculation 27 3" xfId="449"/>
    <cellStyle name="Calculation 27 3 2" xfId="1432"/>
    <cellStyle name="Calculation 27 3 2 2" xfId="2702"/>
    <cellStyle name="Calculation 27 3 2 2 2" xfId="6263"/>
    <cellStyle name="Calculation 27 3 2 2 2 2" xfId="14457"/>
    <cellStyle name="Calculation 27 3 2 2 2 2 2" xfId="26429"/>
    <cellStyle name="Calculation 27 3 2 2 2 2 2 2" xfId="47615"/>
    <cellStyle name="Calculation 27 3 2 2 2 2 3" xfId="37011"/>
    <cellStyle name="Calculation 27 3 2 2 2 3" xfId="21316"/>
    <cellStyle name="Calculation 27 3 2 2 2 3 2" xfId="42503"/>
    <cellStyle name="Calculation 27 3 2 2 2 4" xfId="31919"/>
    <cellStyle name="Calculation 27 3 2 2 2_Table 2A-1_EFT (Annual)" xfId="12035"/>
    <cellStyle name="Calculation 27 3 2 2 3" xfId="11799"/>
    <cellStyle name="Calculation 27 3 2 2 3 2" xfId="23883"/>
    <cellStyle name="Calculation 27 3 2 2 3 2 2" xfId="45069"/>
    <cellStyle name="Calculation 27 3 2 2 3 3" xfId="34465"/>
    <cellStyle name="Calculation 27 3 2 2 4" xfId="18770"/>
    <cellStyle name="Calculation 27 3 2 2 4 2" xfId="39957"/>
    <cellStyle name="Calculation 27 3 2 2 5" xfId="29176"/>
    <cellStyle name="Calculation 27 3 2 2_Table 2A-1_EFT (Annual)" xfId="6572"/>
    <cellStyle name="Calculation 27 3 2 3" xfId="4993"/>
    <cellStyle name="Calculation 27 3 2 3 2" xfId="13253"/>
    <cellStyle name="Calculation 27 3 2 3 2 2" xfId="25259"/>
    <cellStyle name="Calculation 27 3 2 3 2 2 2" xfId="46445"/>
    <cellStyle name="Calculation 27 3 2 3 2 3" xfId="35841"/>
    <cellStyle name="Calculation 27 3 2 3 3" xfId="20146"/>
    <cellStyle name="Calculation 27 3 2 3 3 2" xfId="41333"/>
    <cellStyle name="Calculation 27 3 2 3 4" xfId="30650"/>
    <cellStyle name="Calculation 27 3 2 3_Table 2A-1_EFT (Annual)" xfId="11486"/>
    <cellStyle name="Calculation 27 3 2 4" xfId="10597"/>
    <cellStyle name="Calculation 27 3 2 4 2" xfId="22713"/>
    <cellStyle name="Calculation 27 3 2 4 2 2" xfId="43899"/>
    <cellStyle name="Calculation 27 3 2 4 3" xfId="33295"/>
    <cellStyle name="Calculation 27 3 2 5" xfId="17600"/>
    <cellStyle name="Calculation 27 3 2 5 2" xfId="38787"/>
    <cellStyle name="Calculation 27 3 2 6" xfId="27907"/>
    <cellStyle name="Calculation 27 3 2_Table 2A-1_EFT (Annual)" xfId="6571"/>
    <cellStyle name="Calculation 27 3 3" xfId="973"/>
    <cellStyle name="Calculation 27 3 3 2" xfId="4534"/>
    <cellStyle name="Calculation 27 3 3 2 2" xfId="12796"/>
    <cellStyle name="Calculation 27 3 3 2 2 2" xfId="24806"/>
    <cellStyle name="Calculation 27 3 3 2 2 2 2" xfId="45992"/>
    <cellStyle name="Calculation 27 3 3 2 2 3" xfId="35388"/>
    <cellStyle name="Calculation 27 3 3 2 3" xfId="19693"/>
    <cellStyle name="Calculation 27 3 3 2 3 2" xfId="40880"/>
    <cellStyle name="Calculation 27 3 3 2 4" xfId="30191"/>
    <cellStyle name="Calculation 27 3 3 2_Table 2A-1_EFT (Annual)" xfId="12236"/>
    <cellStyle name="Calculation 27 3 3 3" xfId="10143"/>
    <cellStyle name="Calculation 27 3 3 3 2" xfId="22260"/>
    <cellStyle name="Calculation 27 3 3 3 2 2" xfId="43446"/>
    <cellStyle name="Calculation 27 3 3 3 3" xfId="32842"/>
    <cellStyle name="Calculation 27 3 3 4" xfId="17147"/>
    <cellStyle name="Calculation 27 3 3 4 2" xfId="38334"/>
    <cellStyle name="Calculation 27 3 3 5" xfId="27448"/>
    <cellStyle name="Calculation 27 3 3_Table 2A-1_EFT (Annual)" xfId="6573"/>
    <cellStyle name="Calculation 27 3 4" xfId="2171"/>
    <cellStyle name="Calculation 27 3 4 2" xfId="5732"/>
    <cellStyle name="Calculation 27 3 4 2 2" xfId="13947"/>
    <cellStyle name="Calculation 27 3 4 2 2 2" xfId="25935"/>
    <cellStyle name="Calculation 27 3 4 2 2 2 2" xfId="47121"/>
    <cellStyle name="Calculation 27 3 4 2 2 3" xfId="36517"/>
    <cellStyle name="Calculation 27 3 4 2 3" xfId="20822"/>
    <cellStyle name="Calculation 27 3 4 2 3 2" xfId="42009"/>
    <cellStyle name="Calculation 27 3 4 2 4" xfId="31389"/>
    <cellStyle name="Calculation 27 3 4 2_Table 2A-1_EFT (Annual)" xfId="10837"/>
    <cellStyle name="Calculation 27 3 4 3" xfId="11291"/>
    <cellStyle name="Calculation 27 3 4 3 2" xfId="23389"/>
    <cellStyle name="Calculation 27 3 4 3 2 2" xfId="44575"/>
    <cellStyle name="Calculation 27 3 4 3 3" xfId="33971"/>
    <cellStyle name="Calculation 27 3 4 4" xfId="18276"/>
    <cellStyle name="Calculation 27 3 4 4 2" xfId="39463"/>
    <cellStyle name="Calculation 27 3 4 5" xfId="28646"/>
    <cellStyle name="Calculation 27 3 4_Table 2A-1_EFT (Annual)" xfId="6574"/>
    <cellStyle name="Calculation 27 3 5" xfId="4019"/>
    <cellStyle name="Calculation 27 3 5 2" xfId="12347"/>
    <cellStyle name="Calculation 27 3 5 2 2" xfId="24371"/>
    <cellStyle name="Calculation 27 3 5 2 2 2" xfId="45557"/>
    <cellStyle name="Calculation 27 3 5 2 3" xfId="34953"/>
    <cellStyle name="Calculation 27 3 5 3" xfId="19258"/>
    <cellStyle name="Calculation 27 3 5 3 2" xfId="40445"/>
    <cellStyle name="Calculation 27 3 5 4" xfId="29707"/>
    <cellStyle name="Calculation 27 3 5_Table 2A-1_EFT (Annual)" xfId="12704"/>
    <cellStyle name="Calculation 27 3 6" xfId="9684"/>
    <cellStyle name="Calculation 27 3 6 2" xfId="21825"/>
    <cellStyle name="Calculation 27 3 6 2 2" xfId="43011"/>
    <cellStyle name="Calculation 27 3 6 3" xfId="32407"/>
    <cellStyle name="Calculation 27 3 7" xfId="16712"/>
    <cellStyle name="Calculation 27 3 7 2" xfId="37899"/>
    <cellStyle name="Calculation 27 3 8" xfId="26964"/>
    <cellStyle name="Calculation 27 3_Table 2A-1_EFT (Annual)" xfId="2947"/>
    <cellStyle name="Calculation 27 4" xfId="1270"/>
    <cellStyle name="Calculation 27 4 2" xfId="2540"/>
    <cellStyle name="Calculation 27 4 2 2" xfId="6101"/>
    <cellStyle name="Calculation 27 4 2 2 2" xfId="14295"/>
    <cellStyle name="Calculation 27 4 2 2 2 2" xfId="26267"/>
    <cellStyle name="Calculation 27 4 2 2 2 2 2" xfId="47453"/>
    <cellStyle name="Calculation 27 4 2 2 2 3" xfId="36849"/>
    <cellStyle name="Calculation 27 4 2 2 3" xfId="21154"/>
    <cellStyle name="Calculation 27 4 2 2 3 2" xfId="42341"/>
    <cellStyle name="Calculation 27 4 2 2 4" xfId="31757"/>
    <cellStyle name="Calculation 27 4 2 2_Table 2A-1_EFT (Annual)" xfId="10051"/>
    <cellStyle name="Calculation 27 4 2 3" xfId="11637"/>
    <cellStyle name="Calculation 27 4 2 3 2" xfId="23721"/>
    <cellStyle name="Calculation 27 4 2 3 2 2" xfId="44907"/>
    <cellStyle name="Calculation 27 4 2 3 3" xfId="34303"/>
    <cellStyle name="Calculation 27 4 2 4" xfId="18608"/>
    <cellStyle name="Calculation 27 4 2 4 2" xfId="39795"/>
    <cellStyle name="Calculation 27 4 2 5" xfId="29014"/>
    <cellStyle name="Calculation 27 4 2_Table 2A-1_EFT (Annual)" xfId="6576"/>
    <cellStyle name="Calculation 27 4 3" xfId="4831"/>
    <cellStyle name="Calculation 27 4 3 2" xfId="13091"/>
    <cellStyle name="Calculation 27 4 3 2 2" xfId="25097"/>
    <cellStyle name="Calculation 27 4 3 2 2 2" xfId="46283"/>
    <cellStyle name="Calculation 27 4 3 2 3" xfId="35679"/>
    <cellStyle name="Calculation 27 4 3 3" xfId="19984"/>
    <cellStyle name="Calculation 27 4 3 3 2" xfId="41171"/>
    <cellStyle name="Calculation 27 4 3 4" xfId="30488"/>
    <cellStyle name="Calculation 27 4 3_Table 2A-1_EFT (Annual)" xfId="9382"/>
    <cellStyle name="Calculation 27 4 4" xfId="10435"/>
    <cellStyle name="Calculation 27 4 4 2" xfId="22551"/>
    <cellStyle name="Calculation 27 4 4 2 2" xfId="43737"/>
    <cellStyle name="Calculation 27 4 4 3" xfId="33133"/>
    <cellStyle name="Calculation 27 4 5" xfId="17438"/>
    <cellStyle name="Calculation 27 4 5 2" xfId="38625"/>
    <cellStyle name="Calculation 27 4 6" xfId="27745"/>
    <cellStyle name="Calculation 27 4_Table 2A-1_EFT (Annual)" xfId="6575"/>
    <cellStyle name="Calculation 27 5" xfId="817"/>
    <cellStyle name="Calculation 27 5 2" xfId="4378"/>
    <cellStyle name="Calculation 27 5 2 2" xfId="12658"/>
    <cellStyle name="Calculation 27 5 2 2 2" xfId="24675"/>
    <cellStyle name="Calculation 27 5 2 2 2 2" xfId="45861"/>
    <cellStyle name="Calculation 27 5 2 2 3" xfId="35257"/>
    <cellStyle name="Calculation 27 5 2 3" xfId="19562"/>
    <cellStyle name="Calculation 27 5 2 3 2" xfId="40749"/>
    <cellStyle name="Calculation 27 5 2 4" xfId="30035"/>
    <cellStyle name="Calculation 27 5 2_Table 2A-1_EFT (Annual)" xfId="12026"/>
    <cellStyle name="Calculation 27 5 3" xfId="10006"/>
    <cellStyle name="Calculation 27 5 3 2" xfId="22129"/>
    <cellStyle name="Calculation 27 5 3 2 2" xfId="43315"/>
    <cellStyle name="Calculation 27 5 3 3" xfId="32711"/>
    <cellStyle name="Calculation 27 5 4" xfId="17016"/>
    <cellStyle name="Calculation 27 5 4 2" xfId="38203"/>
    <cellStyle name="Calculation 27 5 5" xfId="27292"/>
    <cellStyle name="Calculation 27 5_Table 2A-1_EFT (Annual)" xfId="6577"/>
    <cellStyle name="Calculation 27 6" xfId="2009"/>
    <cellStyle name="Calculation 27 6 2" xfId="5570"/>
    <cellStyle name="Calculation 27 6 2 2" xfId="13785"/>
    <cellStyle name="Calculation 27 6 2 2 2" xfId="25773"/>
    <cellStyle name="Calculation 27 6 2 2 2 2" xfId="46959"/>
    <cellStyle name="Calculation 27 6 2 2 3" xfId="36355"/>
    <cellStyle name="Calculation 27 6 2 3" xfId="20660"/>
    <cellStyle name="Calculation 27 6 2 3 2" xfId="41847"/>
    <cellStyle name="Calculation 27 6 2 4" xfId="31227"/>
    <cellStyle name="Calculation 27 6 2_Table 2A-1_EFT (Annual)" xfId="13446"/>
    <cellStyle name="Calculation 27 6 3" xfId="11129"/>
    <cellStyle name="Calculation 27 6 3 2" xfId="23227"/>
    <cellStyle name="Calculation 27 6 3 2 2" xfId="44413"/>
    <cellStyle name="Calculation 27 6 3 3" xfId="33809"/>
    <cellStyle name="Calculation 27 6 4" xfId="18114"/>
    <cellStyle name="Calculation 27 6 4 2" xfId="39301"/>
    <cellStyle name="Calculation 27 6 5" xfId="28484"/>
    <cellStyle name="Calculation 27 6_Table 2A-1_EFT (Annual)" xfId="6578"/>
    <cellStyle name="Calculation 27 7" xfId="3811"/>
    <cellStyle name="Calculation 27 7 2" xfId="12179"/>
    <cellStyle name="Calculation 27 7 2 2" xfId="24209"/>
    <cellStyle name="Calculation 27 7 2 2 2" xfId="45395"/>
    <cellStyle name="Calculation 27 7 2 3" xfId="34791"/>
    <cellStyle name="Calculation 27 7 3" xfId="19096"/>
    <cellStyle name="Calculation 27 7 3 2" xfId="40283"/>
    <cellStyle name="Calculation 27 7 4" xfId="29520"/>
    <cellStyle name="Calculation 27 7_Table 2A-1_EFT (Annual)" xfId="12033"/>
    <cellStyle name="Calculation 27 8" xfId="9498"/>
    <cellStyle name="Calculation 27 8 2" xfId="21663"/>
    <cellStyle name="Calculation 27 8 2 2" xfId="42849"/>
    <cellStyle name="Calculation 27 8 3" xfId="32245"/>
    <cellStyle name="Calculation 27 9" xfId="16550"/>
    <cellStyle name="Calculation 27 9 2" xfId="37737"/>
    <cellStyle name="Calculation 27_Table 2A-1_EFT (Annual)" xfId="2945"/>
    <cellStyle name="Calculation 28" xfId="217"/>
    <cellStyle name="Calculation 28 10" xfId="26772"/>
    <cellStyle name="Calculation 28 2" xfId="610"/>
    <cellStyle name="Calculation 28 2 2" xfId="1587"/>
    <cellStyle name="Calculation 28 2 2 2" xfId="2857"/>
    <cellStyle name="Calculation 28 2 2 2 2" xfId="6418"/>
    <cellStyle name="Calculation 28 2 2 2 2 2" xfId="14612"/>
    <cellStyle name="Calculation 28 2 2 2 2 2 2" xfId="26584"/>
    <cellStyle name="Calculation 28 2 2 2 2 2 2 2" xfId="47770"/>
    <cellStyle name="Calculation 28 2 2 2 2 2 3" xfId="37166"/>
    <cellStyle name="Calculation 28 2 2 2 2 3" xfId="21471"/>
    <cellStyle name="Calculation 28 2 2 2 2 3 2" xfId="42658"/>
    <cellStyle name="Calculation 28 2 2 2 2 4" xfId="32074"/>
    <cellStyle name="Calculation 28 2 2 2 2_Table 2A-1_EFT (Annual)" xfId="12030"/>
    <cellStyle name="Calculation 28 2 2 2 3" xfId="11954"/>
    <cellStyle name="Calculation 28 2 2 2 3 2" xfId="24038"/>
    <cellStyle name="Calculation 28 2 2 2 3 2 2" xfId="45224"/>
    <cellStyle name="Calculation 28 2 2 2 3 3" xfId="34620"/>
    <cellStyle name="Calculation 28 2 2 2 4" xfId="18925"/>
    <cellStyle name="Calculation 28 2 2 2 4 2" xfId="40112"/>
    <cellStyle name="Calculation 28 2 2 2 5" xfId="29331"/>
    <cellStyle name="Calculation 28 2 2 2_Table 2A-1_EFT (Annual)" xfId="6580"/>
    <cellStyle name="Calculation 28 2 2 3" xfId="5148"/>
    <cellStyle name="Calculation 28 2 2 3 2" xfId="13408"/>
    <cellStyle name="Calculation 28 2 2 3 2 2" xfId="25414"/>
    <cellStyle name="Calculation 28 2 2 3 2 2 2" xfId="46600"/>
    <cellStyle name="Calculation 28 2 2 3 2 3" xfId="35996"/>
    <cellStyle name="Calculation 28 2 2 3 3" xfId="20301"/>
    <cellStyle name="Calculation 28 2 2 3 3 2" xfId="41488"/>
    <cellStyle name="Calculation 28 2 2 3 4" xfId="30805"/>
    <cellStyle name="Calculation 28 2 2 3_Table 2A-1_EFT (Annual)" xfId="12032"/>
    <cellStyle name="Calculation 28 2 2 4" xfId="10752"/>
    <cellStyle name="Calculation 28 2 2 4 2" xfId="22868"/>
    <cellStyle name="Calculation 28 2 2 4 2 2" xfId="44054"/>
    <cellStyle name="Calculation 28 2 2 4 3" xfId="33450"/>
    <cellStyle name="Calculation 28 2 2 5" xfId="17755"/>
    <cellStyle name="Calculation 28 2 2 5 2" xfId="38942"/>
    <cellStyle name="Calculation 28 2 2 6" xfId="28062"/>
    <cellStyle name="Calculation 28 2 2_Table 2A-1_EFT (Annual)" xfId="6579"/>
    <cellStyle name="Calculation 28 2 3" xfId="1105"/>
    <cellStyle name="Calculation 28 2 3 2" xfId="4666"/>
    <cellStyle name="Calculation 28 2 3 2 2" xfId="12926"/>
    <cellStyle name="Calculation 28 2 3 2 2 2" xfId="24932"/>
    <cellStyle name="Calculation 28 2 3 2 2 2 2" xfId="46118"/>
    <cellStyle name="Calculation 28 2 3 2 2 3" xfId="35514"/>
    <cellStyle name="Calculation 28 2 3 2 3" xfId="19819"/>
    <cellStyle name="Calculation 28 2 3 2 3 2" xfId="41006"/>
    <cellStyle name="Calculation 28 2 3 2 4" xfId="30323"/>
    <cellStyle name="Calculation 28 2 3 2_Table 2A-1_EFT (Annual)" xfId="12031"/>
    <cellStyle name="Calculation 28 2 3 3" xfId="10270"/>
    <cellStyle name="Calculation 28 2 3 3 2" xfId="22386"/>
    <cellStyle name="Calculation 28 2 3 3 2 2" xfId="43572"/>
    <cellStyle name="Calculation 28 2 3 3 3" xfId="32968"/>
    <cellStyle name="Calculation 28 2 3 4" xfId="17273"/>
    <cellStyle name="Calculation 28 2 3 4 2" xfId="38460"/>
    <cellStyle name="Calculation 28 2 3 5" xfId="27580"/>
    <cellStyle name="Calculation 28 2 3_Table 2A-1_EFT (Annual)" xfId="6581"/>
    <cellStyle name="Calculation 28 2 4" xfId="2326"/>
    <cellStyle name="Calculation 28 2 4 2" xfId="5887"/>
    <cellStyle name="Calculation 28 2 4 2 2" xfId="14102"/>
    <cellStyle name="Calculation 28 2 4 2 2 2" xfId="26090"/>
    <cellStyle name="Calculation 28 2 4 2 2 2 2" xfId="47276"/>
    <cellStyle name="Calculation 28 2 4 2 2 3" xfId="36672"/>
    <cellStyle name="Calculation 28 2 4 2 3" xfId="20977"/>
    <cellStyle name="Calculation 28 2 4 2 3 2" xfId="42164"/>
    <cellStyle name="Calculation 28 2 4 2 4" xfId="31544"/>
    <cellStyle name="Calculation 28 2 4 2_Table 2A-1_EFT (Annual)" xfId="14148"/>
    <cellStyle name="Calculation 28 2 4 3" xfId="11446"/>
    <cellStyle name="Calculation 28 2 4 3 2" xfId="23544"/>
    <cellStyle name="Calculation 28 2 4 3 2 2" xfId="44730"/>
    <cellStyle name="Calculation 28 2 4 3 3" xfId="34126"/>
    <cellStyle name="Calculation 28 2 4 4" xfId="18431"/>
    <cellStyle name="Calculation 28 2 4 4 2" xfId="39618"/>
    <cellStyle name="Calculation 28 2 4 5" xfId="28801"/>
    <cellStyle name="Calculation 28 2 4_Table 2A-1_EFT (Annual)" xfId="6582"/>
    <cellStyle name="Calculation 28 2 5" xfId="4180"/>
    <cellStyle name="Calculation 28 2 5 2" xfId="12504"/>
    <cellStyle name="Calculation 28 2 5 2 2" xfId="24526"/>
    <cellStyle name="Calculation 28 2 5 2 2 2" xfId="45712"/>
    <cellStyle name="Calculation 28 2 5 2 3" xfId="35108"/>
    <cellStyle name="Calculation 28 2 5 3" xfId="19413"/>
    <cellStyle name="Calculation 28 2 5 3 2" xfId="40600"/>
    <cellStyle name="Calculation 28 2 5 4" xfId="29868"/>
    <cellStyle name="Calculation 28 2 5_Table 2A-1_EFT (Annual)" xfId="10032"/>
    <cellStyle name="Calculation 28 2 6" xfId="9843"/>
    <cellStyle name="Calculation 28 2 6 2" xfId="21980"/>
    <cellStyle name="Calculation 28 2 6 2 2" xfId="43166"/>
    <cellStyle name="Calculation 28 2 6 3" xfId="32562"/>
    <cellStyle name="Calculation 28 2 7" xfId="16867"/>
    <cellStyle name="Calculation 28 2 7 2" xfId="38054"/>
    <cellStyle name="Calculation 28 2 8" xfId="27125"/>
    <cellStyle name="Calculation 28 2_Table 2A-1_EFT (Annual)" xfId="2949"/>
    <cellStyle name="Calculation 28 3" xfId="445"/>
    <cellStyle name="Calculation 28 3 2" xfId="1428"/>
    <cellStyle name="Calculation 28 3 2 2" xfId="2698"/>
    <cellStyle name="Calculation 28 3 2 2 2" xfId="6259"/>
    <cellStyle name="Calculation 28 3 2 2 2 2" xfId="14453"/>
    <cellStyle name="Calculation 28 3 2 2 2 2 2" xfId="26425"/>
    <cellStyle name="Calculation 28 3 2 2 2 2 2 2" xfId="47611"/>
    <cellStyle name="Calculation 28 3 2 2 2 2 3" xfId="37007"/>
    <cellStyle name="Calculation 28 3 2 2 2 3" xfId="21312"/>
    <cellStyle name="Calculation 28 3 2 2 2 3 2" xfId="42499"/>
    <cellStyle name="Calculation 28 3 2 2 2 4" xfId="31915"/>
    <cellStyle name="Calculation 28 3 2 2 2_Table 2A-1_EFT (Annual)" xfId="13477"/>
    <cellStyle name="Calculation 28 3 2 2 3" xfId="11795"/>
    <cellStyle name="Calculation 28 3 2 2 3 2" xfId="23879"/>
    <cellStyle name="Calculation 28 3 2 2 3 2 2" xfId="45065"/>
    <cellStyle name="Calculation 28 3 2 2 3 3" xfId="34461"/>
    <cellStyle name="Calculation 28 3 2 2 4" xfId="18766"/>
    <cellStyle name="Calculation 28 3 2 2 4 2" xfId="39953"/>
    <cellStyle name="Calculation 28 3 2 2 5" xfId="29172"/>
    <cellStyle name="Calculation 28 3 2 2_Table 2A-1_EFT (Annual)" xfId="6584"/>
    <cellStyle name="Calculation 28 3 2 3" xfId="4989"/>
    <cellStyle name="Calculation 28 3 2 3 2" xfId="13249"/>
    <cellStyle name="Calculation 28 3 2 3 2 2" xfId="25255"/>
    <cellStyle name="Calculation 28 3 2 3 2 2 2" xfId="46441"/>
    <cellStyle name="Calculation 28 3 2 3 2 3" xfId="35837"/>
    <cellStyle name="Calculation 28 3 2 3 3" xfId="20142"/>
    <cellStyle name="Calculation 28 3 2 3 3 2" xfId="41329"/>
    <cellStyle name="Calculation 28 3 2 3 4" xfId="30646"/>
    <cellStyle name="Calculation 28 3 2 3_Table 2A-1_EFT (Annual)" xfId="12029"/>
    <cellStyle name="Calculation 28 3 2 4" xfId="10593"/>
    <cellStyle name="Calculation 28 3 2 4 2" xfId="22709"/>
    <cellStyle name="Calculation 28 3 2 4 2 2" xfId="43895"/>
    <cellStyle name="Calculation 28 3 2 4 3" xfId="33291"/>
    <cellStyle name="Calculation 28 3 2 5" xfId="17596"/>
    <cellStyle name="Calculation 28 3 2 5 2" xfId="38783"/>
    <cellStyle name="Calculation 28 3 2 6" xfId="27903"/>
    <cellStyle name="Calculation 28 3 2_Table 2A-1_EFT (Annual)" xfId="6583"/>
    <cellStyle name="Calculation 28 3 3" xfId="970"/>
    <cellStyle name="Calculation 28 3 3 2" xfId="4531"/>
    <cellStyle name="Calculation 28 3 3 2 2" xfId="12793"/>
    <cellStyle name="Calculation 28 3 3 2 2 2" xfId="24803"/>
    <cellStyle name="Calculation 28 3 3 2 2 2 2" xfId="45989"/>
    <cellStyle name="Calculation 28 3 3 2 2 3" xfId="35385"/>
    <cellStyle name="Calculation 28 3 3 2 3" xfId="19690"/>
    <cellStyle name="Calculation 28 3 3 2 3 2" xfId="40877"/>
    <cellStyle name="Calculation 28 3 3 2 4" xfId="30188"/>
    <cellStyle name="Calculation 28 3 3 2_Table 2A-1_EFT (Annual)" xfId="14144"/>
    <cellStyle name="Calculation 28 3 3 3" xfId="10140"/>
    <cellStyle name="Calculation 28 3 3 3 2" xfId="22257"/>
    <cellStyle name="Calculation 28 3 3 3 2 2" xfId="43443"/>
    <cellStyle name="Calculation 28 3 3 3 3" xfId="32839"/>
    <cellStyle name="Calculation 28 3 3 4" xfId="17144"/>
    <cellStyle name="Calculation 28 3 3 4 2" xfId="38331"/>
    <cellStyle name="Calculation 28 3 3 5" xfId="27445"/>
    <cellStyle name="Calculation 28 3 3_Table 2A-1_EFT (Annual)" xfId="6585"/>
    <cellStyle name="Calculation 28 3 4" xfId="2167"/>
    <cellStyle name="Calculation 28 3 4 2" xfId="5728"/>
    <cellStyle name="Calculation 28 3 4 2 2" xfId="13943"/>
    <cellStyle name="Calculation 28 3 4 2 2 2" xfId="25931"/>
    <cellStyle name="Calculation 28 3 4 2 2 2 2" xfId="47117"/>
    <cellStyle name="Calculation 28 3 4 2 2 3" xfId="36513"/>
    <cellStyle name="Calculation 28 3 4 2 3" xfId="20818"/>
    <cellStyle name="Calculation 28 3 4 2 3 2" xfId="42005"/>
    <cellStyle name="Calculation 28 3 4 2 4" xfId="31385"/>
    <cellStyle name="Calculation 28 3 4 2_Table 2A-1_EFT (Annual)" xfId="12027"/>
    <cellStyle name="Calculation 28 3 4 3" xfId="11287"/>
    <cellStyle name="Calculation 28 3 4 3 2" xfId="23385"/>
    <cellStyle name="Calculation 28 3 4 3 2 2" xfId="44571"/>
    <cellStyle name="Calculation 28 3 4 3 3" xfId="33967"/>
    <cellStyle name="Calculation 28 3 4 4" xfId="18272"/>
    <cellStyle name="Calculation 28 3 4 4 2" xfId="39459"/>
    <cellStyle name="Calculation 28 3 4 5" xfId="28642"/>
    <cellStyle name="Calculation 28 3 4_Table 2A-1_EFT (Annual)" xfId="6586"/>
    <cellStyle name="Calculation 28 3 5" xfId="4015"/>
    <cellStyle name="Calculation 28 3 5 2" xfId="12343"/>
    <cellStyle name="Calculation 28 3 5 2 2" xfId="24367"/>
    <cellStyle name="Calculation 28 3 5 2 2 2" xfId="45553"/>
    <cellStyle name="Calculation 28 3 5 2 3" xfId="34949"/>
    <cellStyle name="Calculation 28 3 5 3" xfId="19254"/>
    <cellStyle name="Calculation 28 3 5 3 2" xfId="40441"/>
    <cellStyle name="Calculation 28 3 5 4" xfId="29703"/>
    <cellStyle name="Calculation 28 3 5_Table 2A-1_EFT (Annual)" xfId="12028"/>
    <cellStyle name="Calculation 28 3 6" xfId="9680"/>
    <cellStyle name="Calculation 28 3 6 2" xfId="21821"/>
    <cellStyle name="Calculation 28 3 6 2 2" xfId="43007"/>
    <cellStyle name="Calculation 28 3 6 3" xfId="32403"/>
    <cellStyle name="Calculation 28 3 7" xfId="16708"/>
    <cellStyle name="Calculation 28 3 7 2" xfId="37895"/>
    <cellStyle name="Calculation 28 3 8" xfId="26960"/>
    <cellStyle name="Calculation 28 3_Table 2A-1_EFT (Annual)" xfId="2950"/>
    <cellStyle name="Calculation 28 4" xfId="1265"/>
    <cellStyle name="Calculation 28 4 2" xfId="2535"/>
    <cellStyle name="Calculation 28 4 2 2" xfId="6096"/>
    <cellStyle name="Calculation 28 4 2 2 2" xfId="14290"/>
    <cellStyle name="Calculation 28 4 2 2 2 2" xfId="26262"/>
    <cellStyle name="Calculation 28 4 2 2 2 2 2" xfId="47448"/>
    <cellStyle name="Calculation 28 4 2 2 2 3" xfId="36844"/>
    <cellStyle name="Calculation 28 4 2 2 3" xfId="21149"/>
    <cellStyle name="Calculation 28 4 2 2 3 2" xfId="42336"/>
    <cellStyle name="Calculation 28 4 2 2 4" xfId="31752"/>
    <cellStyle name="Calculation 28 4 2 2_Table 2A-1_EFT (Annual)" xfId="12798"/>
    <cellStyle name="Calculation 28 4 2 3" xfId="11632"/>
    <cellStyle name="Calculation 28 4 2 3 2" xfId="23716"/>
    <cellStyle name="Calculation 28 4 2 3 2 2" xfId="44902"/>
    <cellStyle name="Calculation 28 4 2 3 3" xfId="34298"/>
    <cellStyle name="Calculation 28 4 2 4" xfId="18603"/>
    <cellStyle name="Calculation 28 4 2 4 2" xfId="39790"/>
    <cellStyle name="Calculation 28 4 2 5" xfId="29009"/>
    <cellStyle name="Calculation 28 4 2_Table 2A-1_EFT (Annual)" xfId="6588"/>
    <cellStyle name="Calculation 28 4 3" xfId="4826"/>
    <cellStyle name="Calculation 28 4 3 2" xfId="13086"/>
    <cellStyle name="Calculation 28 4 3 2 2" xfId="25092"/>
    <cellStyle name="Calculation 28 4 3 2 2 2" xfId="46278"/>
    <cellStyle name="Calculation 28 4 3 2 3" xfId="35674"/>
    <cellStyle name="Calculation 28 4 3 3" xfId="19979"/>
    <cellStyle name="Calculation 28 4 3 3 2" xfId="41166"/>
    <cellStyle name="Calculation 28 4 3 4" xfId="30483"/>
    <cellStyle name="Calculation 28 4 3_Table 2A-1_EFT (Annual)" xfId="14154"/>
    <cellStyle name="Calculation 28 4 4" xfId="10430"/>
    <cellStyle name="Calculation 28 4 4 2" xfId="22546"/>
    <cellStyle name="Calculation 28 4 4 2 2" xfId="43732"/>
    <cellStyle name="Calculation 28 4 4 3" xfId="33128"/>
    <cellStyle name="Calculation 28 4 5" xfId="17433"/>
    <cellStyle name="Calculation 28 4 5 2" xfId="38620"/>
    <cellStyle name="Calculation 28 4 6" xfId="27740"/>
    <cellStyle name="Calculation 28 4_Table 2A-1_EFT (Annual)" xfId="6587"/>
    <cellStyle name="Calculation 28 5" xfId="814"/>
    <cellStyle name="Calculation 28 5 2" xfId="4375"/>
    <cellStyle name="Calculation 28 5 2 2" xfId="12655"/>
    <cellStyle name="Calculation 28 5 2 2 2" xfId="24672"/>
    <cellStyle name="Calculation 28 5 2 2 2 2" xfId="45858"/>
    <cellStyle name="Calculation 28 5 2 2 3" xfId="35254"/>
    <cellStyle name="Calculation 28 5 2 3" xfId="19559"/>
    <cellStyle name="Calculation 28 5 2 3 2" xfId="40746"/>
    <cellStyle name="Calculation 28 5 2 4" xfId="30032"/>
    <cellStyle name="Calculation 28 5 2_Table 2A-1_EFT (Annual)" xfId="9686"/>
    <cellStyle name="Calculation 28 5 3" xfId="10003"/>
    <cellStyle name="Calculation 28 5 3 2" xfId="22126"/>
    <cellStyle name="Calculation 28 5 3 2 2" xfId="43312"/>
    <cellStyle name="Calculation 28 5 3 3" xfId="32708"/>
    <cellStyle name="Calculation 28 5 4" xfId="17013"/>
    <cellStyle name="Calculation 28 5 4 2" xfId="38200"/>
    <cellStyle name="Calculation 28 5 5" xfId="27289"/>
    <cellStyle name="Calculation 28 5_Table 2A-1_EFT (Annual)" xfId="6589"/>
    <cellStyle name="Calculation 28 6" xfId="2004"/>
    <cellStyle name="Calculation 28 6 2" xfId="5565"/>
    <cellStyle name="Calculation 28 6 2 2" xfId="13780"/>
    <cellStyle name="Calculation 28 6 2 2 2" xfId="25768"/>
    <cellStyle name="Calculation 28 6 2 2 2 2" xfId="46954"/>
    <cellStyle name="Calculation 28 6 2 2 3" xfId="36350"/>
    <cellStyle name="Calculation 28 6 2 3" xfId="20655"/>
    <cellStyle name="Calculation 28 6 2 3 2" xfId="41842"/>
    <cellStyle name="Calculation 28 6 2 4" xfId="31222"/>
    <cellStyle name="Calculation 28 6 2_Table 2A-1_EFT (Annual)" xfId="12017"/>
    <cellStyle name="Calculation 28 6 3" xfId="11124"/>
    <cellStyle name="Calculation 28 6 3 2" xfId="23222"/>
    <cellStyle name="Calculation 28 6 3 2 2" xfId="44408"/>
    <cellStyle name="Calculation 28 6 3 3" xfId="33804"/>
    <cellStyle name="Calculation 28 6 4" xfId="18109"/>
    <cellStyle name="Calculation 28 6 4 2" xfId="39296"/>
    <cellStyle name="Calculation 28 6 5" xfId="28479"/>
    <cellStyle name="Calculation 28 6_Table 2A-1_EFT (Annual)" xfId="6590"/>
    <cellStyle name="Calculation 28 7" xfId="3806"/>
    <cellStyle name="Calculation 28 7 2" xfId="12174"/>
    <cellStyle name="Calculation 28 7 2 2" xfId="24204"/>
    <cellStyle name="Calculation 28 7 2 2 2" xfId="45390"/>
    <cellStyle name="Calculation 28 7 2 3" xfId="34786"/>
    <cellStyle name="Calculation 28 7 3" xfId="19091"/>
    <cellStyle name="Calculation 28 7 3 2" xfId="40278"/>
    <cellStyle name="Calculation 28 7 4" xfId="29515"/>
    <cellStyle name="Calculation 28 7_Table 2A-1_EFT (Annual)" xfId="12025"/>
    <cellStyle name="Calculation 28 8" xfId="9493"/>
    <cellStyle name="Calculation 28 8 2" xfId="21658"/>
    <cellStyle name="Calculation 28 8 2 2" xfId="42844"/>
    <cellStyle name="Calculation 28 8 3" xfId="32240"/>
    <cellStyle name="Calculation 28 9" xfId="16545"/>
    <cellStyle name="Calculation 28 9 2" xfId="37732"/>
    <cellStyle name="Calculation 28_Table 2A-1_EFT (Annual)" xfId="2948"/>
    <cellStyle name="Calculation 29" xfId="246"/>
    <cellStyle name="Calculation 29 10" xfId="26801"/>
    <cellStyle name="Calculation 29 2" xfId="633"/>
    <cellStyle name="Calculation 29 2 2" xfId="1610"/>
    <cellStyle name="Calculation 29 2 2 2" xfId="2880"/>
    <cellStyle name="Calculation 29 2 2 2 2" xfId="6441"/>
    <cellStyle name="Calculation 29 2 2 2 2 2" xfId="14635"/>
    <cellStyle name="Calculation 29 2 2 2 2 2 2" xfId="26607"/>
    <cellStyle name="Calculation 29 2 2 2 2 2 2 2" xfId="47793"/>
    <cellStyle name="Calculation 29 2 2 2 2 2 3" xfId="37189"/>
    <cellStyle name="Calculation 29 2 2 2 2 3" xfId="21494"/>
    <cellStyle name="Calculation 29 2 2 2 2 3 2" xfId="42681"/>
    <cellStyle name="Calculation 29 2 2 2 2 4" xfId="32097"/>
    <cellStyle name="Calculation 29 2 2 2 2_Table 2A-1_EFT (Annual)" xfId="13551"/>
    <cellStyle name="Calculation 29 2 2 2 3" xfId="11977"/>
    <cellStyle name="Calculation 29 2 2 2 3 2" xfId="24061"/>
    <cellStyle name="Calculation 29 2 2 2 3 2 2" xfId="45247"/>
    <cellStyle name="Calculation 29 2 2 2 3 3" xfId="34643"/>
    <cellStyle name="Calculation 29 2 2 2 4" xfId="18948"/>
    <cellStyle name="Calculation 29 2 2 2 4 2" xfId="40135"/>
    <cellStyle name="Calculation 29 2 2 2 5" xfId="29354"/>
    <cellStyle name="Calculation 29 2 2 2_Table 2A-1_EFT (Annual)" xfId="6592"/>
    <cellStyle name="Calculation 29 2 2 3" xfId="5171"/>
    <cellStyle name="Calculation 29 2 2 3 2" xfId="13431"/>
    <cellStyle name="Calculation 29 2 2 3 2 2" xfId="25437"/>
    <cellStyle name="Calculation 29 2 2 3 2 2 2" xfId="46623"/>
    <cellStyle name="Calculation 29 2 2 3 2 3" xfId="36019"/>
    <cellStyle name="Calculation 29 2 2 3 3" xfId="20324"/>
    <cellStyle name="Calculation 29 2 2 3 3 2" xfId="41511"/>
    <cellStyle name="Calculation 29 2 2 3 4" xfId="30828"/>
    <cellStyle name="Calculation 29 2 2 3_Table 2A-1_EFT (Annual)" xfId="9879"/>
    <cellStyle name="Calculation 29 2 2 4" xfId="10775"/>
    <cellStyle name="Calculation 29 2 2 4 2" xfId="22891"/>
    <cellStyle name="Calculation 29 2 2 4 2 2" xfId="44077"/>
    <cellStyle name="Calculation 29 2 2 4 3" xfId="33473"/>
    <cellStyle name="Calculation 29 2 2 5" xfId="17778"/>
    <cellStyle name="Calculation 29 2 2 5 2" xfId="38965"/>
    <cellStyle name="Calculation 29 2 2 6" xfId="28085"/>
    <cellStyle name="Calculation 29 2 2_Table 2A-1_EFT (Annual)" xfId="6591"/>
    <cellStyle name="Calculation 29 2 3" xfId="1123"/>
    <cellStyle name="Calculation 29 2 3 2" xfId="4684"/>
    <cellStyle name="Calculation 29 2 3 2 2" xfId="12944"/>
    <cellStyle name="Calculation 29 2 3 2 2 2" xfId="24950"/>
    <cellStyle name="Calculation 29 2 3 2 2 2 2" xfId="46136"/>
    <cellStyle name="Calculation 29 2 3 2 2 3" xfId="35532"/>
    <cellStyle name="Calculation 29 2 3 2 3" xfId="19837"/>
    <cellStyle name="Calculation 29 2 3 2 3 2" xfId="41024"/>
    <cellStyle name="Calculation 29 2 3 2 4" xfId="30341"/>
    <cellStyle name="Calculation 29 2 3 2_Table 2A-1_EFT (Annual)" xfId="12024"/>
    <cellStyle name="Calculation 29 2 3 3" xfId="10288"/>
    <cellStyle name="Calculation 29 2 3 3 2" xfId="22404"/>
    <cellStyle name="Calculation 29 2 3 3 2 2" xfId="43590"/>
    <cellStyle name="Calculation 29 2 3 3 3" xfId="32986"/>
    <cellStyle name="Calculation 29 2 3 4" xfId="17291"/>
    <cellStyle name="Calculation 29 2 3 4 2" xfId="38478"/>
    <cellStyle name="Calculation 29 2 3 5" xfId="27598"/>
    <cellStyle name="Calculation 29 2 3_Table 2A-1_EFT (Annual)" xfId="6593"/>
    <cellStyle name="Calculation 29 2 4" xfId="2349"/>
    <cellStyle name="Calculation 29 2 4 2" xfId="5910"/>
    <cellStyle name="Calculation 29 2 4 2 2" xfId="14125"/>
    <cellStyle name="Calculation 29 2 4 2 2 2" xfId="26113"/>
    <cellStyle name="Calculation 29 2 4 2 2 2 2" xfId="47299"/>
    <cellStyle name="Calculation 29 2 4 2 2 3" xfId="36695"/>
    <cellStyle name="Calculation 29 2 4 2 3" xfId="21000"/>
    <cellStyle name="Calculation 29 2 4 2 3 2" xfId="42187"/>
    <cellStyle name="Calculation 29 2 4 2 4" xfId="31567"/>
    <cellStyle name="Calculation 29 2 4 2_Table 2A-1_EFT (Annual)" xfId="12022"/>
    <cellStyle name="Calculation 29 2 4 3" xfId="11469"/>
    <cellStyle name="Calculation 29 2 4 3 2" xfId="23567"/>
    <cellStyle name="Calculation 29 2 4 3 2 2" xfId="44753"/>
    <cellStyle name="Calculation 29 2 4 3 3" xfId="34149"/>
    <cellStyle name="Calculation 29 2 4 4" xfId="18454"/>
    <cellStyle name="Calculation 29 2 4 4 2" xfId="39641"/>
    <cellStyle name="Calculation 29 2 4 5" xfId="28824"/>
    <cellStyle name="Calculation 29 2 4_Table 2A-1_EFT (Annual)" xfId="6594"/>
    <cellStyle name="Calculation 29 2 5" xfId="4203"/>
    <cellStyle name="Calculation 29 2 5 2" xfId="12527"/>
    <cellStyle name="Calculation 29 2 5 2 2" xfId="24549"/>
    <cellStyle name="Calculation 29 2 5 2 2 2" xfId="45735"/>
    <cellStyle name="Calculation 29 2 5 2 3" xfId="35131"/>
    <cellStyle name="Calculation 29 2 5 3" xfId="19436"/>
    <cellStyle name="Calculation 29 2 5 3 2" xfId="40623"/>
    <cellStyle name="Calculation 29 2 5 4" xfId="29891"/>
    <cellStyle name="Calculation 29 2 5_Table 2A-1_EFT (Annual)" xfId="12023"/>
    <cellStyle name="Calculation 29 2 6" xfId="9866"/>
    <cellStyle name="Calculation 29 2 6 2" xfId="22003"/>
    <cellStyle name="Calculation 29 2 6 2 2" xfId="43189"/>
    <cellStyle name="Calculation 29 2 6 3" xfId="32585"/>
    <cellStyle name="Calculation 29 2 7" xfId="16890"/>
    <cellStyle name="Calculation 29 2 7 2" xfId="38077"/>
    <cellStyle name="Calculation 29 2 8" xfId="27148"/>
    <cellStyle name="Calculation 29 2_Table 2A-1_EFT (Annual)" xfId="2952"/>
    <cellStyle name="Calculation 29 3" xfId="472"/>
    <cellStyle name="Calculation 29 3 2" xfId="1449"/>
    <cellStyle name="Calculation 29 3 2 2" xfId="2719"/>
    <cellStyle name="Calculation 29 3 2 2 2" xfId="6280"/>
    <cellStyle name="Calculation 29 3 2 2 2 2" xfId="14474"/>
    <cellStyle name="Calculation 29 3 2 2 2 2 2" xfId="26446"/>
    <cellStyle name="Calculation 29 3 2 2 2 2 2 2" xfId="47632"/>
    <cellStyle name="Calculation 29 3 2 2 2 2 3" xfId="37028"/>
    <cellStyle name="Calculation 29 3 2 2 2 3" xfId="21333"/>
    <cellStyle name="Calculation 29 3 2 2 2 3 2" xfId="42520"/>
    <cellStyle name="Calculation 29 3 2 2 2 4" xfId="31936"/>
    <cellStyle name="Calculation 29 3 2 2 2_Table 2A-1_EFT (Annual)" xfId="12018"/>
    <cellStyle name="Calculation 29 3 2 2 3" xfId="11816"/>
    <cellStyle name="Calculation 29 3 2 2 3 2" xfId="23900"/>
    <cellStyle name="Calculation 29 3 2 2 3 2 2" xfId="45086"/>
    <cellStyle name="Calculation 29 3 2 2 3 3" xfId="34482"/>
    <cellStyle name="Calculation 29 3 2 2 4" xfId="18787"/>
    <cellStyle name="Calculation 29 3 2 2 4 2" xfId="39974"/>
    <cellStyle name="Calculation 29 3 2 2 5" xfId="29193"/>
    <cellStyle name="Calculation 29 3 2 2_Table 2A-1_EFT (Annual)" xfId="6596"/>
    <cellStyle name="Calculation 29 3 2 3" xfId="5010"/>
    <cellStyle name="Calculation 29 3 2 3 2" xfId="13270"/>
    <cellStyle name="Calculation 29 3 2 3 2 2" xfId="25276"/>
    <cellStyle name="Calculation 29 3 2 3 2 2 2" xfId="46462"/>
    <cellStyle name="Calculation 29 3 2 3 2 3" xfId="35858"/>
    <cellStyle name="Calculation 29 3 2 3 3" xfId="20163"/>
    <cellStyle name="Calculation 29 3 2 3 3 2" xfId="41350"/>
    <cellStyle name="Calculation 29 3 2 3 4" xfId="30667"/>
    <cellStyle name="Calculation 29 3 2 3_Table 2A-1_EFT (Annual)" xfId="12021"/>
    <cellStyle name="Calculation 29 3 2 4" xfId="10614"/>
    <cellStyle name="Calculation 29 3 2 4 2" xfId="22730"/>
    <cellStyle name="Calculation 29 3 2 4 2 2" xfId="43916"/>
    <cellStyle name="Calculation 29 3 2 4 3" xfId="33312"/>
    <cellStyle name="Calculation 29 3 2 5" xfId="17617"/>
    <cellStyle name="Calculation 29 3 2 5 2" xfId="38804"/>
    <cellStyle name="Calculation 29 3 2 6" xfId="27924"/>
    <cellStyle name="Calculation 29 3 2_Table 2A-1_EFT (Annual)" xfId="6595"/>
    <cellStyle name="Calculation 29 3 3" xfId="993"/>
    <cellStyle name="Calculation 29 3 3 2" xfId="4554"/>
    <cellStyle name="Calculation 29 3 3 2 2" xfId="12814"/>
    <cellStyle name="Calculation 29 3 3 2 2 2" xfId="24820"/>
    <cellStyle name="Calculation 29 3 3 2 2 2 2" xfId="46006"/>
    <cellStyle name="Calculation 29 3 3 2 2 3" xfId="35402"/>
    <cellStyle name="Calculation 29 3 3 2 3" xfId="19707"/>
    <cellStyle name="Calculation 29 3 3 2 3 2" xfId="40894"/>
    <cellStyle name="Calculation 29 3 3 2 4" xfId="30211"/>
    <cellStyle name="Calculation 29 3 3 2_Table 2A-1_EFT (Annual)" xfId="12020"/>
    <cellStyle name="Calculation 29 3 3 3" xfId="10158"/>
    <cellStyle name="Calculation 29 3 3 3 2" xfId="22274"/>
    <cellStyle name="Calculation 29 3 3 3 2 2" xfId="43460"/>
    <cellStyle name="Calculation 29 3 3 3 3" xfId="32856"/>
    <cellStyle name="Calculation 29 3 3 4" xfId="17161"/>
    <cellStyle name="Calculation 29 3 3 4 2" xfId="38348"/>
    <cellStyle name="Calculation 29 3 3 5" xfId="27468"/>
    <cellStyle name="Calculation 29 3 3_Table 2A-1_EFT (Annual)" xfId="6597"/>
    <cellStyle name="Calculation 29 3 4" xfId="2188"/>
    <cellStyle name="Calculation 29 3 4 2" xfId="5749"/>
    <cellStyle name="Calculation 29 3 4 2 2" xfId="13964"/>
    <cellStyle name="Calculation 29 3 4 2 2 2" xfId="25952"/>
    <cellStyle name="Calculation 29 3 4 2 2 2 2" xfId="47138"/>
    <cellStyle name="Calculation 29 3 4 2 2 3" xfId="36534"/>
    <cellStyle name="Calculation 29 3 4 2 3" xfId="20839"/>
    <cellStyle name="Calculation 29 3 4 2 3 2" xfId="42026"/>
    <cellStyle name="Calculation 29 3 4 2 4" xfId="31406"/>
    <cellStyle name="Calculation 29 3 4 2_Table 2A-1_EFT (Annual)" xfId="14142"/>
    <cellStyle name="Calculation 29 3 4 3" xfId="11308"/>
    <cellStyle name="Calculation 29 3 4 3 2" xfId="23406"/>
    <cellStyle name="Calculation 29 3 4 3 2 2" xfId="44592"/>
    <cellStyle name="Calculation 29 3 4 3 3" xfId="33988"/>
    <cellStyle name="Calculation 29 3 4 4" xfId="18293"/>
    <cellStyle name="Calculation 29 3 4 4 2" xfId="39480"/>
    <cellStyle name="Calculation 29 3 4 5" xfId="28663"/>
    <cellStyle name="Calculation 29 3 4_Table 2A-1_EFT (Annual)" xfId="6598"/>
    <cellStyle name="Calculation 29 3 5" xfId="4042"/>
    <cellStyle name="Calculation 29 3 5 2" xfId="12366"/>
    <cellStyle name="Calculation 29 3 5 2 2" xfId="24388"/>
    <cellStyle name="Calculation 29 3 5 2 2 2" xfId="45574"/>
    <cellStyle name="Calculation 29 3 5 2 3" xfId="34970"/>
    <cellStyle name="Calculation 29 3 5 3" xfId="19275"/>
    <cellStyle name="Calculation 29 3 5 3 2" xfId="40462"/>
    <cellStyle name="Calculation 29 3 5 4" xfId="29730"/>
    <cellStyle name="Calculation 29 3 5_Table 2A-1_EFT (Annual)" xfId="9912"/>
    <cellStyle name="Calculation 29 3 6" xfId="9705"/>
    <cellStyle name="Calculation 29 3 6 2" xfId="21842"/>
    <cellStyle name="Calculation 29 3 6 2 2" xfId="43028"/>
    <cellStyle name="Calculation 29 3 6 3" xfId="32424"/>
    <cellStyle name="Calculation 29 3 7" xfId="16729"/>
    <cellStyle name="Calculation 29 3 7 2" xfId="37916"/>
    <cellStyle name="Calculation 29 3 8" xfId="26987"/>
    <cellStyle name="Calculation 29 3_Table 2A-1_EFT (Annual)" xfId="2953"/>
    <cellStyle name="Calculation 29 4" xfId="1288"/>
    <cellStyle name="Calculation 29 4 2" xfId="2558"/>
    <cellStyle name="Calculation 29 4 2 2" xfId="6119"/>
    <cellStyle name="Calculation 29 4 2 2 2" xfId="14313"/>
    <cellStyle name="Calculation 29 4 2 2 2 2" xfId="26285"/>
    <cellStyle name="Calculation 29 4 2 2 2 2 2" xfId="47471"/>
    <cellStyle name="Calculation 29 4 2 2 2 3" xfId="36867"/>
    <cellStyle name="Calculation 29 4 2 2 3" xfId="21172"/>
    <cellStyle name="Calculation 29 4 2 2 3 2" xfId="42359"/>
    <cellStyle name="Calculation 29 4 2 2 4" xfId="31775"/>
    <cellStyle name="Calculation 29 4 2 2_Table 2A-1_EFT (Annual)" xfId="13493"/>
    <cellStyle name="Calculation 29 4 2 3" xfId="11655"/>
    <cellStyle name="Calculation 29 4 2 3 2" xfId="23739"/>
    <cellStyle name="Calculation 29 4 2 3 2 2" xfId="44925"/>
    <cellStyle name="Calculation 29 4 2 3 3" xfId="34321"/>
    <cellStyle name="Calculation 29 4 2 4" xfId="18626"/>
    <cellStyle name="Calculation 29 4 2 4 2" xfId="39813"/>
    <cellStyle name="Calculation 29 4 2 5" xfId="29032"/>
    <cellStyle name="Calculation 29 4 2_Table 2A-1_EFT (Annual)" xfId="6600"/>
    <cellStyle name="Calculation 29 4 3" xfId="4849"/>
    <cellStyle name="Calculation 29 4 3 2" xfId="13109"/>
    <cellStyle name="Calculation 29 4 3 2 2" xfId="25115"/>
    <cellStyle name="Calculation 29 4 3 2 2 2" xfId="46301"/>
    <cellStyle name="Calculation 29 4 3 2 3" xfId="35697"/>
    <cellStyle name="Calculation 29 4 3 3" xfId="20002"/>
    <cellStyle name="Calculation 29 4 3 3 2" xfId="41189"/>
    <cellStyle name="Calculation 29 4 3 4" xfId="30506"/>
    <cellStyle name="Calculation 29 4 3_Table 2A-1_EFT (Annual)" xfId="12019"/>
    <cellStyle name="Calculation 29 4 4" xfId="10453"/>
    <cellStyle name="Calculation 29 4 4 2" xfId="22569"/>
    <cellStyle name="Calculation 29 4 4 2 2" xfId="43755"/>
    <cellStyle name="Calculation 29 4 4 3" xfId="33151"/>
    <cellStyle name="Calculation 29 4 5" xfId="17456"/>
    <cellStyle name="Calculation 29 4 5 2" xfId="38643"/>
    <cellStyle name="Calculation 29 4 6" xfId="27763"/>
    <cellStyle name="Calculation 29 4_Table 2A-1_EFT (Annual)" xfId="6599"/>
    <cellStyle name="Calculation 29 5" xfId="838"/>
    <cellStyle name="Calculation 29 5 2" xfId="4399"/>
    <cellStyle name="Calculation 29 5 2 2" xfId="12673"/>
    <cellStyle name="Calculation 29 5 2 2 2" xfId="24690"/>
    <cellStyle name="Calculation 29 5 2 2 2 2" xfId="45876"/>
    <cellStyle name="Calculation 29 5 2 2 3" xfId="35272"/>
    <cellStyle name="Calculation 29 5 2 3" xfId="19577"/>
    <cellStyle name="Calculation 29 5 2 3 2" xfId="40764"/>
    <cellStyle name="Calculation 29 5 2 4" xfId="30056"/>
    <cellStyle name="Calculation 29 5 2_Table 2A-1_EFT (Annual)" xfId="14152"/>
    <cellStyle name="Calculation 29 5 3" xfId="10022"/>
    <cellStyle name="Calculation 29 5 3 2" xfId="22144"/>
    <cellStyle name="Calculation 29 5 3 2 2" xfId="43330"/>
    <cellStyle name="Calculation 29 5 3 3" xfId="32726"/>
    <cellStyle name="Calculation 29 5 4" xfId="17031"/>
    <cellStyle name="Calculation 29 5 4 2" xfId="38218"/>
    <cellStyle name="Calculation 29 5 5" xfId="27313"/>
    <cellStyle name="Calculation 29 5_Table 2A-1_EFT (Annual)" xfId="6601"/>
    <cellStyle name="Calculation 29 6" xfId="2027"/>
    <cellStyle name="Calculation 29 6 2" xfId="5588"/>
    <cellStyle name="Calculation 29 6 2 2" xfId="13803"/>
    <cellStyle name="Calculation 29 6 2 2 2" xfId="25791"/>
    <cellStyle name="Calculation 29 6 2 2 2 2" xfId="46977"/>
    <cellStyle name="Calculation 29 6 2 2 3" xfId="36373"/>
    <cellStyle name="Calculation 29 6 2 3" xfId="20678"/>
    <cellStyle name="Calculation 29 6 2 3 2" xfId="41865"/>
    <cellStyle name="Calculation 29 6 2 4" xfId="31245"/>
    <cellStyle name="Calculation 29 6 2_Table 2A-1_EFT (Annual)" xfId="9573"/>
    <cellStyle name="Calculation 29 6 3" xfId="11147"/>
    <cellStyle name="Calculation 29 6 3 2" xfId="23245"/>
    <cellStyle name="Calculation 29 6 3 2 2" xfId="44431"/>
    <cellStyle name="Calculation 29 6 3 3" xfId="33827"/>
    <cellStyle name="Calculation 29 6 4" xfId="18132"/>
    <cellStyle name="Calculation 29 6 4 2" xfId="39319"/>
    <cellStyle name="Calculation 29 6 5" xfId="28502"/>
    <cellStyle name="Calculation 29 6_Table 2A-1_EFT (Annual)" xfId="6602"/>
    <cellStyle name="Calculation 29 7" xfId="3835"/>
    <cellStyle name="Calculation 29 7 2" xfId="12198"/>
    <cellStyle name="Calculation 29 7 2 2" xfId="24227"/>
    <cellStyle name="Calculation 29 7 2 2 2" xfId="45413"/>
    <cellStyle name="Calculation 29 7 2 3" xfId="34809"/>
    <cellStyle name="Calculation 29 7 3" xfId="19114"/>
    <cellStyle name="Calculation 29 7 3 2" xfId="40301"/>
    <cellStyle name="Calculation 29 7 4" xfId="29544"/>
    <cellStyle name="Calculation 29 7_Table 2A-1_EFT (Annual)" xfId="9354"/>
    <cellStyle name="Calculation 29 8" xfId="9517"/>
    <cellStyle name="Calculation 29 8 2" xfId="21681"/>
    <cellStyle name="Calculation 29 8 2 2" xfId="42867"/>
    <cellStyle name="Calculation 29 8 3" xfId="32263"/>
    <cellStyle name="Calculation 29 9" xfId="16568"/>
    <cellStyle name="Calculation 29 9 2" xfId="37755"/>
    <cellStyle name="Calculation 29_Table 2A-1_EFT (Annual)" xfId="2951"/>
    <cellStyle name="Calculation 3" xfId="82"/>
    <cellStyle name="Calculation 3 10" xfId="21522"/>
    <cellStyle name="Calculation 3 10 2" xfId="42709"/>
    <cellStyle name="Calculation 3 11" xfId="26638"/>
    <cellStyle name="Calculation 3 2" xfId="481"/>
    <cellStyle name="Calculation 3 2 2" xfId="1458"/>
    <cellStyle name="Calculation 3 2 2 2" xfId="2728"/>
    <cellStyle name="Calculation 3 2 2 2 2" xfId="6289"/>
    <cellStyle name="Calculation 3 2 2 2 2 2" xfId="14483"/>
    <cellStyle name="Calculation 3 2 2 2 2 2 2" xfId="26455"/>
    <cellStyle name="Calculation 3 2 2 2 2 2 2 2" xfId="47641"/>
    <cellStyle name="Calculation 3 2 2 2 2 2 3" xfId="37037"/>
    <cellStyle name="Calculation 3 2 2 2 2 3" xfId="21342"/>
    <cellStyle name="Calculation 3 2 2 2 2 3 2" xfId="42529"/>
    <cellStyle name="Calculation 3 2 2 2 2 4" xfId="31945"/>
    <cellStyle name="Calculation 3 2 2 2 2_Table 2A-1_EFT (Annual)" xfId="12015"/>
    <cellStyle name="Calculation 3 2 2 2 3" xfId="11825"/>
    <cellStyle name="Calculation 3 2 2 2 3 2" xfId="23909"/>
    <cellStyle name="Calculation 3 2 2 2 3 2 2" xfId="45095"/>
    <cellStyle name="Calculation 3 2 2 2 3 3" xfId="34491"/>
    <cellStyle name="Calculation 3 2 2 2 4" xfId="18796"/>
    <cellStyle name="Calculation 3 2 2 2 4 2" xfId="39983"/>
    <cellStyle name="Calculation 3 2 2 2 5" xfId="29202"/>
    <cellStyle name="Calculation 3 2 2 2_Table 2A-1_EFT (Annual)" xfId="6604"/>
    <cellStyle name="Calculation 3 2 2 3" xfId="5019"/>
    <cellStyle name="Calculation 3 2 2 3 2" xfId="13279"/>
    <cellStyle name="Calculation 3 2 2 3 2 2" xfId="25285"/>
    <cellStyle name="Calculation 3 2 2 3 2 2 2" xfId="46471"/>
    <cellStyle name="Calculation 3 2 2 3 2 3" xfId="35867"/>
    <cellStyle name="Calculation 3 2 2 3 3" xfId="20172"/>
    <cellStyle name="Calculation 3 2 2 3 3 2" xfId="41359"/>
    <cellStyle name="Calculation 3 2 2 3 4" xfId="30676"/>
    <cellStyle name="Calculation 3 2 2 3_Table 2A-1_EFT (Annual)" xfId="12016"/>
    <cellStyle name="Calculation 3 2 2 4" xfId="10623"/>
    <cellStyle name="Calculation 3 2 2 4 2" xfId="22739"/>
    <cellStyle name="Calculation 3 2 2 4 2 2" xfId="43925"/>
    <cellStyle name="Calculation 3 2 2 4 3" xfId="33321"/>
    <cellStyle name="Calculation 3 2 2 5" xfId="17626"/>
    <cellStyle name="Calculation 3 2 2 5 2" xfId="38813"/>
    <cellStyle name="Calculation 3 2 2 6" xfId="27933"/>
    <cellStyle name="Calculation 3 2 2_Table 2A-1_EFT (Annual)" xfId="6603"/>
    <cellStyle name="Calculation 3 2 3" xfId="1001"/>
    <cellStyle name="Calculation 3 2 3 2" xfId="4562"/>
    <cellStyle name="Calculation 3 2 3 2 2" xfId="12822"/>
    <cellStyle name="Calculation 3 2 3 2 2 2" xfId="24828"/>
    <cellStyle name="Calculation 3 2 3 2 2 2 2" xfId="46014"/>
    <cellStyle name="Calculation 3 2 3 2 2 3" xfId="35410"/>
    <cellStyle name="Calculation 3 2 3 2 3" xfId="19715"/>
    <cellStyle name="Calculation 3 2 3 2 3 2" xfId="40902"/>
    <cellStyle name="Calculation 3 2 3 2 4" xfId="30219"/>
    <cellStyle name="Calculation 3 2 3 2_Table 2A-1_EFT (Annual)" xfId="9878"/>
    <cellStyle name="Calculation 3 2 3 3" xfId="10166"/>
    <cellStyle name="Calculation 3 2 3 3 2" xfId="22282"/>
    <cellStyle name="Calculation 3 2 3 3 2 2" xfId="43468"/>
    <cellStyle name="Calculation 3 2 3 3 3" xfId="32864"/>
    <cellStyle name="Calculation 3 2 3 4" xfId="17169"/>
    <cellStyle name="Calculation 3 2 3 4 2" xfId="38356"/>
    <cellStyle name="Calculation 3 2 3 5" xfId="27476"/>
    <cellStyle name="Calculation 3 2 3_Table 2A-1_EFT (Annual)" xfId="6605"/>
    <cellStyle name="Calculation 3 2 4" xfId="2197"/>
    <cellStyle name="Calculation 3 2 4 2" xfId="5758"/>
    <cellStyle name="Calculation 3 2 4 2 2" xfId="13973"/>
    <cellStyle name="Calculation 3 2 4 2 2 2" xfId="25961"/>
    <cellStyle name="Calculation 3 2 4 2 2 2 2" xfId="47147"/>
    <cellStyle name="Calculation 3 2 4 2 2 3" xfId="36543"/>
    <cellStyle name="Calculation 3 2 4 2 3" xfId="20848"/>
    <cellStyle name="Calculation 3 2 4 2 3 2" xfId="42035"/>
    <cellStyle name="Calculation 3 2 4 2 4" xfId="31415"/>
    <cellStyle name="Calculation 3 2 4 2_Table 2A-1_EFT (Annual)" xfId="12014"/>
    <cellStyle name="Calculation 3 2 4 3" xfId="11317"/>
    <cellStyle name="Calculation 3 2 4 3 2" xfId="23415"/>
    <cellStyle name="Calculation 3 2 4 3 2 2" xfId="44601"/>
    <cellStyle name="Calculation 3 2 4 3 3" xfId="33997"/>
    <cellStyle name="Calculation 3 2 4 4" xfId="18302"/>
    <cellStyle name="Calculation 3 2 4 4 2" xfId="39489"/>
    <cellStyle name="Calculation 3 2 4 5" xfId="28672"/>
    <cellStyle name="Calculation 3 2 4_Table 2A-1_EFT (Annual)" xfId="6606"/>
    <cellStyle name="Calculation 3 2 5" xfId="4051"/>
    <cellStyle name="Calculation 3 2 5 2" xfId="12375"/>
    <cellStyle name="Calculation 3 2 5 2 2" xfId="24397"/>
    <cellStyle name="Calculation 3 2 5 2 2 2" xfId="45583"/>
    <cellStyle name="Calculation 3 2 5 2 3" xfId="34979"/>
    <cellStyle name="Calculation 3 2 5 3" xfId="19284"/>
    <cellStyle name="Calculation 3 2 5 3 2" xfId="40471"/>
    <cellStyle name="Calculation 3 2 5 4" xfId="29739"/>
    <cellStyle name="Calculation 3 2 5_Table 2A-1_EFT (Annual)" xfId="10830"/>
    <cellStyle name="Calculation 3 2 6" xfId="9714"/>
    <cellStyle name="Calculation 3 2 6 2" xfId="21851"/>
    <cellStyle name="Calculation 3 2 6 2 2" xfId="43037"/>
    <cellStyle name="Calculation 3 2 6 3" xfId="32433"/>
    <cellStyle name="Calculation 3 2 7" xfId="16738"/>
    <cellStyle name="Calculation 3 2 7 2" xfId="37925"/>
    <cellStyle name="Calculation 3 2 8" xfId="26996"/>
    <cellStyle name="Calculation 3 2_Table 2A-1_EFT (Annual)" xfId="2955"/>
    <cellStyle name="Calculation 3 3" xfId="314"/>
    <cellStyle name="Calculation 3 3 2" xfId="1302"/>
    <cellStyle name="Calculation 3 3 2 2" xfId="2572"/>
    <cellStyle name="Calculation 3 3 2 2 2" xfId="6133"/>
    <cellStyle name="Calculation 3 3 2 2 2 2" xfId="14327"/>
    <cellStyle name="Calculation 3 3 2 2 2 2 2" xfId="26299"/>
    <cellStyle name="Calculation 3 3 2 2 2 2 2 2" xfId="47485"/>
    <cellStyle name="Calculation 3 3 2 2 2 2 3" xfId="36881"/>
    <cellStyle name="Calculation 3 3 2 2 2 3" xfId="21186"/>
    <cellStyle name="Calculation 3 3 2 2 2 3 2" xfId="42373"/>
    <cellStyle name="Calculation 3 3 2 2 2 4" xfId="31789"/>
    <cellStyle name="Calculation 3 3 2 2 2_Table 2A-1_EFT (Annual)" xfId="11492"/>
    <cellStyle name="Calculation 3 3 2 2 3" xfId="11669"/>
    <cellStyle name="Calculation 3 3 2 2 3 2" xfId="23753"/>
    <cellStyle name="Calculation 3 3 2 2 3 2 2" xfId="44939"/>
    <cellStyle name="Calculation 3 3 2 2 3 3" xfId="34335"/>
    <cellStyle name="Calculation 3 3 2 2 4" xfId="18640"/>
    <cellStyle name="Calculation 3 3 2 2 4 2" xfId="39827"/>
    <cellStyle name="Calculation 3 3 2 2 5" xfId="29046"/>
    <cellStyle name="Calculation 3 3 2 2_Table 2A-1_EFT (Annual)" xfId="6608"/>
    <cellStyle name="Calculation 3 3 2 3" xfId="4863"/>
    <cellStyle name="Calculation 3 3 2 3 2" xfId="13123"/>
    <cellStyle name="Calculation 3 3 2 3 2 2" xfId="25129"/>
    <cellStyle name="Calculation 3 3 2 3 2 2 2" xfId="46315"/>
    <cellStyle name="Calculation 3 3 2 3 2 3" xfId="35711"/>
    <cellStyle name="Calculation 3 3 2 3 3" xfId="20016"/>
    <cellStyle name="Calculation 3 3 2 3 3 2" xfId="41203"/>
    <cellStyle name="Calculation 3 3 2 3 4" xfId="30520"/>
    <cellStyle name="Calculation 3 3 2 3_Table 2A-1_EFT (Annual)" xfId="9545"/>
    <cellStyle name="Calculation 3 3 2 4" xfId="10467"/>
    <cellStyle name="Calculation 3 3 2 4 2" xfId="22583"/>
    <cellStyle name="Calculation 3 3 2 4 2 2" xfId="43769"/>
    <cellStyle name="Calculation 3 3 2 4 3" xfId="33165"/>
    <cellStyle name="Calculation 3 3 2 5" xfId="17470"/>
    <cellStyle name="Calculation 3 3 2 5 2" xfId="38657"/>
    <cellStyle name="Calculation 3 3 2 6" xfId="27777"/>
    <cellStyle name="Calculation 3 3 2_Table 2A-1_EFT (Annual)" xfId="6607"/>
    <cellStyle name="Calculation 3 3 3" xfId="864"/>
    <cellStyle name="Calculation 3 3 3 2" xfId="4425"/>
    <cellStyle name="Calculation 3 3 3 2 2" xfId="12690"/>
    <cellStyle name="Calculation 3 3 3 2 2 2" xfId="24702"/>
    <cellStyle name="Calculation 3 3 3 2 2 2 2" xfId="45888"/>
    <cellStyle name="Calculation 3 3 3 2 2 3" xfId="35284"/>
    <cellStyle name="Calculation 3 3 3 2 3" xfId="19589"/>
    <cellStyle name="Calculation 3 3 3 2 3 2" xfId="40776"/>
    <cellStyle name="Calculation 3 3 3 2 4" xfId="30082"/>
    <cellStyle name="Calculation 3 3 3 2_Table 2A-1_EFT (Annual)" xfId="12013"/>
    <cellStyle name="Calculation 3 3 3 3" xfId="10037"/>
    <cellStyle name="Calculation 3 3 3 3 2" xfId="22156"/>
    <cellStyle name="Calculation 3 3 3 3 2 2" xfId="43342"/>
    <cellStyle name="Calculation 3 3 3 3 3" xfId="32738"/>
    <cellStyle name="Calculation 3 3 3 4" xfId="17043"/>
    <cellStyle name="Calculation 3 3 3 4 2" xfId="38230"/>
    <cellStyle name="Calculation 3 3 3 5" xfId="27339"/>
    <cellStyle name="Calculation 3 3 3_Table 2A-1_EFT (Annual)" xfId="6609"/>
    <cellStyle name="Calculation 3 3 4" xfId="2041"/>
    <cellStyle name="Calculation 3 3 4 2" xfId="5602"/>
    <cellStyle name="Calculation 3 3 4 2 2" xfId="13817"/>
    <cellStyle name="Calculation 3 3 4 2 2 2" xfId="25805"/>
    <cellStyle name="Calculation 3 3 4 2 2 2 2" xfId="46991"/>
    <cellStyle name="Calculation 3 3 4 2 2 3" xfId="36387"/>
    <cellStyle name="Calculation 3 3 4 2 3" xfId="20692"/>
    <cellStyle name="Calculation 3 3 4 2 3 2" xfId="41879"/>
    <cellStyle name="Calculation 3 3 4 2 4" xfId="31259"/>
    <cellStyle name="Calculation 3 3 4 2_Table 2A-1_EFT (Annual)" xfId="12011"/>
    <cellStyle name="Calculation 3 3 4 3" xfId="11161"/>
    <cellStyle name="Calculation 3 3 4 3 2" xfId="23259"/>
    <cellStyle name="Calculation 3 3 4 3 2 2" xfId="44445"/>
    <cellStyle name="Calculation 3 3 4 3 3" xfId="33841"/>
    <cellStyle name="Calculation 3 3 4 4" xfId="18146"/>
    <cellStyle name="Calculation 3 3 4 4 2" xfId="39333"/>
    <cellStyle name="Calculation 3 3 4 5" xfId="28516"/>
    <cellStyle name="Calculation 3 3 4_Table 2A-1_EFT (Annual)" xfId="6610"/>
    <cellStyle name="Calculation 3 3 5" xfId="3884"/>
    <cellStyle name="Calculation 3 3 5 2" xfId="12216"/>
    <cellStyle name="Calculation 3 3 5 2 2" xfId="24241"/>
    <cellStyle name="Calculation 3 3 5 2 2 2" xfId="45427"/>
    <cellStyle name="Calculation 3 3 5 2 3" xfId="34823"/>
    <cellStyle name="Calculation 3 3 5 3" xfId="19128"/>
    <cellStyle name="Calculation 3 3 5 3 2" xfId="40315"/>
    <cellStyle name="Calculation 3 3 5 4" xfId="29572"/>
    <cellStyle name="Calculation 3 3 5_Table 2A-1_EFT (Annual)" xfId="12012"/>
    <cellStyle name="Calculation 3 3 6" xfId="9553"/>
    <cellStyle name="Calculation 3 3 6 2" xfId="21695"/>
    <cellStyle name="Calculation 3 3 6 2 2" xfId="42881"/>
    <cellStyle name="Calculation 3 3 6 3" xfId="32277"/>
    <cellStyle name="Calculation 3 3 7" xfId="16582"/>
    <cellStyle name="Calculation 3 3 7 2" xfId="37769"/>
    <cellStyle name="Calculation 3 3 8" xfId="26829"/>
    <cellStyle name="Calculation 3 3_Table 2A-1_EFT (Annual)" xfId="2956"/>
    <cellStyle name="Calculation 3 4" xfId="1136"/>
    <cellStyle name="Calculation 3 4 2" xfId="2406"/>
    <cellStyle name="Calculation 3 4 2 2" xfId="5967"/>
    <cellStyle name="Calculation 3 4 2 2 2" xfId="14161"/>
    <cellStyle name="Calculation 3 4 2 2 2 2" xfId="26133"/>
    <cellStyle name="Calculation 3 4 2 2 2 2 2" xfId="47319"/>
    <cellStyle name="Calculation 3 4 2 2 2 3" xfId="36715"/>
    <cellStyle name="Calculation 3 4 2 2 3" xfId="21020"/>
    <cellStyle name="Calculation 3 4 2 2 3 2" xfId="42207"/>
    <cellStyle name="Calculation 3 4 2 2 4" xfId="31623"/>
    <cellStyle name="Calculation 3 4 2 2_Table 2A-1_EFT (Annual)" xfId="12008"/>
    <cellStyle name="Calculation 3 4 2 3" xfId="11503"/>
    <cellStyle name="Calculation 3 4 2 3 2" xfId="23587"/>
    <cellStyle name="Calculation 3 4 2 3 2 2" xfId="44773"/>
    <cellStyle name="Calculation 3 4 2 3 3" xfId="34169"/>
    <cellStyle name="Calculation 3 4 2 4" xfId="18474"/>
    <cellStyle name="Calculation 3 4 2 4 2" xfId="39661"/>
    <cellStyle name="Calculation 3 4 2 5" xfId="28880"/>
    <cellStyle name="Calculation 3 4 2_Table 2A-1_EFT (Annual)" xfId="6612"/>
    <cellStyle name="Calculation 3 4 3" xfId="4697"/>
    <cellStyle name="Calculation 3 4 3 2" xfId="12957"/>
    <cellStyle name="Calculation 3 4 3 2 2" xfId="24963"/>
    <cellStyle name="Calculation 3 4 3 2 2 2" xfId="46149"/>
    <cellStyle name="Calculation 3 4 3 2 3" xfId="35545"/>
    <cellStyle name="Calculation 3 4 3 3" xfId="19850"/>
    <cellStyle name="Calculation 3 4 3 3 2" xfId="41037"/>
    <cellStyle name="Calculation 3 4 3 4" xfId="30354"/>
    <cellStyle name="Calculation 3 4 3_Table 2A-1_EFT (Annual)" xfId="12010"/>
    <cellStyle name="Calculation 3 4 4" xfId="10301"/>
    <cellStyle name="Calculation 3 4 4 2" xfId="22417"/>
    <cellStyle name="Calculation 3 4 4 2 2" xfId="43603"/>
    <cellStyle name="Calculation 3 4 4 3" xfId="32999"/>
    <cellStyle name="Calculation 3 4 5" xfId="17304"/>
    <cellStyle name="Calculation 3 4 5 2" xfId="38491"/>
    <cellStyle name="Calculation 3 4 6" xfId="27611"/>
    <cellStyle name="Calculation 3 4_Table 2A-1_EFT (Annual)" xfId="6611"/>
    <cellStyle name="Calculation 3 5" xfId="705"/>
    <cellStyle name="Calculation 3 5 2" xfId="4266"/>
    <cellStyle name="Calculation 3 5 2 2" xfId="12550"/>
    <cellStyle name="Calculation 3 5 2 2 2" xfId="24568"/>
    <cellStyle name="Calculation 3 5 2 2 2 2" xfId="45754"/>
    <cellStyle name="Calculation 3 5 2 2 3" xfId="35150"/>
    <cellStyle name="Calculation 3 5 2 3" xfId="19455"/>
    <cellStyle name="Calculation 3 5 2 3 2" xfId="40642"/>
    <cellStyle name="Calculation 3 5 2 4" xfId="29923"/>
    <cellStyle name="Calculation 3 5 2_Table 2A-1_EFT (Annual)" xfId="12009"/>
    <cellStyle name="Calculation 3 5 3" xfId="9897"/>
    <cellStyle name="Calculation 3 5 3 2" xfId="22022"/>
    <cellStyle name="Calculation 3 5 3 2 2" xfId="43208"/>
    <cellStyle name="Calculation 3 5 3 3" xfId="32604"/>
    <cellStyle name="Calculation 3 5 4" xfId="16909"/>
    <cellStyle name="Calculation 3 5 4 2" xfId="38096"/>
    <cellStyle name="Calculation 3 5 5" xfId="27180"/>
    <cellStyle name="Calculation 3 5_Table 2A-1_EFT (Annual)" xfId="6613"/>
    <cellStyle name="Calculation 3 6" xfId="1875"/>
    <cellStyle name="Calculation 3 6 2" xfId="5436"/>
    <cellStyle name="Calculation 3 6 2 2" xfId="13651"/>
    <cellStyle name="Calculation 3 6 2 2 2" xfId="25639"/>
    <cellStyle name="Calculation 3 6 2 2 2 2" xfId="46825"/>
    <cellStyle name="Calculation 3 6 2 2 3" xfId="36221"/>
    <cellStyle name="Calculation 3 6 2 3" xfId="20526"/>
    <cellStyle name="Calculation 3 6 2 3 2" xfId="41713"/>
    <cellStyle name="Calculation 3 6 2 4" xfId="31093"/>
    <cellStyle name="Calculation 3 6 2_Table 2A-1_EFT (Annual)" xfId="14151"/>
    <cellStyle name="Calculation 3 6 3" xfId="10995"/>
    <cellStyle name="Calculation 3 6 3 2" xfId="23093"/>
    <cellStyle name="Calculation 3 6 3 2 2" xfId="44279"/>
    <cellStyle name="Calculation 3 6 3 3" xfId="33675"/>
    <cellStyle name="Calculation 3 6 4" xfId="17980"/>
    <cellStyle name="Calculation 3 6 4 2" xfId="39167"/>
    <cellStyle name="Calculation 3 6 5" xfId="28350"/>
    <cellStyle name="Calculation 3 6_Table 2A-1_EFT (Annual)" xfId="6614"/>
    <cellStyle name="Calculation 3 7" xfId="3671"/>
    <cellStyle name="Calculation 3 7 2" xfId="12044"/>
    <cellStyle name="Calculation 3 7 2 2" xfId="24075"/>
    <cellStyle name="Calculation 3 7 2 2 2" xfId="45261"/>
    <cellStyle name="Calculation 3 7 2 3" xfId="34657"/>
    <cellStyle name="Calculation 3 7 3" xfId="18962"/>
    <cellStyle name="Calculation 3 7 3 2" xfId="40149"/>
    <cellStyle name="Calculation 3 7 4" xfId="29381"/>
    <cellStyle name="Calculation 3 7_Table 2A-1_EFT (Annual)" xfId="10052"/>
    <cellStyle name="Calculation 3 8" xfId="9361"/>
    <cellStyle name="Calculation 3 8 2" xfId="21529"/>
    <cellStyle name="Calculation 3 8 2 2" xfId="42715"/>
    <cellStyle name="Calculation 3 8 3" xfId="32111"/>
    <cellStyle name="Calculation 3 9" xfId="16416"/>
    <cellStyle name="Calculation 3 9 2" xfId="37603"/>
    <cellStyle name="Calculation 3_Table 2A-1_EFT (Annual)" xfId="2954"/>
    <cellStyle name="Calculation 30" xfId="243"/>
    <cellStyle name="Calculation 30 10" xfId="26798"/>
    <cellStyle name="Calculation 30 2" xfId="630"/>
    <cellStyle name="Calculation 30 2 2" xfId="1607"/>
    <cellStyle name="Calculation 30 2 2 2" xfId="2877"/>
    <cellStyle name="Calculation 30 2 2 2 2" xfId="6438"/>
    <cellStyle name="Calculation 30 2 2 2 2 2" xfId="14632"/>
    <cellStyle name="Calculation 30 2 2 2 2 2 2" xfId="26604"/>
    <cellStyle name="Calculation 30 2 2 2 2 2 2 2" xfId="47790"/>
    <cellStyle name="Calculation 30 2 2 2 2 2 3" xfId="37186"/>
    <cellStyle name="Calculation 30 2 2 2 2 3" xfId="21491"/>
    <cellStyle name="Calculation 30 2 2 2 2 3 2" xfId="42678"/>
    <cellStyle name="Calculation 30 2 2 2 2 4" xfId="32094"/>
    <cellStyle name="Calculation 30 2 2 2 2_Table 2A-1_EFT (Annual)" xfId="12007"/>
    <cellStyle name="Calculation 30 2 2 2 3" xfId="11974"/>
    <cellStyle name="Calculation 30 2 2 2 3 2" xfId="24058"/>
    <cellStyle name="Calculation 30 2 2 2 3 2 2" xfId="45244"/>
    <cellStyle name="Calculation 30 2 2 2 3 3" xfId="34640"/>
    <cellStyle name="Calculation 30 2 2 2 4" xfId="18945"/>
    <cellStyle name="Calculation 30 2 2 2 4 2" xfId="40132"/>
    <cellStyle name="Calculation 30 2 2 2 5" xfId="29351"/>
    <cellStyle name="Calculation 30 2 2 2_Table 2A-1_EFT (Annual)" xfId="6616"/>
    <cellStyle name="Calculation 30 2 2 3" xfId="5168"/>
    <cellStyle name="Calculation 30 2 2 3 2" xfId="13428"/>
    <cellStyle name="Calculation 30 2 2 3 2 2" xfId="25434"/>
    <cellStyle name="Calculation 30 2 2 3 2 2 2" xfId="46620"/>
    <cellStyle name="Calculation 30 2 2 3 2 3" xfId="36016"/>
    <cellStyle name="Calculation 30 2 2 3 3" xfId="20321"/>
    <cellStyle name="Calculation 30 2 2 3 3 2" xfId="41508"/>
    <cellStyle name="Calculation 30 2 2 3 4" xfId="30825"/>
    <cellStyle name="Calculation 30 2 2 3_Table 2A-1_EFT (Annual)" xfId="10788"/>
    <cellStyle name="Calculation 30 2 2 4" xfId="10772"/>
    <cellStyle name="Calculation 30 2 2 4 2" xfId="22888"/>
    <cellStyle name="Calculation 30 2 2 4 2 2" xfId="44074"/>
    <cellStyle name="Calculation 30 2 2 4 3" xfId="33470"/>
    <cellStyle name="Calculation 30 2 2 5" xfId="17775"/>
    <cellStyle name="Calculation 30 2 2 5 2" xfId="38962"/>
    <cellStyle name="Calculation 30 2 2 6" xfId="28082"/>
    <cellStyle name="Calculation 30 2 2_Table 2A-1_EFT (Annual)" xfId="6615"/>
    <cellStyle name="Calculation 30 2 3" xfId="1120"/>
    <cellStyle name="Calculation 30 2 3 2" xfId="4681"/>
    <cellStyle name="Calculation 30 2 3 2 2" xfId="12941"/>
    <cellStyle name="Calculation 30 2 3 2 2 2" xfId="24947"/>
    <cellStyle name="Calculation 30 2 3 2 2 2 2" xfId="46133"/>
    <cellStyle name="Calculation 30 2 3 2 2 3" xfId="35529"/>
    <cellStyle name="Calculation 30 2 3 2 3" xfId="19834"/>
    <cellStyle name="Calculation 30 2 3 2 3 2" xfId="41021"/>
    <cellStyle name="Calculation 30 2 3 2 4" xfId="30338"/>
    <cellStyle name="Calculation 30 2 3 2_Table 2A-1_EFT (Annual)" xfId="12006"/>
    <cellStyle name="Calculation 30 2 3 3" xfId="10285"/>
    <cellStyle name="Calculation 30 2 3 3 2" xfId="22401"/>
    <cellStyle name="Calculation 30 2 3 3 2 2" xfId="43587"/>
    <cellStyle name="Calculation 30 2 3 3 3" xfId="32983"/>
    <cellStyle name="Calculation 30 2 3 4" xfId="17288"/>
    <cellStyle name="Calculation 30 2 3 4 2" xfId="38475"/>
    <cellStyle name="Calculation 30 2 3 5" xfId="27595"/>
    <cellStyle name="Calculation 30 2 3_Table 2A-1_EFT (Annual)" xfId="6617"/>
    <cellStyle name="Calculation 30 2 4" xfId="2346"/>
    <cellStyle name="Calculation 30 2 4 2" xfId="5907"/>
    <cellStyle name="Calculation 30 2 4 2 2" xfId="14122"/>
    <cellStyle name="Calculation 30 2 4 2 2 2" xfId="26110"/>
    <cellStyle name="Calculation 30 2 4 2 2 2 2" xfId="47296"/>
    <cellStyle name="Calculation 30 2 4 2 2 3" xfId="36692"/>
    <cellStyle name="Calculation 30 2 4 2 3" xfId="20997"/>
    <cellStyle name="Calculation 30 2 4 2 3 2" xfId="42184"/>
    <cellStyle name="Calculation 30 2 4 2 4" xfId="31564"/>
    <cellStyle name="Calculation 30 2 4 2_Table 2A-1_EFT (Annual)" xfId="9877"/>
    <cellStyle name="Calculation 30 2 4 3" xfId="11466"/>
    <cellStyle name="Calculation 30 2 4 3 2" xfId="23564"/>
    <cellStyle name="Calculation 30 2 4 3 2 2" xfId="44750"/>
    <cellStyle name="Calculation 30 2 4 3 3" xfId="34146"/>
    <cellStyle name="Calculation 30 2 4 4" xfId="18451"/>
    <cellStyle name="Calculation 30 2 4 4 2" xfId="39638"/>
    <cellStyle name="Calculation 30 2 4 5" xfId="28821"/>
    <cellStyle name="Calculation 30 2 4_Table 2A-1_EFT (Annual)" xfId="6618"/>
    <cellStyle name="Calculation 30 2 5" xfId="4200"/>
    <cellStyle name="Calculation 30 2 5 2" xfId="12524"/>
    <cellStyle name="Calculation 30 2 5 2 2" xfId="24546"/>
    <cellStyle name="Calculation 30 2 5 2 2 2" xfId="45732"/>
    <cellStyle name="Calculation 30 2 5 2 3" xfId="35128"/>
    <cellStyle name="Calculation 30 2 5 3" xfId="19433"/>
    <cellStyle name="Calculation 30 2 5 3 2" xfId="40620"/>
    <cellStyle name="Calculation 30 2 5 4" xfId="29888"/>
    <cellStyle name="Calculation 30 2 5_Table 2A-1_EFT (Annual)" xfId="12210"/>
    <cellStyle name="Calculation 30 2 6" xfId="9863"/>
    <cellStyle name="Calculation 30 2 6 2" xfId="22000"/>
    <cellStyle name="Calculation 30 2 6 2 2" xfId="43186"/>
    <cellStyle name="Calculation 30 2 6 3" xfId="32582"/>
    <cellStyle name="Calculation 30 2 7" xfId="16887"/>
    <cellStyle name="Calculation 30 2 7 2" xfId="38074"/>
    <cellStyle name="Calculation 30 2 8" xfId="27145"/>
    <cellStyle name="Calculation 30 2_Table 2A-1_EFT (Annual)" xfId="2958"/>
    <cellStyle name="Calculation 30 3" xfId="469"/>
    <cellStyle name="Calculation 30 3 2" xfId="1446"/>
    <cellStyle name="Calculation 30 3 2 2" xfId="2716"/>
    <cellStyle name="Calculation 30 3 2 2 2" xfId="6277"/>
    <cellStyle name="Calculation 30 3 2 2 2 2" xfId="14471"/>
    <cellStyle name="Calculation 30 3 2 2 2 2 2" xfId="26443"/>
    <cellStyle name="Calculation 30 3 2 2 2 2 2 2" xfId="47629"/>
    <cellStyle name="Calculation 30 3 2 2 2 2 3" xfId="37025"/>
    <cellStyle name="Calculation 30 3 2 2 2 3" xfId="21330"/>
    <cellStyle name="Calculation 30 3 2 2 2 3 2" xfId="42517"/>
    <cellStyle name="Calculation 30 3 2 2 2 4" xfId="31933"/>
    <cellStyle name="Calculation 30 3 2 2 2_Table 2A-1_EFT (Annual)" xfId="12683"/>
    <cellStyle name="Calculation 30 3 2 2 3" xfId="11813"/>
    <cellStyle name="Calculation 30 3 2 2 3 2" xfId="23897"/>
    <cellStyle name="Calculation 30 3 2 2 3 2 2" xfId="45083"/>
    <cellStyle name="Calculation 30 3 2 2 3 3" xfId="34479"/>
    <cellStyle name="Calculation 30 3 2 2 4" xfId="18784"/>
    <cellStyle name="Calculation 30 3 2 2 4 2" xfId="39971"/>
    <cellStyle name="Calculation 30 3 2 2 5" xfId="29190"/>
    <cellStyle name="Calculation 30 3 2 2_Table 2A-1_EFT (Annual)" xfId="6620"/>
    <cellStyle name="Calculation 30 3 2 3" xfId="5007"/>
    <cellStyle name="Calculation 30 3 2 3 2" xfId="13267"/>
    <cellStyle name="Calculation 30 3 2 3 2 2" xfId="25273"/>
    <cellStyle name="Calculation 30 3 2 3 2 2 2" xfId="46459"/>
    <cellStyle name="Calculation 30 3 2 3 2 3" xfId="35855"/>
    <cellStyle name="Calculation 30 3 2 3 3" xfId="20160"/>
    <cellStyle name="Calculation 30 3 2 3 3 2" xfId="41347"/>
    <cellStyle name="Calculation 30 3 2 3 4" xfId="30664"/>
    <cellStyle name="Calculation 30 3 2 3_Table 2A-1_EFT (Annual)" xfId="14146"/>
    <cellStyle name="Calculation 30 3 2 4" xfId="10611"/>
    <cellStyle name="Calculation 30 3 2 4 2" xfId="22727"/>
    <cellStyle name="Calculation 30 3 2 4 2 2" xfId="43913"/>
    <cellStyle name="Calculation 30 3 2 4 3" xfId="33309"/>
    <cellStyle name="Calculation 30 3 2 5" xfId="17614"/>
    <cellStyle name="Calculation 30 3 2 5 2" xfId="38801"/>
    <cellStyle name="Calculation 30 3 2 6" xfId="27921"/>
    <cellStyle name="Calculation 30 3 2_Table 2A-1_EFT (Annual)" xfId="6619"/>
    <cellStyle name="Calculation 30 3 3" xfId="990"/>
    <cellStyle name="Calculation 30 3 3 2" xfId="4551"/>
    <cellStyle name="Calculation 30 3 3 2 2" xfId="12811"/>
    <cellStyle name="Calculation 30 3 3 2 2 2" xfId="24817"/>
    <cellStyle name="Calculation 30 3 3 2 2 2 2" xfId="46003"/>
    <cellStyle name="Calculation 30 3 3 2 2 3" xfId="35399"/>
    <cellStyle name="Calculation 30 3 3 2 3" xfId="19704"/>
    <cellStyle name="Calculation 30 3 3 2 3 2" xfId="40891"/>
    <cellStyle name="Calculation 30 3 3 2 4" xfId="30208"/>
    <cellStyle name="Calculation 30 3 3 2_Table 2A-1_EFT (Annual)" xfId="9544"/>
    <cellStyle name="Calculation 30 3 3 3" xfId="10155"/>
    <cellStyle name="Calculation 30 3 3 3 2" xfId="22271"/>
    <cellStyle name="Calculation 30 3 3 3 2 2" xfId="43457"/>
    <cellStyle name="Calculation 30 3 3 3 3" xfId="32853"/>
    <cellStyle name="Calculation 30 3 3 4" xfId="17158"/>
    <cellStyle name="Calculation 30 3 3 4 2" xfId="38345"/>
    <cellStyle name="Calculation 30 3 3 5" xfId="27465"/>
    <cellStyle name="Calculation 30 3 3_Table 2A-1_EFT (Annual)" xfId="6621"/>
    <cellStyle name="Calculation 30 3 4" xfId="2185"/>
    <cellStyle name="Calculation 30 3 4 2" xfId="5746"/>
    <cellStyle name="Calculation 30 3 4 2 2" xfId="13961"/>
    <cellStyle name="Calculation 30 3 4 2 2 2" xfId="25949"/>
    <cellStyle name="Calculation 30 3 4 2 2 2 2" xfId="47135"/>
    <cellStyle name="Calculation 30 3 4 2 2 3" xfId="36531"/>
    <cellStyle name="Calculation 30 3 4 2 3" xfId="20836"/>
    <cellStyle name="Calculation 30 3 4 2 3 2" xfId="42023"/>
    <cellStyle name="Calculation 30 3 4 2 4" xfId="31403"/>
    <cellStyle name="Calculation 30 3 4 2_Table 2A-1_EFT (Annual)" xfId="12005"/>
    <cellStyle name="Calculation 30 3 4 3" xfId="11305"/>
    <cellStyle name="Calculation 30 3 4 3 2" xfId="23403"/>
    <cellStyle name="Calculation 30 3 4 3 2 2" xfId="44589"/>
    <cellStyle name="Calculation 30 3 4 3 3" xfId="33985"/>
    <cellStyle name="Calculation 30 3 4 4" xfId="18290"/>
    <cellStyle name="Calculation 30 3 4 4 2" xfId="39477"/>
    <cellStyle name="Calculation 30 3 4 5" xfId="28660"/>
    <cellStyle name="Calculation 30 3 4_Table 2A-1_EFT (Annual)" xfId="6622"/>
    <cellStyle name="Calculation 30 3 5" xfId="4039"/>
    <cellStyle name="Calculation 30 3 5 2" xfId="12363"/>
    <cellStyle name="Calculation 30 3 5 2 2" xfId="24385"/>
    <cellStyle name="Calculation 30 3 5 2 2 2" xfId="45571"/>
    <cellStyle name="Calculation 30 3 5 2 3" xfId="34967"/>
    <cellStyle name="Calculation 30 3 5 3" xfId="19272"/>
    <cellStyle name="Calculation 30 3 5 3 2" xfId="40459"/>
    <cellStyle name="Calculation 30 3 5 4" xfId="29727"/>
    <cellStyle name="Calculation 30 3 5_Table 2A-1_EFT (Annual)" xfId="10799"/>
    <cellStyle name="Calculation 30 3 6" xfId="9702"/>
    <cellStyle name="Calculation 30 3 6 2" xfId="21839"/>
    <cellStyle name="Calculation 30 3 6 2 2" xfId="43025"/>
    <cellStyle name="Calculation 30 3 6 3" xfId="32421"/>
    <cellStyle name="Calculation 30 3 7" xfId="16726"/>
    <cellStyle name="Calculation 30 3 7 2" xfId="37913"/>
    <cellStyle name="Calculation 30 3 8" xfId="26984"/>
    <cellStyle name="Calculation 30 3_Table 2A-1_EFT (Annual)" xfId="2959"/>
    <cellStyle name="Calculation 30 4" xfId="1285"/>
    <cellStyle name="Calculation 30 4 2" xfId="2555"/>
    <cellStyle name="Calculation 30 4 2 2" xfId="6116"/>
    <cellStyle name="Calculation 30 4 2 2 2" xfId="14310"/>
    <cellStyle name="Calculation 30 4 2 2 2 2" xfId="26282"/>
    <cellStyle name="Calculation 30 4 2 2 2 2 2" xfId="47468"/>
    <cellStyle name="Calculation 30 4 2 2 2 3" xfId="36864"/>
    <cellStyle name="Calculation 30 4 2 2 3" xfId="21169"/>
    <cellStyle name="Calculation 30 4 2 2 3 2" xfId="42356"/>
    <cellStyle name="Calculation 30 4 2 2 4" xfId="31772"/>
    <cellStyle name="Calculation 30 4 2 2_Table 2A-1_EFT (Annual)" xfId="14141"/>
    <cellStyle name="Calculation 30 4 2 3" xfId="11652"/>
    <cellStyle name="Calculation 30 4 2 3 2" xfId="23736"/>
    <cellStyle name="Calculation 30 4 2 3 2 2" xfId="44922"/>
    <cellStyle name="Calculation 30 4 2 3 3" xfId="34318"/>
    <cellStyle name="Calculation 30 4 2 4" xfId="18623"/>
    <cellStyle name="Calculation 30 4 2 4 2" xfId="39810"/>
    <cellStyle name="Calculation 30 4 2 5" xfId="29029"/>
    <cellStyle name="Calculation 30 4 2_Table 2A-1_EFT (Annual)" xfId="6624"/>
    <cellStyle name="Calculation 30 4 3" xfId="4846"/>
    <cellStyle name="Calculation 30 4 3 2" xfId="13106"/>
    <cellStyle name="Calculation 30 4 3 2 2" xfId="25112"/>
    <cellStyle name="Calculation 30 4 3 2 2 2" xfId="46298"/>
    <cellStyle name="Calculation 30 4 3 2 3" xfId="35694"/>
    <cellStyle name="Calculation 30 4 3 3" xfId="19999"/>
    <cellStyle name="Calculation 30 4 3 3 2" xfId="41186"/>
    <cellStyle name="Calculation 30 4 3 4" xfId="30503"/>
    <cellStyle name="Calculation 30 4 3_Table 2A-1_EFT (Annual)" xfId="9911"/>
    <cellStyle name="Calculation 30 4 4" xfId="10450"/>
    <cellStyle name="Calculation 30 4 4 2" xfId="22566"/>
    <cellStyle name="Calculation 30 4 4 2 2" xfId="43752"/>
    <cellStyle name="Calculation 30 4 4 3" xfId="33148"/>
    <cellStyle name="Calculation 30 4 5" xfId="17453"/>
    <cellStyle name="Calculation 30 4 5 2" xfId="38640"/>
    <cellStyle name="Calculation 30 4 6" xfId="27760"/>
    <cellStyle name="Calculation 30 4_Table 2A-1_EFT (Annual)" xfId="6623"/>
    <cellStyle name="Calculation 30 5" xfId="835"/>
    <cellStyle name="Calculation 30 5 2" xfId="4396"/>
    <cellStyle name="Calculation 30 5 2 2" xfId="12670"/>
    <cellStyle name="Calculation 30 5 2 2 2" xfId="24687"/>
    <cellStyle name="Calculation 30 5 2 2 2 2" xfId="45873"/>
    <cellStyle name="Calculation 30 5 2 2 3" xfId="35269"/>
    <cellStyle name="Calculation 30 5 2 3" xfId="19574"/>
    <cellStyle name="Calculation 30 5 2 3 2" xfId="40761"/>
    <cellStyle name="Calculation 30 5 2 4" xfId="30053"/>
    <cellStyle name="Calculation 30 5 2_Table 2A-1_EFT (Annual)" xfId="12004"/>
    <cellStyle name="Calculation 30 5 3" xfId="10019"/>
    <cellStyle name="Calculation 30 5 3 2" xfId="22141"/>
    <cellStyle name="Calculation 30 5 3 2 2" xfId="43327"/>
    <cellStyle name="Calculation 30 5 3 3" xfId="32723"/>
    <cellStyle name="Calculation 30 5 4" xfId="17028"/>
    <cellStyle name="Calculation 30 5 4 2" xfId="38215"/>
    <cellStyle name="Calculation 30 5 5" xfId="27310"/>
    <cellStyle name="Calculation 30 5_Table 2A-1_EFT (Annual)" xfId="6625"/>
    <cellStyle name="Calculation 30 6" xfId="2024"/>
    <cellStyle name="Calculation 30 6 2" xfId="5585"/>
    <cellStyle name="Calculation 30 6 2 2" xfId="13800"/>
    <cellStyle name="Calculation 30 6 2 2 2" xfId="25788"/>
    <cellStyle name="Calculation 30 6 2 2 2 2" xfId="46974"/>
    <cellStyle name="Calculation 30 6 2 2 3" xfId="36370"/>
    <cellStyle name="Calculation 30 6 2 3" xfId="20675"/>
    <cellStyle name="Calculation 30 6 2 3 2" xfId="41862"/>
    <cellStyle name="Calculation 30 6 2 4" xfId="31242"/>
    <cellStyle name="Calculation 30 6 2_Table 2A-1_EFT (Annual)" xfId="12002"/>
    <cellStyle name="Calculation 30 6 3" xfId="11144"/>
    <cellStyle name="Calculation 30 6 3 2" xfId="23242"/>
    <cellStyle name="Calculation 30 6 3 2 2" xfId="44428"/>
    <cellStyle name="Calculation 30 6 3 3" xfId="33824"/>
    <cellStyle name="Calculation 30 6 4" xfId="18129"/>
    <cellStyle name="Calculation 30 6 4 2" xfId="39316"/>
    <cellStyle name="Calculation 30 6 5" xfId="28499"/>
    <cellStyle name="Calculation 30 6_Table 2A-1_EFT (Annual)" xfId="6626"/>
    <cellStyle name="Calculation 30 7" xfId="3832"/>
    <cellStyle name="Calculation 30 7 2" xfId="12195"/>
    <cellStyle name="Calculation 30 7 2 2" xfId="24224"/>
    <cellStyle name="Calculation 30 7 2 2 2" xfId="45410"/>
    <cellStyle name="Calculation 30 7 2 3" xfId="34806"/>
    <cellStyle name="Calculation 30 7 3" xfId="19111"/>
    <cellStyle name="Calculation 30 7 3 2" xfId="40298"/>
    <cellStyle name="Calculation 30 7 4" xfId="29541"/>
    <cellStyle name="Calculation 30 7_Table 2A-1_EFT (Annual)" xfId="12003"/>
    <cellStyle name="Calculation 30 8" xfId="9514"/>
    <cellStyle name="Calculation 30 8 2" xfId="21678"/>
    <cellStyle name="Calculation 30 8 2 2" xfId="42864"/>
    <cellStyle name="Calculation 30 8 3" xfId="32260"/>
    <cellStyle name="Calculation 30 9" xfId="16565"/>
    <cellStyle name="Calculation 30 9 2" xfId="37752"/>
    <cellStyle name="Calculation 30_Table 2A-1_EFT (Annual)" xfId="2957"/>
    <cellStyle name="Calculation 31" xfId="191"/>
    <cellStyle name="Calculation 31 10" xfId="26746"/>
    <cellStyle name="Calculation 31 2" xfId="584"/>
    <cellStyle name="Calculation 31 2 2" xfId="1561"/>
    <cellStyle name="Calculation 31 2 2 2" xfId="2831"/>
    <cellStyle name="Calculation 31 2 2 2 2" xfId="6392"/>
    <cellStyle name="Calculation 31 2 2 2 2 2" xfId="14586"/>
    <cellStyle name="Calculation 31 2 2 2 2 2 2" xfId="26558"/>
    <cellStyle name="Calculation 31 2 2 2 2 2 2 2" xfId="47744"/>
    <cellStyle name="Calculation 31 2 2 2 2 2 3" xfId="37140"/>
    <cellStyle name="Calculation 31 2 2 2 2 3" xfId="21445"/>
    <cellStyle name="Calculation 31 2 2 2 2 3 2" xfId="42632"/>
    <cellStyle name="Calculation 31 2 2 2 2 4" xfId="32048"/>
    <cellStyle name="Calculation 31 2 2 2 2_Table 2A-1_EFT (Annual)" xfId="9353"/>
    <cellStyle name="Calculation 31 2 2 2 3" xfId="11928"/>
    <cellStyle name="Calculation 31 2 2 2 3 2" xfId="24012"/>
    <cellStyle name="Calculation 31 2 2 2 3 2 2" xfId="45198"/>
    <cellStyle name="Calculation 31 2 2 2 3 3" xfId="34594"/>
    <cellStyle name="Calculation 31 2 2 2 4" xfId="18899"/>
    <cellStyle name="Calculation 31 2 2 2 4 2" xfId="40086"/>
    <cellStyle name="Calculation 31 2 2 2 5" xfId="29305"/>
    <cellStyle name="Calculation 31 2 2 2_Table 2A-1_EFT (Annual)" xfId="6628"/>
    <cellStyle name="Calculation 31 2 2 3" xfId="5122"/>
    <cellStyle name="Calculation 31 2 2 3 2" xfId="13382"/>
    <cellStyle name="Calculation 31 2 2 3 2 2" xfId="25388"/>
    <cellStyle name="Calculation 31 2 2 3 2 2 2" xfId="46574"/>
    <cellStyle name="Calculation 31 2 2 3 2 3" xfId="35970"/>
    <cellStyle name="Calculation 31 2 2 3 3" xfId="20275"/>
    <cellStyle name="Calculation 31 2 2 3 3 2" xfId="41462"/>
    <cellStyle name="Calculation 31 2 2 3 4" xfId="30779"/>
    <cellStyle name="Calculation 31 2 2 3_Table 2A-1_EFT (Annual)" xfId="12001"/>
    <cellStyle name="Calculation 31 2 2 4" xfId="10726"/>
    <cellStyle name="Calculation 31 2 2 4 2" xfId="22842"/>
    <cellStyle name="Calculation 31 2 2 4 2 2" xfId="44028"/>
    <cellStyle name="Calculation 31 2 2 4 3" xfId="33424"/>
    <cellStyle name="Calculation 31 2 2 5" xfId="17729"/>
    <cellStyle name="Calculation 31 2 2 5 2" xfId="38916"/>
    <cellStyle name="Calculation 31 2 2 6" xfId="28036"/>
    <cellStyle name="Calculation 31 2 2_Table 2A-1_EFT (Annual)" xfId="6627"/>
    <cellStyle name="Calculation 31 2 3" xfId="1083"/>
    <cellStyle name="Calculation 31 2 3 2" xfId="4644"/>
    <cellStyle name="Calculation 31 2 3 2 2" xfId="12904"/>
    <cellStyle name="Calculation 31 2 3 2 2 2" xfId="24910"/>
    <cellStyle name="Calculation 31 2 3 2 2 2 2" xfId="46096"/>
    <cellStyle name="Calculation 31 2 3 2 2 3" xfId="35492"/>
    <cellStyle name="Calculation 31 2 3 2 3" xfId="19797"/>
    <cellStyle name="Calculation 31 2 3 2 3 2" xfId="40984"/>
    <cellStyle name="Calculation 31 2 3 2 4" xfId="30301"/>
    <cellStyle name="Calculation 31 2 3 2_Table 2A-1_EFT (Annual)" xfId="9355"/>
    <cellStyle name="Calculation 31 2 3 3" xfId="10248"/>
    <cellStyle name="Calculation 31 2 3 3 2" xfId="22364"/>
    <cellStyle name="Calculation 31 2 3 3 2 2" xfId="43550"/>
    <cellStyle name="Calculation 31 2 3 3 3" xfId="32946"/>
    <cellStyle name="Calculation 31 2 3 4" xfId="17251"/>
    <cellStyle name="Calculation 31 2 3 4 2" xfId="38438"/>
    <cellStyle name="Calculation 31 2 3 5" xfId="27558"/>
    <cellStyle name="Calculation 31 2 3_Table 2A-1_EFT (Annual)" xfId="6629"/>
    <cellStyle name="Calculation 31 2 4" xfId="2300"/>
    <cellStyle name="Calculation 31 2 4 2" xfId="5861"/>
    <cellStyle name="Calculation 31 2 4 2 2" xfId="14076"/>
    <cellStyle name="Calculation 31 2 4 2 2 2" xfId="26064"/>
    <cellStyle name="Calculation 31 2 4 2 2 2 2" xfId="47250"/>
    <cellStyle name="Calculation 31 2 4 2 2 3" xfId="36646"/>
    <cellStyle name="Calculation 31 2 4 2 3" xfId="20951"/>
    <cellStyle name="Calculation 31 2 4 2 3 2" xfId="42138"/>
    <cellStyle name="Calculation 31 2 4 2 4" xfId="31518"/>
    <cellStyle name="Calculation 31 2 4 2_Table 2A-1_EFT (Annual)" xfId="13442"/>
    <cellStyle name="Calculation 31 2 4 3" xfId="11420"/>
    <cellStyle name="Calculation 31 2 4 3 2" xfId="23518"/>
    <cellStyle name="Calculation 31 2 4 3 2 2" xfId="44704"/>
    <cellStyle name="Calculation 31 2 4 3 3" xfId="34100"/>
    <cellStyle name="Calculation 31 2 4 4" xfId="18405"/>
    <cellStyle name="Calculation 31 2 4 4 2" xfId="39592"/>
    <cellStyle name="Calculation 31 2 4 5" xfId="28775"/>
    <cellStyle name="Calculation 31 2 4_Table 2A-1_EFT (Annual)" xfId="6630"/>
    <cellStyle name="Calculation 31 2 5" xfId="4154"/>
    <cellStyle name="Calculation 31 2 5 2" xfId="12478"/>
    <cellStyle name="Calculation 31 2 5 2 2" xfId="24500"/>
    <cellStyle name="Calculation 31 2 5 2 2 2" xfId="45686"/>
    <cellStyle name="Calculation 31 2 5 2 3" xfId="35082"/>
    <cellStyle name="Calculation 31 2 5 3" xfId="19387"/>
    <cellStyle name="Calculation 31 2 5 3 2" xfId="40574"/>
    <cellStyle name="Calculation 31 2 5 4" xfId="29842"/>
    <cellStyle name="Calculation 31 2 5_Table 2A-1_EFT (Annual)" xfId="11480"/>
    <cellStyle name="Calculation 31 2 6" xfId="9817"/>
    <cellStyle name="Calculation 31 2 6 2" xfId="21954"/>
    <cellStyle name="Calculation 31 2 6 2 2" xfId="43140"/>
    <cellStyle name="Calculation 31 2 6 3" xfId="32536"/>
    <cellStyle name="Calculation 31 2 7" xfId="16841"/>
    <cellStyle name="Calculation 31 2 7 2" xfId="38028"/>
    <cellStyle name="Calculation 31 2 8" xfId="27099"/>
    <cellStyle name="Calculation 31 2_Table 2A-1_EFT (Annual)" xfId="2961"/>
    <cellStyle name="Calculation 31 3" xfId="421"/>
    <cellStyle name="Calculation 31 3 2" xfId="1404"/>
    <cellStyle name="Calculation 31 3 2 2" xfId="2674"/>
    <cellStyle name="Calculation 31 3 2 2 2" xfId="6235"/>
    <cellStyle name="Calculation 31 3 2 2 2 2" xfId="14429"/>
    <cellStyle name="Calculation 31 3 2 2 2 2 2" xfId="26401"/>
    <cellStyle name="Calculation 31 3 2 2 2 2 2 2" xfId="47587"/>
    <cellStyle name="Calculation 31 3 2 2 2 2 3" xfId="36983"/>
    <cellStyle name="Calculation 31 3 2 2 2 3" xfId="21288"/>
    <cellStyle name="Calculation 31 3 2 2 2 3 2" xfId="42475"/>
    <cellStyle name="Calculation 31 3 2 2 2 4" xfId="31891"/>
    <cellStyle name="Calculation 31 3 2 2 2_Table 2A-1_EFT (Annual)" xfId="13482"/>
    <cellStyle name="Calculation 31 3 2 2 3" xfId="11771"/>
    <cellStyle name="Calculation 31 3 2 2 3 2" xfId="23855"/>
    <cellStyle name="Calculation 31 3 2 2 3 2 2" xfId="45041"/>
    <cellStyle name="Calculation 31 3 2 2 3 3" xfId="34437"/>
    <cellStyle name="Calculation 31 3 2 2 4" xfId="18742"/>
    <cellStyle name="Calculation 31 3 2 2 4 2" xfId="39929"/>
    <cellStyle name="Calculation 31 3 2 2 5" xfId="29148"/>
    <cellStyle name="Calculation 31 3 2 2_Table 2A-1_EFT (Annual)" xfId="6632"/>
    <cellStyle name="Calculation 31 3 2 3" xfId="4965"/>
    <cellStyle name="Calculation 31 3 2 3 2" xfId="13225"/>
    <cellStyle name="Calculation 31 3 2 3 2 2" xfId="25231"/>
    <cellStyle name="Calculation 31 3 2 3 2 2 2" xfId="46417"/>
    <cellStyle name="Calculation 31 3 2 3 2 3" xfId="35813"/>
    <cellStyle name="Calculation 31 3 2 3 3" xfId="20118"/>
    <cellStyle name="Calculation 31 3 2 3 3 2" xfId="41305"/>
    <cellStyle name="Calculation 31 3 2 3 4" xfId="30622"/>
    <cellStyle name="Calculation 31 3 2 3_Table 2A-1_EFT (Annual)" xfId="12000"/>
    <cellStyle name="Calculation 31 3 2 4" xfId="10569"/>
    <cellStyle name="Calculation 31 3 2 4 2" xfId="22685"/>
    <cellStyle name="Calculation 31 3 2 4 2 2" xfId="43871"/>
    <cellStyle name="Calculation 31 3 2 4 3" xfId="33267"/>
    <cellStyle name="Calculation 31 3 2 5" xfId="17572"/>
    <cellStyle name="Calculation 31 3 2 5 2" xfId="38759"/>
    <cellStyle name="Calculation 31 3 2 6" xfId="27879"/>
    <cellStyle name="Calculation 31 3 2_Table 2A-1_EFT (Annual)" xfId="6631"/>
    <cellStyle name="Calculation 31 3 3" xfId="950"/>
    <cellStyle name="Calculation 31 3 3 2" xfId="4511"/>
    <cellStyle name="Calculation 31 3 3 2 2" xfId="12773"/>
    <cellStyle name="Calculation 31 3 3 2 2 2" xfId="24783"/>
    <cellStyle name="Calculation 31 3 3 2 2 2 2" xfId="45969"/>
    <cellStyle name="Calculation 31 3 3 2 2 3" xfId="35365"/>
    <cellStyle name="Calculation 31 3 3 2 3" xfId="19670"/>
    <cellStyle name="Calculation 31 3 3 2 3 2" xfId="40857"/>
    <cellStyle name="Calculation 31 3 3 2 4" xfId="30168"/>
    <cellStyle name="Calculation 31 3 3 2_Table 2A-1_EFT (Annual)" xfId="14145"/>
    <cellStyle name="Calculation 31 3 3 3" xfId="10120"/>
    <cellStyle name="Calculation 31 3 3 3 2" xfId="22237"/>
    <cellStyle name="Calculation 31 3 3 3 2 2" xfId="43423"/>
    <cellStyle name="Calculation 31 3 3 3 3" xfId="32819"/>
    <cellStyle name="Calculation 31 3 3 4" xfId="17124"/>
    <cellStyle name="Calculation 31 3 3 4 2" xfId="38311"/>
    <cellStyle name="Calculation 31 3 3 5" xfId="27425"/>
    <cellStyle name="Calculation 31 3 3_Table 2A-1_EFT (Annual)" xfId="6633"/>
    <cellStyle name="Calculation 31 3 4" xfId="2143"/>
    <cellStyle name="Calculation 31 3 4 2" xfId="5704"/>
    <cellStyle name="Calculation 31 3 4 2 2" xfId="13919"/>
    <cellStyle name="Calculation 31 3 4 2 2 2" xfId="25907"/>
    <cellStyle name="Calculation 31 3 4 2 2 2 2" xfId="47093"/>
    <cellStyle name="Calculation 31 3 4 2 2 3" xfId="36489"/>
    <cellStyle name="Calculation 31 3 4 2 3" xfId="20794"/>
    <cellStyle name="Calculation 31 3 4 2 3 2" xfId="41981"/>
    <cellStyle name="Calculation 31 3 4 2 4" xfId="31361"/>
    <cellStyle name="Calculation 31 3 4 2_Table 2A-1_EFT (Annual)" xfId="9523"/>
    <cellStyle name="Calculation 31 3 4 3" xfId="11263"/>
    <cellStyle name="Calculation 31 3 4 3 2" xfId="23361"/>
    <cellStyle name="Calculation 31 3 4 3 2 2" xfId="44547"/>
    <cellStyle name="Calculation 31 3 4 3 3" xfId="33943"/>
    <cellStyle name="Calculation 31 3 4 4" xfId="18248"/>
    <cellStyle name="Calculation 31 3 4 4 2" xfId="39435"/>
    <cellStyle name="Calculation 31 3 4 5" xfId="28618"/>
    <cellStyle name="Calculation 31 3 4_Table 2A-1_EFT (Annual)" xfId="6634"/>
    <cellStyle name="Calculation 31 3 5" xfId="3991"/>
    <cellStyle name="Calculation 31 3 5 2" xfId="12319"/>
    <cellStyle name="Calculation 31 3 5 2 2" xfId="24343"/>
    <cellStyle name="Calculation 31 3 5 2 2 2" xfId="45529"/>
    <cellStyle name="Calculation 31 3 5 2 3" xfId="34925"/>
    <cellStyle name="Calculation 31 3 5 3" xfId="19230"/>
    <cellStyle name="Calculation 31 3 5 3 2" xfId="40417"/>
    <cellStyle name="Calculation 31 3 5 4" xfId="29679"/>
    <cellStyle name="Calculation 31 3 5_Table 2A-1_EFT (Annual)" xfId="11996"/>
    <cellStyle name="Calculation 31 3 6" xfId="9656"/>
    <cellStyle name="Calculation 31 3 6 2" xfId="21797"/>
    <cellStyle name="Calculation 31 3 6 2 2" xfId="42983"/>
    <cellStyle name="Calculation 31 3 6 3" xfId="32379"/>
    <cellStyle name="Calculation 31 3 7" xfId="16684"/>
    <cellStyle name="Calculation 31 3 7 2" xfId="37871"/>
    <cellStyle name="Calculation 31 3 8" xfId="26936"/>
    <cellStyle name="Calculation 31 3_Table 2A-1_EFT (Annual)" xfId="2962"/>
    <cellStyle name="Calculation 31 4" xfId="1239"/>
    <cellStyle name="Calculation 31 4 2" xfId="2509"/>
    <cellStyle name="Calculation 31 4 2 2" xfId="6070"/>
    <cellStyle name="Calculation 31 4 2 2 2" xfId="14264"/>
    <cellStyle name="Calculation 31 4 2 2 2 2" xfId="26236"/>
    <cellStyle name="Calculation 31 4 2 2 2 2 2" xfId="47422"/>
    <cellStyle name="Calculation 31 4 2 2 2 3" xfId="36818"/>
    <cellStyle name="Calculation 31 4 2 2 3" xfId="21123"/>
    <cellStyle name="Calculation 31 4 2 2 3 2" xfId="42310"/>
    <cellStyle name="Calculation 31 4 2 2 4" xfId="31726"/>
    <cellStyle name="Calculation 31 4 2 2_Table 2A-1_EFT (Annual)" xfId="10791"/>
    <cellStyle name="Calculation 31 4 2 3" xfId="11606"/>
    <cellStyle name="Calculation 31 4 2 3 2" xfId="23690"/>
    <cellStyle name="Calculation 31 4 2 3 2 2" xfId="44876"/>
    <cellStyle name="Calculation 31 4 2 3 3" xfId="34272"/>
    <cellStyle name="Calculation 31 4 2 4" xfId="18577"/>
    <cellStyle name="Calculation 31 4 2 4 2" xfId="39764"/>
    <cellStyle name="Calculation 31 4 2 5" xfId="28983"/>
    <cellStyle name="Calculation 31 4 2_Table 2A-1_EFT (Annual)" xfId="6636"/>
    <cellStyle name="Calculation 31 4 3" xfId="4800"/>
    <cellStyle name="Calculation 31 4 3 2" xfId="13060"/>
    <cellStyle name="Calculation 31 4 3 2 2" xfId="25066"/>
    <cellStyle name="Calculation 31 4 3 2 2 2" xfId="46252"/>
    <cellStyle name="Calculation 31 4 3 2 3" xfId="35648"/>
    <cellStyle name="Calculation 31 4 3 3" xfId="19953"/>
    <cellStyle name="Calculation 31 4 3 3 2" xfId="41140"/>
    <cellStyle name="Calculation 31 4 3 4" xfId="30457"/>
    <cellStyle name="Calculation 31 4 3_Table 2A-1_EFT (Annual)" xfId="12541"/>
    <cellStyle name="Calculation 31 4 4" xfId="10404"/>
    <cellStyle name="Calculation 31 4 4 2" xfId="22520"/>
    <cellStyle name="Calculation 31 4 4 2 2" xfId="43706"/>
    <cellStyle name="Calculation 31 4 4 3" xfId="33102"/>
    <cellStyle name="Calculation 31 4 5" xfId="17407"/>
    <cellStyle name="Calculation 31 4 5 2" xfId="38594"/>
    <cellStyle name="Calculation 31 4 6" xfId="27714"/>
    <cellStyle name="Calculation 31 4_Table 2A-1_EFT (Annual)" xfId="6635"/>
    <cellStyle name="Calculation 31 5" xfId="792"/>
    <cellStyle name="Calculation 31 5 2" xfId="4353"/>
    <cellStyle name="Calculation 31 5 2 2" xfId="12633"/>
    <cellStyle name="Calculation 31 5 2 2 2" xfId="24650"/>
    <cellStyle name="Calculation 31 5 2 2 2 2" xfId="45836"/>
    <cellStyle name="Calculation 31 5 2 2 3" xfId="35232"/>
    <cellStyle name="Calculation 31 5 2 3" xfId="19537"/>
    <cellStyle name="Calculation 31 5 2 3 2" xfId="40724"/>
    <cellStyle name="Calculation 31 5 2 4" xfId="30010"/>
    <cellStyle name="Calculation 31 5 2_Table 2A-1_EFT (Annual)" xfId="10897"/>
    <cellStyle name="Calculation 31 5 3" xfId="9981"/>
    <cellStyle name="Calculation 31 5 3 2" xfId="22104"/>
    <cellStyle name="Calculation 31 5 3 2 2" xfId="43290"/>
    <cellStyle name="Calculation 31 5 3 3" xfId="32686"/>
    <cellStyle name="Calculation 31 5 4" xfId="16991"/>
    <cellStyle name="Calculation 31 5 4 2" xfId="38178"/>
    <cellStyle name="Calculation 31 5 5" xfId="27267"/>
    <cellStyle name="Calculation 31 5_Table 2A-1_EFT (Annual)" xfId="6637"/>
    <cellStyle name="Calculation 31 6" xfId="1978"/>
    <cellStyle name="Calculation 31 6 2" xfId="5539"/>
    <cellStyle name="Calculation 31 6 2 2" xfId="13754"/>
    <cellStyle name="Calculation 31 6 2 2 2" xfId="25742"/>
    <cellStyle name="Calculation 31 6 2 2 2 2" xfId="46928"/>
    <cellStyle name="Calculation 31 6 2 2 3" xfId="36324"/>
    <cellStyle name="Calculation 31 6 2 3" xfId="20629"/>
    <cellStyle name="Calculation 31 6 2 3 2" xfId="41816"/>
    <cellStyle name="Calculation 31 6 2 4" xfId="31196"/>
    <cellStyle name="Calculation 31 6 2_Table 2A-1_EFT (Annual)" xfId="12212"/>
    <cellStyle name="Calculation 31 6 3" xfId="11098"/>
    <cellStyle name="Calculation 31 6 3 2" xfId="23196"/>
    <cellStyle name="Calculation 31 6 3 2 2" xfId="44382"/>
    <cellStyle name="Calculation 31 6 3 3" xfId="33778"/>
    <cellStyle name="Calculation 31 6 4" xfId="18083"/>
    <cellStyle name="Calculation 31 6 4 2" xfId="39270"/>
    <cellStyle name="Calculation 31 6 5" xfId="28453"/>
    <cellStyle name="Calculation 31 6_Table 2A-1_EFT (Annual)" xfId="6638"/>
    <cellStyle name="Calculation 31 7" xfId="3780"/>
    <cellStyle name="Calculation 31 7 2" xfId="12148"/>
    <cellStyle name="Calculation 31 7 2 2" xfId="24178"/>
    <cellStyle name="Calculation 31 7 2 2 2" xfId="45364"/>
    <cellStyle name="Calculation 31 7 2 3" xfId="34760"/>
    <cellStyle name="Calculation 31 7 3" xfId="19065"/>
    <cellStyle name="Calculation 31 7 3 2" xfId="40252"/>
    <cellStyle name="Calculation 31 7 4" xfId="29489"/>
    <cellStyle name="Calculation 31 7_Table 2A-1_EFT (Annual)" xfId="13485"/>
    <cellStyle name="Calculation 31 8" xfId="9467"/>
    <cellStyle name="Calculation 31 8 2" xfId="21632"/>
    <cellStyle name="Calculation 31 8 2 2" xfId="42818"/>
    <cellStyle name="Calculation 31 8 3" xfId="32214"/>
    <cellStyle name="Calculation 31 9" xfId="16519"/>
    <cellStyle name="Calculation 31 9 2" xfId="37706"/>
    <cellStyle name="Calculation 31_Table 2A-1_EFT (Annual)" xfId="2960"/>
    <cellStyle name="Calculation 32" xfId="247"/>
    <cellStyle name="Calculation 32 10" xfId="26802"/>
    <cellStyle name="Calculation 32 2" xfId="634"/>
    <cellStyle name="Calculation 32 2 2" xfId="1611"/>
    <cellStyle name="Calculation 32 2 2 2" xfId="2881"/>
    <cellStyle name="Calculation 32 2 2 2 2" xfId="6442"/>
    <cellStyle name="Calculation 32 2 2 2 2 2" xfId="14636"/>
    <cellStyle name="Calculation 32 2 2 2 2 2 2" xfId="26608"/>
    <cellStyle name="Calculation 32 2 2 2 2 2 2 2" xfId="47794"/>
    <cellStyle name="Calculation 32 2 2 2 2 2 3" xfId="37190"/>
    <cellStyle name="Calculation 32 2 2 2 2 3" xfId="21495"/>
    <cellStyle name="Calculation 32 2 2 2 2 3 2" xfId="42682"/>
    <cellStyle name="Calculation 32 2 2 2 2 4" xfId="32098"/>
    <cellStyle name="Calculation 32 2 2 2 2_Table 2A-1_EFT (Annual)" xfId="11495"/>
    <cellStyle name="Calculation 32 2 2 2 3" xfId="11978"/>
    <cellStyle name="Calculation 32 2 2 2 3 2" xfId="24062"/>
    <cellStyle name="Calculation 32 2 2 2 3 2 2" xfId="45248"/>
    <cellStyle name="Calculation 32 2 2 2 3 3" xfId="34644"/>
    <cellStyle name="Calculation 32 2 2 2 4" xfId="18949"/>
    <cellStyle name="Calculation 32 2 2 2 4 2" xfId="40136"/>
    <cellStyle name="Calculation 32 2 2 2 5" xfId="29355"/>
    <cellStyle name="Calculation 32 2 2 2_Table 2A-1_EFT (Annual)" xfId="6640"/>
    <cellStyle name="Calculation 32 2 2 3" xfId="5172"/>
    <cellStyle name="Calculation 32 2 2 3 2" xfId="13432"/>
    <cellStyle name="Calculation 32 2 2 3 2 2" xfId="25438"/>
    <cellStyle name="Calculation 32 2 2 3 2 2 2" xfId="46624"/>
    <cellStyle name="Calculation 32 2 2 3 2 3" xfId="36020"/>
    <cellStyle name="Calculation 32 2 2 3 3" xfId="20325"/>
    <cellStyle name="Calculation 32 2 2 3 3 2" xfId="41512"/>
    <cellStyle name="Calculation 32 2 2 3 4" xfId="30829"/>
    <cellStyle name="Calculation 32 2 2 3_Table 2A-1_EFT (Annual)" xfId="9549"/>
    <cellStyle name="Calculation 32 2 2 4" xfId="10776"/>
    <cellStyle name="Calculation 32 2 2 4 2" xfId="22892"/>
    <cellStyle name="Calculation 32 2 2 4 2 2" xfId="44078"/>
    <cellStyle name="Calculation 32 2 2 4 3" xfId="33474"/>
    <cellStyle name="Calculation 32 2 2 5" xfId="17779"/>
    <cellStyle name="Calculation 32 2 2 5 2" xfId="38966"/>
    <cellStyle name="Calculation 32 2 2 6" xfId="28086"/>
    <cellStyle name="Calculation 32 2 2_Table 2A-1_EFT (Annual)" xfId="6639"/>
    <cellStyle name="Calculation 32 2 3" xfId="1124"/>
    <cellStyle name="Calculation 32 2 3 2" xfId="4685"/>
    <cellStyle name="Calculation 32 2 3 2 2" xfId="12945"/>
    <cellStyle name="Calculation 32 2 3 2 2 2" xfId="24951"/>
    <cellStyle name="Calculation 32 2 3 2 2 2 2" xfId="46137"/>
    <cellStyle name="Calculation 32 2 3 2 2 3" xfId="35533"/>
    <cellStyle name="Calculation 32 2 3 2 3" xfId="19838"/>
    <cellStyle name="Calculation 32 2 3 2 3 2" xfId="41025"/>
    <cellStyle name="Calculation 32 2 3 2 4" xfId="30342"/>
    <cellStyle name="Calculation 32 2 3 2_Table 2A-1_EFT (Annual)" xfId="11999"/>
    <cellStyle name="Calculation 32 2 3 3" xfId="10289"/>
    <cellStyle name="Calculation 32 2 3 3 2" xfId="22405"/>
    <cellStyle name="Calculation 32 2 3 3 2 2" xfId="43591"/>
    <cellStyle name="Calculation 32 2 3 3 3" xfId="32987"/>
    <cellStyle name="Calculation 32 2 3 4" xfId="17292"/>
    <cellStyle name="Calculation 32 2 3 4 2" xfId="38479"/>
    <cellStyle name="Calculation 32 2 3 5" xfId="27599"/>
    <cellStyle name="Calculation 32 2 3_Table 2A-1_EFT (Annual)" xfId="6641"/>
    <cellStyle name="Calculation 32 2 4" xfId="2350"/>
    <cellStyle name="Calculation 32 2 4 2" xfId="5911"/>
    <cellStyle name="Calculation 32 2 4 2 2" xfId="14126"/>
    <cellStyle name="Calculation 32 2 4 2 2 2" xfId="26114"/>
    <cellStyle name="Calculation 32 2 4 2 2 2 2" xfId="47300"/>
    <cellStyle name="Calculation 32 2 4 2 2 3" xfId="36696"/>
    <cellStyle name="Calculation 32 2 4 2 3" xfId="21001"/>
    <cellStyle name="Calculation 32 2 4 2 3 2" xfId="42188"/>
    <cellStyle name="Calculation 32 2 4 2 4" xfId="31568"/>
    <cellStyle name="Calculation 32 2 4 2_Table 2A-1_EFT (Annual)" xfId="11997"/>
    <cellStyle name="Calculation 32 2 4 3" xfId="11470"/>
    <cellStyle name="Calculation 32 2 4 3 2" xfId="23568"/>
    <cellStyle name="Calculation 32 2 4 3 2 2" xfId="44754"/>
    <cellStyle name="Calculation 32 2 4 3 3" xfId="34150"/>
    <cellStyle name="Calculation 32 2 4 4" xfId="18455"/>
    <cellStyle name="Calculation 32 2 4 4 2" xfId="39642"/>
    <cellStyle name="Calculation 32 2 4 5" xfId="28825"/>
    <cellStyle name="Calculation 32 2 4_Table 2A-1_EFT (Annual)" xfId="6642"/>
    <cellStyle name="Calculation 32 2 5" xfId="4204"/>
    <cellStyle name="Calculation 32 2 5 2" xfId="12528"/>
    <cellStyle name="Calculation 32 2 5 2 2" xfId="24550"/>
    <cellStyle name="Calculation 32 2 5 2 2 2" xfId="45736"/>
    <cellStyle name="Calculation 32 2 5 2 3" xfId="35132"/>
    <cellStyle name="Calculation 32 2 5 3" xfId="19437"/>
    <cellStyle name="Calculation 32 2 5 3 2" xfId="40624"/>
    <cellStyle name="Calculation 32 2 5 4" xfId="29892"/>
    <cellStyle name="Calculation 32 2 5_Table 2A-1_EFT (Annual)" xfId="11998"/>
    <cellStyle name="Calculation 32 2 6" xfId="9867"/>
    <cellStyle name="Calculation 32 2 6 2" xfId="22004"/>
    <cellStyle name="Calculation 32 2 6 2 2" xfId="43190"/>
    <cellStyle name="Calculation 32 2 6 3" xfId="32586"/>
    <cellStyle name="Calculation 32 2 7" xfId="16891"/>
    <cellStyle name="Calculation 32 2 7 2" xfId="38078"/>
    <cellStyle name="Calculation 32 2 8" xfId="27149"/>
    <cellStyle name="Calculation 32 2_Table 2A-1_EFT (Annual)" xfId="2964"/>
    <cellStyle name="Calculation 32 3" xfId="473"/>
    <cellStyle name="Calculation 32 3 2" xfId="1450"/>
    <cellStyle name="Calculation 32 3 2 2" xfId="2720"/>
    <cellStyle name="Calculation 32 3 2 2 2" xfId="6281"/>
    <cellStyle name="Calculation 32 3 2 2 2 2" xfId="14475"/>
    <cellStyle name="Calculation 32 3 2 2 2 2 2" xfId="26447"/>
    <cellStyle name="Calculation 32 3 2 2 2 2 2 2" xfId="47633"/>
    <cellStyle name="Calculation 32 3 2 2 2 2 3" xfId="37029"/>
    <cellStyle name="Calculation 32 3 2 2 2 3" xfId="21334"/>
    <cellStyle name="Calculation 32 3 2 2 2 3 2" xfId="42521"/>
    <cellStyle name="Calculation 32 3 2 2 2 4" xfId="31937"/>
    <cellStyle name="Calculation 32 3 2 2 2_Table 2A-1_EFT (Annual)" xfId="12351"/>
    <cellStyle name="Calculation 32 3 2 2 3" xfId="11817"/>
    <cellStyle name="Calculation 32 3 2 2 3 2" xfId="23901"/>
    <cellStyle name="Calculation 32 3 2 2 3 2 2" xfId="45087"/>
    <cellStyle name="Calculation 32 3 2 2 3 3" xfId="34483"/>
    <cellStyle name="Calculation 32 3 2 2 4" xfId="18788"/>
    <cellStyle name="Calculation 32 3 2 2 4 2" xfId="39975"/>
    <cellStyle name="Calculation 32 3 2 2 5" xfId="29194"/>
    <cellStyle name="Calculation 32 3 2 2_Table 2A-1_EFT (Annual)" xfId="6644"/>
    <cellStyle name="Calculation 32 3 2 3" xfId="5011"/>
    <cellStyle name="Calculation 32 3 2 3 2" xfId="13271"/>
    <cellStyle name="Calculation 32 3 2 3 2 2" xfId="25277"/>
    <cellStyle name="Calculation 32 3 2 3 2 2 2" xfId="46463"/>
    <cellStyle name="Calculation 32 3 2 3 2 3" xfId="35859"/>
    <cellStyle name="Calculation 32 3 2 3 3" xfId="20164"/>
    <cellStyle name="Calculation 32 3 2 3 3 2" xfId="41351"/>
    <cellStyle name="Calculation 32 3 2 3 4" xfId="30668"/>
    <cellStyle name="Calculation 32 3 2 3_Table 2A-1_EFT (Annual)" xfId="13515"/>
    <cellStyle name="Calculation 32 3 2 4" xfId="10615"/>
    <cellStyle name="Calculation 32 3 2 4 2" xfId="22731"/>
    <cellStyle name="Calculation 32 3 2 4 2 2" xfId="43917"/>
    <cellStyle name="Calculation 32 3 2 4 3" xfId="33313"/>
    <cellStyle name="Calculation 32 3 2 5" xfId="17618"/>
    <cellStyle name="Calculation 32 3 2 5 2" xfId="38805"/>
    <cellStyle name="Calculation 32 3 2 6" xfId="27925"/>
    <cellStyle name="Calculation 32 3 2_Table 2A-1_EFT (Annual)" xfId="6643"/>
    <cellStyle name="Calculation 32 3 3" xfId="994"/>
    <cellStyle name="Calculation 32 3 3 2" xfId="4555"/>
    <cellStyle name="Calculation 32 3 3 2 2" xfId="12815"/>
    <cellStyle name="Calculation 32 3 3 2 2 2" xfId="24821"/>
    <cellStyle name="Calculation 32 3 3 2 2 2 2" xfId="46007"/>
    <cellStyle name="Calculation 32 3 3 2 2 3" xfId="35403"/>
    <cellStyle name="Calculation 32 3 3 2 3" xfId="19708"/>
    <cellStyle name="Calculation 32 3 3 2 3 2" xfId="40895"/>
    <cellStyle name="Calculation 32 3 3 2 4" xfId="30212"/>
    <cellStyle name="Calculation 32 3 3 2_Table 2A-1_EFT (Annual)" xfId="12802"/>
    <cellStyle name="Calculation 32 3 3 3" xfId="10159"/>
    <cellStyle name="Calculation 32 3 3 3 2" xfId="22275"/>
    <cellStyle name="Calculation 32 3 3 3 2 2" xfId="43461"/>
    <cellStyle name="Calculation 32 3 3 3 3" xfId="32857"/>
    <cellStyle name="Calculation 32 3 3 4" xfId="17162"/>
    <cellStyle name="Calculation 32 3 3 4 2" xfId="38349"/>
    <cellStyle name="Calculation 32 3 3 5" xfId="27469"/>
    <cellStyle name="Calculation 32 3 3_Table 2A-1_EFT (Annual)" xfId="6645"/>
    <cellStyle name="Calculation 32 3 4" xfId="2189"/>
    <cellStyle name="Calculation 32 3 4 2" xfId="5750"/>
    <cellStyle name="Calculation 32 3 4 2 2" xfId="13965"/>
    <cellStyle name="Calculation 32 3 4 2 2 2" xfId="25953"/>
    <cellStyle name="Calculation 32 3 4 2 2 2 2" xfId="47139"/>
    <cellStyle name="Calculation 32 3 4 2 2 3" xfId="36535"/>
    <cellStyle name="Calculation 32 3 4 2 3" xfId="20840"/>
    <cellStyle name="Calculation 32 3 4 2 3 2" xfId="42027"/>
    <cellStyle name="Calculation 32 3 4 2 4" xfId="31407"/>
    <cellStyle name="Calculation 32 3 4 2_Table 2A-1_EFT (Annual)" xfId="11498"/>
    <cellStyle name="Calculation 32 3 4 3" xfId="11309"/>
    <cellStyle name="Calculation 32 3 4 3 2" xfId="23407"/>
    <cellStyle name="Calculation 32 3 4 3 2 2" xfId="44593"/>
    <cellStyle name="Calculation 32 3 4 3 3" xfId="33989"/>
    <cellStyle name="Calculation 32 3 4 4" xfId="18294"/>
    <cellStyle name="Calculation 32 3 4 4 2" xfId="39481"/>
    <cellStyle name="Calculation 32 3 4 5" xfId="28664"/>
    <cellStyle name="Calculation 32 3 4_Table 2A-1_EFT (Annual)" xfId="6646"/>
    <cellStyle name="Calculation 32 3 5" xfId="4043"/>
    <cellStyle name="Calculation 32 3 5 2" xfId="12367"/>
    <cellStyle name="Calculation 32 3 5 2 2" xfId="24389"/>
    <cellStyle name="Calculation 32 3 5 2 2 2" xfId="45575"/>
    <cellStyle name="Calculation 32 3 5 2 3" xfId="34971"/>
    <cellStyle name="Calculation 32 3 5 3" xfId="19276"/>
    <cellStyle name="Calculation 32 3 5 3 2" xfId="40463"/>
    <cellStyle name="Calculation 32 3 5 4" xfId="29731"/>
    <cellStyle name="Calculation 32 3 5_Table 2A-1_EFT (Annual)" xfId="9690"/>
    <cellStyle name="Calculation 32 3 6" xfId="9706"/>
    <cellStyle name="Calculation 32 3 6 2" xfId="21843"/>
    <cellStyle name="Calculation 32 3 6 2 2" xfId="43029"/>
    <cellStyle name="Calculation 32 3 6 3" xfId="32425"/>
    <cellStyle name="Calculation 32 3 7" xfId="16730"/>
    <cellStyle name="Calculation 32 3 7 2" xfId="37917"/>
    <cellStyle name="Calculation 32 3 8" xfId="26988"/>
    <cellStyle name="Calculation 32 3_Table 2A-1_EFT (Annual)" xfId="2965"/>
    <cellStyle name="Calculation 32 4" xfId="1289"/>
    <cellStyle name="Calculation 32 4 2" xfId="2559"/>
    <cellStyle name="Calculation 32 4 2 2" xfId="6120"/>
    <cellStyle name="Calculation 32 4 2 2 2" xfId="14314"/>
    <cellStyle name="Calculation 32 4 2 2 2 2" xfId="26286"/>
    <cellStyle name="Calculation 32 4 2 2 2 2 2" xfId="47472"/>
    <cellStyle name="Calculation 32 4 2 2 2 3" xfId="36868"/>
    <cellStyle name="Calculation 32 4 2 2 3" xfId="21173"/>
    <cellStyle name="Calculation 32 4 2 2 3 2" xfId="42360"/>
    <cellStyle name="Calculation 32 4 2 2 4" xfId="31776"/>
    <cellStyle name="Calculation 32 4 2 2_Table 2A-1_EFT (Annual)" xfId="12039"/>
    <cellStyle name="Calculation 32 4 2 3" xfId="11656"/>
    <cellStyle name="Calculation 32 4 2 3 2" xfId="23740"/>
    <cellStyle name="Calculation 32 4 2 3 2 2" xfId="44926"/>
    <cellStyle name="Calculation 32 4 2 3 3" xfId="34322"/>
    <cellStyle name="Calculation 32 4 2 4" xfId="18627"/>
    <cellStyle name="Calculation 32 4 2 4 2" xfId="39814"/>
    <cellStyle name="Calculation 32 4 2 5" xfId="29033"/>
    <cellStyle name="Calculation 32 4 2_Table 2A-1_EFT (Annual)" xfId="6648"/>
    <cellStyle name="Calculation 32 4 3" xfId="4850"/>
    <cellStyle name="Calculation 32 4 3 2" xfId="13110"/>
    <cellStyle name="Calculation 32 4 3 2 2" xfId="25116"/>
    <cellStyle name="Calculation 32 4 3 2 2 2" xfId="46302"/>
    <cellStyle name="Calculation 32 4 3 2 3" xfId="35698"/>
    <cellStyle name="Calculation 32 4 3 3" xfId="20003"/>
    <cellStyle name="Calculation 32 4 3 3 2" xfId="41190"/>
    <cellStyle name="Calculation 32 4 3 4" xfId="30507"/>
    <cellStyle name="Calculation 32 4 3_Table 2A-1_EFT (Annual)" xfId="13448"/>
    <cellStyle name="Calculation 32 4 4" xfId="10454"/>
    <cellStyle name="Calculation 32 4 4 2" xfId="22570"/>
    <cellStyle name="Calculation 32 4 4 2 2" xfId="43756"/>
    <cellStyle name="Calculation 32 4 4 3" xfId="33152"/>
    <cellStyle name="Calculation 32 4 5" xfId="17457"/>
    <cellStyle name="Calculation 32 4 5 2" xfId="38644"/>
    <cellStyle name="Calculation 32 4 6" xfId="27764"/>
    <cellStyle name="Calculation 32 4_Table 2A-1_EFT (Annual)" xfId="6647"/>
    <cellStyle name="Calculation 32 5" xfId="839"/>
    <cellStyle name="Calculation 32 5 2" xfId="4400"/>
    <cellStyle name="Calculation 32 5 2 2" xfId="12674"/>
    <cellStyle name="Calculation 32 5 2 2 2" xfId="24691"/>
    <cellStyle name="Calculation 32 5 2 2 2 2" xfId="45877"/>
    <cellStyle name="Calculation 32 5 2 2 3" xfId="35273"/>
    <cellStyle name="Calculation 32 5 2 3" xfId="19578"/>
    <cellStyle name="Calculation 32 5 2 3 2" xfId="40765"/>
    <cellStyle name="Calculation 32 5 2 4" xfId="30057"/>
    <cellStyle name="Calculation 32 5 2_Table 2A-1_EFT (Annual)" xfId="12540"/>
    <cellStyle name="Calculation 32 5 3" xfId="10023"/>
    <cellStyle name="Calculation 32 5 3 2" xfId="22145"/>
    <cellStyle name="Calculation 32 5 3 2 2" xfId="43331"/>
    <cellStyle name="Calculation 32 5 3 3" xfId="32727"/>
    <cellStyle name="Calculation 32 5 4" xfId="17032"/>
    <cellStyle name="Calculation 32 5 4 2" xfId="38219"/>
    <cellStyle name="Calculation 32 5 5" xfId="27314"/>
    <cellStyle name="Calculation 32 5_Table 2A-1_EFT (Annual)" xfId="6649"/>
    <cellStyle name="Calculation 32 6" xfId="2028"/>
    <cellStyle name="Calculation 32 6 2" xfId="5589"/>
    <cellStyle name="Calculation 32 6 2 2" xfId="13804"/>
    <cellStyle name="Calculation 32 6 2 2 2" xfId="25792"/>
    <cellStyle name="Calculation 32 6 2 2 2 2" xfId="46978"/>
    <cellStyle name="Calculation 32 6 2 2 3" xfId="36374"/>
    <cellStyle name="Calculation 32 6 2 3" xfId="20679"/>
    <cellStyle name="Calculation 32 6 2 3 2" xfId="41866"/>
    <cellStyle name="Calculation 32 6 2 4" xfId="31246"/>
    <cellStyle name="Calculation 32 6 2_Table 2A-1_EFT (Annual)" xfId="10896"/>
    <cellStyle name="Calculation 32 6 3" xfId="11148"/>
    <cellStyle name="Calculation 32 6 3 2" xfId="23246"/>
    <cellStyle name="Calculation 32 6 3 2 2" xfId="44432"/>
    <cellStyle name="Calculation 32 6 3 3" xfId="33828"/>
    <cellStyle name="Calculation 32 6 4" xfId="18133"/>
    <cellStyle name="Calculation 32 6 4 2" xfId="39320"/>
    <cellStyle name="Calculation 32 6 5" xfId="28503"/>
    <cellStyle name="Calculation 32 6_Table 2A-1_EFT (Annual)" xfId="6650"/>
    <cellStyle name="Calculation 32 7" xfId="3836"/>
    <cellStyle name="Calculation 32 7 2" xfId="12199"/>
    <cellStyle name="Calculation 32 7 2 2" xfId="24228"/>
    <cellStyle name="Calculation 32 7 2 2 2" xfId="45414"/>
    <cellStyle name="Calculation 32 7 2 3" xfId="34810"/>
    <cellStyle name="Calculation 32 7 3" xfId="19115"/>
    <cellStyle name="Calculation 32 7 3 2" xfId="40302"/>
    <cellStyle name="Calculation 32 7 4" xfId="29545"/>
    <cellStyle name="Calculation 32 7_Table 2A-1_EFT (Annual)" xfId="11995"/>
    <cellStyle name="Calculation 32 8" xfId="9518"/>
    <cellStyle name="Calculation 32 8 2" xfId="21682"/>
    <cellStyle name="Calculation 32 8 2 2" xfId="42868"/>
    <cellStyle name="Calculation 32 8 3" xfId="32264"/>
    <cellStyle name="Calculation 32 9" xfId="16569"/>
    <cellStyle name="Calculation 32 9 2" xfId="37756"/>
    <cellStyle name="Calculation 32_Table 2A-1_EFT (Annual)" xfId="2963"/>
    <cellStyle name="Calculation 33" xfId="225"/>
    <cellStyle name="Calculation 33 10" xfId="26780"/>
    <cellStyle name="Calculation 33 2" xfId="616"/>
    <cellStyle name="Calculation 33 2 2" xfId="1593"/>
    <cellStyle name="Calculation 33 2 2 2" xfId="2863"/>
    <cellStyle name="Calculation 33 2 2 2 2" xfId="6424"/>
    <cellStyle name="Calculation 33 2 2 2 2 2" xfId="14618"/>
    <cellStyle name="Calculation 33 2 2 2 2 2 2" xfId="26590"/>
    <cellStyle name="Calculation 33 2 2 2 2 2 2 2" xfId="47776"/>
    <cellStyle name="Calculation 33 2 2 2 2 2 3" xfId="37172"/>
    <cellStyle name="Calculation 33 2 2 2 2 3" xfId="21477"/>
    <cellStyle name="Calculation 33 2 2 2 2 3 2" xfId="42664"/>
    <cellStyle name="Calculation 33 2 2 2 2 4" xfId="32080"/>
    <cellStyle name="Calculation 33 2 2 2 2_Table 2A-1_EFT (Annual)" xfId="12685"/>
    <cellStyle name="Calculation 33 2 2 2 3" xfId="11960"/>
    <cellStyle name="Calculation 33 2 2 2 3 2" xfId="24044"/>
    <cellStyle name="Calculation 33 2 2 2 3 2 2" xfId="45230"/>
    <cellStyle name="Calculation 33 2 2 2 3 3" xfId="34626"/>
    <cellStyle name="Calculation 33 2 2 2 4" xfId="18931"/>
    <cellStyle name="Calculation 33 2 2 2 4 2" xfId="40118"/>
    <cellStyle name="Calculation 33 2 2 2 5" xfId="29337"/>
    <cellStyle name="Calculation 33 2 2 2_Table 2A-1_EFT (Annual)" xfId="6652"/>
    <cellStyle name="Calculation 33 2 2 3" xfId="5154"/>
    <cellStyle name="Calculation 33 2 2 3 2" xfId="13414"/>
    <cellStyle name="Calculation 33 2 2 3 2 2" xfId="25420"/>
    <cellStyle name="Calculation 33 2 2 3 2 2 2" xfId="46606"/>
    <cellStyle name="Calculation 33 2 2 3 2 3" xfId="36002"/>
    <cellStyle name="Calculation 33 2 2 3 3" xfId="20307"/>
    <cellStyle name="Calculation 33 2 2 3 3 2" xfId="41494"/>
    <cellStyle name="Calculation 33 2 2 3 4" xfId="30811"/>
    <cellStyle name="Calculation 33 2 2 3_Table 2A-1_EFT (Annual)" xfId="14150"/>
    <cellStyle name="Calculation 33 2 2 4" xfId="10758"/>
    <cellStyle name="Calculation 33 2 2 4 2" xfId="22874"/>
    <cellStyle name="Calculation 33 2 2 4 2 2" xfId="44060"/>
    <cellStyle name="Calculation 33 2 2 4 3" xfId="33456"/>
    <cellStyle name="Calculation 33 2 2 5" xfId="17761"/>
    <cellStyle name="Calculation 33 2 2 5 2" xfId="38948"/>
    <cellStyle name="Calculation 33 2 2 6" xfId="28068"/>
    <cellStyle name="Calculation 33 2 2_Table 2A-1_EFT (Annual)" xfId="6651"/>
    <cellStyle name="Calculation 33 2 3" xfId="1109"/>
    <cellStyle name="Calculation 33 2 3 2" xfId="4670"/>
    <cellStyle name="Calculation 33 2 3 2 2" xfId="12930"/>
    <cellStyle name="Calculation 33 2 3 2 2 2" xfId="24936"/>
    <cellStyle name="Calculation 33 2 3 2 2 2 2" xfId="46122"/>
    <cellStyle name="Calculation 33 2 3 2 2 3" xfId="35518"/>
    <cellStyle name="Calculation 33 2 3 2 3" xfId="19823"/>
    <cellStyle name="Calculation 33 2 3 2 3 2" xfId="41010"/>
    <cellStyle name="Calculation 33 2 3 2 4" xfId="30327"/>
    <cellStyle name="Calculation 33 2 3 2_Table 2A-1_EFT (Annual)" xfId="9548"/>
    <cellStyle name="Calculation 33 2 3 3" xfId="10274"/>
    <cellStyle name="Calculation 33 2 3 3 2" xfId="22390"/>
    <cellStyle name="Calculation 33 2 3 3 2 2" xfId="43576"/>
    <cellStyle name="Calculation 33 2 3 3 3" xfId="32972"/>
    <cellStyle name="Calculation 33 2 3 4" xfId="17277"/>
    <cellStyle name="Calculation 33 2 3 4 2" xfId="38464"/>
    <cellStyle name="Calculation 33 2 3 5" xfId="27584"/>
    <cellStyle name="Calculation 33 2 3_Table 2A-1_EFT (Annual)" xfId="6653"/>
    <cellStyle name="Calculation 33 2 4" xfId="2332"/>
    <cellStyle name="Calculation 33 2 4 2" xfId="5893"/>
    <cellStyle name="Calculation 33 2 4 2 2" xfId="14108"/>
    <cellStyle name="Calculation 33 2 4 2 2 2" xfId="26096"/>
    <cellStyle name="Calculation 33 2 4 2 2 2 2" xfId="47282"/>
    <cellStyle name="Calculation 33 2 4 2 2 3" xfId="36678"/>
    <cellStyle name="Calculation 33 2 4 2 3" xfId="20983"/>
    <cellStyle name="Calculation 33 2 4 2 3 2" xfId="42170"/>
    <cellStyle name="Calculation 33 2 4 2 4" xfId="31550"/>
    <cellStyle name="Calculation 33 2 4 2_Table 2A-1_EFT (Annual)" xfId="11994"/>
    <cellStyle name="Calculation 33 2 4 3" xfId="11452"/>
    <cellStyle name="Calculation 33 2 4 3 2" xfId="23550"/>
    <cellStyle name="Calculation 33 2 4 3 2 2" xfId="44736"/>
    <cellStyle name="Calculation 33 2 4 3 3" xfId="34132"/>
    <cellStyle name="Calculation 33 2 4 4" xfId="18437"/>
    <cellStyle name="Calculation 33 2 4 4 2" xfId="39624"/>
    <cellStyle name="Calculation 33 2 4 5" xfId="28807"/>
    <cellStyle name="Calculation 33 2 4_Table 2A-1_EFT (Annual)" xfId="6654"/>
    <cellStyle name="Calculation 33 2 5" xfId="4186"/>
    <cellStyle name="Calculation 33 2 5 2" xfId="12510"/>
    <cellStyle name="Calculation 33 2 5 2 2" xfId="24532"/>
    <cellStyle name="Calculation 33 2 5 2 2 2" xfId="45718"/>
    <cellStyle name="Calculation 33 2 5 2 3" xfId="35114"/>
    <cellStyle name="Calculation 33 2 5 3" xfId="19419"/>
    <cellStyle name="Calculation 33 2 5 3 2" xfId="40606"/>
    <cellStyle name="Calculation 33 2 5 4" xfId="29874"/>
    <cellStyle name="Calculation 33 2 5_Table 2A-1_EFT (Annual)" xfId="10822"/>
    <cellStyle name="Calculation 33 2 6" xfId="9849"/>
    <cellStyle name="Calculation 33 2 6 2" xfId="21986"/>
    <cellStyle name="Calculation 33 2 6 2 2" xfId="43172"/>
    <cellStyle name="Calculation 33 2 6 3" xfId="32568"/>
    <cellStyle name="Calculation 33 2 7" xfId="16873"/>
    <cellStyle name="Calculation 33 2 7 2" xfId="38060"/>
    <cellStyle name="Calculation 33 2 8" xfId="27131"/>
    <cellStyle name="Calculation 33 2_Table 2A-1_EFT (Annual)" xfId="2967"/>
    <cellStyle name="Calculation 33 3" xfId="452"/>
    <cellStyle name="Calculation 33 3 2" xfId="1433"/>
    <cellStyle name="Calculation 33 3 2 2" xfId="2703"/>
    <cellStyle name="Calculation 33 3 2 2 2" xfId="6264"/>
    <cellStyle name="Calculation 33 3 2 2 2 2" xfId="14458"/>
    <cellStyle name="Calculation 33 3 2 2 2 2 2" xfId="26430"/>
    <cellStyle name="Calculation 33 3 2 2 2 2 2 2" xfId="47616"/>
    <cellStyle name="Calculation 33 3 2 2 2 2 3" xfId="37012"/>
    <cellStyle name="Calculation 33 3 2 2 2 3" xfId="21317"/>
    <cellStyle name="Calculation 33 3 2 2 2 3 2" xfId="42504"/>
    <cellStyle name="Calculation 33 3 2 2 2 4" xfId="31920"/>
    <cellStyle name="Calculation 33 3 2 2 2_Table 2A-1_EFT (Annual)" xfId="11489"/>
    <cellStyle name="Calculation 33 3 2 2 3" xfId="11800"/>
    <cellStyle name="Calculation 33 3 2 2 3 2" xfId="23884"/>
    <cellStyle name="Calculation 33 3 2 2 3 2 2" xfId="45070"/>
    <cellStyle name="Calculation 33 3 2 2 3 3" xfId="34466"/>
    <cellStyle name="Calculation 33 3 2 2 4" xfId="18771"/>
    <cellStyle name="Calculation 33 3 2 2 4 2" xfId="39958"/>
    <cellStyle name="Calculation 33 3 2 2 5" xfId="29177"/>
    <cellStyle name="Calculation 33 3 2 2_Table 2A-1_EFT (Annual)" xfId="6656"/>
    <cellStyle name="Calculation 33 3 2 3" xfId="4994"/>
    <cellStyle name="Calculation 33 3 2 3 2" xfId="13254"/>
    <cellStyle name="Calculation 33 3 2 3 2 2" xfId="25260"/>
    <cellStyle name="Calculation 33 3 2 3 2 2 2" xfId="46446"/>
    <cellStyle name="Calculation 33 3 2 3 2 3" xfId="35842"/>
    <cellStyle name="Calculation 33 3 2 3 3" xfId="20147"/>
    <cellStyle name="Calculation 33 3 2 3 3 2" xfId="41334"/>
    <cellStyle name="Calculation 33 3 2 3 4" xfId="30651"/>
    <cellStyle name="Calculation 33 3 2 3_Table 2A-1_EFT (Annual)" xfId="11993"/>
    <cellStyle name="Calculation 33 3 2 4" xfId="10598"/>
    <cellStyle name="Calculation 33 3 2 4 2" xfId="22714"/>
    <cellStyle name="Calculation 33 3 2 4 2 2" xfId="43900"/>
    <cellStyle name="Calculation 33 3 2 4 3" xfId="33296"/>
    <cellStyle name="Calculation 33 3 2 5" xfId="17601"/>
    <cellStyle name="Calculation 33 3 2 5 2" xfId="38788"/>
    <cellStyle name="Calculation 33 3 2 6" xfId="27908"/>
    <cellStyle name="Calculation 33 3 2_Table 2A-1_EFT (Annual)" xfId="6655"/>
    <cellStyle name="Calculation 33 3 3" xfId="976"/>
    <cellStyle name="Calculation 33 3 3 2" xfId="4537"/>
    <cellStyle name="Calculation 33 3 3 2 2" xfId="12799"/>
    <cellStyle name="Calculation 33 3 3 2 2 2" xfId="24807"/>
    <cellStyle name="Calculation 33 3 3 2 2 2 2" xfId="45993"/>
    <cellStyle name="Calculation 33 3 3 2 2 3" xfId="35389"/>
    <cellStyle name="Calculation 33 3 3 2 3" xfId="19694"/>
    <cellStyle name="Calculation 33 3 3 2 3 2" xfId="40881"/>
    <cellStyle name="Calculation 33 3 3 2 4" xfId="30194"/>
    <cellStyle name="Calculation 33 3 3 2_Table 2A-1_EFT (Annual)" xfId="13514"/>
    <cellStyle name="Calculation 33 3 3 3" xfId="10144"/>
    <cellStyle name="Calculation 33 3 3 3 2" xfId="22261"/>
    <cellStyle name="Calculation 33 3 3 3 2 2" xfId="43447"/>
    <cellStyle name="Calculation 33 3 3 3 3" xfId="32843"/>
    <cellStyle name="Calculation 33 3 3 4" xfId="17148"/>
    <cellStyle name="Calculation 33 3 3 4 2" xfId="38335"/>
    <cellStyle name="Calculation 33 3 3 5" xfId="27451"/>
    <cellStyle name="Calculation 33 3 3_Table 2A-1_EFT (Annual)" xfId="6657"/>
    <cellStyle name="Calculation 33 3 4" xfId="2172"/>
    <cellStyle name="Calculation 33 3 4 2" xfId="5733"/>
    <cellStyle name="Calculation 33 3 4 2 2" xfId="13948"/>
    <cellStyle name="Calculation 33 3 4 2 2 2" xfId="25936"/>
    <cellStyle name="Calculation 33 3 4 2 2 2 2" xfId="47122"/>
    <cellStyle name="Calculation 33 3 4 2 2 3" xfId="36518"/>
    <cellStyle name="Calculation 33 3 4 2 3" xfId="20823"/>
    <cellStyle name="Calculation 33 3 4 2 3 2" xfId="42010"/>
    <cellStyle name="Calculation 33 3 4 2 4" xfId="31390"/>
    <cellStyle name="Calculation 33 3 4 2_Table 2A-1_EFT (Annual)" xfId="12801"/>
    <cellStyle name="Calculation 33 3 4 3" xfId="11292"/>
    <cellStyle name="Calculation 33 3 4 3 2" xfId="23390"/>
    <cellStyle name="Calculation 33 3 4 3 2 2" xfId="44576"/>
    <cellStyle name="Calculation 33 3 4 3 3" xfId="33972"/>
    <cellStyle name="Calculation 33 3 4 4" xfId="18277"/>
    <cellStyle name="Calculation 33 3 4 4 2" xfId="39464"/>
    <cellStyle name="Calculation 33 3 4 5" xfId="28647"/>
    <cellStyle name="Calculation 33 3 4_Table 2A-1_EFT (Annual)" xfId="6658"/>
    <cellStyle name="Calculation 33 3 5" xfId="4022"/>
    <cellStyle name="Calculation 33 3 5 2" xfId="12348"/>
    <cellStyle name="Calculation 33 3 5 2 2" xfId="24372"/>
    <cellStyle name="Calculation 33 3 5 2 2 2" xfId="45558"/>
    <cellStyle name="Calculation 33 3 5 2 3" xfId="34954"/>
    <cellStyle name="Calculation 33 3 5 3" xfId="19259"/>
    <cellStyle name="Calculation 33 3 5 3 2" xfId="40446"/>
    <cellStyle name="Calculation 33 3 5 4" xfId="29710"/>
    <cellStyle name="Calculation 33 3 5_Table 2A-1_EFT (Annual)" xfId="14156"/>
    <cellStyle name="Calculation 33 3 6" xfId="9687"/>
    <cellStyle name="Calculation 33 3 6 2" xfId="21826"/>
    <cellStyle name="Calculation 33 3 6 2 2" xfId="43012"/>
    <cellStyle name="Calculation 33 3 6 3" xfId="32408"/>
    <cellStyle name="Calculation 33 3 7" xfId="16713"/>
    <cellStyle name="Calculation 33 3 7 2" xfId="37900"/>
    <cellStyle name="Calculation 33 3 8" xfId="26967"/>
    <cellStyle name="Calculation 33 3_Table 2A-1_EFT (Annual)" xfId="2968"/>
    <cellStyle name="Calculation 33 4" xfId="1271"/>
    <cellStyle name="Calculation 33 4 2" xfId="2541"/>
    <cellStyle name="Calculation 33 4 2 2" xfId="6102"/>
    <cellStyle name="Calculation 33 4 2 2 2" xfId="14296"/>
    <cellStyle name="Calculation 33 4 2 2 2 2" xfId="26268"/>
    <cellStyle name="Calculation 33 4 2 2 2 2 2" xfId="47454"/>
    <cellStyle name="Calculation 33 4 2 2 2 3" xfId="36850"/>
    <cellStyle name="Calculation 33 4 2 2 3" xfId="21155"/>
    <cellStyle name="Calculation 33 4 2 2 3 2" xfId="42342"/>
    <cellStyle name="Calculation 33 4 2 2 4" xfId="31758"/>
    <cellStyle name="Calculation 33 4 2 2_Table 2A-1_EFT (Annual)" xfId="9501"/>
    <cellStyle name="Calculation 33 4 2 3" xfId="11638"/>
    <cellStyle name="Calculation 33 4 2 3 2" xfId="23722"/>
    <cellStyle name="Calculation 33 4 2 3 2 2" xfId="44908"/>
    <cellStyle name="Calculation 33 4 2 3 3" xfId="34304"/>
    <cellStyle name="Calculation 33 4 2 4" xfId="18609"/>
    <cellStyle name="Calculation 33 4 2 4 2" xfId="39796"/>
    <cellStyle name="Calculation 33 4 2 5" xfId="29015"/>
    <cellStyle name="Calculation 33 4 2_Table 2A-1_EFT (Annual)" xfId="6660"/>
    <cellStyle name="Calculation 33 4 3" xfId="4832"/>
    <cellStyle name="Calculation 33 4 3 2" xfId="13092"/>
    <cellStyle name="Calculation 33 4 3 2 2" xfId="25098"/>
    <cellStyle name="Calculation 33 4 3 2 2 2" xfId="46284"/>
    <cellStyle name="Calculation 33 4 3 2 3" xfId="35680"/>
    <cellStyle name="Calculation 33 4 3 3" xfId="19985"/>
    <cellStyle name="Calculation 33 4 3 3 2" xfId="41172"/>
    <cellStyle name="Calculation 33 4 3 4" xfId="30489"/>
    <cellStyle name="Calculation 33 4 3_Table 2A-1_EFT (Annual)" xfId="11988"/>
    <cellStyle name="Calculation 33 4 4" xfId="10436"/>
    <cellStyle name="Calculation 33 4 4 2" xfId="22552"/>
    <cellStyle name="Calculation 33 4 4 2 2" xfId="43738"/>
    <cellStyle name="Calculation 33 4 4 3" xfId="33134"/>
    <cellStyle name="Calculation 33 4 5" xfId="17439"/>
    <cellStyle name="Calculation 33 4 5 2" xfId="38626"/>
    <cellStyle name="Calculation 33 4 6" xfId="27746"/>
    <cellStyle name="Calculation 33 4_Table 2A-1_EFT (Annual)" xfId="6659"/>
    <cellStyle name="Calculation 33 5" xfId="820"/>
    <cellStyle name="Calculation 33 5 2" xfId="4381"/>
    <cellStyle name="Calculation 33 5 2 2" xfId="12659"/>
    <cellStyle name="Calculation 33 5 2 2 2" xfId="24676"/>
    <cellStyle name="Calculation 33 5 2 2 2 2" xfId="45862"/>
    <cellStyle name="Calculation 33 5 2 2 3" xfId="35258"/>
    <cellStyle name="Calculation 33 5 2 3" xfId="19563"/>
    <cellStyle name="Calculation 33 5 2 3 2" xfId="40750"/>
    <cellStyle name="Calculation 33 5 2 4" xfId="30038"/>
    <cellStyle name="Calculation 33 5 2_Table 2A-1_EFT (Annual)" xfId="13447"/>
    <cellStyle name="Calculation 33 5 3" xfId="10007"/>
    <cellStyle name="Calculation 33 5 3 2" xfId="22130"/>
    <cellStyle name="Calculation 33 5 3 2 2" xfId="43316"/>
    <cellStyle name="Calculation 33 5 3 3" xfId="32712"/>
    <cellStyle name="Calculation 33 5 4" xfId="17017"/>
    <cellStyle name="Calculation 33 5 4 2" xfId="38204"/>
    <cellStyle name="Calculation 33 5 5" xfId="27295"/>
    <cellStyle name="Calculation 33 5_Table 2A-1_EFT (Annual)" xfId="6661"/>
    <cellStyle name="Calculation 33 6" xfId="2010"/>
    <cellStyle name="Calculation 33 6 2" xfId="5571"/>
    <cellStyle name="Calculation 33 6 2 2" xfId="13786"/>
    <cellStyle name="Calculation 33 6 2 2 2" xfId="25774"/>
    <cellStyle name="Calculation 33 6 2 2 2 2" xfId="46960"/>
    <cellStyle name="Calculation 33 6 2 2 3" xfId="36356"/>
    <cellStyle name="Calculation 33 6 2 3" xfId="20661"/>
    <cellStyle name="Calculation 33 6 2 3 2" xfId="41848"/>
    <cellStyle name="Calculation 33 6 2 4" xfId="31228"/>
    <cellStyle name="Calculation 33 6 2_Table 2A-1_EFT (Annual)" xfId="12539"/>
    <cellStyle name="Calculation 33 6 3" xfId="11130"/>
    <cellStyle name="Calculation 33 6 3 2" xfId="23228"/>
    <cellStyle name="Calculation 33 6 3 2 2" xfId="44414"/>
    <cellStyle name="Calculation 33 6 3 3" xfId="33810"/>
    <cellStyle name="Calculation 33 6 4" xfId="18115"/>
    <cellStyle name="Calculation 33 6 4 2" xfId="39302"/>
    <cellStyle name="Calculation 33 6 5" xfId="28485"/>
    <cellStyle name="Calculation 33 6_Table 2A-1_EFT (Annual)" xfId="6662"/>
    <cellStyle name="Calculation 33 7" xfId="3814"/>
    <cellStyle name="Calculation 33 7 2" xfId="12180"/>
    <cellStyle name="Calculation 33 7 2 2" xfId="24210"/>
    <cellStyle name="Calculation 33 7 2 2 2" xfId="45396"/>
    <cellStyle name="Calculation 33 7 2 3" xfId="34792"/>
    <cellStyle name="Calculation 33 7 3" xfId="19097"/>
    <cellStyle name="Calculation 33 7 3 2" xfId="40284"/>
    <cellStyle name="Calculation 33 7 4" xfId="29523"/>
    <cellStyle name="Calculation 33 7_Table 2A-1_EFT (Annual)" xfId="13553"/>
    <cellStyle name="Calculation 33 8" xfId="9499"/>
    <cellStyle name="Calculation 33 8 2" xfId="21664"/>
    <cellStyle name="Calculation 33 8 2 2" xfId="42850"/>
    <cellStyle name="Calculation 33 8 3" xfId="32246"/>
    <cellStyle name="Calculation 33 9" xfId="16551"/>
    <cellStyle name="Calculation 33 9 2" xfId="37738"/>
    <cellStyle name="Calculation 33_Table 2A-1_EFT (Annual)" xfId="2966"/>
    <cellStyle name="Calculation 34" xfId="233"/>
    <cellStyle name="Calculation 34 2" xfId="620"/>
    <cellStyle name="Calculation 34 2 2" xfId="1597"/>
    <cellStyle name="Calculation 34 2 2 2" xfId="2867"/>
    <cellStyle name="Calculation 34 2 2 2 2" xfId="6428"/>
    <cellStyle name="Calculation 34 2 2 2 2 2" xfId="14622"/>
    <cellStyle name="Calculation 34 2 2 2 2 2 2" xfId="26594"/>
    <cellStyle name="Calculation 34 2 2 2 2 2 2 2" xfId="47780"/>
    <cellStyle name="Calculation 34 2 2 2 2 2 3" xfId="37176"/>
    <cellStyle name="Calculation 34 2 2 2 2 3" xfId="21481"/>
    <cellStyle name="Calculation 34 2 2 2 2 3 2" xfId="42668"/>
    <cellStyle name="Calculation 34 2 2 2 2 4" xfId="32084"/>
    <cellStyle name="Calculation 34 2 2 2 2_Table 2A-1_EFT (Annual)" xfId="13484"/>
    <cellStyle name="Calculation 34 2 2 2 3" xfId="11964"/>
    <cellStyle name="Calculation 34 2 2 2 3 2" xfId="24048"/>
    <cellStyle name="Calculation 34 2 2 2 3 2 2" xfId="45234"/>
    <cellStyle name="Calculation 34 2 2 2 3 3" xfId="34630"/>
    <cellStyle name="Calculation 34 2 2 2 4" xfId="18935"/>
    <cellStyle name="Calculation 34 2 2 2 4 2" xfId="40122"/>
    <cellStyle name="Calculation 34 2 2 2 5" xfId="29341"/>
    <cellStyle name="Calculation 34 2 2 2_Table 2A-1_EFT (Annual)" xfId="6664"/>
    <cellStyle name="Calculation 34 2 2 3" xfId="5158"/>
    <cellStyle name="Calculation 34 2 2 3 2" xfId="13418"/>
    <cellStyle name="Calculation 34 2 2 3 2 2" xfId="25424"/>
    <cellStyle name="Calculation 34 2 2 3 2 2 2" xfId="46610"/>
    <cellStyle name="Calculation 34 2 2 3 2 3" xfId="36006"/>
    <cellStyle name="Calculation 34 2 2 3 3" xfId="20311"/>
    <cellStyle name="Calculation 34 2 2 3 3 2" xfId="41498"/>
    <cellStyle name="Calculation 34 2 2 3 4" xfId="30815"/>
    <cellStyle name="Calculation 34 2 2 3_Table 2A-1_EFT (Annual)" xfId="11992"/>
    <cellStyle name="Calculation 34 2 2 4" xfId="10762"/>
    <cellStyle name="Calculation 34 2 2 4 2" xfId="22878"/>
    <cellStyle name="Calculation 34 2 2 4 2 2" xfId="44064"/>
    <cellStyle name="Calculation 34 2 2 4 3" xfId="33460"/>
    <cellStyle name="Calculation 34 2 2 5" xfId="17765"/>
    <cellStyle name="Calculation 34 2 2 5 2" xfId="38952"/>
    <cellStyle name="Calculation 34 2 2 6" xfId="28072"/>
    <cellStyle name="Calculation 34 2 2_Table 2A-1_EFT (Annual)" xfId="6663"/>
    <cellStyle name="Calculation 34 2 3" xfId="1112"/>
    <cellStyle name="Calculation 34 2 3 2" xfId="4673"/>
    <cellStyle name="Calculation 34 2 3 2 2" xfId="12933"/>
    <cellStyle name="Calculation 34 2 3 2 2 2" xfId="24939"/>
    <cellStyle name="Calculation 34 2 3 2 2 2 2" xfId="46125"/>
    <cellStyle name="Calculation 34 2 3 2 2 3" xfId="35521"/>
    <cellStyle name="Calculation 34 2 3 2 3" xfId="19826"/>
    <cellStyle name="Calculation 34 2 3 2 3 2" xfId="41013"/>
    <cellStyle name="Calculation 34 2 3 2 4" xfId="30330"/>
    <cellStyle name="Calculation 34 2 3 2_Table 2A-1_EFT (Annual)" xfId="14149"/>
    <cellStyle name="Calculation 34 2 3 3" xfId="10277"/>
    <cellStyle name="Calculation 34 2 3 3 2" xfId="22393"/>
    <cellStyle name="Calculation 34 2 3 3 2 2" xfId="43579"/>
    <cellStyle name="Calculation 34 2 3 3 3" xfId="32975"/>
    <cellStyle name="Calculation 34 2 3 4" xfId="17280"/>
    <cellStyle name="Calculation 34 2 3 4 2" xfId="38467"/>
    <cellStyle name="Calculation 34 2 3 5" xfId="27587"/>
    <cellStyle name="Calculation 34 2 3_Table 2A-1_EFT (Annual)" xfId="6665"/>
    <cellStyle name="Calculation 34 2 4" xfId="2336"/>
    <cellStyle name="Calculation 34 2 4 2" xfId="5897"/>
    <cellStyle name="Calculation 34 2 4 2 2" xfId="14112"/>
    <cellStyle name="Calculation 34 2 4 2 2 2" xfId="26100"/>
    <cellStyle name="Calculation 34 2 4 2 2 2 2" xfId="47286"/>
    <cellStyle name="Calculation 34 2 4 2 2 3" xfId="36682"/>
    <cellStyle name="Calculation 34 2 4 2 3" xfId="20987"/>
    <cellStyle name="Calculation 34 2 4 2 3 2" xfId="42174"/>
    <cellStyle name="Calculation 34 2 4 2 4" xfId="31554"/>
    <cellStyle name="Calculation 34 2 4 2_Table 2A-1_EFT (Annual)" xfId="9547"/>
    <cellStyle name="Calculation 34 2 4 3" xfId="11456"/>
    <cellStyle name="Calculation 34 2 4 3 2" xfId="23554"/>
    <cellStyle name="Calculation 34 2 4 3 2 2" xfId="44740"/>
    <cellStyle name="Calculation 34 2 4 3 3" xfId="34136"/>
    <cellStyle name="Calculation 34 2 4 4" xfId="18441"/>
    <cellStyle name="Calculation 34 2 4 4 2" xfId="39628"/>
    <cellStyle name="Calculation 34 2 4 5" xfId="28811"/>
    <cellStyle name="Calculation 34 2 4_Table 2A-1_EFT (Annual)" xfId="6666"/>
    <cellStyle name="Calculation 34 2 5" xfId="4190"/>
    <cellStyle name="Calculation 34 2 5 2" xfId="12514"/>
    <cellStyle name="Calculation 34 2 5 2 2" xfId="24536"/>
    <cellStyle name="Calculation 34 2 5 2 2 2" xfId="45722"/>
    <cellStyle name="Calculation 34 2 5 2 3" xfId="35118"/>
    <cellStyle name="Calculation 34 2 5 3" xfId="19423"/>
    <cellStyle name="Calculation 34 2 5 3 2" xfId="40610"/>
    <cellStyle name="Calculation 34 2 5 4" xfId="29878"/>
    <cellStyle name="Calculation 34 2 5_Table 2A-1_EFT (Annual)" xfId="12182"/>
    <cellStyle name="Calculation 34 2 6" xfId="9853"/>
    <cellStyle name="Calculation 34 2 6 2" xfId="21990"/>
    <cellStyle name="Calculation 34 2 6 2 2" xfId="43176"/>
    <cellStyle name="Calculation 34 2 6 3" xfId="32572"/>
    <cellStyle name="Calculation 34 2 7" xfId="16877"/>
    <cellStyle name="Calculation 34 2 7 2" xfId="38064"/>
    <cellStyle name="Calculation 34 2 8" xfId="27135"/>
    <cellStyle name="Calculation 34 2_Table 2A-1_EFT (Annual)" xfId="2970"/>
    <cellStyle name="Calculation 34 3" xfId="1275"/>
    <cellStyle name="Calculation 34 3 2" xfId="2545"/>
    <cellStyle name="Calculation 34 3 2 2" xfId="6106"/>
    <cellStyle name="Calculation 34 3 2 2 2" xfId="14300"/>
    <cellStyle name="Calculation 34 3 2 2 2 2" xfId="26272"/>
    <cellStyle name="Calculation 34 3 2 2 2 2 2" xfId="47458"/>
    <cellStyle name="Calculation 34 3 2 2 2 3" xfId="36854"/>
    <cellStyle name="Calculation 34 3 2 2 3" xfId="21159"/>
    <cellStyle name="Calculation 34 3 2 2 3 2" xfId="42346"/>
    <cellStyle name="Calculation 34 3 2 2 4" xfId="31762"/>
    <cellStyle name="Calculation 34 3 2 2_Table 2A-1_EFT (Annual)" xfId="11990"/>
    <cellStyle name="Calculation 34 3 2 3" xfId="11642"/>
    <cellStyle name="Calculation 34 3 2 3 2" xfId="23726"/>
    <cellStyle name="Calculation 34 3 2 3 2 2" xfId="44912"/>
    <cellStyle name="Calculation 34 3 2 3 3" xfId="34308"/>
    <cellStyle name="Calculation 34 3 2 4" xfId="18613"/>
    <cellStyle name="Calculation 34 3 2 4 2" xfId="39800"/>
    <cellStyle name="Calculation 34 3 2 5" xfId="29019"/>
    <cellStyle name="Calculation 34 3 2_Table 2A-1_EFT (Annual)" xfId="6668"/>
    <cellStyle name="Calculation 34 3 3" xfId="4836"/>
    <cellStyle name="Calculation 34 3 3 2" xfId="13096"/>
    <cellStyle name="Calculation 34 3 3 2 2" xfId="25102"/>
    <cellStyle name="Calculation 34 3 3 2 2 2" xfId="46288"/>
    <cellStyle name="Calculation 34 3 3 2 3" xfId="35684"/>
    <cellStyle name="Calculation 34 3 3 3" xfId="19989"/>
    <cellStyle name="Calculation 34 3 3 3 2" xfId="41176"/>
    <cellStyle name="Calculation 34 3 3 4" xfId="30493"/>
    <cellStyle name="Calculation 34 3 3_Table 2A-1_EFT (Annual)" xfId="11991"/>
    <cellStyle name="Calculation 34 3 4" xfId="10440"/>
    <cellStyle name="Calculation 34 3 4 2" xfId="22556"/>
    <cellStyle name="Calculation 34 3 4 2 2" xfId="43742"/>
    <cellStyle name="Calculation 34 3 4 3" xfId="33138"/>
    <cellStyle name="Calculation 34 3 5" xfId="17443"/>
    <cellStyle name="Calculation 34 3 5 2" xfId="38630"/>
    <cellStyle name="Calculation 34 3 6" xfId="27750"/>
    <cellStyle name="Calculation 34 3_Table 2A-1_EFT (Annual)" xfId="6667"/>
    <cellStyle name="Calculation 34 4" xfId="827"/>
    <cellStyle name="Calculation 34 4 2" xfId="4388"/>
    <cellStyle name="Calculation 34 4 2 2" xfId="12662"/>
    <cellStyle name="Calculation 34 4 2 2 2" xfId="24679"/>
    <cellStyle name="Calculation 34 4 2 2 2 2" xfId="45865"/>
    <cellStyle name="Calculation 34 4 2 2 3" xfId="35261"/>
    <cellStyle name="Calculation 34 4 2 3" xfId="19566"/>
    <cellStyle name="Calculation 34 4 2 3 2" xfId="40753"/>
    <cellStyle name="Calculation 34 4 2 4" xfId="30045"/>
    <cellStyle name="Calculation 34 4 2_Table 2A-1_EFT (Annual)" xfId="10009"/>
    <cellStyle name="Calculation 34 4 3" xfId="10011"/>
    <cellStyle name="Calculation 34 4 3 2" xfId="22133"/>
    <cellStyle name="Calculation 34 4 3 2 2" xfId="43319"/>
    <cellStyle name="Calculation 34 4 3 3" xfId="32715"/>
    <cellStyle name="Calculation 34 4 4" xfId="17020"/>
    <cellStyle name="Calculation 34 4 4 2" xfId="38207"/>
    <cellStyle name="Calculation 34 4 5" xfId="27302"/>
    <cellStyle name="Calculation 34 4_Table 2A-1_EFT (Annual)" xfId="6669"/>
    <cellStyle name="Calculation 34 5" xfId="2014"/>
    <cellStyle name="Calculation 34 5 2" xfId="5575"/>
    <cellStyle name="Calculation 34 5 2 2" xfId="13790"/>
    <cellStyle name="Calculation 34 5 2 2 2" xfId="25778"/>
    <cellStyle name="Calculation 34 5 2 2 2 2" xfId="46964"/>
    <cellStyle name="Calculation 34 5 2 2 3" xfId="36360"/>
    <cellStyle name="Calculation 34 5 2 3" xfId="20665"/>
    <cellStyle name="Calculation 34 5 2 3 2" xfId="41852"/>
    <cellStyle name="Calculation 34 5 2 4" xfId="31232"/>
    <cellStyle name="Calculation 34 5 2_Table 2A-1_EFT (Annual)" xfId="11989"/>
    <cellStyle name="Calculation 34 5 3" xfId="11134"/>
    <cellStyle name="Calculation 34 5 3 2" xfId="23232"/>
    <cellStyle name="Calculation 34 5 3 2 2" xfId="44418"/>
    <cellStyle name="Calculation 34 5 3 3" xfId="33814"/>
    <cellStyle name="Calculation 34 5 4" xfId="18119"/>
    <cellStyle name="Calculation 34 5 4 2" xfId="39306"/>
    <cellStyle name="Calculation 34 5 5" xfId="28489"/>
    <cellStyle name="Calculation 34 5_Table 2A-1_EFT (Annual)" xfId="6670"/>
    <cellStyle name="Calculation 34 6" xfId="3822"/>
    <cellStyle name="Calculation 34 6 2" xfId="12185"/>
    <cellStyle name="Calculation 34 6 2 2" xfId="24214"/>
    <cellStyle name="Calculation 34 6 2 2 2" xfId="45400"/>
    <cellStyle name="Calculation 34 6 2 3" xfId="34796"/>
    <cellStyle name="Calculation 34 6 3" xfId="19101"/>
    <cellStyle name="Calculation 34 6 3 2" xfId="40288"/>
    <cellStyle name="Calculation 34 6 4" xfId="29531"/>
    <cellStyle name="Calculation 34 6_Table 2A-1_EFT (Annual)" xfId="10858"/>
    <cellStyle name="Calculation 34 7" xfId="9504"/>
    <cellStyle name="Calculation 34 7 2" xfId="21668"/>
    <cellStyle name="Calculation 34 7 2 2" xfId="42854"/>
    <cellStyle name="Calculation 34 7 3" xfId="32250"/>
    <cellStyle name="Calculation 34 8" xfId="16555"/>
    <cellStyle name="Calculation 34 8 2" xfId="37742"/>
    <cellStyle name="Calculation 34 9" xfId="26788"/>
    <cellStyle name="Calculation 34_Table 2A-1_EFT (Annual)" xfId="2969"/>
    <cellStyle name="Calculation 35" xfId="279"/>
    <cellStyle name="Calculation 35 2" xfId="1294"/>
    <cellStyle name="Calculation 35 2 2" xfId="2564"/>
    <cellStyle name="Calculation 35 2 2 2" xfId="6125"/>
    <cellStyle name="Calculation 35 2 2 2 2" xfId="14319"/>
    <cellStyle name="Calculation 35 2 2 2 2 2" xfId="26291"/>
    <cellStyle name="Calculation 35 2 2 2 2 2 2" xfId="47477"/>
    <cellStyle name="Calculation 35 2 2 2 2 3" xfId="36873"/>
    <cellStyle name="Calculation 35 2 2 2 3" xfId="21178"/>
    <cellStyle name="Calculation 35 2 2 2 3 2" xfId="42365"/>
    <cellStyle name="Calculation 35 2 2 2 4" xfId="31781"/>
    <cellStyle name="Calculation 35 2 2 2_Table 2A-1_EFT (Annual)" xfId="11497"/>
    <cellStyle name="Calculation 35 2 2 3" xfId="11661"/>
    <cellStyle name="Calculation 35 2 2 3 2" xfId="23745"/>
    <cellStyle name="Calculation 35 2 2 3 2 2" xfId="44931"/>
    <cellStyle name="Calculation 35 2 2 3 3" xfId="34327"/>
    <cellStyle name="Calculation 35 2 2 4" xfId="18632"/>
    <cellStyle name="Calculation 35 2 2 4 2" xfId="39819"/>
    <cellStyle name="Calculation 35 2 2 5" xfId="29038"/>
    <cellStyle name="Calculation 35 2 2_Table 2A-1_EFT (Annual)" xfId="6672"/>
    <cellStyle name="Calculation 35 2 3" xfId="4855"/>
    <cellStyle name="Calculation 35 2 3 2" xfId="13115"/>
    <cellStyle name="Calculation 35 2 3 2 2" xfId="25121"/>
    <cellStyle name="Calculation 35 2 3 2 2 2" xfId="46307"/>
    <cellStyle name="Calculation 35 2 3 2 3" xfId="35703"/>
    <cellStyle name="Calculation 35 2 3 3" xfId="20008"/>
    <cellStyle name="Calculation 35 2 3 3 2" xfId="41195"/>
    <cellStyle name="Calculation 35 2 3 4" xfId="30512"/>
    <cellStyle name="Calculation 35 2 3_Table 2A-1_EFT (Annual)" xfId="9689"/>
    <cellStyle name="Calculation 35 2 4" xfId="10459"/>
    <cellStyle name="Calculation 35 2 4 2" xfId="22575"/>
    <cellStyle name="Calculation 35 2 4 2 2" xfId="43761"/>
    <cellStyle name="Calculation 35 2 4 3" xfId="33157"/>
    <cellStyle name="Calculation 35 2 5" xfId="17462"/>
    <cellStyle name="Calculation 35 2 5 2" xfId="38649"/>
    <cellStyle name="Calculation 35 2 6" xfId="27769"/>
    <cellStyle name="Calculation 35 2_Table 2A-1_EFT (Annual)" xfId="6671"/>
    <cellStyle name="Calculation 35 3" xfId="844"/>
    <cellStyle name="Calculation 35 3 2" xfId="4405"/>
    <cellStyle name="Calculation 35 3 2 2" xfId="12678"/>
    <cellStyle name="Calculation 35 3 2 2 2" xfId="24695"/>
    <cellStyle name="Calculation 35 3 2 2 2 2" xfId="45881"/>
    <cellStyle name="Calculation 35 3 2 2 3" xfId="35277"/>
    <cellStyle name="Calculation 35 3 2 3" xfId="19582"/>
    <cellStyle name="Calculation 35 3 2 3 2" xfId="40769"/>
    <cellStyle name="Calculation 35 3 2 4" xfId="30062"/>
    <cellStyle name="Calculation 35 3 2_Table 2A-1_EFT (Annual)" xfId="9332"/>
    <cellStyle name="Calculation 35 3 3" xfId="10027"/>
    <cellStyle name="Calculation 35 3 3 2" xfId="22149"/>
    <cellStyle name="Calculation 35 3 3 2 2" xfId="43335"/>
    <cellStyle name="Calculation 35 3 3 3" xfId="32731"/>
    <cellStyle name="Calculation 35 3 4" xfId="17036"/>
    <cellStyle name="Calculation 35 3 4 2" xfId="38223"/>
    <cellStyle name="Calculation 35 3 5" xfId="27319"/>
    <cellStyle name="Calculation 35 3_Table 2A-1_EFT (Annual)" xfId="6673"/>
    <cellStyle name="Calculation 35 4" xfId="2033"/>
    <cellStyle name="Calculation 35 4 2" xfId="5594"/>
    <cellStyle name="Calculation 35 4 2 2" xfId="13809"/>
    <cellStyle name="Calculation 35 4 2 2 2" xfId="25797"/>
    <cellStyle name="Calculation 35 4 2 2 2 2" xfId="46983"/>
    <cellStyle name="Calculation 35 4 2 2 3" xfId="36379"/>
    <cellStyle name="Calculation 35 4 2 3" xfId="20684"/>
    <cellStyle name="Calculation 35 4 2 3 2" xfId="41871"/>
    <cellStyle name="Calculation 35 4 2 4" xfId="31251"/>
    <cellStyle name="Calculation 35 4 2_Table 2A-1_EFT (Annual)" xfId="9348"/>
    <cellStyle name="Calculation 35 4 3" xfId="11153"/>
    <cellStyle name="Calculation 35 4 3 2" xfId="23251"/>
    <cellStyle name="Calculation 35 4 3 2 2" xfId="44437"/>
    <cellStyle name="Calculation 35 4 3 3" xfId="33833"/>
    <cellStyle name="Calculation 35 4 4" xfId="18138"/>
    <cellStyle name="Calculation 35 4 4 2" xfId="39325"/>
    <cellStyle name="Calculation 35 4 5" xfId="28508"/>
    <cellStyle name="Calculation 35 4_Table 2A-1_EFT (Annual)" xfId="6674"/>
    <cellStyle name="Calculation 35 5" xfId="3856"/>
    <cellStyle name="Calculation 35 5 2" xfId="12204"/>
    <cellStyle name="Calculation 35 5 2 2" xfId="24233"/>
    <cellStyle name="Calculation 35 5 2 2 2" xfId="45419"/>
    <cellStyle name="Calculation 35 5 2 3" xfId="34815"/>
    <cellStyle name="Calculation 35 5 3" xfId="19120"/>
    <cellStyle name="Calculation 35 5 3 2" xfId="40307"/>
    <cellStyle name="Calculation 35 5 4" xfId="29551"/>
    <cellStyle name="Calculation 35 5_Table 2A-1_EFT (Annual)" xfId="9540"/>
    <cellStyle name="Calculation 35 6" xfId="9533"/>
    <cellStyle name="Calculation 35 6 2" xfId="21687"/>
    <cellStyle name="Calculation 35 6 2 2" xfId="42873"/>
    <cellStyle name="Calculation 35 6 3" xfId="32269"/>
    <cellStyle name="Calculation 35 7" xfId="16574"/>
    <cellStyle name="Calculation 35 7 2" xfId="37761"/>
    <cellStyle name="Calculation 35 8" xfId="26808"/>
    <cellStyle name="Calculation 35_Table 2A-1_EFT (Annual)" xfId="2971"/>
    <cellStyle name="Calculation 36" xfId="643"/>
    <cellStyle name="Calculation 36 2" xfId="1620"/>
    <cellStyle name="Calculation 36 2 2" xfId="2890"/>
    <cellStyle name="Calculation 36 2 2 2" xfId="6451"/>
    <cellStyle name="Calculation 36 2 2 2 2" xfId="14645"/>
    <cellStyle name="Calculation 36 2 2 2 2 2" xfId="26617"/>
    <cellStyle name="Calculation 36 2 2 2 2 2 2" xfId="47803"/>
    <cellStyle name="Calculation 36 2 2 2 2 3" xfId="37199"/>
    <cellStyle name="Calculation 36 2 2 2 3" xfId="21504"/>
    <cellStyle name="Calculation 36 2 2 2 3 2" xfId="42691"/>
    <cellStyle name="Calculation 36 2 2 2 4" xfId="32107"/>
    <cellStyle name="Calculation 36 2 2 2_Table 2A-1_EFT (Annual)" xfId="9347"/>
    <cellStyle name="Calculation 36 2 2 3" xfId="11987"/>
    <cellStyle name="Calculation 36 2 2 3 2" xfId="24071"/>
    <cellStyle name="Calculation 36 2 2 3 2 2" xfId="45257"/>
    <cellStyle name="Calculation 36 2 2 3 3" xfId="34653"/>
    <cellStyle name="Calculation 36 2 2 4" xfId="18958"/>
    <cellStyle name="Calculation 36 2 2 4 2" xfId="40145"/>
    <cellStyle name="Calculation 36 2 2 5" xfId="29364"/>
    <cellStyle name="Calculation 36 2 2_Table 2A-1_EFT (Annual)" xfId="6676"/>
    <cellStyle name="Calculation 36 2 3" xfId="5181"/>
    <cellStyle name="Calculation 36 2 3 2" xfId="13441"/>
    <cellStyle name="Calculation 36 2 3 2 2" xfId="25447"/>
    <cellStyle name="Calculation 36 2 3 2 2 2" xfId="46633"/>
    <cellStyle name="Calculation 36 2 3 2 3" xfId="36029"/>
    <cellStyle name="Calculation 36 2 3 3" xfId="20334"/>
    <cellStyle name="Calculation 36 2 3 3 2" xfId="41521"/>
    <cellStyle name="Calculation 36 2 3 4" xfId="30838"/>
    <cellStyle name="Calculation 36 2 3_Table 2A-1_EFT (Annual)" xfId="9538"/>
    <cellStyle name="Calculation 36 2 4" xfId="10785"/>
    <cellStyle name="Calculation 36 2 4 2" xfId="22901"/>
    <cellStyle name="Calculation 36 2 4 2 2" xfId="44087"/>
    <cellStyle name="Calculation 36 2 4 3" xfId="33483"/>
    <cellStyle name="Calculation 36 2 5" xfId="17788"/>
    <cellStyle name="Calculation 36 2 5 2" xfId="38975"/>
    <cellStyle name="Calculation 36 2 6" xfId="28095"/>
    <cellStyle name="Calculation 36 2_Table 2A-1_EFT (Annual)" xfId="6675"/>
    <cellStyle name="Calculation 36 3" xfId="1132"/>
    <cellStyle name="Calculation 36 3 2" xfId="4693"/>
    <cellStyle name="Calculation 36 3 2 2" xfId="12953"/>
    <cellStyle name="Calculation 36 3 2 2 2" xfId="24959"/>
    <cellStyle name="Calculation 36 3 2 2 2 2" xfId="46145"/>
    <cellStyle name="Calculation 36 3 2 2 3" xfId="35541"/>
    <cellStyle name="Calculation 36 3 2 3" xfId="19846"/>
    <cellStyle name="Calculation 36 3 2 3 2" xfId="41033"/>
    <cellStyle name="Calculation 36 3 2 4" xfId="30350"/>
    <cellStyle name="Calculation 36 3 2_Table 2A-1_EFT (Annual)" xfId="9537"/>
    <cellStyle name="Calculation 36 3 3" xfId="10297"/>
    <cellStyle name="Calculation 36 3 3 2" xfId="22413"/>
    <cellStyle name="Calculation 36 3 3 2 2" xfId="43599"/>
    <cellStyle name="Calculation 36 3 3 3" xfId="32995"/>
    <cellStyle name="Calculation 36 3 4" xfId="17300"/>
    <cellStyle name="Calculation 36 3 4 2" xfId="38487"/>
    <cellStyle name="Calculation 36 3 5" xfId="27607"/>
    <cellStyle name="Calculation 36 3_Table 2A-1_EFT (Annual)" xfId="6677"/>
    <cellStyle name="Calculation 36 4" xfId="2359"/>
    <cellStyle name="Calculation 36 4 2" xfId="5920"/>
    <cellStyle name="Calculation 36 4 2 2" xfId="14135"/>
    <cellStyle name="Calculation 36 4 2 2 2" xfId="26123"/>
    <cellStyle name="Calculation 36 4 2 2 2 2" xfId="47309"/>
    <cellStyle name="Calculation 36 4 2 2 3" xfId="36705"/>
    <cellStyle name="Calculation 36 4 2 3" xfId="21010"/>
    <cellStyle name="Calculation 36 4 2 3 2" xfId="42197"/>
    <cellStyle name="Calculation 36 4 2 4" xfId="31577"/>
    <cellStyle name="Calculation 36 4 2_Table 2A-1_EFT (Annual)" xfId="9536"/>
    <cellStyle name="Calculation 36 4 3" xfId="11479"/>
    <cellStyle name="Calculation 36 4 3 2" xfId="23577"/>
    <cellStyle name="Calculation 36 4 3 2 2" xfId="44763"/>
    <cellStyle name="Calculation 36 4 3 3" xfId="34159"/>
    <cellStyle name="Calculation 36 4 4" xfId="18464"/>
    <cellStyle name="Calculation 36 4 4 2" xfId="39651"/>
    <cellStyle name="Calculation 36 4 5" xfId="28834"/>
    <cellStyle name="Calculation 36 4_Table 2A-1_EFT (Annual)" xfId="6678"/>
    <cellStyle name="Calculation 36 5" xfId="4213"/>
    <cellStyle name="Calculation 36 5 2" xfId="12537"/>
    <cellStyle name="Calculation 36 5 2 2" xfId="24559"/>
    <cellStyle name="Calculation 36 5 2 2 2" xfId="45745"/>
    <cellStyle name="Calculation 36 5 2 3" xfId="35141"/>
    <cellStyle name="Calculation 36 5 3" xfId="19446"/>
    <cellStyle name="Calculation 36 5 3 2" xfId="40633"/>
    <cellStyle name="Calculation 36 5 4" xfId="29901"/>
    <cellStyle name="Calculation 36 5_Table 2A-1_EFT (Annual)" xfId="9888"/>
    <cellStyle name="Calculation 36 6" xfId="9876"/>
    <cellStyle name="Calculation 36 6 2" xfId="22013"/>
    <cellStyle name="Calculation 36 6 2 2" xfId="43199"/>
    <cellStyle name="Calculation 36 6 3" xfId="32595"/>
    <cellStyle name="Calculation 36 7" xfId="16900"/>
    <cellStyle name="Calculation 36 7 2" xfId="38087"/>
    <cellStyle name="Calculation 36 8" xfId="27158"/>
    <cellStyle name="Calculation 36_Table 2A-1_EFT (Annual)" xfId="2972"/>
    <cellStyle name="Calculation 37" xfId="683"/>
    <cellStyle name="Calculation 37 2" xfId="2361"/>
    <cellStyle name="Calculation 37 2 2" xfId="5922"/>
    <cellStyle name="Calculation 37 2 2 2" xfId="14136"/>
    <cellStyle name="Calculation 37 2 2 2 2" xfId="26124"/>
    <cellStyle name="Calculation 37 2 2 2 2 2" xfId="47310"/>
    <cellStyle name="Calculation 37 2 2 2 3" xfId="36706"/>
    <cellStyle name="Calculation 37 2 2 3" xfId="21011"/>
    <cellStyle name="Calculation 37 2 2 3 2" xfId="42198"/>
    <cellStyle name="Calculation 37 2 2 4" xfId="31578"/>
    <cellStyle name="Calculation 37 2 2_Table 2A-1_EFT (Annual)" xfId="9535"/>
    <cellStyle name="Calculation 37 2 3" xfId="11481"/>
    <cellStyle name="Calculation 37 2 3 2" xfId="23578"/>
    <cellStyle name="Calculation 37 2 3 2 2" xfId="44764"/>
    <cellStyle name="Calculation 37 2 3 3" xfId="34160"/>
    <cellStyle name="Calculation 37 2 4" xfId="18465"/>
    <cellStyle name="Calculation 37 2 4 2" xfId="39652"/>
    <cellStyle name="Calculation 37 2 5" xfId="28835"/>
    <cellStyle name="Calculation 37 2_Table 2A-1_EFT (Annual)" xfId="6680"/>
    <cellStyle name="Calculation 37 3" xfId="4249"/>
    <cellStyle name="Calculation 37 3 2" xfId="12542"/>
    <cellStyle name="Calculation 37 3 2 2" xfId="24560"/>
    <cellStyle name="Calculation 37 3 2 2 2" xfId="45746"/>
    <cellStyle name="Calculation 37 3 2 3" xfId="35142"/>
    <cellStyle name="Calculation 37 3 3" xfId="19447"/>
    <cellStyle name="Calculation 37 3 3 2" xfId="40634"/>
    <cellStyle name="Calculation 37 3 4" xfId="29915"/>
    <cellStyle name="Calculation 37 3_Table 2A-1_EFT (Annual)" xfId="9887"/>
    <cellStyle name="Calculation 37 4" xfId="9885"/>
    <cellStyle name="Calculation 37 4 2" xfId="22014"/>
    <cellStyle name="Calculation 37 4 2 2" xfId="43200"/>
    <cellStyle name="Calculation 37 4 3" xfId="32596"/>
    <cellStyle name="Calculation 37 5" xfId="16901"/>
    <cellStyle name="Calculation 37 5 2" xfId="38088"/>
    <cellStyle name="Calculation 37 6" xfId="27172"/>
    <cellStyle name="Calculation 37_Table 2A-1_EFT (Annual)" xfId="6679"/>
    <cellStyle name="Calculation 38" xfId="15997"/>
    <cellStyle name="Calculation 38 2" xfId="37201"/>
    <cellStyle name="Calculation 39" xfId="47805"/>
    <cellStyle name="Calculation 4" xfId="121"/>
    <cellStyle name="Calculation 4 10" xfId="21505"/>
    <cellStyle name="Calculation 4 10 2" xfId="42692"/>
    <cellStyle name="Calculation 4 11" xfId="26676"/>
    <cellStyle name="Calculation 4 2" xfId="514"/>
    <cellStyle name="Calculation 4 2 2" xfId="1491"/>
    <cellStyle name="Calculation 4 2 2 2" xfId="2761"/>
    <cellStyle name="Calculation 4 2 2 2 2" xfId="6322"/>
    <cellStyle name="Calculation 4 2 2 2 2 2" xfId="14516"/>
    <cellStyle name="Calculation 4 2 2 2 2 2 2" xfId="26488"/>
    <cellStyle name="Calculation 4 2 2 2 2 2 2 2" xfId="47674"/>
    <cellStyle name="Calculation 4 2 2 2 2 2 3" xfId="37070"/>
    <cellStyle name="Calculation 4 2 2 2 2 3" xfId="21375"/>
    <cellStyle name="Calculation 4 2 2 2 2 3 2" xfId="42562"/>
    <cellStyle name="Calculation 4 2 2 2 2 4" xfId="31978"/>
    <cellStyle name="Calculation 4 2 2 2 2_Table 2A-1_EFT (Annual)" xfId="9346"/>
    <cellStyle name="Calculation 4 2 2 2 3" xfId="11858"/>
    <cellStyle name="Calculation 4 2 2 2 3 2" xfId="23942"/>
    <cellStyle name="Calculation 4 2 2 2 3 2 2" xfId="45128"/>
    <cellStyle name="Calculation 4 2 2 2 3 3" xfId="34524"/>
    <cellStyle name="Calculation 4 2 2 2 4" xfId="18829"/>
    <cellStyle name="Calculation 4 2 2 2 4 2" xfId="40016"/>
    <cellStyle name="Calculation 4 2 2 2 5" xfId="29235"/>
    <cellStyle name="Calculation 4 2 2 2_Table 2A-1_EFT (Annual)" xfId="6682"/>
    <cellStyle name="Calculation 4 2 2 3" xfId="5052"/>
    <cellStyle name="Calculation 4 2 2 3 2" xfId="13312"/>
    <cellStyle name="Calculation 4 2 2 3 2 2" xfId="25318"/>
    <cellStyle name="Calculation 4 2 2 3 2 2 2" xfId="46504"/>
    <cellStyle name="Calculation 4 2 2 3 2 3" xfId="35900"/>
    <cellStyle name="Calculation 4 2 2 3 3" xfId="20205"/>
    <cellStyle name="Calculation 4 2 2 3 3 2" xfId="41392"/>
    <cellStyle name="Calculation 4 2 2 3 4" xfId="30709"/>
    <cellStyle name="Calculation 4 2 2 3_Table 2A-1_EFT (Annual)" xfId="9534"/>
    <cellStyle name="Calculation 4 2 2 4" xfId="10656"/>
    <cellStyle name="Calculation 4 2 2 4 2" xfId="22772"/>
    <cellStyle name="Calculation 4 2 2 4 2 2" xfId="43958"/>
    <cellStyle name="Calculation 4 2 2 4 3" xfId="33354"/>
    <cellStyle name="Calculation 4 2 2 5" xfId="17659"/>
    <cellStyle name="Calculation 4 2 2 5 2" xfId="38846"/>
    <cellStyle name="Calculation 4 2 2 6" xfId="27966"/>
    <cellStyle name="Calculation 4 2 2_Table 2A-1_EFT (Annual)" xfId="6681"/>
    <cellStyle name="Calculation 4 2 3" xfId="1025"/>
    <cellStyle name="Calculation 4 2 3 2" xfId="4586"/>
    <cellStyle name="Calculation 4 2 3 2 2" xfId="12846"/>
    <cellStyle name="Calculation 4 2 3 2 2 2" xfId="24852"/>
    <cellStyle name="Calculation 4 2 3 2 2 2 2" xfId="46038"/>
    <cellStyle name="Calculation 4 2 3 2 2 3" xfId="35434"/>
    <cellStyle name="Calculation 4 2 3 2 3" xfId="19739"/>
    <cellStyle name="Calculation 4 2 3 2 3 2" xfId="40926"/>
    <cellStyle name="Calculation 4 2 3 2 4" xfId="30243"/>
    <cellStyle name="Calculation 4 2 3 2_Table 2A-1_EFT (Annual)" xfId="10790"/>
    <cellStyle name="Calculation 4 2 3 3" xfId="10190"/>
    <cellStyle name="Calculation 4 2 3 3 2" xfId="22306"/>
    <cellStyle name="Calculation 4 2 3 3 2 2" xfId="43492"/>
    <cellStyle name="Calculation 4 2 3 3 3" xfId="32888"/>
    <cellStyle name="Calculation 4 2 3 4" xfId="17193"/>
    <cellStyle name="Calculation 4 2 3 4 2" xfId="38380"/>
    <cellStyle name="Calculation 4 2 3 5" xfId="27500"/>
    <cellStyle name="Calculation 4 2 3_Table 2A-1_EFT (Annual)" xfId="6683"/>
    <cellStyle name="Calculation 4 2 4" xfId="2230"/>
    <cellStyle name="Calculation 4 2 4 2" xfId="5791"/>
    <cellStyle name="Calculation 4 2 4 2 2" xfId="14006"/>
    <cellStyle name="Calculation 4 2 4 2 2 2" xfId="25994"/>
    <cellStyle name="Calculation 4 2 4 2 2 2 2" xfId="47180"/>
    <cellStyle name="Calculation 4 2 4 2 2 3" xfId="36576"/>
    <cellStyle name="Calculation 4 2 4 2 3" xfId="20881"/>
    <cellStyle name="Calculation 4 2 4 2 3 2" xfId="42068"/>
    <cellStyle name="Calculation 4 2 4 2 4" xfId="31448"/>
    <cellStyle name="Calculation 4 2 4 2_Table 2A-1_EFT (Annual)" xfId="10895"/>
    <cellStyle name="Calculation 4 2 4 3" xfId="11350"/>
    <cellStyle name="Calculation 4 2 4 3 2" xfId="23448"/>
    <cellStyle name="Calculation 4 2 4 3 2 2" xfId="44634"/>
    <cellStyle name="Calculation 4 2 4 3 3" xfId="34030"/>
    <cellStyle name="Calculation 4 2 4 4" xfId="18335"/>
    <cellStyle name="Calculation 4 2 4 4 2" xfId="39522"/>
    <cellStyle name="Calculation 4 2 4 5" xfId="28705"/>
    <cellStyle name="Calculation 4 2 4_Table 2A-1_EFT (Annual)" xfId="6684"/>
    <cellStyle name="Calculation 4 2 5" xfId="4084"/>
    <cellStyle name="Calculation 4 2 5 2" xfId="12408"/>
    <cellStyle name="Calculation 4 2 5 2 2" xfId="24430"/>
    <cellStyle name="Calculation 4 2 5 2 2 2" xfId="45616"/>
    <cellStyle name="Calculation 4 2 5 2 3" xfId="35012"/>
    <cellStyle name="Calculation 4 2 5 3" xfId="19317"/>
    <cellStyle name="Calculation 4 2 5 3 2" xfId="40504"/>
    <cellStyle name="Calculation 4 2 5 4" xfId="29772"/>
    <cellStyle name="Calculation 4 2 5_Table 2A-1_EFT (Annual)" xfId="12211"/>
    <cellStyle name="Calculation 4 2 6" xfId="9747"/>
    <cellStyle name="Calculation 4 2 6 2" xfId="21884"/>
    <cellStyle name="Calculation 4 2 6 2 2" xfId="43070"/>
    <cellStyle name="Calculation 4 2 6 3" xfId="32466"/>
    <cellStyle name="Calculation 4 2 7" xfId="16771"/>
    <cellStyle name="Calculation 4 2 7 2" xfId="37958"/>
    <cellStyle name="Calculation 4 2 8" xfId="27029"/>
    <cellStyle name="Calculation 4 2_Table 2A-1_EFT (Annual)" xfId="2974"/>
    <cellStyle name="Calculation 4 3" xfId="352"/>
    <cellStyle name="Calculation 4 3 2" xfId="1335"/>
    <cellStyle name="Calculation 4 3 2 2" xfId="2605"/>
    <cellStyle name="Calculation 4 3 2 2 2" xfId="6166"/>
    <cellStyle name="Calculation 4 3 2 2 2 2" xfId="14360"/>
    <cellStyle name="Calculation 4 3 2 2 2 2 2" xfId="26332"/>
    <cellStyle name="Calculation 4 3 2 2 2 2 2 2" xfId="47518"/>
    <cellStyle name="Calculation 4 3 2 2 2 2 3" xfId="36914"/>
    <cellStyle name="Calculation 4 3 2 2 2 3" xfId="21219"/>
    <cellStyle name="Calculation 4 3 2 2 2 3 2" xfId="42406"/>
    <cellStyle name="Calculation 4 3 2 2 2 4" xfId="31822"/>
    <cellStyle name="Calculation 4 3 2 2 2_Table 2A-1_EFT (Annual)" xfId="11494"/>
    <cellStyle name="Calculation 4 3 2 2 3" xfId="11702"/>
    <cellStyle name="Calculation 4 3 2 2 3 2" xfId="23786"/>
    <cellStyle name="Calculation 4 3 2 2 3 2 2" xfId="44972"/>
    <cellStyle name="Calculation 4 3 2 2 3 3" xfId="34368"/>
    <cellStyle name="Calculation 4 3 2 2 4" xfId="18673"/>
    <cellStyle name="Calculation 4 3 2 2 4 2" xfId="39860"/>
    <cellStyle name="Calculation 4 3 2 2 5" xfId="29079"/>
    <cellStyle name="Calculation 4 3 2 2_Table 2A-1_EFT (Annual)" xfId="6686"/>
    <cellStyle name="Calculation 4 3 2 3" xfId="4896"/>
    <cellStyle name="Calculation 4 3 2 3 2" xfId="13156"/>
    <cellStyle name="Calculation 4 3 2 3 2 2" xfId="25162"/>
    <cellStyle name="Calculation 4 3 2 3 2 2 2" xfId="46348"/>
    <cellStyle name="Calculation 4 3 2 3 2 3" xfId="35744"/>
    <cellStyle name="Calculation 4 3 2 3 3" xfId="20049"/>
    <cellStyle name="Calculation 4 3 2 3 3 2" xfId="41236"/>
    <cellStyle name="Calculation 4 3 2 3 4" xfId="30553"/>
    <cellStyle name="Calculation 4 3 2 3_Table 2A-1_EFT (Annual)" xfId="9546"/>
    <cellStyle name="Calculation 4 3 2 4" xfId="10500"/>
    <cellStyle name="Calculation 4 3 2 4 2" xfId="22616"/>
    <cellStyle name="Calculation 4 3 2 4 2 2" xfId="43802"/>
    <cellStyle name="Calculation 4 3 2 4 3" xfId="33198"/>
    <cellStyle name="Calculation 4 3 2 5" xfId="17503"/>
    <cellStyle name="Calculation 4 3 2 5 2" xfId="38690"/>
    <cellStyle name="Calculation 4 3 2 6" xfId="27810"/>
    <cellStyle name="Calculation 4 3 2_Table 2A-1_EFT (Annual)" xfId="6685"/>
    <cellStyle name="Calculation 4 3 3" xfId="893"/>
    <cellStyle name="Calculation 4 3 3 2" xfId="4454"/>
    <cellStyle name="Calculation 4 3 3 2 2" xfId="12716"/>
    <cellStyle name="Calculation 4 3 3 2 2 2" xfId="24726"/>
    <cellStyle name="Calculation 4 3 3 2 2 2 2" xfId="45912"/>
    <cellStyle name="Calculation 4 3 3 2 2 3" xfId="35308"/>
    <cellStyle name="Calculation 4 3 3 2 3" xfId="19613"/>
    <cellStyle name="Calculation 4 3 3 2 3 2" xfId="40800"/>
    <cellStyle name="Calculation 4 3 3 2 4" xfId="30111"/>
    <cellStyle name="Calculation 4 3 3 2_Table 2A-1_EFT (Annual)" xfId="10821"/>
    <cellStyle name="Calculation 4 3 3 3" xfId="10063"/>
    <cellStyle name="Calculation 4 3 3 3 2" xfId="22180"/>
    <cellStyle name="Calculation 4 3 3 3 2 2" xfId="43366"/>
    <cellStyle name="Calculation 4 3 3 3 3" xfId="32762"/>
    <cellStyle name="Calculation 4 3 3 4" xfId="17067"/>
    <cellStyle name="Calculation 4 3 3 4 2" xfId="38254"/>
    <cellStyle name="Calculation 4 3 3 5" xfId="27368"/>
    <cellStyle name="Calculation 4 3 3_Table 2A-1_EFT (Annual)" xfId="6687"/>
    <cellStyle name="Calculation 4 3 4" xfId="2074"/>
    <cellStyle name="Calculation 4 3 4 2" xfId="5635"/>
    <cellStyle name="Calculation 4 3 4 2 2" xfId="13850"/>
    <cellStyle name="Calculation 4 3 4 2 2 2" xfId="25838"/>
    <cellStyle name="Calculation 4 3 4 2 2 2 2" xfId="47024"/>
    <cellStyle name="Calculation 4 3 4 2 2 3" xfId="36420"/>
    <cellStyle name="Calculation 4 3 4 2 3" xfId="20725"/>
    <cellStyle name="Calculation 4 3 4 2 3 2" xfId="41912"/>
    <cellStyle name="Calculation 4 3 4 2 4" xfId="31292"/>
    <cellStyle name="Calculation 4 3 4 2_Table 2A-1_EFT (Annual)" xfId="11488"/>
    <cellStyle name="Calculation 4 3 4 3" xfId="11194"/>
    <cellStyle name="Calculation 4 3 4 3 2" xfId="23292"/>
    <cellStyle name="Calculation 4 3 4 3 2 2" xfId="44478"/>
    <cellStyle name="Calculation 4 3 4 3 3" xfId="33874"/>
    <cellStyle name="Calculation 4 3 4 4" xfId="18179"/>
    <cellStyle name="Calculation 4 3 4 4 2" xfId="39366"/>
    <cellStyle name="Calculation 4 3 4 5" xfId="28549"/>
    <cellStyle name="Calculation 4 3 4_Table 2A-1_EFT (Annual)" xfId="6688"/>
    <cellStyle name="Calculation 4 3 5" xfId="3922"/>
    <cellStyle name="Calculation 4 3 5 2" xfId="12250"/>
    <cellStyle name="Calculation 4 3 5 2 2" xfId="24274"/>
    <cellStyle name="Calculation 4 3 5 2 2 2" xfId="45460"/>
    <cellStyle name="Calculation 4 3 5 2 3" xfId="34856"/>
    <cellStyle name="Calculation 4 3 5 3" xfId="19161"/>
    <cellStyle name="Calculation 4 3 5 3 2" xfId="40348"/>
    <cellStyle name="Calculation 4 3 5 4" xfId="29610"/>
    <cellStyle name="Calculation 4 3 5_Table 2A-1_EFT (Annual)" xfId="12350"/>
    <cellStyle name="Calculation 4 3 6" xfId="9587"/>
    <cellStyle name="Calculation 4 3 6 2" xfId="21728"/>
    <cellStyle name="Calculation 4 3 6 2 2" xfId="42914"/>
    <cellStyle name="Calculation 4 3 6 3" xfId="32310"/>
    <cellStyle name="Calculation 4 3 7" xfId="16615"/>
    <cellStyle name="Calculation 4 3 7 2" xfId="37802"/>
    <cellStyle name="Calculation 4 3 8" xfId="26867"/>
    <cellStyle name="Calculation 4 3_Table 2A-1_EFT (Annual)" xfId="2975"/>
    <cellStyle name="Calculation 4 4" xfId="1169"/>
    <cellStyle name="Calculation 4 4 2" xfId="2439"/>
    <cellStyle name="Calculation 4 4 2 2" xfId="6000"/>
    <cellStyle name="Calculation 4 4 2 2 2" xfId="14194"/>
    <cellStyle name="Calculation 4 4 2 2 2 2" xfId="26166"/>
    <cellStyle name="Calculation 4 4 2 2 2 2 2" xfId="47352"/>
    <cellStyle name="Calculation 4 4 2 2 2 3" xfId="36748"/>
    <cellStyle name="Calculation 4 4 2 2 3" xfId="21053"/>
    <cellStyle name="Calculation 4 4 2 2 3 2" xfId="42240"/>
    <cellStyle name="Calculation 4 4 2 2 4" xfId="31656"/>
    <cellStyle name="Calculation 4 4 2 2_Table 2A-1_EFT (Annual)" xfId="14155"/>
    <cellStyle name="Calculation 4 4 2 3" xfId="11536"/>
    <cellStyle name="Calculation 4 4 2 3 2" xfId="23620"/>
    <cellStyle name="Calculation 4 4 2 3 2 2" xfId="44806"/>
    <cellStyle name="Calculation 4 4 2 3 3" xfId="34202"/>
    <cellStyle name="Calculation 4 4 2 4" xfId="18507"/>
    <cellStyle name="Calculation 4 4 2 4 2" xfId="39694"/>
    <cellStyle name="Calculation 4 4 2 5" xfId="28913"/>
    <cellStyle name="Calculation 4 4 2_Table 2A-1_EFT (Annual)" xfId="6690"/>
    <cellStyle name="Calculation 4 4 3" xfId="4730"/>
    <cellStyle name="Calculation 4 4 3 2" xfId="12990"/>
    <cellStyle name="Calculation 4 4 3 2 2" xfId="24996"/>
    <cellStyle name="Calculation 4 4 3 2 2 2" xfId="46182"/>
    <cellStyle name="Calculation 4 4 3 2 3" xfId="35578"/>
    <cellStyle name="Calculation 4 4 3 3" xfId="19883"/>
    <cellStyle name="Calculation 4 4 3 3 2" xfId="41070"/>
    <cellStyle name="Calculation 4 4 3 4" xfId="30387"/>
    <cellStyle name="Calculation 4 4 3_Table 2A-1_EFT (Annual)" xfId="10146"/>
    <cellStyle name="Calculation 4 4 4" xfId="10334"/>
    <cellStyle name="Calculation 4 4 4 2" xfId="22450"/>
    <cellStyle name="Calculation 4 4 4 2 2" xfId="43636"/>
    <cellStyle name="Calculation 4 4 4 3" xfId="33032"/>
    <cellStyle name="Calculation 4 4 5" xfId="17337"/>
    <cellStyle name="Calculation 4 4 5 2" xfId="38524"/>
    <cellStyle name="Calculation 4 4 6" xfId="27644"/>
    <cellStyle name="Calculation 4 4_Table 2A-1_EFT (Annual)" xfId="6689"/>
    <cellStyle name="Calculation 4 5" xfId="734"/>
    <cellStyle name="Calculation 4 5 2" xfId="4295"/>
    <cellStyle name="Calculation 4 5 2 2" xfId="12575"/>
    <cellStyle name="Calculation 4 5 2 2 2" xfId="24592"/>
    <cellStyle name="Calculation 4 5 2 2 2 2" xfId="45778"/>
    <cellStyle name="Calculation 4 5 2 2 3" xfId="35174"/>
    <cellStyle name="Calculation 4 5 2 3" xfId="19479"/>
    <cellStyle name="Calculation 4 5 2 3 2" xfId="40666"/>
    <cellStyle name="Calculation 4 5 2 4" xfId="29952"/>
    <cellStyle name="Calculation 4 5 2_Table 2A-1_EFT (Annual)" xfId="9357"/>
    <cellStyle name="Calculation 4 5 3" xfId="9923"/>
    <cellStyle name="Calculation 4 5 3 2" xfId="22046"/>
    <cellStyle name="Calculation 4 5 3 2 2" xfId="43232"/>
    <cellStyle name="Calculation 4 5 3 3" xfId="32628"/>
    <cellStyle name="Calculation 4 5 4" xfId="16933"/>
    <cellStyle name="Calculation 4 5 4 2" xfId="38120"/>
    <cellStyle name="Calculation 4 5 5" xfId="27209"/>
    <cellStyle name="Calculation 4 5_Table 2A-1_EFT (Annual)" xfId="6691"/>
    <cellStyle name="Calculation 4 6" xfId="1796"/>
    <cellStyle name="Calculation 4 6 2" xfId="5357"/>
    <cellStyle name="Calculation 4 6 2 2" xfId="13572"/>
    <cellStyle name="Calculation 4 6 2 2 2" xfId="25560"/>
    <cellStyle name="Calculation 4 6 2 2 2 2" xfId="46746"/>
    <cellStyle name="Calculation 4 6 2 2 3" xfId="36142"/>
    <cellStyle name="Calculation 4 6 2 3" xfId="20447"/>
    <cellStyle name="Calculation 4 6 2 3 2" xfId="41634"/>
    <cellStyle name="Calculation 4 6 2 4" xfId="31014"/>
    <cellStyle name="Calculation 4 6 2_Table 2A-1_EFT (Annual)" xfId="10789"/>
    <cellStyle name="Calculation 4 6 3" xfId="10916"/>
    <cellStyle name="Calculation 4 6 3 2" xfId="23014"/>
    <cellStyle name="Calculation 4 6 3 2 2" xfId="44200"/>
    <cellStyle name="Calculation 4 6 3 3" xfId="33596"/>
    <cellStyle name="Calculation 4 6 4" xfId="17901"/>
    <cellStyle name="Calculation 4 6 4 2" xfId="39088"/>
    <cellStyle name="Calculation 4 6 5" xfId="28271"/>
    <cellStyle name="Calculation 4 6_Table 2A-1_EFT (Annual)" xfId="6692"/>
    <cellStyle name="Calculation 4 7" xfId="3710"/>
    <cellStyle name="Calculation 4 7 2" xfId="12078"/>
    <cellStyle name="Calculation 4 7 2 2" xfId="24108"/>
    <cellStyle name="Calculation 4 7 2 2 2" xfId="45294"/>
    <cellStyle name="Calculation 4 7 2 3" xfId="34690"/>
    <cellStyle name="Calculation 4 7 3" xfId="18995"/>
    <cellStyle name="Calculation 4 7 3 2" xfId="40182"/>
    <cellStyle name="Calculation 4 7 4" xfId="29419"/>
    <cellStyle name="Calculation 4 7_Table 2A-1_EFT (Annual)" xfId="13552"/>
    <cellStyle name="Calculation 4 8" xfId="9397"/>
    <cellStyle name="Calculation 4 8 2" xfId="21562"/>
    <cellStyle name="Calculation 4 8 2 2" xfId="42748"/>
    <cellStyle name="Calculation 4 8 3" xfId="32144"/>
    <cellStyle name="Calculation 4 9" xfId="16449"/>
    <cellStyle name="Calculation 4 9 2" xfId="37636"/>
    <cellStyle name="Calculation 4_Table 2A-1_EFT (Annual)" xfId="2973"/>
    <cellStyle name="Calculation 5" xfId="110"/>
    <cellStyle name="Calculation 5 10" xfId="21511"/>
    <cellStyle name="Calculation 5 10 2" xfId="42698"/>
    <cellStyle name="Calculation 5 11" xfId="26665"/>
    <cellStyle name="Calculation 5 2" xfId="503"/>
    <cellStyle name="Calculation 5 2 2" xfId="1480"/>
    <cellStyle name="Calculation 5 2 2 2" xfId="2750"/>
    <cellStyle name="Calculation 5 2 2 2 2" xfId="6311"/>
    <cellStyle name="Calculation 5 2 2 2 2 2" xfId="14505"/>
    <cellStyle name="Calculation 5 2 2 2 2 2 2" xfId="26477"/>
    <cellStyle name="Calculation 5 2 2 2 2 2 2 2" xfId="47663"/>
    <cellStyle name="Calculation 5 2 2 2 2 2 3" xfId="37059"/>
    <cellStyle name="Calculation 5 2 2 2 2 3" xfId="21364"/>
    <cellStyle name="Calculation 5 2 2 2 2 3 2" xfId="42551"/>
    <cellStyle name="Calculation 5 2 2 2 2 4" xfId="31967"/>
    <cellStyle name="Calculation 5 2 2 2 2_Table 2A-1_EFT (Annual)" xfId="12684"/>
    <cellStyle name="Calculation 5 2 2 2 3" xfId="11847"/>
    <cellStyle name="Calculation 5 2 2 2 3 2" xfId="23931"/>
    <cellStyle name="Calculation 5 2 2 2 3 2 2" xfId="45117"/>
    <cellStyle name="Calculation 5 2 2 2 3 3" xfId="34513"/>
    <cellStyle name="Calculation 5 2 2 2 4" xfId="18818"/>
    <cellStyle name="Calculation 5 2 2 2 4 2" xfId="40005"/>
    <cellStyle name="Calculation 5 2 2 2 5" xfId="29224"/>
    <cellStyle name="Calculation 5 2 2 2_Table 2A-1_EFT (Annual)" xfId="6694"/>
    <cellStyle name="Calculation 5 2 2 3" xfId="5041"/>
    <cellStyle name="Calculation 5 2 2 3 2" xfId="13301"/>
    <cellStyle name="Calculation 5 2 2 3 2 2" xfId="25307"/>
    <cellStyle name="Calculation 5 2 2 3 2 2 2" xfId="46493"/>
    <cellStyle name="Calculation 5 2 2 3 2 3" xfId="35889"/>
    <cellStyle name="Calculation 5 2 2 3 3" xfId="20194"/>
    <cellStyle name="Calculation 5 2 2 3 3 2" xfId="41381"/>
    <cellStyle name="Calculation 5 2 2 3 4" xfId="30698"/>
    <cellStyle name="Calculation 5 2 2 3_Table 2A-1_EFT (Annual)" xfId="11493"/>
    <cellStyle name="Calculation 5 2 2 4" xfId="10645"/>
    <cellStyle name="Calculation 5 2 2 4 2" xfId="22761"/>
    <cellStyle name="Calculation 5 2 2 4 2 2" xfId="43947"/>
    <cellStyle name="Calculation 5 2 2 4 3" xfId="33343"/>
    <cellStyle name="Calculation 5 2 2 5" xfId="17648"/>
    <cellStyle name="Calculation 5 2 2 5 2" xfId="38835"/>
    <cellStyle name="Calculation 5 2 2 6" xfId="27955"/>
    <cellStyle name="Calculation 5 2 2_Table 2A-1_EFT (Annual)" xfId="6693"/>
    <cellStyle name="Calculation 5 2 3" xfId="1017"/>
    <cellStyle name="Calculation 5 2 3 2" xfId="4578"/>
    <cellStyle name="Calculation 5 2 3 2 2" xfId="12838"/>
    <cellStyle name="Calculation 5 2 3 2 2 2" xfId="24844"/>
    <cellStyle name="Calculation 5 2 3 2 2 2 2" xfId="46030"/>
    <cellStyle name="Calculation 5 2 3 2 2 3" xfId="35426"/>
    <cellStyle name="Calculation 5 2 3 2 3" xfId="19731"/>
    <cellStyle name="Calculation 5 2 3 2 3 2" xfId="40918"/>
    <cellStyle name="Calculation 5 2 3 2 4" xfId="30235"/>
    <cellStyle name="Calculation 5 2 3 2_Table 2A-1_EFT (Annual)" xfId="12064"/>
    <cellStyle name="Calculation 5 2 3 3" xfId="10182"/>
    <cellStyle name="Calculation 5 2 3 3 2" xfId="22298"/>
    <cellStyle name="Calculation 5 2 3 3 2 2" xfId="43484"/>
    <cellStyle name="Calculation 5 2 3 3 3" xfId="32880"/>
    <cellStyle name="Calculation 5 2 3 4" xfId="17185"/>
    <cellStyle name="Calculation 5 2 3 4 2" xfId="38372"/>
    <cellStyle name="Calculation 5 2 3 5" xfId="27492"/>
    <cellStyle name="Calculation 5 2 3_Table 2A-1_EFT (Annual)" xfId="6695"/>
    <cellStyle name="Calculation 5 2 4" xfId="2219"/>
    <cellStyle name="Calculation 5 2 4 2" xfId="5780"/>
    <cellStyle name="Calculation 5 2 4 2 2" xfId="13995"/>
    <cellStyle name="Calculation 5 2 4 2 2 2" xfId="25983"/>
    <cellStyle name="Calculation 5 2 4 2 2 2 2" xfId="47169"/>
    <cellStyle name="Calculation 5 2 4 2 2 3" xfId="36565"/>
    <cellStyle name="Calculation 5 2 4 2 3" xfId="20870"/>
    <cellStyle name="Calculation 5 2 4 2 3 2" xfId="42057"/>
    <cellStyle name="Calculation 5 2 4 2 4" xfId="31437"/>
    <cellStyle name="Calculation 5 2 4 2_Table 2A-1_EFT (Annual)" xfId="12564"/>
    <cellStyle name="Calculation 5 2 4 3" xfId="11339"/>
    <cellStyle name="Calculation 5 2 4 3 2" xfId="23437"/>
    <cellStyle name="Calculation 5 2 4 3 2 2" xfId="44623"/>
    <cellStyle name="Calculation 5 2 4 3 3" xfId="34019"/>
    <cellStyle name="Calculation 5 2 4 4" xfId="18324"/>
    <cellStyle name="Calculation 5 2 4 4 2" xfId="39511"/>
    <cellStyle name="Calculation 5 2 4 5" xfId="28694"/>
    <cellStyle name="Calculation 5 2 4_Table 2A-1_EFT (Annual)" xfId="6696"/>
    <cellStyle name="Calculation 5 2 5" xfId="4073"/>
    <cellStyle name="Calculation 5 2 5 2" xfId="12397"/>
    <cellStyle name="Calculation 5 2 5 2 2" xfId="24419"/>
    <cellStyle name="Calculation 5 2 5 2 2 2" xfId="45605"/>
    <cellStyle name="Calculation 5 2 5 2 3" xfId="35001"/>
    <cellStyle name="Calculation 5 2 5 3" xfId="19306"/>
    <cellStyle name="Calculation 5 2 5 3 2" xfId="40493"/>
    <cellStyle name="Calculation 5 2 5 4" xfId="29761"/>
    <cellStyle name="Calculation 5 2 5_Table 2A-1_EFT (Annual)" xfId="11487"/>
    <cellStyle name="Calculation 5 2 6" xfId="9736"/>
    <cellStyle name="Calculation 5 2 6 2" xfId="21873"/>
    <cellStyle name="Calculation 5 2 6 2 2" xfId="43059"/>
    <cellStyle name="Calculation 5 2 6 3" xfId="32455"/>
    <cellStyle name="Calculation 5 2 7" xfId="16760"/>
    <cellStyle name="Calculation 5 2 7 2" xfId="37947"/>
    <cellStyle name="Calculation 5 2 8" xfId="27018"/>
    <cellStyle name="Calculation 5 2_Table 2A-1_EFT (Annual)" xfId="2977"/>
    <cellStyle name="Calculation 5 3" xfId="341"/>
    <cellStyle name="Calculation 5 3 2" xfId="1324"/>
    <cellStyle name="Calculation 5 3 2 2" xfId="2594"/>
    <cellStyle name="Calculation 5 3 2 2 2" xfId="6155"/>
    <cellStyle name="Calculation 5 3 2 2 2 2" xfId="14349"/>
    <cellStyle name="Calculation 5 3 2 2 2 2 2" xfId="26321"/>
    <cellStyle name="Calculation 5 3 2 2 2 2 2 2" xfId="47507"/>
    <cellStyle name="Calculation 5 3 2 2 2 2 3" xfId="36903"/>
    <cellStyle name="Calculation 5 3 2 2 2 3" xfId="21208"/>
    <cellStyle name="Calculation 5 3 2 2 2 3 2" xfId="42395"/>
    <cellStyle name="Calculation 5 3 2 2 2 4" xfId="31811"/>
    <cellStyle name="Calculation 5 3 2 2 2_Table 2A-1_EFT (Annual)" xfId="12705"/>
    <cellStyle name="Calculation 5 3 2 2 3" xfId="11691"/>
    <cellStyle name="Calculation 5 3 2 2 3 2" xfId="23775"/>
    <cellStyle name="Calculation 5 3 2 2 3 2 2" xfId="44961"/>
    <cellStyle name="Calculation 5 3 2 2 3 3" xfId="34357"/>
    <cellStyle name="Calculation 5 3 2 2 4" xfId="18662"/>
    <cellStyle name="Calculation 5 3 2 2 4 2" xfId="39849"/>
    <cellStyle name="Calculation 5 3 2 2 5" xfId="29068"/>
    <cellStyle name="Calculation 5 3 2 2_Table 2A-1_EFT (Annual)" xfId="6698"/>
    <cellStyle name="Calculation 5 3 2 3" xfId="4885"/>
    <cellStyle name="Calculation 5 3 2 3 2" xfId="13145"/>
    <cellStyle name="Calculation 5 3 2 3 2 2" xfId="25151"/>
    <cellStyle name="Calculation 5 3 2 3 2 2 2" xfId="46337"/>
    <cellStyle name="Calculation 5 3 2 3 2 3" xfId="35733"/>
    <cellStyle name="Calculation 5 3 2 3 3" xfId="20038"/>
    <cellStyle name="Calculation 5 3 2 3 3 2" xfId="41225"/>
    <cellStyle name="Calculation 5 3 2 3 4" xfId="30542"/>
    <cellStyle name="Calculation 5 3 2 3_Table 2A-1_EFT (Annual)" xfId="11496"/>
    <cellStyle name="Calculation 5 3 2 4" xfId="10489"/>
    <cellStyle name="Calculation 5 3 2 4 2" xfId="22605"/>
    <cellStyle name="Calculation 5 3 2 4 2 2" xfId="43791"/>
    <cellStyle name="Calculation 5 3 2 4 3" xfId="33187"/>
    <cellStyle name="Calculation 5 3 2 5" xfId="17492"/>
    <cellStyle name="Calculation 5 3 2 5 2" xfId="38679"/>
    <cellStyle name="Calculation 5 3 2 6" xfId="27799"/>
    <cellStyle name="Calculation 5 3 2_Table 2A-1_EFT (Annual)" xfId="6697"/>
    <cellStyle name="Calculation 5 3 3" xfId="885"/>
    <cellStyle name="Calculation 5 3 3 2" xfId="4446"/>
    <cellStyle name="Calculation 5 3 3 2 2" xfId="12708"/>
    <cellStyle name="Calculation 5 3 3 2 2 2" xfId="24718"/>
    <cellStyle name="Calculation 5 3 3 2 2 2 2" xfId="45904"/>
    <cellStyle name="Calculation 5 3 3 2 2 3" xfId="35300"/>
    <cellStyle name="Calculation 5 3 3 2 3" xfId="19605"/>
    <cellStyle name="Calculation 5 3 3 2 3 2" xfId="40792"/>
    <cellStyle name="Calculation 5 3 3 2 4" xfId="30103"/>
    <cellStyle name="Calculation 5 3 3 2_Table 2A-1_EFT (Annual)" xfId="9383"/>
    <cellStyle name="Calculation 5 3 3 3" xfId="10055"/>
    <cellStyle name="Calculation 5 3 3 3 2" xfId="22172"/>
    <cellStyle name="Calculation 5 3 3 3 2 2" xfId="43358"/>
    <cellStyle name="Calculation 5 3 3 3 3" xfId="32754"/>
    <cellStyle name="Calculation 5 3 3 4" xfId="17059"/>
    <cellStyle name="Calculation 5 3 3 4 2" xfId="38246"/>
    <cellStyle name="Calculation 5 3 3 5" xfId="27360"/>
    <cellStyle name="Calculation 5 3 3_Table 2A-1_EFT (Annual)" xfId="6699"/>
    <cellStyle name="Calculation 5 3 4" xfId="2063"/>
    <cellStyle name="Calculation 5 3 4 2" xfId="5624"/>
    <cellStyle name="Calculation 5 3 4 2 2" xfId="13839"/>
    <cellStyle name="Calculation 5 3 4 2 2 2" xfId="25827"/>
    <cellStyle name="Calculation 5 3 4 2 2 2 2" xfId="47013"/>
    <cellStyle name="Calculation 5 3 4 2 2 3" xfId="36409"/>
    <cellStyle name="Calculation 5 3 4 2 3" xfId="20714"/>
    <cellStyle name="Calculation 5 3 4 2 3 2" xfId="41901"/>
    <cellStyle name="Calculation 5 3 4 2 4" xfId="31281"/>
    <cellStyle name="Calculation 5 3 4 2_Table 2A-1_EFT (Annual)" xfId="13444"/>
    <cellStyle name="Calculation 5 3 4 3" xfId="11183"/>
    <cellStyle name="Calculation 5 3 4 3 2" xfId="23281"/>
    <cellStyle name="Calculation 5 3 4 3 2 2" xfId="44467"/>
    <cellStyle name="Calculation 5 3 4 3 3" xfId="33863"/>
    <cellStyle name="Calculation 5 3 4 4" xfId="18168"/>
    <cellStyle name="Calculation 5 3 4 4 2" xfId="39355"/>
    <cellStyle name="Calculation 5 3 4 5" xfId="28538"/>
    <cellStyle name="Calculation 5 3 4_Table 2A-1_EFT (Annual)" xfId="6700"/>
    <cellStyle name="Calculation 5 3 5" xfId="3911"/>
    <cellStyle name="Calculation 5 3 5 2" xfId="12239"/>
    <cellStyle name="Calculation 5 3 5 2 2" xfId="24263"/>
    <cellStyle name="Calculation 5 3 5 2 2 2" xfId="45449"/>
    <cellStyle name="Calculation 5 3 5 2 3" xfId="34845"/>
    <cellStyle name="Calculation 5 3 5 3" xfId="19150"/>
    <cellStyle name="Calculation 5 3 5 3 2" xfId="40337"/>
    <cellStyle name="Calculation 5 3 5 4" xfId="29599"/>
    <cellStyle name="Calculation 5 3 5_Table 2A-1_EFT (Annual)" xfId="12538"/>
    <cellStyle name="Calculation 5 3 6" xfId="9576"/>
    <cellStyle name="Calculation 5 3 6 2" xfId="21717"/>
    <cellStyle name="Calculation 5 3 6 2 2" xfId="42903"/>
    <cellStyle name="Calculation 5 3 6 3" xfId="32299"/>
    <cellStyle name="Calculation 5 3 7" xfId="16604"/>
    <cellStyle name="Calculation 5 3 7 2" xfId="37791"/>
    <cellStyle name="Calculation 5 3 8" xfId="26856"/>
    <cellStyle name="Calculation 5 3_Table 2A-1_EFT (Annual)" xfId="2978"/>
    <cellStyle name="Calculation 5 4" xfId="1158"/>
    <cellStyle name="Calculation 5 4 2" xfId="2428"/>
    <cellStyle name="Calculation 5 4 2 2" xfId="5989"/>
    <cellStyle name="Calculation 5 4 2 2 2" xfId="14183"/>
    <cellStyle name="Calculation 5 4 2 2 2 2" xfId="26155"/>
    <cellStyle name="Calculation 5 4 2 2 2 2 2" xfId="47341"/>
    <cellStyle name="Calculation 5 4 2 2 2 3" xfId="36737"/>
    <cellStyle name="Calculation 5 4 2 2 3" xfId="21042"/>
    <cellStyle name="Calculation 5 4 2 2 3 2" xfId="42229"/>
    <cellStyle name="Calculation 5 4 2 2 4" xfId="31645"/>
    <cellStyle name="Calculation 5 4 2 2_Table 2A-1_EFT (Annual)" xfId="12209"/>
    <cellStyle name="Calculation 5 4 2 3" xfId="11525"/>
    <cellStyle name="Calculation 5 4 2 3 2" xfId="23609"/>
    <cellStyle name="Calculation 5 4 2 3 2 2" xfId="44795"/>
    <cellStyle name="Calculation 5 4 2 3 3" xfId="34191"/>
    <cellStyle name="Calculation 5 4 2 4" xfId="18496"/>
    <cellStyle name="Calculation 5 4 2 4 2" xfId="39683"/>
    <cellStyle name="Calculation 5 4 2 5" xfId="28902"/>
    <cellStyle name="Calculation 5 4 2_Table 2A-1_EFT (Annual)" xfId="6702"/>
    <cellStyle name="Calculation 5 4 3" xfId="4719"/>
    <cellStyle name="Calculation 5 4 3 2" xfId="12979"/>
    <cellStyle name="Calculation 5 4 3 2 2" xfId="24985"/>
    <cellStyle name="Calculation 5 4 3 2 2 2" xfId="46171"/>
    <cellStyle name="Calculation 5 4 3 2 3" xfId="35567"/>
    <cellStyle name="Calculation 5 4 3 3" xfId="19872"/>
    <cellStyle name="Calculation 5 4 3 3 2" xfId="41059"/>
    <cellStyle name="Calculation 5 4 3 4" xfId="30376"/>
    <cellStyle name="Calculation 5 4 3_Table 2A-1_EFT (Annual)" xfId="10828"/>
    <cellStyle name="Calculation 5 4 4" xfId="10323"/>
    <cellStyle name="Calculation 5 4 4 2" xfId="22439"/>
    <cellStyle name="Calculation 5 4 4 2 2" xfId="43625"/>
    <cellStyle name="Calculation 5 4 4 3" xfId="33021"/>
    <cellStyle name="Calculation 5 4 5" xfId="17326"/>
    <cellStyle name="Calculation 5 4 5 2" xfId="38513"/>
    <cellStyle name="Calculation 5 4 6" xfId="27633"/>
    <cellStyle name="Calculation 5 4_Table 2A-1_EFT (Annual)" xfId="6701"/>
    <cellStyle name="Calculation 5 5" xfId="726"/>
    <cellStyle name="Calculation 5 5 2" xfId="4287"/>
    <cellStyle name="Calculation 5 5 2 2" xfId="12567"/>
    <cellStyle name="Calculation 5 5 2 2 2" xfId="24584"/>
    <cellStyle name="Calculation 5 5 2 2 2 2" xfId="45770"/>
    <cellStyle name="Calculation 5 5 2 2 3" xfId="35166"/>
    <cellStyle name="Calculation 5 5 2 3" xfId="19471"/>
    <cellStyle name="Calculation 5 5 2 3 2" xfId="40658"/>
    <cellStyle name="Calculation 5 5 2 4" xfId="29944"/>
    <cellStyle name="Calculation 5 5 2_Table 2A-1_EFT (Annual)" xfId="11490"/>
    <cellStyle name="Calculation 5 5 3" xfId="9915"/>
    <cellStyle name="Calculation 5 5 3 2" xfId="22038"/>
    <cellStyle name="Calculation 5 5 3 2 2" xfId="43224"/>
    <cellStyle name="Calculation 5 5 3 3" xfId="32620"/>
    <cellStyle name="Calculation 5 5 4" xfId="16925"/>
    <cellStyle name="Calculation 5 5 4 2" xfId="38112"/>
    <cellStyle name="Calculation 5 5 5" xfId="27201"/>
    <cellStyle name="Calculation 5 5_Table 2A-1_EFT (Annual)" xfId="6703"/>
    <cellStyle name="Calculation 5 6" xfId="1869"/>
    <cellStyle name="Calculation 5 6 2" xfId="5430"/>
    <cellStyle name="Calculation 5 6 2 2" xfId="13645"/>
    <cellStyle name="Calculation 5 6 2 2 2" xfId="25633"/>
    <cellStyle name="Calculation 5 6 2 2 2 2" xfId="46819"/>
    <cellStyle name="Calculation 5 6 2 2 3" xfId="36215"/>
    <cellStyle name="Calculation 5 6 2 3" xfId="20520"/>
    <cellStyle name="Calculation 5 6 2 3 2" xfId="41707"/>
    <cellStyle name="Calculation 5 6 2 4" xfId="31087"/>
    <cellStyle name="Calculation 5 6 2_Table 2A-1_EFT (Annual)" xfId="12040"/>
    <cellStyle name="Calculation 5 6 3" xfId="10989"/>
    <cellStyle name="Calculation 5 6 3 2" xfId="23087"/>
    <cellStyle name="Calculation 5 6 3 2 2" xfId="44273"/>
    <cellStyle name="Calculation 5 6 3 3" xfId="33669"/>
    <cellStyle name="Calculation 5 6 4" xfId="17974"/>
    <cellStyle name="Calculation 5 6 4 2" xfId="39161"/>
    <cellStyle name="Calculation 5 6 5" xfId="28344"/>
    <cellStyle name="Calculation 5 6_Table 2A-1_EFT (Annual)" xfId="6704"/>
    <cellStyle name="Calculation 5 7" xfId="3699"/>
    <cellStyle name="Calculation 5 7 2" xfId="12067"/>
    <cellStyle name="Calculation 5 7 2 2" xfId="24097"/>
    <cellStyle name="Calculation 5 7 2 2 2" xfId="45283"/>
    <cellStyle name="Calculation 5 7 2 3" xfId="34679"/>
    <cellStyle name="Calculation 5 7 3" xfId="18984"/>
    <cellStyle name="Calculation 5 7 3 2" xfId="40171"/>
    <cellStyle name="Calculation 5 7 4" xfId="29408"/>
    <cellStyle name="Calculation 5 7_Table 2A-1_EFT (Annual)" xfId="10792"/>
    <cellStyle name="Calculation 5 8" xfId="9386"/>
    <cellStyle name="Calculation 5 8 2" xfId="21551"/>
    <cellStyle name="Calculation 5 8 2 2" xfId="42737"/>
    <cellStyle name="Calculation 5 8 3" xfId="32133"/>
    <cellStyle name="Calculation 5 9" xfId="16438"/>
    <cellStyle name="Calculation 5 9 2" xfId="37625"/>
    <cellStyle name="Calculation 5_Table 2A-1_EFT (Annual)" xfId="2976"/>
    <cellStyle name="Calculation 6" xfId="84"/>
    <cellStyle name="Calculation 6 10" xfId="26640"/>
    <cellStyle name="Calculation 6 2" xfId="483"/>
    <cellStyle name="Calculation 6 2 2" xfId="1460"/>
    <cellStyle name="Calculation 6 2 2 2" xfId="2730"/>
    <cellStyle name="Calculation 6 2 2 2 2" xfId="6291"/>
    <cellStyle name="Calculation 6 2 2 2 2 2" xfId="14485"/>
    <cellStyle name="Calculation 6 2 2 2 2 2 2" xfId="26457"/>
    <cellStyle name="Calculation 6 2 2 2 2 2 2 2" xfId="47643"/>
    <cellStyle name="Calculation 6 2 2 2 2 2 3" xfId="37039"/>
    <cellStyle name="Calculation 6 2 2 2 2 3" xfId="21344"/>
    <cellStyle name="Calculation 6 2 2 2 2 3 2" xfId="42531"/>
    <cellStyle name="Calculation 6 2 2 2 2 4" xfId="31947"/>
    <cellStyle name="Calculation 6 2 2 2 2_Table 2A-1_EFT (Annual)" xfId="13486"/>
    <cellStyle name="Calculation 6 2 2 2 3" xfId="11827"/>
    <cellStyle name="Calculation 6 2 2 2 3 2" xfId="23911"/>
    <cellStyle name="Calculation 6 2 2 2 3 2 2" xfId="45097"/>
    <cellStyle name="Calculation 6 2 2 2 3 3" xfId="34493"/>
    <cellStyle name="Calculation 6 2 2 2 4" xfId="18798"/>
    <cellStyle name="Calculation 6 2 2 2 4 2" xfId="39985"/>
    <cellStyle name="Calculation 6 2 2 2 5" xfId="29204"/>
    <cellStyle name="Calculation 6 2 2 2_Table 2A-1_EFT (Annual)" xfId="6706"/>
    <cellStyle name="Calculation 6 2 2 3" xfId="5021"/>
    <cellStyle name="Calculation 6 2 2 3 2" xfId="13281"/>
    <cellStyle name="Calculation 6 2 2 3 2 2" xfId="25287"/>
    <cellStyle name="Calculation 6 2 2 3 2 2 2" xfId="46473"/>
    <cellStyle name="Calculation 6 2 2 3 2 3" xfId="35869"/>
    <cellStyle name="Calculation 6 2 2 3 3" xfId="20174"/>
    <cellStyle name="Calculation 6 2 2 3 3 2" xfId="41361"/>
    <cellStyle name="Calculation 6 2 2 3 4" xfId="30678"/>
    <cellStyle name="Calculation 6 2 2 3_Table 2A-1_EFT (Annual)" xfId="12686"/>
    <cellStyle name="Calculation 6 2 2 4" xfId="10625"/>
    <cellStyle name="Calculation 6 2 2 4 2" xfId="22741"/>
    <cellStyle name="Calculation 6 2 2 4 2 2" xfId="43927"/>
    <cellStyle name="Calculation 6 2 2 4 3" xfId="33323"/>
    <cellStyle name="Calculation 6 2 2 5" xfId="17628"/>
    <cellStyle name="Calculation 6 2 2 5 2" xfId="38815"/>
    <cellStyle name="Calculation 6 2 2 6" xfId="27935"/>
    <cellStyle name="Calculation 6 2 2_Table 2A-1_EFT (Annual)" xfId="6705"/>
    <cellStyle name="Calculation 6 2 3" xfId="1003"/>
    <cellStyle name="Calculation 6 2 3 2" xfId="4564"/>
    <cellStyle name="Calculation 6 2 3 2 2" xfId="12824"/>
    <cellStyle name="Calculation 6 2 3 2 2 2" xfId="24830"/>
    <cellStyle name="Calculation 6 2 3 2 2 2 2" xfId="46016"/>
    <cellStyle name="Calculation 6 2 3 2 2 3" xfId="35412"/>
    <cellStyle name="Calculation 6 2 3 2 3" xfId="19717"/>
    <cellStyle name="Calculation 6 2 3 2 3 2" xfId="40904"/>
    <cellStyle name="Calculation 6 2 3 2 4" xfId="30221"/>
    <cellStyle name="Calculation 6 2 3 2_Table 2A-1_EFT (Annual)" xfId="10033"/>
    <cellStyle name="Calculation 6 2 3 3" xfId="10168"/>
    <cellStyle name="Calculation 6 2 3 3 2" xfId="22284"/>
    <cellStyle name="Calculation 6 2 3 3 2 2" xfId="43470"/>
    <cellStyle name="Calculation 6 2 3 3 3" xfId="32866"/>
    <cellStyle name="Calculation 6 2 3 4" xfId="17171"/>
    <cellStyle name="Calculation 6 2 3 4 2" xfId="38358"/>
    <cellStyle name="Calculation 6 2 3 5" xfId="27478"/>
    <cellStyle name="Calculation 6 2 3_Table 2A-1_EFT (Annual)" xfId="6707"/>
    <cellStyle name="Calculation 6 2 4" xfId="2199"/>
    <cellStyle name="Calculation 6 2 4 2" xfId="5760"/>
    <cellStyle name="Calculation 6 2 4 2 2" xfId="13975"/>
    <cellStyle name="Calculation 6 2 4 2 2 2" xfId="25963"/>
    <cellStyle name="Calculation 6 2 4 2 2 2 2" xfId="47149"/>
    <cellStyle name="Calculation 6 2 4 2 2 3" xfId="36545"/>
    <cellStyle name="Calculation 6 2 4 2 3" xfId="20850"/>
    <cellStyle name="Calculation 6 2 4 2 3 2" xfId="42037"/>
    <cellStyle name="Calculation 6 2 4 2 4" xfId="31417"/>
    <cellStyle name="Calculation 6 2 4 2_Table 2A-1_EFT (Annual)" xfId="9356"/>
    <cellStyle name="Calculation 6 2 4 3" xfId="11319"/>
    <cellStyle name="Calculation 6 2 4 3 2" xfId="23417"/>
    <cellStyle name="Calculation 6 2 4 3 2 2" xfId="44603"/>
    <cellStyle name="Calculation 6 2 4 3 3" xfId="33999"/>
    <cellStyle name="Calculation 6 2 4 4" xfId="18304"/>
    <cellStyle name="Calculation 6 2 4 4 2" xfId="39491"/>
    <cellStyle name="Calculation 6 2 4 5" xfId="28674"/>
    <cellStyle name="Calculation 6 2 4_Table 2A-1_EFT (Annual)" xfId="6708"/>
    <cellStyle name="Calculation 6 2 5" xfId="4053"/>
    <cellStyle name="Calculation 6 2 5 2" xfId="12377"/>
    <cellStyle name="Calculation 6 2 5 2 2" xfId="24399"/>
    <cellStyle name="Calculation 6 2 5 2 2 2" xfId="45585"/>
    <cellStyle name="Calculation 6 2 5 2 3" xfId="34981"/>
    <cellStyle name="Calculation 6 2 5 3" xfId="19286"/>
    <cellStyle name="Calculation 6 2 5 3 2" xfId="40473"/>
    <cellStyle name="Calculation 6 2 5 4" xfId="29741"/>
    <cellStyle name="Calculation 6 2 5_Table 2A-1_EFT (Annual)" xfId="9376"/>
    <cellStyle name="Calculation 6 2 6" xfId="9716"/>
    <cellStyle name="Calculation 6 2 6 2" xfId="21853"/>
    <cellStyle name="Calculation 6 2 6 2 2" xfId="43039"/>
    <cellStyle name="Calculation 6 2 6 3" xfId="32435"/>
    <cellStyle name="Calculation 6 2 7" xfId="16740"/>
    <cellStyle name="Calculation 6 2 7 2" xfId="37927"/>
    <cellStyle name="Calculation 6 2 8" xfId="26998"/>
    <cellStyle name="Calculation 6 2_Table 2A-1_EFT (Annual)" xfId="2980"/>
    <cellStyle name="Calculation 6 3" xfId="316"/>
    <cellStyle name="Calculation 6 3 2" xfId="1304"/>
    <cellStyle name="Calculation 6 3 2 2" xfId="2574"/>
    <cellStyle name="Calculation 6 3 2 2 2" xfId="6135"/>
    <cellStyle name="Calculation 6 3 2 2 2 2" xfId="14329"/>
    <cellStyle name="Calculation 6 3 2 2 2 2 2" xfId="26301"/>
    <cellStyle name="Calculation 6 3 2 2 2 2 2 2" xfId="47487"/>
    <cellStyle name="Calculation 6 3 2 2 2 2 3" xfId="36883"/>
    <cellStyle name="Calculation 6 3 2 2 2 3" xfId="21188"/>
    <cellStyle name="Calculation 6 3 2 2 2 3 2" xfId="42375"/>
    <cellStyle name="Calculation 6 3 2 2 2 4" xfId="31791"/>
    <cellStyle name="Calculation 6 3 2 2 2_Table 2A-1_EFT (Annual)" xfId="9345"/>
    <cellStyle name="Calculation 6 3 2 2 3" xfId="11671"/>
    <cellStyle name="Calculation 6 3 2 2 3 2" xfId="23755"/>
    <cellStyle name="Calculation 6 3 2 2 3 2 2" xfId="44941"/>
    <cellStyle name="Calculation 6 3 2 2 3 3" xfId="34337"/>
    <cellStyle name="Calculation 6 3 2 2 4" xfId="18642"/>
    <cellStyle name="Calculation 6 3 2 2 4 2" xfId="39829"/>
    <cellStyle name="Calculation 6 3 2 2 5" xfId="29048"/>
    <cellStyle name="Calculation 6 3 2 2_Table 2A-1_EFT (Annual)" xfId="6710"/>
    <cellStyle name="Calculation 6 3 2 3" xfId="4865"/>
    <cellStyle name="Calculation 6 3 2 3 2" xfId="13125"/>
    <cellStyle name="Calculation 6 3 2 3 2 2" xfId="25131"/>
    <cellStyle name="Calculation 6 3 2 3 2 2 2" xfId="46317"/>
    <cellStyle name="Calculation 6 3 2 3 2 3" xfId="35713"/>
    <cellStyle name="Calculation 6 3 2 3 3" xfId="20018"/>
    <cellStyle name="Calculation 6 3 2 3 3 2" xfId="41205"/>
    <cellStyle name="Calculation 6 3 2 3 4" xfId="30522"/>
    <cellStyle name="Calculation 6 3 2 3_Table 2A-1_EFT (Annual)" xfId="9886"/>
    <cellStyle name="Calculation 6 3 2 4" xfId="10469"/>
    <cellStyle name="Calculation 6 3 2 4 2" xfId="22585"/>
    <cellStyle name="Calculation 6 3 2 4 2 2" xfId="43771"/>
    <cellStyle name="Calculation 6 3 2 4 3" xfId="33167"/>
    <cellStyle name="Calculation 6 3 2 5" xfId="17472"/>
    <cellStyle name="Calculation 6 3 2 5 2" xfId="38659"/>
    <cellStyle name="Calculation 6 3 2 6" xfId="27779"/>
    <cellStyle name="Calculation 6 3 2_Table 2A-1_EFT (Annual)" xfId="6709"/>
    <cellStyle name="Calculation 6 3 3" xfId="866"/>
    <cellStyle name="Calculation 6 3 3 2" xfId="4427"/>
    <cellStyle name="Calculation 6 3 3 2 2" xfId="12692"/>
    <cellStyle name="Calculation 6 3 3 2 2 2" xfId="24704"/>
    <cellStyle name="Calculation 6 3 3 2 2 2 2" xfId="45890"/>
    <cellStyle name="Calculation 6 3 3 2 2 3" xfId="35286"/>
    <cellStyle name="Calculation 6 3 3 2 3" xfId="19591"/>
    <cellStyle name="Calculation 6 3 3 2 3 2" xfId="40778"/>
    <cellStyle name="Calculation 6 3 3 2 4" xfId="30084"/>
    <cellStyle name="Calculation 6 3 3 2_Table 2A-1_EFT (Annual)" xfId="9344"/>
    <cellStyle name="Calculation 6 3 3 3" xfId="10039"/>
    <cellStyle name="Calculation 6 3 3 3 2" xfId="22158"/>
    <cellStyle name="Calculation 6 3 3 3 2 2" xfId="43344"/>
    <cellStyle name="Calculation 6 3 3 3 3" xfId="32740"/>
    <cellStyle name="Calculation 6 3 3 4" xfId="17045"/>
    <cellStyle name="Calculation 6 3 3 4 2" xfId="38232"/>
    <cellStyle name="Calculation 6 3 3 5" xfId="27341"/>
    <cellStyle name="Calculation 6 3 3_Table 2A-1_EFT (Annual)" xfId="6711"/>
    <cellStyle name="Calculation 6 3 4" xfId="2043"/>
    <cellStyle name="Calculation 6 3 4 2" xfId="5604"/>
    <cellStyle name="Calculation 6 3 4 2 2" xfId="13819"/>
    <cellStyle name="Calculation 6 3 4 2 2 2" xfId="25807"/>
    <cellStyle name="Calculation 6 3 4 2 2 2 2" xfId="46993"/>
    <cellStyle name="Calculation 6 3 4 2 2 3" xfId="36389"/>
    <cellStyle name="Calculation 6 3 4 2 3" xfId="20694"/>
    <cellStyle name="Calculation 6 3 4 2 3 2" xfId="41881"/>
    <cellStyle name="Calculation 6 3 4 2 4" xfId="31261"/>
    <cellStyle name="Calculation 6 3 4 2_Table 2A-1_EFT (Annual)" xfId="9343"/>
    <cellStyle name="Calculation 6 3 4 3" xfId="11163"/>
    <cellStyle name="Calculation 6 3 4 3 2" xfId="23261"/>
    <cellStyle name="Calculation 6 3 4 3 2 2" xfId="44447"/>
    <cellStyle name="Calculation 6 3 4 3 3" xfId="33843"/>
    <cellStyle name="Calculation 6 3 4 4" xfId="18148"/>
    <cellStyle name="Calculation 6 3 4 4 2" xfId="39335"/>
    <cellStyle name="Calculation 6 3 4 5" xfId="28518"/>
    <cellStyle name="Calculation 6 3 4_Table 2A-1_EFT (Annual)" xfId="6712"/>
    <cellStyle name="Calculation 6 3 5" xfId="3886"/>
    <cellStyle name="Calculation 6 3 5 2" xfId="12218"/>
    <cellStyle name="Calculation 6 3 5 2 2" xfId="24243"/>
    <cellStyle name="Calculation 6 3 5 2 2 2" xfId="45429"/>
    <cellStyle name="Calculation 6 3 5 2 3" xfId="34825"/>
    <cellStyle name="Calculation 6 3 5 3" xfId="19130"/>
    <cellStyle name="Calculation 6 3 5 3 2" xfId="40317"/>
    <cellStyle name="Calculation 6 3 5 4" xfId="29574"/>
    <cellStyle name="Calculation 6 3 5_Table 2A-1_EFT (Annual)" xfId="9532"/>
    <cellStyle name="Calculation 6 3 6" xfId="9555"/>
    <cellStyle name="Calculation 6 3 6 2" xfId="21697"/>
    <cellStyle name="Calculation 6 3 6 2 2" xfId="42883"/>
    <cellStyle name="Calculation 6 3 6 3" xfId="32279"/>
    <cellStyle name="Calculation 6 3 7" xfId="16584"/>
    <cellStyle name="Calculation 6 3 7 2" xfId="37771"/>
    <cellStyle name="Calculation 6 3 8" xfId="26831"/>
    <cellStyle name="Calculation 6 3_Table 2A-1_EFT (Annual)" xfId="2981"/>
    <cellStyle name="Calculation 6 4" xfId="1138"/>
    <cellStyle name="Calculation 6 4 2" xfId="2408"/>
    <cellStyle name="Calculation 6 4 2 2" xfId="5969"/>
    <cellStyle name="Calculation 6 4 2 2 2" xfId="14163"/>
    <cellStyle name="Calculation 6 4 2 2 2 2" xfId="26135"/>
    <cellStyle name="Calculation 6 4 2 2 2 2 2" xfId="47321"/>
    <cellStyle name="Calculation 6 4 2 2 2 3" xfId="36717"/>
    <cellStyle name="Calculation 6 4 2 2 3" xfId="21022"/>
    <cellStyle name="Calculation 6 4 2 2 3 2" xfId="42209"/>
    <cellStyle name="Calculation 6 4 2 2 4" xfId="31625"/>
    <cellStyle name="Calculation 6 4 2 2_Table 2A-1_EFT (Annual)" xfId="9342"/>
    <cellStyle name="Calculation 6 4 2 3" xfId="11505"/>
    <cellStyle name="Calculation 6 4 2 3 2" xfId="23589"/>
    <cellStyle name="Calculation 6 4 2 3 2 2" xfId="44775"/>
    <cellStyle name="Calculation 6 4 2 3 3" xfId="34171"/>
    <cellStyle name="Calculation 6 4 2 4" xfId="18476"/>
    <cellStyle name="Calculation 6 4 2 4 2" xfId="39663"/>
    <cellStyle name="Calculation 6 4 2 5" xfId="28882"/>
    <cellStyle name="Calculation 6 4 2_Table 2A-1_EFT (Annual)" xfId="6714"/>
    <cellStyle name="Calculation 6 4 3" xfId="4699"/>
    <cellStyle name="Calculation 6 4 3 2" xfId="12959"/>
    <cellStyle name="Calculation 6 4 3 2 2" xfId="24965"/>
    <cellStyle name="Calculation 6 4 3 2 2 2" xfId="46151"/>
    <cellStyle name="Calculation 6 4 3 2 3" xfId="35547"/>
    <cellStyle name="Calculation 6 4 3 3" xfId="19852"/>
    <cellStyle name="Calculation 6 4 3 3 2" xfId="41039"/>
    <cellStyle name="Calculation 6 4 3 4" xfId="30356"/>
    <cellStyle name="Calculation 6 4 3_Table 2A-1_EFT (Annual)" xfId="9531"/>
    <cellStyle name="Calculation 6 4 4" xfId="10303"/>
    <cellStyle name="Calculation 6 4 4 2" xfId="22419"/>
    <cellStyle name="Calculation 6 4 4 2 2" xfId="43605"/>
    <cellStyle name="Calculation 6 4 4 3" xfId="33001"/>
    <cellStyle name="Calculation 6 4 5" xfId="17306"/>
    <cellStyle name="Calculation 6 4 5 2" xfId="38493"/>
    <cellStyle name="Calculation 6 4 6" xfId="27613"/>
    <cellStyle name="Calculation 6 4_Table 2A-1_EFT (Annual)" xfId="6713"/>
    <cellStyle name="Calculation 6 5" xfId="707"/>
    <cellStyle name="Calculation 6 5 2" xfId="4268"/>
    <cellStyle name="Calculation 6 5 2 2" xfId="12552"/>
    <cellStyle name="Calculation 6 5 2 2 2" xfId="24570"/>
    <cellStyle name="Calculation 6 5 2 2 2 2" xfId="45756"/>
    <cellStyle name="Calculation 6 5 2 2 3" xfId="35152"/>
    <cellStyle name="Calculation 6 5 2 3" xfId="19457"/>
    <cellStyle name="Calculation 6 5 2 3 2" xfId="40644"/>
    <cellStyle name="Calculation 6 5 2 4" xfId="29925"/>
    <cellStyle name="Calculation 6 5 2_Table 2A-1_EFT (Annual)" xfId="9530"/>
    <cellStyle name="Calculation 6 5 3" xfId="9899"/>
    <cellStyle name="Calculation 6 5 3 2" xfId="22024"/>
    <cellStyle name="Calculation 6 5 3 2 2" xfId="43210"/>
    <cellStyle name="Calculation 6 5 3 3" xfId="32606"/>
    <cellStyle name="Calculation 6 5 4" xfId="16911"/>
    <cellStyle name="Calculation 6 5 4 2" xfId="38098"/>
    <cellStyle name="Calculation 6 5 5" xfId="27182"/>
    <cellStyle name="Calculation 6 5_Table 2A-1_EFT (Annual)" xfId="6715"/>
    <cellStyle name="Calculation 6 6" xfId="1841"/>
    <cellStyle name="Calculation 6 6 2" xfId="5402"/>
    <cellStyle name="Calculation 6 6 2 2" xfId="13617"/>
    <cellStyle name="Calculation 6 6 2 2 2" xfId="25605"/>
    <cellStyle name="Calculation 6 6 2 2 2 2" xfId="46791"/>
    <cellStyle name="Calculation 6 6 2 2 3" xfId="36187"/>
    <cellStyle name="Calculation 6 6 2 3" xfId="20492"/>
    <cellStyle name="Calculation 6 6 2 3 2" xfId="41679"/>
    <cellStyle name="Calculation 6 6 2 4" xfId="31059"/>
    <cellStyle name="Calculation 6 6 2_Table 2A-1_EFT (Annual)" xfId="9529"/>
    <cellStyle name="Calculation 6 6 3" xfId="10961"/>
    <cellStyle name="Calculation 6 6 3 2" xfId="23059"/>
    <cellStyle name="Calculation 6 6 3 2 2" xfId="44245"/>
    <cellStyle name="Calculation 6 6 3 3" xfId="33641"/>
    <cellStyle name="Calculation 6 6 4" xfId="17946"/>
    <cellStyle name="Calculation 6 6 4 2" xfId="39133"/>
    <cellStyle name="Calculation 6 6 5" xfId="28316"/>
    <cellStyle name="Calculation 6 6_Table 2A-1_EFT (Annual)" xfId="6716"/>
    <cellStyle name="Calculation 6 7" xfId="3673"/>
    <cellStyle name="Calculation 6 7 2" xfId="12046"/>
    <cellStyle name="Calculation 6 7 2 2" xfId="24077"/>
    <cellStyle name="Calculation 6 7 2 2 2" xfId="45263"/>
    <cellStyle name="Calculation 6 7 2 3" xfId="34659"/>
    <cellStyle name="Calculation 6 7 3" xfId="18964"/>
    <cellStyle name="Calculation 6 7 3 2" xfId="40151"/>
    <cellStyle name="Calculation 6 7 4" xfId="29383"/>
    <cellStyle name="Calculation 6 7_Table 2A-1_EFT (Annual)" xfId="9884"/>
    <cellStyle name="Calculation 6 8" xfId="9363"/>
    <cellStyle name="Calculation 6 8 2" xfId="21531"/>
    <cellStyle name="Calculation 6 8 2 2" xfId="42717"/>
    <cellStyle name="Calculation 6 8 3" xfId="32113"/>
    <cellStyle name="Calculation 6 9" xfId="16418"/>
    <cellStyle name="Calculation 6 9 2" xfId="37605"/>
    <cellStyle name="Calculation 6_Table 2A-1_EFT (Annual)" xfId="2979"/>
    <cellStyle name="Calculation 7" xfId="125"/>
    <cellStyle name="Calculation 7 10" xfId="26680"/>
    <cellStyle name="Calculation 7 2" xfId="518"/>
    <cellStyle name="Calculation 7 2 2" xfId="1495"/>
    <cellStyle name="Calculation 7 2 2 2" xfId="2765"/>
    <cellStyle name="Calculation 7 2 2 2 2" xfId="6326"/>
    <cellStyle name="Calculation 7 2 2 2 2 2" xfId="14520"/>
    <cellStyle name="Calculation 7 2 2 2 2 2 2" xfId="26492"/>
    <cellStyle name="Calculation 7 2 2 2 2 2 2 2" xfId="47678"/>
    <cellStyle name="Calculation 7 2 2 2 2 2 3" xfId="37074"/>
    <cellStyle name="Calculation 7 2 2 2 2 3" xfId="21379"/>
    <cellStyle name="Calculation 7 2 2 2 2 3 2" xfId="42566"/>
    <cellStyle name="Calculation 7 2 2 2 2 4" xfId="31982"/>
    <cellStyle name="Calculation 7 2 2 2 2_Table 2A-1_EFT (Annual)" xfId="9883"/>
    <cellStyle name="Calculation 7 2 2 2 3" xfId="11862"/>
    <cellStyle name="Calculation 7 2 2 2 3 2" xfId="23946"/>
    <cellStyle name="Calculation 7 2 2 2 3 2 2" xfId="45132"/>
    <cellStyle name="Calculation 7 2 2 2 3 3" xfId="34528"/>
    <cellStyle name="Calculation 7 2 2 2 4" xfId="18833"/>
    <cellStyle name="Calculation 7 2 2 2 4 2" xfId="40020"/>
    <cellStyle name="Calculation 7 2 2 2 5" xfId="29239"/>
    <cellStyle name="Calculation 7 2 2 2_Table 2A-1_EFT (Annual)" xfId="6718"/>
    <cellStyle name="Calculation 7 2 2 3" xfId="5056"/>
    <cellStyle name="Calculation 7 2 2 3 2" xfId="13316"/>
    <cellStyle name="Calculation 7 2 2 3 2 2" xfId="25322"/>
    <cellStyle name="Calculation 7 2 2 3 2 2 2" xfId="46508"/>
    <cellStyle name="Calculation 7 2 2 3 2 3" xfId="35904"/>
    <cellStyle name="Calculation 7 2 2 3 3" xfId="20209"/>
    <cellStyle name="Calculation 7 2 2 3 3 2" xfId="41396"/>
    <cellStyle name="Calculation 7 2 2 3 4" xfId="30713"/>
    <cellStyle name="Calculation 7 2 2 3_Table 2A-1_EFT (Annual)" xfId="9341"/>
    <cellStyle name="Calculation 7 2 2 4" xfId="10660"/>
    <cellStyle name="Calculation 7 2 2 4 2" xfId="22776"/>
    <cellStyle name="Calculation 7 2 2 4 2 2" xfId="43962"/>
    <cellStyle name="Calculation 7 2 2 4 3" xfId="33358"/>
    <cellStyle name="Calculation 7 2 2 5" xfId="17663"/>
    <cellStyle name="Calculation 7 2 2 5 2" xfId="38850"/>
    <cellStyle name="Calculation 7 2 2 6" xfId="27970"/>
    <cellStyle name="Calculation 7 2 2_Table 2A-1_EFT (Annual)" xfId="6717"/>
    <cellStyle name="Calculation 7 2 3" xfId="1028"/>
    <cellStyle name="Calculation 7 2 3 2" xfId="4589"/>
    <cellStyle name="Calculation 7 2 3 2 2" xfId="12849"/>
    <cellStyle name="Calculation 7 2 3 2 2 2" xfId="24855"/>
    <cellStyle name="Calculation 7 2 3 2 2 2 2" xfId="46041"/>
    <cellStyle name="Calculation 7 2 3 2 2 3" xfId="35437"/>
    <cellStyle name="Calculation 7 2 3 2 3" xfId="19742"/>
    <cellStyle name="Calculation 7 2 3 2 3 2" xfId="40929"/>
    <cellStyle name="Calculation 7 2 3 2 4" xfId="30246"/>
    <cellStyle name="Calculation 7 2 3 2_Table 2A-1_EFT (Annual)" xfId="9340"/>
    <cellStyle name="Calculation 7 2 3 3" xfId="10193"/>
    <cellStyle name="Calculation 7 2 3 3 2" xfId="22309"/>
    <cellStyle name="Calculation 7 2 3 3 2 2" xfId="43495"/>
    <cellStyle name="Calculation 7 2 3 3 3" xfId="32891"/>
    <cellStyle name="Calculation 7 2 3 4" xfId="17196"/>
    <cellStyle name="Calculation 7 2 3 4 2" xfId="38383"/>
    <cellStyle name="Calculation 7 2 3 5" xfId="27503"/>
    <cellStyle name="Calculation 7 2 3_Table 2A-1_EFT (Annual)" xfId="6719"/>
    <cellStyle name="Calculation 7 2 4" xfId="2234"/>
    <cellStyle name="Calculation 7 2 4 2" xfId="5795"/>
    <cellStyle name="Calculation 7 2 4 2 2" xfId="14010"/>
    <cellStyle name="Calculation 7 2 4 2 2 2" xfId="25998"/>
    <cellStyle name="Calculation 7 2 4 2 2 2 2" xfId="47184"/>
    <cellStyle name="Calculation 7 2 4 2 2 3" xfId="36580"/>
    <cellStyle name="Calculation 7 2 4 2 3" xfId="20885"/>
    <cellStyle name="Calculation 7 2 4 2 3 2" xfId="42072"/>
    <cellStyle name="Calculation 7 2 4 2 4" xfId="31452"/>
    <cellStyle name="Calculation 7 2 4 2_Table 2A-1_EFT (Annual)" xfId="9339"/>
    <cellStyle name="Calculation 7 2 4 3" xfId="11354"/>
    <cellStyle name="Calculation 7 2 4 3 2" xfId="23452"/>
    <cellStyle name="Calculation 7 2 4 3 2 2" xfId="44638"/>
    <cellStyle name="Calculation 7 2 4 3 3" xfId="34034"/>
    <cellStyle name="Calculation 7 2 4 4" xfId="18339"/>
    <cellStyle name="Calculation 7 2 4 4 2" xfId="39526"/>
    <cellStyle name="Calculation 7 2 4 5" xfId="28709"/>
    <cellStyle name="Calculation 7 2 4_Table 2A-1_EFT (Annual)" xfId="6720"/>
    <cellStyle name="Calculation 7 2 5" xfId="4088"/>
    <cellStyle name="Calculation 7 2 5 2" xfId="12412"/>
    <cellStyle name="Calculation 7 2 5 2 2" xfId="24434"/>
    <cellStyle name="Calculation 7 2 5 2 2 2" xfId="45620"/>
    <cellStyle name="Calculation 7 2 5 2 3" xfId="35016"/>
    <cellStyle name="Calculation 7 2 5 3" xfId="19321"/>
    <cellStyle name="Calculation 7 2 5 3 2" xfId="40508"/>
    <cellStyle name="Calculation 7 2 5 4" xfId="29776"/>
    <cellStyle name="Calculation 7 2 5_Table 2A-1_EFT (Annual)" xfId="9528"/>
    <cellStyle name="Calculation 7 2 6" xfId="9751"/>
    <cellStyle name="Calculation 7 2 6 2" xfId="21888"/>
    <cellStyle name="Calculation 7 2 6 2 2" xfId="43074"/>
    <cellStyle name="Calculation 7 2 6 3" xfId="32470"/>
    <cellStyle name="Calculation 7 2 7" xfId="16775"/>
    <cellStyle name="Calculation 7 2 7 2" xfId="37962"/>
    <cellStyle name="Calculation 7 2 8" xfId="27033"/>
    <cellStyle name="Calculation 7 2_Table 2A-1_EFT (Annual)" xfId="2983"/>
    <cellStyle name="Calculation 7 3" xfId="356"/>
    <cellStyle name="Calculation 7 3 2" xfId="1339"/>
    <cellStyle name="Calculation 7 3 2 2" xfId="2609"/>
    <cellStyle name="Calculation 7 3 2 2 2" xfId="6170"/>
    <cellStyle name="Calculation 7 3 2 2 2 2" xfId="14364"/>
    <cellStyle name="Calculation 7 3 2 2 2 2 2" xfId="26336"/>
    <cellStyle name="Calculation 7 3 2 2 2 2 2 2" xfId="47522"/>
    <cellStyle name="Calculation 7 3 2 2 2 2 3" xfId="36918"/>
    <cellStyle name="Calculation 7 3 2 2 2 3" xfId="21223"/>
    <cellStyle name="Calculation 7 3 2 2 2 3 2" xfId="42410"/>
    <cellStyle name="Calculation 7 3 2 2 2 4" xfId="31826"/>
    <cellStyle name="Calculation 7 3 2 2 2_Table 2A-1_EFT (Annual)" xfId="9882"/>
    <cellStyle name="Calculation 7 3 2 2 3" xfId="11706"/>
    <cellStyle name="Calculation 7 3 2 2 3 2" xfId="23790"/>
    <cellStyle name="Calculation 7 3 2 2 3 2 2" xfId="44976"/>
    <cellStyle name="Calculation 7 3 2 2 3 3" xfId="34372"/>
    <cellStyle name="Calculation 7 3 2 2 4" xfId="18677"/>
    <cellStyle name="Calculation 7 3 2 2 4 2" xfId="39864"/>
    <cellStyle name="Calculation 7 3 2 2 5" xfId="29083"/>
    <cellStyle name="Calculation 7 3 2 2_Table 2A-1_EFT (Annual)" xfId="6722"/>
    <cellStyle name="Calculation 7 3 2 3" xfId="4900"/>
    <cellStyle name="Calculation 7 3 2 3 2" xfId="13160"/>
    <cellStyle name="Calculation 7 3 2 3 2 2" xfId="25166"/>
    <cellStyle name="Calculation 7 3 2 3 2 2 2" xfId="46352"/>
    <cellStyle name="Calculation 7 3 2 3 2 3" xfId="35748"/>
    <cellStyle name="Calculation 7 3 2 3 3" xfId="20053"/>
    <cellStyle name="Calculation 7 3 2 3 3 2" xfId="41240"/>
    <cellStyle name="Calculation 7 3 2 3 4" xfId="30557"/>
    <cellStyle name="Calculation 7 3 2 3_Table 2A-1_EFT (Annual)" xfId="9338"/>
    <cellStyle name="Calculation 7 3 2 4" xfId="10504"/>
    <cellStyle name="Calculation 7 3 2 4 2" xfId="22620"/>
    <cellStyle name="Calculation 7 3 2 4 2 2" xfId="43806"/>
    <cellStyle name="Calculation 7 3 2 4 3" xfId="33202"/>
    <cellStyle name="Calculation 7 3 2 5" xfId="17507"/>
    <cellStyle name="Calculation 7 3 2 5 2" xfId="38694"/>
    <cellStyle name="Calculation 7 3 2 6" xfId="27814"/>
    <cellStyle name="Calculation 7 3 2_Table 2A-1_EFT (Annual)" xfId="6721"/>
    <cellStyle name="Calculation 7 3 3" xfId="896"/>
    <cellStyle name="Calculation 7 3 3 2" xfId="4457"/>
    <cellStyle name="Calculation 7 3 3 2 2" xfId="12719"/>
    <cellStyle name="Calculation 7 3 3 2 2 2" xfId="24729"/>
    <cellStyle name="Calculation 7 3 3 2 2 2 2" xfId="45915"/>
    <cellStyle name="Calculation 7 3 3 2 2 3" xfId="35311"/>
    <cellStyle name="Calculation 7 3 3 2 3" xfId="19616"/>
    <cellStyle name="Calculation 7 3 3 2 3 2" xfId="40803"/>
    <cellStyle name="Calculation 7 3 3 2 4" xfId="30114"/>
    <cellStyle name="Calculation 7 3 3 2_Table 2A-1_EFT (Annual)" xfId="9337"/>
    <cellStyle name="Calculation 7 3 3 3" xfId="10066"/>
    <cellStyle name="Calculation 7 3 3 3 2" xfId="22183"/>
    <cellStyle name="Calculation 7 3 3 3 2 2" xfId="43369"/>
    <cellStyle name="Calculation 7 3 3 3 3" xfId="32765"/>
    <cellStyle name="Calculation 7 3 3 4" xfId="17070"/>
    <cellStyle name="Calculation 7 3 3 4 2" xfId="38257"/>
    <cellStyle name="Calculation 7 3 3 5" xfId="27371"/>
    <cellStyle name="Calculation 7 3 3_Table 2A-1_EFT (Annual)" xfId="6723"/>
    <cellStyle name="Calculation 7 3 4" xfId="2078"/>
    <cellStyle name="Calculation 7 3 4 2" xfId="5639"/>
    <cellStyle name="Calculation 7 3 4 2 2" xfId="13854"/>
    <cellStyle name="Calculation 7 3 4 2 2 2" xfId="25842"/>
    <cellStyle name="Calculation 7 3 4 2 2 2 2" xfId="47028"/>
    <cellStyle name="Calculation 7 3 4 2 2 3" xfId="36424"/>
    <cellStyle name="Calculation 7 3 4 2 3" xfId="20729"/>
    <cellStyle name="Calculation 7 3 4 2 3 2" xfId="41916"/>
    <cellStyle name="Calculation 7 3 4 2 4" xfId="31296"/>
    <cellStyle name="Calculation 7 3 4 2_Table 2A-1_EFT (Annual)" xfId="9336"/>
    <cellStyle name="Calculation 7 3 4 3" xfId="11198"/>
    <cellStyle name="Calculation 7 3 4 3 2" xfId="23296"/>
    <cellStyle name="Calculation 7 3 4 3 2 2" xfId="44482"/>
    <cellStyle name="Calculation 7 3 4 3 3" xfId="33878"/>
    <cellStyle name="Calculation 7 3 4 4" xfId="18183"/>
    <cellStyle name="Calculation 7 3 4 4 2" xfId="39370"/>
    <cellStyle name="Calculation 7 3 4 5" xfId="28553"/>
    <cellStyle name="Calculation 7 3 4_Table 2A-1_EFT (Annual)" xfId="6724"/>
    <cellStyle name="Calculation 7 3 5" xfId="3926"/>
    <cellStyle name="Calculation 7 3 5 2" xfId="12254"/>
    <cellStyle name="Calculation 7 3 5 2 2" xfId="24278"/>
    <cellStyle name="Calculation 7 3 5 2 2 2" xfId="45464"/>
    <cellStyle name="Calculation 7 3 5 2 3" xfId="34860"/>
    <cellStyle name="Calculation 7 3 5 3" xfId="19165"/>
    <cellStyle name="Calculation 7 3 5 3 2" xfId="40352"/>
    <cellStyle name="Calculation 7 3 5 4" xfId="29614"/>
    <cellStyle name="Calculation 7 3 5_Table 2A-1_EFT (Annual)" xfId="9527"/>
    <cellStyle name="Calculation 7 3 6" xfId="9591"/>
    <cellStyle name="Calculation 7 3 6 2" xfId="21732"/>
    <cellStyle name="Calculation 7 3 6 2 2" xfId="42918"/>
    <cellStyle name="Calculation 7 3 6 3" xfId="32314"/>
    <cellStyle name="Calculation 7 3 7" xfId="16619"/>
    <cellStyle name="Calculation 7 3 7 2" xfId="37806"/>
    <cellStyle name="Calculation 7 3 8" xfId="26871"/>
    <cellStyle name="Calculation 7 3_Table 2A-1_EFT (Annual)" xfId="2984"/>
    <cellStyle name="Calculation 7 4" xfId="1173"/>
    <cellStyle name="Calculation 7 4 2" xfId="2443"/>
    <cellStyle name="Calculation 7 4 2 2" xfId="6004"/>
    <cellStyle name="Calculation 7 4 2 2 2" xfId="14198"/>
    <cellStyle name="Calculation 7 4 2 2 2 2" xfId="26170"/>
    <cellStyle name="Calculation 7 4 2 2 2 2 2" xfId="47356"/>
    <cellStyle name="Calculation 7 4 2 2 2 3" xfId="36752"/>
    <cellStyle name="Calculation 7 4 2 2 3" xfId="21057"/>
    <cellStyle name="Calculation 7 4 2 2 3 2" xfId="42244"/>
    <cellStyle name="Calculation 7 4 2 2 4" xfId="31660"/>
    <cellStyle name="Calculation 7 4 2 2_Table 2A-1_EFT (Annual)" xfId="9335"/>
    <cellStyle name="Calculation 7 4 2 3" xfId="11540"/>
    <cellStyle name="Calculation 7 4 2 3 2" xfId="23624"/>
    <cellStyle name="Calculation 7 4 2 3 2 2" xfId="44810"/>
    <cellStyle name="Calculation 7 4 2 3 3" xfId="34206"/>
    <cellStyle name="Calculation 7 4 2 4" xfId="18511"/>
    <cellStyle name="Calculation 7 4 2 4 2" xfId="39698"/>
    <cellStyle name="Calculation 7 4 2 5" xfId="28917"/>
    <cellStyle name="Calculation 7 4 2_Table 2A-1_EFT (Annual)" xfId="6726"/>
    <cellStyle name="Calculation 7 4 3" xfId="4734"/>
    <cellStyle name="Calculation 7 4 3 2" xfId="12994"/>
    <cellStyle name="Calculation 7 4 3 2 2" xfId="25000"/>
    <cellStyle name="Calculation 7 4 3 2 2 2" xfId="46186"/>
    <cellStyle name="Calculation 7 4 3 2 3" xfId="35582"/>
    <cellStyle name="Calculation 7 4 3 3" xfId="19887"/>
    <cellStyle name="Calculation 7 4 3 3 2" xfId="41074"/>
    <cellStyle name="Calculation 7 4 3 4" xfId="30391"/>
    <cellStyle name="Calculation 7 4 3_Table 2A-1_EFT (Annual)" xfId="9526"/>
    <cellStyle name="Calculation 7 4 4" xfId="10338"/>
    <cellStyle name="Calculation 7 4 4 2" xfId="22454"/>
    <cellStyle name="Calculation 7 4 4 2 2" xfId="43640"/>
    <cellStyle name="Calculation 7 4 4 3" xfId="33036"/>
    <cellStyle name="Calculation 7 4 5" xfId="17341"/>
    <cellStyle name="Calculation 7 4 5 2" xfId="38528"/>
    <cellStyle name="Calculation 7 4 6" xfId="27648"/>
    <cellStyle name="Calculation 7 4_Table 2A-1_EFT (Annual)" xfId="6725"/>
    <cellStyle name="Calculation 7 5" xfId="737"/>
    <cellStyle name="Calculation 7 5 2" xfId="4298"/>
    <cellStyle name="Calculation 7 5 2 2" xfId="12578"/>
    <cellStyle name="Calculation 7 5 2 2 2" xfId="24595"/>
    <cellStyle name="Calculation 7 5 2 2 2 2" xfId="45781"/>
    <cellStyle name="Calculation 7 5 2 2 3" xfId="35177"/>
    <cellStyle name="Calculation 7 5 2 3" xfId="19482"/>
    <cellStyle name="Calculation 7 5 2 3 2" xfId="40669"/>
    <cellStyle name="Calculation 7 5 2 4" xfId="29955"/>
    <cellStyle name="Calculation 7 5 2_Table 2A-1_EFT (Annual)" xfId="9525"/>
    <cellStyle name="Calculation 7 5 3" xfId="9926"/>
    <cellStyle name="Calculation 7 5 3 2" xfId="22049"/>
    <cellStyle name="Calculation 7 5 3 2 2" xfId="43235"/>
    <cellStyle name="Calculation 7 5 3 3" xfId="32631"/>
    <cellStyle name="Calculation 7 5 4" xfId="16936"/>
    <cellStyle name="Calculation 7 5 4 2" xfId="38123"/>
    <cellStyle name="Calculation 7 5 5" xfId="27212"/>
    <cellStyle name="Calculation 7 5_Table 2A-1_EFT (Annual)" xfId="6727"/>
    <cellStyle name="Calculation 7 6" xfId="1794"/>
    <cellStyle name="Calculation 7 6 2" xfId="5355"/>
    <cellStyle name="Calculation 7 6 2 2" xfId="13570"/>
    <cellStyle name="Calculation 7 6 2 2 2" xfId="25558"/>
    <cellStyle name="Calculation 7 6 2 2 2 2" xfId="46744"/>
    <cellStyle name="Calculation 7 6 2 2 3" xfId="36140"/>
    <cellStyle name="Calculation 7 6 2 3" xfId="20445"/>
    <cellStyle name="Calculation 7 6 2 3 2" xfId="41632"/>
    <cellStyle name="Calculation 7 6 2 4" xfId="31012"/>
    <cellStyle name="Calculation 7 6 2_Table 2A-1_EFT (Annual)" xfId="9524"/>
    <cellStyle name="Calculation 7 6 3" xfId="10914"/>
    <cellStyle name="Calculation 7 6 3 2" xfId="23012"/>
    <cellStyle name="Calculation 7 6 3 2 2" xfId="44198"/>
    <cellStyle name="Calculation 7 6 3 3" xfId="33594"/>
    <cellStyle name="Calculation 7 6 4" xfId="17899"/>
    <cellStyle name="Calculation 7 6 4 2" xfId="39086"/>
    <cellStyle name="Calculation 7 6 5" xfId="28269"/>
    <cellStyle name="Calculation 7 6_Table 2A-1_EFT (Annual)" xfId="6728"/>
    <cellStyle name="Calculation 7 7" xfId="3714"/>
    <cellStyle name="Calculation 7 7 2" xfId="12082"/>
    <cellStyle name="Calculation 7 7 2 2" xfId="24112"/>
    <cellStyle name="Calculation 7 7 2 2 2" xfId="45298"/>
    <cellStyle name="Calculation 7 7 2 3" xfId="34694"/>
    <cellStyle name="Calculation 7 7 3" xfId="18999"/>
    <cellStyle name="Calculation 7 7 3 2" xfId="40186"/>
    <cellStyle name="Calculation 7 7 4" xfId="29423"/>
    <cellStyle name="Calculation 7 7_Table 2A-1_EFT (Annual)" xfId="9881"/>
    <cellStyle name="Calculation 7 8" xfId="9401"/>
    <cellStyle name="Calculation 7 8 2" xfId="21566"/>
    <cellStyle name="Calculation 7 8 2 2" xfId="42752"/>
    <cellStyle name="Calculation 7 8 3" xfId="32148"/>
    <cellStyle name="Calculation 7 9" xfId="16453"/>
    <cellStyle name="Calculation 7 9 2" xfId="37640"/>
    <cellStyle name="Calculation 7_Table 2A-1_EFT (Annual)" xfId="2982"/>
    <cellStyle name="Calculation 8" xfId="87"/>
    <cellStyle name="Calculation 8 10" xfId="26643"/>
    <cellStyle name="Calculation 8 2" xfId="486"/>
    <cellStyle name="Calculation 8 2 2" xfId="1463"/>
    <cellStyle name="Calculation 8 2 2 2" xfId="2733"/>
    <cellStyle name="Calculation 8 2 2 2 2" xfId="6294"/>
    <cellStyle name="Calculation 8 2 2 2 2 2" xfId="14488"/>
    <cellStyle name="Calculation 8 2 2 2 2 2 2" xfId="26460"/>
    <cellStyle name="Calculation 8 2 2 2 2 2 2 2" xfId="47646"/>
    <cellStyle name="Calculation 8 2 2 2 2 2 3" xfId="37042"/>
    <cellStyle name="Calculation 8 2 2 2 2 3" xfId="21347"/>
    <cellStyle name="Calculation 8 2 2 2 2 3 2" xfId="42534"/>
    <cellStyle name="Calculation 8 2 2 2 2 4" xfId="31950"/>
    <cellStyle name="Calculation 8 2 2 2 2_Table 2A-1_EFT (Annual)" xfId="9880"/>
    <cellStyle name="Calculation 8 2 2 2 3" xfId="11830"/>
    <cellStyle name="Calculation 8 2 2 2 3 2" xfId="23914"/>
    <cellStyle name="Calculation 8 2 2 2 3 2 2" xfId="45100"/>
    <cellStyle name="Calculation 8 2 2 2 3 3" xfId="34496"/>
    <cellStyle name="Calculation 8 2 2 2 4" xfId="18801"/>
    <cellStyle name="Calculation 8 2 2 2 4 2" xfId="39988"/>
    <cellStyle name="Calculation 8 2 2 2 5" xfId="29207"/>
    <cellStyle name="Calculation 8 2 2 2_Table 2A-1_EFT (Annual)" xfId="6730"/>
    <cellStyle name="Calculation 8 2 2 3" xfId="5024"/>
    <cellStyle name="Calculation 8 2 2 3 2" xfId="13284"/>
    <cellStyle name="Calculation 8 2 2 3 2 2" xfId="25290"/>
    <cellStyle name="Calculation 8 2 2 3 2 2 2" xfId="46476"/>
    <cellStyle name="Calculation 8 2 2 3 2 3" xfId="35872"/>
    <cellStyle name="Calculation 8 2 2 3 3" xfId="20177"/>
    <cellStyle name="Calculation 8 2 2 3 3 2" xfId="41364"/>
    <cellStyle name="Calculation 8 2 2 3 4" xfId="30681"/>
    <cellStyle name="Calculation 8 2 2 3_Table 2A-1_EFT (Annual)" xfId="9334"/>
    <cellStyle name="Calculation 8 2 2 4" xfId="10628"/>
    <cellStyle name="Calculation 8 2 2 4 2" xfId="22744"/>
    <cellStyle name="Calculation 8 2 2 4 2 2" xfId="43930"/>
    <cellStyle name="Calculation 8 2 2 4 3" xfId="33326"/>
    <cellStyle name="Calculation 8 2 2 5" xfId="17631"/>
    <cellStyle name="Calculation 8 2 2 5 2" xfId="38818"/>
    <cellStyle name="Calculation 8 2 2 6" xfId="27938"/>
    <cellStyle name="Calculation 8 2 2_Table 2A-1_EFT (Annual)" xfId="6729"/>
    <cellStyle name="Calculation 8 2 3" xfId="1004"/>
    <cellStyle name="Calculation 8 2 3 2" xfId="4565"/>
    <cellStyle name="Calculation 8 2 3 2 2" xfId="12825"/>
    <cellStyle name="Calculation 8 2 3 2 2 2" xfId="24831"/>
    <cellStyle name="Calculation 8 2 3 2 2 2 2" xfId="46017"/>
    <cellStyle name="Calculation 8 2 3 2 2 3" xfId="35413"/>
    <cellStyle name="Calculation 8 2 3 2 3" xfId="19718"/>
    <cellStyle name="Calculation 8 2 3 2 3 2" xfId="40905"/>
    <cellStyle name="Calculation 8 2 3 2 4" xfId="30222"/>
    <cellStyle name="Calculation 8 2 3 2_Table 2A-1_EFT (Annual)" xfId="9333"/>
    <cellStyle name="Calculation 8 2 3 3" xfId="10169"/>
    <cellStyle name="Calculation 8 2 3 3 2" xfId="22285"/>
    <cellStyle name="Calculation 8 2 3 3 2 2" xfId="43471"/>
    <cellStyle name="Calculation 8 2 3 3 3" xfId="32867"/>
    <cellStyle name="Calculation 8 2 3 4" xfId="17172"/>
    <cellStyle name="Calculation 8 2 3 4 2" xfId="38359"/>
    <cellStyle name="Calculation 8 2 3 5" xfId="27479"/>
    <cellStyle name="Calculation 8 2 3_Table 2A-1_EFT (Annual)" xfId="6731"/>
    <cellStyle name="Calculation 8 2 4" xfId="2202"/>
    <cellStyle name="Calculation 8 2 4 2" xfId="5763"/>
    <cellStyle name="Calculation 8 2 4 2 2" xfId="13978"/>
    <cellStyle name="Calculation 8 2 4 2 2 2" xfId="25966"/>
    <cellStyle name="Calculation 8 2 4 2 2 2 2" xfId="47152"/>
    <cellStyle name="Calculation 8 2 4 2 2 3" xfId="36548"/>
    <cellStyle name="Calculation 8 2 4 2 3" xfId="20853"/>
    <cellStyle name="Calculation 8 2 4 2 3 2" xfId="42040"/>
    <cellStyle name="Calculation 8 2 4 2 4" xfId="31420"/>
    <cellStyle name="Calculation 8 2 4 2_Table 2A-1_EFT (Annual)" xfId="14899"/>
    <cellStyle name="Calculation 8 2 4 3" xfId="11322"/>
    <cellStyle name="Calculation 8 2 4 3 2" xfId="23420"/>
    <cellStyle name="Calculation 8 2 4 3 2 2" xfId="44606"/>
    <cellStyle name="Calculation 8 2 4 3 3" xfId="34002"/>
    <cellStyle name="Calculation 8 2 4 4" xfId="18307"/>
    <cellStyle name="Calculation 8 2 4 4 2" xfId="39494"/>
    <cellStyle name="Calculation 8 2 4 5" xfId="28677"/>
    <cellStyle name="Calculation 8 2 4_Table 2A-1_EFT (Annual)" xfId="6732"/>
    <cellStyle name="Calculation 8 2 5" xfId="4056"/>
    <cellStyle name="Calculation 8 2 5 2" xfId="12380"/>
    <cellStyle name="Calculation 8 2 5 2 2" xfId="24402"/>
    <cellStyle name="Calculation 8 2 5 2 2 2" xfId="45588"/>
    <cellStyle name="Calculation 8 2 5 2 3" xfId="34984"/>
    <cellStyle name="Calculation 8 2 5 3" xfId="19289"/>
    <cellStyle name="Calculation 8 2 5 3 2" xfId="40476"/>
    <cellStyle name="Calculation 8 2 5 4" xfId="29744"/>
    <cellStyle name="Calculation 8 2 5_Table 2A-1_EFT (Annual)" xfId="14900"/>
    <cellStyle name="Calculation 8 2 6" xfId="9719"/>
    <cellStyle name="Calculation 8 2 6 2" xfId="21856"/>
    <cellStyle name="Calculation 8 2 6 2 2" xfId="43042"/>
    <cellStyle name="Calculation 8 2 6 3" xfId="32438"/>
    <cellStyle name="Calculation 8 2 7" xfId="16743"/>
    <cellStyle name="Calculation 8 2 7 2" xfId="37930"/>
    <cellStyle name="Calculation 8 2 8" xfId="27001"/>
    <cellStyle name="Calculation 8 2_Table 2A-1_EFT (Annual)" xfId="2986"/>
    <cellStyle name="Calculation 8 3" xfId="319"/>
    <cellStyle name="Calculation 8 3 2" xfId="1307"/>
    <cellStyle name="Calculation 8 3 2 2" xfId="2577"/>
    <cellStyle name="Calculation 8 3 2 2 2" xfId="6138"/>
    <cellStyle name="Calculation 8 3 2 2 2 2" xfId="14332"/>
    <cellStyle name="Calculation 8 3 2 2 2 2 2" xfId="26304"/>
    <cellStyle name="Calculation 8 3 2 2 2 2 2 2" xfId="47490"/>
    <cellStyle name="Calculation 8 3 2 2 2 2 3" xfId="36886"/>
    <cellStyle name="Calculation 8 3 2 2 2 3" xfId="21191"/>
    <cellStyle name="Calculation 8 3 2 2 2 3 2" xfId="42378"/>
    <cellStyle name="Calculation 8 3 2 2 2 4" xfId="31794"/>
    <cellStyle name="Calculation 8 3 2 2 2_Table 2A-1_EFT (Annual)" xfId="14901"/>
    <cellStyle name="Calculation 8 3 2 2 3" xfId="11674"/>
    <cellStyle name="Calculation 8 3 2 2 3 2" xfId="23758"/>
    <cellStyle name="Calculation 8 3 2 2 3 2 2" xfId="44944"/>
    <cellStyle name="Calculation 8 3 2 2 3 3" xfId="34340"/>
    <cellStyle name="Calculation 8 3 2 2 4" xfId="18645"/>
    <cellStyle name="Calculation 8 3 2 2 4 2" xfId="39832"/>
    <cellStyle name="Calculation 8 3 2 2 5" xfId="29051"/>
    <cellStyle name="Calculation 8 3 2 2_Table 2A-1_EFT (Annual)" xfId="6734"/>
    <cellStyle name="Calculation 8 3 2 3" xfId="4868"/>
    <cellStyle name="Calculation 8 3 2 3 2" xfId="13128"/>
    <cellStyle name="Calculation 8 3 2 3 2 2" xfId="25134"/>
    <cellStyle name="Calculation 8 3 2 3 2 2 2" xfId="46320"/>
    <cellStyle name="Calculation 8 3 2 3 2 3" xfId="35716"/>
    <cellStyle name="Calculation 8 3 2 3 3" xfId="20021"/>
    <cellStyle name="Calculation 8 3 2 3 3 2" xfId="41208"/>
    <cellStyle name="Calculation 8 3 2 3 4" xfId="30525"/>
    <cellStyle name="Calculation 8 3 2 3_Table 2A-1_EFT (Annual)" xfId="14902"/>
    <cellStyle name="Calculation 8 3 2 4" xfId="10472"/>
    <cellStyle name="Calculation 8 3 2 4 2" xfId="22588"/>
    <cellStyle name="Calculation 8 3 2 4 2 2" xfId="43774"/>
    <cellStyle name="Calculation 8 3 2 4 3" xfId="33170"/>
    <cellStyle name="Calculation 8 3 2 5" xfId="17475"/>
    <cellStyle name="Calculation 8 3 2 5 2" xfId="38662"/>
    <cellStyle name="Calculation 8 3 2 6" xfId="27782"/>
    <cellStyle name="Calculation 8 3 2_Table 2A-1_EFT (Annual)" xfId="6733"/>
    <cellStyle name="Calculation 8 3 3" xfId="867"/>
    <cellStyle name="Calculation 8 3 3 2" xfId="4428"/>
    <cellStyle name="Calculation 8 3 3 2 2" xfId="12693"/>
    <cellStyle name="Calculation 8 3 3 2 2 2" xfId="24705"/>
    <cellStyle name="Calculation 8 3 3 2 2 2 2" xfId="45891"/>
    <cellStyle name="Calculation 8 3 3 2 2 3" xfId="35287"/>
    <cellStyle name="Calculation 8 3 3 2 3" xfId="19592"/>
    <cellStyle name="Calculation 8 3 3 2 3 2" xfId="40779"/>
    <cellStyle name="Calculation 8 3 3 2 4" xfId="30085"/>
    <cellStyle name="Calculation 8 3 3 2_Table 2A-1_EFT (Annual)" xfId="14903"/>
    <cellStyle name="Calculation 8 3 3 3" xfId="10040"/>
    <cellStyle name="Calculation 8 3 3 3 2" xfId="22159"/>
    <cellStyle name="Calculation 8 3 3 3 2 2" xfId="43345"/>
    <cellStyle name="Calculation 8 3 3 3 3" xfId="32741"/>
    <cellStyle name="Calculation 8 3 3 4" xfId="17046"/>
    <cellStyle name="Calculation 8 3 3 4 2" xfId="38233"/>
    <cellStyle name="Calculation 8 3 3 5" xfId="27342"/>
    <cellStyle name="Calculation 8 3 3_Table 2A-1_EFT (Annual)" xfId="6735"/>
    <cellStyle name="Calculation 8 3 4" xfId="2046"/>
    <cellStyle name="Calculation 8 3 4 2" xfId="5607"/>
    <cellStyle name="Calculation 8 3 4 2 2" xfId="13822"/>
    <cellStyle name="Calculation 8 3 4 2 2 2" xfId="25810"/>
    <cellStyle name="Calculation 8 3 4 2 2 2 2" xfId="46996"/>
    <cellStyle name="Calculation 8 3 4 2 2 3" xfId="36392"/>
    <cellStyle name="Calculation 8 3 4 2 3" xfId="20697"/>
    <cellStyle name="Calculation 8 3 4 2 3 2" xfId="41884"/>
    <cellStyle name="Calculation 8 3 4 2 4" xfId="31264"/>
    <cellStyle name="Calculation 8 3 4 2_Table 2A-1_EFT (Annual)" xfId="14904"/>
    <cellStyle name="Calculation 8 3 4 3" xfId="11166"/>
    <cellStyle name="Calculation 8 3 4 3 2" xfId="23264"/>
    <cellStyle name="Calculation 8 3 4 3 2 2" xfId="44450"/>
    <cellStyle name="Calculation 8 3 4 3 3" xfId="33846"/>
    <cellStyle name="Calculation 8 3 4 4" xfId="18151"/>
    <cellStyle name="Calculation 8 3 4 4 2" xfId="39338"/>
    <cellStyle name="Calculation 8 3 4 5" xfId="28521"/>
    <cellStyle name="Calculation 8 3 4_Table 2A-1_EFT (Annual)" xfId="6736"/>
    <cellStyle name="Calculation 8 3 5" xfId="3889"/>
    <cellStyle name="Calculation 8 3 5 2" xfId="12221"/>
    <cellStyle name="Calculation 8 3 5 2 2" xfId="24246"/>
    <cellStyle name="Calculation 8 3 5 2 2 2" xfId="45432"/>
    <cellStyle name="Calculation 8 3 5 2 3" xfId="34828"/>
    <cellStyle name="Calculation 8 3 5 3" xfId="19133"/>
    <cellStyle name="Calculation 8 3 5 3 2" xfId="40320"/>
    <cellStyle name="Calculation 8 3 5 4" xfId="29577"/>
    <cellStyle name="Calculation 8 3 5_Table 2A-1_EFT (Annual)" xfId="14905"/>
    <cellStyle name="Calculation 8 3 6" xfId="9558"/>
    <cellStyle name="Calculation 8 3 6 2" xfId="21700"/>
    <cellStyle name="Calculation 8 3 6 2 2" xfId="42886"/>
    <cellStyle name="Calculation 8 3 6 3" xfId="32282"/>
    <cellStyle name="Calculation 8 3 7" xfId="16587"/>
    <cellStyle name="Calculation 8 3 7 2" xfId="37774"/>
    <cellStyle name="Calculation 8 3 8" xfId="26834"/>
    <cellStyle name="Calculation 8 3_Table 2A-1_EFT (Annual)" xfId="2987"/>
    <cellStyle name="Calculation 8 4" xfId="1141"/>
    <cellStyle name="Calculation 8 4 2" xfId="2411"/>
    <cellStyle name="Calculation 8 4 2 2" xfId="5972"/>
    <cellStyle name="Calculation 8 4 2 2 2" xfId="14166"/>
    <cellStyle name="Calculation 8 4 2 2 2 2" xfId="26138"/>
    <cellStyle name="Calculation 8 4 2 2 2 2 2" xfId="47324"/>
    <cellStyle name="Calculation 8 4 2 2 2 3" xfId="36720"/>
    <cellStyle name="Calculation 8 4 2 2 3" xfId="21025"/>
    <cellStyle name="Calculation 8 4 2 2 3 2" xfId="42212"/>
    <cellStyle name="Calculation 8 4 2 2 4" xfId="31628"/>
    <cellStyle name="Calculation 8 4 2 2_Table 2A-1_EFT (Annual)" xfId="14906"/>
    <cellStyle name="Calculation 8 4 2 3" xfId="11508"/>
    <cellStyle name="Calculation 8 4 2 3 2" xfId="23592"/>
    <cellStyle name="Calculation 8 4 2 3 2 2" xfId="44778"/>
    <cellStyle name="Calculation 8 4 2 3 3" xfId="34174"/>
    <cellStyle name="Calculation 8 4 2 4" xfId="18479"/>
    <cellStyle name="Calculation 8 4 2 4 2" xfId="39666"/>
    <cellStyle name="Calculation 8 4 2 5" xfId="28885"/>
    <cellStyle name="Calculation 8 4 2_Table 2A-1_EFT (Annual)" xfId="6738"/>
    <cellStyle name="Calculation 8 4 3" xfId="4702"/>
    <cellStyle name="Calculation 8 4 3 2" xfId="12962"/>
    <cellStyle name="Calculation 8 4 3 2 2" xfId="24968"/>
    <cellStyle name="Calculation 8 4 3 2 2 2" xfId="46154"/>
    <cellStyle name="Calculation 8 4 3 2 3" xfId="35550"/>
    <cellStyle name="Calculation 8 4 3 3" xfId="19855"/>
    <cellStyle name="Calculation 8 4 3 3 2" xfId="41042"/>
    <cellStyle name="Calculation 8 4 3 4" xfId="30359"/>
    <cellStyle name="Calculation 8 4 3_Table 2A-1_EFT (Annual)" xfId="14907"/>
    <cellStyle name="Calculation 8 4 4" xfId="10306"/>
    <cellStyle name="Calculation 8 4 4 2" xfId="22422"/>
    <cellStyle name="Calculation 8 4 4 2 2" xfId="43608"/>
    <cellStyle name="Calculation 8 4 4 3" xfId="33004"/>
    <cellStyle name="Calculation 8 4 5" xfId="17309"/>
    <cellStyle name="Calculation 8 4 5 2" xfId="38496"/>
    <cellStyle name="Calculation 8 4 6" xfId="27616"/>
    <cellStyle name="Calculation 8 4_Table 2A-1_EFT (Annual)" xfId="6737"/>
    <cellStyle name="Calculation 8 5" xfId="708"/>
    <cellStyle name="Calculation 8 5 2" xfId="4269"/>
    <cellStyle name="Calculation 8 5 2 2" xfId="12553"/>
    <cellStyle name="Calculation 8 5 2 2 2" xfId="24571"/>
    <cellStyle name="Calculation 8 5 2 2 2 2" xfId="45757"/>
    <cellStyle name="Calculation 8 5 2 2 3" xfId="35153"/>
    <cellStyle name="Calculation 8 5 2 3" xfId="19458"/>
    <cellStyle name="Calculation 8 5 2 3 2" xfId="40645"/>
    <cellStyle name="Calculation 8 5 2 4" xfId="29926"/>
    <cellStyle name="Calculation 8 5 2_Table 2A-1_EFT (Annual)" xfId="14908"/>
    <cellStyle name="Calculation 8 5 3" xfId="9900"/>
    <cellStyle name="Calculation 8 5 3 2" xfId="22025"/>
    <cellStyle name="Calculation 8 5 3 2 2" xfId="43211"/>
    <cellStyle name="Calculation 8 5 3 3" xfId="32607"/>
    <cellStyle name="Calculation 8 5 4" xfId="16912"/>
    <cellStyle name="Calculation 8 5 4 2" xfId="38099"/>
    <cellStyle name="Calculation 8 5 5" xfId="27183"/>
    <cellStyle name="Calculation 8 5_Table 2A-1_EFT (Annual)" xfId="6739"/>
    <cellStyle name="Calculation 8 6" xfId="1874"/>
    <cellStyle name="Calculation 8 6 2" xfId="5435"/>
    <cellStyle name="Calculation 8 6 2 2" xfId="13650"/>
    <cellStyle name="Calculation 8 6 2 2 2" xfId="25638"/>
    <cellStyle name="Calculation 8 6 2 2 2 2" xfId="46824"/>
    <cellStyle name="Calculation 8 6 2 2 3" xfId="36220"/>
    <cellStyle name="Calculation 8 6 2 3" xfId="20525"/>
    <cellStyle name="Calculation 8 6 2 3 2" xfId="41712"/>
    <cellStyle name="Calculation 8 6 2 4" xfId="31092"/>
    <cellStyle name="Calculation 8 6 2_Table 2A-1_EFT (Annual)" xfId="14909"/>
    <cellStyle name="Calculation 8 6 3" xfId="10994"/>
    <cellStyle name="Calculation 8 6 3 2" xfId="23092"/>
    <cellStyle name="Calculation 8 6 3 2 2" xfId="44278"/>
    <cellStyle name="Calculation 8 6 3 3" xfId="33674"/>
    <cellStyle name="Calculation 8 6 4" xfId="17979"/>
    <cellStyle name="Calculation 8 6 4 2" xfId="39166"/>
    <cellStyle name="Calculation 8 6 5" xfId="28349"/>
    <cellStyle name="Calculation 8 6_Table 2A-1_EFT (Annual)" xfId="6740"/>
    <cellStyle name="Calculation 8 7" xfId="3676"/>
    <cellStyle name="Calculation 8 7 2" xfId="12049"/>
    <cellStyle name="Calculation 8 7 2 2" xfId="24080"/>
    <cellStyle name="Calculation 8 7 2 2 2" xfId="45266"/>
    <cellStyle name="Calculation 8 7 2 3" xfId="34662"/>
    <cellStyle name="Calculation 8 7 3" xfId="18967"/>
    <cellStyle name="Calculation 8 7 3 2" xfId="40154"/>
    <cellStyle name="Calculation 8 7 4" xfId="29386"/>
    <cellStyle name="Calculation 8 7_Table 2A-1_EFT (Annual)" xfId="14910"/>
    <cellStyle name="Calculation 8 8" xfId="9366"/>
    <cellStyle name="Calculation 8 8 2" xfId="21534"/>
    <cellStyle name="Calculation 8 8 2 2" xfId="42720"/>
    <cellStyle name="Calculation 8 8 3" xfId="32116"/>
    <cellStyle name="Calculation 8 9" xfId="16421"/>
    <cellStyle name="Calculation 8 9 2" xfId="37608"/>
    <cellStyle name="Calculation 8_Table 2A-1_EFT (Annual)" xfId="2985"/>
    <cellStyle name="Calculation 9" xfId="95"/>
    <cellStyle name="Calculation 9 10" xfId="26651"/>
    <cellStyle name="Calculation 9 2" xfId="494"/>
    <cellStyle name="Calculation 9 2 2" xfId="1471"/>
    <cellStyle name="Calculation 9 2 2 2" xfId="2741"/>
    <cellStyle name="Calculation 9 2 2 2 2" xfId="6302"/>
    <cellStyle name="Calculation 9 2 2 2 2 2" xfId="14496"/>
    <cellStyle name="Calculation 9 2 2 2 2 2 2" xfId="26468"/>
    <cellStyle name="Calculation 9 2 2 2 2 2 2 2" xfId="47654"/>
    <cellStyle name="Calculation 9 2 2 2 2 2 3" xfId="37050"/>
    <cellStyle name="Calculation 9 2 2 2 2 3" xfId="21355"/>
    <cellStyle name="Calculation 9 2 2 2 2 3 2" xfId="42542"/>
    <cellStyle name="Calculation 9 2 2 2 2 4" xfId="31958"/>
    <cellStyle name="Calculation 9 2 2 2 2_Table 2A-1_EFT (Annual)" xfId="14911"/>
    <cellStyle name="Calculation 9 2 2 2 3" xfId="11838"/>
    <cellStyle name="Calculation 9 2 2 2 3 2" xfId="23922"/>
    <cellStyle name="Calculation 9 2 2 2 3 2 2" xfId="45108"/>
    <cellStyle name="Calculation 9 2 2 2 3 3" xfId="34504"/>
    <cellStyle name="Calculation 9 2 2 2 4" xfId="18809"/>
    <cellStyle name="Calculation 9 2 2 2 4 2" xfId="39996"/>
    <cellStyle name="Calculation 9 2 2 2 5" xfId="29215"/>
    <cellStyle name="Calculation 9 2 2 2_Table 2A-1_EFT (Annual)" xfId="6742"/>
    <cellStyle name="Calculation 9 2 2 3" xfId="5032"/>
    <cellStyle name="Calculation 9 2 2 3 2" xfId="13292"/>
    <cellStyle name="Calculation 9 2 2 3 2 2" xfId="25298"/>
    <cellStyle name="Calculation 9 2 2 3 2 2 2" xfId="46484"/>
    <cellStyle name="Calculation 9 2 2 3 2 3" xfId="35880"/>
    <cellStyle name="Calculation 9 2 2 3 3" xfId="20185"/>
    <cellStyle name="Calculation 9 2 2 3 3 2" xfId="41372"/>
    <cellStyle name="Calculation 9 2 2 3 4" xfId="30689"/>
    <cellStyle name="Calculation 9 2 2 3_Table 2A-1_EFT (Annual)" xfId="14912"/>
    <cellStyle name="Calculation 9 2 2 4" xfId="10636"/>
    <cellStyle name="Calculation 9 2 2 4 2" xfId="22752"/>
    <cellStyle name="Calculation 9 2 2 4 2 2" xfId="43938"/>
    <cellStyle name="Calculation 9 2 2 4 3" xfId="33334"/>
    <cellStyle name="Calculation 9 2 2 5" xfId="17639"/>
    <cellStyle name="Calculation 9 2 2 5 2" xfId="38826"/>
    <cellStyle name="Calculation 9 2 2 6" xfId="27946"/>
    <cellStyle name="Calculation 9 2 2_Table 2A-1_EFT (Annual)" xfId="6741"/>
    <cellStyle name="Calculation 9 2 3" xfId="1010"/>
    <cellStyle name="Calculation 9 2 3 2" xfId="4571"/>
    <cellStyle name="Calculation 9 2 3 2 2" xfId="12831"/>
    <cellStyle name="Calculation 9 2 3 2 2 2" xfId="24837"/>
    <cellStyle name="Calculation 9 2 3 2 2 2 2" xfId="46023"/>
    <cellStyle name="Calculation 9 2 3 2 2 3" xfId="35419"/>
    <cellStyle name="Calculation 9 2 3 2 3" xfId="19724"/>
    <cellStyle name="Calculation 9 2 3 2 3 2" xfId="40911"/>
    <cellStyle name="Calculation 9 2 3 2 4" xfId="30228"/>
    <cellStyle name="Calculation 9 2 3 2_Table 2A-1_EFT (Annual)" xfId="14913"/>
    <cellStyle name="Calculation 9 2 3 3" xfId="10175"/>
    <cellStyle name="Calculation 9 2 3 3 2" xfId="22291"/>
    <cellStyle name="Calculation 9 2 3 3 2 2" xfId="43477"/>
    <cellStyle name="Calculation 9 2 3 3 3" xfId="32873"/>
    <cellStyle name="Calculation 9 2 3 4" xfId="17178"/>
    <cellStyle name="Calculation 9 2 3 4 2" xfId="38365"/>
    <cellStyle name="Calculation 9 2 3 5" xfId="27485"/>
    <cellStyle name="Calculation 9 2 3_Table 2A-1_EFT (Annual)" xfId="6743"/>
    <cellStyle name="Calculation 9 2 4" xfId="2210"/>
    <cellStyle name="Calculation 9 2 4 2" xfId="5771"/>
    <cellStyle name="Calculation 9 2 4 2 2" xfId="13986"/>
    <cellStyle name="Calculation 9 2 4 2 2 2" xfId="25974"/>
    <cellStyle name="Calculation 9 2 4 2 2 2 2" xfId="47160"/>
    <cellStyle name="Calculation 9 2 4 2 2 3" xfId="36556"/>
    <cellStyle name="Calculation 9 2 4 2 3" xfId="20861"/>
    <cellStyle name="Calculation 9 2 4 2 3 2" xfId="42048"/>
    <cellStyle name="Calculation 9 2 4 2 4" xfId="31428"/>
    <cellStyle name="Calculation 9 2 4 2_Table 2A-1_EFT (Annual)" xfId="14914"/>
    <cellStyle name="Calculation 9 2 4 3" xfId="11330"/>
    <cellStyle name="Calculation 9 2 4 3 2" xfId="23428"/>
    <cellStyle name="Calculation 9 2 4 3 2 2" xfId="44614"/>
    <cellStyle name="Calculation 9 2 4 3 3" xfId="34010"/>
    <cellStyle name="Calculation 9 2 4 4" xfId="18315"/>
    <cellStyle name="Calculation 9 2 4 4 2" xfId="39502"/>
    <cellStyle name="Calculation 9 2 4 5" xfId="28685"/>
    <cellStyle name="Calculation 9 2 4_Table 2A-1_EFT (Annual)" xfId="6744"/>
    <cellStyle name="Calculation 9 2 5" xfId="4064"/>
    <cellStyle name="Calculation 9 2 5 2" xfId="12388"/>
    <cellStyle name="Calculation 9 2 5 2 2" xfId="24410"/>
    <cellStyle name="Calculation 9 2 5 2 2 2" xfId="45596"/>
    <cellStyle name="Calculation 9 2 5 2 3" xfId="34992"/>
    <cellStyle name="Calculation 9 2 5 3" xfId="19297"/>
    <cellStyle name="Calculation 9 2 5 3 2" xfId="40484"/>
    <cellStyle name="Calculation 9 2 5 4" xfId="29752"/>
    <cellStyle name="Calculation 9 2 5_Table 2A-1_EFT (Annual)" xfId="14915"/>
    <cellStyle name="Calculation 9 2 6" xfId="9727"/>
    <cellStyle name="Calculation 9 2 6 2" xfId="21864"/>
    <cellStyle name="Calculation 9 2 6 2 2" xfId="43050"/>
    <cellStyle name="Calculation 9 2 6 3" xfId="32446"/>
    <cellStyle name="Calculation 9 2 7" xfId="16751"/>
    <cellStyle name="Calculation 9 2 7 2" xfId="37938"/>
    <cellStyle name="Calculation 9 2 8" xfId="27009"/>
    <cellStyle name="Calculation 9 2_Table 2A-1_EFT (Annual)" xfId="2989"/>
    <cellStyle name="Calculation 9 3" xfId="327"/>
    <cellStyle name="Calculation 9 3 2" xfId="1315"/>
    <cellStyle name="Calculation 9 3 2 2" xfId="2585"/>
    <cellStyle name="Calculation 9 3 2 2 2" xfId="6146"/>
    <cellStyle name="Calculation 9 3 2 2 2 2" xfId="14340"/>
    <cellStyle name="Calculation 9 3 2 2 2 2 2" xfId="26312"/>
    <cellStyle name="Calculation 9 3 2 2 2 2 2 2" xfId="47498"/>
    <cellStyle name="Calculation 9 3 2 2 2 2 3" xfId="36894"/>
    <cellStyle name="Calculation 9 3 2 2 2 3" xfId="21199"/>
    <cellStyle name="Calculation 9 3 2 2 2 3 2" xfId="42386"/>
    <cellStyle name="Calculation 9 3 2 2 2 4" xfId="31802"/>
    <cellStyle name="Calculation 9 3 2 2 2_Table 2A-1_EFT (Annual)" xfId="14916"/>
    <cellStyle name="Calculation 9 3 2 2 3" xfId="11682"/>
    <cellStyle name="Calculation 9 3 2 2 3 2" xfId="23766"/>
    <cellStyle name="Calculation 9 3 2 2 3 2 2" xfId="44952"/>
    <cellStyle name="Calculation 9 3 2 2 3 3" xfId="34348"/>
    <cellStyle name="Calculation 9 3 2 2 4" xfId="18653"/>
    <cellStyle name="Calculation 9 3 2 2 4 2" xfId="39840"/>
    <cellStyle name="Calculation 9 3 2 2 5" xfId="29059"/>
    <cellStyle name="Calculation 9 3 2 2_Table 2A-1_EFT (Annual)" xfId="6746"/>
    <cellStyle name="Calculation 9 3 2 3" xfId="4876"/>
    <cellStyle name="Calculation 9 3 2 3 2" xfId="13136"/>
    <cellStyle name="Calculation 9 3 2 3 2 2" xfId="25142"/>
    <cellStyle name="Calculation 9 3 2 3 2 2 2" xfId="46328"/>
    <cellStyle name="Calculation 9 3 2 3 2 3" xfId="35724"/>
    <cellStyle name="Calculation 9 3 2 3 3" xfId="20029"/>
    <cellStyle name="Calculation 9 3 2 3 3 2" xfId="41216"/>
    <cellStyle name="Calculation 9 3 2 3 4" xfId="30533"/>
    <cellStyle name="Calculation 9 3 2 3_Table 2A-1_EFT (Annual)" xfId="14917"/>
    <cellStyle name="Calculation 9 3 2 4" xfId="10480"/>
    <cellStyle name="Calculation 9 3 2 4 2" xfId="22596"/>
    <cellStyle name="Calculation 9 3 2 4 2 2" xfId="43782"/>
    <cellStyle name="Calculation 9 3 2 4 3" xfId="33178"/>
    <cellStyle name="Calculation 9 3 2 5" xfId="17483"/>
    <cellStyle name="Calculation 9 3 2 5 2" xfId="38670"/>
    <cellStyle name="Calculation 9 3 2 6" xfId="27790"/>
    <cellStyle name="Calculation 9 3 2_Table 2A-1_EFT (Annual)" xfId="6745"/>
    <cellStyle name="Calculation 9 3 3" xfId="873"/>
    <cellStyle name="Calculation 9 3 3 2" xfId="4434"/>
    <cellStyle name="Calculation 9 3 3 2 2" xfId="12699"/>
    <cellStyle name="Calculation 9 3 3 2 2 2" xfId="24711"/>
    <cellStyle name="Calculation 9 3 3 2 2 2 2" xfId="45897"/>
    <cellStyle name="Calculation 9 3 3 2 2 3" xfId="35293"/>
    <cellStyle name="Calculation 9 3 3 2 3" xfId="19598"/>
    <cellStyle name="Calculation 9 3 3 2 3 2" xfId="40785"/>
    <cellStyle name="Calculation 9 3 3 2 4" xfId="30091"/>
    <cellStyle name="Calculation 9 3 3 2_Table 2A-1_EFT (Annual)" xfId="14918"/>
    <cellStyle name="Calculation 9 3 3 3" xfId="10046"/>
    <cellStyle name="Calculation 9 3 3 3 2" xfId="22165"/>
    <cellStyle name="Calculation 9 3 3 3 2 2" xfId="43351"/>
    <cellStyle name="Calculation 9 3 3 3 3" xfId="32747"/>
    <cellStyle name="Calculation 9 3 3 4" xfId="17052"/>
    <cellStyle name="Calculation 9 3 3 4 2" xfId="38239"/>
    <cellStyle name="Calculation 9 3 3 5" xfId="27348"/>
    <cellStyle name="Calculation 9 3 3_Table 2A-1_EFT (Annual)" xfId="6747"/>
    <cellStyle name="Calculation 9 3 4" xfId="2054"/>
    <cellStyle name="Calculation 9 3 4 2" xfId="5615"/>
    <cellStyle name="Calculation 9 3 4 2 2" xfId="13830"/>
    <cellStyle name="Calculation 9 3 4 2 2 2" xfId="25818"/>
    <cellStyle name="Calculation 9 3 4 2 2 2 2" xfId="47004"/>
    <cellStyle name="Calculation 9 3 4 2 2 3" xfId="36400"/>
    <cellStyle name="Calculation 9 3 4 2 3" xfId="20705"/>
    <cellStyle name="Calculation 9 3 4 2 3 2" xfId="41892"/>
    <cellStyle name="Calculation 9 3 4 2 4" xfId="31272"/>
    <cellStyle name="Calculation 9 3 4 2_Table 2A-1_EFT (Annual)" xfId="14919"/>
    <cellStyle name="Calculation 9 3 4 3" xfId="11174"/>
    <cellStyle name="Calculation 9 3 4 3 2" xfId="23272"/>
    <cellStyle name="Calculation 9 3 4 3 2 2" xfId="44458"/>
    <cellStyle name="Calculation 9 3 4 3 3" xfId="33854"/>
    <cellStyle name="Calculation 9 3 4 4" xfId="18159"/>
    <cellStyle name="Calculation 9 3 4 4 2" xfId="39346"/>
    <cellStyle name="Calculation 9 3 4 5" xfId="28529"/>
    <cellStyle name="Calculation 9 3 4_Table 2A-1_EFT (Annual)" xfId="6748"/>
    <cellStyle name="Calculation 9 3 5" xfId="3897"/>
    <cellStyle name="Calculation 9 3 5 2" xfId="12229"/>
    <cellStyle name="Calculation 9 3 5 2 2" xfId="24254"/>
    <cellStyle name="Calculation 9 3 5 2 2 2" xfId="45440"/>
    <cellStyle name="Calculation 9 3 5 2 3" xfId="34836"/>
    <cellStyle name="Calculation 9 3 5 3" xfId="19141"/>
    <cellStyle name="Calculation 9 3 5 3 2" xfId="40328"/>
    <cellStyle name="Calculation 9 3 5 4" xfId="29585"/>
    <cellStyle name="Calculation 9 3 5_Table 2A-1_EFT (Annual)" xfId="14920"/>
    <cellStyle name="Calculation 9 3 6" xfId="9566"/>
    <cellStyle name="Calculation 9 3 6 2" xfId="21708"/>
    <cellStyle name="Calculation 9 3 6 2 2" xfId="42894"/>
    <cellStyle name="Calculation 9 3 6 3" xfId="32290"/>
    <cellStyle name="Calculation 9 3 7" xfId="16595"/>
    <cellStyle name="Calculation 9 3 7 2" xfId="37782"/>
    <cellStyle name="Calculation 9 3 8" xfId="26842"/>
    <cellStyle name="Calculation 9 3_Table 2A-1_EFT (Annual)" xfId="2990"/>
    <cellStyle name="Calculation 9 4" xfId="1149"/>
    <cellStyle name="Calculation 9 4 2" xfId="2419"/>
    <cellStyle name="Calculation 9 4 2 2" xfId="5980"/>
    <cellStyle name="Calculation 9 4 2 2 2" xfId="14174"/>
    <cellStyle name="Calculation 9 4 2 2 2 2" xfId="26146"/>
    <cellStyle name="Calculation 9 4 2 2 2 2 2" xfId="47332"/>
    <cellStyle name="Calculation 9 4 2 2 2 3" xfId="36728"/>
    <cellStyle name="Calculation 9 4 2 2 3" xfId="21033"/>
    <cellStyle name="Calculation 9 4 2 2 3 2" xfId="42220"/>
    <cellStyle name="Calculation 9 4 2 2 4" xfId="31636"/>
    <cellStyle name="Calculation 9 4 2 2_Table 2A-1_EFT (Annual)" xfId="14921"/>
    <cellStyle name="Calculation 9 4 2 3" xfId="11516"/>
    <cellStyle name="Calculation 9 4 2 3 2" xfId="23600"/>
    <cellStyle name="Calculation 9 4 2 3 2 2" xfId="44786"/>
    <cellStyle name="Calculation 9 4 2 3 3" xfId="34182"/>
    <cellStyle name="Calculation 9 4 2 4" xfId="18487"/>
    <cellStyle name="Calculation 9 4 2 4 2" xfId="39674"/>
    <cellStyle name="Calculation 9 4 2 5" xfId="28893"/>
    <cellStyle name="Calculation 9 4 2_Table 2A-1_EFT (Annual)" xfId="6750"/>
    <cellStyle name="Calculation 9 4 3" xfId="4710"/>
    <cellStyle name="Calculation 9 4 3 2" xfId="12970"/>
    <cellStyle name="Calculation 9 4 3 2 2" xfId="24976"/>
    <cellStyle name="Calculation 9 4 3 2 2 2" xfId="46162"/>
    <cellStyle name="Calculation 9 4 3 2 3" xfId="35558"/>
    <cellStyle name="Calculation 9 4 3 3" xfId="19863"/>
    <cellStyle name="Calculation 9 4 3 3 2" xfId="41050"/>
    <cellStyle name="Calculation 9 4 3 4" xfId="30367"/>
    <cellStyle name="Calculation 9 4 3_Table 2A-1_EFT (Annual)" xfId="14922"/>
    <cellStyle name="Calculation 9 4 4" xfId="10314"/>
    <cellStyle name="Calculation 9 4 4 2" xfId="22430"/>
    <cellStyle name="Calculation 9 4 4 2 2" xfId="43616"/>
    <cellStyle name="Calculation 9 4 4 3" xfId="33012"/>
    <cellStyle name="Calculation 9 4 5" xfId="17317"/>
    <cellStyle name="Calculation 9 4 5 2" xfId="38504"/>
    <cellStyle name="Calculation 9 4 6" xfId="27624"/>
    <cellStyle name="Calculation 9 4_Table 2A-1_EFT (Annual)" xfId="6749"/>
    <cellStyle name="Calculation 9 5" xfId="714"/>
    <cellStyle name="Calculation 9 5 2" xfId="4275"/>
    <cellStyle name="Calculation 9 5 2 2" xfId="12559"/>
    <cellStyle name="Calculation 9 5 2 2 2" xfId="24577"/>
    <cellStyle name="Calculation 9 5 2 2 2 2" xfId="45763"/>
    <cellStyle name="Calculation 9 5 2 2 3" xfId="35159"/>
    <cellStyle name="Calculation 9 5 2 3" xfId="19464"/>
    <cellStyle name="Calculation 9 5 2 3 2" xfId="40651"/>
    <cellStyle name="Calculation 9 5 2 4" xfId="29932"/>
    <cellStyle name="Calculation 9 5 2_Table 2A-1_EFT (Annual)" xfId="14923"/>
    <cellStyle name="Calculation 9 5 3" xfId="9906"/>
    <cellStyle name="Calculation 9 5 3 2" xfId="22031"/>
    <cellStyle name="Calculation 9 5 3 2 2" xfId="43217"/>
    <cellStyle name="Calculation 9 5 3 3" xfId="32613"/>
    <cellStyle name="Calculation 9 5 4" xfId="16918"/>
    <cellStyle name="Calculation 9 5 4 2" xfId="38105"/>
    <cellStyle name="Calculation 9 5 5" xfId="27189"/>
    <cellStyle name="Calculation 9 5_Table 2A-1_EFT (Annual)" xfId="6751"/>
    <cellStyle name="Calculation 9 6" xfId="1811"/>
    <cellStyle name="Calculation 9 6 2" xfId="5372"/>
    <cellStyle name="Calculation 9 6 2 2" xfId="13587"/>
    <cellStyle name="Calculation 9 6 2 2 2" xfId="25575"/>
    <cellStyle name="Calculation 9 6 2 2 2 2" xfId="46761"/>
    <cellStyle name="Calculation 9 6 2 2 3" xfId="36157"/>
    <cellStyle name="Calculation 9 6 2 3" xfId="20462"/>
    <cellStyle name="Calculation 9 6 2 3 2" xfId="41649"/>
    <cellStyle name="Calculation 9 6 2 4" xfId="31029"/>
    <cellStyle name="Calculation 9 6 2_Table 2A-1_EFT (Annual)" xfId="14924"/>
    <cellStyle name="Calculation 9 6 3" xfId="10931"/>
    <cellStyle name="Calculation 9 6 3 2" xfId="23029"/>
    <cellStyle name="Calculation 9 6 3 2 2" xfId="44215"/>
    <cellStyle name="Calculation 9 6 3 3" xfId="33611"/>
    <cellStyle name="Calculation 9 6 4" xfId="17916"/>
    <cellStyle name="Calculation 9 6 4 2" xfId="39103"/>
    <cellStyle name="Calculation 9 6 5" xfId="28286"/>
    <cellStyle name="Calculation 9 6_Table 2A-1_EFT (Annual)" xfId="6752"/>
    <cellStyle name="Calculation 9 7" xfId="3684"/>
    <cellStyle name="Calculation 9 7 2" xfId="12057"/>
    <cellStyle name="Calculation 9 7 2 2" xfId="24088"/>
    <cellStyle name="Calculation 9 7 2 2 2" xfId="45274"/>
    <cellStyle name="Calculation 9 7 2 3" xfId="34670"/>
    <cellStyle name="Calculation 9 7 3" xfId="18975"/>
    <cellStyle name="Calculation 9 7 3 2" xfId="40162"/>
    <cellStyle name="Calculation 9 7 4" xfId="29394"/>
    <cellStyle name="Calculation 9 7_Table 2A-1_EFT (Annual)" xfId="14925"/>
    <cellStyle name="Calculation 9 8" xfId="9374"/>
    <cellStyle name="Calculation 9 8 2" xfId="21542"/>
    <cellStyle name="Calculation 9 8 2 2" xfId="42728"/>
    <cellStyle name="Calculation 9 8 3" xfId="32124"/>
    <cellStyle name="Calculation 9 9" xfId="16429"/>
    <cellStyle name="Calculation 9 9 2" xfId="37616"/>
    <cellStyle name="Calculation 9_Table 2A-1_EFT (Annual)" xfId="2988"/>
    <cellStyle name="Check Cell" xfId="27" builtinId="23" customBuiltin="1"/>
    <cellStyle name="Check Cell 2" xfId="280"/>
    <cellStyle name="Check Cell 3" xfId="684"/>
    <cellStyle name="Check Cell 4" xfId="15998"/>
    <cellStyle name="Comma" xfId="28" builtinId="3"/>
    <cellStyle name="Comma 10" xfId="15999"/>
    <cellStyle name="Comma 11" xfId="47832"/>
    <cellStyle name="Comma 11 2" xfId="47839"/>
    <cellStyle name="Comma 12" xfId="47837"/>
    <cellStyle name="Comma 2" xfId="29"/>
    <cellStyle name="Comma 2 2" xfId="69"/>
    <cellStyle name="Comma 3" xfId="30"/>
    <cellStyle name="Comma 3 2" xfId="54"/>
    <cellStyle name="Comma 4" xfId="31"/>
    <cellStyle name="Comma 4 2" xfId="97"/>
    <cellStyle name="Comma 5" xfId="57"/>
    <cellStyle name="Comma 5 10" xfId="47810"/>
    <cellStyle name="Comma 5 2" xfId="66"/>
    <cellStyle name="Comma 5 3" xfId="78"/>
    <cellStyle name="Comma 5 3 2" xfId="310"/>
    <cellStyle name="Comma 5 3 2 2" xfId="860"/>
    <cellStyle name="Comma 5 3 2 2 2" xfId="2390"/>
    <cellStyle name="Comma 5 3 2 2 2 2" xfId="5951"/>
    <cellStyle name="Comma 5 3 2 2 2 2 2" xfId="16399"/>
    <cellStyle name="Comma 5 3 2 2 2 2 2 2" xfId="37588"/>
    <cellStyle name="Comma 5 3 2 2 2 2 3" xfId="31607"/>
    <cellStyle name="Comma 5 3 2 2 2 3" xfId="16201"/>
    <cellStyle name="Comma 5 3 2 2 2 3 2" xfId="37391"/>
    <cellStyle name="Comma 5 3 2 2 2 4" xfId="28864"/>
    <cellStyle name="Comma 5 3 2 2 3" xfId="4421"/>
    <cellStyle name="Comma 5 3 2 2 3 2" xfId="16299"/>
    <cellStyle name="Comma 5 3 2 2 3 2 2" xfId="37489"/>
    <cellStyle name="Comma 5 3 2 2 3 3" xfId="30078"/>
    <cellStyle name="Comma 5 3 2 2 4" xfId="16102"/>
    <cellStyle name="Comma 5 3 2 2 4 2" xfId="37292"/>
    <cellStyle name="Comma 5 3 2 2 5" xfId="27335"/>
    <cellStyle name="Comma 5 3 2 3" xfId="1692"/>
    <cellStyle name="Comma 5 3 2 3 2" xfId="5253"/>
    <cellStyle name="Comma 5 3 2 3 2 2" xfId="16350"/>
    <cellStyle name="Comma 5 3 2 3 2 2 2" xfId="37539"/>
    <cellStyle name="Comma 5 3 2 3 2 3" xfId="30910"/>
    <cellStyle name="Comma 5 3 2 3 3" xfId="16152"/>
    <cellStyle name="Comma 5 3 2 3 3 2" xfId="37342"/>
    <cellStyle name="Comma 5 3 2 3 4" xfId="28167"/>
    <cellStyle name="Comma 5 3 2 4" xfId="3880"/>
    <cellStyle name="Comma 5 3 2 4 2" xfId="16250"/>
    <cellStyle name="Comma 5 3 2 4 2 2" xfId="37440"/>
    <cellStyle name="Comma 5 3 2 4 3" xfId="29568"/>
    <cellStyle name="Comma 5 3 2 5" xfId="16053"/>
    <cellStyle name="Comma 5 3 2 5 2" xfId="37243"/>
    <cellStyle name="Comma 5 3 2 6" xfId="26825"/>
    <cellStyle name="Comma 5 3 3" xfId="656"/>
    <cellStyle name="Comma 5 3 3 2" xfId="1777"/>
    <cellStyle name="Comma 5 3 3 2 2" xfId="5338"/>
    <cellStyle name="Comma 5 3 3 2 2 2" xfId="16374"/>
    <cellStyle name="Comma 5 3 3 2 2 2 2" xfId="37563"/>
    <cellStyle name="Comma 5 3 3 2 2 3" xfId="30995"/>
    <cellStyle name="Comma 5 3 3 2 3" xfId="16176"/>
    <cellStyle name="Comma 5 3 3 2 3 2" xfId="37366"/>
    <cellStyle name="Comma 5 3 3 2 4" xfId="28252"/>
    <cellStyle name="Comma 5 3 3 3" xfId="4226"/>
    <cellStyle name="Comma 5 3 3 3 2" xfId="16274"/>
    <cellStyle name="Comma 5 3 3 3 2 2" xfId="37464"/>
    <cellStyle name="Comma 5 3 3 3 3" xfId="29914"/>
    <cellStyle name="Comma 5 3 3 4" xfId="16077"/>
    <cellStyle name="Comma 5 3 3 4 2" xfId="37267"/>
    <cellStyle name="Comma 5 3 3 5" xfId="27171"/>
    <cellStyle name="Comma 5 3 4" xfId="1635"/>
    <cellStyle name="Comma 5 3 4 2" xfId="5196"/>
    <cellStyle name="Comma 5 3 4 2 2" xfId="16325"/>
    <cellStyle name="Comma 5 3 4 2 2 2" xfId="37514"/>
    <cellStyle name="Comma 5 3 4 2 3" xfId="30853"/>
    <cellStyle name="Comma 5 3 4 3" xfId="16127"/>
    <cellStyle name="Comma 5 3 4 3 2" xfId="37317"/>
    <cellStyle name="Comma 5 3 4 4" xfId="28110"/>
    <cellStyle name="Comma 5 3 5" xfId="3667"/>
    <cellStyle name="Comma 5 3 5 2" xfId="16225"/>
    <cellStyle name="Comma 5 3 5 2 2" xfId="37415"/>
    <cellStyle name="Comma 5 3 5 3" xfId="29377"/>
    <cellStyle name="Comma 5 3 6" xfId="16028"/>
    <cellStyle name="Comma 5 3 6 2" xfId="37218"/>
    <cellStyle name="Comma 5 3 7" xfId="26634"/>
    <cellStyle name="Comma 5 3 8" xfId="47822"/>
    <cellStyle name="Comma 5 4" xfId="298"/>
    <cellStyle name="Comma 5 4 2" xfId="848"/>
    <cellStyle name="Comma 5 4 2 2" xfId="2378"/>
    <cellStyle name="Comma 5 4 2 2 2" xfId="5939"/>
    <cellStyle name="Comma 5 4 2 2 2 2" xfId="16387"/>
    <cellStyle name="Comma 5 4 2 2 2 2 2" xfId="37576"/>
    <cellStyle name="Comma 5 4 2 2 2 3" xfId="31595"/>
    <cellStyle name="Comma 5 4 2 2 3" xfId="16189"/>
    <cellStyle name="Comma 5 4 2 2 3 2" xfId="37379"/>
    <cellStyle name="Comma 5 4 2 2 4" xfId="28852"/>
    <cellStyle name="Comma 5 4 2 3" xfId="4409"/>
    <cellStyle name="Comma 5 4 2 3 2" xfId="16287"/>
    <cellStyle name="Comma 5 4 2 3 2 2" xfId="37477"/>
    <cellStyle name="Comma 5 4 2 3 3" xfId="30066"/>
    <cellStyle name="Comma 5 4 2 4" xfId="16090"/>
    <cellStyle name="Comma 5 4 2 4 2" xfId="37280"/>
    <cellStyle name="Comma 5 4 2 5" xfId="27323"/>
    <cellStyle name="Comma 5 4 3" xfId="1680"/>
    <cellStyle name="Comma 5 4 3 2" xfId="5241"/>
    <cellStyle name="Comma 5 4 3 2 2" xfId="16338"/>
    <cellStyle name="Comma 5 4 3 2 2 2" xfId="37527"/>
    <cellStyle name="Comma 5 4 3 2 3" xfId="30898"/>
    <cellStyle name="Comma 5 4 3 3" xfId="16140"/>
    <cellStyle name="Comma 5 4 3 3 2" xfId="37330"/>
    <cellStyle name="Comma 5 4 3 4" xfId="28155"/>
    <cellStyle name="Comma 5 4 4" xfId="3868"/>
    <cellStyle name="Comma 5 4 4 2" xfId="16238"/>
    <cellStyle name="Comma 5 4 4 2 2" xfId="37428"/>
    <cellStyle name="Comma 5 4 4 3" xfId="29556"/>
    <cellStyle name="Comma 5 4 5" xfId="16041"/>
    <cellStyle name="Comma 5 4 5 2" xfId="37231"/>
    <cellStyle name="Comma 5 4 6" xfId="26813"/>
    <cellStyle name="Comma 5 5" xfId="644"/>
    <cellStyle name="Comma 5 5 2" xfId="1765"/>
    <cellStyle name="Comma 5 5 2 2" xfId="5326"/>
    <cellStyle name="Comma 5 5 2 2 2" xfId="16362"/>
    <cellStyle name="Comma 5 5 2 2 2 2" xfId="37551"/>
    <cellStyle name="Comma 5 5 2 2 3" xfId="30983"/>
    <cellStyle name="Comma 5 5 2 3" xfId="16164"/>
    <cellStyle name="Comma 5 5 2 3 2" xfId="37354"/>
    <cellStyle name="Comma 5 5 2 4" xfId="28240"/>
    <cellStyle name="Comma 5 5 3" xfId="4214"/>
    <cellStyle name="Comma 5 5 3 2" xfId="16262"/>
    <cellStyle name="Comma 5 5 3 2 2" xfId="37452"/>
    <cellStyle name="Comma 5 5 3 3" xfId="29902"/>
    <cellStyle name="Comma 5 5 4" xfId="16065"/>
    <cellStyle name="Comma 5 5 4 2" xfId="37255"/>
    <cellStyle name="Comma 5 5 5" xfId="27159"/>
    <cellStyle name="Comma 5 6" xfId="1623"/>
    <cellStyle name="Comma 5 6 2" xfId="5184"/>
    <cellStyle name="Comma 5 6 2 2" xfId="16313"/>
    <cellStyle name="Comma 5 6 2 2 2" xfId="37502"/>
    <cellStyle name="Comma 5 6 2 3" xfId="30841"/>
    <cellStyle name="Comma 5 6 3" xfId="16115"/>
    <cellStyle name="Comma 5 6 3 2" xfId="37305"/>
    <cellStyle name="Comma 5 6 4" xfId="28098"/>
    <cellStyle name="Comma 5 7" xfId="3649"/>
    <cellStyle name="Comma 5 7 2" xfId="16213"/>
    <cellStyle name="Comma 5 7 2 2" xfId="37403"/>
    <cellStyle name="Comma 5 7 3" xfId="29365"/>
    <cellStyle name="Comma 5 8" xfId="16016"/>
    <cellStyle name="Comma 5 8 2" xfId="37206"/>
    <cellStyle name="Comma 5 9" xfId="26622"/>
    <cellStyle name="Comma 6" xfId="63"/>
    <cellStyle name="Comma 6 2" xfId="107"/>
    <cellStyle name="Comma 6 2 2" xfId="338"/>
    <cellStyle name="Comma 6 2 2 2" xfId="882"/>
    <cellStyle name="Comma 6 2 2 2 2" xfId="2395"/>
    <cellStyle name="Comma 6 2 2 2 2 2" xfId="5956"/>
    <cellStyle name="Comma 6 2 2 2 2 2 2" xfId="16404"/>
    <cellStyle name="Comma 6 2 2 2 2 2 2 2" xfId="37593"/>
    <cellStyle name="Comma 6 2 2 2 2 2 3" xfId="31612"/>
    <cellStyle name="Comma 6 2 2 2 2 3" xfId="16206"/>
    <cellStyle name="Comma 6 2 2 2 2 3 2" xfId="37396"/>
    <cellStyle name="Comma 6 2 2 2 2 4" xfId="28869"/>
    <cellStyle name="Comma 6 2 2 2 3" xfId="4443"/>
    <cellStyle name="Comma 6 2 2 2 3 2" xfId="16304"/>
    <cellStyle name="Comma 6 2 2 2 3 2 2" xfId="37494"/>
    <cellStyle name="Comma 6 2 2 2 3 3" xfId="30100"/>
    <cellStyle name="Comma 6 2 2 2 4" xfId="16107"/>
    <cellStyle name="Comma 6 2 2 2 4 2" xfId="37297"/>
    <cellStyle name="Comma 6 2 2 2 5" xfId="27357"/>
    <cellStyle name="Comma 6 2 2 3" xfId="1703"/>
    <cellStyle name="Comma 6 2 2 3 2" xfId="5264"/>
    <cellStyle name="Comma 6 2 2 3 2 2" xfId="16355"/>
    <cellStyle name="Comma 6 2 2 3 2 2 2" xfId="37544"/>
    <cellStyle name="Comma 6 2 2 3 2 3" xfId="30921"/>
    <cellStyle name="Comma 6 2 2 3 3" xfId="16157"/>
    <cellStyle name="Comma 6 2 2 3 3 2" xfId="37347"/>
    <cellStyle name="Comma 6 2 2 3 4" xfId="28178"/>
    <cellStyle name="Comma 6 2 2 4" xfId="3908"/>
    <cellStyle name="Comma 6 2 2 4 2" xfId="16255"/>
    <cellStyle name="Comma 6 2 2 4 2 2" xfId="37445"/>
    <cellStyle name="Comma 6 2 2 4 3" xfId="29596"/>
    <cellStyle name="Comma 6 2 2 5" xfId="16058"/>
    <cellStyle name="Comma 6 2 2 5 2" xfId="37248"/>
    <cellStyle name="Comma 6 2 2 6" xfId="26853"/>
    <cellStyle name="Comma 6 2 3" xfId="723"/>
    <cellStyle name="Comma 6 2 3 2" xfId="2370"/>
    <cellStyle name="Comma 6 2 3 2 2" xfId="5931"/>
    <cellStyle name="Comma 6 2 3 2 2 2" xfId="16379"/>
    <cellStyle name="Comma 6 2 3 2 2 2 2" xfId="37568"/>
    <cellStyle name="Comma 6 2 3 2 2 3" xfId="31587"/>
    <cellStyle name="Comma 6 2 3 2 3" xfId="16181"/>
    <cellStyle name="Comma 6 2 3 2 3 2" xfId="37371"/>
    <cellStyle name="Comma 6 2 3 2 4" xfId="28844"/>
    <cellStyle name="Comma 6 2 3 3" xfId="4284"/>
    <cellStyle name="Comma 6 2 3 3 2" xfId="16279"/>
    <cellStyle name="Comma 6 2 3 3 2 2" xfId="37469"/>
    <cellStyle name="Comma 6 2 3 3 3" xfId="29941"/>
    <cellStyle name="Comma 6 2 3 4" xfId="16082"/>
    <cellStyle name="Comma 6 2 3 4 2" xfId="37272"/>
    <cellStyle name="Comma 6 2 3 5" xfId="27198"/>
    <cellStyle name="Comma 6 2 4" xfId="1646"/>
    <cellStyle name="Comma 6 2 4 2" xfId="5207"/>
    <cellStyle name="Comma 6 2 4 2 2" xfId="16330"/>
    <cellStyle name="Comma 6 2 4 2 2 2" xfId="37519"/>
    <cellStyle name="Comma 6 2 4 2 3" xfId="30864"/>
    <cellStyle name="Comma 6 2 4 3" xfId="16132"/>
    <cellStyle name="Comma 6 2 4 3 2" xfId="37322"/>
    <cellStyle name="Comma 6 2 4 4" xfId="28121"/>
    <cellStyle name="Comma 6 2 5" xfId="3696"/>
    <cellStyle name="Comma 6 2 5 2" xfId="16230"/>
    <cellStyle name="Comma 6 2 5 2 2" xfId="37420"/>
    <cellStyle name="Comma 6 2 5 3" xfId="29405"/>
    <cellStyle name="Comma 6 2 6" xfId="16033"/>
    <cellStyle name="Comma 6 2 6 2" xfId="37223"/>
    <cellStyle name="Comma 6 2 7" xfId="26662"/>
    <cellStyle name="Comma 6 3" xfId="303"/>
    <cellStyle name="Comma 6 3 2" xfId="853"/>
    <cellStyle name="Comma 6 3 2 2" xfId="2383"/>
    <cellStyle name="Comma 6 3 2 2 2" xfId="5944"/>
    <cellStyle name="Comma 6 3 2 2 2 2" xfId="16392"/>
    <cellStyle name="Comma 6 3 2 2 2 2 2" xfId="37581"/>
    <cellStyle name="Comma 6 3 2 2 2 3" xfId="31600"/>
    <cellStyle name="Comma 6 3 2 2 3" xfId="16194"/>
    <cellStyle name="Comma 6 3 2 2 3 2" xfId="37384"/>
    <cellStyle name="Comma 6 3 2 2 4" xfId="28857"/>
    <cellStyle name="Comma 6 3 2 3" xfId="4414"/>
    <cellStyle name="Comma 6 3 2 3 2" xfId="16292"/>
    <cellStyle name="Comma 6 3 2 3 2 2" xfId="37482"/>
    <cellStyle name="Comma 6 3 2 3 3" xfId="30071"/>
    <cellStyle name="Comma 6 3 2 4" xfId="16095"/>
    <cellStyle name="Comma 6 3 2 4 2" xfId="37285"/>
    <cellStyle name="Comma 6 3 2 5" xfId="27328"/>
    <cellStyle name="Comma 6 3 3" xfId="1685"/>
    <cellStyle name="Comma 6 3 3 2" xfId="5246"/>
    <cellStyle name="Comma 6 3 3 2 2" xfId="16343"/>
    <cellStyle name="Comma 6 3 3 2 2 2" xfId="37532"/>
    <cellStyle name="Comma 6 3 3 2 3" xfId="30903"/>
    <cellStyle name="Comma 6 3 3 3" xfId="16145"/>
    <cellStyle name="Comma 6 3 3 3 2" xfId="37335"/>
    <cellStyle name="Comma 6 3 3 4" xfId="28160"/>
    <cellStyle name="Comma 6 3 4" xfId="3873"/>
    <cellStyle name="Comma 6 3 4 2" xfId="16243"/>
    <cellStyle name="Comma 6 3 4 2 2" xfId="37433"/>
    <cellStyle name="Comma 6 3 4 3" xfId="29561"/>
    <cellStyle name="Comma 6 3 5" xfId="16046"/>
    <cellStyle name="Comma 6 3 5 2" xfId="37236"/>
    <cellStyle name="Comma 6 3 6" xfId="26818"/>
    <cellStyle name="Comma 6 4" xfId="649"/>
    <cellStyle name="Comma 6 4 2" xfId="1770"/>
    <cellStyle name="Comma 6 4 2 2" xfId="5331"/>
    <cellStyle name="Comma 6 4 2 2 2" xfId="16367"/>
    <cellStyle name="Comma 6 4 2 2 2 2" xfId="37556"/>
    <cellStyle name="Comma 6 4 2 2 3" xfId="30988"/>
    <cellStyle name="Comma 6 4 2 3" xfId="16169"/>
    <cellStyle name="Comma 6 4 2 3 2" xfId="37359"/>
    <cellStyle name="Comma 6 4 2 4" xfId="28245"/>
    <cellStyle name="Comma 6 4 3" xfId="4219"/>
    <cellStyle name="Comma 6 4 3 2" xfId="16267"/>
    <cellStyle name="Comma 6 4 3 2 2" xfId="37457"/>
    <cellStyle name="Comma 6 4 3 3" xfId="29907"/>
    <cellStyle name="Comma 6 4 4" xfId="16070"/>
    <cellStyle name="Comma 6 4 4 2" xfId="37260"/>
    <cellStyle name="Comma 6 4 5" xfId="27164"/>
    <cellStyle name="Comma 6 5" xfId="1628"/>
    <cellStyle name="Comma 6 5 2" xfId="5189"/>
    <cellStyle name="Comma 6 5 2 2" xfId="16318"/>
    <cellStyle name="Comma 6 5 2 2 2" xfId="37507"/>
    <cellStyle name="Comma 6 5 2 3" xfId="30846"/>
    <cellStyle name="Comma 6 5 3" xfId="16120"/>
    <cellStyle name="Comma 6 5 3 2" xfId="37310"/>
    <cellStyle name="Comma 6 5 4" xfId="28103"/>
    <cellStyle name="Comma 6 6" xfId="3654"/>
    <cellStyle name="Comma 6 6 2" xfId="16218"/>
    <cellStyle name="Comma 6 6 2 2" xfId="37408"/>
    <cellStyle name="Comma 6 6 3" xfId="29370"/>
    <cellStyle name="Comma 6 7" xfId="16021"/>
    <cellStyle name="Comma 6 7 2" xfId="37211"/>
    <cellStyle name="Comma 6 8" xfId="26627"/>
    <cellStyle name="Comma 6 9" xfId="47815"/>
    <cellStyle name="Comma 7" xfId="72"/>
    <cellStyle name="Comma 7 2" xfId="227"/>
    <cellStyle name="Comma 7 2 2" xfId="454"/>
    <cellStyle name="Comma 7 2 2 2" xfId="978"/>
    <cellStyle name="Comma 7 2 2 2 2" xfId="2398"/>
    <cellStyle name="Comma 7 2 2 2 2 2" xfId="5959"/>
    <cellStyle name="Comma 7 2 2 2 2 2 2" xfId="16407"/>
    <cellStyle name="Comma 7 2 2 2 2 2 2 2" xfId="37596"/>
    <cellStyle name="Comma 7 2 2 2 2 2 3" xfId="31615"/>
    <cellStyle name="Comma 7 2 2 2 2 3" xfId="16209"/>
    <cellStyle name="Comma 7 2 2 2 2 3 2" xfId="37399"/>
    <cellStyle name="Comma 7 2 2 2 2 4" xfId="28872"/>
    <cellStyle name="Comma 7 2 2 2 3" xfId="4539"/>
    <cellStyle name="Comma 7 2 2 2 3 2" xfId="16307"/>
    <cellStyle name="Comma 7 2 2 2 3 2 2" xfId="37497"/>
    <cellStyle name="Comma 7 2 2 2 3 3" xfId="30196"/>
    <cellStyle name="Comma 7 2 2 2 4" xfId="16110"/>
    <cellStyle name="Comma 7 2 2 2 4 2" xfId="37300"/>
    <cellStyle name="Comma 7 2 2 2 5" xfId="27453"/>
    <cellStyle name="Comma 7 2 2 3" xfId="1726"/>
    <cellStyle name="Comma 7 2 2 3 2" xfId="5287"/>
    <cellStyle name="Comma 7 2 2 3 2 2" xfId="16358"/>
    <cellStyle name="Comma 7 2 2 3 2 2 2" xfId="37547"/>
    <cellStyle name="Comma 7 2 2 3 2 3" xfId="30944"/>
    <cellStyle name="Comma 7 2 2 3 3" xfId="16160"/>
    <cellStyle name="Comma 7 2 2 3 3 2" xfId="37350"/>
    <cellStyle name="Comma 7 2 2 3 4" xfId="28201"/>
    <cellStyle name="Comma 7 2 2 4" xfId="4024"/>
    <cellStyle name="Comma 7 2 2 4 2" xfId="16258"/>
    <cellStyle name="Comma 7 2 2 4 2 2" xfId="37448"/>
    <cellStyle name="Comma 7 2 2 4 3" xfId="29712"/>
    <cellStyle name="Comma 7 2 2 5" xfId="16061"/>
    <cellStyle name="Comma 7 2 2 5 2" xfId="37251"/>
    <cellStyle name="Comma 7 2 2 6" xfId="26969"/>
    <cellStyle name="Comma 7 2 3" xfId="822"/>
    <cellStyle name="Comma 7 2 3 2" xfId="2373"/>
    <cellStyle name="Comma 7 2 3 2 2" xfId="5934"/>
    <cellStyle name="Comma 7 2 3 2 2 2" xfId="16382"/>
    <cellStyle name="Comma 7 2 3 2 2 2 2" xfId="37571"/>
    <cellStyle name="Comma 7 2 3 2 2 3" xfId="31590"/>
    <cellStyle name="Comma 7 2 3 2 3" xfId="16184"/>
    <cellStyle name="Comma 7 2 3 2 3 2" xfId="37374"/>
    <cellStyle name="Comma 7 2 3 2 4" xfId="28847"/>
    <cellStyle name="Comma 7 2 3 3" xfId="4383"/>
    <cellStyle name="Comma 7 2 3 3 2" xfId="16282"/>
    <cellStyle name="Comma 7 2 3 3 2 2" xfId="37472"/>
    <cellStyle name="Comma 7 2 3 3 3" xfId="30040"/>
    <cellStyle name="Comma 7 2 3 4" xfId="16085"/>
    <cellStyle name="Comma 7 2 3 4 2" xfId="37275"/>
    <cellStyle name="Comma 7 2 3 5" xfId="27297"/>
    <cellStyle name="Comma 7 2 4" xfId="1670"/>
    <cellStyle name="Comma 7 2 4 2" xfId="5231"/>
    <cellStyle name="Comma 7 2 4 2 2" xfId="16333"/>
    <cellStyle name="Comma 7 2 4 2 2 2" xfId="37522"/>
    <cellStyle name="Comma 7 2 4 2 3" xfId="30888"/>
    <cellStyle name="Comma 7 2 4 3" xfId="16135"/>
    <cellStyle name="Comma 7 2 4 3 2" xfId="37325"/>
    <cellStyle name="Comma 7 2 4 4" xfId="28145"/>
    <cellStyle name="Comma 7 2 5" xfId="3816"/>
    <cellStyle name="Comma 7 2 5 2" xfId="16233"/>
    <cellStyle name="Comma 7 2 5 2 2" xfId="37423"/>
    <cellStyle name="Comma 7 2 5 3" xfId="29525"/>
    <cellStyle name="Comma 7 2 6" xfId="16036"/>
    <cellStyle name="Comma 7 2 6 2" xfId="37226"/>
    <cellStyle name="Comma 7 2 7" xfId="26782"/>
    <cellStyle name="Comma 7 3" xfId="306"/>
    <cellStyle name="Comma 7 3 2" xfId="856"/>
    <cellStyle name="Comma 7 3 2 2" xfId="2386"/>
    <cellStyle name="Comma 7 3 2 2 2" xfId="5947"/>
    <cellStyle name="Comma 7 3 2 2 2 2" xfId="16395"/>
    <cellStyle name="Comma 7 3 2 2 2 2 2" xfId="37584"/>
    <cellStyle name="Comma 7 3 2 2 2 3" xfId="31603"/>
    <cellStyle name="Comma 7 3 2 2 3" xfId="16197"/>
    <cellStyle name="Comma 7 3 2 2 3 2" xfId="37387"/>
    <cellStyle name="Comma 7 3 2 2 4" xfId="28860"/>
    <cellStyle name="Comma 7 3 2 3" xfId="4417"/>
    <cellStyle name="Comma 7 3 2 3 2" xfId="16295"/>
    <cellStyle name="Comma 7 3 2 3 2 2" xfId="37485"/>
    <cellStyle name="Comma 7 3 2 3 3" xfId="30074"/>
    <cellStyle name="Comma 7 3 2 4" xfId="16098"/>
    <cellStyle name="Comma 7 3 2 4 2" xfId="37288"/>
    <cellStyle name="Comma 7 3 2 5" xfId="27331"/>
    <cellStyle name="Comma 7 3 3" xfId="1688"/>
    <cellStyle name="Comma 7 3 3 2" xfId="5249"/>
    <cellStyle name="Comma 7 3 3 2 2" xfId="16346"/>
    <cellStyle name="Comma 7 3 3 2 2 2" xfId="37535"/>
    <cellStyle name="Comma 7 3 3 2 3" xfId="30906"/>
    <cellStyle name="Comma 7 3 3 3" xfId="16148"/>
    <cellStyle name="Comma 7 3 3 3 2" xfId="37338"/>
    <cellStyle name="Comma 7 3 3 4" xfId="28163"/>
    <cellStyle name="Comma 7 3 4" xfId="3876"/>
    <cellStyle name="Comma 7 3 4 2" xfId="16246"/>
    <cellStyle name="Comma 7 3 4 2 2" xfId="37436"/>
    <cellStyle name="Comma 7 3 4 3" xfId="29564"/>
    <cellStyle name="Comma 7 3 5" xfId="16049"/>
    <cellStyle name="Comma 7 3 5 2" xfId="37239"/>
    <cellStyle name="Comma 7 3 6" xfId="26821"/>
    <cellStyle name="Comma 7 4" xfId="652"/>
    <cellStyle name="Comma 7 4 2" xfId="1773"/>
    <cellStyle name="Comma 7 4 2 2" xfId="5334"/>
    <cellStyle name="Comma 7 4 2 2 2" xfId="16370"/>
    <cellStyle name="Comma 7 4 2 2 2 2" xfId="37559"/>
    <cellStyle name="Comma 7 4 2 2 3" xfId="30991"/>
    <cellStyle name="Comma 7 4 2 3" xfId="16172"/>
    <cellStyle name="Comma 7 4 2 3 2" xfId="37362"/>
    <cellStyle name="Comma 7 4 2 4" xfId="28248"/>
    <cellStyle name="Comma 7 4 3" xfId="4222"/>
    <cellStyle name="Comma 7 4 3 2" xfId="16270"/>
    <cellStyle name="Comma 7 4 3 2 2" xfId="37460"/>
    <cellStyle name="Comma 7 4 3 3" xfId="29910"/>
    <cellStyle name="Comma 7 4 4" xfId="16073"/>
    <cellStyle name="Comma 7 4 4 2" xfId="37263"/>
    <cellStyle name="Comma 7 4 5" xfId="27167"/>
    <cellStyle name="Comma 7 5" xfId="1631"/>
    <cellStyle name="Comma 7 5 2" xfId="5192"/>
    <cellStyle name="Comma 7 5 2 2" xfId="16321"/>
    <cellStyle name="Comma 7 5 2 2 2" xfId="37510"/>
    <cellStyle name="Comma 7 5 2 3" xfId="30849"/>
    <cellStyle name="Comma 7 5 3" xfId="16123"/>
    <cellStyle name="Comma 7 5 3 2" xfId="37313"/>
    <cellStyle name="Comma 7 5 4" xfId="28106"/>
    <cellStyle name="Comma 7 6" xfId="3663"/>
    <cellStyle name="Comma 7 6 2" xfId="16221"/>
    <cellStyle name="Comma 7 6 2 2" xfId="37411"/>
    <cellStyle name="Comma 7 6 3" xfId="29373"/>
    <cellStyle name="Comma 7 7" xfId="16024"/>
    <cellStyle name="Comma 7 7 2" xfId="37214"/>
    <cellStyle name="Comma 7 8" xfId="26630"/>
    <cellStyle name="Comma 7 9" xfId="47818"/>
    <cellStyle name="Comma 8" xfId="281"/>
    <cellStyle name="Comma 9" xfId="685"/>
    <cellStyle name="Currency" xfId="32" builtinId="4"/>
    <cellStyle name="Currency 2" xfId="33"/>
    <cellStyle name="Currency 2 2" xfId="68"/>
    <cellStyle name="Currency 3" xfId="34"/>
    <cellStyle name="Currency 3 2" xfId="56"/>
    <cellStyle name="Currency 4" xfId="282"/>
    <cellStyle name="Currency 5" xfId="686"/>
    <cellStyle name="Currency 6" xfId="16000"/>
    <cellStyle name="Explanatory Text" xfId="35" builtinId="53" customBuiltin="1"/>
    <cellStyle name="Explanatory Text 2" xfId="283"/>
    <cellStyle name="Explanatory Text 3" xfId="687"/>
    <cellStyle name="Explanatory Text 4" xfId="16001"/>
    <cellStyle name="Good" xfId="36" builtinId="26" customBuiltin="1"/>
    <cellStyle name="Good 2" xfId="284"/>
    <cellStyle name="Good 3" xfId="688"/>
    <cellStyle name="Good 4" xfId="16002"/>
    <cellStyle name="Heading 1" xfId="37" builtinId="16" customBuiltin="1"/>
    <cellStyle name="Heading 1 2" xfId="285"/>
    <cellStyle name="Heading 1 3" xfId="689"/>
    <cellStyle name="Heading 1 4" xfId="16003"/>
    <cellStyle name="Heading 2" xfId="38" builtinId="17" customBuiltin="1"/>
    <cellStyle name="Heading 2 2" xfId="286"/>
    <cellStyle name="Heading 2 3" xfId="690"/>
    <cellStyle name="Heading 2 4" xfId="16004"/>
    <cellStyle name="Heading 3" xfId="39" builtinId="18" customBuiltin="1"/>
    <cellStyle name="Heading 3 2" xfId="287"/>
    <cellStyle name="Heading 3 3" xfId="691"/>
    <cellStyle name="Heading 3 4" xfId="16005"/>
    <cellStyle name="Heading 4" xfId="40" builtinId="19" customBuiltin="1"/>
    <cellStyle name="Heading 4 2" xfId="288"/>
    <cellStyle name="Heading 4 3" xfId="692"/>
    <cellStyle name="Heading 4 4" xfId="16006"/>
    <cellStyle name="Input" xfId="41" builtinId="20" customBuiltin="1"/>
    <cellStyle name="Input 10" xfId="134"/>
    <cellStyle name="Input 10 10" xfId="26689"/>
    <cellStyle name="Input 10 2" xfId="527"/>
    <cellStyle name="Input 10 2 2" xfId="1504"/>
    <cellStyle name="Input 10 2 2 2" xfId="2774"/>
    <cellStyle name="Input 10 2 2 2 2" xfId="6335"/>
    <cellStyle name="Input 10 2 2 2 2 2" xfId="14529"/>
    <cellStyle name="Input 10 2 2 2 2 2 2" xfId="26501"/>
    <cellStyle name="Input 10 2 2 2 2 2 2 2" xfId="47687"/>
    <cellStyle name="Input 10 2 2 2 2 2 3" xfId="37083"/>
    <cellStyle name="Input 10 2 2 2 2 3" xfId="21388"/>
    <cellStyle name="Input 10 2 2 2 2 3 2" xfId="42575"/>
    <cellStyle name="Input 10 2 2 2 2 4" xfId="31991"/>
    <cellStyle name="Input 10 2 2 2 2_Table 2A-1_EFT (Annual)" xfId="14926"/>
    <cellStyle name="Input 10 2 2 2 3" xfId="11871"/>
    <cellStyle name="Input 10 2 2 2 3 2" xfId="23955"/>
    <cellStyle name="Input 10 2 2 2 3 2 2" xfId="45141"/>
    <cellStyle name="Input 10 2 2 2 3 3" xfId="34537"/>
    <cellStyle name="Input 10 2 2 2 4" xfId="18842"/>
    <cellStyle name="Input 10 2 2 2 4 2" xfId="40029"/>
    <cellStyle name="Input 10 2 2 2 5" xfId="29248"/>
    <cellStyle name="Input 10 2 2 2_Table 2A-1_EFT (Annual)" xfId="6754"/>
    <cellStyle name="Input 10 2 2 3" xfId="5065"/>
    <cellStyle name="Input 10 2 2 3 2" xfId="13325"/>
    <cellStyle name="Input 10 2 2 3 2 2" xfId="25331"/>
    <cellStyle name="Input 10 2 2 3 2 2 2" xfId="46517"/>
    <cellStyle name="Input 10 2 2 3 2 3" xfId="35913"/>
    <cellStyle name="Input 10 2 2 3 3" xfId="20218"/>
    <cellStyle name="Input 10 2 2 3 3 2" xfId="41405"/>
    <cellStyle name="Input 10 2 2 3 4" xfId="30722"/>
    <cellStyle name="Input 10 2 2 3_Table 2A-1_EFT (Annual)" xfId="14927"/>
    <cellStyle name="Input 10 2 2 4" xfId="10669"/>
    <cellStyle name="Input 10 2 2 4 2" xfId="22785"/>
    <cellStyle name="Input 10 2 2 4 2 2" xfId="43971"/>
    <cellStyle name="Input 10 2 2 4 3" xfId="33367"/>
    <cellStyle name="Input 10 2 2 5" xfId="17672"/>
    <cellStyle name="Input 10 2 2 5 2" xfId="38859"/>
    <cellStyle name="Input 10 2 2 6" xfId="27979"/>
    <cellStyle name="Input 10 2 2_Table 2A-1_EFT (Annual)" xfId="6753"/>
    <cellStyle name="Input 10 2 3" xfId="1037"/>
    <cellStyle name="Input 10 2 3 2" xfId="4598"/>
    <cellStyle name="Input 10 2 3 2 2" xfId="12858"/>
    <cellStyle name="Input 10 2 3 2 2 2" xfId="24864"/>
    <cellStyle name="Input 10 2 3 2 2 2 2" xfId="46050"/>
    <cellStyle name="Input 10 2 3 2 2 3" xfId="35446"/>
    <cellStyle name="Input 10 2 3 2 3" xfId="19751"/>
    <cellStyle name="Input 10 2 3 2 3 2" xfId="40938"/>
    <cellStyle name="Input 10 2 3 2 4" xfId="30255"/>
    <cellStyle name="Input 10 2 3 2_Table 2A-1_EFT (Annual)" xfId="14928"/>
    <cellStyle name="Input 10 2 3 3" xfId="10202"/>
    <cellStyle name="Input 10 2 3 3 2" xfId="22318"/>
    <cellStyle name="Input 10 2 3 3 2 2" xfId="43504"/>
    <cellStyle name="Input 10 2 3 3 3" xfId="32900"/>
    <cellStyle name="Input 10 2 3 4" xfId="17205"/>
    <cellStyle name="Input 10 2 3 4 2" xfId="38392"/>
    <cellStyle name="Input 10 2 3 5" xfId="27512"/>
    <cellStyle name="Input 10 2 3_Table 2A-1_EFT (Annual)" xfId="6755"/>
    <cellStyle name="Input 10 2 4" xfId="2243"/>
    <cellStyle name="Input 10 2 4 2" xfId="5804"/>
    <cellStyle name="Input 10 2 4 2 2" xfId="14019"/>
    <cellStyle name="Input 10 2 4 2 2 2" xfId="26007"/>
    <cellStyle name="Input 10 2 4 2 2 2 2" xfId="47193"/>
    <cellStyle name="Input 10 2 4 2 2 3" xfId="36589"/>
    <cellStyle name="Input 10 2 4 2 3" xfId="20894"/>
    <cellStyle name="Input 10 2 4 2 3 2" xfId="42081"/>
    <cellStyle name="Input 10 2 4 2 4" xfId="31461"/>
    <cellStyle name="Input 10 2 4 2_Table 2A-1_EFT (Annual)" xfId="14929"/>
    <cellStyle name="Input 10 2 4 3" xfId="11363"/>
    <cellStyle name="Input 10 2 4 3 2" xfId="23461"/>
    <cellStyle name="Input 10 2 4 3 2 2" xfId="44647"/>
    <cellStyle name="Input 10 2 4 3 3" xfId="34043"/>
    <cellStyle name="Input 10 2 4 4" xfId="18348"/>
    <cellStyle name="Input 10 2 4 4 2" xfId="39535"/>
    <cellStyle name="Input 10 2 4 5" xfId="28718"/>
    <cellStyle name="Input 10 2 4_Table 2A-1_EFT (Annual)" xfId="6756"/>
    <cellStyle name="Input 10 2 5" xfId="4097"/>
    <cellStyle name="Input 10 2 5 2" xfId="12421"/>
    <cellStyle name="Input 10 2 5 2 2" xfId="24443"/>
    <cellStyle name="Input 10 2 5 2 2 2" xfId="45629"/>
    <cellStyle name="Input 10 2 5 2 3" xfId="35025"/>
    <cellStyle name="Input 10 2 5 3" xfId="19330"/>
    <cellStyle name="Input 10 2 5 3 2" xfId="40517"/>
    <cellStyle name="Input 10 2 5 4" xfId="29785"/>
    <cellStyle name="Input 10 2 5_Table 2A-1_EFT (Annual)" xfId="14930"/>
    <cellStyle name="Input 10 2 6" xfId="9760"/>
    <cellStyle name="Input 10 2 6 2" xfId="21897"/>
    <cellStyle name="Input 10 2 6 2 2" xfId="43083"/>
    <cellStyle name="Input 10 2 6 3" xfId="32479"/>
    <cellStyle name="Input 10 2 7" xfId="16784"/>
    <cellStyle name="Input 10 2 7 2" xfId="37971"/>
    <cellStyle name="Input 10 2 8" xfId="27042"/>
    <cellStyle name="Input 10 2_Table 2A-1_EFT (Annual)" xfId="2992"/>
    <cellStyle name="Input 10 3" xfId="365"/>
    <cellStyle name="Input 10 3 2" xfId="1348"/>
    <cellStyle name="Input 10 3 2 2" xfId="2618"/>
    <cellStyle name="Input 10 3 2 2 2" xfId="6179"/>
    <cellStyle name="Input 10 3 2 2 2 2" xfId="14373"/>
    <cellStyle name="Input 10 3 2 2 2 2 2" xfId="26345"/>
    <cellStyle name="Input 10 3 2 2 2 2 2 2" xfId="47531"/>
    <cellStyle name="Input 10 3 2 2 2 2 3" xfId="36927"/>
    <cellStyle name="Input 10 3 2 2 2 3" xfId="21232"/>
    <cellStyle name="Input 10 3 2 2 2 3 2" xfId="42419"/>
    <cellStyle name="Input 10 3 2 2 2 4" xfId="31835"/>
    <cellStyle name="Input 10 3 2 2 2_Table 2A-1_EFT (Annual)" xfId="14931"/>
    <cellStyle name="Input 10 3 2 2 3" xfId="11715"/>
    <cellStyle name="Input 10 3 2 2 3 2" xfId="23799"/>
    <cellStyle name="Input 10 3 2 2 3 2 2" xfId="44985"/>
    <cellStyle name="Input 10 3 2 2 3 3" xfId="34381"/>
    <cellStyle name="Input 10 3 2 2 4" xfId="18686"/>
    <cellStyle name="Input 10 3 2 2 4 2" xfId="39873"/>
    <cellStyle name="Input 10 3 2 2 5" xfId="29092"/>
    <cellStyle name="Input 10 3 2 2_Table 2A-1_EFT (Annual)" xfId="6758"/>
    <cellStyle name="Input 10 3 2 3" xfId="4909"/>
    <cellStyle name="Input 10 3 2 3 2" xfId="13169"/>
    <cellStyle name="Input 10 3 2 3 2 2" xfId="25175"/>
    <cellStyle name="Input 10 3 2 3 2 2 2" xfId="46361"/>
    <cellStyle name="Input 10 3 2 3 2 3" xfId="35757"/>
    <cellStyle name="Input 10 3 2 3 3" xfId="20062"/>
    <cellStyle name="Input 10 3 2 3 3 2" xfId="41249"/>
    <cellStyle name="Input 10 3 2 3 4" xfId="30566"/>
    <cellStyle name="Input 10 3 2 3_Table 2A-1_EFT (Annual)" xfId="14932"/>
    <cellStyle name="Input 10 3 2 4" xfId="10513"/>
    <cellStyle name="Input 10 3 2 4 2" xfId="22629"/>
    <cellStyle name="Input 10 3 2 4 2 2" xfId="43815"/>
    <cellStyle name="Input 10 3 2 4 3" xfId="33211"/>
    <cellStyle name="Input 10 3 2 5" xfId="17516"/>
    <cellStyle name="Input 10 3 2 5 2" xfId="38703"/>
    <cellStyle name="Input 10 3 2 6" xfId="27823"/>
    <cellStyle name="Input 10 3 2_Table 2A-1_EFT (Annual)" xfId="6757"/>
    <cellStyle name="Input 10 3 3" xfId="905"/>
    <cellStyle name="Input 10 3 3 2" xfId="4466"/>
    <cellStyle name="Input 10 3 3 2 2" xfId="12728"/>
    <cellStyle name="Input 10 3 3 2 2 2" xfId="24738"/>
    <cellStyle name="Input 10 3 3 2 2 2 2" xfId="45924"/>
    <cellStyle name="Input 10 3 3 2 2 3" xfId="35320"/>
    <cellStyle name="Input 10 3 3 2 3" xfId="19625"/>
    <cellStyle name="Input 10 3 3 2 3 2" xfId="40812"/>
    <cellStyle name="Input 10 3 3 2 4" xfId="30123"/>
    <cellStyle name="Input 10 3 3 2_Table 2A-1_EFT (Annual)" xfId="14933"/>
    <cellStyle name="Input 10 3 3 3" xfId="10075"/>
    <cellStyle name="Input 10 3 3 3 2" xfId="22192"/>
    <cellStyle name="Input 10 3 3 3 2 2" xfId="43378"/>
    <cellStyle name="Input 10 3 3 3 3" xfId="32774"/>
    <cellStyle name="Input 10 3 3 4" xfId="17079"/>
    <cellStyle name="Input 10 3 3 4 2" xfId="38266"/>
    <cellStyle name="Input 10 3 3 5" xfId="27380"/>
    <cellStyle name="Input 10 3 3_Table 2A-1_EFT (Annual)" xfId="6759"/>
    <cellStyle name="Input 10 3 4" xfId="2087"/>
    <cellStyle name="Input 10 3 4 2" xfId="5648"/>
    <cellStyle name="Input 10 3 4 2 2" xfId="13863"/>
    <cellStyle name="Input 10 3 4 2 2 2" xfId="25851"/>
    <cellStyle name="Input 10 3 4 2 2 2 2" xfId="47037"/>
    <cellStyle name="Input 10 3 4 2 2 3" xfId="36433"/>
    <cellStyle name="Input 10 3 4 2 3" xfId="20738"/>
    <cellStyle name="Input 10 3 4 2 3 2" xfId="41925"/>
    <cellStyle name="Input 10 3 4 2 4" xfId="31305"/>
    <cellStyle name="Input 10 3 4 2_Table 2A-1_EFT (Annual)" xfId="14934"/>
    <cellStyle name="Input 10 3 4 3" xfId="11207"/>
    <cellStyle name="Input 10 3 4 3 2" xfId="23305"/>
    <cellStyle name="Input 10 3 4 3 2 2" xfId="44491"/>
    <cellStyle name="Input 10 3 4 3 3" xfId="33887"/>
    <cellStyle name="Input 10 3 4 4" xfId="18192"/>
    <cellStyle name="Input 10 3 4 4 2" xfId="39379"/>
    <cellStyle name="Input 10 3 4 5" xfId="28562"/>
    <cellStyle name="Input 10 3 4_Table 2A-1_EFT (Annual)" xfId="6760"/>
    <cellStyle name="Input 10 3 5" xfId="3935"/>
    <cellStyle name="Input 10 3 5 2" xfId="12263"/>
    <cellStyle name="Input 10 3 5 2 2" xfId="24287"/>
    <cellStyle name="Input 10 3 5 2 2 2" xfId="45473"/>
    <cellStyle name="Input 10 3 5 2 3" xfId="34869"/>
    <cellStyle name="Input 10 3 5 3" xfId="19174"/>
    <cellStyle name="Input 10 3 5 3 2" xfId="40361"/>
    <cellStyle name="Input 10 3 5 4" xfId="29623"/>
    <cellStyle name="Input 10 3 5_Table 2A-1_EFT (Annual)" xfId="14935"/>
    <cellStyle name="Input 10 3 6" xfId="9600"/>
    <cellStyle name="Input 10 3 6 2" xfId="21741"/>
    <cellStyle name="Input 10 3 6 2 2" xfId="42927"/>
    <cellStyle name="Input 10 3 6 3" xfId="32323"/>
    <cellStyle name="Input 10 3 7" xfId="16628"/>
    <cellStyle name="Input 10 3 7 2" xfId="37815"/>
    <cellStyle name="Input 10 3 8" xfId="26880"/>
    <cellStyle name="Input 10 3_Table 2A-1_EFT (Annual)" xfId="2993"/>
    <cellStyle name="Input 10 4" xfId="1182"/>
    <cellStyle name="Input 10 4 2" xfId="2452"/>
    <cellStyle name="Input 10 4 2 2" xfId="6013"/>
    <cellStyle name="Input 10 4 2 2 2" xfId="14207"/>
    <cellStyle name="Input 10 4 2 2 2 2" xfId="26179"/>
    <cellStyle name="Input 10 4 2 2 2 2 2" xfId="47365"/>
    <cellStyle name="Input 10 4 2 2 2 3" xfId="36761"/>
    <cellStyle name="Input 10 4 2 2 3" xfId="21066"/>
    <cellStyle name="Input 10 4 2 2 3 2" xfId="42253"/>
    <cellStyle name="Input 10 4 2 2 4" xfId="31669"/>
    <cellStyle name="Input 10 4 2 2_Table 2A-1_EFT (Annual)" xfId="14936"/>
    <cellStyle name="Input 10 4 2 3" xfId="11549"/>
    <cellStyle name="Input 10 4 2 3 2" xfId="23633"/>
    <cellStyle name="Input 10 4 2 3 2 2" xfId="44819"/>
    <cellStyle name="Input 10 4 2 3 3" xfId="34215"/>
    <cellStyle name="Input 10 4 2 4" xfId="18520"/>
    <cellStyle name="Input 10 4 2 4 2" xfId="39707"/>
    <cellStyle name="Input 10 4 2 5" xfId="28926"/>
    <cellStyle name="Input 10 4 2_Table 2A-1_EFT (Annual)" xfId="6762"/>
    <cellStyle name="Input 10 4 3" xfId="4743"/>
    <cellStyle name="Input 10 4 3 2" xfId="13003"/>
    <cellStyle name="Input 10 4 3 2 2" xfId="25009"/>
    <cellStyle name="Input 10 4 3 2 2 2" xfId="46195"/>
    <cellStyle name="Input 10 4 3 2 3" xfId="35591"/>
    <cellStyle name="Input 10 4 3 3" xfId="19896"/>
    <cellStyle name="Input 10 4 3 3 2" xfId="41083"/>
    <cellStyle name="Input 10 4 3 4" xfId="30400"/>
    <cellStyle name="Input 10 4 3_Table 2A-1_EFT (Annual)" xfId="14937"/>
    <cellStyle name="Input 10 4 4" xfId="10347"/>
    <cellStyle name="Input 10 4 4 2" xfId="22463"/>
    <cellStyle name="Input 10 4 4 2 2" xfId="43649"/>
    <cellStyle name="Input 10 4 4 3" xfId="33045"/>
    <cellStyle name="Input 10 4 5" xfId="17350"/>
    <cellStyle name="Input 10 4 5 2" xfId="38537"/>
    <cellStyle name="Input 10 4 6" xfId="27657"/>
    <cellStyle name="Input 10 4_Table 2A-1_EFT (Annual)" xfId="6761"/>
    <cellStyle name="Input 10 5" xfId="746"/>
    <cellStyle name="Input 10 5 2" xfId="4307"/>
    <cellStyle name="Input 10 5 2 2" xfId="12587"/>
    <cellStyle name="Input 10 5 2 2 2" xfId="24604"/>
    <cellStyle name="Input 10 5 2 2 2 2" xfId="45790"/>
    <cellStyle name="Input 10 5 2 2 3" xfId="35186"/>
    <cellStyle name="Input 10 5 2 3" xfId="19491"/>
    <cellStyle name="Input 10 5 2 3 2" xfId="40678"/>
    <cellStyle name="Input 10 5 2 4" xfId="29964"/>
    <cellStyle name="Input 10 5 2_Table 2A-1_EFT (Annual)" xfId="14938"/>
    <cellStyle name="Input 10 5 3" xfId="9935"/>
    <cellStyle name="Input 10 5 3 2" xfId="22058"/>
    <cellStyle name="Input 10 5 3 2 2" xfId="43244"/>
    <cellStyle name="Input 10 5 3 3" xfId="32640"/>
    <cellStyle name="Input 10 5 4" xfId="16945"/>
    <cellStyle name="Input 10 5 4 2" xfId="38132"/>
    <cellStyle name="Input 10 5 5" xfId="27221"/>
    <cellStyle name="Input 10 5_Table 2A-1_EFT (Annual)" xfId="6763"/>
    <cellStyle name="Input 10 6" xfId="1857"/>
    <cellStyle name="Input 10 6 2" xfId="5418"/>
    <cellStyle name="Input 10 6 2 2" xfId="13633"/>
    <cellStyle name="Input 10 6 2 2 2" xfId="25621"/>
    <cellStyle name="Input 10 6 2 2 2 2" xfId="46807"/>
    <cellStyle name="Input 10 6 2 2 3" xfId="36203"/>
    <cellStyle name="Input 10 6 2 3" xfId="20508"/>
    <cellStyle name="Input 10 6 2 3 2" xfId="41695"/>
    <cellStyle name="Input 10 6 2 4" xfId="31075"/>
    <cellStyle name="Input 10 6 2_Table 2A-1_EFT (Annual)" xfId="14939"/>
    <cellStyle name="Input 10 6 3" xfId="10977"/>
    <cellStyle name="Input 10 6 3 2" xfId="23075"/>
    <cellStyle name="Input 10 6 3 2 2" xfId="44261"/>
    <cellStyle name="Input 10 6 3 3" xfId="33657"/>
    <cellStyle name="Input 10 6 4" xfId="17962"/>
    <cellStyle name="Input 10 6 4 2" xfId="39149"/>
    <cellStyle name="Input 10 6 5" xfId="28332"/>
    <cellStyle name="Input 10 6_Table 2A-1_EFT (Annual)" xfId="6764"/>
    <cellStyle name="Input 10 7" xfId="3723"/>
    <cellStyle name="Input 10 7 2" xfId="12091"/>
    <cellStyle name="Input 10 7 2 2" xfId="24121"/>
    <cellStyle name="Input 10 7 2 2 2" xfId="45307"/>
    <cellStyle name="Input 10 7 2 3" xfId="34703"/>
    <cellStyle name="Input 10 7 3" xfId="19008"/>
    <cellStyle name="Input 10 7 3 2" xfId="40195"/>
    <cellStyle name="Input 10 7 4" xfId="29432"/>
    <cellStyle name="Input 10 7_Table 2A-1_EFT (Annual)" xfId="14940"/>
    <cellStyle name="Input 10 8" xfId="9410"/>
    <cellStyle name="Input 10 8 2" xfId="21575"/>
    <cellStyle name="Input 10 8 2 2" xfId="42761"/>
    <cellStyle name="Input 10 8 3" xfId="32157"/>
    <cellStyle name="Input 10 9" xfId="16462"/>
    <cellStyle name="Input 10 9 2" xfId="37649"/>
    <cellStyle name="Input 10_Table 2A-1_EFT (Annual)" xfId="2991"/>
    <cellStyle name="Input 11" xfId="126"/>
    <cellStyle name="Input 11 10" xfId="26681"/>
    <cellStyle name="Input 11 2" xfId="519"/>
    <cellStyle name="Input 11 2 2" xfId="1496"/>
    <cellStyle name="Input 11 2 2 2" xfId="2766"/>
    <cellStyle name="Input 11 2 2 2 2" xfId="6327"/>
    <cellStyle name="Input 11 2 2 2 2 2" xfId="14521"/>
    <cellStyle name="Input 11 2 2 2 2 2 2" xfId="26493"/>
    <cellStyle name="Input 11 2 2 2 2 2 2 2" xfId="47679"/>
    <cellStyle name="Input 11 2 2 2 2 2 3" xfId="37075"/>
    <cellStyle name="Input 11 2 2 2 2 3" xfId="21380"/>
    <cellStyle name="Input 11 2 2 2 2 3 2" xfId="42567"/>
    <cellStyle name="Input 11 2 2 2 2 4" xfId="31983"/>
    <cellStyle name="Input 11 2 2 2 2_Table 2A-1_EFT (Annual)" xfId="14941"/>
    <cellStyle name="Input 11 2 2 2 3" xfId="11863"/>
    <cellStyle name="Input 11 2 2 2 3 2" xfId="23947"/>
    <cellStyle name="Input 11 2 2 2 3 2 2" xfId="45133"/>
    <cellStyle name="Input 11 2 2 2 3 3" xfId="34529"/>
    <cellStyle name="Input 11 2 2 2 4" xfId="18834"/>
    <cellStyle name="Input 11 2 2 2 4 2" xfId="40021"/>
    <cellStyle name="Input 11 2 2 2 5" xfId="29240"/>
    <cellStyle name="Input 11 2 2 2_Table 2A-1_EFT (Annual)" xfId="6766"/>
    <cellStyle name="Input 11 2 2 3" xfId="5057"/>
    <cellStyle name="Input 11 2 2 3 2" xfId="13317"/>
    <cellStyle name="Input 11 2 2 3 2 2" xfId="25323"/>
    <cellStyle name="Input 11 2 2 3 2 2 2" xfId="46509"/>
    <cellStyle name="Input 11 2 2 3 2 3" xfId="35905"/>
    <cellStyle name="Input 11 2 2 3 3" xfId="20210"/>
    <cellStyle name="Input 11 2 2 3 3 2" xfId="41397"/>
    <cellStyle name="Input 11 2 2 3 4" xfId="30714"/>
    <cellStyle name="Input 11 2 2 3_Table 2A-1_EFT (Annual)" xfId="14942"/>
    <cellStyle name="Input 11 2 2 4" xfId="10661"/>
    <cellStyle name="Input 11 2 2 4 2" xfId="22777"/>
    <cellStyle name="Input 11 2 2 4 2 2" xfId="43963"/>
    <cellStyle name="Input 11 2 2 4 3" xfId="33359"/>
    <cellStyle name="Input 11 2 2 5" xfId="17664"/>
    <cellStyle name="Input 11 2 2 5 2" xfId="38851"/>
    <cellStyle name="Input 11 2 2 6" xfId="27971"/>
    <cellStyle name="Input 11 2 2_Table 2A-1_EFT (Annual)" xfId="6765"/>
    <cellStyle name="Input 11 2 3" xfId="1029"/>
    <cellStyle name="Input 11 2 3 2" xfId="4590"/>
    <cellStyle name="Input 11 2 3 2 2" xfId="12850"/>
    <cellStyle name="Input 11 2 3 2 2 2" xfId="24856"/>
    <cellStyle name="Input 11 2 3 2 2 2 2" xfId="46042"/>
    <cellStyle name="Input 11 2 3 2 2 3" xfId="35438"/>
    <cellStyle name="Input 11 2 3 2 3" xfId="19743"/>
    <cellStyle name="Input 11 2 3 2 3 2" xfId="40930"/>
    <cellStyle name="Input 11 2 3 2 4" xfId="30247"/>
    <cellStyle name="Input 11 2 3 2_Table 2A-1_EFT (Annual)" xfId="14943"/>
    <cellStyle name="Input 11 2 3 3" xfId="10194"/>
    <cellStyle name="Input 11 2 3 3 2" xfId="22310"/>
    <cellStyle name="Input 11 2 3 3 2 2" xfId="43496"/>
    <cellStyle name="Input 11 2 3 3 3" xfId="32892"/>
    <cellStyle name="Input 11 2 3 4" xfId="17197"/>
    <cellStyle name="Input 11 2 3 4 2" xfId="38384"/>
    <cellStyle name="Input 11 2 3 5" xfId="27504"/>
    <cellStyle name="Input 11 2 3_Table 2A-1_EFT (Annual)" xfId="6767"/>
    <cellStyle name="Input 11 2 4" xfId="2235"/>
    <cellStyle name="Input 11 2 4 2" xfId="5796"/>
    <cellStyle name="Input 11 2 4 2 2" xfId="14011"/>
    <cellStyle name="Input 11 2 4 2 2 2" xfId="25999"/>
    <cellStyle name="Input 11 2 4 2 2 2 2" xfId="47185"/>
    <cellStyle name="Input 11 2 4 2 2 3" xfId="36581"/>
    <cellStyle name="Input 11 2 4 2 3" xfId="20886"/>
    <cellStyle name="Input 11 2 4 2 3 2" xfId="42073"/>
    <cellStyle name="Input 11 2 4 2 4" xfId="31453"/>
    <cellStyle name="Input 11 2 4 2_Table 2A-1_EFT (Annual)" xfId="14944"/>
    <cellStyle name="Input 11 2 4 3" xfId="11355"/>
    <cellStyle name="Input 11 2 4 3 2" xfId="23453"/>
    <cellStyle name="Input 11 2 4 3 2 2" xfId="44639"/>
    <cellStyle name="Input 11 2 4 3 3" xfId="34035"/>
    <cellStyle name="Input 11 2 4 4" xfId="18340"/>
    <cellStyle name="Input 11 2 4 4 2" xfId="39527"/>
    <cellStyle name="Input 11 2 4 5" xfId="28710"/>
    <cellStyle name="Input 11 2 4_Table 2A-1_EFT (Annual)" xfId="6768"/>
    <cellStyle name="Input 11 2 5" xfId="4089"/>
    <cellStyle name="Input 11 2 5 2" xfId="12413"/>
    <cellStyle name="Input 11 2 5 2 2" xfId="24435"/>
    <cellStyle name="Input 11 2 5 2 2 2" xfId="45621"/>
    <cellStyle name="Input 11 2 5 2 3" xfId="35017"/>
    <cellStyle name="Input 11 2 5 3" xfId="19322"/>
    <cellStyle name="Input 11 2 5 3 2" xfId="40509"/>
    <cellStyle name="Input 11 2 5 4" xfId="29777"/>
    <cellStyle name="Input 11 2 5_Table 2A-1_EFT (Annual)" xfId="14945"/>
    <cellStyle name="Input 11 2 6" xfId="9752"/>
    <cellStyle name="Input 11 2 6 2" xfId="21889"/>
    <cellStyle name="Input 11 2 6 2 2" xfId="43075"/>
    <cellStyle name="Input 11 2 6 3" xfId="32471"/>
    <cellStyle name="Input 11 2 7" xfId="16776"/>
    <cellStyle name="Input 11 2 7 2" xfId="37963"/>
    <cellStyle name="Input 11 2 8" xfId="27034"/>
    <cellStyle name="Input 11 2_Table 2A-1_EFT (Annual)" xfId="2995"/>
    <cellStyle name="Input 11 3" xfId="357"/>
    <cellStyle name="Input 11 3 2" xfId="1340"/>
    <cellStyle name="Input 11 3 2 2" xfId="2610"/>
    <cellStyle name="Input 11 3 2 2 2" xfId="6171"/>
    <cellStyle name="Input 11 3 2 2 2 2" xfId="14365"/>
    <cellStyle name="Input 11 3 2 2 2 2 2" xfId="26337"/>
    <cellStyle name="Input 11 3 2 2 2 2 2 2" xfId="47523"/>
    <cellStyle name="Input 11 3 2 2 2 2 3" xfId="36919"/>
    <cellStyle name="Input 11 3 2 2 2 3" xfId="21224"/>
    <cellStyle name="Input 11 3 2 2 2 3 2" xfId="42411"/>
    <cellStyle name="Input 11 3 2 2 2 4" xfId="31827"/>
    <cellStyle name="Input 11 3 2 2 2_Table 2A-1_EFT (Annual)" xfId="14946"/>
    <cellStyle name="Input 11 3 2 2 3" xfId="11707"/>
    <cellStyle name="Input 11 3 2 2 3 2" xfId="23791"/>
    <cellStyle name="Input 11 3 2 2 3 2 2" xfId="44977"/>
    <cellStyle name="Input 11 3 2 2 3 3" xfId="34373"/>
    <cellStyle name="Input 11 3 2 2 4" xfId="18678"/>
    <cellStyle name="Input 11 3 2 2 4 2" xfId="39865"/>
    <cellStyle name="Input 11 3 2 2 5" xfId="29084"/>
    <cellStyle name="Input 11 3 2 2_Table 2A-1_EFT (Annual)" xfId="6770"/>
    <cellStyle name="Input 11 3 2 3" xfId="4901"/>
    <cellStyle name="Input 11 3 2 3 2" xfId="13161"/>
    <cellStyle name="Input 11 3 2 3 2 2" xfId="25167"/>
    <cellStyle name="Input 11 3 2 3 2 2 2" xfId="46353"/>
    <cellStyle name="Input 11 3 2 3 2 3" xfId="35749"/>
    <cellStyle name="Input 11 3 2 3 3" xfId="20054"/>
    <cellStyle name="Input 11 3 2 3 3 2" xfId="41241"/>
    <cellStyle name="Input 11 3 2 3 4" xfId="30558"/>
    <cellStyle name="Input 11 3 2 3_Table 2A-1_EFT (Annual)" xfId="14947"/>
    <cellStyle name="Input 11 3 2 4" xfId="10505"/>
    <cellStyle name="Input 11 3 2 4 2" xfId="22621"/>
    <cellStyle name="Input 11 3 2 4 2 2" xfId="43807"/>
    <cellStyle name="Input 11 3 2 4 3" xfId="33203"/>
    <cellStyle name="Input 11 3 2 5" xfId="17508"/>
    <cellStyle name="Input 11 3 2 5 2" xfId="38695"/>
    <cellStyle name="Input 11 3 2 6" xfId="27815"/>
    <cellStyle name="Input 11 3 2_Table 2A-1_EFT (Annual)" xfId="6769"/>
    <cellStyle name="Input 11 3 3" xfId="897"/>
    <cellStyle name="Input 11 3 3 2" xfId="4458"/>
    <cellStyle name="Input 11 3 3 2 2" xfId="12720"/>
    <cellStyle name="Input 11 3 3 2 2 2" xfId="24730"/>
    <cellStyle name="Input 11 3 3 2 2 2 2" xfId="45916"/>
    <cellStyle name="Input 11 3 3 2 2 3" xfId="35312"/>
    <cellStyle name="Input 11 3 3 2 3" xfId="19617"/>
    <cellStyle name="Input 11 3 3 2 3 2" xfId="40804"/>
    <cellStyle name="Input 11 3 3 2 4" xfId="30115"/>
    <cellStyle name="Input 11 3 3 2_Table 2A-1_EFT (Annual)" xfId="14948"/>
    <cellStyle name="Input 11 3 3 3" xfId="10067"/>
    <cellStyle name="Input 11 3 3 3 2" xfId="22184"/>
    <cellStyle name="Input 11 3 3 3 2 2" xfId="43370"/>
    <cellStyle name="Input 11 3 3 3 3" xfId="32766"/>
    <cellStyle name="Input 11 3 3 4" xfId="17071"/>
    <cellStyle name="Input 11 3 3 4 2" xfId="38258"/>
    <cellStyle name="Input 11 3 3 5" xfId="27372"/>
    <cellStyle name="Input 11 3 3_Table 2A-1_EFT (Annual)" xfId="6771"/>
    <cellStyle name="Input 11 3 4" xfId="2079"/>
    <cellStyle name="Input 11 3 4 2" xfId="5640"/>
    <cellStyle name="Input 11 3 4 2 2" xfId="13855"/>
    <cellStyle name="Input 11 3 4 2 2 2" xfId="25843"/>
    <cellStyle name="Input 11 3 4 2 2 2 2" xfId="47029"/>
    <cellStyle name="Input 11 3 4 2 2 3" xfId="36425"/>
    <cellStyle name="Input 11 3 4 2 3" xfId="20730"/>
    <cellStyle name="Input 11 3 4 2 3 2" xfId="41917"/>
    <cellStyle name="Input 11 3 4 2 4" xfId="31297"/>
    <cellStyle name="Input 11 3 4 2_Table 2A-1_EFT (Annual)" xfId="14949"/>
    <cellStyle name="Input 11 3 4 3" xfId="11199"/>
    <cellStyle name="Input 11 3 4 3 2" xfId="23297"/>
    <cellStyle name="Input 11 3 4 3 2 2" xfId="44483"/>
    <cellStyle name="Input 11 3 4 3 3" xfId="33879"/>
    <cellStyle name="Input 11 3 4 4" xfId="18184"/>
    <cellStyle name="Input 11 3 4 4 2" xfId="39371"/>
    <cellStyle name="Input 11 3 4 5" xfId="28554"/>
    <cellStyle name="Input 11 3 4_Table 2A-1_EFT (Annual)" xfId="6772"/>
    <cellStyle name="Input 11 3 5" xfId="3927"/>
    <cellStyle name="Input 11 3 5 2" xfId="12255"/>
    <cellStyle name="Input 11 3 5 2 2" xfId="24279"/>
    <cellStyle name="Input 11 3 5 2 2 2" xfId="45465"/>
    <cellStyle name="Input 11 3 5 2 3" xfId="34861"/>
    <cellStyle name="Input 11 3 5 3" xfId="19166"/>
    <cellStyle name="Input 11 3 5 3 2" xfId="40353"/>
    <cellStyle name="Input 11 3 5 4" xfId="29615"/>
    <cellStyle name="Input 11 3 5_Table 2A-1_EFT (Annual)" xfId="14950"/>
    <cellStyle name="Input 11 3 6" xfId="9592"/>
    <cellStyle name="Input 11 3 6 2" xfId="21733"/>
    <cellStyle name="Input 11 3 6 2 2" xfId="42919"/>
    <cellStyle name="Input 11 3 6 3" xfId="32315"/>
    <cellStyle name="Input 11 3 7" xfId="16620"/>
    <cellStyle name="Input 11 3 7 2" xfId="37807"/>
    <cellStyle name="Input 11 3 8" xfId="26872"/>
    <cellStyle name="Input 11 3_Table 2A-1_EFT (Annual)" xfId="2996"/>
    <cellStyle name="Input 11 4" xfId="1174"/>
    <cellStyle name="Input 11 4 2" xfId="2444"/>
    <cellStyle name="Input 11 4 2 2" xfId="6005"/>
    <cellStyle name="Input 11 4 2 2 2" xfId="14199"/>
    <cellStyle name="Input 11 4 2 2 2 2" xfId="26171"/>
    <cellStyle name="Input 11 4 2 2 2 2 2" xfId="47357"/>
    <cellStyle name="Input 11 4 2 2 2 3" xfId="36753"/>
    <cellStyle name="Input 11 4 2 2 3" xfId="21058"/>
    <cellStyle name="Input 11 4 2 2 3 2" xfId="42245"/>
    <cellStyle name="Input 11 4 2 2 4" xfId="31661"/>
    <cellStyle name="Input 11 4 2 2_Table 2A-1_EFT (Annual)" xfId="14951"/>
    <cellStyle name="Input 11 4 2 3" xfId="11541"/>
    <cellStyle name="Input 11 4 2 3 2" xfId="23625"/>
    <cellStyle name="Input 11 4 2 3 2 2" xfId="44811"/>
    <cellStyle name="Input 11 4 2 3 3" xfId="34207"/>
    <cellStyle name="Input 11 4 2 4" xfId="18512"/>
    <cellStyle name="Input 11 4 2 4 2" xfId="39699"/>
    <cellStyle name="Input 11 4 2 5" xfId="28918"/>
    <cellStyle name="Input 11 4 2_Table 2A-1_EFT (Annual)" xfId="6774"/>
    <cellStyle name="Input 11 4 3" xfId="4735"/>
    <cellStyle name="Input 11 4 3 2" xfId="12995"/>
    <cellStyle name="Input 11 4 3 2 2" xfId="25001"/>
    <cellStyle name="Input 11 4 3 2 2 2" xfId="46187"/>
    <cellStyle name="Input 11 4 3 2 3" xfId="35583"/>
    <cellStyle name="Input 11 4 3 3" xfId="19888"/>
    <cellStyle name="Input 11 4 3 3 2" xfId="41075"/>
    <cellStyle name="Input 11 4 3 4" xfId="30392"/>
    <cellStyle name="Input 11 4 3_Table 2A-1_EFT (Annual)" xfId="14952"/>
    <cellStyle name="Input 11 4 4" xfId="10339"/>
    <cellStyle name="Input 11 4 4 2" xfId="22455"/>
    <cellStyle name="Input 11 4 4 2 2" xfId="43641"/>
    <cellStyle name="Input 11 4 4 3" xfId="33037"/>
    <cellStyle name="Input 11 4 5" xfId="17342"/>
    <cellStyle name="Input 11 4 5 2" xfId="38529"/>
    <cellStyle name="Input 11 4 6" xfId="27649"/>
    <cellStyle name="Input 11 4_Table 2A-1_EFT (Annual)" xfId="6773"/>
    <cellStyle name="Input 11 5" xfId="738"/>
    <cellStyle name="Input 11 5 2" xfId="4299"/>
    <cellStyle name="Input 11 5 2 2" xfId="12579"/>
    <cellStyle name="Input 11 5 2 2 2" xfId="24596"/>
    <cellStyle name="Input 11 5 2 2 2 2" xfId="45782"/>
    <cellStyle name="Input 11 5 2 2 3" xfId="35178"/>
    <cellStyle name="Input 11 5 2 3" xfId="19483"/>
    <cellStyle name="Input 11 5 2 3 2" xfId="40670"/>
    <cellStyle name="Input 11 5 2 4" xfId="29956"/>
    <cellStyle name="Input 11 5 2_Table 2A-1_EFT (Annual)" xfId="14953"/>
    <cellStyle name="Input 11 5 3" xfId="9927"/>
    <cellStyle name="Input 11 5 3 2" xfId="22050"/>
    <cellStyle name="Input 11 5 3 2 2" xfId="43236"/>
    <cellStyle name="Input 11 5 3 3" xfId="32632"/>
    <cellStyle name="Input 11 5 4" xfId="16937"/>
    <cellStyle name="Input 11 5 4 2" xfId="38124"/>
    <cellStyle name="Input 11 5 5" xfId="27213"/>
    <cellStyle name="Input 11 5_Table 2A-1_EFT (Annual)" xfId="6775"/>
    <cellStyle name="Input 11 6" xfId="1861"/>
    <cellStyle name="Input 11 6 2" xfId="5422"/>
    <cellStyle name="Input 11 6 2 2" xfId="13637"/>
    <cellStyle name="Input 11 6 2 2 2" xfId="25625"/>
    <cellStyle name="Input 11 6 2 2 2 2" xfId="46811"/>
    <cellStyle name="Input 11 6 2 2 3" xfId="36207"/>
    <cellStyle name="Input 11 6 2 3" xfId="20512"/>
    <cellStyle name="Input 11 6 2 3 2" xfId="41699"/>
    <cellStyle name="Input 11 6 2 4" xfId="31079"/>
    <cellStyle name="Input 11 6 2_Table 2A-1_EFT (Annual)" xfId="14954"/>
    <cellStyle name="Input 11 6 3" xfId="10981"/>
    <cellStyle name="Input 11 6 3 2" xfId="23079"/>
    <cellStyle name="Input 11 6 3 2 2" xfId="44265"/>
    <cellStyle name="Input 11 6 3 3" xfId="33661"/>
    <cellStyle name="Input 11 6 4" xfId="17966"/>
    <cellStyle name="Input 11 6 4 2" xfId="39153"/>
    <cellStyle name="Input 11 6 5" xfId="28336"/>
    <cellStyle name="Input 11 6_Table 2A-1_EFT (Annual)" xfId="6776"/>
    <cellStyle name="Input 11 7" xfId="3715"/>
    <cellStyle name="Input 11 7 2" xfId="12083"/>
    <cellStyle name="Input 11 7 2 2" xfId="24113"/>
    <cellStyle name="Input 11 7 2 2 2" xfId="45299"/>
    <cellStyle name="Input 11 7 2 3" xfId="34695"/>
    <cellStyle name="Input 11 7 3" xfId="19000"/>
    <cellStyle name="Input 11 7 3 2" xfId="40187"/>
    <cellStyle name="Input 11 7 4" xfId="29424"/>
    <cellStyle name="Input 11 7_Table 2A-1_EFT (Annual)" xfId="14955"/>
    <cellStyle name="Input 11 8" xfId="9402"/>
    <cellStyle name="Input 11 8 2" xfId="21567"/>
    <cellStyle name="Input 11 8 2 2" xfId="42753"/>
    <cellStyle name="Input 11 8 3" xfId="32149"/>
    <cellStyle name="Input 11 9" xfId="16454"/>
    <cellStyle name="Input 11 9 2" xfId="37641"/>
    <cellStyle name="Input 11_Table 2A-1_EFT (Annual)" xfId="2994"/>
    <cellStyle name="Input 12" xfId="140"/>
    <cellStyle name="Input 12 10" xfId="26695"/>
    <cellStyle name="Input 12 2" xfId="533"/>
    <cellStyle name="Input 12 2 2" xfId="1510"/>
    <cellStyle name="Input 12 2 2 2" xfId="2780"/>
    <cellStyle name="Input 12 2 2 2 2" xfId="6341"/>
    <cellStyle name="Input 12 2 2 2 2 2" xfId="14535"/>
    <cellStyle name="Input 12 2 2 2 2 2 2" xfId="26507"/>
    <cellStyle name="Input 12 2 2 2 2 2 2 2" xfId="47693"/>
    <cellStyle name="Input 12 2 2 2 2 2 3" xfId="37089"/>
    <cellStyle name="Input 12 2 2 2 2 3" xfId="21394"/>
    <cellStyle name="Input 12 2 2 2 2 3 2" xfId="42581"/>
    <cellStyle name="Input 12 2 2 2 2 4" xfId="31997"/>
    <cellStyle name="Input 12 2 2 2 2_Table 2A-1_EFT (Annual)" xfId="14956"/>
    <cellStyle name="Input 12 2 2 2 3" xfId="11877"/>
    <cellStyle name="Input 12 2 2 2 3 2" xfId="23961"/>
    <cellStyle name="Input 12 2 2 2 3 2 2" xfId="45147"/>
    <cellStyle name="Input 12 2 2 2 3 3" xfId="34543"/>
    <cellStyle name="Input 12 2 2 2 4" xfId="18848"/>
    <cellStyle name="Input 12 2 2 2 4 2" xfId="40035"/>
    <cellStyle name="Input 12 2 2 2 5" xfId="29254"/>
    <cellStyle name="Input 12 2 2 2_Table 2A-1_EFT (Annual)" xfId="6778"/>
    <cellStyle name="Input 12 2 2 3" xfId="5071"/>
    <cellStyle name="Input 12 2 2 3 2" xfId="13331"/>
    <cellStyle name="Input 12 2 2 3 2 2" xfId="25337"/>
    <cellStyle name="Input 12 2 2 3 2 2 2" xfId="46523"/>
    <cellStyle name="Input 12 2 2 3 2 3" xfId="35919"/>
    <cellStyle name="Input 12 2 2 3 3" xfId="20224"/>
    <cellStyle name="Input 12 2 2 3 3 2" xfId="41411"/>
    <cellStyle name="Input 12 2 2 3 4" xfId="30728"/>
    <cellStyle name="Input 12 2 2 3_Table 2A-1_EFT (Annual)" xfId="14957"/>
    <cellStyle name="Input 12 2 2 4" xfId="10675"/>
    <cellStyle name="Input 12 2 2 4 2" xfId="22791"/>
    <cellStyle name="Input 12 2 2 4 2 2" xfId="43977"/>
    <cellStyle name="Input 12 2 2 4 3" xfId="33373"/>
    <cellStyle name="Input 12 2 2 5" xfId="17678"/>
    <cellStyle name="Input 12 2 2 5 2" xfId="38865"/>
    <cellStyle name="Input 12 2 2 6" xfId="27985"/>
    <cellStyle name="Input 12 2 2_Table 2A-1_EFT (Annual)" xfId="6777"/>
    <cellStyle name="Input 12 2 3" xfId="1042"/>
    <cellStyle name="Input 12 2 3 2" xfId="4603"/>
    <cellStyle name="Input 12 2 3 2 2" xfId="12863"/>
    <cellStyle name="Input 12 2 3 2 2 2" xfId="24869"/>
    <cellStyle name="Input 12 2 3 2 2 2 2" xfId="46055"/>
    <cellStyle name="Input 12 2 3 2 2 3" xfId="35451"/>
    <cellStyle name="Input 12 2 3 2 3" xfId="19756"/>
    <cellStyle name="Input 12 2 3 2 3 2" xfId="40943"/>
    <cellStyle name="Input 12 2 3 2 4" xfId="30260"/>
    <cellStyle name="Input 12 2 3 2_Table 2A-1_EFT (Annual)" xfId="14958"/>
    <cellStyle name="Input 12 2 3 3" xfId="10207"/>
    <cellStyle name="Input 12 2 3 3 2" xfId="22323"/>
    <cellStyle name="Input 12 2 3 3 2 2" xfId="43509"/>
    <cellStyle name="Input 12 2 3 3 3" xfId="32905"/>
    <cellStyle name="Input 12 2 3 4" xfId="17210"/>
    <cellStyle name="Input 12 2 3 4 2" xfId="38397"/>
    <cellStyle name="Input 12 2 3 5" xfId="27517"/>
    <cellStyle name="Input 12 2 3_Table 2A-1_EFT (Annual)" xfId="6779"/>
    <cellStyle name="Input 12 2 4" xfId="2249"/>
    <cellStyle name="Input 12 2 4 2" xfId="5810"/>
    <cellStyle name="Input 12 2 4 2 2" xfId="14025"/>
    <cellStyle name="Input 12 2 4 2 2 2" xfId="26013"/>
    <cellStyle name="Input 12 2 4 2 2 2 2" xfId="47199"/>
    <cellStyle name="Input 12 2 4 2 2 3" xfId="36595"/>
    <cellStyle name="Input 12 2 4 2 3" xfId="20900"/>
    <cellStyle name="Input 12 2 4 2 3 2" xfId="42087"/>
    <cellStyle name="Input 12 2 4 2 4" xfId="31467"/>
    <cellStyle name="Input 12 2 4 2_Table 2A-1_EFT (Annual)" xfId="14959"/>
    <cellStyle name="Input 12 2 4 3" xfId="11369"/>
    <cellStyle name="Input 12 2 4 3 2" xfId="23467"/>
    <cellStyle name="Input 12 2 4 3 2 2" xfId="44653"/>
    <cellStyle name="Input 12 2 4 3 3" xfId="34049"/>
    <cellStyle name="Input 12 2 4 4" xfId="18354"/>
    <cellStyle name="Input 12 2 4 4 2" xfId="39541"/>
    <cellStyle name="Input 12 2 4 5" xfId="28724"/>
    <cellStyle name="Input 12 2 4_Table 2A-1_EFT (Annual)" xfId="6780"/>
    <cellStyle name="Input 12 2 5" xfId="4103"/>
    <cellStyle name="Input 12 2 5 2" xfId="12427"/>
    <cellStyle name="Input 12 2 5 2 2" xfId="24449"/>
    <cellStyle name="Input 12 2 5 2 2 2" xfId="45635"/>
    <cellStyle name="Input 12 2 5 2 3" xfId="35031"/>
    <cellStyle name="Input 12 2 5 3" xfId="19336"/>
    <cellStyle name="Input 12 2 5 3 2" xfId="40523"/>
    <cellStyle name="Input 12 2 5 4" xfId="29791"/>
    <cellStyle name="Input 12 2 5_Table 2A-1_EFT (Annual)" xfId="14960"/>
    <cellStyle name="Input 12 2 6" xfId="9766"/>
    <cellStyle name="Input 12 2 6 2" xfId="21903"/>
    <cellStyle name="Input 12 2 6 2 2" xfId="43089"/>
    <cellStyle name="Input 12 2 6 3" xfId="32485"/>
    <cellStyle name="Input 12 2 7" xfId="16790"/>
    <cellStyle name="Input 12 2 7 2" xfId="37977"/>
    <cellStyle name="Input 12 2 8" xfId="27048"/>
    <cellStyle name="Input 12 2_Table 2A-1_EFT (Annual)" xfId="2998"/>
    <cellStyle name="Input 12 3" xfId="371"/>
    <cellStyle name="Input 12 3 2" xfId="1354"/>
    <cellStyle name="Input 12 3 2 2" xfId="2624"/>
    <cellStyle name="Input 12 3 2 2 2" xfId="6185"/>
    <cellStyle name="Input 12 3 2 2 2 2" xfId="14379"/>
    <cellStyle name="Input 12 3 2 2 2 2 2" xfId="26351"/>
    <cellStyle name="Input 12 3 2 2 2 2 2 2" xfId="47537"/>
    <cellStyle name="Input 12 3 2 2 2 2 3" xfId="36933"/>
    <cellStyle name="Input 12 3 2 2 2 3" xfId="21238"/>
    <cellStyle name="Input 12 3 2 2 2 3 2" xfId="42425"/>
    <cellStyle name="Input 12 3 2 2 2 4" xfId="31841"/>
    <cellStyle name="Input 12 3 2 2 2_Table 2A-1_EFT (Annual)" xfId="14961"/>
    <cellStyle name="Input 12 3 2 2 3" xfId="11721"/>
    <cellStyle name="Input 12 3 2 2 3 2" xfId="23805"/>
    <cellStyle name="Input 12 3 2 2 3 2 2" xfId="44991"/>
    <cellStyle name="Input 12 3 2 2 3 3" xfId="34387"/>
    <cellStyle name="Input 12 3 2 2 4" xfId="18692"/>
    <cellStyle name="Input 12 3 2 2 4 2" xfId="39879"/>
    <cellStyle name="Input 12 3 2 2 5" xfId="29098"/>
    <cellStyle name="Input 12 3 2 2_Table 2A-1_EFT (Annual)" xfId="6782"/>
    <cellStyle name="Input 12 3 2 3" xfId="4915"/>
    <cellStyle name="Input 12 3 2 3 2" xfId="13175"/>
    <cellStyle name="Input 12 3 2 3 2 2" xfId="25181"/>
    <cellStyle name="Input 12 3 2 3 2 2 2" xfId="46367"/>
    <cellStyle name="Input 12 3 2 3 2 3" xfId="35763"/>
    <cellStyle name="Input 12 3 2 3 3" xfId="20068"/>
    <cellStyle name="Input 12 3 2 3 3 2" xfId="41255"/>
    <cellStyle name="Input 12 3 2 3 4" xfId="30572"/>
    <cellStyle name="Input 12 3 2 3_Table 2A-1_EFT (Annual)" xfId="14962"/>
    <cellStyle name="Input 12 3 2 4" xfId="10519"/>
    <cellStyle name="Input 12 3 2 4 2" xfId="22635"/>
    <cellStyle name="Input 12 3 2 4 2 2" xfId="43821"/>
    <cellStyle name="Input 12 3 2 4 3" xfId="33217"/>
    <cellStyle name="Input 12 3 2 5" xfId="17522"/>
    <cellStyle name="Input 12 3 2 5 2" xfId="38709"/>
    <cellStyle name="Input 12 3 2 6" xfId="27829"/>
    <cellStyle name="Input 12 3 2_Table 2A-1_EFT (Annual)" xfId="6781"/>
    <cellStyle name="Input 12 3 3" xfId="910"/>
    <cellStyle name="Input 12 3 3 2" xfId="4471"/>
    <cellStyle name="Input 12 3 3 2 2" xfId="12733"/>
    <cellStyle name="Input 12 3 3 2 2 2" xfId="24743"/>
    <cellStyle name="Input 12 3 3 2 2 2 2" xfId="45929"/>
    <cellStyle name="Input 12 3 3 2 2 3" xfId="35325"/>
    <cellStyle name="Input 12 3 3 2 3" xfId="19630"/>
    <cellStyle name="Input 12 3 3 2 3 2" xfId="40817"/>
    <cellStyle name="Input 12 3 3 2 4" xfId="30128"/>
    <cellStyle name="Input 12 3 3 2_Table 2A-1_EFT (Annual)" xfId="14963"/>
    <cellStyle name="Input 12 3 3 3" xfId="10080"/>
    <cellStyle name="Input 12 3 3 3 2" xfId="22197"/>
    <cellStyle name="Input 12 3 3 3 2 2" xfId="43383"/>
    <cellStyle name="Input 12 3 3 3 3" xfId="32779"/>
    <cellStyle name="Input 12 3 3 4" xfId="17084"/>
    <cellStyle name="Input 12 3 3 4 2" xfId="38271"/>
    <cellStyle name="Input 12 3 3 5" xfId="27385"/>
    <cellStyle name="Input 12 3 3_Table 2A-1_EFT (Annual)" xfId="6783"/>
    <cellStyle name="Input 12 3 4" xfId="2093"/>
    <cellStyle name="Input 12 3 4 2" xfId="5654"/>
    <cellStyle name="Input 12 3 4 2 2" xfId="13869"/>
    <cellStyle name="Input 12 3 4 2 2 2" xfId="25857"/>
    <cellStyle name="Input 12 3 4 2 2 2 2" xfId="47043"/>
    <cellStyle name="Input 12 3 4 2 2 3" xfId="36439"/>
    <cellStyle name="Input 12 3 4 2 3" xfId="20744"/>
    <cellStyle name="Input 12 3 4 2 3 2" xfId="41931"/>
    <cellStyle name="Input 12 3 4 2 4" xfId="31311"/>
    <cellStyle name="Input 12 3 4 2_Table 2A-1_EFT (Annual)" xfId="14964"/>
    <cellStyle name="Input 12 3 4 3" xfId="11213"/>
    <cellStyle name="Input 12 3 4 3 2" xfId="23311"/>
    <cellStyle name="Input 12 3 4 3 2 2" xfId="44497"/>
    <cellStyle name="Input 12 3 4 3 3" xfId="33893"/>
    <cellStyle name="Input 12 3 4 4" xfId="18198"/>
    <cellStyle name="Input 12 3 4 4 2" xfId="39385"/>
    <cellStyle name="Input 12 3 4 5" xfId="28568"/>
    <cellStyle name="Input 12 3 4_Table 2A-1_EFT (Annual)" xfId="6784"/>
    <cellStyle name="Input 12 3 5" xfId="3941"/>
    <cellStyle name="Input 12 3 5 2" xfId="12269"/>
    <cellStyle name="Input 12 3 5 2 2" xfId="24293"/>
    <cellStyle name="Input 12 3 5 2 2 2" xfId="45479"/>
    <cellStyle name="Input 12 3 5 2 3" xfId="34875"/>
    <cellStyle name="Input 12 3 5 3" xfId="19180"/>
    <cellStyle name="Input 12 3 5 3 2" xfId="40367"/>
    <cellStyle name="Input 12 3 5 4" xfId="29629"/>
    <cellStyle name="Input 12 3 5_Table 2A-1_EFT (Annual)" xfId="14965"/>
    <cellStyle name="Input 12 3 6" xfId="9606"/>
    <cellStyle name="Input 12 3 6 2" xfId="21747"/>
    <cellStyle name="Input 12 3 6 2 2" xfId="42933"/>
    <cellStyle name="Input 12 3 6 3" xfId="32329"/>
    <cellStyle name="Input 12 3 7" xfId="16634"/>
    <cellStyle name="Input 12 3 7 2" xfId="37821"/>
    <cellStyle name="Input 12 3 8" xfId="26886"/>
    <cellStyle name="Input 12 3_Table 2A-1_EFT (Annual)" xfId="2999"/>
    <cellStyle name="Input 12 4" xfId="1188"/>
    <cellStyle name="Input 12 4 2" xfId="2458"/>
    <cellStyle name="Input 12 4 2 2" xfId="6019"/>
    <cellStyle name="Input 12 4 2 2 2" xfId="14213"/>
    <cellStyle name="Input 12 4 2 2 2 2" xfId="26185"/>
    <cellStyle name="Input 12 4 2 2 2 2 2" xfId="47371"/>
    <cellStyle name="Input 12 4 2 2 2 3" xfId="36767"/>
    <cellStyle name="Input 12 4 2 2 3" xfId="21072"/>
    <cellStyle name="Input 12 4 2 2 3 2" xfId="42259"/>
    <cellStyle name="Input 12 4 2 2 4" xfId="31675"/>
    <cellStyle name="Input 12 4 2 2_Table 2A-1_EFT (Annual)" xfId="14966"/>
    <cellStyle name="Input 12 4 2 3" xfId="11555"/>
    <cellStyle name="Input 12 4 2 3 2" xfId="23639"/>
    <cellStyle name="Input 12 4 2 3 2 2" xfId="44825"/>
    <cellStyle name="Input 12 4 2 3 3" xfId="34221"/>
    <cellStyle name="Input 12 4 2 4" xfId="18526"/>
    <cellStyle name="Input 12 4 2 4 2" xfId="39713"/>
    <cellStyle name="Input 12 4 2 5" xfId="28932"/>
    <cellStyle name="Input 12 4 2_Table 2A-1_EFT (Annual)" xfId="6786"/>
    <cellStyle name="Input 12 4 3" xfId="4749"/>
    <cellStyle name="Input 12 4 3 2" xfId="13009"/>
    <cellStyle name="Input 12 4 3 2 2" xfId="25015"/>
    <cellStyle name="Input 12 4 3 2 2 2" xfId="46201"/>
    <cellStyle name="Input 12 4 3 2 3" xfId="35597"/>
    <cellStyle name="Input 12 4 3 3" xfId="19902"/>
    <cellStyle name="Input 12 4 3 3 2" xfId="41089"/>
    <cellStyle name="Input 12 4 3 4" xfId="30406"/>
    <cellStyle name="Input 12 4 3_Table 2A-1_EFT (Annual)" xfId="14967"/>
    <cellStyle name="Input 12 4 4" xfId="10353"/>
    <cellStyle name="Input 12 4 4 2" xfId="22469"/>
    <cellStyle name="Input 12 4 4 2 2" xfId="43655"/>
    <cellStyle name="Input 12 4 4 3" xfId="33051"/>
    <cellStyle name="Input 12 4 5" xfId="17356"/>
    <cellStyle name="Input 12 4 5 2" xfId="38543"/>
    <cellStyle name="Input 12 4 6" xfId="27663"/>
    <cellStyle name="Input 12 4_Table 2A-1_EFT (Annual)" xfId="6785"/>
    <cellStyle name="Input 12 5" xfId="751"/>
    <cellStyle name="Input 12 5 2" xfId="4312"/>
    <cellStyle name="Input 12 5 2 2" xfId="12592"/>
    <cellStyle name="Input 12 5 2 2 2" xfId="24609"/>
    <cellStyle name="Input 12 5 2 2 2 2" xfId="45795"/>
    <cellStyle name="Input 12 5 2 2 3" xfId="35191"/>
    <cellStyle name="Input 12 5 2 3" xfId="19496"/>
    <cellStyle name="Input 12 5 2 3 2" xfId="40683"/>
    <cellStyle name="Input 12 5 2 4" xfId="29969"/>
    <cellStyle name="Input 12 5 2_Table 2A-1_EFT (Annual)" xfId="14968"/>
    <cellStyle name="Input 12 5 3" xfId="9940"/>
    <cellStyle name="Input 12 5 3 2" xfId="22063"/>
    <cellStyle name="Input 12 5 3 2 2" xfId="43249"/>
    <cellStyle name="Input 12 5 3 3" xfId="32645"/>
    <cellStyle name="Input 12 5 4" xfId="16950"/>
    <cellStyle name="Input 12 5 4 2" xfId="38137"/>
    <cellStyle name="Input 12 5 5" xfId="27226"/>
    <cellStyle name="Input 12 5_Table 2A-1_EFT (Annual)" xfId="6787"/>
    <cellStyle name="Input 12 6" xfId="1854"/>
    <cellStyle name="Input 12 6 2" xfId="5415"/>
    <cellStyle name="Input 12 6 2 2" xfId="13630"/>
    <cellStyle name="Input 12 6 2 2 2" xfId="25618"/>
    <cellStyle name="Input 12 6 2 2 2 2" xfId="46804"/>
    <cellStyle name="Input 12 6 2 2 3" xfId="36200"/>
    <cellStyle name="Input 12 6 2 3" xfId="20505"/>
    <cellStyle name="Input 12 6 2 3 2" xfId="41692"/>
    <cellStyle name="Input 12 6 2 4" xfId="31072"/>
    <cellStyle name="Input 12 6 2_Table 2A-1_EFT (Annual)" xfId="14969"/>
    <cellStyle name="Input 12 6 3" xfId="10974"/>
    <cellStyle name="Input 12 6 3 2" xfId="23072"/>
    <cellStyle name="Input 12 6 3 2 2" xfId="44258"/>
    <cellStyle name="Input 12 6 3 3" xfId="33654"/>
    <cellStyle name="Input 12 6 4" xfId="17959"/>
    <cellStyle name="Input 12 6 4 2" xfId="39146"/>
    <cellStyle name="Input 12 6 5" xfId="28329"/>
    <cellStyle name="Input 12 6_Table 2A-1_EFT (Annual)" xfId="6788"/>
    <cellStyle name="Input 12 7" xfId="3729"/>
    <cellStyle name="Input 12 7 2" xfId="12097"/>
    <cellStyle name="Input 12 7 2 2" xfId="24127"/>
    <cellStyle name="Input 12 7 2 2 2" xfId="45313"/>
    <cellStyle name="Input 12 7 2 3" xfId="34709"/>
    <cellStyle name="Input 12 7 3" xfId="19014"/>
    <cellStyle name="Input 12 7 3 2" xfId="40201"/>
    <cellStyle name="Input 12 7 4" xfId="29438"/>
    <cellStyle name="Input 12 7_Table 2A-1_EFT (Annual)" xfId="14970"/>
    <cellStyle name="Input 12 8" xfId="9416"/>
    <cellStyle name="Input 12 8 2" xfId="21581"/>
    <cellStyle name="Input 12 8 2 2" xfId="42767"/>
    <cellStyle name="Input 12 8 3" xfId="32163"/>
    <cellStyle name="Input 12 9" xfId="16468"/>
    <cellStyle name="Input 12 9 2" xfId="37655"/>
    <cellStyle name="Input 12_Table 2A-1_EFT (Annual)" xfId="2997"/>
    <cellStyle name="Input 13" xfId="148"/>
    <cellStyle name="Input 13 10" xfId="26703"/>
    <cellStyle name="Input 13 2" xfId="541"/>
    <cellStyle name="Input 13 2 2" xfId="1518"/>
    <cellStyle name="Input 13 2 2 2" xfId="2788"/>
    <cellStyle name="Input 13 2 2 2 2" xfId="6349"/>
    <cellStyle name="Input 13 2 2 2 2 2" xfId="14543"/>
    <cellStyle name="Input 13 2 2 2 2 2 2" xfId="26515"/>
    <cellStyle name="Input 13 2 2 2 2 2 2 2" xfId="47701"/>
    <cellStyle name="Input 13 2 2 2 2 2 3" xfId="37097"/>
    <cellStyle name="Input 13 2 2 2 2 3" xfId="21402"/>
    <cellStyle name="Input 13 2 2 2 2 3 2" xfId="42589"/>
    <cellStyle name="Input 13 2 2 2 2 4" xfId="32005"/>
    <cellStyle name="Input 13 2 2 2 2_Table 2A-1_EFT (Annual)" xfId="14971"/>
    <cellStyle name="Input 13 2 2 2 3" xfId="11885"/>
    <cellStyle name="Input 13 2 2 2 3 2" xfId="23969"/>
    <cellStyle name="Input 13 2 2 2 3 2 2" xfId="45155"/>
    <cellStyle name="Input 13 2 2 2 3 3" xfId="34551"/>
    <cellStyle name="Input 13 2 2 2 4" xfId="18856"/>
    <cellStyle name="Input 13 2 2 2 4 2" xfId="40043"/>
    <cellStyle name="Input 13 2 2 2 5" xfId="29262"/>
    <cellStyle name="Input 13 2 2 2_Table 2A-1_EFT (Annual)" xfId="6790"/>
    <cellStyle name="Input 13 2 2 3" xfId="5079"/>
    <cellStyle name="Input 13 2 2 3 2" xfId="13339"/>
    <cellStyle name="Input 13 2 2 3 2 2" xfId="25345"/>
    <cellStyle name="Input 13 2 2 3 2 2 2" xfId="46531"/>
    <cellStyle name="Input 13 2 2 3 2 3" xfId="35927"/>
    <cellStyle name="Input 13 2 2 3 3" xfId="20232"/>
    <cellStyle name="Input 13 2 2 3 3 2" xfId="41419"/>
    <cellStyle name="Input 13 2 2 3 4" xfId="30736"/>
    <cellStyle name="Input 13 2 2 3_Table 2A-1_EFT (Annual)" xfId="14972"/>
    <cellStyle name="Input 13 2 2 4" xfId="10683"/>
    <cellStyle name="Input 13 2 2 4 2" xfId="22799"/>
    <cellStyle name="Input 13 2 2 4 2 2" xfId="43985"/>
    <cellStyle name="Input 13 2 2 4 3" xfId="33381"/>
    <cellStyle name="Input 13 2 2 5" xfId="17686"/>
    <cellStyle name="Input 13 2 2 5 2" xfId="38873"/>
    <cellStyle name="Input 13 2 2 6" xfId="27993"/>
    <cellStyle name="Input 13 2 2_Table 2A-1_EFT (Annual)" xfId="6789"/>
    <cellStyle name="Input 13 2 3" xfId="1049"/>
    <cellStyle name="Input 13 2 3 2" xfId="4610"/>
    <cellStyle name="Input 13 2 3 2 2" xfId="12870"/>
    <cellStyle name="Input 13 2 3 2 2 2" xfId="24876"/>
    <cellStyle name="Input 13 2 3 2 2 2 2" xfId="46062"/>
    <cellStyle name="Input 13 2 3 2 2 3" xfId="35458"/>
    <cellStyle name="Input 13 2 3 2 3" xfId="19763"/>
    <cellStyle name="Input 13 2 3 2 3 2" xfId="40950"/>
    <cellStyle name="Input 13 2 3 2 4" xfId="30267"/>
    <cellStyle name="Input 13 2 3 2_Table 2A-1_EFT (Annual)" xfId="14973"/>
    <cellStyle name="Input 13 2 3 3" xfId="10214"/>
    <cellStyle name="Input 13 2 3 3 2" xfId="22330"/>
    <cellStyle name="Input 13 2 3 3 2 2" xfId="43516"/>
    <cellStyle name="Input 13 2 3 3 3" xfId="32912"/>
    <cellStyle name="Input 13 2 3 4" xfId="17217"/>
    <cellStyle name="Input 13 2 3 4 2" xfId="38404"/>
    <cellStyle name="Input 13 2 3 5" xfId="27524"/>
    <cellStyle name="Input 13 2 3_Table 2A-1_EFT (Annual)" xfId="6791"/>
    <cellStyle name="Input 13 2 4" xfId="2257"/>
    <cellStyle name="Input 13 2 4 2" xfId="5818"/>
    <cellStyle name="Input 13 2 4 2 2" xfId="14033"/>
    <cellStyle name="Input 13 2 4 2 2 2" xfId="26021"/>
    <cellStyle name="Input 13 2 4 2 2 2 2" xfId="47207"/>
    <cellStyle name="Input 13 2 4 2 2 3" xfId="36603"/>
    <cellStyle name="Input 13 2 4 2 3" xfId="20908"/>
    <cellStyle name="Input 13 2 4 2 3 2" xfId="42095"/>
    <cellStyle name="Input 13 2 4 2 4" xfId="31475"/>
    <cellStyle name="Input 13 2 4 2_Table 2A-1_EFT (Annual)" xfId="14974"/>
    <cellStyle name="Input 13 2 4 3" xfId="11377"/>
    <cellStyle name="Input 13 2 4 3 2" xfId="23475"/>
    <cellStyle name="Input 13 2 4 3 2 2" xfId="44661"/>
    <cellStyle name="Input 13 2 4 3 3" xfId="34057"/>
    <cellStyle name="Input 13 2 4 4" xfId="18362"/>
    <cellStyle name="Input 13 2 4 4 2" xfId="39549"/>
    <cellStyle name="Input 13 2 4 5" xfId="28732"/>
    <cellStyle name="Input 13 2 4_Table 2A-1_EFT (Annual)" xfId="6792"/>
    <cellStyle name="Input 13 2 5" xfId="4111"/>
    <cellStyle name="Input 13 2 5 2" xfId="12435"/>
    <cellStyle name="Input 13 2 5 2 2" xfId="24457"/>
    <cellStyle name="Input 13 2 5 2 2 2" xfId="45643"/>
    <cellStyle name="Input 13 2 5 2 3" xfId="35039"/>
    <cellStyle name="Input 13 2 5 3" xfId="19344"/>
    <cellStyle name="Input 13 2 5 3 2" xfId="40531"/>
    <cellStyle name="Input 13 2 5 4" xfId="29799"/>
    <cellStyle name="Input 13 2 5_Table 2A-1_EFT (Annual)" xfId="14975"/>
    <cellStyle name="Input 13 2 6" xfId="9774"/>
    <cellStyle name="Input 13 2 6 2" xfId="21911"/>
    <cellStyle name="Input 13 2 6 2 2" xfId="43097"/>
    <cellStyle name="Input 13 2 6 3" xfId="32493"/>
    <cellStyle name="Input 13 2 7" xfId="16798"/>
    <cellStyle name="Input 13 2 7 2" xfId="37985"/>
    <cellStyle name="Input 13 2 8" xfId="27056"/>
    <cellStyle name="Input 13 2_Table 2A-1_EFT (Annual)" xfId="3001"/>
    <cellStyle name="Input 13 3" xfId="379"/>
    <cellStyle name="Input 13 3 2" xfId="1362"/>
    <cellStyle name="Input 13 3 2 2" xfId="2632"/>
    <cellStyle name="Input 13 3 2 2 2" xfId="6193"/>
    <cellStyle name="Input 13 3 2 2 2 2" xfId="14387"/>
    <cellStyle name="Input 13 3 2 2 2 2 2" xfId="26359"/>
    <cellStyle name="Input 13 3 2 2 2 2 2 2" xfId="47545"/>
    <cellStyle name="Input 13 3 2 2 2 2 3" xfId="36941"/>
    <cellStyle name="Input 13 3 2 2 2 3" xfId="21246"/>
    <cellStyle name="Input 13 3 2 2 2 3 2" xfId="42433"/>
    <cellStyle name="Input 13 3 2 2 2 4" xfId="31849"/>
    <cellStyle name="Input 13 3 2 2 2_Table 2A-1_EFT (Annual)" xfId="14976"/>
    <cellStyle name="Input 13 3 2 2 3" xfId="11729"/>
    <cellStyle name="Input 13 3 2 2 3 2" xfId="23813"/>
    <cellStyle name="Input 13 3 2 2 3 2 2" xfId="44999"/>
    <cellStyle name="Input 13 3 2 2 3 3" xfId="34395"/>
    <cellStyle name="Input 13 3 2 2 4" xfId="18700"/>
    <cellStyle name="Input 13 3 2 2 4 2" xfId="39887"/>
    <cellStyle name="Input 13 3 2 2 5" xfId="29106"/>
    <cellStyle name="Input 13 3 2 2_Table 2A-1_EFT (Annual)" xfId="6794"/>
    <cellStyle name="Input 13 3 2 3" xfId="4923"/>
    <cellStyle name="Input 13 3 2 3 2" xfId="13183"/>
    <cellStyle name="Input 13 3 2 3 2 2" xfId="25189"/>
    <cellStyle name="Input 13 3 2 3 2 2 2" xfId="46375"/>
    <cellStyle name="Input 13 3 2 3 2 3" xfId="35771"/>
    <cellStyle name="Input 13 3 2 3 3" xfId="20076"/>
    <cellStyle name="Input 13 3 2 3 3 2" xfId="41263"/>
    <cellStyle name="Input 13 3 2 3 4" xfId="30580"/>
    <cellStyle name="Input 13 3 2 3_Table 2A-1_EFT (Annual)" xfId="14977"/>
    <cellStyle name="Input 13 3 2 4" xfId="10527"/>
    <cellStyle name="Input 13 3 2 4 2" xfId="22643"/>
    <cellStyle name="Input 13 3 2 4 2 2" xfId="43829"/>
    <cellStyle name="Input 13 3 2 4 3" xfId="33225"/>
    <cellStyle name="Input 13 3 2 5" xfId="17530"/>
    <cellStyle name="Input 13 3 2 5 2" xfId="38717"/>
    <cellStyle name="Input 13 3 2 6" xfId="27837"/>
    <cellStyle name="Input 13 3 2_Table 2A-1_EFT (Annual)" xfId="6793"/>
    <cellStyle name="Input 13 3 3" xfId="917"/>
    <cellStyle name="Input 13 3 3 2" xfId="4478"/>
    <cellStyle name="Input 13 3 3 2 2" xfId="12740"/>
    <cellStyle name="Input 13 3 3 2 2 2" xfId="24750"/>
    <cellStyle name="Input 13 3 3 2 2 2 2" xfId="45936"/>
    <cellStyle name="Input 13 3 3 2 2 3" xfId="35332"/>
    <cellStyle name="Input 13 3 3 2 3" xfId="19637"/>
    <cellStyle name="Input 13 3 3 2 3 2" xfId="40824"/>
    <cellStyle name="Input 13 3 3 2 4" xfId="30135"/>
    <cellStyle name="Input 13 3 3 2_Table 2A-1_EFT (Annual)" xfId="14978"/>
    <cellStyle name="Input 13 3 3 3" xfId="10087"/>
    <cellStyle name="Input 13 3 3 3 2" xfId="22204"/>
    <cellStyle name="Input 13 3 3 3 2 2" xfId="43390"/>
    <cellStyle name="Input 13 3 3 3 3" xfId="32786"/>
    <cellStyle name="Input 13 3 3 4" xfId="17091"/>
    <cellStyle name="Input 13 3 3 4 2" xfId="38278"/>
    <cellStyle name="Input 13 3 3 5" xfId="27392"/>
    <cellStyle name="Input 13 3 3_Table 2A-1_EFT (Annual)" xfId="6795"/>
    <cellStyle name="Input 13 3 4" xfId="2101"/>
    <cellStyle name="Input 13 3 4 2" xfId="5662"/>
    <cellStyle name="Input 13 3 4 2 2" xfId="13877"/>
    <cellStyle name="Input 13 3 4 2 2 2" xfId="25865"/>
    <cellStyle name="Input 13 3 4 2 2 2 2" xfId="47051"/>
    <cellStyle name="Input 13 3 4 2 2 3" xfId="36447"/>
    <cellStyle name="Input 13 3 4 2 3" xfId="20752"/>
    <cellStyle name="Input 13 3 4 2 3 2" xfId="41939"/>
    <cellStyle name="Input 13 3 4 2 4" xfId="31319"/>
    <cellStyle name="Input 13 3 4 2_Table 2A-1_EFT (Annual)" xfId="14979"/>
    <cellStyle name="Input 13 3 4 3" xfId="11221"/>
    <cellStyle name="Input 13 3 4 3 2" xfId="23319"/>
    <cellStyle name="Input 13 3 4 3 2 2" xfId="44505"/>
    <cellStyle name="Input 13 3 4 3 3" xfId="33901"/>
    <cellStyle name="Input 13 3 4 4" xfId="18206"/>
    <cellStyle name="Input 13 3 4 4 2" xfId="39393"/>
    <cellStyle name="Input 13 3 4 5" xfId="28576"/>
    <cellStyle name="Input 13 3 4_Table 2A-1_EFT (Annual)" xfId="6796"/>
    <cellStyle name="Input 13 3 5" xfId="3949"/>
    <cellStyle name="Input 13 3 5 2" xfId="12277"/>
    <cellStyle name="Input 13 3 5 2 2" xfId="24301"/>
    <cellStyle name="Input 13 3 5 2 2 2" xfId="45487"/>
    <cellStyle name="Input 13 3 5 2 3" xfId="34883"/>
    <cellStyle name="Input 13 3 5 3" xfId="19188"/>
    <cellStyle name="Input 13 3 5 3 2" xfId="40375"/>
    <cellStyle name="Input 13 3 5 4" xfId="29637"/>
    <cellStyle name="Input 13 3 5_Table 2A-1_EFT (Annual)" xfId="14980"/>
    <cellStyle name="Input 13 3 6" xfId="9614"/>
    <cellStyle name="Input 13 3 6 2" xfId="21755"/>
    <cellStyle name="Input 13 3 6 2 2" xfId="42941"/>
    <cellStyle name="Input 13 3 6 3" xfId="32337"/>
    <cellStyle name="Input 13 3 7" xfId="16642"/>
    <cellStyle name="Input 13 3 7 2" xfId="37829"/>
    <cellStyle name="Input 13 3 8" xfId="26894"/>
    <cellStyle name="Input 13 3_Table 2A-1_EFT (Annual)" xfId="3002"/>
    <cellStyle name="Input 13 4" xfId="1196"/>
    <cellStyle name="Input 13 4 2" xfId="2466"/>
    <cellStyle name="Input 13 4 2 2" xfId="6027"/>
    <cellStyle name="Input 13 4 2 2 2" xfId="14221"/>
    <cellStyle name="Input 13 4 2 2 2 2" xfId="26193"/>
    <cellStyle name="Input 13 4 2 2 2 2 2" xfId="47379"/>
    <cellStyle name="Input 13 4 2 2 2 3" xfId="36775"/>
    <cellStyle name="Input 13 4 2 2 3" xfId="21080"/>
    <cellStyle name="Input 13 4 2 2 3 2" xfId="42267"/>
    <cellStyle name="Input 13 4 2 2 4" xfId="31683"/>
    <cellStyle name="Input 13 4 2 2_Table 2A-1_EFT (Annual)" xfId="14981"/>
    <cellStyle name="Input 13 4 2 3" xfId="11563"/>
    <cellStyle name="Input 13 4 2 3 2" xfId="23647"/>
    <cellStyle name="Input 13 4 2 3 2 2" xfId="44833"/>
    <cellStyle name="Input 13 4 2 3 3" xfId="34229"/>
    <cellStyle name="Input 13 4 2 4" xfId="18534"/>
    <cellStyle name="Input 13 4 2 4 2" xfId="39721"/>
    <cellStyle name="Input 13 4 2 5" xfId="28940"/>
    <cellStyle name="Input 13 4 2_Table 2A-1_EFT (Annual)" xfId="6798"/>
    <cellStyle name="Input 13 4 3" xfId="4757"/>
    <cellStyle name="Input 13 4 3 2" xfId="13017"/>
    <cellStyle name="Input 13 4 3 2 2" xfId="25023"/>
    <cellStyle name="Input 13 4 3 2 2 2" xfId="46209"/>
    <cellStyle name="Input 13 4 3 2 3" xfId="35605"/>
    <cellStyle name="Input 13 4 3 3" xfId="19910"/>
    <cellStyle name="Input 13 4 3 3 2" xfId="41097"/>
    <cellStyle name="Input 13 4 3 4" xfId="30414"/>
    <cellStyle name="Input 13 4 3_Table 2A-1_EFT (Annual)" xfId="14982"/>
    <cellStyle name="Input 13 4 4" xfId="10361"/>
    <cellStyle name="Input 13 4 4 2" xfId="22477"/>
    <cellStyle name="Input 13 4 4 2 2" xfId="43663"/>
    <cellStyle name="Input 13 4 4 3" xfId="33059"/>
    <cellStyle name="Input 13 4 5" xfId="17364"/>
    <cellStyle name="Input 13 4 5 2" xfId="38551"/>
    <cellStyle name="Input 13 4 6" xfId="27671"/>
    <cellStyle name="Input 13 4_Table 2A-1_EFT (Annual)" xfId="6797"/>
    <cellStyle name="Input 13 5" xfId="758"/>
    <cellStyle name="Input 13 5 2" xfId="4319"/>
    <cellStyle name="Input 13 5 2 2" xfId="12599"/>
    <cellStyle name="Input 13 5 2 2 2" xfId="24616"/>
    <cellStyle name="Input 13 5 2 2 2 2" xfId="45802"/>
    <cellStyle name="Input 13 5 2 2 3" xfId="35198"/>
    <cellStyle name="Input 13 5 2 3" xfId="19503"/>
    <cellStyle name="Input 13 5 2 3 2" xfId="40690"/>
    <cellStyle name="Input 13 5 2 4" xfId="29976"/>
    <cellStyle name="Input 13 5 2_Table 2A-1_EFT (Annual)" xfId="14983"/>
    <cellStyle name="Input 13 5 3" xfId="9947"/>
    <cellStyle name="Input 13 5 3 2" xfId="22070"/>
    <cellStyle name="Input 13 5 3 2 2" xfId="43256"/>
    <cellStyle name="Input 13 5 3 3" xfId="32652"/>
    <cellStyle name="Input 13 5 4" xfId="16957"/>
    <cellStyle name="Input 13 5 4 2" xfId="38144"/>
    <cellStyle name="Input 13 5 5" xfId="27233"/>
    <cellStyle name="Input 13 5_Table 2A-1_EFT (Annual)" xfId="6799"/>
    <cellStyle name="Input 13 6" xfId="1850"/>
    <cellStyle name="Input 13 6 2" xfId="5411"/>
    <cellStyle name="Input 13 6 2 2" xfId="13626"/>
    <cellStyle name="Input 13 6 2 2 2" xfId="25614"/>
    <cellStyle name="Input 13 6 2 2 2 2" xfId="46800"/>
    <cellStyle name="Input 13 6 2 2 3" xfId="36196"/>
    <cellStyle name="Input 13 6 2 3" xfId="20501"/>
    <cellStyle name="Input 13 6 2 3 2" xfId="41688"/>
    <cellStyle name="Input 13 6 2 4" xfId="31068"/>
    <cellStyle name="Input 13 6 2_Table 2A-1_EFT (Annual)" xfId="14984"/>
    <cellStyle name="Input 13 6 3" xfId="10970"/>
    <cellStyle name="Input 13 6 3 2" xfId="23068"/>
    <cellStyle name="Input 13 6 3 2 2" xfId="44254"/>
    <cellStyle name="Input 13 6 3 3" xfId="33650"/>
    <cellStyle name="Input 13 6 4" xfId="17955"/>
    <cellStyle name="Input 13 6 4 2" xfId="39142"/>
    <cellStyle name="Input 13 6 5" xfId="28325"/>
    <cellStyle name="Input 13 6_Table 2A-1_EFT (Annual)" xfId="6800"/>
    <cellStyle name="Input 13 7" xfId="3737"/>
    <cellStyle name="Input 13 7 2" xfId="12105"/>
    <cellStyle name="Input 13 7 2 2" xfId="24135"/>
    <cellStyle name="Input 13 7 2 2 2" xfId="45321"/>
    <cellStyle name="Input 13 7 2 3" xfId="34717"/>
    <cellStyle name="Input 13 7 3" xfId="19022"/>
    <cellStyle name="Input 13 7 3 2" xfId="40209"/>
    <cellStyle name="Input 13 7 4" xfId="29446"/>
    <cellStyle name="Input 13 7_Table 2A-1_EFT (Annual)" xfId="14985"/>
    <cellStyle name="Input 13 8" xfId="9424"/>
    <cellStyle name="Input 13 8 2" xfId="21589"/>
    <cellStyle name="Input 13 8 2 2" xfId="42775"/>
    <cellStyle name="Input 13 8 3" xfId="32171"/>
    <cellStyle name="Input 13 9" xfId="16476"/>
    <cellStyle name="Input 13 9 2" xfId="37663"/>
    <cellStyle name="Input 13_Table 2A-1_EFT (Annual)" xfId="3000"/>
    <cellStyle name="Input 14" xfId="159"/>
    <cellStyle name="Input 14 10" xfId="26714"/>
    <cellStyle name="Input 14 2" xfId="552"/>
    <cellStyle name="Input 14 2 2" xfId="1529"/>
    <cellStyle name="Input 14 2 2 2" xfId="2799"/>
    <cellStyle name="Input 14 2 2 2 2" xfId="6360"/>
    <cellStyle name="Input 14 2 2 2 2 2" xfId="14554"/>
    <cellStyle name="Input 14 2 2 2 2 2 2" xfId="26526"/>
    <cellStyle name="Input 14 2 2 2 2 2 2 2" xfId="47712"/>
    <cellStyle name="Input 14 2 2 2 2 2 3" xfId="37108"/>
    <cellStyle name="Input 14 2 2 2 2 3" xfId="21413"/>
    <cellStyle name="Input 14 2 2 2 2 3 2" xfId="42600"/>
    <cellStyle name="Input 14 2 2 2 2 4" xfId="32016"/>
    <cellStyle name="Input 14 2 2 2 2_Table 2A-1_EFT (Annual)" xfId="14986"/>
    <cellStyle name="Input 14 2 2 2 3" xfId="11896"/>
    <cellStyle name="Input 14 2 2 2 3 2" xfId="23980"/>
    <cellStyle name="Input 14 2 2 2 3 2 2" xfId="45166"/>
    <cellStyle name="Input 14 2 2 2 3 3" xfId="34562"/>
    <cellStyle name="Input 14 2 2 2 4" xfId="18867"/>
    <cellStyle name="Input 14 2 2 2 4 2" xfId="40054"/>
    <cellStyle name="Input 14 2 2 2 5" xfId="29273"/>
    <cellStyle name="Input 14 2 2 2_Table 2A-1_EFT (Annual)" xfId="6802"/>
    <cellStyle name="Input 14 2 2 3" xfId="5090"/>
    <cellStyle name="Input 14 2 2 3 2" xfId="13350"/>
    <cellStyle name="Input 14 2 2 3 2 2" xfId="25356"/>
    <cellStyle name="Input 14 2 2 3 2 2 2" xfId="46542"/>
    <cellStyle name="Input 14 2 2 3 2 3" xfId="35938"/>
    <cellStyle name="Input 14 2 2 3 3" xfId="20243"/>
    <cellStyle name="Input 14 2 2 3 3 2" xfId="41430"/>
    <cellStyle name="Input 14 2 2 3 4" xfId="30747"/>
    <cellStyle name="Input 14 2 2 3_Table 2A-1_EFT (Annual)" xfId="14987"/>
    <cellStyle name="Input 14 2 2 4" xfId="10694"/>
    <cellStyle name="Input 14 2 2 4 2" xfId="22810"/>
    <cellStyle name="Input 14 2 2 4 2 2" xfId="43996"/>
    <cellStyle name="Input 14 2 2 4 3" xfId="33392"/>
    <cellStyle name="Input 14 2 2 5" xfId="17697"/>
    <cellStyle name="Input 14 2 2 5 2" xfId="38884"/>
    <cellStyle name="Input 14 2 2 6" xfId="28004"/>
    <cellStyle name="Input 14 2 2_Table 2A-1_EFT (Annual)" xfId="6801"/>
    <cellStyle name="Input 14 2 3" xfId="1057"/>
    <cellStyle name="Input 14 2 3 2" xfId="4618"/>
    <cellStyle name="Input 14 2 3 2 2" xfId="12878"/>
    <cellStyle name="Input 14 2 3 2 2 2" xfId="24884"/>
    <cellStyle name="Input 14 2 3 2 2 2 2" xfId="46070"/>
    <cellStyle name="Input 14 2 3 2 2 3" xfId="35466"/>
    <cellStyle name="Input 14 2 3 2 3" xfId="19771"/>
    <cellStyle name="Input 14 2 3 2 3 2" xfId="40958"/>
    <cellStyle name="Input 14 2 3 2 4" xfId="30275"/>
    <cellStyle name="Input 14 2 3 2_Table 2A-1_EFT (Annual)" xfId="14988"/>
    <cellStyle name="Input 14 2 3 3" xfId="10222"/>
    <cellStyle name="Input 14 2 3 3 2" xfId="22338"/>
    <cellStyle name="Input 14 2 3 3 2 2" xfId="43524"/>
    <cellStyle name="Input 14 2 3 3 3" xfId="32920"/>
    <cellStyle name="Input 14 2 3 4" xfId="17225"/>
    <cellStyle name="Input 14 2 3 4 2" xfId="38412"/>
    <cellStyle name="Input 14 2 3 5" xfId="27532"/>
    <cellStyle name="Input 14 2 3_Table 2A-1_EFT (Annual)" xfId="6803"/>
    <cellStyle name="Input 14 2 4" xfId="2268"/>
    <cellStyle name="Input 14 2 4 2" xfId="5829"/>
    <cellStyle name="Input 14 2 4 2 2" xfId="14044"/>
    <cellStyle name="Input 14 2 4 2 2 2" xfId="26032"/>
    <cellStyle name="Input 14 2 4 2 2 2 2" xfId="47218"/>
    <cellStyle name="Input 14 2 4 2 2 3" xfId="36614"/>
    <cellStyle name="Input 14 2 4 2 3" xfId="20919"/>
    <cellStyle name="Input 14 2 4 2 3 2" xfId="42106"/>
    <cellStyle name="Input 14 2 4 2 4" xfId="31486"/>
    <cellStyle name="Input 14 2 4 2_Table 2A-1_EFT (Annual)" xfId="14989"/>
    <cellStyle name="Input 14 2 4 3" xfId="11388"/>
    <cellStyle name="Input 14 2 4 3 2" xfId="23486"/>
    <cellStyle name="Input 14 2 4 3 2 2" xfId="44672"/>
    <cellStyle name="Input 14 2 4 3 3" xfId="34068"/>
    <cellStyle name="Input 14 2 4 4" xfId="18373"/>
    <cellStyle name="Input 14 2 4 4 2" xfId="39560"/>
    <cellStyle name="Input 14 2 4 5" xfId="28743"/>
    <cellStyle name="Input 14 2 4_Table 2A-1_EFT (Annual)" xfId="6804"/>
    <cellStyle name="Input 14 2 5" xfId="4122"/>
    <cellStyle name="Input 14 2 5 2" xfId="12446"/>
    <cellStyle name="Input 14 2 5 2 2" xfId="24468"/>
    <cellStyle name="Input 14 2 5 2 2 2" xfId="45654"/>
    <cellStyle name="Input 14 2 5 2 3" xfId="35050"/>
    <cellStyle name="Input 14 2 5 3" xfId="19355"/>
    <cellStyle name="Input 14 2 5 3 2" xfId="40542"/>
    <cellStyle name="Input 14 2 5 4" xfId="29810"/>
    <cellStyle name="Input 14 2 5_Table 2A-1_EFT (Annual)" xfId="14990"/>
    <cellStyle name="Input 14 2 6" xfId="9785"/>
    <cellStyle name="Input 14 2 6 2" xfId="21922"/>
    <cellStyle name="Input 14 2 6 2 2" xfId="43108"/>
    <cellStyle name="Input 14 2 6 3" xfId="32504"/>
    <cellStyle name="Input 14 2 7" xfId="16809"/>
    <cellStyle name="Input 14 2 7 2" xfId="37996"/>
    <cellStyle name="Input 14 2 8" xfId="27067"/>
    <cellStyle name="Input 14 2_Table 2A-1_EFT (Annual)" xfId="3004"/>
    <cellStyle name="Input 14 3" xfId="390"/>
    <cellStyle name="Input 14 3 2" xfId="1373"/>
    <cellStyle name="Input 14 3 2 2" xfId="2643"/>
    <cellStyle name="Input 14 3 2 2 2" xfId="6204"/>
    <cellStyle name="Input 14 3 2 2 2 2" xfId="14398"/>
    <cellStyle name="Input 14 3 2 2 2 2 2" xfId="26370"/>
    <cellStyle name="Input 14 3 2 2 2 2 2 2" xfId="47556"/>
    <cellStyle name="Input 14 3 2 2 2 2 3" xfId="36952"/>
    <cellStyle name="Input 14 3 2 2 2 3" xfId="21257"/>
    <cellStyle name="Input 14 3 2 2 2 3 2" xfId="42444"/>
    <cellStyle name="Input 14 3 2 2 2 4" xfId="31860"/>
    <cellStyle name="Input 14 3 2 2 2_Table 2A-1_EFT (Annual)" xfId="14991"/>
    <cellStyle name="Input 14 3 2 2 3" xfId="11740"/>
    <cellStyle name="Input 14 3 2 2 3 2" xfId="23824"/>
    <cellStyle name="Input 14 3 2 2 3 2 2" xfId="45010"/>
    <cellStyle name="Input 14 3 2 2 3 3" xfId="34406"/>
    <cellStyle name="Input 14 3 2 2 4" xfId="18711"/>
    <cellStyle name="Input 14 3 2 2 4 2" xfId="39898"/>
    <cellStyle name="Input 14 3 2 2 5" xfId="29117"/>
    <cellStyle name="Input 14 3 2 2_Table 2A-1_EFT (Annual)" xfId="6806"/>
    <cellStyle name="Input 14 3 2 3" xfId="4934"/>
    <cellStyle name="Input 14 3 2 3 2" xfId="13194"/>
    <cellStyle name="Input 14 3 2 3 2 2" xfId="25200"/>
    <cellStyle name="Input 14 3 2 3 2 2 2" xfId="46386"/>
    <cellStyle name="Input 14 3 2 3 2 3" xfId="35782"/>
    <cellStyle name="Input 14 3 2 3 3" xfId="20087"/>
    <cellStyle name="Input 14 3 2 3 3 2" xfId="41274"/>
    <cellStyle name="Input 14 3 2 3 4" xfId="30591"/>
    <cellStyle name="Input 14 3 2 3_Table 2A-1_EFT (Annual)" xfId="14992"/>
    <cellStyle name="Input 14 3 2 4" xfId="10538"/>
    <cellStyle name="Input 14 3 2 4 2" xfId="22654"/>
    <cellStyle name="Input 14 3 2 4 2 2" xfId="43840"/>
    <cellStyle name="Input 14 3 2 4 3" xfId="33236"/>
    <cellStyle name="Input 14 3 2 5" xfId="17541"/>
    <cellStyle name="Input 14 3 2 5 2" xfId="38728"/>
    <cellStyle name="Input 14 3 2 6" xfId="27848"/>
    <cellStyle name="Input 14 3 2_Table 2A-1_EFT (Annual)" xfId="6805"/>
    <cellStyle name="Input 14 3 3" xfId="925"/>
    <cellStyle name="Input 14 3 3 2" xfId="4486"/>
    <cellStyle name="Input 14 3 3 2 2" xfId="12748"/>
    <cellStyle name="Input 14 3 3 2 2 2" xfId="24758"/>
    <cellStyle name="Input 14 3 3 2 2 2 2" xfId="45944"/>
    <cellStyle name="Input 14 3 3 2 2 3" xfId="35340"/>
    <cellStyle name="Input 14 3 3 2 3" xfId="19645"/>
    <cellStyle name="Input 14 3 3 2 3 2" xfId="40832"/>
    <cellStyle name="Input 14 3 3 2 4" xfId="30143"/>
    <cellStyle name="Input 14 3 3 2_Table 2A-1_EFT (Annual)" xfId="14993"/>
    <cellStyle name="Input 14 3 3 3" xfId="10095"/>
    <cellStyle name="Input 14 3 3 3 2" xfId="22212"/>
    <cellStyle name="Input 14 3 3 3 2 2" xfId="43398"/>
    <cellStyle name="Input 14 3 3 3 3" xfId="32794"/>
    <cellStyle name="Input 14 3 3 4" xfId="17099"/>
    <cellStyle name="Input 14 3 3 4 2" xfId="38286"/>
    <cellStyle name="Input 14 3 3 5" xfId="27400"/>
    <cellStyle name="Input 14 3 3_Table 2A-1_EFT (Annual)" xfId="6807"/>
    <cellStyle name="Input 14 3 4" xfId="2112"/>
    <cellStyle name="Input 14 3 4 2" xfId="5673"/>
    <cellStyle name="Input 14 3 4 2 2" xfId="13888"/>
    <cellStyle name="Input 14 3 4 2 2 2" xfId="25876"/>
    <cellStyle name="Input 14 3 4 2 2 2 2" xfId="47062"/>
    <cellStyle name="Input 14 3 4 2 2 3" xfId="36458"/>
    <cellStyle name="Input 14 3 4 2 3" xfId="20763"/>
    <cellStyle name="Input 14 3 4 2 3 2" xfId="41950"/>
    <cellStyle name="Input 14 3 4 2 4" xfId="31330"/>
    <cellStyle name="Input 14 3 4 2_Table 2A-1_EFT (Annual)" xfId="14994"/>
    <cellStyle name="Input 14 3 4 3" xfId="11232"/>
    <cellStyle name="Input 14 3 4 3 2" xfId="23330"/>
    <cellStyle name="Input 14 3 4 3 2 2" xfId="44516"/>
    <cellStyle name="Input 14 3 4 3 3" xfId="33912"/>
    <cellStyle name="Input 14 3 4 4" xfId="18217"/>
    <cellStyle name="Input 14 3 4 4 2" xfId="39404"/>
    <cellStyle name="Input 14 3 4 5" xfId="28587"/>
    <cellStyle name="Input 14 3 4_Table 2A-1_EFT (Annual)" xfId="6808"/>
    <cellStyle name="Input 14 3 5" xfId="3960"/>
    <cellStyle name="Input 14 3 5 2" xfId="12288"/>
    <cellStyle name="Input 14 3 5 2 2" xfId="24312"/>
    <cellStyle name="Input 14 3 5 2 2 2" xfId="45498"/>
    <cellStyle name="Input 14 3 5 2 3" xfId="34894"/>
    <cellStyle name="Input 14 3 5 3" xfId="19199"/>
    <cellStyle name="Input 14 3 5 3 2" xfId="40386"/>
    <cellStyle name="Input 14 3 5 4" xfId="29648"/>
    <cellStyle name="Input 14 3 5_Table 2A-1_EFT (Annual)" xfId="14995"/>
    <cellStyle name="Input 14 3 6" xfId="9625"/>
    <cellStyle name="Input 14 3 6 2" xfId="21766"/>
    <cellStyle name="Input 14 3 6 2 2" xfId="42952"/>
    <cellStyle name="Input 14 3 6 3" xfId="32348"/>
    <cellStyle name="Input 14 3 7" xfId="16653"/>
    <cellStyle name="Input 14 3 7 2" xfId="37840"/>
    <cellStyle name="Input 14 3 8" xfId="26905"/>
    <cellStyle name="Input 14 3_Table 2A-1_EFT (Annual)" xfId="3005"/>
    <cellStyle name="Input 14 4" xfId="1207"/>
    <cellStyle name="Input 14 4 2" xfId="2477"/>
    <cellStyle name="Input 14 4 2 2" xfId="6038"/>
    <cellStyle name="Input 14 4 2 2 2" xfId="14232"/>
    <cellStyle name="Input 14 4 2 2 2 2" xfId="26204"/>
    <cellStyle name="Input 14 4 2 2 2 2 2" xfId="47390"/>
    <cellStyle name="Input 14 4 2 2 2 3" xfId="36786"/>
    <cellStyle name="Input 14 4 2 2 3" xfId="21091"/>
    <cellStyle name="Input 14 4 2 2 3 2" xfId="42278"/>
    <cellStyle name="Input 14 4 2 2 4" xfId="31694"/>
    <cellStyle name="Input 14 4 2 2_Table 2A-1_EFT (Annual)" xfId="14996"/>
    <cellStyle name="Input 14 4 2 3" xfId="11574"/>
    <cellStyle name="Input 14 4 2 3 2" xfId="23658"/>
    <cellStyle name="Input 14 4 2 3 2 2" xfId="44844"/>
    <cellStyle name="Input 14 4 2 3 3" xfId="34240"/>
    <cellStyle name="Input 14 4 2 4" xfId="18545"/>
    <cellStyle name="Input 14 4 2 4 2" xfId="39732"/>
    <cellStyle name="Input 14 4 2 5" xfId="28951"/>
    <cellStyle name="Input 14 4 2_Table 2A-1_EFT (Annual)" xfId="6810"/>
    <cellStyle name="Input 14 4 3" xfId="4768"/>
    <cellStyle name="Input 14 4 3 2" xfId="13028"/>
    <cellStyle name="Input 14 4 3 2 2" xfId="25034"/>
    <cellStyle name="Input 14 4 3 2 2 2" xfId="46220"/>
    <cellStyle name="Input 14 4 3 2 3" xfId="35616"/>
    <cellStyle name="Input 14 4 3 3" xfId="19921"/>
    <cellStyle name="Input 14 4 3 3 2" xfId="41108"/>
    <cellStyle name="Input 14 4 3 4" xfId="30425"/>
    <cellStyle name="Input 14 4 3_Table 2A-1_EFT (Annual)" xfId="14997"/>
    <cellStyle name="Input 14 4 4" xfId="10372"/>
    <cellStyle name="Input 14 4 4 2" xfId="22488"/>
    <cellStyle name="Input 14 4 4 2 2" xfId="43674"/>
    <cellStyle name="Input 14 4 4 3" xfId="33070"/>
    <cellStyle name="Input 14 4 5" xfId="17375"/>
    <cellStyle name="Input 14 4 5 2" xfId="38562"/>
    <cellStyle name="Input 14 4 6" xfId="27682"/>
    <cellStyle name="Input 14 4_Table 2A-1_EFT (Annual)" xfId="6809"/>
    <cellStyle name="Input 14 5" xfId="766"/>
    <cellStyle name="Input 14 5 2" xfId="4327"/>
    <cellStyle name="Input 14 5 2 2" xfId="12607"/>
    <cellStyle name="Input 14 5 2 2 2" xfId="24624"/>
    <cellStyle name="Input 14 5 2 2 2 2" xfId="45810"/>
    <cellStyle name="Input 14 5 2 2 3" xfId="35206"/>
    <cellStyle name="Input 14 5 2 3" xfId="19511"/>
    <cellStyle name="Input 14 5 2 3 2" xfId="40698"/>
    <cellStyle name="Input 14 5 2 4" xfId="29984"/>
    <cellStyle name="Input 14 5 2_Table 2A-1_EFT (Annual)" xfId="14998"/>
    <cellStyle name="Input 14 5 3" xfId="9955"/>
    <cellStyle name="Input 14 5 3 2" xfId="22078"/>
    <cellStyle name="Input 14 5 3 2 2" xfId="43264"/>
    <cellStyle name="Input 14 5 3 3" xfId="32660"/>
    <cellStyle name="Input 14 5 4" xfId="16965"/>
    <cellStyle name="Input 14 5 4 2" xfId="38152"/>
    <cellStyle name="Input 14 5 5" xfId="27241"/>
    <cellStyle name="Input 14 5_Table 2A-1_EFT (Annual)" xfId="6811"/>
    <cellStyle name="Input 14 6" xfId="1946"/>
    <cellStyle name="Input 14 6 2" xfId="5507"/>
    <cellStyle name="Input 14 6 2 2" xfId="13722"/>
    <cellStyle name="Input 14 6 2 2 2" xfId="25710"/>
    <cellStyle name="Input 14 6 2 2 2 2" xfId="46896"/>
    <cellStyle name="Input 14 6 2 2 3" xfId="36292"/>
    <cellStyle name="Input 14 6 2 3" xfId="20597"/>
    <cellStyle name="Input 14 6 2 3 2" xfId="41784"/>
    <cellStyle name="Input 14 6 2 4" xfId="31164"/>
    <cellStyle name="Input 14 6 2_Table 2A-1_EFT (Annual)" xfId="14999"/>
    <cellStyle name="Input 14 6 3" xfId="11066"/>
    <cellStyle name="Input 14 6 3 2" xfId="23164"/>
    <cellStyle name="Input 14 6 3 2 2" xfId="44350"/>
    <cellStyle name="Input 14 6 3 3" xfId="33746"/>
    <cellStyle name="Input 14 6 4" xfId="18051"/>
    <cellStyle name="Input 14 6 4 2" xfId="39238"/>
    <cellStyle name="Input 14 6 5" xfId="28421"/>
    <cellStyle name="Input 14 6_Table 2A-1_EFT (Annual)" xfId="6812"/>
    <cellStyle name="Input 14 7" xfId="3748"/>
    <cellStyle name="Input 14 7 2" xfId="12116"/>
    <cellStyle name="Input 14 7 2 2" xfId="24146"/>
    <cellStyle name="Input 14 7 2 2 2" xfId="45332"/>
    <cellStyle name="Input 14 7 2 3" xfId="34728"/>
    <cellStyle name="Input 14 7 3" xfId="19033"/>
    <cellStyle name="Input 14 7 3 2" xfId="40220"/>
    <cellStyle name="Input 14 7 4" xfId="29457"/>
    <cellStyle name="Input 14 7_Table 2A-1_EFT (Annual)" xfId="15000"/>
    <cellStyle name="Input 14 8" xfId="9435"/>
    <cellStyle name="Input 14 8 2" xfId="21600"/>
    <cellStyle name="Input 14 8 2 2" xfId="42786"/>
    <cellStyle name="Input 14 8 3" xfId="32182"/>
    <cellStyle name="Input 14 9" xfId="16487"/>
    <cellStyle name="Input 14 9 2" xfId="37674"/>
    <cellStyle name="Input 14_Table 2A-1_EFT (Annual)" xfId="3003"/>
    <cellStyle name="Input 15" xfId="161"/>
    <cellStyle name="Input 15 10" xfId="26716"/>
    <cellStyle name="Input 15 2" xfId="554"/>
    <cellStyle name="Input 15 2 2" xfId="1531"/>
    <cellStyle name="Input 15 2 2 2" xfId="2801"/>
    <cellStyle name="Input 15 2 2 2 2" xfId="6362"/>
    <cellStyle name="Input 15 2 2 2 2 2" xfId="14556"/>
    <cellStyle name="Input 15 2 2 2 2 2 2" xfId="26528"/>
    <cellStyle name="Input 15 2 2 2 2 2 2 2" xfId="47714"/>
    <cellStyle name="Input 15 2 2 2 2 2 3" xfId="37110"/>
    <cellStyle name="Input 15 2 2 2 2 3" xfId="21415"/>
    <cellStyle name="Input 15 2 2 2 2 3 2" xfId="42602"/>
    <cellStyle name="Input 15 2 2 2 2 4" xfId="32018"/>
    <cellStyle name="Input 15 2 2 2 2_Table 2A-1_EFT (Annual)" xfId="15001"/>
    <cellStyle name="Input 15 2 2 2 3" xfId="11898"/>
    <cellStyle name="Input 15 2 2 2 3 2" xfId="23982"/>
    <cellStyle name="Input 15 2 2 2 3 2 2" xfId="45168"/>
    <cellStyle name="Input 15 2 2 2 3 3" xfId="34564"/>
    <cellStyle name="Input 15 2 2 2 4" xfId="18869"/>
    <cellStyle name="Input 15 2 2 2 4 2" xfId="40056"/>
    <cellStyle name="Input 15 2 2 2 5" xfId="29275"/>
    <cellStyle name="Input 15 2 2 2_Table 2A-1_EFT (Annual)" xfId="6814"/>
    <cellStyle name="Input 15 2 2 3" xfId="5092"/>
    <cellStyle name="Input 15 2 2 3 2" xfId="13352"/>
    <cellStyle name="Input 15 2 2 3 2 2" xfId="25358"/>
    <cellStyle name="Input 15 2 2 3 2 2 2" xfId="46544"/>
    <cellStyle name="Input 15 2 2 3 2 3" xfId="35940"/>
    <cellStyle name="Input 15 2 2 3 3" xfId="20245"/>
    <cellStyle name="Input 15 2 2 3 3 2" xfId="41432"/>
    <cellStyle name="Input 15 2 2 3 4" xfId="30749"/>
    <cellStyle name="Input 15 2 2 3_Table 2A-1_EFT (Annual)" xfId="15002"/>
    <cellStyle name="Input 15 2 2 4" xfId="10696"/>
    <cellStyle name="Input 15 2 2 4 2" xfId="22812"/>
    <cellStyle name="Input 15 2 2 4 2 2" xfId="43998"/>
    <cellStyle name="Input 15 2 2 4 3" xfId="33394"/>
    <cellStyle name="Input 15 2 2 5" xfId="17699"/>
    <cellStyle name="Input 15 2 2 5 2" xfId="38886"/>
    <cellStyle name="Input 15 2 2 6" xfId="28006"/>
    <cellStyle name="Input 15 2 2_Table 2A-1_EFT (Annual)" xfId="6813"/>
    <cellStyle name="Input 15 2 3" xfId="1059"/>
    <cellStyle name="Input 15 2 3 2" xfId="4620"/>
    <cellStyle name="Input 15 2 3 2 2" xfId="12880"/>
    <cellStyle name="Input 15 2 3 2 2 2" xfId="24886"/>
    <cellStyle name="Input 15 2 3 2 2 2 2" xfId="46072"/>
    <cellStyle name="Input 15 2 3 2 2 3" xfId="35468"/>
    <cellStyle name="Input 15 2 3 2 3" xfId="19773"/>
    <cellStyle name="Input 15 2 3 2 3 2" xfId="40960"/>
    <cellStyle name="Input 15 2 3 2 4" xfId="30277"/>
    <cellStyle name="Input 15 2 3 2_Table 2A-1_EFT (Annual)" xfId="15003"/>
    <cellStyle name="Input 15 2 3 3" xfId="10224"/>
    <cellStyle name="Input 15 2 3 3 2" xfId="22340"/>
    <cellStyle name="Input 15 2 3 3 2 2" xfId="43526"/>
    <cellStyle name="Input 15 2 3 3 3" xfId="32922"/>
    <cellStyle name="Input 15 2 3 4" xfId="17227"/>
    <cellStyle name="Input 15 2 3 4 2" xfId="38414"/>
    <cellStyle name="Input 15 2 3 5" xfId="27534"/>
    <cellStyle name="Input 15 2 3_Table 2A-1_EFT (Annual)" xfId="6815"/>
    <cellStyle name="Input 15 2 4" xfId="2270"/>
    <cellStyle name="Input 15 2 4 2" xfId="5831"/>
    <cellStyle name="Input 15 2 4 2 2" xfId="14046"/>
    <cellStyle name="Input 15 2 4 2 2 2" xfId="26034"/>
    <cellStyle name="Input 15 2 4 2 2 2 2" xfId="47220"/>
    <cellStyle name="Input 15 2 4 2 2 3" xfId="36616"/>
    <cellStyle name="Input 15 2 4 2 3" xfId="20921"/>
    <cellStyle name="Input 15 2 4 2 3 2" xfId="42108"/>
    <cellStyle name="Input 15 2 4 2 4" xfId="31488"/>
    <cellStyle name="Input 15 2 4 2_Table 2A-1_EFT (Annual)" xfId="15004"/>
    <cellStyle name="Input 15 2 4 3" xfId="11390"/>
    <cellStyle name="Input 15 2 4 3 2" xfId="23488"/>
    <cellStyle name="Input 15 2 4 3 2 2" xfId="44674"/>
    <cellStyle name="Input 15 2 4 3 3" xfId="34070"/>
    <cellStyle name="Input 15 2 4 4" xfId="18375"/>
    <cellStyle name="Input 15 2 4 4 2" xfId="39562"/>
    <cellStyle name="Input 15 2 4 5" xfId="28745"/>
    <cellStyle name="Input 15 2 4_Table 2A-1_EFT (Annual)" xfId="6816"/>
    <cellStyle name="Input 15 2 5" xfId="4124"/>
    <cellStyle name="Input 15 2 5 2" xfId="12448"/>
    <cellStyle name="Input 15 2 5 2 2" xfId="24470"/>
    <cellStyle name="Input 15 2 5 2 2 2" xfId="45656"/>
    <cellStyle name="Input 15 2 5 2 3" xfId="35052"/>
    <cellStyle name="Input 15 2 5 3" xfId="19357"/>
    <cellStyle name="Input 15 2 5 3 2" xfId="40544"/>
    <cellStyle name="Input 15 2 5 4" xfId="29812"/>
    <cellStyle name="Input 15 2 5_Table 2A-1_EFT (Annual)" xfId="15005"/>
    <cellStyle name="Input 15 2 6" xfId="9787"/>
    <cellStyle name="Input 15 2 6 2" xfId="21924"/>
    <cellStyle name="Input 15 2 6 2 2" xfId="43110"/>
    <cellStyle name="Input 15 2 6 3" xfId="32506"/>
    <cellStyle name="Input 15 2 7" xfId="16811"/>
    <cellStyle name="Input 15 2 7 2" xfId="37998"/>
    <cellStyle name="Input 15 2 8" xfId="27069"/>
    <cellStyle name="Input 15 2_Table 2A-1_EFT (Annual)" xfId="3007"/>
    <cellStyle name="Input 15 3" xfId="392"/>
    <cellStyle name="Input 15 3 2" xfId="1375"/>
    <cellStyle name="Input 15 3 2 2" xfId="2645"/>
    <cellStyle name="Input 15 3 2 2 2" xfId="6206"/>
    <cellStyle name="Input 15 3 2 2 2 2" xfId="14400"/>
    <cellStyle name="Input 15 3 2 2 2 2 2" xfId="26372"/>
    <cellStyle name="Input 15 3 2 2 2 2 2 2" xfId="47558"/>
    <cellStyle name="Input 15 3 2 2 2 2 3" xfId="36954"/>
    <cellStyle name="Input 15 3 2 2 2 3" xfId="21259"/>
    <cellStyle name="Input 15 3 2 2 2 3 2" xfId="42446"/>
    <cellStyle name="Input 15 3 2 2 2 4" xfId="31862"/>
    <cellStyle name="Input 15 3 2 2 2_Table 2A-1_EFT (Annual)" xfId="15006"/>
    <cellStyle name="Input 15 3 2 2 3" xfId="11742"/>
    <cellStyle name="Input 15 3 2 2 3 2" xfId="23826"/>
    <cellStyle name="Input 15 3 2 2 3 2 2" xfId="45012"/>
    <cellStyle name="Input 15 3 2 2 3 3" xfId="34408"/>
    <cellStyle name="Input 15 3 2 2 4" xfId="18713"/>
    <cellStyle name="Input 15 3 2 2 4 2" xfId="39900"/>
    <cellStyle name="Input 15 3 2 2 5" xfId="29119"/>
    <cellStyle name="Input 15 3 2 2_Table 2A-1_EFT (Annual)" xfId="6818"/>
    <cellStyle name="Input 15 3 2 3" xfId="4936"/>
    <cellStyle name="Input 15 3 2 3 2" xfId="13196"/>
    <cellStyle name="Input 15 3 2 3 2 2" xfId="25202"/>
    <cellStyle name="Input 15 3 2 3 2 2 2" xfId="46388"/>
    <cellStyle name="Input 15 3 2 3 2 3" xfId="35784"/>
    <cellStyle name="Input 15 3 2 3 3" xfId="20089"/>
    <cellStyle name="Input 15 3 2 3 3 2" xfId="41276"/>
    <cellStyle name="Input 15 3 2 3 4" xfId="30593"/>
    <cellStyle name="Input 15 3 2 3_Table 2A-1_EFT (Annual)" xfId="15007"/>
    <cellStyle name="Input 15 3 2 4" xfId="10540"/>
    <cellStyle name="Input 15 3 2 4 2" xfId="22656"/>
    <cellStyle name="Input 15 3 2 4 2 2" xfId="43842"/>
    <cellStyle name="Input 15 3 2 4 3" xfId="33238"/>
    <cellStyle name="Input 15 3 2 5" xfId="17543"/>
    <cellStyle name="Input 15 3 2 5 2" xfId="38730"/>
    <cellStyle name="Input 15 3 2 6" xfId="27850"/>
    <cellStyle name="Input 15 3 2_Table 2A-1_EFT (Annual)" xfId="6817"/>
    <cellStyle name="Input 15 3 3" xfId="927"/>
    <cellStyle name="Input 15 3 3 2" xfId="4488"/>
    <cellStyle name="Input 15 3 3 2 2" xfId="12750"/>
    <cellStyle name="Input 15 3 3 2 2 2" xfId="24760"/>
    <cellStyle name="Input 15 3 3 2 2 2 2" xfId="45946"/>
    <cellStyle name="Input 15 3 3 2 2 3" xfId="35342"/>
    <cellStyle name="Input 15 3 3 2 3" xfId="19647"/>
    <cellStyle name="Input 15 3 3 2 3 2" xfId="40834"/>
    <cellStyle name="Input 15 3 3 2 4" xfId="30145"/>
    <cellStyle name="Input 15 3 3 2_Table 2A-1_EFT (Annual)" xfId="15008"/>
    <cellStyle name="Input 15 3 3 3" xfId="10097"/>
    <cellStyle name="Input 15 3 3 3 2" xfId="22214"/>
    <cellStyle name="Input 15 3 3 3 2 2" xfId="43400"/>
    <cellStyle name="Input 15 3 3 3 3" xfId="32796"/>
    <cellStyle name="Input 15 3 3 4" xfId="17101"/>
    <cellStyle name="Input 15 3 3 4 2" xfId="38288"/>
    <cellStyle name="Input 15 3 3 5" xfId="27402"/>
    <cellStyle name="Input 15 3 3_Table 2A-1_EFT (Annual)" xfId="6819"/>
    <cellStyle name="Input 15 3 4" xfId="2114"/>
    <cellStyle name="Input 15 3 4 2" xfId="5675"/>
    <cellStyle name="Input 15 3 4 2 2" xfId="13890"/>
    <cellStyle name="Input 15 3 4 2 2 2" xfId="25878"/>
    <cellStyle name="Input 15 3 4 2 2 2 2" xfId="47064"/>
    <cellStyle name="Input 15 3 4 2 2 3" xfId="36460"/>
    <cellStyle name="Input 15 3 4 2 3" xfId="20765"/>
    <cellStyle name="Input 15 3 4 2 3 2" xfId="41952"/>
    <cellStyle name="Input 15 3 4 2 4" xfId="31332"/>
    <cellStyle name="Input 15 3 4 2_Table 2A-1_EFT (Annual)" xfId="15009"/>
    <cellStyle name="Input 15 3 4 3" xfId="11234"/>
    <cellStyle name="Input 15 3 4 3 2" xfId="23332"/>
    <cellStyle name="Input 15 3 4 3 2 2" xfId="44518"/>
    <cellStyle name="Input 15 3 4 3 3" xfId="33914"/>
    <cellStyle name="Input 15 3 4 4" xfId="18219"/>
    <cellStyle name="Input 15 3 4 4 2" xfId="39406"/>
    <cellStyle name="Input 15 3 4 5" xfId="28589"/>
    <cellStyle name="Input 15 3 4_Table 2A-1_EFT (Annual)" xfId="6820"/>
    <cellStyle name="Input 15 3 5" xfId="3962"/>
    <cellStyle name="Input 15 3 5 2" xfId="12290"/>
    <cellStyle name="Input 15 3 5 2 2" xfId="24314"/>
    <cellStyle name="Input 15 3 5 2 2 2" xfId="45500"/>
    <cellStyle name="Input 15 3 5 2 3" xfId="34896"/>
    <cellStyle name="Input 15 3 5 3" xfId="19201"/>
    <cellStyle name="Input 15 3 5 3 2" xfId="40388"/>
    <cellStyle name="Input 15 3 5 4" xfId="29650"/>
    <cellStyle name="Input 15 3 5_Table 2A-1_EFT (Annual)" xfId="15010"/>
    <cellStyle name="Input 15 3 6" xfId="9627"/>
    <cellStyle name="Input 15 3 6 2" xfId="21768"/>
    <cellStyle name="Input 15 3 6 2 2" xfId="42954"/>
    <cellStyle name="Input 15 3 6 3" xfId="32350"/>
    <cellStyle name="Input 15 3 7" xfId="16655"/>
    <cellStyle name="Input 15 3 7 2" xfId="37842"/>
    <cellStyle name="Input 15 3 8" xfId="26907"/>
    <cellStyle name="Input 15 3_Table 2A-1_EFT (Annual)" xfId="3008"/>
    <cellStyle name="Input 15 4" xfId="1209"/>
    <cellStyle name="Input 15 4 2" xfId="2479"/>
    <cellStyle name="Input 15 4 2 2" xfId="6040"/>
    <cellStyle name="Input 15 4 2 2 2" xfId="14234"/>
    <cellStyle name="Input 15 4 2 2 2 2" xfId="26206"/>
    <cellStyle name="Input 15 4 2 2 2 2 2" xfId="47392"/>
    <cellStyle name="Input 15 4 2 2 2 3" xfId="36788"/>
    <cellStyle name="Input 15 4 2 2 3" xfId="21093"/>
    <cellStyle name="Input 15 4 2 2 3 2" xfId="42280"/>
    <cellStyle name="Input 15 4 2 2 4" xfId="31696"/>
    <cellStyle name="Input 15 4 2 2_Table 2A-1_EFT (Annual)" xfId="15011"/>
    <cellStyle name="Input 15 4 2 3" xfId="11576"/>
    <cellStyle name="Input 15 4 2 3 2" xfId="23660"/>
    <cellStyle name="Input 15 4 2 3 2 2" xfId="44846"/>
    <cellStyle name="Input 15 4 2 3 3" xfId="34242"/>
    <cellStyle name="Input 15 4 2 4" xfId="18547"/>
    <cellStyle name="Input 15 4 2 4 2" xfId="39734"/>
    <cellStyle name="Input 15 4 2 5" xfId="28953"/>
    <cellStyle name="Input 15 4 2_Table 2A-1_EFT (Annual)" xfId="6822"/>
    <cellStyle name="Input 15 4 3" xfId="4770"/>
    <cellStyle name="Input 15 4 3 2" xfId="13030"/>
    <cellStyle name="Input 15 4 3 2 2" xfId="25036"/>
    <cellStyle name="Input 15 4 3 2 2 2" xfId="46222"/>
    <cellStyle name="Input 15 4 3 2 3" xfId="35618"/>
    <cellStyle name="Input 15 4 3 3" xfId="19923"/>
    <cellStyle name="Input 15 4 3 3 2" xfId="41110"/>
    <cellStyle name="Input 15 4 3 4" xfId="30427"/>
    <cellStyle name="Input 15 4 3_Table 2A-1_EFT (Annual)" xfId="15012"/>
    <cellStyle name="Input 15 4 4" xfId="10374"/>
    <cellStyle name="Input 15 4 4 2" xfId="22490"/>
    <cellStyle name="Input 15 4 4 2 2" xfId="43676"/>
    <cellStyle name="Input 15 4 4 3" xfId="33072"/>
    <cellStyle name="Input 15 4 5" xfId="17377"/>
    <cellStyle name="Input 15 4 5 2" xfId="38564"/>
    <cellStyle name="Input 15 4 6" xfId="27684"/>
    <cellStyle name="Input 15 4_Table 2A-1_EFT (Annual)" xfId="6821"/>
    <cellStyle name="Input 15 5" xfId="768"/>
    <cellStyle name="Input 15 5 2" xfId="4329"/>
    <cellStyle name="Input 15 5 2 2" xfId="12609"/>
    <cellStyle name="Input 15 5 2 2 2" xfId="24626"/>
    <cellStyle name="Input 15 5 2 2 2 2" xfId="45812"/>
    <cellStyle name="Input 15 5 2 2 3" xfId="35208"/>
    <cellStyle name="Input 15 5 2 3" xfId="19513"/>
    <cellStyle name="Input 15 5 2 3 2" xfId="40700"/>
    <cellStyle name="Input 15 5 2 4" xfId="29986"/>
    <cellStyle name="Input 15 5 2_Table 2A-1_EFT (Annual)" xfId="15013"/>
    <cellStyle name="Input 15 5 3" xfId="9957"/>
    <cellStyle name="Input 15 5 3 2" xfId="22080"/>
    <cellStyle name="Input 15 5 3 2 2" xfId="43266"/>
    <cellStyle name="Input 15 5 3 3" xfId="32662"/>
    <cellStyle name="Input 15 5 4" xfId="16967"/>
    <cellStyle name="Input 15 5 4 2" xfId="38154"/>
    <cellStyle name="Input 15 5 5" xfId="27243"/>
    <cellStyle name="Input 15 5_Table 2A-1_EFT (Annual)" xfId="6823"/>
    <cellStyle name="Input 15 6" xfId="1948"/>
    <cellStyle name="Input 15 6 2" xfId="5509"/>
    <cellStyle name="Input 15 6 2 2" xfId="13724"/>
    <cellStyle name="Input 15 6 2 2 2" xfId="25712"/>
    <cellStyle name="Input 15 6 2 2 2 2" xfId="46898"/>
    <cellStyle name="Input 15 6 2 2 3" xfId="36294"/>
    <cellStyle name="Input 15 6 2 3" xfId="20599"/>
    <cellStyle name="Input 15 6 2 3 2" xfId="41786"/>
    <cellStyle name="Input 15 6 2 4" xfId="31166"/>
    <cellStyle name="Input 15 6 2_Table 2A-1_EFT (Annual)" xfId="15014"/>
    <cellStyle name="Input 15 6 3" xfId="11068"/>
    <cellStyle name="Input 15 6 3 2" xfId="23166"/>
    <cellStyle name="Input 15 6 3 2 2" xfId="44352"/>
    <cellStyle name="Input 15 6 3 3" xfId="33748"/>
    <cellStyle name="Input 15 6 4" xfId="18053"/>
    <cellStyle name="Input 15 6 4 2" xfId="39240"/>
    <cellStyle name="Input 15 6 5" xfId="28423"/>
    <cellStyle name="Input 15 6_Table 2A-1_EFT (Annual)" xfId="6824"/>
    <cellStyle name="Input 15 7" xfId="3750"/>
    <cellStyle name="Input 15 7 2" xfId="12118"/>
    <cellStyle name="Input 15 7 2 2" xfId="24148"/>
    <cellStyle name="Input 15 7 2 2 2" xfId="45334"/>
    <cellStyle name="Input 15 7 2 3" xfId="34730"/>
    <cellStyle name="Input 15 7 3" xfId="19035"/>
    <cellStyle name="Input 15 7 3 2" xfId="40222"/>
    <cellStyle name="Input 15 7 4" xfId="29459"/>
    <cellStyle name="Input 15 7_Table 2A-1_EFT (Annual)" xfId="15015"/>
    <cellStyle name="Input 15 8" xfId="9437"/>
    <cellStyle name="Input 15 8 2" xfId="21602"/>
    <cellStyle name="Input 15 8 2 2" xfId="42788"/>
    <cellStyle name="Input 15 8 3" xfId="32184"/>
    <cellStyle name="Input 15 9" xfId="16489"/>
    <cellStyle name="Input 15 9 2" xfId="37676"/>
    <cellStyle name="Input 15_Table 2A-1_EFT (Annual)" xfId="3006"/>
    <cellStyle name="Input 16" xfId="149"/>
    <cellStyle name="Input 16 10" xfId="26704"/>
    <cellStyle name="Input 16 2" xfId="542"/>
    <cellStyle name="Input 16 2 2" xfId="1519"/>
    <cellStyle name="Input 16 2 2 2" xfId="2789"/>
    <cellStyle name="Input 16 2 2 2 2" xfId="6350"/>
    <cellStyle name="Input 16 2 2 2 2 2" xfId="14544"/>
    <cellStyle name="Input 16 2 2 2 2 2 2" xfId="26516"/>
    <cellStyle name="Input 16 2 2 2 2 2 2 2" xfId="47702"/>
    <cellStyle name="Input 16 2 2 2 2 2 3" xfId="37098"/>
    <cellStyle name="Input 16 2 2 2 2 3" xfId="21403"/>
    <cellStyle name="Input 16 2 2 2 2 3 2" xfId="42590"/>
    <cellStyle name="Input 16 2 2 2 2 4" xfId="32006"/>
    <cellStyle name="Input 16 2 2 2 2_Table 2A-1_EFT (Annual)" xfId="15016"/>
    <cellStyle name="Input 16 2 2 2 3" xfId="11886"/>
    <cellStyle name="Input 16 2 2 2 3 2" xfId="23970"/>
    <cellStyle name="Input 16 2 2 2 3 2 2" xfId="45156"/>
    <cellStyle name="Input 16 2 2 2 3 3" xfId="34552"/>
    <cellStyle name="Input 16 2 2 2 4" xfId="18857"/>
    <cellStyle name="Input 16 2 2 2 4 2" xfId="40044"/>
    <cellStyle name="Input 16 2 2 2 5" xfId="29263"/>
    <cellStyle name="Input 16 2 2 2_Table 2A-1_EFT (Annual)" xfId="6826"/>
    <cellStyle name="Input 16 2 2 3" xfId="5080"/>
    <cellStyle name="Input 16 2 2 3 2" xfId="13340"/>
    <cellStyle name="Input 16 2 2 3 2 2" xfId="25346"/>
    <cellStyle name="Input 16 2 2 3 2 2 2" xfId="46532"/>
    <cellStyle name="Input 16 2 2 3 2 3" xfId="35928"/>
    <cellStyle name="Input 16 2 2 3 3" xfId="20233"/>
    <cellStyle name="Input 16 2 2 3 3 2" xfId="41420"/>
    <cellStyle name="Input 16 2 2 3 4" xfId="30737"/>
    <cellStyle name="Input 16 2 2 3_Table 2A-1_EFT (Annual)" xfId="15017"/>
    <cellStyle name="Input 16 2 2 4" xfId="10684"/>
    <cellStyle name="Input 16 2 2 4 2" xfId="22800"/>
    <cellStyle name="Input 16 2 2 4 2 2" xfId="43986"/>
    <cellStyle name="Input 16 2 2 4 3" xfId="33382"/>
    <cellStyle name="Input 16 2 2 5" xfId="17687"/>
    <cellStyle name="Input 16 2 2 5 2" xfId="38874"/>
    <cellStyle name="Input 16 2 2 6" xfId="27994"/>
    <cellStyle name="Input 16 2 2_Table 2A-1_EFT (Annual)" xfId="6825"/>
    <cellStyle name="Input 16 2 3" xfId="1050"/>
    <cellStyle name="Input 16 2 3 2" xfId="4611"/>
    <cellStyle name="Input 16 2 3 2 2" xfId="12871"/>
    <cellStyle name="Input 16 2 3 2 2 2" xfId="24877"/>
    <cellStyle name="Input 16 2 3 2 2 2 2" xfId="46063"/>
    <cellStyle name="Input 16 2 3 2 2 3" xfId="35459"/>
    <cellStyle name="Input 16 2 3 2 3" xfId="19764"/>
    <cellStyle name="Input 16 2 3 2 3 2" xfId="40951"/>
    <cellStyle name="Input 16 2 3 2 4" xfId="30268"/>
    <cellStyle name="Input 16 2 3 2_Table 2A-1_EFT (Annual)" xfId="15018"/>
    <cellStyle name="Input 16 2 3 3" xfId="10215"/>
    <cellStyle name="Input 16 2 3 3 2" xfId="22331"/>
    <cellStyle name="Input 16 2 3 3 2 2" xfId="43517"/>
    <cellStyle name="Input 16 2 3 3 3" xfId="32913"/>
    <cellStyle name="Input 16 2 3 4" xfId="17218"/>
    <cellStyle name="Input 16 2 3 4 2" xfId="38405"/>
    <cellStyle name="Input 16 2 3 5" xfId="27525"/>
    <cellStyle name="Input 16 2 3_Table 2A-1_EFT (Annual)" xfId="6827"/>
    <cellStyle name="Input 16 2 4" xfId="2258"/>
    <cellStyle name="Input 16 2 4 2" xfId="5819"/>
    <cellStyle name="Input 16 2 4 2 2" xfId="14034"/>
    <cellStyle name="Input 16 2 4 2 2 2" xfId="26022"/>
    <cellStyle name="Input 16 2 4 2 2 2 2" xfId="47208"/>
    <cellStyle name="Input 16 2 4 2 2 3" xfId="36604"/>
    <cellStyle name="Input 16 2 4 2 3" xfId="20909"/>
    <cellStyle name="Input 16 2 4 2 3 2" xfId="42096"/>
    <cellStyle name="Input 16 2 4 2 4" xfId="31476"/>
    <cellStyle name="Input 16 2 4 2_Table 2A-1_EFT (Annual)" xfId="15019"/>
    <cellStyle name="Input 16 2 4 3" xfId="11378"/>
    <cellStyle name="Input 16 2 4 3 2" xfId="23476"/>
    <cellStyle name="Input 16 2 4 3 2 2" xfId="44662"/>
    <cellStyle name="Input 16 2 4 3 3" xfId="34058"/>
    <cellStyle name="Input 16 2 4 4" xfId="18363"/>
    <cellStyle name="Input 16 2 4 4 2" xfId="39550"/>
    <cellStyle name="Input 16 2 4 5" xfId="28733"/>
    <cellStyle name="Input 16 2 4_Table 2A-1_EFT (Annual)" xfId="6828"/>
    <cellStyle name="Input 16 2 5" xfId="4112"/>
    <cellStyle name="Input 16 2 5 2" xfId="12436"/>
    <cellStyle name="Input 16 2 5 2 2" xfId="24458"/>
    <cellStyle name="Input 16 2 5 2 2 2" xfId="45644"/>
    <cellStyle name="Input 16 2 5 2 3" xfId="35040"/>
    <cellStyle name="Input 16 2 5 3" xfId="19345"/>
    <cellStyle name="Input 16 2 5 3 2" xfId="40532"/>
    <cellStyle name="Input 16 2 5 4" xfId="29800"/>
    <cellStyle name="Input 16 2 5_Table 2A-1_EFT (Annual)" xfId="15020"/>
    <cellStyle name="Input 16 2 6" xfId="9775"/>
    <cellStyle name="Input 16 2 6 2" xfId="21912"/>
    <cellStyle name="Input 16 2 6 2 2" xfId="43098"/>
    <cellStyle name="Input 16 2 6 3" xfId="32494"/>
    <cellStyle name="Input 16 2 7" xfId="16799"/>
    <cellStyle name="Input 16 2 7 2" xfId="37986"/>
    <cellStyle name="Input 16 2 8" xfId="27057"/>
    <cellStyle name="Input 16 2_Table 2A-1_EFT (Annual)" xfId="3010"/>
    <cellStyle name="Input 16 3" xfId="380"/>
    <cellStyle name="Input 16 3 2" xfId="1363"/>
    <cellStyle name="Input 16 3 2 2" xfId="2633"/>
    <cellStyle name="Input 16 3 2 2 2" xfId="6194"/>
    <cellStyle name="Input 16 3 2 2 2 2" xfId="14388"/>
    <cellStyle name="Input 16 3 2 2 2 2 2" xfId="26360"/>
    <cellStyle name="Input 16 3 2 2 2 2 2 2" xfId="47546"/>
    <cellStyle name="Input 16 3 2 2 2 2 3" xfId="36942"/>
    <cellStyle name="Input 16 3 2 2 2 3" xfId="21247"/>
    <cellStyle name="Input 16 3 2 2 2 3 2" xfId="42434"/>
    <cellStyle name="Input 16 3 2 2 2 4" xfId="31850"/>
    <cellStyle name="Input 16 3 2 2 2_Table 2A-1_EFT (Annual)" xfId="15021"/>
    <cellStyle name="Input 16 3 2 2 3" xfId="11730"/>
    <cellStyle name="Input 16 3 2 2 3 2" xfId="23814"/>
    <cellStyle name="Input 16 3 2 2 3 2 2" xfId="45000"/>
    <cellStyle name="Input 16 3 2 2 3 3" xfId="34396"/>
    <cellStyle name="Input 16 3 2 2 4" xfId="18701"/>
    <cellStyle name="Input 16 3 2 2 4 2" xfId="39888"/>
    <cellStyle name="Input 16 3 2 2 5" xfId="29107"/>
    <cellStyle name="Input 16 3 2 2_Table 2A-1_EFT (Annual)" xfId="6830"/>
    <cellStyle name="Input 16 3 2 3" xfId="4924"/>
    <cellStyle name="Input 16 3 2 3 2" xfId="13184"/>
    <cellStyle name="Input 16 3 2 3 2 2" xfId="25190"/>
    <cellStyle name="Input 16 3 2 3 2 2 2" xfId="46376"/>
    <cellStyle name="Input 16 3 2 3 2 3" xfId="35772"/>
    <cellStyle name="Input 16 3 2 3 3" xfId="20077"/>
    <cellStyle name="Input 16 3 2 3 3 2" xfId="41264"/>
    <cellStyle name="Input 16 3 2 3 4" xfId="30581"/>
    <cellStyle name="Input 16 3 2 3_Table 2A-1_EFT (Annual)" xfId="15022"/>
    <cellStyle name="Input 16 3 2 4" xfId="10528"/>
    <cellStyle name="Input 16 3 2 4 2" xfId="22644"/>
    <cellStyle name="Input 16 3 2 4 2 2" xfId="43830"/>
    <cellStyle name="Input 16 3 2 4 3" xfId="33226"/>
    <cellStyle name="Input 16 3 2 5" xfId="17531"/>
    <cellStyle name="Input 16 3 2 5 2" xfId="38718"/>
    <cellStyle name="Input 16 3 2 6" xfId="27838"/>
    <cellStyle name="Input 16 3 2_Table 2A-1_EFT (Annual)" xfId="6829"/>
    <cellStyle name="Input 16 3 3" xfId="918"/>
    <cellStyle name="Input 16 3 3 2" xfId="4479"/>
    <cellStyle name="Input 16 3 3 2 2" xfId="12741"/>
    <cellStyle name="Input 16 3 3 2 2 2" xfId="24751"/>
    <cellStyle name="Input 16 3 3 2 2 2 2" xfId="45937"/>
    <cellStyle name="Input 16 3 3 2 2 3" xfId="35333"/>
    <cellStyle name="Input 16 3 3 2 3" xfId="19638"/>
    <cellStyle name="Input 16 3 3 2 3 2" xfId="40825"/>
    <cellStyle name="Input 16 3 3 2 4" xfId="30136"/>
    <cellStyle name="Input 16 3 3 2_Table 2A-1_EFT (Annual)" xfId="15023"/>
    <cellStyle name="Input 16 3 3 3" xfId="10088"/>
    <cellStyle name="Input 16 3 3 3 2" xfId="22205"/>
    <cellStyle name="Input 16 3 3 3 2 2" xfId="43391"/>
    <cellStyle name="Input 16 3 3 3 3" xfId="32787"/>
    <cellStyle name="Input 16 3 3 4" xfId="17092"/>
    <cellStyle name="Input 16 3 3 4 2" xfId="38279"/>
    <cellStyle name="Input 16 3 3 5" xfId="27393"/>
    <cellStyle name="Input 16 3 3_Table 2A-1_EFT (Annual)" xfId="6831"/>
    <cellStyle name="Input 16 3 4" xfId="2102"/>
    <cellStyle name="Input 16 3 4 2" xfId="5663"/>
    <cellStyle name="Input 16 3 4 2 2" xfId="13878"/>
    <cellStyle name="Input 16 3 4 2 2 2" xfId="25866"/>
    <cellStyle name="Input 16 3 4 2 2 2 2" xfId="47052"/>
    <cellStyle name="Input 16 3 4 2 2 3" xfId="36448"/>
    <cellStyle name="Input 16 3 4 2 3" xfId="20753"/>
    <cellStyle name="Input 16 3 4 2 3 2" xfId="41940"/>
    <cellStyle name="Input 16 3 4 2 4" xfId="31320"/>
    <cellStyle name="Input 16 3 4 2_Table 2A-1_EFT (Annual)" xfId="15024"/>
    <cellStyle name="Input 16 3 4 3" xfId="11222"/>
    <cellStyle name="Input 16 3 4 3 2" xfId="23320"/>
    <cellStyle name="Input 16 3 4 3 2 2" xfId="44506"/>
    <cellStyle name="Input 16 3 4 3 3" xfId="33902"/>
    <cellStyle name="Input 16 3 4 4" xfId="18207"/>
    <cellStyle name="Input 16 3 4 4 2" xfId="39394"/>
    <cellStyle name="Input 16 3 4 5" xfId="28577"/>
    <cellStyle name="Input 16 3 4_Table 2A-1_EFT (Annual)" xfId="6832"/>
    <cellStyle name="Input 16 3 5" xfId="3950"/>
    <cellStyle name="Input 16 3 5 2" xfId="12278"/>
    <cellStyle name="Input 16 3 5 2 2" xfId="24302"/>
    <cellStyle name="Input 16 3 5 2 2 2" xfId="45488"/>
    <cellStyle name="Input 16 3 5 2 3" xfId="34884"/>
    <cellStyle name="Input 16 3 5 3" xfId="19189"/>
    <cellStyle name="Input 16 3 5 3 2" xfId="40376"/>
    <cellStyle name="Input 16 3 5 4" xfId="29638"/>
    <cellStyle name="Input 16 3 5_Table 2A-1_EFT (Annual)" xfId="15025"/>
    <cellStyle name="Input 16 3 6" xfId="9615"/>
    <cellStyle name="Input 16 3 6 2" xfId="21756"/>
    <cellStyle name="Input 16 3 6 2 2" xfId="42942"/>
    <cellStyle name="Input 16 3 6 3" xfId="32338"/>
    <cellStyle name="Input 16 3 7" xfId="16643"/>
    <cellStyle name="Input 16 3 7 2" xfId="37830"/>
    <cellStyle name="Input 16 3 8" xfId="26895"/>
    <cellStyle name="Input 16 3_Table 2A-1_EFT (Annual)" xfId="3011"/>
    <cellStyle name="Input 16 4" xfId="1197"/>
    <cellStyle name="Input 16 4 2" xfId="2467"/>
    <cellStyle name="Input 16 4 2 2" xfId="6028"/>
    <cellStyle name="Input 16 4 2 2 2" xfId="14222"/>
    <cellStyle name="Input 16 4 2 2 2 2" xfId="26194"/>
    <cellStyle name="Input 16 4 2 2 2 2 2" xfId="47380"/>
    <cellStyle name="Input 16 4 2 2 2 3" xfId="36776"/>
    <cellStyle name="Input 16 4 2 2 3" xfId="21081"/>
    <cellStyle name="Input 16 4 2 2 3 2" xfId="42268"/>
    <cellStyle name="Input 16 4 2 2 4" xfId="31684"/>
    <cellStyle name="Input 16 4 2 2_Table 2A-1_EFT (Annual)" xfId="15026"/>
    <cellStyle name="Input 16 4 2 3" xfId="11564"/>
    <cellStyle name="Input 16 4 2 3 2" xfId="23648"/>
    <cellStyle name="Input 16 4 2 3 2 2" xfId="44834"/>
    <cellStyle name="Input 16 4 2 3 3" xfId="34230"/>
    <cellStyle name="Input 16 4 2 4" xfId="18535"/>
    <cellStyle name="Input 16 4 2 4 2" xfId="39722"/>
    <cellStyle name="Input 16 4 2 5" xfId="28941"/>
    <cellStyle name="Input 16 4 2_Table 2A-1_EFT (Annual)" xfId="6834"/>
    <cellStyle name="Input 16 4 3" xfId="4758"/>
    <cellStyle name="Input 16 4 3 2" xfId="13018"/>
    <cellStyle name="Input 16 4 3 2 2" xfId="25024"/>
    <cellStyle name="Input 16 4 3 2 2 2" xfId="46210"/>
    <cellStyle name="Input 16 4 3 2 3" xfId="35606"/>
    <cellStyle name="Input 16 4 3 3" xfId="19911"/>
    <cellStyle name="Input 16 4 3 3 2" xfId="41098"/>
    <cellStyle name="Input 16 4 3 4" xfId="30415"/>
    <cellStyle name="Input 16 4 3_Table 2A-1_EFT (Annual)" xfId="15027"/>
    <cellStyle name="Input 16 4 4" xfId="10362"/>
    <cellStyle name="Input 16 4 4 2" xfId="22478"/>
    <cellStyle name="Input 16 4 4 2 2" xfId="43664"/>
    <cellStyle name="Input 16 4 4 3" xfId="33060"/>
    <cellStyle name="Input 16 4 5" xfId="17365"/>
    <cellStyle name="Input 16 4 5 2" xfId="38552"/>
    <cellStyle name="Input 16 4 6" xfId="27672"/>
    <cellStyle name="Input 16 4_Table 2A-1_EFT (Annual)" xfId="6833"/>
    <cellStyle name="Input 16 5" xfId="759"/>
    <cellStyle name="Input 16 5 2" xfId="4320"/>
    <cellStyle name="Input 16 5 2 2" xfId="12600"/>
    <cellStyle name="Input 16 5 2 2 2" xfId="24617"/>
    <cellStyle name="Input 16 5 2 2 2 2" xfId="45803"/>
    <cellStyle name="Input 16 5 2 2 3" xfId="35199"/>
    <cellStyle name="Input 16 5 2 3" xfId="19504"/>
    <cellStyle name="Input 16 5 2 3 2" xfId="40691"/>
    <cellStyle name="Input 16 5 2 4" xfId="29977"/>
    <cellStyle name="Input 16 5 2_Table 2A-1_EFT (Annual)" xfId="15028"/>
    <cellStyle name="Input 16 5 3" xfId="9948"/>
    <cellStyle name="Input 16 5 3 2" xfId="22071"/>
    <cellStyle name="Input 16 5 3 2 2" xfId="43257"/>
    <cellStyle name="Input 16 5 3 3" xfId="32653"/>
    <cellStyle name="Input 16 5 4" xfId="16958"/>
    <cellStyle name="Input 16 5 4 2" xfId="38145"/>
    <cellStyle name="Input 16 5 5" xfId="27234"/>
    <cellStyle name="Input 16 5_Table 2A-1_EFT (Annual)" xfId="6835"/>
    <cellStyle name="Input 16 6" xfId="1782"/>
    <cellStyle name="Input 16 6 2" xfId="5343"/>
    <cellStyle name="Input 16 6 2 2" xfId="13558"/>
    <cellStyle name="Input 16 6 2 2 2" xfId="25546"/>
    <cellStyle name="Input 16 6 2 2 2 2" xfId="46732"/>
    <cellStyle name="Input 16 6 2 2 3" xfId="36128"/>
    <cellStyle name="Input 16 6 2 3" xfId="20433"/>
    <cellStyle name="Input 16 6 2 3 2" xfId="41620"/>
    <cellStyle name="Input 16 6 2 4" xfId="31000"/>
    <cellStyle name="Input 16 6 2_Table 2A-1_EFT (Annual)" xfId="15029"/>
    <cellStyle name="Input 16 6 3" xfId="10902"/>
    <cellStyle name="Input 16 6 3 2" xfId="23000"/>
    <cellStyle name="Input 16 6 3 2 2" xfId="44186"/>
    <cellStyle name="Input 16 6 3 3" xfId="33582"/>
    <cellStyle name="Input 16 6 4" xfId="17887"/>
    <cellStyle name="Input 16 6 4 2" xfId="39074"/>
    <cellStyle name="Input 16 6 5" xfId="28257"/>
    <cellStyle name="Input 16 6_Table 2A-1_EFT (Annual)" xfId="6836"/>
    <cellStyle name="Input 16 7" xfId="3738"/>
    <cellStyle name="Input 16 7 2" xfId="12106"/>
    <cellStyle name="Input 16 7 2 2" xfId="24136"/>
    <cellStyle name="Input 16 7 2 2 2" xfId="45322"/>
    <cellStyle name="Input 16 7 2 3" xfId="34718"/>
    <cellStyle name="Input 16 7 3" xfId="19023"/>
    <cellStyle name="Input 16 7 3 2" xfId="40210"/>
    <cellStyle name="Input 16 7 4" xfId="29447"/>
    <cellStyle name="Input 16 7_Table 2A-1_EFT (Annual)" xfId="15030"/>
    <cellStyle name="Input 16 8" xfId="9425"/>
    <cellStyle name="Input 16 8 2" xfId="21590"/>
    <cellStyle name="Input 16 8 2 2" xfId="42776"/>
    <cellStyle name="Input 16 8 3" xfId="32172"/>
    <cellStyle name="Input 16 9" xfId="16477"/>
    <cellStyle name="Input 16 9 2" xfId="37664"/>
    <cellStyle name="Input 16_Table 2A-1_EFT (Annual)" xfId="3009"/>
    <cellStyle name="Input 17" xfId="139"/>
    <cellStyle name="Input 17 10" xfId="26694"/>
    <cellStyle name="Input 17 2" xfId="532"/>
    <cellStyle name="Input 17 2 2" xfId="1509"/>
    <cellStyle name="Input 17 2 2 2" xfId="2779"/>
    <cellStyle name="Input 17 2 2 2 2" xfId="6340"/>
    <cellStyle name="Input 17 2 2 2 2 2" xfId="14534"/>
    <cellStyle name="Input 17 2 2 2 2 2 2" xfId="26506"/>
    <cellStyle name="Input 17 2 2 2 2 2 2 2" xfId="47692"/>
    <cellStyle name="Input 17 2 2 2 2 2 3" xfId="37088"/>
    <cellStyle name="Input 17 2 2 2 2 3" xfId="21393"/>
    <cellStyle name="Input 17 2 2 2 2 3 2" xfId="42580"/>
    <cellStyle name="Input 17 2 2 2 2 4" xfId="31996"/>
    <cellStyle name="Input 17 2 2 2 2_Table 2A-1_EFT (Annual)" xfId="15031"/>
    <cellStyle name="Input 17 2 2 2 3" xfId="11876"/>
    <cellStyle name="Input 17 2 2 2 3 2" xfId="23960"/>
    <cellStyle name="Input 17 2 2 2 3 2 2" xfId="45146"/>
    <cellStyle name="Input 17 2 2 2 3 3" xfId="34542"/>
    <cellStyle name="Input 17 2 2 2 4" xfId="18847"/>
    <cellStyle name="Input 17 2 2 2 4 2" xfId="40034"/>
    <cellStyle name="Input 17 2 2 2 5" xfId="29253"/>
    <cellStyle name="Input 17 2 2 2_Table 2A-1_EFT (Annual)" xfId="6838"/>
    <cellStyle name="Input 17 2 2 3" xfId="5070"/>
    <cellStyle name="Input 17 2 2 3 2" xfId="13330"/>
    <cellStyle name="Input 17 2 2 3 2 2" xfId="25336"/>
    <cellStyle name="Input 17 2 2 3 2 2 2" xfId="46522"/>
    <cellStyle name="Input 17 2 2 3 2 3" xfId="35918"/>
    <cellStyle name="Input 17 2 2 3 3" xfId="20223"/>
    <cellStyle name="Input 17 2 2 3 3 2" xfId="41410"/>
    <cellStyle name="Input 17 2 2 3 4" xfId="30727"/>
    <cellStyle name="Input 17 2 2 3_Table 2A-1_EFT (Annual)" xfId="15032"/>
    <cellStyle name="Input 17 2 2 4" xfId="10674"/>
    <cellStyle name="Input 17 2 2 4 2" xfId="22790"/>
    <cellStyle name="Input 17 2 2 4 2 2" xfId="43976"/>
    <cellStyle name="Input 17 2 2 4 3" xfId="33372"/>
    <cellStyle name="Input 17 2 2 5" xfId="17677"/>
    <cellStyle name="Input 17 2 2 5 2" xfId="38864"/>
    <cellStyle name="Input 17 2 2 6" xfId="27984"/>
    <cellStyle name="Input 17 2 2_Table 2A-1_EFT (Annual)" xfId="6837"/>
    <cellStyle name="Input 17 2 3" xfId="1041"/>
    <cellStyle name="Input 17 2 3 2" xfId="4602"/>
    <cellStyle name="Input 17 2 3 2 2" xfId="12862"/>
    <cellStyle name="Input 17 2 3 2 2 2" xfId="24868"/>
    <cellStyle name="Input 17 2 3 2 2 2 2" xfId="46054"/>
    <cellStyle name="Input 17 2 3 2 2 3" xfId="35450"/>
    <cellStyle name="Input 17 2 3 2 3" xfId="19755"/>
    <cellStyle name="Input 17 2 3 2 3 2" xfId="40942"/>
    <cellStyle name="Input 17 2 3 2 4" xfId="30259"/>
    <cellStyle name="Input 17 2 3 2_Table 2A-1_EFT (Annual)" xfId="15033"/>
    <cellStyle name="Input 17 2 3 3" xfId="10206"/>
    <cellStyle name="Input 17 2 3 3 2" xfId="22322"/>
    <cellStyle name="Input 17 2 3 3 2 2" xfId="43508"/>
    <cellStyle name="Input 17 2 3 3 3" xfId="32904"/>
    <cellStyle name="Input 17 2 3 4" xfId="17209"/>
    <cellStyle name="Input 17 2 3 4 2" xfId="38396"/>
    <cellStyle name="Input 17 2 3 5" xfId="27516"/>
    <cellStyle name="Input 17 2 3_Table 2A-1_EFT (Annual)" xfId="6839"/>
    <cellStyle name="Input 17 2 4" xfId="2248"/>
    <cellStyle name="Input 17 2 4 2" xfId="5809"/>
    <cellStyle name="Input 17 2 4 2 2" xfId="14024"/>
    <cellStyle name="Input 17 2 4 2 2 2" xfId="26012"/>
    <cellStyle name="Input 17 2 4 2 2 2 2" xfId="47198"/>
    <cellStyle name="Input 17 2 4 2 2 3" xfId="36594"/>
    <cellStyle name="Input 17 2 4 2 3" xfId="20899"/>
    <cellStyle name="Input 17 2 4 2 3 2" xfId="42086"/>
    <cellStyle name="Input 17 2 4 2 4" xfId="31466"/>
    <cellStyle name="Input 17 2 4 2_Table 2A-1_EFT (Annual)" xfId="15034"/>
    <cellStyle name="Input 17 2 4 3" xfId="11368"/>
    <cellStyle name="Input 17 2 4 3 2" xfId="23466"/>
    <cellStyle name="Input 17 2 4 3 2 2" xfId="44652"/>
    <cellStyle name="Input 17 2 4 3 3" xfId="34048"/>
    <cellStyle name="Input 17 2 4 4" xfId="18353"/>
    <cellStyle name="Input 17 2 4 4 2" xfId="39540"/>
    <cellStyle name="Input 17 2 4 5" xfId="28723"/>
    <cellStyle name="Input 17 2 4_Table 2A-1_EFT (Annual)" xfId="6840"/>
    <cellStyle name="Input 17 2 5" xfId="4102"/>
    <cellStyle name="Input 17 2 5 2" xfId="12426"/>
    <cellStyle name="Input 17 2 5 2 2" xfId="24448"/>
    <cellStyle name="Input 17 2 5 2 2 2" xfId="45634"/>
    <cellStyle name="Input 17 2 5 2 3" xfId="35030"/>
    <cellStyle name="Input 17 2 5 3" xfId="19335"/>
    <cellStyle name="Input 17 2 5 3 2" xfId="40522"/>
    <cellStyle name="Input 17 2 5 4" xfId="29790"/>
    <cellStyle name="Input 17 2 5_Table 2A-1_EFT (Annual)" xfId="15035"/>
    <cellStyle name="Input 17 2 6" xfId="9765"/>
    <cellStyle name="Input 17 2 6 2" xfId="21902"/>
    <cellStyle name="Input 17 2 6 2 2" xfId="43088"/>
    <cellStyle name="Input 17 2 6 3" xfId="32484"/>
    <cellStyle name="Input 17 2 7" xfId="16789"/>
    <cellStyle name="Input 17 2 7 2" xfId="37976"/>
    <cellStyle name="Input 17 2 8" xfId="27047"/>
    <cellStyle name="Input 17 2_Table 2A-1_EFT (Annual)" xfId="3013"/>
    <cellStyle name="Input 17 3" xfId="370"/>
    <cellStyle name="Input 17 3 2" xfId="1353"/>
    <cellStyle name="Input 17 3 2 2" xfId="2623"/>
    <cellStyle name="Input 17 3 2 2 2" xfId="6184"/>
    <cellStyle name="Input 17 3 2 2 2 2" xfId="14378"/>
    <cellStyle name="Input 17 3 2 2 2 2 2" xfId="26350"/>
    <cellStyle name="Input 17 3 2 2 2 2 2 2" xfId="47536"/>
    <cellStyle name="Input 17 3 2 2 2 2 3" xfId="36932"/>
    <cellStyle name="Input 17 3 2 2 2 3" xfId="21237"/>
    <cellStyle name="Input 17 3 2 2 2 3 2" xfId="42424"/>
    <cellStyle name="Input 17 3 2 2 2 4" xfId="31840"/>
    <cellStyle name="Input 17 3 2 2 2_Table 2A-1_EFT (Annual)" xfId="15036"/>
    <cellStyle name="Input 17 3 2 2 3" xfId="11720"/>
    <cellStyle name="Input 17 3 2 2 3 2" xfId="23804"/>
    <cellStyle name="Input 17 3 2 2 3 2 2" xfId="44990"/>
    <cellStyle name="Input 17 3 2 2 3 3" xfId="34386"/>
    <cellStyle name="Input 17 3 2 2 4" xfId="18691"/>
    <cellStyle name="Input 17 3 2 2 4 2" xfId="39878"/>
    <cellStyle name="Input 17 3 2 2 5" xfId="29097"/>
    <cellStyle name="Input 17 3 2 2_Table 2A-1_EFT (Annual)" xfId="6842"/>
    <cellStyle name="Input 17 3 2 3" xfId="4914"/>
    <cellStyle name="Input 17 3 2 3 2" xfId="13174"/>
    <cellStyle name="Input 17 3 2 3 2 2" xfId="25180"/>
    <cellStyle name="Input 17 3 2 3 2 2 2" xfId="46366"/>
    <cellStyle name="Input 17 3 2 3 2 3" xfId="35762"/>
    <cellStyle name="Input 17 3 2 3 3" xfId="20067"/>
    <cellStyle name="Input 17 3 2 3 3 2" xfId="41254"/>
    <cellStyle name="Input 17 3 2 3 4" xfId="30571"/>
    <cellStyle name="Input 17 3 2 3_Table 2A-1_EFT (Annual)" xfId="15037"/>
    <cellStyle name="Input 17 3 2 4" xfId="10518"/>
    <cellStyle name="Input 17 3 2 4 2" xfId="22634"/>
    <cellStyle name="Input 17 3 2 4 2 2" xfId="43820"/>
    <cellStyle name="Input 17 3 2 4 3" xfId="33216"/>
    <cellStyle name="Input 17 3 2 5" xfId="17521"/>
    <cellStyle name="Input 17 3 2 5 2" xfId="38708"/>
    <cellStyle name="Input 17 3 2 6" xfId="27828"/>
    <cellStyle name="Input 17 3 2_Table 2A-1_EFT (Annual)" xfId="6841"/>
    <cellStyle name="Input 17 3 3" xfId="909"/>
    <cellStyle name="Input 17 3 3 2" xfId="4470"/>
    <cellStyle name="Input 17 3 3 2 2" xfId="12732"/>
    <cellStyle name="Input 17 3 3 2 2 2" xfId="24742"/>
    <cellStyle name="Input 17 3 3 2 2 2 2" xfId="45928"/>
    <cellStyle name="Input 17 3 3 2 2 3" xfId="35324"/>
    <cellStyle name="Input 17 3 3 2 3" xfId="19629"/>
    <cellStyle name="Input 17 3 3 2 3 2" xfId="40816"/>
    <cellStyle name="Input 17 3 3 2 4" xfId="30127"/>
    <cellStyle name="Input 17 3 3 2_Table 2A-1_EFT (Annual)" xfId="15038"/>
    <cellStyle name="Input 17 3 3 3" xfId="10079"/>
    <cellStyle name="Input 17 3 3 3 2" xfId="22196"/>
    <cellStyle name="Input 17 3 3 3 2 2" xfId="43382"/>
    <cellStyle name="Input 17 3 3 3 3" xfId="32778"/>
    <cellStyle name="Input 17 3 3 4" xfId="17083"/>
    <cellStyle name="Input 17 3 3 4 2" xfId="38270"/>
    <cellStyle name="Input 17 3 3 5" xfId="27384"/>
    <cellStyle name="Input 17 3 3_Table 2A-1_EFT (Annual)" xfId="6843"/>
    <cellStyle name="Input 17 3 4" xfId="2092"/>
    <cellStyle name="Input 17 3 4 2" xfId="5653"/>
    <cellStyle name="Input 17 3 4 2 2" xfId="13868"/>
    <cellStyle name="Input 17 3 4 2 2 2" xfId="25856"/>
    <cellStyle name="Input 17 3 4 2 2 2 2" xfId="47042"/>
    <cellStyle name="Input 17 3 4 2 2 3" xfId="36438"/>
    <cellStyle name="Input 17 3 4 2 3" xfId="20743"/>
    <cellStyle name="Input 17 3 4 2 3 2" xfId="41930"/>
    <cellStyle name="Input 17 3 4 2 4" xfId="31310"/>
    <cellStyle name="Input 17 3 4 2_Table 2A-1_EFT (Annual)" xfId="15039"/>
    <cellStyle name="Input 17 3 4 3" xfId="11212"/>
    <cellStyle name="Input 17 3 4 3 2" xfId="23310"/>
    <cellStyle name="Input 17 3 4 3 2 2" xfId="44496"/>
    <cellStyle name="Input 17 3 4 3 3" xfId="33892"/>
    <cellStyle name="Input 17 3 4 4" xfId="18197"/>
    <cellStyle name="Input 17 3 4 4 2" xfId="39384"/>
    <cellStyle name="Input 17 3 4 5" xfId="28567"/>
    <cellStyle name="Input 17 3 4_Table 2A-1_EFT (Annual)" xfId="6844"/>
    <cellStyle name="Input 17 3 5" xfId="3940"/>
    <cellStyle name="Input 17 3 5 2" xfId="12268"/>
    <cellStyle name="Input 17 3 5 2 2" xfId="24292"/>
    <cellStyle name="Input 17 3 5 2 2 2" xfId="45478"/>
    <cellStyle name="Input 17 3 5 2 3" xfId="34874"/>
    <cellStyle name="Input 17 3 5 3" xfId="19179"/>
    <cellStyle name="Input 17 3 5 3 2" xfId="40366"/>
    <cellStyle name="Input 17 3 5 4" xfId="29628"/>
    <cellStyle name="Input 17 3 5_Table 2A-1_EFT (Annual)" xfId="15040"/>
    <cellStyle name="Input 17 3 6" xfId="9605"/>
    <cellStyle name="Input 17 3 6 2" xfId="21746"/>
    <cellStyle name="Input 17 3 6 2 2" xfId="42932"/>
    <cellStyle name="Input 17 3 6 3" xfId="32328"/>
    <cellStyle name="Input 17 3 7" xfId="16633"/>
    <cellStyle name="Input 17 3 7 2" xfId="37820"/>
    <cellStyle name="Input 17 3 8" xfId="26885"/>
    <cellStyle name="Input 17 3_Table 2A-1_EFT (Annual)" xfId="3014"/>
    <cellStyle name="Input 17 4" xfId="1187"/>
    <cellStyle name="Input 17 4 2" xfId="2457"/>
    <cellStyle name="Input 17 4 2 2" xfId="6018"/>
    <cellStyle name="Input 17 4 2 2 2" xfId="14212"/>
    <cellStyle name="Input 17 4 2 2 2 2" xfId="26184"/>
    <cellStyle name="Input 17 4 2 2 2 2 2" xfId="47370"/>
    <cellStyle name="Input 17 4 2 2 2 3" xfId="36766"/>
    <cellStyle name="Input 17 4 2 2 3" xfId="21071"/>
    <cellStyle name="Input 17 4 2 2 3 2" xfId="42258"/>
    <cellStyle name="Input 17 4 2 2 4" xfId="31674"/>
    <cellStyle name="Input 17 4 2 2_Table 2A-1_EFT (Annual)" xfId="15041"/>
    <cellStyle name="Input 17 4 2 3" xfId="11554"/>
    <cellStyle name="Input 17 4 2 3 2" xfId="23638"/>
    <cellStyle name="Input 17 4 2 3 2 2" xfId="44824"/>
    <cellStyle name="Input 17 4 2 3 3" xfId="34220"/>
    <cellStyle name="Input 17 4 2 4" xfId="18525"/>
    <cellStyle name="Input 17 4 2 4 2" xfId="39712"/>
    <cellStyle name="Input 17 4 2 5" xfId="28931"/>
    <cellStyle name="Input 17 4 2_Table 2A-1_EFT (Annual)" xfId="6846"/>
    <cellStyle name="Input 17 4 3" xfId="4748"/>
    <cellStyle name="Input 17 4 3 2" xfId="13008"/>
    <cellStyle name="Input 17 4 3 2 2" xfId="25014"/>
    <cellStyle name="Input 17 4 3 2 2 2" xfId="46200"/>
    <cellStyle name="Input 17 4 3 2 3" xfId="35596"/>
    <cellStyle name="Input 17 4 3 3" xfId="19901"/>
    <cellStyle name="Input 17 4 3 3 2" xfId="41088"/>
    <cellStyle name="Input 17 4 3 4" xfId="30405"/>
    <cellStyle name="Input 17 4 3_Table 2A-1_EFT (Annual)" xfId="15042"/>
    <cellStyle name="Input 17 4 4" xfId="10352"/>
    <cellStyle name="Input 17 4 4 2" xfId="22468"/>
    <cellStyle name="Input 17 4 4 2 2" xfId="43654"/>
    <cellStyle name="Input 17 4 4 3" xfId="33050"/>
    <cellStyle name="Input 17 4 5" xfId="17355"/>
    <cellStyle name="Input 17 4 5 2" xfId="38542"/>
    <cellStyle name="Input 17 4 6" xfId="27662"/>
    <cellStyle name="Input 17 4_Table 2A-1_EFT (Annual)" xfId="6845"/>
    <cellStyle name="Input 17 5" xfId="750"/>
    <cellStyle name="Input 17 5 2" xfId="4311"/>
    <cellStyle name="Input 17 5 2 2" xfId="12591"/>
    <cellStyle name="Input 17 5 2 2 2" xfId="24608"/>
    <cellStyle name="Input 17 5 2 2 2 2" xfId="45794"/>
    <cellStyle name="Input 17 5 2 2 3" xfId="35190"/>
    <cellStyle name="Input 17 5 2 3" xfId="19495"/>
    <cellStyle name="Input 17 5 2 3 2" xfId="40682"/>
    <cellStyle name="Input 17 5 2 4" xfId="29968"/>
    <cellStyle name="Input 17 5 2_Table 2A-1_EFT (Annual)" xfId="15043"/>
    <cellStyle name="Input 17 5 3" xfId="9939"/>
    <cellStyle name="Input 17 5 3 2" xfId="22062"/>
    <cellStyle name="Input 17 5 3 2 2" xfId="43248"/>
    <cellStyle name="Input 17 5 3 3" xfId="32644"/>
    <cellStyle name="Input 17 5 4" xfId="16949"/>
    <cellStyle name="Input 17 5 4 2" xfId="38136"/>
    <cellStyle name="Input 17 5 5" xfId="27225"/>
    <cellStyle name="Input 17 5_Table 2A-1_EFT (Annual)" xfId="6847"/>
    <cellStyle name="Input 17 6" xfId="1787"/>
    <cellStyle name="Input 17 6 2" xfId="5348"/>
    <cellStyle name="Input 17 6 2 2" xfId="13563"/>
    <cellStyle name="Input 17 6 2 2 2" xfId="25551"/>
    <cellStyle name="Input 17 6 2 2 2 2" xfId="46737"/>
    <cellStyle name="Input 17 6 2 2 3" xfId="36133"/>
    <cellStyle name="Input 17 6 2 3" xfId="20438"/>
    <cellStyle name="Input 17 6 2 3 2" xfId="41625"/>
    <cellStyle name="Input 17 6 2 4" xfId="31005"/>
    <cellStyle name="Input 17 6 2_Table 2A-1_EFT (Annual)" xfId="15044"/>
    <cellStyle name="Input 17 6 3" xfId="10907"/>
    <cellStyle name="Input 17 6 3 2" xfId="23005"/>
    <cellStyle name="Input 17 6 3 2 2" xfId="44191"/>
    <cellStyle name="Input 17 6 3 3" xfId="33587"/>
    <cellStyle name="Input 17 6 4" xfId="17892"/>
    <cellStyle name="Input 17 6 4 2" xfId="39079"/>
    <cellStyle name="Input 17 6 5" xfId="28262"/>
    <cellStyle name="Input 17 6_Table 2A-1_EFT (Annual)" xfId="6848"/>
    <cellStyle name="Input 17 7" xfId="3728"/>
    <cellStyle name="Input 17 7 2" xfId="12096"/>
    <cellStyle name="Input 17 7 2 2" xfId="24126"/>
    <cellStyle name="Input 17 7 2 2 2" xfId="45312"/>
    <cellStyle name="Input 17 7 2 3" xfId="34708"/>
    <cellStyle name="Input 17 7 3" xfId="19013"/>
    <cellStyle name="Input 17 7 3 2" xfId="40200"/>
    <cellStyle name="Input 17 7 4" xfId="29437"/>
    <cellStyle name="Input 17 7_Table 2A-1_EFT (Annual)" xfId="15045"/>
    <cellStyle name="Input 17 8" xfId="9415"/>
    <cellStyle name="Input 17 8 2" xfId="21580"/>
    <cellStyle name="Input 17 8 2 2" xfId="42766"/>
    <cellStyle name="Input 17 8 3" xfId="32162"/>
    <cellStyle name="Input 17 9" xfId="16467"/>
    <cellStyle name="Input 17 9 2" xfId="37654"/>
    <cellStyle name="Input 17_Table 2A-1_EFT (Annual)" xfId="3012"/>
    <cellStyle name="Input 18" xfId="170"/>
    <cellStyle name="Input 18 10" xfId="26725"/>
    <cellStyle name="Input 18 2" xfId="563"/>
    <cellStyle name="Input 18 2 2" xfId="1540"/>
    <cellStyle name="Input 18 2 2 2" xfId="2810"/>
    <cellStyle name="Input 18 2 2 2 2" xfId="6371"/>
    <cellStyle name="Input 18 2 2 2 2 2" xfId="14565"/>
    <cellStyle name="Input 18 2 2 2 2 2 2" xfId="26537"/>
    <cellStyle name="Input 18 2 2 2 2 2 2 2" xfId="47723"/>
    <cellStyle name="Input 18 2 2 2 2 2 3" xfId="37119"/>
    <cellStyle name="Input 18 2 2 2 2 3" xfId="21424"/>
    <cellStyle name="Input 18 2 2 2 2 3 2" xfId="42611"/>
    <cellStyle name="Input 18 2 2 2 2 4" xfId="32027"/>
    <cellStyle name="Input 18 2 2 2 2_Table 2A-1_EFT (Annual)" xfId="15046"/>
    <cellStyle name="Input 18 2 2 2 3" xfId="11907"/>
    <cellStyle name="Input 18 2 2 2 3 2" xfId="23991"/>
    <cellStyle name="Input 18 2 2 2 3 2 2" xfId="45177"/>
    <cellStyle name="Input 18 2 2 2 3 3" xfId="34573"/>
    <cellStyle name="Input 18 2 2 2 4" xfId="18878"/>
    <cellStyle name="Input 18 2 2 2 4 2" xfId="40065"/>
    <cellStyle name="Input 18 2 2 2 5" xfId="29284"/>
    <cellStyle name="Input 18 2 2 2_Table 2A-1_EFT (Annual)" xfId="6850"/>
    <cellStyle name="Input 18 2 2 3" xfId="5101"/>
    <cellStyle name="Input 18 2 2 3 2" xfId="13361"/>
    <cellStyle name="Input 18 2 2 3 2 2" xfId="25367"/>
    <cellStyle name="Input 18 2 2 3 2 2 2" xfId="46553"/>
    <cellStyle name="Input 18 2 2 3 2 3" xfId="35949"/>
    <cellStyle name="Input 18 2 2 3 3" xfId="20254"/>
    <cellStyle name="Input 18 2 2 3 3 2" xfId="41441"/>
    <cellStyle name="Input 18 2 2 3 4" xfId="30758"/>
    <cellStyle name="Input 18 2 2 3_Table 2A-1_EFT (Annual)" xfId="15047"/>
    <cellStyle name="Input 18 2 2 4" xfId="10705"/>
    <cellStyle name="Input 18 2 2 4 2" xfId="22821"/>
    <cellStyle name="Input 18 2 2 4 2 2" xfId="44007"/>
    <cellStyle name="Input 18 2 2 4 3" xfId="33403"/>
    <cellStyle name="Input 18 2 2 5" xfId="17708"/>
    <cellStyle name="Input 18 2 2 5 2" xfId="38895"/>
    <cellStyle name="Input 18 2 2 6" xfId="28015"/>
    <cellStyle name="Input 18 2 2_Table 2A-1_EFT (Annual)" xfId="6849"/>
    <cellStyle name="Input 18 2 3" xfId="1066"/>
    <cellStyle name="Input 18 2 3 2" xfId="4627"/>
    <cellStyle name="Input 18 2 3 2 2" xfId="12887"/>
    <cellStyle name="Input 18 2 3 2 2 2" xfId="24893"/>
    <cellStyle name="Input 18 2 3 2 2 2 2" xfId="46079"/>
    <cellStyle name="Input 18 2 3 2 2 3" xfId="35475"/>
    <cellStyle name="Input 18 2 3 2 3" xfId="19780"/>
    <cellStyle name="Input 18 2 3 2 3 2" xfId="40967"/>
    <cellStyle name="Input 18 2 3 2 4" xfId="30284"/>
    <cellStyle name="Input 18 2 3 2_Table 2A-1_EFT (Annual)" xfId="15048"/>
    <cellStyle name="Input 18 2 3 3" xfId="10231"/>
    <cellStyle name="Input 18 2 3 3 2" xfId="22347"/>
    <cellStyle name="Input 18 2 3 3 2 2" xfId="43533"/>
    <cellStyle name="Input 18 2 3 3 3" xfId="32929"/>
    <cellStyle name="Input 18 2 3 4" xfId="17234"/>
    <cellStyle name="Input 18 2 3 4 2" xfId="38421"/>
    <cellStyle name="Input 18 2 3 5" xfId="27541"/>
    <cellStyle name="Input 18 2 3_Table 2A-1_EFT (Annual)" xfId="6851"/>
    <cellStyle name="Input 18 2 4" xfId="2279"/>
    <cellStyle name="Input 18 2 4 2" xfId="5840"/>
    <cellStyle name="Input 18 2 4 2 2" xfId="14055"/>
    <cellStyle name="Input 18 2 4 2 2 2" xfId="26043"/>
    <cellStyle name="Input 18 2 4 2 2 2 2" xfId="47229"/>
    <cellStyle name="Input 18 2 4 2 2 3" xfId="36625"/>
    <cellStyle name="Input 18 2 4 2 3" xfId="20930"/>
    <cellStyle name="Input 18 2 4 2 3 2" xfId="42117"/>
    <cellStyle name="Input 18 2 4 2 4" xfId="31497"/>
    <cellStyle name="Input 18 2 4 2_Table 2A-1_EFT (Annual)" xfId="15049"/>
    <cellStyle name="Input 18 2 4 3" xfId="11399"/>
    <cellStyle name="Input 18 2 4 3 2" xfId="23497"/>
    <cellStyle name="Input 18 2 4 3 2 2" xfId="44683"/>
    <cellStyle name="Input 18 2 4 3 3" xfId="34079"/>
    <cellStyle name="Input 18 2 4 4" xfId="18384"/>
    <cellStyle name="Input 18 2 4 4 2" xfId="39571"/>
    <cellStyle name="Input 18 2 4 5" xfId="28754"/>
    <cellStyle name="Input 18 2 4_Table 2A-1_EFT (Annual)" xfId="6852"/>
    <cellStyle name="Input 18 2 5" xfId="4133"/>
    <cellStyle name="Input 18 2 5 2" xfId="12457"/>
    <cellStyle name="Input 18 2 5 2 2" xfId="24479"/>
    <cellStyle name="Input 18 2 5 2 2 2" xfId="45665"/>
    <cellStyle name="Input 18 2 5 2 3" xfId="35061"/>
    <cellStyle name="Input 18 2 5 3" xfId="19366"/>
    <cellStyle name="Input 18 2 5 3 2" xfId="40553"/>
    <cellStyle name="Input 18 2 5 4" xfId="29821"/>
    <cellStyle name="Input 18 2 5_Table 2A-1_EFT (Annual)" xfId="15050"/>
    <cellStyle name="Input 18 2 6" xfId="9796"/>
    <cellStyle name="Input 18 2 6 2" xfId="21933"/>
    <cellStyle name="Input 18 2 6 2 2" xfId="43119"/>
    <cellStyle name="Input 18 2 6 3" xfId="32515"/>
    <cellStyle name="Input 18 2 7" xfId="16820"/>
    <cellStyle name="Input 18 2 7 2" xfId="38007"/>
    <cellStyle name="Input 18 2 8" xfId="27078"/>
    <cellStyle name="Input 18 2_Table 2A-1_EFT (Annual)" xfId="3016"/>
    <cellStyle name="Input 18 3" xfId="401"/>
    <cellStyle name="Input 18 3 2" xfId="1384"/>
    <cellStyle name="Input 18 3 2 2" xfId="2654"/>
    <cellStyle name="Input 18 3 2 2 2" xfId="6215"/>
    <cellStyle name="Input 18 3 2 2 2 2" xfId="14409"/>
    <cellStyle name="Input 18 3 2 2 2 2 2" xfId="26381"/>
    <cellStyle name="Input 18 3 2 2 2 2 2 2" xfId="47567"/>
    <cellStyle name="Input 18 3 2 2 2 2 3" xfId="36963"/>
    <cellStyle name="Input 18 3 2 2 2 3" xfId="21268"/>
    <cellStyle name="Input 18 3 2 2 2 3 2" xfId="42455"/>
    <cellStyle name="Input 18 3 2 2 2 4" xfId="31871"/>
    <cellStyle name="Input 18 3 2 2 2_Table 2A-1_EFT (Annual)" xfId="15051"/>
    <cellStyle name="Input 18 3 2 2 3" xfId="11751"/>
    <cellStyle name="Input 18 3 2 2 3 2" xfId="23835"/>
    <cellStyle name="Input 18 3 2 2 3 2 2" xfId="45021"/>
    <cellStyle name="Input 18 3 2 2 3 3" xfId="34417"/>
    <cellStyle name="Input 18 3 2 2 4" xfId="18722"/>
    <cellStyle name="Input 18 3 2 2 4 2" xfId="39909"/>
    <cellStyle name="Input 18 3 2 2 5" xfId="29128"/>
    <cellStyle name="Input 18 3 2 2_Table 2A-1_EFT (Annual)" xfId="6854"/>
    <cellStyle name="Input 18 3 2 3" xfId="4945"/>
    <cellStyle name="Input 18 3 2 3 2" xfId="13205"/>
    <cellStyle name="Input 18 3 2 3 2 2" xfId="25211"/>
    <cellStyle name="Input 18 3 2 3 2 2 2" xfId="46397"/>
    <cellStyle name="Input 18 3 2 3 2 3" xfId="35793"/>
    <cellStyle name="Input 18 3 2 3 3" xfId="20098"/>
    <cellStyle name="Input 18 3 2 3 3 2" xfId="41285"/>
    <cellStyle name="Input 18 3 2 3 4" xfId="30602"/>
    <cellStyle name="Input 18 3 2 3_Table 2A-1_EFT (Annual)" xfId="15052"/>
    <cellStyle name="Input 18 3 2 4" xfId="10549"/>
    <cellStyle name="Input 18 3 2 4 2" xfId="22665"/>
    <cellStyle name="Input 18 3 2 4 2 2" xfId="43851"/>
    <cellStyle name="Input 18 3 2 4 3" xfId="33247"/>
    <cellStyle name="Input 18 3 2 5" xfId="17552"/>
    <cellStyle name="Input 18 3 2 5 2" xfId="38739"/>
    <cellStyle name="Input 18 3 2 6" xfId="27859"/>
    <cellStyle name="Input 18 3 2_Table 2A-1_EFT (Annual)" xfId="6853"/>
    <cellStyle name="Input 18 3 3" xfId="934"/>
    <cellStyle name="Input 18 3 3 2" xfId="4495"/>
    <cellStyle name="Input 18 3 3 2 2" xfId="12757"/>
    <cellStyle name="Input 18 3 3 2 2 2" xfId="24767"/>
    <cellStyle name="Input 18 3 3 2 2 2 2" xfId="45953"/>
    <cellStyle name="Input 18 3 3 2 2 3" xfId="35349"/>
    <cellStyle name="Input 18 3 3 2 3" xfId="19654"/>
    <cellStyle name="Input 18 3 3 2 3 2" xfId="40841"/>
    <cellStyle name="Input 18 3 3 2 4" xfId="30152"/>
    <cellStyle name="Input 18 3 3 2_Table 2A-1_EFT (Annual)" xfId="15053"/>
    <cellStyle name="Input 18 3 3 3" xfId="10104"/>
    <cellStyle name="Input 18 3 3 3 2" xfId="22221"/>
    <cellStyle name="Input 18 3 3 3 2 2" xfId="43407"/>
    <cellStyle name="Input 18 3 3 3 3" xfId="32803"/>
    <cellStyle name="Input 18 3 3 4" xfId="17108"/>
    <cellStyle name="Input 18 3 3 4 2" xfId="38295"/>
    <cellStyle name="Input 18 3 3 5" xfId="27409"/>
    <cellStyle name="Input 18 3 3_Table 2A-1_EFT (Annual)" xfId="6855"/>
    <cellStyle name="Input 18 3 4" xfId="2123"/>
    <cellStyle name="Input 18 3 4 2" xfId="5684"/>
    <cellStyle name="Input 18 3 4 2 2" xfId="13899"/>
    <cellStyle name="Input 18 3 4 2 2 2" xfId="25887"/>
    <cellStyle name="Input 18 3 4 2 2 2 2" xfId="47073"/>
    <cellStyle name="Input 18 3 4 2 2 3" xfId="36469"/>
    <cellStyle name="Input 18 3 4 2 3" xfId="20774"/>
    <cellStyle name="Input 18 3 4 2 3 2" xfId="41961"/>
    <cellStyle name="Input 18 3 4 2 4" xfId="31341"/>
    <cellStyle name="Input 18 3 4 2_Table 2A-1_EFT (Annual)" xfId="15054"/>
    <cellStyle name="Input 18 3 4 3" xfId="11243"/>
    <cellStyle name="Input 18 3 4 3 2" xfId="23341"/>
    <cellStyle name="Input 18 3 4 3 2 2" xfId="44527"/>
    <cellStyle name="Input 18 3 4 3 3" xfId="33923"/>
    <cellStyle name="Input 18 3 4 4" xfId="18228"/>
    <cellStyle name="Input 18 3 4 4 2" xfId="39415"/>
    <cellStyle name="Input 18 3 4 5" xfId="28598"/>
    <cellStyle name="Input 18 3 4_Table 2A-1_EFT (Annual)" xfId="6856"/>
    <cellStyle name="Input 18 3 5" xfId="3971"/>
    <cellStyle name="Input 18 3 5 2" xfId="12299"/>
    <cellStyle name="Input 18 3 5 2 2" xfId="24323"/>
    <cellStyle name="Input 18 3 5 2 2 2" xfId="45509"/>
    <cellStyle name="Input 18 3 5 2 3" xfId="34905"/>
    <cellStyle name="Input 18 3 5 3" xfId="19210"/>
    <cellStyle name="Input 18 3 5 3 2" xfId="40397"/>
    <cellStyle name="Input 18 3 5 4" xfId="29659"/>
    <cellStyle name="Input 18 3 5_Table 2A-1_EFT (Annual)" xfId="15055"/>
    <cellStyle name="Input 18 3 6" xfId="9636"/>
    <cellStyle name="Input 18 3 6 2" xfId="21777"/>
    <cellStyle name="Input 18 3 6 2 2" xfId="42963"/>
    <cellStyle name="Input 18 3 6 3" xfId="32359"/>
    <cellStyle name="Input 18 3 7" xfId="16664"/>
    <cellStyle name="Input 18 3 7 2" xfId="37851"/>
    <cellStyle name="Input 18 3 8" xfId="26916"/>
    <cellStyle name="Input 18 3_Table 2A-1_EFT (Annual)" xfId="3017"/>
    <cellStyle name="Input 18 4" xfId="1218"/>
    <cellStyle name="Input 18 4 2" xfId="2488"/>
    <cellStyle name="Input 18 4 2 2" xfId="6049"/>
    <cellStyle name="Input 18 4 2 2 2" xfId="14243"/>
    <cellStyle name="Input 18 4 2 2 2 2" xfId="26215"/>
    <cellStyle name="Input 18 4 2 2 2 2 2" xfId="47401"/>
    <cellStyle name="Input 18 4 2 2 2 3" xfId="36797"/>
    <cellStyle name="Input 18 4 2 2 3" xfId="21102"/>
    <cellStyle name="Input 18 4 2 2 3 2" xfId="42289"/>
    <cellStyle name="Input 18 4 2 2 4" xfId="31705"/>
    <cellStyle name="Input 18 4 2 2_Table 2A-1_EFT (Annual)" xfId="15056"/>
    <cellStyle name="Input 18 4 2 3" xfId="11585"/>
    <cellStyle name="Input 18 4 2 3 2" xfId="23669"/>
    <cellStyle name="Input 18 4 2 3 2 2" xfId="44855"/>
    <cellStyle name="Input 18 4 2 3 3" xfId="34251"/>
    <cellStyle name="Input 18 4 2 4" xfId="18556"/>
    <cellStyle name="Input 18 4 2 4 2" xfId="39743"/>
    <cellStyle name="Input 18 4 2 5" xfId="28962"/>
    <cellStyle name="Input 18 4 2_Table 2A-1_EFT (Annual)" xfId="6858"/>
    <cellStyle name="Input 18 4 3" xfId="4779"/>
    <cellStyle name="Input 18 4 3 2" xfId="13039"/>
    <cellStyle name="Input 18 4 3 2 2" xfId="25045"/>
    <cellStyle name="Input 18 4 3 2 2 2" xfId="46231"/>
    <cellStyle name="Input 18 4 3 2 3" xfId="35627"/>
    <cellStyle name="Input 18 4 3 3" xfId="19932"/>
    <cellStyle name="Input 18 4 3 3 2" xfId="41119"/>
    <cellStyle name="Input 18 4 3 4" xfId="30436"/>
    <cellStyle name="Input 18 4 3_Table 2A-1_EFT (Annual)" xfId="15057"/>
    <cellStyle name="Input 18 4 4" xfId="10383"/>
    <cellStyle name="Input 18 4 4 2" xfId="22499"/>
    <cellStyle name="Input 18 4 4 2 2" xfId="43685"/>
    <cellStyle name="Input 18 4 4 3" xfId="33081"/>
    <cellStyle name="Input 18 4 5" xfId="17386"/>
    <cellStyle name="Input 18 4 5 2" xfId="38573"/>
    <cellStyle name="Input 18 4 6" xfId="27693"/>
    <cellStyle name="Input 18 4_Table 2A-1_EFT (Annual)" xfId="6857"/>
    <cellStyle name="Input 18 5" xfId="775"/>
    <cellStyle name="Input 18 5 2" xfId="4336"/>
    <cellStyle name="Input 18 5 2 2" xfId="12616"/>
    <cellStyle name="Input 18 5 2 2 2" xfId="24633"/>
    <cellStyle name="Input 18 5 2 2 2 2" xfId="45819"/>
    <cellStyle name="Input 18 5 2 2 3" xfId="35215"/>
    <cellStyle name="Input 18 5 2 3" xfId="19520"/>
    <cellStyle name="Input 18 5 2 3 2" xfId="40707"/>
    <cellStyle name="Input 18 5 2 4" xfId="29993"/>
    <cellStyle name="Input 18 5 2_Table 2A-1_EFT (Annual)" xfId="15058"/>
    <cellStyle name="Input 18 5 3" xfId="9964"/>
    <cellStyle name="Input 18 5 3 2" xfId="22087"/>
    <cellStyle name="Input 18 5 3 2 2" xfId="43273"/>
    <cellStyle name="Input 18 5 3 3" xfId="32669"/>
    <cellStyle name="Input 18 5 4" xfId="16974"/>
    <cellStyle name="Input 18 5 4 2" xfId="38161"/>
    <cellStyle name="Input 18 5 5" xfId="27250"/>
    <cellStyle name="Input 18 5_Table 2A-1_EFT (Annual)" xfId="6859"/>
    <cellStyle name="Input 18 6" xfId="1957"/>
    <cellStyle name="Input 18 6 2" xfId="5518"/>
    <cellStyle name="Input 18 6 2 2" xfId="13733"/>
    <cellStyle name="Input 18 6 2 2 2" xfId="25721"/>
    <cellStyle name="Input 18 6 2 2 2 2" xfId="46907"/>
    <cellStyle name="Input 18 6 2 2 3" xfId="36303"/>
    <cellStyle name="Input 18 6 2 3" xfId="20608"/>
    <cellStyle name="Input 18 6 2 3 2" xfId="41795"/>
    <cellStyle name="Input 18 6 2 4" xfId="31175"/>
    <cellStyle name="Input 18 6 2_Table 2A-1_EFT (Annual)" xfId="15059"/>
    <cellStyle name="Input 18 6 3" xfId="11077"/>
    <cellStyle name="Input 18 6 3 2" xfId="23175"/>
    <cellStyle name="Input 18 6 3 2 2" xfId="44361"/>
    <cellStyle name="Input 18 6 3 3" xfId="33757"/>
    <cellStyle name="Input 18 6 4" xfId="18062"/>
    <cellStyle name="Input 18 6 4 2" xfId="39249"/>
    <cellStyle name="Input 18 6 5" xfId="28432"/>
    <cellStyle name="Input 18 6_Table 2A-1_EFT (Annual)" xfId="6860"/>
    <cellStyle name="Input 18 7" xfId="3759"/>
    <cellStyle name="Input 18 7 2" xfId="12127"/>
    <cellStyle name="Input 18 7 2 2" xfId="24157"/>
    <cellStyle name="Input 18 7 2 2 2" xfId="45343"/>
    <cellStyle name="Input 18 7 2 3" xfId="34739"/>
    <cellStyle name="Input 18 7 3" xfId="19044"/>
    <cellStyle name="Input 18 7 3 2" xfId="40231"/>
    <cellStyle name="Input 18 7 4" xfId="29468"/>
    <cellStyle name="Input 18 7_Table 2A-1_EFT (Annual)" xfId="15060"/>
    <cellStyle name="Input 18 8" xfId="9446"/>
    <cellStyle name="Input 18 8 2" xfId="21611"/>
    <cellStyle name="Input 18 8 2 2" xfId="42797"/>
    <cellStyle name="Input 18 8 3" xfId="32193"/>
    <cellStyle name="Input 18 9" xfId="16498"/>
    <cellStyle name="Input 18 9 2" xfId="37685"/>
    <cellStyle name="Input 18_Table 2A-1_EFT (Annual)" xfId="3015"/>
    <cellStyle name="Input 19" xfId="167"/>
    <cellStyle name="Input 19 10" xfId="26722"/>
    <cellStyle name="Input 19 2" xfId="560"/>
    <cellStyle name="Input 19 2 2" xfId="1537"/>
    <cellStyle name="Input 19 2 2 2" xfId="2807"/>
    <cellStyle name="Input 19 2 2 2 2" xfId="6368"/>
    <cellStyle name="Input 19 2 2 2 2 2" xfId="14562"/>
    <cellStyle name="Input 19 2 2 2 2 2 2" xfId="26534"/>
    <cellStyle name="Input 19 2 2 2 2 2 2 2" xfId="47720"/>
    <cellStyle name="Input 19 2 2 2 2 2 3" xfId="37116"/>
    <cellStyle name="Input 19 2 2 2 2 3" xfId="21421"/>
    <cellStyle name="Input 19 2 2 2 2 3 2" xfId="42608"/>
    <cellStyle name="Input 19 2 2 2 2 4" xfId="32024"/>
    <cellStyle name="Input 19 2 2 2 2_Table 2A-1_EFT (Annual)" xfId="15061"/>
    <cellStyle name="Input 19 2 2 2 3" xfId="11904"/>
    <cellStyle name="Input 19 2 2 2 3 2" xfId="23988"/>
    <cellStyle name="Input 19 2 2 2 3 2 2" xfId="45174"/>
    <cellStyle name="Input 19 2 2 2 3 3" xfId="34570"/>
    <cellStyle name="Input 19 2 2 2 4" xfId="18875"/>
    <cellStyle name="Input 19 2 2 2 4 2" xfId="40062"/>
    <cellStyle name="Input 19 2 2 2 5" xfId="29281"/>
    <cellStyle name="Input 19 2 2 2_Table 2A-1_EFT (Annual)" xfId="6862"/>
    <cellStyle name="Input 19 2 2 3" xfId="5098"/>
    <cellStyle name="Input 19 2 2 3 2" xfId="13358"/>
    <cellStyle name="Input 19 2 2 3 2 2" xfId="25364"/>
    <cellStyle name="Input 19 2 2 3 2 2 2" xfId="46550"/>
    <cellStyle name="Input 19 2 2 3 2 3" xfId="35946"/>
    <cellStyle name="Input 19 2 2 3 3" xfId="20251"/>
    <cellStyle name="Input 19 2 2 3 3 2" xfId="41438"/>
    <cellStyle name="Input 19 2 2 3 4" xfId="30755"/>
    <cellStyle name="Input 19 2 2 3_Table 2A-1_EFT (Annual)" xfId="15062"/>
    <cellStyle name="Input 19 2 2 4" xfId="10702"/>
    <cellStyle name="Input 19 2 2 4 2" xfId="22818"/>
    <cellStyle name="Input 19 2 2 4 2 2" xfId="44004"/>
    <cellStyle name="Input 19 2 2 4 3" xfId="33400"/>
    <cellStyle name="Input 19 2 2 5" xfId="17705"/>
    <cellStyle name="Input 19 2 2 5 2" xfId="38892"/>
    <cellStyle name="Input 19 2 2 6" xfId="28012"/>
    <cellStyle name="Input 19 2 2_Table 2A-1_EFT (Annual)" xfId="6861"/>
    <cellStyle name="Input 19 2 3" xfId="1063"/>
    <cellStyle name="Input 19 2 3 2" xfId="4624"/>
    <cellStyle name="Input 19 2 3 2 2" xfId="12884"/>
    <cellStyle name="Input 19 2 3 2 2 2" xfId="24890"/>
    <cellStyle name="Input 19 2 3 2 2 2 2" xfId="46076"/>
    <cellStyle name="Input 19 2 3 2 2 3" xfId="35472"/>
    <cellStyle name="Input 19 2 3 2 3" xfId="19777"/>
    <cellStyle name="Input 19 2 3 2 3 2" xfId="40964"/>
    <cellStyle name="Input 19 2 3 2 4" xfId="30281"/>
    <cellStyle name="Input 19 2 3 2_Table 2A-1_EFT (Annual)" xfId="15063"/>
    <cellStyle name="Input 19 2 3 3" xfId="10228"/>
    <cellStyle name="Input 19 2 3 3 2" xfId="22344"/>
    <cellStyle name="Input 19 2 3 3 2 2" xfId="43530"/>
    <cellStyle name="Input 19 2 3 3 3" xfId="32926"/>
    <cellStyle name="Input 19 2 3 4" xfId="17231"/>
    <cellStyle name="Input 19 2 3 4 2" xfId="38418"/>
    <cellStyle name="Input 19 2 3 5" xfId="27538"/>
    <cellStyle name="Input 19 2 3_Table 2A-1_EFT (Annual)" xfId="6863"/>
    <cellStyle name="Input 19 2 4" xfId="2276"/>
    <cellStyle name="Input 19 2 4 2" xfId="5837"/>
    <cellStyle name="Input 19 2 4 2 2" xfId="14052"/>
    <cellStyle name="Input 19 2 4 2 2 2" xfId="26040"/>
    <cellStyle name="Input 19 2 4 2 2 2 2" xfId="47226"/>
    <cellStyle name="Input 19 2 4 2 2 3" xfId="36622"/>
    <cellStyle name="Input 19 2 4 2 3" xfId="20927"/>
    <cellStyle name="Input 19 2 4 2 3 2" xfId="42114"/>
    <cellStyle name="Input 19 2 4 2 4" xfId="31494"/>
    <cellStyle name="Input 19 2 4 2_Table 2A-1_EFT (Annual)" xfId="15064"/>
    <cellStyle name="Input 19 2 4 3" xfId="11396"/>
    <cellStyle name="Input 19 2 4 3 2" xfId="23494"/>
    <cellStyle name="Input 19 2 4 3 2 2" xfId="44680"/>
    <cellStyle name="Input 19 2 4 3 3" xfId="34076"/>
    <cellStyle name="Input 19 2 4 4" xfId="18381"/>
    <cellStyle name="Input 19 2 4 4 2" xfId="39568"/>
    <cellStyle name="Input 19 2 4 5" xfId="28751"/>
    <cellStyle name="Input 19 2 4_Table 2A-1_EFT (Annual)" xfId="6864"/>
    <cellStyle name="Input 19 2 5" xfId="4130"/>
    <cellStyle name="Input 19 2 5 2" xfId="12454"/>
    <cellStyle name="Input 19 2 5 2 2" xfId="24476"/>
    <cellStyle name="Input 19 2 5 2 2 2" xfId="45662"/>
    <cellStyle name="Input 19 2 5 2 3" xfId="35058"/>
    <cellStyle name="Input 19 2 5 3" xfId="19363"/>
    <cellStyle name="Input 19 2 5 3 2" xfId="40550"/>
    <cellStyle name="Input 19 2 5 4" xfId="29818"/>
    <cellStyle name="Input 19 2 5_Table 2A-1_EFT (Annual)" xfId="15065"/>
    <cellStyle name="Input 19 2 6" xfId="9793"/>
    <cellStyle name="Input 19 2 6 2" xfId="21930"/>
    <cellStyle name="Input 19 2 6 2 2" xfId="43116"/>
    <cellStyle name="Input 19 2 6 3" xfId="32512"/>
    <cellStyle name="Input 19 2 7" xfId="16817"/>
    <cellStyle name="Input 19 2 7 2" xfId="38004"/>
    <cellStyle name="Input 19 2 8" xfId="27075"/>
    <cellStyle name="Input 19 2_Table 2A-1_EFT (Annual)" xfId="3019"/>
    <cellStyle name="Input 19 3" xfId="398"/>
    <cellStyle name="Input 19 3 2" xfId="1381"/>
    <cellStyle name="Input 19 3 2 2" xfId="2651"/>
    <cellStyle name="Input 19 3 2 2 2" xfId="6212"/>
    <cellStyle name="Input 19 3 2 2 2 2" xfId="14406"/>
    <cellStyle name="Input 19 3 2 2 2 2 2" xfId="26378"/>
    <cellStyle name="Input 19 3 2 2 2 2 2 2" xfId="47564"/>
    <cellStyle name="Input 19 3 2 2 2 2 3" xfId="36960"/>
    <cellStyle name="Input 19 3 2 2 2 3" xfId="21265"/>
    <cellStyle name="Input 19 3 2 2 2 3 2" xfId="42452"/>
    <cellStyle name="Input 19 3 2 2 2 4" xfId="31868"/>
    <cellStyle name="Input 19 3 2 2 2_Table 2A-1_EFT (Annual)" xfId="15066"/>
    <cellStyle name="Input 19 3 2 2 3" xfId="11748"/>
    <cellStyle name="Input 19 3 2 2 3 2" xfId="23832"/>
    <cellStyle name="Input 19 3 2 2 3 2 2" xfId="45018"/>
    <cellStyle name="Input 19 3 2 2 3 3" xfId="34414"/>
    <cellStyle name="Input 19 3 2 2 4" xfId="18719"/>
    <cellStyle name="Input 19 3 2 2 4 2" xfId="39906"/>
    <cellStyle name="Input 19 3 2 2 5" xfId="29125"/>
    <cellStyle name="Input 19 3 2 2_Table 2A-1_EFT (Annual)" xfId="6866"/>
    <cellStyle name="Input 19 3 2 3" xfId="4942"/>
    <cellStyle name="Input 19 3 2 3 2" xfId="13202"/>
    <cellStyle name="Input 19 3 2 3 2 2" xfId="25208"/>
    <cellStyle name="Input 19 3 2 3 2 2 2" xfId="46394"/>
    <cellStyle name="Input 19 3 2 3 2 3" xfId="35790"/>
    <cellStyle name="Input 19 3 2 3 3" xfId="20095"/>
    <cellStyle name="Input 19 3 2 3 3 2" xfId="41282"/>
    <cellStyle name="Input 19 3 2 3 4" xfId="30599"/>
    <cellStyle name="Input 19 3 2 3_Table 2A-1_EFT (Annual)" xfId="15067"/>
    <cellStyle name="Input 19 3 2 4" xfId="10546"/>
    <cellStyle name="Input 19 3 2 4 2" xfId="22662"/>
    <cellStyle name="Input 19 3 2 4 2 2" xfId="43848"/>
    <cellStyle name="Input 19 3 2 4 3" xfId="33244"/>
    <cellStyle name="Input 19 3 2 5" xfId="17549"/>
    <cellStyle name="Input 19 3 2 5 2" xfId="38736"/>
    <cellStyle name="Input 19 3 2 6" xfId="27856"/>
    <cellStyle name="Input 19 3 2_Table 2A-1_EFT (Annual)" xfId="6865"/>
    <cellStyle name="Input 19 3 3" xfId="931"/>
    <cellStyle name="Input 19 3 3 2" xfId="4492"/>
    <cellStyle name="Input 19 3 3 2 2" xfId="12754"/>
    <cellStyle name="Input 19 3 3 2 2 2" xfId="24764"/>
    <cellStyle name="Input 19 3 3 2 2 2 2" xfId="45950"/>
    <cellStyle name="Input 19 3 3 2 2 3" xfId="35346"/>
    <cellStyle name="Input 19 3 3 2 3" xfId="19651"/>
    <cellStyle name="Input 19 3 3 2 3 2" xfId="40838"/>
    <cellStyle name="Input 19 3 3 2 4" xfId="30149"/>
    <cellStyle name="Input 19 3 3 2_Table 2A-1_EFT (Annual)" xfId="15068"/>
    <cellStyle name="Input 19 3 3 3" xfId="10101"/>
    <cellStyle name="Input 19 3 3 3 2" xfId="22218"/>
    <cellStyle name="Input 19 3 3 3 2 2" xfId="43404"/>
    <cellStyle name="Input 19 3 3 3 3" xfId="32800"/>
    <cellStyle name="Input 19 3 3 4" xfId="17105"/>
    <cellStyle name="Input 19 3 3 4 2" xfId="38292"/>
    <cellStyle name="Input 19 3 3 5" xfId="27406"/>
    <cellStyle name="Input 19 3 3_Table 2A-1_EFT (Annual)" xfId="6867"/>
    <cellStyle name="Input 19 3 4" xfId="2120"/>
    <cellStyle name="Input 19 3 4 2" xfId="5681"/>
    <cellStyle name="Input 19 3 4 2 2" xfId="13896"/>
    <cellStyle name="Input 19 3 4 2 2 2" xfId="25884"/>
    <cellStyle name="Input 19 3 4 2 2 2 2" xfId="47070"/>
    <cellStyle name="Input 19 3 4 2 2 3" xfId="36466"/>
    <cellStyle name="Input 19 3 4 2 3" xfId="20771"/>
    <cellStyle name="Input 19 3 4 2 3 2" xfId="41958"/>
    <cellStyle name="Input 19 3 4 2 4" xfId="31338"/>
    <cellStyle name="Input 19 3 4 2_Table 2A-1_EFT (Annual)" xfId="15069"/>
    <cellStyle name="Input 19 3 4 3" xfId="11240"/>
    <cellStyle name="Input 19 3 4 3 2" xfId="23338"/>
    <cellStyle name="Input 19 3 4 3 2 2" xfId="44524"/>
    <cellStyle name="Input 19 3 4 3 3" xfId="33920"/>
    <cellStyle name="Input 19 3 4 4" xfId="18225"/>
    <cellStyle name="Input 19 3 4 4 2" xfId="39412"/>
    <cellStyle name="Input 19 3 4 5" xfId="28595"/>
    <cellStyle name="Input 19 3 4_Table 2A-1_EFT (Annual)" xfId="6868"/>
    <cellStyle name="Input 19 3 5" xfId="3968"/>
    <cellStyle name="Input 19 3 5 2" xfId="12296"/>
    <cellStyle name="Input 19 3 5 2 2" xfId="24320"/>
    <cellStyle name="Input 19 3 5 2 2 2" xfId="45506"/>
    <cellStyle name="Input 19 3 5 2 3" xfId="34902"/>
    <cellStyle name="Input 19 3 5 3" xfId="19207"/>
    <cellStyle name="Input 19 3 5 3 2" xfId="40394"/>
    <cellStyle name="Input 19 3 5 4" xfId="29656"/>
    <cellStyle name="Input 19 3 5_Table 2A-1_EFT (Annual)" xfId="15070"/>
    <cellStyle name="Input 19 3 6" xfId="9633"/>
    <cellStyle name="Input 19 3 6 2" xfId="21774"/>
    <cellStyle name="Input 19 3 6 2 2" xfId="42960"/>
    <cellStyle name="Input 19 3 6 3" xfId="32356"/>
    <cellStyle name="Input 19 3 7" xfId="16661"/>
    <cellStyle name="Input 19 3 7 2" xfId="37848"/>
    <cellStyle name="Input 19 3 8" xfId="26913"/>
    <cellStyle name="Input 19 3_Table 2A-1_EFT (Annual)" xfId="3020"/>
    <cellStyle name="Input 19 4" xfId="1215"/>
    <cellStyle name="Input 19 4 2" xfId="2485"/>
    <cellStyle name="Input 19 4 2 2" xfId="6046"/>
    <cellStyle name="Input 19 4 2 2 2" xfId="14240"/>
    <cellStyle name="Input 19 4 2 2 2 2" xfId="26212"/>
    <cellStyle name="Input 19 4 2 2 2 2 2" xfId="47398"/>
    <cellStyle name="Input 19 4 2 2 2 3" xfId="36794"/>
    <cellStyle name="Input 19 4 2 2 3" xfId="21099"/>
    <cellStyle name="Input 19 4 2 2 3 2" xfId="42286"/>
    <cellStyle name="Input 19 4 2 2 4" xfId="31702"/>
    <cellStyle name="Input 19 4 2 2_Table 2A-1_EFT (Annual)" xfId="15071"/>
    <cellStyle name="Input 19 4 2 3" xfId="11582"/>
    <cellStyle name="Input 19 4 2 3 2" xfId="23666"/>
    <cellStyle name="Input 19 4 2 3 2 2" xfId="44852"/>
    <cellStyle name="Input 19 4 2 3 3" xfId="34248"/>
    <cellStyle name="Input 19 4 2 4" xfId="18553"/>
    <cellStyle name="Input 19 4 2 4 2" xfId="39740"/>
    <cellStyle name="Input 19 4 2 5" xfId="28959"/>
    <cellStyle name="Input 19 4 2_Table 2A-1_EFT (Annual)" xfId="6870"/>
    <cellStyle name="Input 19 4 3" xfId="4776"/>
    <cellStyle name="Input 19 4 3 2" xfId="13036"/>
    <cellStyle name="Input 19 4 3 2 2" xfId="25042"/>
    <cellStyle name="Input 19 4 3 2 2 2" xfId="46228"/>
    <cellStyle name="Input 19 4 3 2 3" xfId="35624"/>
    <cellStyle name="Input 19 4 3 3" xfId="19929"/>
    <cellStyle name="Input 19 4 3 3 2" xfId="41116"/>
    <cellStyle name="Input 19 4 3 4" xfId="30433"/>
    <cellStyle name="Input 19 4 3_Table 2A-1_EFT (Annual)" xfId="15072"/>
    <cellStyle name="Input 19 4 4" xfId="10380"/>
    <cellStyle name="Input 19 4 4 2" xfId="22496"/>
    <cellStyle name="Input 19 4 4 2 2" xfId="43682"/>
    <cellStyle name="Input 19 4 4 3" xfId="33078"/>
    <cellStyle name="Input 19 4 5" xfId="17383"/>
    <cellStyle name="Input 19 4 5 2" xfId="38570"/>
    <cellStyle name="Input 19 4 6" xfId="27690"/>
    <cellStyle name="Input 19 4_Table 2A-1_EFT (Annual)" xfId="6869"/>
    <cellStyle name="Input 19 5" xfId="772"/>
    <cellStyle name="Input 19 5 2" xfId="4333"/>
    <cellStyle name="Input 19 5 2 2" xfId="12613"/>
    <cellStyle name="Input 19 5 2 2 2" xfId="24630"/>
    <cellStyle name="Input 19 5 2 2 2 2" xfId="45816"/>
    <cellStyle name="Input 19 5 2 2 3" xfId="35212"/>
    <cellStyle name="Input 19 5 2 3" xfId="19517"/>
    <cellStyle name="Input 19 5 2 3 2" xfId="40704"/>
    <cellStyle name="Input 19 5 2 4" xfId="29990"/>
    <cellStyle name="Input 19 5 2_Table 2A-1_EFT (Annual)" xfId="15073"/>
    <cellStyle name="Input 19 5 3" xfId="9961"/>
    <cellStyle name="Input 19 5 3 2" xfId="22084"/>
    <cellStyle name="Input 19 5 3 2 2" xfId="43270"/>
    <cellStyle name="Input 19 5 3 3" xfId="32666"/>
    <cellStyle name="Input 19 5 4" xfId="16971"/>
    <cellStyle name="Input 19 5 4 2" xfId="38158"/>
    <cellStyle name="Input 19 5 5" xfId="27247"/>
    <cellStyle name="Input 19 5_Table 2A-1_EFT (Annual)" xfId="6871"/>
    <cellStyle name="Input 19 6" xfId="1954"/>
    <cellStyle name="Input 19 6 2" xfId="5515"/>
    <cellStyle name="Input 19 6 2 2" xfId="13730"/>
    <cellStyle name="Input 19 6 2 2 2" xfId="25718"/>
    <cellStyle name="Input 19 6 2 2 2 2" xfId="46904"/>
    <cellStyle name="Input 19 6 2 2 3" xfId="36300"/>
    <cellStyle name="Input 19 6 2 3" xfId="20605"/>
    <cellStyle name="Input 19 6 2 3 2" xfId="41792"/>
    <cellStyle name="Input 19 6 2 4" xfId="31172"/>
    <cellStyle name="Input 19 6 2_Table 2A-1_EFT (Annual)" xfId="15074"/>
    <cellStyle name="Input 19 6 3" xfId="11074"/>
    <cellStyle name="Input 19 6 3 2" xfId="23172"/>
    <cellStyle name="Input 19 6 3 2 2" xfId="44358"/>
    <cellStyle name="Input 19 6 3 3" xfId="33754"/>
    <cellStyle name="Input 19 6 4" xfId="18059"/>
    <cellStyle name="Input 19 6 4 2" xfId="39246"/>
    <cellStyle name="Input 19 6 5" xfId="28429"/>
    <cellStyle name="Input 19 6_Table 2A-1_EFT (Annual)" xfId="6872"/>
    <cellStyle name="Input 19 7" xfId="3756"/>
    <cellStyle name="Input 19 7 2" xfId="12124"/>
    <cellStyle name="Input 19 7 2 2" xfId="24154"/>
    <cellStyle name="Input 19 7 2 2 2" xfId="45340"/>
    <cellStyle name="Input 19 7 2 3" xfId="34736"/>
    <cellStyle name="Input 19 7 3" xfId="19041"/>
    <cellStyle name="Input 19 7 3 2" xfId="40228"/>
    <cellStyle name="Input 19 7 4" xfId="29465"/>
    <cellStyle name="Input 19 7_Table 2A-1_EFT (Annual)" xfId="15075"/>
    <cellStyle name="Input 19 8" xfId="9443"/>
    <cellStyle name="Input 19 8 2" xfId="21608"/>
    <cellStyle name="Input 19 8 2 2" xfId="42794"/>
    <cellStyle name="Input 19 8 3" xfId="32190"/>
    <cellStyle name="Input 19 9" xfId="16495"/>
    <cellStyle name="Input 19 9 2" xfId="37682"/>
    <cellStyle name="Input 19_Table 2A-1_EFT (Annual)" xfId="3018"/>
    <cellStyle name="Input 2" xfId="99"/>
    <cellStyle name="Input 2 10" xfId="21516"/>
    <cellStyle name="Input 2 10 2" xfId="42703"/>
    <cellStyle name="Input 2 11" xfId="26654"/>
    <cellStyle name="Input 2 2" xfId="497"/>
    <cellStyle name="Input 2 2 2" xfId="1474"/>
    <cellStyle name="Input 2 2 2 2" xfId="2744"/>
    <cellStyle name="Input 2 2 2 2 2" xfId="6305"/>
    <cellStyle name="Input 2 2 2 2 2 2" xfId="14499"/>
    <cellStyle name="Input 2 2 2 2 2 2 2" xfId="26471"/>
    <cellStyle name="Input 2 2 2 2 2 2 2 2" xfId="47657"/>
    <cellStyle name="Input 2 2 2 2 2 2 3" xfId="37053"/>
    <cellStyle name="Input 2 2 2 2 2 3" xfId="21358"/>
    <cellStyle name="Input 2 2 2 2 2 3 2" xfId="42545"/>
    <cellStyle name="Input 2 2 2 2 2 4" xfId="31961"/>
    <cellStyle name="Input 2 2 2 2 2_Table 2A-1_EFT (Annual)" xfId="15076"/>
    <cellStyle name="Input 2 2 2 2 3" xfId="11841"/>
    <cellStyle name="Input 2 2 2 2 3 2" xfId="23925"/>
    <cellStyle name="Input 2 2 2 2 3 2 2" xfId="45111"/>
    <cellStyle name="Input 2 2 2 2 3 3" xfId="34507"/>
    <cellStyle name="Input 2 2 2 2 4" xfId="18812"/>
    <cellStyle name="Input 2 2 2 2 4 2" xfId="39999"/>
    <cellStyle name="Input 2 2 2 2 5" xfId="29218"/>
    <cellStyle name="Input 2 2 2 2_Table 2A-1_EFT (Annual)" xfId="6874"/>
    <cellStyle name="Input 2 2 2 3" xfId="5035"/>
    <cellStyle name="Input 2 2 2 3 2" xfId="13295"/>
    <cellStyle name="Input 2 2 2 3 2 2" xfId="25301"/>
    <cellStyle name="Input 2 2 2 3 2 2 2" xfId="46487"/>
    <cellStyle name="Input 2 2 2 3 2 3" xfId="35883"/>
    <cellStyle name="Input 2 2 2 3 3" xfId="20188"/>
    <cellStyle name="Input 2 2 2 3 3 2" xfId="41375"/>
    <cellStyle name="Input 2 2 2 3 4" xfId="30692"/>
    <cellStyle name="Input 2 2 2 3_Table 2A-1_EFT (Annual)" xfId="15077"/>
    <cellStyle name="Input 2 2 2 4" xfId="10639"/>
    <cellStyle name="Input 2 2 2 4 2" xfId="22755"/>
    <cellStyle name="Input 2 2 2 4 2 2" xfId="43941"/>
    <cellStyle name="Input 2 2 2 4 3" xfId="33337"/>
    <cellStyle name="Input 2 2 2 5" xfId="17642"/>
    <cellStyle name="Input 2 2 2 5 2" xfId="38829"/>
    <cellStyle name="Input 2 2 2 6" xfId="27949"/>
    <cellStyle name="Input 2 2 2_Table 2A-1_EFT (Annual)" xfId="6873"/>
    <cellStyle name="Input 2 2 3" xfId="1012"/>
    <cellStyle name="Input 2 2 3 2" xfId="4573"/>
    <cellStyle name="Input 2 2 3 2 2" xfId="12833"/>
    <cellStyle name="Input 2 2 3 2 2 2" xfId="24839"/>
    <cellStyle name="Input 2 2 3 2 2 2 2" xfId="46025"/>
    <cellStyle name="Input 2 2 3 2 2 3" xfId="35421"/>
    <cellStyle name="Input 2 2 3 2 3" xfId="19726"/>
    <cellStyle name="Input 2 2 3 2 3 2" xfId="40913"/>
    <cellStyle name="Input 2 2 3 2 4" xfId="30230"/>
    <cellStyle name="Input 2 2 3 2_Table 2A-1_EFT (Annual)" xfId="15078"/>
    <cellStyle name="Input 2 2 3 3" xfId="10177"/>
    <cellStyle name="Input 2 2 3 3 2" xfId="22293"/>
    <cellStyle name="Input 2 2 3 3 2 2" xfId="43479"/>
    <cellStyle name="Input 2 2 3 3 3" xfId="32875"/>
    <cellStyle name="Input 2 2 3 4" xfId="17180"/>
    <cellStyle name="Input 2 2 3 4 2" xfId="38367"/>
    <cellStyle name="Input 2 2 3 5" xfId="27487"/>
    <cellStyle name="Input 2 2 3_Table 2A-1_EFT (Annual)" xfId="6875"/>
    <cellStyle name="Input 2 2 4" xfId="2213"/>
    <cellStyle name="Input 2 2 4 2" xfId="5774"/>
    <cellStyle name="Input 2 2 4 2 2" xfId="13989"/>
    <cellStyle name="Input 2 2 4 2 2 2" xfId="25977"/>
    <cellStyle name="Input 2 2 4 2 2 2 2" xfId="47163"/>
    <cellStyle name="Input 2 2 4 2 2 3" xfId="36559"/>
    <cellStyle name="Input 2 2 4 2 3" xfId="20864"/>
    <cellStyle name="Input 2 2 4 2 3 2" xfId="42051"/>
    <cellStyle name="Input 2 2 4 2 4" xfId="31431"/>
    <cellStyle name="Input 2 2 4 2_Table 2A-1_EFT (Annual)" xfId="15079"/>
    <cellStyle name="Input 2 2 4 3" xfId="11333"/>
    <cellStyle name="Input 2 2 4 3 2" xfId="23431"/>
    <cellStyle name="Input 2 2 4 3 2 2" xfId="44617"/>
    <cellStyle name="Input 2 2 4 3 3" xfId="34013"/>
    <cellStyle name="Input 2 2 4 4" xfId="18318"/>
    <cellStyle name="Input 2 2 4 4 2" xfId="39505"/>
    <cellStyle name="Input 2 2 4 5" xfId="28688"/>
    <cellStyle name="Input 2 2 4_Table 2A-1_EFT (Annual)" xfId="6876"/>
    <cellStyle name="Input 2 2 5" xfId="4067"/>
    <cellStyle name="Input 2 2 5 2" xfId="12391"/>
    <cellStyle name="Input 2 2 5 2 2" xfId="24413"/>
    <cellStyle name="Input 2 2 5 2 2 2" xfId="45599"/>
    <cellStyle name="Input 2 2 5 2 3" xfId="34995"/>
    <cellStyle name="Input 2 2 5 3" xfId="19300"/>
    <cellStyle name="Input 2 2 5 3 2" xfId="40487"/>
    <cellStyle name="Input 2 2 5 4" xfId="29755"/>
    <cellStyle name="Input 2 2 5_Table 2A-1_EFT (Annual)" xfId="15080"/>
    <cellStyle name="Input 2 2 6" xfId="9730"/>
    <cellStyle name="Input 2 2 6 2" xfId="21867"/>
    <cellStyle name="Input 2 2 6 2 2" xfId="43053"/>
    <cellStyle name="Input 2 2 6 3" xfId="32449"/>
    <cellStyle name="Input 2 2 7" xfId="16754"/>
    <cellStyle name="Input 2 2 7 2" xfId="37941"/>
    <cellStyle name="Input 2 2 8" xfId="27012"/>
    <cellStyle name="Input 2 2_Table 2A-1_EFT (Annual)" xfId="3022"/>
    <cellStyle name="Input 2 3" xfId="330"/>
    <cellStyle name="Input 2 3 2" xfId="1318"/>
    <cellStyle name="Input 2 3 2 2" xfId="2588"/>
    <cellStyle name="Input 2 3 2 2 2" xfId="6149"/>
    <cellStyle name="Input 2 3 2 2 2 2" xfId="14343"/>
    <cellStyle name="Input 2 3 2 2 2 2 2" xfId="26315"/>
    <cellStyle name="Input 2 3 2 2 2 2 2 2" xfId="47501"/>
    <cellStyle name="Input 2 3 2 2 2 2 3" xfId="36897"/>
    <cellStyle name="Input 2 3 2 2 2 3" xfId="21202"/>
    <cellStyle name="Input 2 3 2 2 2 3 2" xfId="42389"/>
    <cellStyle name="Input 2 3 2 2 2 4" xfId="31805"/>
    <cellStyle name="Input 2 3 2 2 2_Table 2A-1_EFT (Annual)" xfId="15081"/>
    <cellStyle name="Input 2 3 2 2 3" xfId="11685"/>
    <cellStyle name="Input 2 3 2 2 3 2" xfId="23769"/>
    <cellStyle name="Input 2 3 2 2 3 2 2" xfId="44955"/>
    <cellStyle name="Input 2 3 2 2 3 3" xfId="34351"/>
    <cellStyle name="Input 2 3 2 2 4" xfId="18656"/>
    <cellStyle name="Input 2 3 2 2 4 2" xfId="39843"/>
    <cellStyle name="Input 2 3 2 2 5" xfId="29062"/>
    <cellStyle name="Input 2 3 2 2_Table 2A-1_EFT (Annual)" xfId="6878"/>
    <cellStyle name="Input 2 3 2 3" xfId="4879"/>
    <cellStyle name="Input 2 3 2 3 2" xfId="13139"/>
    <cellStyle name="Input 2 3 2 3 2 2" xfId="25145"/>
    <cellStyle name="Input 2 3 2 3 2 2 2" xfId="46331"/>
    <cellStyle name="Input 2 3 2 3 2 3" xfId="35727"/>
    <cellStyle name="Input 2 3 2 3 3" xfId="20032"/>
    <cellStyle name="Input 2 3 2 3 3 2" xfId="41219"/>
    <cellStyle name="Input 2 3 2 3 4" xfId="30536"/>
    <cellStyle name="Input 2 3 2 3_Table 2A-1_EFT (Annual)" xfId="15082"/>
    <cellStyle name="Input 2 3 2 4" xfId="10483"/>
    <cellStyle name="Input 2 3 2 4 2" xfId="22599"/>
    <cellStyle name="Input 2 3 2 4 2 2" xfId="43785"/>
    <cellStyle name="Input 2 3 2 4 3" xfId="33181"/>
    <cellStyle name="Input 2 3 2 5" xfId="17486"/>
    <cellStyle name="Input 2 3 2 5 2" xfId="38673"/>
    <cellStyle name="Input 2 3 2 6" xfId="27793"/>
    <cellStyle name="Input 2 3 2_Table 2A-1_EFT (Annual)" xfId="6877"/>
    <cellStyle name="Input 2 3 3" xfId="875"/>
    <cellStyle name="Input 2 3 3 2" xfId="4436"/>
    <cellStyle name="Input 2 3 3 2 2" xfId="12701"/>
    <cellStyle name="Input 2 3 3 2 2 2" xfId="24713"/>
    <cellStyle name="Input 2 3 3 2 2 2 2" xfId="45899"/>
    <cellStyle name="Input 2 3 3 2 2 3" xfId="35295"/>
    <cellStyle name="Input 2 3 3 2 3" xfId="19600"/>
    <cellStyle name="Input 2 3 3 2 3 2" xfId="40787"/>
    <cellStyle name="Input 2 3 3 2 4" xfId="30093"/>
    <cellStyle name="Input 2 3 3 2_Table 2A-1_EFT (Annual)" xfId="15083"/>
    <cellStyle name="Input 2 3 3 3" xfId="10048"/>
    <cellStyle name="Input 2 3 3 3 2" xfId="22167"/>
    <cellStyle name="Input 2 3 3 3 2 2" xfId="43353"/>
    <cellStyle name="Input 2 3 3 3 3" xfId="32749"/>
    <cellStyle name="Input 2 3 3 4" xfId="17054"/>
    <cellStyle name="Input 2 3 3 4 2" xfId="38241"/>
    <cellStyle name="Input 2 3 3 5" xfId="27350"/>
    <cellStyle name="Input 2 3 3_Table 2A-1_EFT (Annual)" xfId="6879"/>
    <cellStyle name="Input 2 3 4" xfId="2057"/>
    <cellStyle name="Input 2 3 4 2" xfId="5618"/>
    <cellStyle name="Input 2 3 4 2 2" xfId="13833"/>
    <cellStyle name="Input 2 3 4 2 2 2" xfId="25821"/>
    <cellStyle name="Input 2 3 4 2 2 2 2" xfId="47007"/>
    <cellStyle name="Input 2 3 4 2 2 3" xfId="36403"/>
    <cellStyle name="Input 2 3 4 2 3" xfId="20708"/>
    <cellStyle name="Input 2 3 4 2 3 2" xfId="41895"/>
    <cellStyle name="Input 2 3 4 2 4" xfId="31275"/>
    <cellStyle name="Input 2 3 4 2_Table 2A-1_EFT (Annual)" xfId="15084"/>
    <cellStyle name="Input 2 3 4 3" xfId="11177"/>
    <cellStyle name="Input 2 3 4 3 2" xfId="23275"/>
    <cellStyle name="Input 2 3 4 3 2 2" xfId="44461"/>
    <cellStyle name="Input 2 3 4 3 3" xfId="33857"/>
    <cellStyle name="Input 2 3 4 4" xfId="18162"/>
    <cellStyle name="Input 2 3 4 4 2" xfId="39349"/>
    <cellStyle name="Input 2 3 4 5" xfId="28532"/>
    <cellStyle name="Input 2 3 4_Table 2A-1_EFT (Annual)" xfId="6880"/>
    <cellStyle name="Input 2 3 5" xfId="3900"/>
    <cellStyle name="Input 2 3 5 2" xfId="12232"/>
    <cellStyle name="Input 2 3 5 2 2" xfId="24257"/>
    <cellStyle name="Input 2 3 5 2 2 2" xfId="45443"/>
    <cellStyle name="Input 2 3 5 2 3" xfId="34839"/>
    <cellStyle name="Input 2 3 5 3" xfId="19144"/>
    <cellStyle name="Input 2 3 5 3 2" xfId="40331"/>
    <cellStyle name="Input 2 3 5 4" xfId="29588"/>
    <cellStyle name="Input 2 3 5_Table 2A-1_EFT (Annual)" xfId="15085"/>
    <cellStyle name="Input 2 3 6" xfId="9569"/>
    <cellStyle name="Input 2 3 6 2" xfId="21711"/>
    <cellStyle name="Input 2 3 6 2 2" xfId="42897"/>
    <cellStyle name="Input 2 3 6 3" xfId="32293"/>
    <cellStyle name="Input 2 3 7" xfId="16598"/>
    <cellStyle name="Input 2 3 7 2" xfId="37785"/>
    <cellStyle name="Input 2 3 8" xfId="26845"/>
    <cellStyle name="Input 2 3_Table 2A-1_EFT (Annual)" xfId="3023"/>
    <cellStyle name="Input 2 4" xfId="1152"/>
    <cellStyle name="Input 2 4 2" xfId="2422"/>
    <cellStyle name="Input 2 4 2 2" xfId="5983"/>
    <cellStyle name="Input 2 4 2 2 2" xfId="14177"/>
    <cellStyle name="Input 2 4 2 2 2 2" xfId="26149"/>
    <cellStyle name="Input 2 4 2 2 2 2 2" xfId="47335"/>
    <cellStyle name="Input 2 4 2 2 2 3" xfId="36731"/>
    <cellStyle name="Input 2 4 2 2 3" xfId="21036"/>
    <cellStyle name="Input 2 4 2 2 3 2" xfId="42223"/>
    <cellStyle name="Input 2 4 2 2 4" xfId="31639"/>
    <cellStyle name="Input 2 4 2 2_Table 2A-1_EFT (Annual)" xfId="15086"/>
    <cellStyle name="Input 2 4 2 3" xfId="11519"/>
    <cellStyle name="Input 2 4 2 3 2" xfId="23603"/>
    <cellStyle name="Input 2 4 2 3 2 2" xfId="44789"/>
    <cellStyle name="Input 2 4 2 3 3" xfId="34185"/>
    <cellStyle name="Input 2 4 2 4" xfId="18490"/>
    <cellStyle name="Input 2 4 2 4 2" xfId="39677"/>
    <cellStyle name="Input 2 4 2 5" xfId="28896"/>
    <cellStyle name="Input 2 4 2_Table 2A-1_EFT (Annual)" xfId="6882"/>
    <cellStyle name="Input 2 4 3" xfId="4713"/>
    <cellStyle name="Input 2 4 3 2" xfId="12973"/>
    <cellStyle name="Input 2 4 3 2 2" xfId="24979"/>
    <cellStyle name="Input 2 4 3 2 2 2" xfId="46165"/>
    <cellStyle name="Input 2 4 3 2 3" xfId="35561"/>
    <cellStyle name="Input 2 4 3 3" xfId="19866"/>
    <cellStyle name="Input 2 4 3 3 2" xfId="41053"/>
    <cellStyle name="Input 2 4 3 4" xfId="30370"/>
    <cellStyle name="Input 2 4 3_Table 2A-1_EFT (Annual)" xfId="15087"/>
    <cellStyle name="Input 2 4 4" xfId="10317"/>
    <cellStyle name="Input 2 4 4 2" xfId="22433"/>
    <cellStyle name="Input 2 4 4 2 2" xfId="43619"/>
    <cellStyle name="Input 2 4 4 3" xfId="33015"/>
    <cellStyle name="Input 2 4 5" xfId="17320"/>
    <cellStyle name="Input 2 4 5 2" xfId="38507"/>
    <cellStyle name="Input 2 4 6" xfId="27627"/>
    <cellStyle name="Input 2 4_Table 2A-1_EFT (Annual)" xfId="6881"/>
    <cellStyle name="Input 2 5" xfId="716"/>
    <cellStyle name="Input 2 5 2" xfId="4277"/>
    <cellStyle name="Input 2 5 2 2" xfId="12561"/>
    <cellStyle name="Input 2 5 2 2 2" xfId="24579"/>
    <cellStyle name="Input 2 5 2 2 2 2" xfId="45765"/>
    <cellStyle name="Input 2 5 2 2 3" xfId="35161"/>
    <cellStyle name="Input 2 5 2 3" xfId="19466"/>
    <cellStyle name="Input 2 5 2 3 2" xfId="40653"/>
    <cellStyle name="Input 2 5 2 4" xfId="29934"/>
    <cellStyle name="Input 2 5 2_Table 2A-1_EFT (Annual)" xfId="15088"/>
    <cellStyle name="Input 2 5 3" xfId="9908"/>
    <cellStyle name="Input 2 5 3 2" xfId="22033"/>
    <cellStyle name="Input 2 5 3 2 2" xfId="43219"/>
    <cellStyle name="Input 2 5 3 3" xfId="32615"/>
    <cellStyle name="Input 2 5 4" xfId="16920"/>
    <cellStyle name="Input 2 5 4 2" xfId="38107"/>
    <cellStyle name="Input 2 5 5" xfId="27191"/>
    <cellStyle name="Input 2 5_Table 2A-1_EFT (Annual)" xfId="6883"/>
    <cellStyle name="Input 2 6" xfId="1804"/>
    <cellStyle name="Input 2 6 2" xfId="5365"/>
    <cellStyle name="Input 2 6 2 2" xfId="13580"/>
    <cellStyle name="Input 2 6 2 2 2" xfId="25568"/>
    <cellStyle name="Input 2 6 2 2 2 2" xfId="46754"/>
    <cellStyle name="Input 2 6 2 2 3" xfId="36150"/>
    <cellStyle name="Input 2 6 2 3" xfId="20455"/>
    <cellStyle name="Input 2 6 2 3 2" xfId="41642"/>
    <cellStyle name="Input 2 6 2 4" xfId="31022"/>
    <cellStyle name="Input 2 6 2_Table 2A-1_EFT (Annual)" xfId="15089"/>
    <cellStyle name="Input 2 6 3" xfId="10924"/>
    <cellStyle name="Input 2 6 3 2" xfId="23022"/>
    <cellStyle name="Input 2 6 3 2 2" xfId="44208"/>
    <cellStyle name="Input 2 6 3 3" xfId="33604"/>
    <cellStyle name="Input 2 6 4" xfId="17909"/>
    <cellStyle name="Input 2 6 4 2" xfId="39096"/>
    <cellStyle name="Input 2 6 5" xfId="28279"/>
    <cellStyle name="Input 2 6_Table 2A-1_EFT (Annual)" xfId="6884"/>
    <cellStyle name="Input 2 7" xfId="3688"/>
    <cellStyle name="Input 2 7 2" xfId="12060"/>
    <cellStyle name="Input 2 7 2 2" xfId="24091"/>
    <cellStyle name="Input 2 7 2 2 2" xfId="45277"/>
    <cellStyle name="Input 2 7 2 3" xfId="34673"/>
    <cellStyle name="Input 2 7 3" xfId="18978"/>
    <cellStyle name="Input 2 7 3 2" xfId="40165"/>
    <cellStyle name="Input 2 7 4" xfId="29397"/>
    <cellStyle name="Input 2 7_Table 2A-1_EFT (Annual)" xfId="15090"/>
    <cellStyle name="Input 2 8" xfId="9378"/>
    <cellStyle name="Input 2 8 2" xfId="21545"/>
    <cellStyle name="Input 2 8 2 2" xfId="42731"/>
    <cellStyle name="Input 2 8 3" xfId="32127"/>
    <cellStyle name="Input 2 9" xfId="16432"/>
    <cellStyle name="Input 2 9 2" xfId="37619"/>
    <cellStyle name="Input 2_Table 2A-1_EFT (Annual)" xfId="3021"/>
    <cellStyle name="Input 20" xfId="169"/>
    <cellStyle name="Input 20 10" xfId="26724"/>
    <cellStyle name="Input 20 2" xfId="562"/>
    <cellStyle name="Input 20 2 2" xfId="1539"/>
    <cellStyle name="Input 20 2 2 2" xfId="2809"/>
    <cellStyle name="Input 20 2 2 2 2" xfId="6370"/>
    <cellStyle name="Input 20 2 2 2 2 2" xfId="14564"/>
    <cellStyle name="Input 20 2 2 2 2 2 2" xfId="26536"/>
    <cellStyle name="Input 20 2 2 2 2 2 2 2" xfId="47722"/>
    <cellStyle name="Input 20 2 2 2 2 2 3" xfId="37118"/>
    <cellStyle name="Input 20 2 2 2 2 3" xfId="21423"/>
    <cellStyle name="Input 20 2 2 2 2 3 2" xfId="42610"/>
    <cellStyle name="Input 20 2 2 2 2 4" xfId="32026"/>
    <cellStyle name="Input 20 2 2 2 2_Table 2A-1_EFT (Annual)" xfId="15091"/>
    <cellStyle name="Input 20 2 2 2 3" xfId="11906"/>
    <cellStyle name="Input 20 2 2 2 3 2" xfId="23990"/>
    <cellStyle name="Input 20 2 2 2 3 2 2" xfId="45176"/>
    <cellStyle name="Input 20 2 2 2 3 3" xfId="34572"/>
    <cellStyle name="Input 20 2 2 2 4" xfId="18877"/>
    <cellStyle name="Input 20 2 2 2 4 2" xfId="40064"/>
    <cellStyle name="Input 20 2 2 2 5" xfId="29283"/>
    <cellStyle name="Input 20 2 2 2_Table 2A-1_EFT (Annual)" xfId="6886"/>
    <cellStyle name="Input 20 2 2 3" xfId="5100"/>
    <cellStyle name="Input 20 2 2 3 2" xfId="13360"/>
    <cellStyle name="Input 20 2 2 3 2 2" xfId="25366"/>
    <cellStyle name="Input 20 2 2 3 2 2 2" xfId="46552"/>
    <cellStyle name="Input 20 2 2 3 2 3" xfId="35948"/>
    <cellStyle name="Input 20 2 2 3 3" xfId="20253"/>
    <cellStyle name="Input 20 2 2 3 3 2" xfId="41440"/>
    <cellStyle name="Input 20 2 2 3 4" xfId="30757"/>
    <cellStyle name="Input 20 2 2 3_Table 2A-1_EFT (Annual)" xfId="15092"/>
    <cellStyle name="Input 20 2 2 4" xfId="10704"/>
    <cellStyle name="Input 20 2 2 4 2" xfId="22820"/>
    <cellStyle name="Input 20 2 2 4 2 2" xfId="44006"/>
    <cellStyle name="Input 20 2 2 4 3" xfId="33402"/>
    <cellStyle name="Input 20 2 2 5" xfId="17707"/>
    <cellStyle name="Input 20 2 2 5 2" xfId="38894"/>
    <cellStyle name="Input 20 2 2 6" xfId="28014"/>
    <cellStyle name="Input 20 2 2_Table 2A-1_EFT (Annual)" xfId="6885"/>
    <cellStyle name="Input 20 2 3" xfId="1065"/>
    <cellStyle name="Input 20 2 3 2" xfId="4626"/>
    <cellStyle name="Input 20 2 3 2 2" xfId="12886"/>
    <cellStyle name="Input 20 2 3 2 2 2" xfId="24892"/>
    <cellStyle name="Input 20 2 3 2 2 2 2" xfId="46078"/>
    <cellStyle name="Input 20 2 3 2 2 3" xfId="35474"/>
    <cellStyle name="Input 20 2 3 2 3" xfId="19779"/>
    <cellStyle name="Input 20 2 3 2 3 2" xfId="40966"/>
    <cellStyle name="Input 20 2 3 2 4" xfId="30283"/>
    <cellStyle name="Input 20 2 3 2_Table 2A-1_EFT (Annual)" xfId="15093"/>
    <cellStyle name="Input 20 2 3 3" xfId="10230"/>
    <cellStyle name="Input 20 2 3 3 2" xfId="22346"/>
    <cellStyle name="Input 20 2 3 3 2 2" xfId="43532"/>
    <cellStyle name="Input 20 2 3 3 3" xfId="32928"/>
    <cellStyle name="Input 20 2 3 4" xfId="17233"/>
    <cellStyle name="Input 20 2 3 4 2" xfId="38420"/>
    <cellStyle name="Input 20 2 3 5" xfId="27540"/>
    <cellStyle name="Input 20 2 3_Table 2A-1_EFT (Annual)" xfId="6887"/>
    <cellStyle name="Input 20 2 4" xfId="2278"/>
    <cellStyle name="Input 20 2 4 2" xfId="5839"/>
    <cellStyle name="Input 20 2 4 2 2" xfId="14054"/>
    <cellStyle name="Input 20 2 4 2 2 2" xfId="26042"/>
    <cellStyle name="Input 20 2 4 2 2 2 2" xfId="47228"/>
    <cellStyle name="Input 20 2 4 2 2 3" xfId="36624"/>
    <cellStyle name="Input 20 2 4 2 3" xfId="20929"/>
    <cellStyle name="Input 20 2 4 2 3 2" xfId="42116"/>
    <cellStyle name="Input 20 2 4 2 4" xfId="31496"/>
    <cellStyle name="Input 20 2 4 2_Table 2A-1_EFT (Annual)" xfId="15094"/>
    <cellStyle name="Input 20 2 4 3" xfId="11398"/>
    <cellStyle name="Input 20 2 4 3 2" xfId="23496"/>
    <cellStyle name="Input 20 2 4 3 2 2" xfId="44682"/>
    <cellStyle name="Input 20 2 4 3 3" xfId="34078"/>
    <cellStyle name="Input 20 2 4 4" xfId="18383"/>
    <cellStyle name="Input 20 2 4 4 2" xfId="39570"/>
    <cellStyle name="Input 20 2 4 5" xfId="28753"/>
    <cellStyle name="Input 20 2 4_Table 2A-1_EFT (Annual)" xfId="6888"/>
    <cellStyle name="Input 20 2 5" xfId="4132"/>
    <cellStyle name="Input 20 2 5 2" xfId="12456"/>
    <cellStyle name="Input 20 2 5 2 2" xfId="24478"/>
    <cellStyle name="Input 20 2 5 2 2 2" xfId="45664"/>
    <cellStyle name="Input 20 2 5 2 3" xfId="35060"/>
    <cellStyle name="Input 20 2 5 3" xfId="19365"/>
    <cellStyle name="Input 20 2 5 3 2" xfId="40552"/>
    <cellStyle name="Input 20 2 5 4" xfId="29820"/>
    <cellStyle name="Input 20 2 5_Table 2A-1_EFT (Annual)" xfId="15095"/>
    <cellStyle name="Input 20 2 6" xfId="9795"/>
    <cellStyle name="Input 20 2 6 2" xfId="21932"/>
    <cellStyle name="Input 20 2 6 2 2" xfId="43118"/>
    <cellStyle name="Input 20 2 6 3" xfId="32514"/>
    <cellStyle name="Input 20 2 7" xfId="16819"/>
    <cellStyle name="Input 20 2 7 2" xfId="38006"/>
    <cellStyle name="Input 20 2 8" xfId="27077"/>
    <cellStyle name="Input 20 2_Table 2A-1_EFT (Annual)" xfId="3025"/>
    <cellStyle name="Input 20 3" xfId="400"/>
    <cellStyle name="Input 20 3 2" xfId="1383"/>
    <cellStyle name="Input 20 3 2 2" xfId="2653"/>
    <cellStyle name="Input 20 3 2 2 2" xfId="6214"/>
    <cellStyle name="Input 20 3 2 2 2 2" xfId="14408"/>
    <cellStyle name="Input 20 3 2 2 2 2 2" xfId="26380"/>
    <cellStyle name="Input 20 3 2 2 2 2 2 2" xfId="47566"/>
    <cellStyle name="Input 20 3 2 2 2 2 3" xfId="36962"/>
    <cellStyle name="Input 20 3 2 2 2 3" xfId="21267"/>
    <cellStyle name="Input 20 3 2 2 2 3 2" xfId="42454"/>
    <cellStyle name="Input 20 3 2 2 2 4" xfId="31870"/>
    <cellStyle name="Input 20 3 2 2 2_Table 2A-1_EFT (Annual)" xfId="15096"/>
    <cellStyle name="Input 20 3 2 2 3" xfId="11750"/>
    <cellStyle name="Input 20 3 2 2 3 2" xfId="23834"/>
    <cellStyle name="Input 20 3 2 2 3 2 2" xfId="45020"/>
    <cellStyle name="Input 20 3 2 2 3 3" xfId="34416"/>
    <cellStyle name="Input 20 3 2 2 4" xfId="18721"/>
    <cellStyle name="Input 20 3 2 2 4 2" xfId="39908"/>
    <cellStyle name="Input 20 3 2 2 5" xfId="29127"/>
    <cellStyle name="Input 20 3 2 2_Table 2A-1_EFT (Annual)" xfId="6890"/>
    <cellStyle name="Input 20 3 2 3" xfId="4944"/>
    <cellStyle name="Input 20 3 2 3 2" xfId="13204"/>
    <cellStyle name="Input 20 3 2 3 2 2" xfId="25210"/>
    <cellStyle name="Input 20 3 2 3 2 2 2" xfId="46396"/>
    <cellStyle name="Input 20 3 2 3 2 3" xfId="35792"/>
    <cellStyle name="Input 20 3 2 3 3" xfId="20097"/>
    <cellStyle name="Input 20 3 2 3 3 2" xfId="41284"/>
    <cellStyle name="Input 20 3 2 3 4" xfId="30601"/>
    <cellStyle name="Input 20 3 2 3_Table 2A-1_EFT (Annual)" xfId="15097"/>
    <cellStyle name="Input 20 3 2 4" xfId="10548"/>
    <cellStyle name="Input 20 3 2 4 2" xfId="22664"/>
    <cellStyle name="Input 20 3 2 4 2 2" xfId="43850"/>
    <cellStyle name="Input 20 3 2 4 3" xfId="33246"/>
    <cellStyle name="Input 20 3 2 5" xfId="17551"/>
    <cellStyle name="Input 20 3 2 5 2" xfId="38738"/>
    <cellStyle name="Input 20 3 2 6" xfId="27858"/>
    <cellStyle name="Input 20 3 2_Table 2A-1_EFT (Annual)" xfId="6889"/>
    <cellStyle name="Input 20 3 3" xfId="933"/>
    <cellStyle name="Input 20 3 3 2" xfId="4494"/>
    <cellStyle name="Input 20 3 3 2 2" xfId="12756"/>
    <cellStyle name="Input 20 3 3 2 2 2" xfId="24766"/>
    <cellStyle name="Input 20 3 3 2 2 2 2" xfId="45952"/>
    <cellStyle name="Input 20 3 3 2 2 3" xfId="35348"/>
    <cellStyle name="Input 20 3 3 2 3" xfId="19653"/>
    <cellStyle name="Input 20 3 3 2 3 2" xfId="40840"/>
    <cellStyle name="Input 20 3 3 2 4" xfId="30151"/>
    <cellStyle name="Input 20 3 3 2_Table 2A-1_EFT (Annual)" xfId="15098"/>
    <cellStyle name="Input 20 3 3 3" xfId="10103"/>
    <cellStyle name="Input 20 3 3 3 2" xfId="22220"/>
    <cellStyle name="Input 20 3 3 3 2 2" xfId="43406"/>
    <cellStyle name="Input 20 3 3 3 3" xfId="32802"/>
    <cellStyle name="Input 20 3 3 4" xfId="17107"/>
    <cellStyle name="Input 20 3 3 4 2" xfId="38294"/>
    <cellStyle name="Input 20 3 3 5" xfId="27408"/>
    <cellStyle name="Input 20 3 3_Table 2A-1_EFT (Annual)" xfId="6891"/>
    <cellStyle name="Input 20 3 4" xfId="2122"/>
    <cellStyle name="Input 20 3 4 2" xfId="5683"/>
    <cellStyle name="Input 20 3 4 2 2" xfId="13898"/>
    <cellStyle name="Input 20 3 4 2 2 2" xfId="25886"/>
    <cellStyle name="Input 20 3 4 2 2 2 2" xfId="47072"/>
    <cellStyle name="Input 20 3 4 2 2 3" xfId="36468"/>
    <cellStyle name="Input 20 3 4 2 3" xfId="20773"/>
    <cellStyle name="Input 20 3 4 2 3 2" xfId="41960"/>
    <cellStyle name="Input 20 3 4 2 4" xfId="31340"/>
    <cellStyle name="Input 20 3 4 2_Table 2A-1_EFT (Annual)" xfId="15099"/>
    <cellStyle name="Input 20 3 4 3" xfId="11242"/>
    <cellStyle name="Input 20 3 4 3 2" xfId="23340"/>
    <cellStyle name="Input 20 3 4 3 2 2" xfId="44526"/>
    <cellStyle name="Input 20 3 4 3 3" xfId="33922"/>
    <cellStyle name="Input 20 3 4 4" xfId="18227"/>
    <cellStyle name="Input 20 3 4 4 2" xfId="39414"/>
    <cellStyle name="Input 20 3 4 5" xfId="28597"/>
    <cellStyle name="Input 20 3 4_Table 2A-1_EFT (Annual)" xfId="6892"/>
    <cellStyle name="Input 20 3 5" xfId="3970"/>
    <cellStyle name="Input 20 3 5 2" xfId="12298"/>
    <cellStyle name="Input 20 3 5 2 2" xfId="24322"/>
    <cellStyle name="Input 20 3 5 2 2 2" xfId="45508"/>
    <cellStyle name="Input 20 3 5 2 3" xfId="34904"/>
    <cellStyle name="Input 20 3 5 3" xfId="19209"/>
    <cellStyle name="Input 20 3 5 3 2" xfId="40396"/>
    <cellStyle name="Input 20 3 5 4" xfId="29658"/>
    <cellStyle name="Input 20 3 5_Table 2A-1_EFT (Annual)" xfId="15100"/>
    <cellStyle name="Input 20 3 6" xfId="9635"/>
    <cellStyle name="Input 20 3 6 2" xfId="21776"/>
    <cellStyle name="Input 20 3 6 2 2" xfId="42962"/>
    <cellStyle name="Input 20 3 6 3" xfId="32358"/>
    <cellStyle name="Input 20 3 7" xfId="16663"/>
    <cellStyle name="Input 20 3 7 2" xfId="37850"/>
    <cellStyle name="Input 20 3 8" xfId="26915"/>
    <cellStyle name="Input 20 3_Table 2A-1_EFT (Annual)" xfId="3026"/>
    <cellStyle name="Input 20 4" xfId="1217"/>
    <cellStyle name="Input 20 4 2" xfId="2487"/>
    <cellStyle name="Input 20 4 2 2" xfId="6048"/>
    <cellStyle name="Input 20 4 2 2 2" xfId="14242"/>
    <cellStyle name="Input 20 4 2 2 2 2" xfId="26214"/>
    <cellStyle name="Input 20 4 2 2 2 2 2" xfId="47400"/>
    <cellStyle name="Input 20 4 2 2 2 3" xfId="36796"/>
    <cellStyle name="Input 20 4 2 2 3" xfId="21101"/>
    <cellStyle name="Input 20 4 2 2 3 2" xfId="42288"/>
    <cellStyle name="Input 20 4 2 2 4" xfId="31704"/>
    <cellStyle name="Input 20 4 2 2_Table 2A-1_EFT (Annual)" xfId="15101"/>
    <cellStyle name="Input 20 4 2 3" xfId="11584"/>
    <cellStyle name="Input 20 4 2 3 2" xfId="23668"/>
    <cellStyle name="Input 20 4 2 3 2 2" xfId="44854"/>
    <cellStyle name="Input 20 4 2 3 3" xfId="34250"/>
    <cellStyle name="Input 20 4 2 4" xfId="18555"/>
    <cellStyle name="Input 20 4 2 4 2" xfId="39742"/>
    <cellStyle name="Input 20 4 2 5" xfId="28961"/>
    <cellStyle name="Input 20 4 2_Table 2A-1_EFT (Annual)" xfId="6894"/>
    <cellStyle name="Input 20 4 3" xfId="4778"/>
    <cellStyle name="Input 20 4 3 2" xfId="13038"/>
    <cellStyle name="Input 20 4 3 2 2" xfId="25044"/>
    <cellStyle name="Input 20 4 3 2 2 2" xfId="46230"/>
    <cellStyle name="Input 20 4 3 2 3" xfId="35626"/>
    <cellStyle name="Input 20 4 3 3" xfId="19931"/>
    <cellStyle name="Input 20 4 3 3 2" xfId="41118"/>
    <cellStyle name="Input 20 4 3 4" xfId="30435"/>
    <cellStyle name="Input 20 4 3_Table 2A-1_EFT (Annual)" xfId="15102"/>
    <cellStyle name="Input 20 4 4" xfId="10382"/>
    <cellStyle name="Input 20 4 4 2" xfId="22498"/>
    <cellStyle name="Input 20 4 4 2 2" xfId="43684"/>
    <cellStyle name="Input 20 4 4 3" xfId="33080"/>
    <cellStyle name="Input 20 4 5" xfId="17385"/>
    <cellStyle name="Input 20 4 5 2" xfId="38572"/>
    <cellStyle name="Input 20 4 6" xfId="27692"/>
    <cellStyle name="Input 20 4_Table 2A-1_EFT (Annual)" xfId="6893"/>
    <cellStyle name="Input 20 5" xfId="774"/>
    <cellStyle name="Input 20 5 2" xfId="4335"/>
    <cellStyle name="Input 20 5 2 2" xfId="12615"/>
    <cellStyle name="Input 20 5 2 2 2" xfId="24632"/>
    <cellStyle name="Input 20 5 2 2 2 2" xfId="45818"/>
    <cellStyle name="Input 20 5 2 2 3" xfId="35214"/>
    <cellStyle name="Input 20 5 2 3" xfId="19519"/>
    <cellStyle name="Input 20 5 2 3 2" xfId="40706"/>
    <cellStyle name="Input 20 5 2 4" xfId="29992"/>
    <cellStyle name="Input 20 5 2_Table 2A-1_EFT (Annual)" xfId="15103"/>
    <cellStyle name="Input 20 5 3" xfId="9963"/>
    <cellStyle name="Input 20 5 3 2" xfId="22086"/>
    <cellStyle name="Input 20 5 3 2 2" xfId="43272"/>
    <cellStyle name="Input 20 5 3 3" xfId="32668"/>
    <cellStyle name="Input 20 5 4" xfId="16973"/>
    <cellStyle name="Input 20 5 4 2" xfId="38160"/>
    <cellStyle name="Input 20 5 5" xfId="27249"/>
    <cellStyle name="Input 20 5_Table 2A-1_EFT (Annual)" xfId="6895"/>
    <cellStyle name="Input 20 6" xfId="1956"/>
    <cellStyle name="Input 20 6 2" xfId="5517"/>
    <cellStyle name="Input 20 6 2 2" xfId="13732"/>
    <cellStyle name="Input 20 6 2 2 2" xfId="25720"/>
    <cellStyle name="Input 20 6 2 2 2 2" xfId="46906"/>
    <cellStyle name="Input 20 6 2 2 3" xfId="36302"/>
    <cellStyle name="Input 20 6 2 3" xfId="20607"/>
    <cellStyle name="Input 20 6 2 3 2" xfId="41794"/>
    <cellStyle name="Input 20 6 2 4" xfId="31174"/>
    <cellStyle name="Input 20 6 2_Table 2A-1_EFT (Annual)" xfId="15104"/>
    <cellStyle name="Input 20 6 3" xfId="11076"/>
    <cellStyle name="Input 20 6 3 2" xfId="23174"/>
    <cellStyle name="Input 20 6 3 2 2" xfId="44360"/>
    <cellStyle name="Input 20 6 3 3" xfId="33756"/>
    <cellStyle name="Input 20 6 4" xfId="18061"/>
    <cellStyle name="Input 20 6 4 2" xfId="39248"/>
    <cellStyle name="Input 20 6 5" xfId="28431"/>
    <cellStyle name="Input 20 6_Table 2A-1_EFT (Annual)" xfId="6896"/>
    <cellStyle name="Input 20 7" xfId="3758"/>
    <cellStyle name="Input 20 7 2" xfId="12126"/>
    <cellStyle name="Input 20 7 2 2" xfId="24156"/>
    <cellStyle name="Input 20 7 2 2 2" xfId="45342"/>
    <cellStyle name="Input 20 7 2 3" xfId="34738"/>
    <cellStyle name="Input 20 7 3" xfId="19043"/>
    <cellStyle name="Input 20 7 3 2" xfId="40230"/>
    <cellStyle name="Input 20 7 4" xfId="29467"/>
    <cellStyle name="Input 20 7_Table 2A-1_EFT (Annual)" xfId="15105"/>
    <cellStyle name="Input 20 8" xfId="9445"/>
    <cellStyle name="Input 20 8 2" xfId="21610"/>
    <cellStyle name="Input 20 8 2 2" xfId="42796"/>
    <cellStyle name="Input 20 8 3" xfId="32192"/>
    <cellStyle name="Input 20 9" xfId="16497"/>
    <cellStyle name="Input 20 9 2" xfId="37684"/>
    <cellStyle name="Input 20_Table 2A-1_EFT (Annual)" xfId="3024"/>
    <cellStyle name="Input 21" xfId="165"/>
    <cellStyle name="Input 21 10" xfId="26720"/>
    <cellStyle name="Input 21 2" xfId="558"/>
    <cellStyle name="Input 21 2 2" xfId="1535"/>
    <cellStyle name="Input 21 2 2 2" xfId="2805"/>
    <cellStyle name="Input 21 2 2 2 2" xfId="6366"/>
    <cellStyle name="Input 21 2 2 2 2 2" xfId="14560"/>
    <cellStyle name="Input 21 2 2 2 2 2 2" xfId="26532"/>
    <cellStyle name="Input 21 2 2 2 2 2 2 2" xfId="47718"/>
    <cellStyle name="Input 21 2 2 2 2 2 3" xfId="37114"/>
    <cellStyle name="Input 21 2 2 2 2 3" xfId="21419"/>
    <cellStyle name="Input 21 2 2 2 2 3 2" xfId="42606"/>
    <cellStyle name="Input 21 2 2 2 2 4" xfId="32022"/>
    <cellStyle name="Input 21 2 2 2 2_Table 2A-1_EFT (Annual)" xfId="15106"/>
    <cellStyle name="Input 21 2 2 2 3" xfId="11902"/>
    <cellStyle name="Input 21 2 2 2 3 2" xfId="23986"/>
    <cellStyle name="Input 21 2 2 2 3 2 2" xfId="45172"/>
    <cellStyle name="Input 21 2 2 2 3 3" xfId="34568"/>
    <cellStyle name="Input 21 2 2 2 4" xfId="18873"/>
    <cellStyle name="Input 21 2 2 2 4 2" xfId="40060"/>
    <cellStyle name="Input 21 2 2 2 5" xfId="29279"/>
    <cellStyle name="Input 21 2 2 2_Table 2A-1_EFT (Annual)" xfId="6898"/>
    <cellStyle name="Input 21 2 2 3" xfId="5096"/>
    <cellStyle name="Input 21 2 2 3 2" xfId="13356"/>
    <cellStyle name="Input 21 2 2 3 2 2" xfId="25362"/>
    <cellStyle name="Input 21 2 2 3 2 2 2" xfId="46548"/>
    <cellStyle name="Input 21 2 2 3 2 3" xfId="35944"/>
    <cellStyle name="Input 21 2 2 3 3" xfId="20249"/>
    <cellStyle name="Input 21 2 2 3 3 2" xfId="41436"/>
    <cellStyle name="Input 21 2 2 3 4" xfId="30753"/>
    <cellStyle name="Input 21 2 2 3_Table 2A-1_EFT (Annual)" xfId="15107"/>
    <cellStyle name="Input 21 2 2 4" xfId="10700"/>
    <cellStyle name="Input 21 2 2 4 2" xfId="22816"/>
    <cellStyle name="Input 21 2 2 4 2 2" xfId="44002"/>
    <cellStyle name="Input 21 2 2 4 3" xfId="33398"/>
    <cellStyle name="Input 21 2 2 5" xfId="17703"/>
    <cellStyle name="Input 21 2 2 5 2" xfId="38890"/>
    <cellStyle name="Input 21 2 2 6" xfId="28010"/>
    <cellStyle name="Input 21 2 2_Table 2A-1_EFT (Annual)" xfId="6897"/>
    <cellStyle name="Input 21 2 3" xfId="1062"/>
    <cellStyle name="Input 21 2 3 2" xfId="4623"/>
    <cellStyle name="Input 21 2 3 2 2" xfId="12883"/>
    <cellStyle name="Input 21 2 3 2 2 2" xfId="24889"/>
    <cellStyle name="Input 21 2 3 2 2 2 2" xfId="46075"/>
    <cellStyle name="Input 21 2 3 2 2 3" xfId="35471"/>
    <cellStyle name="Input 21 2 3 2 3" xfId="19776"/>
    <cellStyle name="Input 21 2 3 2 3 2" xfId="40963"/>
    <cellStyle name="Input 21 2 3 2 4" xfId="30280"/>
    <cellStyle name="Input 21 2 3 2_Table 2A-1_EFT (Annual)" xfId="15108"/>
    <cellStyle name="Input 21 2 3 3" xfId="10227"/>
    <cellStyle name="Input 21 2 3 3 2" xfId="22343"/>
    <cellStyle name="Input 21 2 3 3 2 2" xfId="43529"/>
    <cellStyle name="Input 21 2 3 3 3" xfId="32925"/>
    <cellStyle name="Input 21 2 3 4" xfId="17230"/>
    <cellStyle name="Input 21 2 3 4 2" xfId="38417"/>
    <cellStyle name="Input 21 2 3 5" xfId="27537"/>
    <cellStyle name="Input 21 2 3_Table 2A-1_EFT (Annual)" xfId="6899"/>
    <cellStyle name="Input 21 2 4" xfId="2274"/>
    <cellStyle name="Input 21 2 4 2" xfId="5835"/>
    <cellStyle name="Input 21 2 4 2 2" xfId="14050"/>
    <cellStyle name="Input 21 2 4 2 2 2" xfId="26038"/>
    <cellStyle name="Input 21 2 4 2 2 2 2" xfId="47224"/>
    <cellStyle name="Input 21 2 4 2 2 3" xfId="36620"/>
    <cellStyle name="Input 21 2 4 2 3" xfId="20925"/>
    <cellStyle name="Input 21 2 4 2 3 2" xfId="42112"/>
    <cellStyle name="Input 21 2 4 2 4" xfId="31492"/>
    <cellStyle name="Input 21 2 4 2_Table 2A-1_EFT (Annual)" xfId="15109"/>
    <cellStyle name="Input 21 2 4 3" xfId="11394"/>
    <cellStyle name="Input 21 2 4 3 2" xfId="23492"/>
    <cellStyle name="Input 21 2 4 3 2 2" xfId="44678"/>
    <cellStyle name="Input 21 2 4 3 3" xfId="34074"/>
    <cellStyle name="Input 21 2 4 4" xfId="18379"/>
    <cellStyle name="Input 21 2 4 4 2" xfId="39566"/>
    <cellStyle name="Input 21 2 4 5" xfId="28749"/>
    <cellStyle name="Input 21 2 4_Table 2A-1_EFT (Annual)" xfId="6900"/>
    <cellStyle name="Input 21 2 5" xfId="4128"/>
    <cellStyle name="Input 21 2 5 2" xfId="12452"/>
    <cellStyle name="Input 21 2 5 2 2" xfId="24474"/>
    <cellStyle name="Input 21 2 5 2 2 2" xfId="45660"/>
    <cellStyle name="Input 21 2 5 2 3" xfId="35056"/>
    <cellStyle name="Input 21 2 5 3" xfId="19361"/>
    <cellStyle name="Input 21 2 5 3 2" xfId="40548"/>
    <cellStyle name="Input 21 2 5 4" xfId="29816"/>
    <cellStyle name="Input 21 2 5_Table 2A-1_EFT (Annual)" xfId="15110"/>
    <cellStyle name="Input 21 2 6" xfId="9791"/>
    <cellStyle name="Input 21 2 6 2" xfId="21928"/>
    <cellStyle name="Input 21 2 6 2 2" xfId="43114"/>
    <cellStyle name="Input 21 2 6 3" xfId="32510"/>
    <cellStyle name="Input 21 2 7" xfId="16815"/>
    <cellStyle name="Input 21 2 7 2" xfId="38002"/>
    <cellStyle name="Input 21 2 8" xfId="27073"/>
    <cellStyle name="Input 21 2_Table 2A-1_EFT (Annual)" xfId="3028"/>
    <cellStyle name="Input 21 3" xfId="396"/>
    <cellStyle name="Input 21 3 2" xfId="1379"/>
    <cellStyle name="Input 21 3 2 2" xfId="2649"/>
    <cellStyle name="Input 21 3 2 2 2" xfId="6210"/>
    <cellStyle name="Input 21 3 2 2 2 2" xfId="14404"/>
    <cellStyle name="Input 21 3 2 2 2 2 2" xfId="26376"/>
    <cellStyle name="Input 21 3 2 2 2 2 2 2" xfId="47562"/>
    <cellStyle name="Input 21 3 2 2 2 2 3" xfId="36958"/>
    <cellStyle name="Input 21 3 2 2 2 3" xfId="21263"/>
    <cellStyle name="Input 21 3 2 2 2 3 2" xfId="42450"/>
    <cellStyle name="Input 21 3 2 2 2 4" xfId="31866"/>
    <cellStyle name="Input 21 3 2 2 2_Table 2A-1_EFT (Annual)" xfId="15111"/>
    <cellStyle name="Input 21 3 2 2 3" xfId="11746"/>
    <cellStyle name="Input 21 3 2 2 3 2" xfId="23830"/>
    <cellStyle name="Input 21 3 2 2 3 2 2" xfId="45016"/>
    <cellStyle name="Input 21 3 2 2 3 3" xfId="34412"/>
    <cellStyle name="Input 21 3 2 2 4" xfId="18717"/>
    <cellStyle name="Input 21 3 2 2 4 2" xfId="39904"/>
    <cellStyle name="Input 21 3 2 2 5" xfId="29123"/>
    <cellStyle name="Input 21 3 2 2_Table 2A-1_EFT (Annual)" xfId="6902"/>
    <cellStyle name="Input 21 3 2 3" xfId="4940"/>
    <cellStyle name="Input 21 3 2 3 2" xfId="13200"/>
    <cellStyle name="Input 21 3 2 3 2 2" xfId="25206"/>
    <cellStyle name="Input 21 3 2 3 2 2 2" xfId="46392"/>
    <cellStyle name="Input 21 3 2 3 2 3" xfId="35788"/>
    <cellStyle name="Input 21 3 2 3 3" xfId="20093"/>
    <cellStyle name="Input 21 3 2 3 3 2" xfId="41280"/>
    <cellStyle name="Input 21 3 2 3 4" xfId="30597"/>
    <cellStyle name="Input 21 3 2 3_Table 2A-1_EFT (Annual)" xfId="15112"/>
    <cellStyle name="Input 21 3 2 4" xfId="10544"/>
    <cellStyle name="Input 21 3 2 4 2" xfId="22660"/>
    <cellStyle name="Input 21 3 2 4 2 2" xfId="43846"/>
    <cellStyle name="Input 21 3 2 4 3" xfId="33242"/>
    <cellStyle name="Input 21 3 2 5" xfId="17547"/>
    <cellStyle name="Input 21 3 2 5 2" xfId="38734"/>
    <cellStyle name="Input 21 3 2 6" xfId="27854"/>
    <cellStyle name="Input 21 3 2_Table 2A-1_EFT (Annual)" xfId="6901"/>
    <cellStyle name="Input 21 3 3" xfId="930"/>
    <cellStyle name="Input 21 3 3 2" xfId="4491"/>
    <cellStyle name="Input 21 3 3 2 2" xfId="12753"/>
    <cellStyle name="Input 21 3 3 2 2 2" xfId="24763"/>
    <cellStyle name="Input 21 3 3 2 2 2 2" xfId="45949"/>
    <cellStyle name="Input 21 3 3 2 2 3" xfId="35345"/>
    <cellStyle name="Input 21 3 3 2 3" xfId="19650"/>
    <cellStyle name="Input 21 3 3 2 3 2" xfId="40837"/>
    <cellStyle name="Input 21 3 3 2 4" xfId="30148"/>
    <cellStyle name="Input 21 3 3 2_Table 2A-1_EFT (Annual)" xfId="15113"/>
    <cellStyle name="Input 21 3 3 3" xfId="10100"/>
    <cellStyle name="Input 21 3 3 3 2" xfId="22217"/>
    <cellStyle name="Input 21 3 3 3 2 2" xfId="43403"/>
    <cellStyle name="Input 21 3 3 3 3" xfId="32799"/>
    <cellStyle name="Input 21 3 3 4" xfId="17104"/>
    <cellStyle name="Input 21 3 3 4 2" xfId="38291"/>
    <cellStyle name="Input 21 3 3 5" xfId="27405"/>
    <cellStyle name="Input 21 3 3_Table 2A-1_EFT (Annual)" xfId="6903"/>
    <cellStyle name="Input 21 3 4" xfId="2118"/>
    <cellStyle name="Input 21 3 4 2" xfId="5679"/>
    <cellStyle name="Input 21 3 4 2 2" xfId="13894"/>
    <cellStyle name="Input 21 3 4 2 2 2" xfId="25882"/>
    <cellStyle name="Input 21 3 4 2 2 2 2" xfId="47068"/>
    <cellStyle name="Input 21 3 4 2 2 3" xfId="36464"/>
    <cellStyle name="Input 21 3 4 2 3" xfId="20769"/>
    <cellStyle name="Input 21 3 4 2 3 2" xfId="41956"/>
    <cellStyle name="Input 21 3 4 2 4" xfId="31336"/>
    <cellStyle name="Input 21 3 4 2_Table 2A-1_EFT (Annual)" xfId="15114"/>
    <cellStyle name="Input 21 3 4 3" xfId="11238"/>
    <cellStyle name="Input 21 3 4 3 2" xfId="23336"/>
    <cellStyle name="Input 21 3 4 3 2 2" xfId="44522"/>
    <cellStyle name="Input 21 3 4 3 3" xfId="33918"/>
    <cellStyle name="Input 21 3 4 4" xfId="18223"/>
    <cellStyle name="Input 21 3 4 4 2" xfId="39410"/>
    <cellStyle name="Input 21 3 4 5" xfId="28593"/>
    <cellStyle name="Input 21 3 4_Table 2A-1_EFT (Annual)" xfId="6904"/>
    <cellStyle name="Input 21 3 5" xfId="3966"/>
    <cellStyle name="Input 21 3 5 2" xfId="12294"/>
    <cellStyle name="Input 21 3 5 2 2" xfId="24318"/>
    <cellStyle name="Input 21 3 5 2 2 2" xfId="45504"/>
    <cellStyle name="Input 21 3 5 2 3" xfId="34900"/>
    <cellStyle name="Input 21 3 5 3" xfId="19205"/>
    <cellStyle name="Input 21 3 5 3 2" xfId="40392"/>
    <cellStyle name="Input 21 3 5 4" xfId="29654"/>
    <cellStyle name="Input 21 3 5_Table 2A-1_EFT (Annual)" xfId="15115"/>
    <cellStyle name="Input 21 3 6" xfId="9631"/>
    <cellStyle name="Input 21 3 6 2" xfId="21772"/>
    <cellStyle name="Input 21 3 6 2 2" xfId="42958"/>
    <cellStyle name="Input 21 3 6 3" xfId="32354"/>
    <cellStyle name="Input 21 3 7" xfId="16659"/>
    <cellStyle name="Input 21 3 7 2" xfId="37846"/>
    <cellStyle name="Input 21 3 8" xfId="26911"/>
    <cellStyle name="Input 21 3_Table 2A-1_EFT (Annual)" xfId="3029"/>
    <cellStyle name="Input 21 4" xfId="1213"/>
    <cellStyle name="Input 21 4 2" xfId="2483"/>
    <cellStyle name="Input 21 4 2 2" xfId="6044"/>
    <cellStyle name="Input 21 4 2 2 2" xfId="14238"/>
    <cellStyle name="Input 21 4 2 2 2 2" xfId="26210"/>
    <cellStyle name="Input 21 4 2 2 2 2 2" xfId="47396"/>
    <cellStyle name="Input 21 4 2 2 2 3" xfId="36792"/>
    <cellStyle name="Input 21 4 2 2 3" xfId="21097"/>
    <cellStyle name="Input 21 4 2 2 3 2" xfId="42284"/>
    <cellStyle name="Input 21 4 2 2 4" xfId="31700"/>
    <cellStyle name="Input 21 4 2 2_Table 2A-1_EFT (Annual)" xfId="15116"/>
    <cellStyle name="Input 21 4 2 3" xfId="11580"/>
    <cellStyle name="Input 21 4 2 3 2" xfId="23664"/>
    <cellStyle name="Input 21 4 2 3 2 2" xfId="44850"/>
    <cellStyle name="Input 21 4 2 3 3" xfId="34246"/>
    <cellStyle name="Input 21 4 2 4" xfId="18551"/>
    <cellStyle name="Input 21 4 2 4 2" xfId="39738"/>
    <cellStyle name="Input 21 4 2 5" xfId="28957"/>
    <cellStyle name="Input 21 4 2_Table 2A-1_EFT (Annual)" xfId="6906"/>
    <cellStyle name="Input 21 4 3" xfId="4774"/>
    <cellStyle name="Input 21 4 3 2" xfId="13034"/>
    <cellStyle name="Input 21 4 3 2 2" xfId="25040"/>
    <cellStyle name="Input 21 4 3 2 2 2" xfId="46226"/>
    <cellStyle name="Input 21 4 3 2 3" xfId="35622"/>
    <cellStyle name="Input 21 4 3 3" xfId="19927"/>
    <cellStyle name="Input 21 4 3 3 2" xfId="41114"/>
    <cellStyle name="Input 21 4 3 4" xfId="30431"/>
    <cellStyle name="Input 21 4 3_Table 2A-1_EFT (Annual)" xfId="15117"/>
    <cellStyle name="Input 21 4 4" xfId="10378"/>
    <cellStyle name="Input 21 4 4 2" xfId="22494"/>
    <cellStyle name="Input 21 4 4 2 2" xfId="43680"/>
    <cellStyle name="Input 21 4 4 3" xfId="33076"/>
    <cellStyle name="Input 21 4 5" xfId="17381"/>
    <cellStyle name="Input 21 4 5 2" xfId="38568"/>
    <cellStyle name="Input 21 4 6" xfId="27688"/>
    <cellStyle name="Input 21 4_Table 2A-1_EFT (Annual)" xfId="6905"/>
    <cellStyle name="Input 21 5" xfId="771"/>
    <cellStyle name="Input 21 5 2" xfId="4332"/>
    <cellStyle name="Input 21 5 2 2" xfId="12612"/>
    <cellStyle name="Input 21 5 2 2 2" xfId="24629"/>
    <cellStyle name="Input 21 5 2 2 2 2" xfId="45815"/>
    <cellStyle name="Input 21 5 2 2 3" xfId="35211"/>
    <cellStyle name="Input 21 5 2 3" xfId="19516"/>
    <cellStyle name="Input 21 5 2 3 2" xfId="40703"/>
    <cellStyle name="Input 21 5 2 4" xfId="29989"/>
    <cellStyle name="Input 21 5 2_Table 2A-1_EFT (Annual)" xfId="15118"/>
    <cellStyle name="Input 21 5 3" xfId="9960"/>
    <cellStyle name="Input 21 5 3 2" xfId="22083"/>
    <cellStyle name="Input 21 5 3 2 2" xfId="43269"/>
    <cellStyle name="Input 21 5 3 3" xfId="32665"/>
    <cellStyle name="Input 21 5 4" xfId="16970"/>
    <cellStyle name="Input 21 5 4 2" xfId="38157"/>
    <cellStyle name="Input 21 5 5" xfId="27246"/>
    <cellStyle name="Input 21 5_Table 2A-1_EFT (Annual)" xfId="6907"/>
    <cellStyle name="Input 21 6" xfId="1952"/>
    <cellStyle name="Input 21 6 2" xfId="5513"/>
    <cellStyle name="Input 21 6 2 2" xfId="13728"/>
    <cellStyle name="Input 21 6 2 2 2" xfId="25716"/>
    <cellStyle name="Input 21 6 2 2 2 2" xfId="46902"/>
    <cellStyle name="Input 21 6 2 2 3" xfId="36298"/>
    <cellStyle name="Input 21 6 2 3" xfId="20603"/>
    <cellStyle name="Input 21 6 2 3 2" xfId="41790"/>
    <cellStyle name="Input 21 6 2 4" xfId="31170"/>
    <cellStyle name="Input 21 6 2_Table 2A-1_EFT (Annual)" xfId="15119"/>
    <cellStyle name="Input 21 6 3" xfId="11072"/>
    <cellStyle name="Input 21 6 3 2" xfId="23170"/>
    <cellStyle name="Input 21 6 3 2 2" xfId="44356"/>
    <cellStyle name="Input 21 6 3 3" xfId="33752"/>
    <cellStyle name="Input 21 6 4" xfId="18057"/>
    <cellStyle name="Input 21 6 4 2" xfId="39244"/>
    <cellStyle name="Input 21 6 5" xfId="28427"/>
    <cellStyle name="Input 21 6_Table 2A-1_EFT (Annual)" xfId="6908"/>
    <cellStyle name="Input 21 7" xfId="3754"/>
    <cellStyle name="Input 21 7 2" xfId="12122"/>
    <cellStyle name="Input 21 7 2 2" xfId="24152"/>
    <cellStyle name="Input 21 7 2 2 2" xfId="45338"/>
    <cellStyle name="Input 21 7 2 3" xfId="34734"/>
    <cellStyle name="Input 21 7 3" xfId="19039"/>
    <cellStyle name="Input 21 7 3 2" xfId="40226"/>
    <cellStyle name="Input 21 7 4" xfId="29463"/>
    <cellStyle name="Input 21 7_Table 2A-1_EFT (Annual)" xfId="15120"/>
    <cellStyle name="Input 21 8" xfId="9441"/>
    <cellStyle name="Input 21 8 2" xfId="21606"/>
    <cellStyle name="Input 21 8 2 2" xfId="42792"/>
    <cellStyle name="Input 21 8 3" xfId="32188"/>
    <cellStyle name="Input 21 9" xfId="16493"/>
    <cellStyle name="Input 21 9 2" xfId="37680"/>
    <cellStyle name="Input 21_Table 2A-1_EFT (Annual)" xfId="3027"/>
    <cellStyle name="Input 22" xfId="204"/>
    <cellStyle name="Input 22 10" xfId="26759"/>
    <cellStyle name="Input 22 2" xfId="597"/>
    <cellStyle name="Input 22 2 2" xfId="1574"/>
    <cellStyle name="Input 22 2 2 2" xfId="2844"/>
    <cellStyle name="Input 22 2 2 2 2" xfId="6405"/>
    <cellStyle name="Input 22 2 2 2 2 2" xfId="14599"/>
    <cellStyle name="Input 22 2 2 2 2 2 2" xfId="26571"/>
    <cellStyle name="Input 22 2 2 2 2 2 2 2" xfId="47757"/>
    <cellStyle name="Input 22 2 2 2 2 2 3" xfId="37153"/>
    <cellStyle name="Input 22 2 2 2 2 3" xfId="21458"/>
    <cellStyle name="Input 22 2 2 2 2 3 2" xfId="42645"/>
    <cellStyle name="Input 22 2 2 2 2 4" xfId="32061"/>
    <cellStyle name="Input 22 2 2 2 2_Table 2A-1_EFT (Annual)" xfId="15121"/>
    <cellStyle name="Input 22 2 2 2 3" xfId="11941"/>
    <cellStyle name="Input 22 2 2 2 3 2" xfId="24025"/>
    <cellStyle name="Input 22 2 2 2 3 2 2" xfId="45211"/>
    <cellStyle name="Input 22 2 2 2 3 3" xfId="34607"/>
    <cellStyle name="Input 22 2 2 2 4" xfId="18912"/>
    <cellStyle name="Input 22 2 2 2 4 2" xfId="40099"/>
    <cellStyle name="Input 22 2 2 2 5" xfId="29318"/>
    <cellStyle name="Input 22 2 2 2_Table 2A-1_EFT (Annual)" xfId="6910"/>
    <cellStyle name="Input 22 2 2 3" xfId="5135"/>
    <cellStyle name="Input 22 2 2 3 2" xfId="13395"/>
    <cellStyle name="Input 22 2 2 3 2 2" xfId="25401"/>
    <cellStyle name="Input 22 2 2 3 2 2 2" xfId="46587"/>
    <cellStyle name="Input 22 2 2 3 2 3" xfId="35983"/>
    <cellStyle name="Input 22 2 2 3 3" xfId="20288"/>
    <cellStyle name="Input 22 2 2 3 3 2" xfId="41475"/>
    <cellStyle name="Input 22 2 2 3 4" xfId="30792"/>
    <cellStyle name="Input 22 2 2 3_Table 2A-1_EFT (Annual)" xfId="15122"/>
    <cellStyle name="Input 22 2 2 4" xfId="10739"/>
    <cellStyle name="Input 22 2 2 4 2" xfId="22855"/>
    <cellStyle name="Input 22 2 2 4 2 2" xfId="44041"/>
    <cellStyle name="Input 22 2 2 4 3" xfId="33437"/>
    <cellStyle name="Input 22 2 2 5" xfId="17742"/>
    <cellStyle name="Input 22 2 2 5 2" xfId="38929"/>
    <cellStyle name="Input 22 2 2 6" xfId="28049"/>
    <cellStyle name="Input 22 2 2_Table 2A-1_EFT (Annual)" xfId="6909"/>
    <cellStyle name="Input 22 2 3" xfId="1094"/>
    <cellStyle name="Input 22 2 3 2" xfId="4655"/>
    <cellStyle name="Input 22 2 3 2 2" xfId="12915"/>
    <cellStyle name="Input 22 2 3 2 2 2" xfId="24921"/>
    <cellStyle name="Input 22 2 3 2 2 2 2" xfId="46107"/>
    <cellStyle name="Input 22 2 3 2 2 3" xfId="35503"/>
    <cellStyle name="Input 22 2 3 2 3" xfId="19808"/>
    <cellStyle name="Input 22 2 3 2 3 2" xfId="40995"/>
    <cellStyle name="Input 22 2 3 2 4" xfId="30312"/>
    <cellStyle name="Input 22 2 3 2_Table 2A-1_EFT (Annual)" xfId="15123"/>
    <cellStyle name="Input 22 2 3 3" xfId="10259"/>
    <cellStyle name="Input 22 2 3 3 2" xfId="22375"/>
    <cellStyle name="Input 22 2 3 3 2 2" xfId="43561"/>
    <cellStyle name="Input 22 2 3 3 3" xfId="32957"/>
    <cellStyle name="Input 22 2 3 4" xfId="17262"/>
    <cellStyle name="Input 22 2 3 4 2" xfId="38449"/>
    <cellStyle name="Input 22 2 3 5" xfId="27569"/>
    <cellStyle name="Input 22 2 3_Table 2A-1_EFT (Annual)" xfId="6911"/>
    <cellStyle name="Input 22 2 4" xfId="2313"/>
    <cellStyle name="Input 22 2 4 2" xfId="5874"/>
    <cellStyle name="Input 22 2 4 2 2" xfId="14089"/>
    <cellStyle name="Input 22 2 4 2 2 2" xfId="26077"/>
    <cellStyle name="Input 22 2 4 2 2 2 2" xfId="47263"/>
    <cellStyle name="Input 22 2 4 2 2 3" xfId="36659"/>
    <cellStyle name="Input 22 2 4 2 3" xfId="20964"/>
    <cellStyle name="Input 22 2 4 2 3 2" xfId="42151"/>
    <cellStyle name="Input 22 2 4 2 4" xfId="31531"/>
    <cellStyle name="Input 22 2 4 2_Table 2A-1_EFT (Annual)" xfId="15124"/>
    <cellStyle name="Input 22 2 4 3" xfId="11433"/>
    <cellStyle name="Input 22 2 4 3 2" xfId="23531"/>
    <cellStyle name="Input 22 2 4 3 2 2" xfId="44717"/>
    <cellStyle name="Input 22 2 4 3 3" xfId="34113"/>
    <cellStyle name="Input 22 2 4 4" xfId="18418"/>
    <cellStyle name="Input 22 2 4 4 2" xfId="39605"/>
    <cellStyle name="Input 22 2 4 5" xfId="28788"/>
    <cellStyle name="Input 22 2 4_Table 2A-1_EFT (Annual)" xfId="6912"/>
    <cellStyle name="Input 22 2 5" xfId="4167"/>
    <cellStyle name="Input 22 2 5 2" xfId="12491"/>
    <cellStyle name="Input 22 2 5 2 2" xfId="24513"/>
    <cellStyle name="Input 22 2 5 2 2 2" xfId="45699"/>
    <cellStyle name="Input 22 2 5 2 3" xfId="35095"/>
    <cellStyle name="Input 22 2 5 3" xfId="19400"/>
    <cellStyle name="Input 22 2 5 3 2" xfId="40587"/>
    <cellStyle name="Input 22 2 5 4" xfId="29855"/>
    <cellStyle name="Input 22 2 5_Table 2A-1_EFT (Annual)" xfId="15125"/>
    <cellStyle name="Input 22 2 6" xfId="9830"/>
    <cellStyle name="Input 22 2 6 2" xfId="21967"/>
    <cellStyle name="Input 22 2 6 2 2" xfId="43153"/>
    <cellStyle name="Input 22 2 6 3" xfId="32549"/>
    <cellStyle name="Input 22 2 7" xfId="16854"/>
    <cellStyle name="Input 22 2 7 2" xfId="38041"/>
    <cellStyle name="Input 22 2 8" xfId="27112"/>
    <cellStyle name="Input 22 2_Table 2A-1_EFT (Annual)" xfId="3031"/>
    <cellStyle name="Input 22 3" xfId="433"/>
    <cellStyle name="Input 22 3 2" xfId="1416"/>
    <cellStyle name="Input 22 3 2 2" xfId="2686"/>
    <cellStyle name="Input 22 3 2 2 2" xfId="6247"/>
    <cellStyle name="Input 22 3 2 2 2 2" xfId="14441"/>
    <cellStyle name="Input 22 3 2 2 2 2 2" xfId="26413"/>
    <cellStyle name="Input 22 3 2 2 2 2 2 2" xfId="47599"/>
    <cellStyle name="Input 22 3 2 2 2 2 3" xfId="36995"/>
    <cellStyle name="Input 22 3 2 2 2 3" xfId="21300"/>
    <cellStyle name="Input 22 3 2 2 2 3 2" xfId="42487"/>
    <cellStyle name="Input 22 3 2 2 2 4" xfId="31903"/>
    <cellStyle name="Input 22 3 2 2 2_Table 2A-1_EFT (Annual)" xfId="15126"/>
    <cellStyle name="Input 22 3 2 2 3" xfId="11783"/>
    <cellStyle name="Input 22 3 2 2 3 2" xfId="23867"/>
    <cellStyle name="Input 22 3 2 2 3 2 2" xfId="45053"/>
    <cellStyle name="Input 22 3 2 2 3 3" xfId="34449"/>
    <cellStyle name="Input 22 3 2 2 4" xfId="18754"/>
    <cellStyle name="Input 22 3 2 2 4 2" xfId="39941"/>
    <cellStyle name="Input 22 3 2 2 5" xfId="29160"/>
    <cellStyle name="Input 22 3 2 2_Table 2A-1_EFT (Annual)" xfId="6914"/>
    <cellStyle name="Input 22 3 2 3" xfId="4977"/>
    <cellStyle name="Input 22 3 2 3 2" xfId="13237"/>
    <cellStyle name="Input 22 3 2 3 2 2" xfId="25243"/>
    <cellStyle name="Input 22 3 2 3 2 2 2" xfId="46429"/>
    <cellStyle name="Input 22 3 2 3 2 3" xfId="35825"/>
    <cellStyle name="Input 22 3 2 3 3" xfId="20130"/>
    <cellStyle name="Input 22 3 2 3 3 2" xfId="41317"/>
    <cellStyle name="Input 22 3 2 3 4" xfId="30634"/>
    <cellStyle name="Input 22 3 2 3_Table 2A-1_EFT (Annual)" xfId="15127"/>
    <cellStyle name="Input 22 3 2 4" xfId="10581"/>
    <cellStyle name="Input 22 3 2 4 2" xfId="22697"/>
    <cellStyle name="Input 22 3 2 4 2 2" xfId="43883"/>
    <cellStyle name="Input 22 3 2 4 3" xfId="33279"/>
    <cellStyle name="Input 22 3 2 5" xfId="17584"/>
    <cellStyle name="Input 22 3 2 5 2" xfId="38771"/>
    <cellStyle name="Input 22 3 2 6" xfId="27891"/>
    <cellStyle name="Input 22 3 2_Table 2A-1_EFT (Annual)" xfId="6913"/>
    <cellStyle name="Input 22 3 3" xfId="960"/>
    <cellStyle name="Input 22 3 3 2" xfId="4521"/>
    <cellStyle name="Input 22 3 3 2 2" xfId="12783"/>
    <cellStyle name="Input 22 3 3 2 2 2" xfId="24793"/>
    <cellStyle name="Input 22 3 3 2 2 2 2" xfId="45979"/>
    <cellStyle name="Input 22 3 3 2 2 3" xfId="35375"/>
    <cellStyle name="Input 22 3 3 2 3" xfId="19680"/>
    <cellStyle name="Input 22 3 3 2 3 2" xfId="40867"/>
    <cellStyle name="Input 22 3 3 2 4" xfId="30178"/>
    <cellStyle name="Input 22 3 3 2_Table 2A-1_EFT (Annual)" xfId="15128"/>
    <cellStyle name="Input 22 3 3 3" xfId="10130"/>
    <cellStyle name="Input 22 3 3 3 2" xfId="22247"/>
    <cellStyle name="Input 22 3 3 3 2 2" xfId="43433"/>
    <cellStyle name="Input 22 3 3 3 3" xfId="32829"/>
    <cellStyle name="Input 22 3 3 4" xfId="17134"/>
    <cellStyle name="Input 22 3 3 4 2" xfId="38321"/>
    <cellStyle name="Input 22 3 3 5" xfId="27435"/>
    <cellStyle name="Input 22 3 3_Table 2A-1_EFT (Annual)" xfId="6915"/>
    <cellStyle name="Input 22 3 4" xfId="2155"/>
    <cellStyle name="Input 22 3 4 2" xfId="5716"/>
    <cellStyle name="Input 22 3 4 2 2" xfId="13931"/>
    <cellStyle name="Input 22 3 4 2 2 2" xfId="25919"/>
    <cellStyle name="Input 22 3 4 2 2 2 2" xfId="47105"/>
    <cellStyle name="Input 22 3 4 2 2 3" xfId="36501"/>
    <cellStyle name="Input 22 3 4 2 3" xfId="20806"/>
    <cellStyle name="Input 22 3 4 2 3 2" xfId="41993"/>
    <cellStyle name="Input 22 3 4 2 4" xfId="31373"/>
    <cellStyle name="Input 22 3 4 2_Table 2A-1_EFT (Annual)" xfId="15129"/>
    <cellStyle name="Input 22 3 4 3" xfId="11275"/>
    <cellStyle name="Input 22 3 4 3 2" xfId="23373"/>
    <cellStyle name="Input 22 3 4 3 2 2" xfId="44559"/>
    <cellStyle name="Input 22 3 4 3 3" xfId="33955"/>
    <cellStyle name="Input 22 3 4 4" xfId="18260"/>
    <cellStyle name="Input 22 3 4 4 2" xfId="39447"/>
    <cellStyle name="Input 22 3 4 5" xfId="28630"/>
    <cellStyle name="Input 22 3 4_Table 2A-1_EFT (Annual)" xfId="6916"/>
    <cellStyle name="Input 22 3 5" xfId="4003"/>
    <cellStyle name="Input 22 3 5 2" xfId="12331"/>
    <cellStyle name="Input 22 3 5 2 2" xfId="24355"/>
    <cellStyle name="Input 22 3 5 2 2 2" xfId="45541"/>
    <cellStyle name="Input 22 3 5 2 3" xfId="34937"/>
    <cellStyle name="Input 22 3 5 3" xfId="19242"/>
    <cellStyle name="Input 22 3 5 3 2" xfId="40429"/>
    <cellStyle name="Input 22 3 5 4" xfId="29691"/>
    <cellStyle name="Input 22 3 5_Table 2A-1_EFT (Annual)" xfId="15130"/>
    <cellStyle name="Input 22 3 6" xfId="9668"/>
    <cellStyle name="Input 22 3 6 2" xfId="21809"/>
    <cellStyle name="Input 22 3 6 2 2" xfId="42995"/>
    <cellStyle name="Input 22 3 6 3" xfId="32391"/>
    <cellStyle name="Input 22 3 7" xfId="16696"/>
    <cellStyle name="Input 22 3 7 2" xfId="37883"/>
    <cellStyle name="Input 22 3 8" xfId="26948"/>
    <cellStyle name="Input 22 3_Table 2A-1_EFT (Annual)" xfId="3032"/>
    <cellStyle name="Input 22 4" xfId="1252"/>
    <cellStyle name="Input 22 4 2" xfId="2522"/>
    <cellStyle name="Input 22 4 2 2" xfId="6083"/>
    <cellStyle name="Input 22 4 2 2 2" xfId="14277"/>
    <cellStyle name="Input 22 4 2 2 2 2" xfId="26249"/>
    <cellStyle name="Input 22 4 2 2 2 2 2" xfId="47435"/>
    <cellStyle name="Input 22 4 2 2 2 3" xfId="36831"/>
    <cellStyle name="Input 22 4 2 2 3" xfId="21136"/>
    <cellStyle name="Input 22 4 2 2 3 2" xfId="42323"/>
    <cellStyle name="Input 22 4 2 2 4" xfId="31739"/>
    <cellStyle name="Input 22 4 2 2_Table 2A-1_EFT (Annual)" xfId="15131"/>
    <cellStyle name="Input 22 4 2 3" xfId="11619"/>
    <cellStyle name="Input 22 4 2 3 2" xfId="23703"/>
    <cellStyle name="Input 22 4 2 3 2 2" xfId="44889"/>
    <cellStyle name="Input 22 4 2 3 3" xfId="34285"/>
    <cellStyle name="Input 22 4 2 4" xfId="18590"/>
    <cellStyle name="Input 22 4 2 4 2" xfId="39777"/>
    <cellStyle name="Input 22 4 2 5" xfId="28996"/>
    <cellStyle name="Input 22 4 2_Table 2A-1_EFT (Annual)" xfId="6918"/>
    <cellStyle name="Input 22 4 3" xfId="4813"/>
    <cellStyle name="Input 22 4 3 2" xfId="13073"/>
    <cellStyle name="Input 22 4 3 2 2" xfId="25079"/>
    <cellStyle name="Input 22 4 3 2 2 2" xfId="46265"/>
    <cellStyle name="Input 22 4 3 2 3" xfId="35661"/>
    <cellStyle name="Input 22 4 3 3" xfId="19966"/>
    <cellStyle name="Input 22 4 3 3 2" xfId="41153"/>
    <cellStyle name="Input 22 4 3 4" xfId="30470"/>
    <cellStyle name="Input 22 4 3_Table 2A-1_EFT (Annual)" xfId="15132"/>
    <cellStyle name="Input 22 4 4" xfId="10417"/>
    <cellStyle name="Input 22 4 4 2" xfId="22533"/>
    <cellStyle name="Input 22 4 4 2 2" xfId="43719"/>
    <cellStyle name="Input 22 4 4 3" xfId="33115"/>
    <cellStyle name="Input 22 4 5" xfId="17420"/>
    <cellStyle name="Input 22 4 5 2" xfId="38607"/>
    <cellStyle name="Input 22 4 6" xfId="27727"/>
    <cellStyle name="Input 22 4_Table 2A-1_EFT (Annual)" xfId="6917"/>
    <cellStyle name="Input 22 5" xfId="803"/>
    <cellStyle name="Input 22 5 2" xfId="4364"/>
    <cellStyle name="Input 22 5 2 2" xfId="12644"/>
    <cellStyle name="Input 22 5 2 2 2" xfId="24661"/>
    <cellStyle name="Input 22 5 2 2 2 2" xfId="45847"/>
    <cellStyle name="Input 22 5 2 2 3" xfId="35243"/>
    <cellStyle name="Input 22 5 2 3" xfId="19548"/>
    <cellStyle name="Input 22 5 2 3 2" xfId="40735"/>
    <cellStyle name="Input 22 5 2 4" xfId="30021"/>
    <cellStyle name="Input 22 5 2_Table 2A-1_EFT (Annual)" xfId="15133"/>
    <cellStyle name="Input 22 5 3" xfId="9992"/>
    <cellStyle name="Input 22 5 3 2" xfId="22115"/>
    <cellStyle name="Input 22 5 3 2 2" xfId="43301"/>
    <cellStyle name="Input 22 5 3 3" xfId="32697"/>
    <cellStyle name="Input 22 5 4" xfId="17002"/>
    <cellStyle name="Input 22 5 4 2" xfId="38189"/>
    <cellStyle name="Input 22 5 5" xfId="27278"/>
    <cellStyle name="Input 22 5_Table 2A-1_EFT (Annual)" xfId="6919"/>
    <cellStyle name="Input 22 6" xfId="1991"/>
    <cellStyle name="Input 22 6 2" xfId="5552"/>
    <cellStyle name="Input 22 6 2 2" xfId="13767"/>
    <cellStyle name="Input 22 6 2 2 2" xfId="25755"/>
    <cellStyle name="Input 22 6 2 2 2 2" xfId="46941"/>
    <cellStyle name="Input 22 6 2 2 3" xfId="36337"/>
    <cellStyle name="Input 22 6 2 3" xfId="20642"/>
    <cellStyle name="Input 22 6 2 3 2" xfId="41829"/>
    <cellStyle name="Input 22 6 2 4" xfId="31209"/>
    <cellStyle name="Input 22 6 2_Table 2A-1_EFT (Annual)" xfId="15134"/>
    <cellStyle name="Input 22 6 3" xfId="11111"/>
    <cellStyle name="Input 22 6 3 2" xfId="23209"/>
    <cellStyle name="Input 22 6 3 2 2" xfId="44395"/>
    <cellStyle name="Input 22 6 3 3" xfId="33791"/>
    <cellStyle name="Input 22 6 4" xfId="18096"/>
    <cellStyle name="Input 22 6 4 2" xfId="39283"/>
    <cellStyle name="Input 22 6 5" xfId="28466"/>
    <cellStyle name="Input 22 6_Table 2A-1_EFT (Annual)" xfId="6920"/>
    <cellStyle name="Input 22 7" xfId="3793"/>
    <cellStyle name="Input 22 7 2" xfId="12161"/>
    <cellStyle name="Input 22 7 2 2" xfId="24191"/>
    <cellStyle name="Input 22 7 2 2 2" xfId="45377"/>
    <cellStyle name="Input 22 7 2 3" xfId="34773"/>
    <cellStyle name="Input 22 7 3" xfId="19078"/>
    <cellStyle name="Input 22 7 3 2" xfId="40265"/>
    <cellStyle name="Input 22 7 4" xfId="29502"/>
    <cellStyle name="Input 22 7_Table 2A-1_EFT (Annual)" xfId="15135"/>
    <cellStyle name="Input 22 8" xfId="9480"/>
    <cellStyle name="Input 22 8 2" xfId="21645"/>
    <cellStyle name="Input 22 8 2 2" xfId="42831"/>
    <cellStyle name="Input 22 8 3" xfId="32227"/>
    <cellStyle name="Input 22 9" xfId="16532"/>
    <cellStyle name="Input 22 9 2" xfId="37719"/>
    <cellStyle name="Input 22_Table 2A-1_EFT (Annual)" xfId="3030"/>
    <cellStyle name="Input 23" xfId="189"/>
    <cellStyle name="Input 23 10" xfId="26744"/>
    <cellStyle name="Input 23 2" xfId="582"/>
    <cellStyle name="Input 23 2 2" xfId="1559"/>
    <cellStyle name="Input 23 2 2 2" xfId="2829"/>
    <cellStyle name="Input 23 2 2 2 2" xfId="6390"/>
    <cellStyle name="Input 23 2 2 2 2 2" xfId="14584"/>
    <cellStyle name="Input 23 2 2 2 2 2 2" xfId="26556"/>
    <cellStyle name="Input 23 2 2 2 2 2 2 2" xfId="47742"/>
    <cellStyle name="Input 23 2 2 2 2 2 3" xfId="37138"/>
    <cellStyle name="Input 23 2 2 2 2 3" xfId="21443"/>
    <cellStyle name="Input 23 2 2 2 2 3 2" xfId="42630"/>
    <cellStyle name="Input 23 2 2 2 2 4" xfId="32046"/>
    <cellStyle name="Input 23 2 2 2 2_Table 2A-1_EFT (Annual)" xfId="15136"/>
    <cellStyle name="Input 23 2 2 2 3" xfId="11926"/>
    <cellStyle name="Input 23 2 2 2 3 2" xfId="24010"/>
    <cellStyle name="Input 23 2 2 2 3 2 2" xfId="45196"/>
    <cellStyle name="Input 23 2 2 2 3 3" xfId="34592"/>
    <cellStyle name="Input 23 2 2 2 4" xfId="18897"/>
    <cellStyle name="Input 23 2 2 2 4 2" xfId="40084"/>
    <cellStyle name="Input 23 2 2 2 5" xfId="29303"/>
    <cellStyle name="Input 23 2 2 2_Table 2A-1_EFT (Annual)" xfId="6922"/>
    <cellStyle name="Input 23 2 2 3" xfId="5120"/>
    <cellStyle name="Input 23 2 2 3 2" xfId="13380"/>
    <cellStyle name="Input 23 2 2 3 2 2" xfId="25386"/>
    <cellStyle name="Input 23 2 2 3 2 2 2" xfId="46572"/>
    <cellStyle name="Input 23 2 2 3 2 3" xfId="35968"/>
    <cellStyle name="Input 23 2 2 3 3" xfId="20273"/>
    <cellStyle name="Input 23 2 2 3 3 2" xfId="41460"/>
    <cellStyle name="Input 23 2 2 3 4" xfId="30777"/>
    <cellStyle name="Input 23 2 2 3_Table 2A-1_EFT (Annual)" xfId="15137"/>
    <cellStyle name="Input 23 2 2 4" xfId="10724"/>
    <cellStyle name="Input 23 2 2 4 2" xfId="22840"/>
    <cellStyle name="Input 23 2 2 4 2 2" xfId="44026"/>
    <cellStyle name="Input 23 2 2 4 3" xfId="33422"/>
    <cellStyle name="Input 23 2 2 5" xfId="17727"/>
    <cellStyle name="Input 23 2 2 5 2" xfId="38914"/>
    <cellStyle name="Input 23 2 2 6" xfId="28034"/>
    <cellStyle name="Input 23 2 2_Table 2A-1_EFT (Annual)" xfId="6921"/>
    <cellStyle name="Input 23 2 3" xfId="1082"/>
    <cellStyle name="Input 23 2 3 2" xfId="4643"/>
    <cellStyle name="Input 23 2 3 2 2" xfId="12903"/>
    <cellStyle name="Input 23 2 3 2 2 2" xfId="24909"/>
    <cellStyle name="Input 23 2 3 2 2 2 2" xfId="46095"/>
    <cellStyle name="Input 23 2 3 2 2 3" xfId="35491"/>
    <cellStyle name="Input 23 2 3 2 3" xfId="19796"/>
    <cellStyle name="Input 23 2 3 2 3 2" xfId="40983"/>
    <cellStyle name="Input 23 2 3 2 4" xfId="30300"/>
    <cellStyle name="Input 23 2 3 2_Table 2A-1_EFT (Annual)" xfId="15138"/>
    <cellStyle name="Input 23 2 3 3" xfId="10247"/>
    <cellStyle name="Input 23 2 3 3 2" xfId="22363"/>
    <cellStyle name="Input 23 2 3 3 2 2" xfId="43549"/>
    <cellStyle name="Input 23 2 3 3 3" xfId="32945"/>
    <cellStyle name="Input 23 2 3 4" xfId="17250"/>
    <cellStyle name="Input 23 2 3 4 2" xfId="38437"/>
    <cellStyle name="Input 23 2 3 5" xfId="27557"/>
    <cellStyle name="Input 23 2 3_Table 2A-1_EFT (Annual)" xfId="6923"/>
    <cellStyle name="Input 23 2 4" xfId="2298"/>
    <cellStyle name="Input 23 2 4 2" xfId="5859"/>
    <cellStyle name="Input 23 2 4 2 2" xfId="14074"/>
    <cellStyle name="Input 23 2 4 2 2 2" xfId="26062"/>
    <cellStyle name="Input 23 2 4 2 2 2 2" xfId="47248"/>
    <cellStyle name="Input 23 2 4 2 2 3" xfId="36644"/>
    <cellStyle name="Input 23 2 4 2 3" xfId="20949"/>
    <cellStyle name="Input 23 2 4 2 3 2" xfId="42136"/>
    <cellStyle name="Input 23 2 4 2 4" xfId="31516"/>
    <cellStyle name="Input 23 2 4 2_Table 2A-1_EFT (Annual)" xfId="15139"/>
    <cellStyle name="Input 23 2 4 3" xfId="11418"/>
    <cellStyle name="Input 23 2 4 3 2" xfId="23516"/>
    <cellStyle name="Input 23 2 4 3 2 2" xfId="44702"/>
    <cellStyle name="Input 23 2 4 3 3" xfId="34098"/>
    <cellStyle name="Input 23 2 4 4" xfId="18403"/>
    <cellStyle name="Input 23 2 4 4 2" xfId="39590"/>
    <cellStyle name="Input 23 2 4 5" xfId="28773"/>
    <cellStyle name="Input 23 2 4_Table 2A-1_EFT (Annual)" xfId="6924"/>
    <cellStyle name="Input 23 2 5" xfId="4152"/>
    <cellStyle name="Input 23 2 5 2" xfId="12476"/>
    <cellStyle name="Input 23 2 5 2 2" xfId="24498"/>
    <cellStyle name="Input 23 2 5 2 2 2" xfId="45684"/>
    <cellStyle name="Input 23 2 5 2 3" xfId="35080"/>
    <cellStyle name="Input 23 2 5 3" xfId="19385"/>
    <cellStyle name="Input 23 2 5 3 2" xfId="40572"/>
    <cellStyle name="Input 23 2 5 4" xfId="29840"/>
    <cellStyle name="Input 23 2 5_Table 2A-1_EFT (Annual)" xfId="15140"/>
    <cellStyle name="Input 23 2 6" xfId="9815"/>
    <cellStyle name="Input 23 2 6 2" xfId="21952"/>
    <cellStyle name="Input 23 2 6 2 2" xfId="43138"/>
    <cellStyle name="Input 23 2 6 3" xfId="32534"/>
    <cellStyle name="Input 23 2 7" xfId="16839"/>
    <cellStyle name="Input 23 2 7 2" xfId="38026"/>
    <cellStyle name="Input 23 2 8" xfId="27097"/>
    <cellStyle name="Input 23 2_Table 2A-1_EFT (Annual)" xfId="3034"/>
    <cellStyle name="Input 23 3" xfId="419"/>
    <cellStyle name="Input 23 3 2" xfId="1402"/>
    <cellStyle name="Input 23 3 2 2" xfId="2672"/>
    <cellStyle name="Input 23 3 2 2 2" xfId="6233"/>
    <cellStyle name="Input 23 3 2 2 2 2" xfId="14427"/>
    <cellStyle name="Input 23 3 2 2 2 2 2" xfId="26399"/>
    <cellStyle name="Input 23 3 2 2 2 2 2 2" xfId="47585"/>
    <cellStyle name="Input 23 3 2 2 2 2 3" xfId="36981"/>
    <cellStyle name="Input 23 3 2 2 2 3" xfId="21286"/>
    <cellStyle name="Input 23 3 2 2 2 3 2" xfId="42473"/>
    <cellStyle name="Input 23 3 2 2 2 4" xfId="31889"/>
    <cellStyle name="Input 23 3 2 2 2_Table 2A-1_EFT (Annual)" xfId="15141"/>
    <cellStyle name="Input 23 3 2 2 3" xfId="11769"/>
    <cellStyle name="Input 23 3 2 2 3 2" xfId="23853"/>
    <cellStyle name="Input 23 3 2 2 3 2 2" xfId="45039"/>
    <cellStyle name="Input 23 3 2 2 3 3" xfId="34435"/>
    <cellStyle name="Input 23 3 2 2 4" xfId="18740"/>
    <cellStyle name="Input 23 3 2 2 4 2" xfId="39927"/>
    <cellStyle name="Input 23 3 2 2 5" xfId="29146"/>
    <cellStyle name="Input 23 3 2 2_Table 2A-1_EFT (Annual)" xfId="6926"/>
    <cellStyle name="Input 23 3 2 3" xfId="4963"/>
    <cellStyle name="Input 23 3 2 3 2" xfId="13223"/>
    <cellStyle name="Input 23 3 2 3 2 2" xfId="25229"/>
    <cellStyle name="Input 23 3 2 3 2 2 2" xfId="46415"/>
    <cellStyle name="Input 23 3 2 3 2 3" xfId="35811"/>
    <cellStyle name="Input 23 3 2 3 3" xfId="20116"/>
    <cellStyle name="Input 23 3 2 3 3 2" xfId="41303"/>
    <cellStyle name="Input 23 3 2 3 4" xfId="30620"/>
    <cellStyle name="Input 23 3 2 3_Table 2A-1_EFT (Annual)" xfId="15142"/>
    <cellStyle name="Input 23 3 2 4" xfId="10567"/>
    <cellStyle name="Input 23 3 2 4 2" xfId="22683"/>
    <cellStyle name="Input 23 3 2 4 2 2" xfId="43869"/>
    <cellStyle name="Input 23 3 2 4 3" xfId="33265"/>
    <cellStyle name="Input 23 3 2 5" xfId="17570"/>
    <cellStyle name="Input 23 3 2 5 2" xfId="38757"/>
    <cellStyle name="Input 23 3 2 6" xfId="27877"/>
    <cellStyle name="Input 23 3 2_Table 2A-1_EFT (Annual)" xfId="6925"/>
    <cellStyle name="Input 23 3 3" xfId="949"/>
    <cellStyle name="Input 23 3 3 2" xfId="4510"/>
    <cellStyle name="Input 23 3 3 2 2" xfId="12772"/>
    <cellStyle name="Input 23 3 3 2 2 2" xfId="24782"/>
    <cellStyle name="Input 23 3 3 2 2 2 2" xfId="45968"/>
    <cellStyle name="Input 23 3 3 2 2 3" xfId="35364"/>
    <cellStyle name="Input 23 3 3 2 3" xfId="19669"/>
    <cellStyle name="Input 23 3 3 2 3 2" xfId="40856"/>
    <cellStyle name="Input 23 3 3 2 4" xfId="30167"/>
    <cellStyle name="Input 23 3 3 2_Table 2A-1_EFT (Annual)" xfId="15143"/>
    <cellStyle name="Input 23 3 3 3" xfId="10119"/>
    <cellStyle name="Input 23 3 3 3 2" xfId="22236"/>
    <cellStyle name="Input 23 3 3 3 2 2" xfId="43422"/>
    <cellStyle name="Input 23 3 3 3 3" xfId="32818"/>
    <cellStyle name="Input 23 3 3 4" xfId="17123"/>
    <cellStyle name="Input 23 3 3 4 2" xfId="38310"/>
    <cellStyle name="Input 23 3 3 5" xfId="27424"/>
    <cellStyle name="Input 23 3 3_Table 2A-1_EFT (Annual)" xfId="6927"/>
    <cellStyle name="Input 23 3 4" xfId="2141"/>
    <cellStyle name="Input 23 3 4 2" xfId="5702"/>
    <cellStyle name="Input 23 3 4 2 2" xfId="13917"/>
    <cellStyle name="Input 23 3 4 2 2 2" xfId="25905"/>
    <cellStyle name="Input 23 3 4 2 2 2 2" xfId="47091"/>
    <cellStyle name="Input 23 3 4 2 2 3" xfId="36487"/>
    <cellStyle name="Input 23 3 4 2 3" xfId="20792"/>
    <cellStyle name="Input 23 3 4 2 3 2" xfId="41979"/>
    <cellStyle name="Input 23 3 4 2 4" xfId="31359"/>
    <cellStyle name="Input 23 3 4 2_Table 2A-1_EFT (Annual)" xfId="15144"/>
    <cellStyle name="Input 23 3 4 3" xfId="11261"/>
    <cellStyle name="Input 23 3 4 3 2" xfId="23359"/>
    <cellStyle name="Input 23 3 4 3 2 2" xfId="44545"/>
    <cellStyle name="Input 23 3 4 3 3" xfId="33941"/>
    <cellStyle name="Input 23 3 4 4" xfId="18246"/>
    <cellStyle name="Input 23 3 4 4 2" xfId="39433"/>
    <cellStyle name="Input 23 3 4 5" xfId="28616"/>
    <cellStyle name="Input 23 3 4_Table 2A-1_EFT (Annual)" xfId="6928"/>
    <cellStyle name="Input 23 3 5" xfId="3989"/>
    <cellStyle name="Input 23 3 5 2" xfId="12317"/>
    <cellStyle name="Input 23 3 5 2 2" xfId="24341"/>
    <cellStyle name="Input 23 3 5 2 2 2" xfId="45527"/>
    <cellStyle name="Input 23 3 5 2 3" xfId="34923"/>
    <cellStyle name="Input 23 3 5 3" xfId="19228"/>
    <cellStyle name="Input 23 3 5 3 2" xfId="40415"/>
    <cellStyle name="Input 23 3 5 4" xfId="29677"/>
    <cellStyle name="Input 23 3 5_Table 2A-1_EFT (Annual)" xfId="15145"/>
    <cellStyle name="Input 23 3 6" xfId="9654"/>
    <cellStyle name="Input 23 3 6 2" xfId="21795"/>
    <cellStyle name="Input 23 3 6 2 2" xfId="42981"/>
    <cellStyle name="Input 23 3 6 3" xfId="32377"/>
    <cellStyle name="Input 23 3 7" xfId="16682"/>
    <cellStyle name="Input 23 3 7 2" xfId="37869"/>
    <cellStyle name="Input 23 3 8" xfId="26934"/>
    <cellStyle name="Input 23 3_Table 2A-1_EFT (Annual)" xfId="3035"/>
    <cellStyle name="Input 23 4" xfId="1237"/>
    <cellStyle name="Input 23 4 2" xfId="2507"/>
    <cellStyle name="Input 23 4 2 2" xfId="6068"/>
    <cellStyle name="Input 23 4 2 2 2" xfId="14262"/>
    <cellStyle name="Input 23 4 2 2 2 2" xfId="26234"/>
    <cellStyle name="Input 23 4 2 2 2 2 2" xfId="47420"/>
    <cellStyle name="Input 23 4 2 2 2 3" xfId="36816"/>
    <cellStyle name="Input 23 4 2 2 3" xfId="21121"/>
    <cellStyle name="Input 23 4 2 2 3 2" xfId="42308"/>
    <cellStyle name="Input 23 4 2 2 4" xfId="31724"/>
    <cellStyle name="Input 23 4 2 2_Table 2A-1_EFT (Annual)" xfId="15146"/>
    <cellStyle name="Input 23 4 2 3" xfId="11604"/>
    <cellStyle name="Input 23 4 2 3 2" xfId="23688"/>
    <cellStyle name="Input 23 4 2 3 2 2" xfId="44874"/>
    <cellStyle name="Input 23 4 2 3 3" xfId="34270"/>
    <cellStyle name="Input 23 4 2 4" xfId="18575"/>
    <cellStyle name="Input 23 4 2 4 2" xfId="39762"/>
    <cellStyle name="Input 23 4 2 5" xfId="28981"/>
    <cellStyle name="Input 23 4 2_Table 2A-1_EFT (Annual)" xfId="6930"/>
    <cellStyle name="Input 23 4 3" xfId="4798"/>
    <cellStyle name="Input 23 4 3 2" xfId="13058"/>
    <cellStyle name="Input 23 4 3 2 2" xfId="25064"/>
    <cellStyle name="Input 23 4 3 2 2 2" xfId="46250"/>
    <cellStyle name="Input 23 4 3 2 3" xfId="35646"/>
    <cellStyle name="Input 23 4 3 3" xfId="19951"/>
    <cellStyle name="Input 23 4 3 3 2" xfId="41138"/>
    <cellStyle name="Input 23 4 3 4" xfId="30455"/>
    <cellStyle name="Input 23 4 3_Table 2A-1_EFT (Annual)" xfId="15147"/>
    <cellStyle name="Input 23 4 4" xfId="10402"/>
    <cellStyle name="Input 23 4 4 2" xfId="22518"/>
    <cellStyle name="Input 23 4 4 2 2" xfId="43704"/>
    <cellStyle name="Input 23 4 4 3" xfId="33100"/>
    <cellStyle name="Input 23 4 5" xfId="17405"/>
    <cellStyle name="Input 23 4 5 2" xfId="38592"/>
    <cellStyle name="Input 23 4 6" xfId="27712"/>
    <cellStyle name="Input 23 4_Table 2A-1_EFT (Annual)" xfId="6929"/>
    <cellStyle name="Input 23 5" xfId="791"/>
    <cellStyle name="Input 23 5 2" xfId="4352"/>
    <cellStyle name="Input 23 5 2 2" xfId="12632"/>
    <cellStyle name="Input 23 5 2 2 2" xfId="24649"/>
    <cellStyle name="Input 23 5 2 2 2 2" xfId="45835"/>
    <cellStyle name="Input 23 5 2 2 3" xfId="35231"/>
    <cellStyle name="Input 23 5 2 3" xfId="19536"/>
    <cellStyle name="Input 23 5 2 3 2" xfId="40723"/>
    <cellStyle name="Input 23 5 2 4" xfId="30009"/>
    <cellStyle name="Input 23 5 2_Table 2A-1_EFT (Annual)" xfId="15148"/>
    <cellStyle name="Input 23 5 3" xfId="9980"/>
    <cellStyle name="Input 23 5 3 2" xfId="22103"/>
    <cellStyle name="Input 23 5 3 2 2" xfId="43289"/>
    <cellStyle name="Input 23 5 3 3" xfId="32685"/>
    <cellStyle name="Input 23 5 4" xfId="16990"/>
    <cellStyle name="Input 23 5 4 2" xfId="38177"/>
    <cellStyle name="Input 23 5 5" xfId="27266"/>
    <cellStyle name="Input 23 5_Table 2A-1_EFT (Annual)" xfId="6931"/>
    <cellStyle name="Input 23 6" xfId="1976"/>
    <cellStyle name="Input 23 6 2" xfId="5537"/>
    <cellStyle name="Input 23 6 2 2" xfId="13752"/>
    <cellStyle name="Input 23 6 2 2 2" xfId="25740"/>
    <cellStyle name="Input 23 6 2 2 2 2" xfId="46926"/>
    <cellStyle name="Input 23 6 2 2 3" xfId="36322"/>
    <cellStyle name="Input 23 6 2 3" xfId="20627"/>
    <cellStyle name="Input 23 6 2 3 2" xfId="41814"/>
    <cellStyle name="Input 23 6 2 4" xfId="31194"/>
    <cellStyle name="Input 23 6 2_Table 2A-1_EFT (Annual)" xfId="15149"/>
    <cellStyle name="Input 23 6 3" xfId="11096"/>
    <cellStyle name="Input 23 6 3 2" xfId="23194"/>
    <cellStyle name="Input 23 6 3 2 2" xfId="44380"/>
    <cellStyle name="Input 23 6 3 3" xfId="33776"/>
    <cellStyle name="Input 23 6 4" xfId="18081"/>
    <cellStyle name="Input 23 6 4 2" xfId="39268"/>
    <cellStyle name="Input 23 6 5" xfId="28451"/>
    <cellStyle name="Input 23 6_Table 2A-1_EFT (Annual)" xfId="6932"/>
    <cellStyle name="Input 23 7" xfId="3778"/>
    <cellStyle name="Input 23 7 2" xfId="12146"/>
    <cellStyle name="Input 23 7 2 2" xfId="24176"/>
    <cellStyle name="Input 23 7 2 2 2" xfId="45362"/>
    <cellStyle name="Input 23 7 2 3" xfId="34758"/>
    <cellStyle name="Input 23 7 3" xfId="19063"/>
    <cellStyle name="Input 23 7 3 2" xfId="40250"/>
    <cellStyle name="Input 23 7 4" xfId="29487"/>
    <cellStyle name="Input 23 7_Table 2A-1_EFT (Annual)" xfId="15150"/>
    <cellStyle name="Input 23 8" xfId="9465"/>
    <cellStyle name="Input 23 8 2" xfId="21630"/>
    <cellStyle name="Input 23 8 2 2" xfId="42816"/>
    <cellStyle name="Input 23 8 3" xfId="32212"/>
    <cellStyle name="Input 23 9" xfId="16517"/>
    <cellStyle name="Input 23 9 2" xfId="37704"/>
    <cellStyle name="Input 23_Table 2A-1_EFT (Annual)" xfId="3033"/>
    <cellStyle name="Input 24" xfId="221"/>
    <cellStyle name="Input 24 10" xfId="26776"/>
    <cellStyle name="Input 24 2" xfId="614"/>
    <cellStyle name="Input 24 2 2" xfId="1591"/>
    <cellStyle name="Input 24 2 2 2" xfId="2861"/>
    <cellStyle name="Input 24 2 2 2 2" xfId="6422"/>
    <cellStyle name="Input 24 2 2 2 2 2" xfId="14616"/>
    <cellStyle name="Input 24 2 2 2 2 2 2" xfId="26588"/>
    <cellStyle name="Input 24 2 2 2 2 2 2 2" xfId="47774"/>
    <cellStyle name="Input 24 2 2 2 2 2 3" xfId="37170"/>
    <cellStyle name="Input 24 2 2 2 2 3" xfId="21475"/>
    <cellStyle name="Input 24 2 2 2 2 3 2" xfId="42662"/>
    <cellStyle name="Input 24 2 2 2 2 4" xfId="32078"/>
    <cellStyle name="Input 24 2 2 2 2_Table 2A-1_EFT (Annual)" xfId="15151"/>
    <cellStyle name="Input 24 2 2 2 3" xfId="11958"/>
    <cellStyle name="Input 24 2 2 2 3 2" xfId="24042"/>
    <cellStyle name="Input 24 2 2 2 3 2 2" xfId="45228"/>
    <cellStyle name="Input 24 2 2 2 3 3" xfId="34624"/>
    <cellStyle name="Input 24 2 2 2 4" xfId="18929"/>
    <cellStyle name="Input 24 2 2 2 4 2" xfId="40116"/>
    <cellStyle name="Input 24 2 2 2 5" xfId="29335"/>
    <cellStyle name="Input 24 2 2 2_Table 2A-1_EFT (Annual)" xfId="6934"/>
    <cellStyle name="Input 24 2 2 3" xfId="5152"/>
    <cellStyle name="Input 24 2 2 3 2" xfId="13412"/>
    <cellStyle name="Input 24 2 2 3 2 2" xfId="25418"/>
    <cellStyle name="Input 24 2 2 3 2 2 2" xfId="46604"/>
    <cellStyle name="Input 24 2 2 3 2 3" xfId="36000"/>
    <cellStyle name="Input 24 2 2 3 3" xfId="20305"/>
    <cellStyle name="Input 24 2 2 3 3 2" xfId="41492"/>
    <cellStyle name="Input 24 2 2 3 4" xfId="30809"/>
    <cellStyle name="Input 24 2 2 3_Table 2A-1_EFT (Annual)" xfId="15152"/>
    <cellStyle name="Input 24 2 2 4" xfId="10756"/>
    <cellStyle name="Input 24 2 2 4 2" xfId="22872"/>
    <cellStyle name="Input 24 2 2 4 2 2" xfId="44058"/>
    <cellStyle name="Input 24 2 2 4 3" xfId="33454"/>
    <cellStyle name="Input 24 2 2 5" xfId="17759"/>
    <cellStyle name="Input 24 2 2 5 2" xfId="38946"/>
    <cellStyle name="Input 24 2 2 6" xfId="28066"/>
    <cellStyle name="Input 24 2 2_Table 2A-1_EFT (Annual)" xfId="6933"/>
    <cellStyle name="Input 24 2 3" xfId="1107"/>
    <cellStyle name="Input 24 2 3 2" xfId="4668"/>
    <cellStyle name="Input 24 2 3 2 2" xfId="12928"/>
    <cellStyle name="Input 24 2 3 2 2 2" xfId="24934"/>
    <cellStyle name="Input 24 2 3 2 2 2 2" xfId="46120"/>
    <cellStyle name="Input 24 2 3 2 2 3" xfId="35516"/>
    <cellStyle name="Input 24 2 3 2 3" xfId="19821"/>
    <cellStyle name="Input 24 2 3 2 3 2" xfId="41008"/>
    <cellStyle name="Input 24 2 3 2 4" xfId="30325"/>
    <cellStyle name="Input 24 2 3 2_Table 2A-1_EFT (Annual)" xfId="15153"/>
    <cellStyle name="Input 24 2 3 3" xfId="10272"/>
    <cellStyle name="Input 24 2 3 3 2" xfId="22388"/>
    <cellStyle name="Input 24 2 3 3 2 2" xfId="43574"/>
    <cellStyle name="Input 24 2 3 3 3" xfId="32970"/>
    <cellStyle name="Input 24 2 3 4" xfId="17275"/>
    <cellStyle name="Input 24 2 3 4 2" xfId="38462"/>
    <cellStyle name="Input 24 2 3 5" xfId="27582"/>
    <cellStyle name="Input 24 2 3_Table 2A-1_EFT (Annual)" xfId="6935"/>
    <cellStyle name="Input 24 2 4" xfId="2330"/>
    <cellStyle name="Input 24 2 4 2" xfId="5891"/>
    <cellStyle name="Input 24 2 4 2 2" xfId="14106"/>
    <cellStyle name="Input 24 2 4 2 2 2" xfId="26094"/>
    <cellStyle name="Input 24 2 4 2 2 2 2" xfId="47280"/>
    <cellStyle name="Input 24 2 4 2 2 3" xfId="36676"/>
    <cellStyle name="Input 24 2 4 2 3" xfId="20981"/>
    <cellStyle name="Input 24 2 4 2 3 2" xfId="42168"/>
    <cellStyle name="Input 24 2 4 2 4" xfId="31548"/>
    <cellStyle name="Input 24 2 4 2_Table 2A-1_EFT (Annual)" xfId="15154"/>
    <cellStyle name="Input 24 2 4 3" xfId="11450"/>
    <cellStyle name="Input 24 2 4 3 2" xfId="23548"/>
    <cellStyle name="Input 24 2 4 3 2 2" xfId="44734"/>
    <cellStyle name="Input 24 2 4 3 3" xfId="34130"/>
    <cellStyle name="Input 24 2 4 4" xfId="18435"/>
    <cellStyle name="Input 24 2 4 4 2" xfId="39622"/>
    <cellStyle name="Input 24 2 4 5" xfId="28805"/>
    <cellStyle name="Input 24 2 4_Table 2A-1_EFT (Annual)" xfId="6936"/>
    <cellStyle name="Input 24 2 5" xfId="4184"/>
    <cellStyle name="Input 24 2 5 2" xfId="12508"/>
    <cellStyle name="Input 24 2 5 2 2" xfId="24530"/>
    <cellStyle name="Input 24 2 5 2 2 2" xfId="45716"/>
    <cellStyle name="Input 24 2 5 2 3" xfId="35112"/>
    <cellStyle name="Input 24 2 5 3" xfId="19417"/>
    <cellStyle name="Input 24 2 5 3 2" xfId="40604"/>
    <cellStyle name="Input 24 2 5 4" xfId="29872"/>
    <cellStyle name="Input 24 2 5_Table 2A-1_EFT (Annual)" xfId="15155"/>
    <cellStyle name="Input 24 2 6" xfId="9847"/>
    <cellStyle name="Input 24 2 6 2" xfId="21984"/>
    <cellStyle name="Input 24 2 6 2 2" xfId="43170"/>
    <cellStyle name="Input 24 2 6 3" xfId="32566"/>
    <cellStyle name="Input 24 2 7" xfId="16871"/>
    <cellStyle name="Input 24 2 7 2" xfId="38058"/>
    <cellStyle name="Input 24 2 8" xfId="27129"/>
    <cellStyle name="Input 24 2_Table 2A-1_EFT (Annual)" xfId="3037"/>
    <cellStyle name="Input 24 3" xfId="448"/>
    <cellStyle name="Input 24 3 2" xfId="1431"/>
    <cellStyle name="Input 24 3 2 2" xfId="2701"/>
    <cellStyle name="Input 24 3 2 2 2" xfId="6262"/>
    <cellStyle name="Input 24 3 2 2 2 2" xfId="14456"/>
    <cellStyle name="Input 24 3 2 2 2 2 2" xfId="26428"/>
    <cellStyle name="Input 24 3 2 2 2 2 2 2" xfId="47614"/>
    <cellStyle name="Input 24 3 2 2 2 2 3" xfId="37010"/>
    <cellStyle name="Input 24 3 2 2 2 3" xfId="21315"/>
    <cellStyle name="Input 24 3 2 2 2 3 2" xfId="42502"/>
    <cellStyle name="Input 24 3 2 2 2 4" xfId="31918"/>
    <cellStyle name="Input 24 3 2 2 2_Table 2A-1_EFT (Annual)" xfId="15156"/>
    <cellStyle name="Input 24 3 2 2 3" xfId="11798"/>
    <cellStyle name="Input 24 3 2 2 3 2" xfId="23882"/>
    <cellStyle name="Input 24 3 2 2 3 2 2" xfId="45068"/>
    <cellStyle name="Input 24 3 2 2 3 3" xfId="34464"/>
    <cellStyle name="Input 24 3 2 2 4" xfId="18769"/>
    <cellStyle name="Input 24 3 2 2 4 2" xfId="39956"/>
    <cellStyle name="Input 24 3 2 2 5" xfId="29175"/>
    <cellStyle name="Input 24 3 2 2_Table 2A-1_EFT (Annual)" xfId="6938"/>
    <cellStyle name="Input 24 3 2 3" xfId="4992"/>
    <cellStyle name="Input 24 3 2 3 2" xfId="13252"/>
    <cellStyle name="Input 24 3 2 3 2 2" xfId="25258"/>
    <cellStyle name="Input 24 3 2 3 2 2 2" xfId="46444"/>
    <cellStyle name="Input 24 3 2 3 2 3" xfId="35840"/>
    <cellStyle name="Input 24 3 2 3 3" xfId="20145"/>
    <cellStyle name="Input 24 3 2 3 3 2" xfId="41332"/>
    <cellStyle name="Input 24 3 2 3 4" xfId="30649"/>
    <cellStyle name="Input 24 3 2 3_Table 2A-1_EFT (Annual)" xfId="15157"/>
    <cellStyle name="Input 24 3 2 4" xfId="10596"/>
    <cellStyle name="Input 24 3 2 4 2" xfId="22712"/>
    <cellStyle name="Input 24 3 2 4 2 2" xfId="43898"/>
    <cellStyle name="Input 24 3 2 4 3" xfId="33294"/>
    <cellStyle name="Input 24 3 2 5" xfId="17599"/>
    <cellStyle name="Input 24 3 2 5 2" xfId="38786"/>
    <cellStyle name="Input 24 3 2 6" xfId="27906"/>
    <cellStyle name="Input 24 3 2_Table 2A-1_EFT (Annual)" xfId="6937"/>
    <cellStyle name="Input 24 3 3" xfId="972"/>
    <cellStyle name="Input 24 3 3 2" xfId="4533"/>
    <cellStyle name="Input 24 3 3 2 2" xfId="12795"/>
    <cellStyle name="Input 24 3 3 2 2 2" xfId="24805"/>
    <cellStyle name="Input 24 3 3 2 2 2 2" xfId="45991"/>
    <cellStyle name="Input 24 3 3 2 2 3" xfId="35387"/>
    <cellStyle name="Input 24 3 3 2 3" xfId="19692"/>
    <cellStyle name="Input 24 3 3 2 3 2" xfId="40879"/>
    <cellStyle name="Input 24 3 3 2 4" xfId="30190"/>
    <cellStyle name="Input 24 3 3 2_Table 2A-1_EFT (Annual)" xfId="15158"/>
    <cellStyle name="Input 24 3 3 3" xfId="10142"/>
    <cellStyle name="Input 24 3 3 3 2" xfId="22259"/>
    <cellStyle name="Input 24 3 3 3 2 2" xfId="43445"/>
    <cellStyle name="Input 24 3 3 3 3" xfId="32841"/>
    <cellStyle name="Input 24 3 3 4" xfId="17146"/>
    <cellStyle name="Input 24 3 3 4 2" xfId="38333"/>
    <cellStyle name="Input 24 3 3 5" xfId="27447"/>
    <cellStyle name="Input 24 3 3_Table 2A-1_EFT (Annual)" xfId="6939"/>
    <cellStyle name="Input 24 3 4" xfId="2170"/>
    <cellStyle name="Input 24 3 4 2" xfId="5731"/>
    <cellStyle name="Input 24 3 4 2 2" xfId="13946"/>
    <cellStyle name="Input 24 3 4 2 2 2" xfId="25934"/>
    <cellStyle name="Input 24 3 4 2 2 2 2" xfId="47120"/>
    <cellStyle name="Input 24 3 4 2 2 3" xfId="36516"/>
    <cellStyle name="Input 24 3 4 2 3" xfId="20821"/>
    <cellStyle name="Input 24 3 4 2 3 2" xfId="42008"/>
    <cellStyle name="Input 24 3 4 2 4" xfId="31388"/>
    <cellStyle name="Input 24 3 4 2_Table 2A-1_EFT (Annual)" xfId="15159"/>
    <cellStyle name="Input 24 3 4 3" xfId="11290"/>
    <cellStyle name="Input 24 3 4 3 2" xfId="23388"/>
    <cellStyle name="Input 24 3 4 3 2 2" xfId="44574"/>
    <cellStyle name="Input 24 3 4 3 3" xfId="33970"/>
    <cellStyle name="Input 24 3 4 4" xfId="18275"/>
    <cellStyle name="Input 24 3 4 4 2" xfId="39462"/>
    <cellStyle name="Input 24 3 4 5" xfId="28645"/>
    <cellStyle name="Input 24 3 4_Table 2A-1_EFT (Annual)" xfId="6940"/>
    <cellStyle name="Input 24 3 5" xfId="4018"/>
    <cellStyle name="Input 24 3 5 2" xfId="12346"/>
    <cellStyle name="Input 24 3 5 2 2" xfId="24370"/>
    <cellStyle name="Input 24 3 5 2 2 2" xfId="45556"/>
    <cellStyle name="Input 24 3 5 2 3" xfId="34952"/>
    <cellStyle name="Input 24 3 5 3" xfId="19257"/>
    <cellStyle name="Input 24 3 5 3 2" xfId="40444"/>
    <cellStyle name="Input 24 3 5 4" xfId="29706"/>
    <cellStyle name="Input 24 3 5_Table 2A-1_EFT (Annual)" xfId="15160"/>
    <cellStyle name="Input 24 3 6" xfId="9683"/>
    <cellStyle name="Input 24 3 6 2" xfId="21824"/>
    <cellStyle name="Input 24 3 6 2 2" xfId="43010"/>
    <cellStyle name="Input 24 3 6 3" xfId="32406"/>
    <cellStyle name="Input 24 3 7" xfId="16711"/>
    <cellStyle name="Input 24 3 7 2" xfId="37898"/>
    <cellStyle name="Input 24 3 8" xfId="26963"/>
    <cellStyle name="Input 24 3_Table 2A-1_EFT (Annual)" xfId="3038"/>
    <cellStyle name="Input 24 4" xfId="1269"/>
    <cellStyle name="Input 24 4 2" xfId="2539"/>
    <cellStyle name="Input 24 4 2 2" xfId="6100"/>
    <cellStyle name="Input 24 4 2 2 2" xfId="14294"/>
    <cellStyle name="Input 24 4 2 2 2 2" xfId="26266"/>
    <cellStyle name="Input 24 4 2 2 2 2 2" xfId="47452"/>
    <cellStyle name="Input 24 4 2 2 2 3" xfId="36848"/>
    <cellStyle name="Input 24 4 2 2 3" xfId="21153"/>
    <cellStyle name="Input 24 4 2 2 3 2" xfId="42340"/>
    <cellStyle name="Input 24 4 2 2 4" xfId="31756"/>
    <cellStyle name="Input 24 4 2 2_Table 2A-1_EFT (Annual)" xfId="15161"/>
    <cellStyle name="Input 24 4 2 3" xfId="11636"/>
    <cellStyle name="Input 24 4 2 3 2" xfId="23720"/>
    <cellStyle name="Input 24 4 2 3 2 2" xfId="44906"/>
    <cellStyle name="Input 24 4 2 3 3" xfId="34302"/>
    <cellStyle name="Input 24 4 2 4" xfId="18607"/>
    <cellStyle name="Input 24 4 2 4 2" xfId="39794"/>
    <cellStyle name="Input 24 4 2 5" xfId="29013"/>
    <cellStyle name="Input 24 4 2_Table 2A-1_EFT (Annual)" xfId="6942"/>
    <cellStyle name="Input 24 4 3" xfId="4830"/>
    <cellStyle name="Input 24 4 3 2" xfId="13090"/>
    <cellStyle name="Input 24 4 3 2 2" xfId="25096"/>
    <cellStyle name="Input 24 4 3 2 2 2" xfId="46282"/>
    <cellStyle name="Input 24 4 3 2 3" xfId="35678"/>
    <cellStyle name="Input 24 4 3 3" xfId="19983"/>
    <cellStyle name="Input 24 4 3 3 2" xfId="41170"/>
    <cellStyle name="Input 24 4 3 4" xfId="30487"/>
    <cellStyle name="Input 24 4 3_Table 2A-1_EFT (Annual)" xfId="15162"/>
    <cellStyle name="Input 24 4 4" xfId="10434"/>
    <cellStyle name="Input 24 4 4 2" xfId="22550"/>
    <cellStyle name="Input 24 4 4 2 2" xfId="43736"/>
    <cellStyle name="Input 24 4 4 3" xfId="33132"/>
    <cellStyle name="Input 24 4 5" xfId="17437"/>
    <cellStyle name="Input 24 4 5 2" xfId="38624"/>
    <cellStyle name="Input 24 4 6" xfId="27744"/>
    <cellStyle name="Input 24 4_Table 2A-1_EFT (Annual)" xfId="6941"/>
    <cellStyle name="Input 24 5" xfId="816"/>
    <cellStyle name="Input 24 5 2" xfId="4377"/>
    <cellStyle name="Input 24 5 2 2" xfId="12657"/>
    <cellStyle name="Input 24 5 2 2 2" xfId="24674"/>
    <cellStyle name="Input 24 5 2 2 2 2" xfId="45860"/>
    <cellStyle name="Input 24 5 2 2 3" xfId="35256"/>
    <cellStyle name="Input 24 5 2 3" xfId="19561"/>
    <cellStyle name="Input 24 5 2 3 2" xfId="40748"/>
    <cellStyle name="Input 24 5 2 4" xfId="30034"/>
    <cellStyle name="Input 24 5 2_Table 2A-1_EFT (Annual)" xfId="15163"/>
    <cellStyle name="Input 24 5 3" xfId="10005"/>
    <cellStyle name="Input 24 5 3 2" xfId="22128"/>
    <cellStyle name="Input 24 5 3 2 2" xfId="43314"/>
    <cellStyle name="Input 24 5 3 3" xfId="32710"/>
    <cellStyle name="Input 24 5 4" xfId="17015"/>
    <cellStyle name="Input 24 5 4 2" xfId="38202"/>
    <cellStyle name="Input 24 5 5" xfId="27291"/>
    <cellStyle name="Input 24 5_Table 2A-1_EFT (Annual)" xfId="6943"/>
    <cellStyle name="Input 24 6" xfId="2008"/>
    <cellStyle name="Input 24 6 2" xfId="5569"/>
    <cellStyle name="Input 24 6 2 2" xfId="13784"/>
    <cellStyle name="Input 24 6 2 2 2" xfId="25772"/>
    <cellStyle name="Input 24 6 2 2 2 2" xfId="46958"/>
    <cellStyle name="Input 24 6 2 2 3" xfId="36354"/>
    <cellStyle name="Input 24 6 2 3" xfId="20659"/>
    <cellStyle name="Input 24 6 2 3 2" xfId="41846"/>
    <cellStyle name="Input 24 6 2 4" xfId="31226"/>
    <cellStyle name="Input 24 6 2_Table 2A-1_EFT (Annual)" xfId="15164"/>
    <cellStyle name="Input 24 6 3" xfId="11128"/>
    <cellStyle name="Input 24 6 3 2" xfId="23226"/>
    <cellStyle name="Input 24 6 3 2 2" xfId="44412"/>
    <cellStyle name="Input 24 6 3 3" xfId="33808"/>
    <cellStyle name="Input 24 6 4" xfId="18113"/>
    <cellStyle name="Input 24 6 4 2" xfId="39300"/>
    <cellStyle name="Input 24 6 5" xfId="28483"/>
    <cellStyle name="Input 24 6_Table 2A-1_EFT (Annual)" xfId="6944"/>
    <cellStyle name="Input 24 7" xfId="3810"/>
    <cellStyle name="Input 24 7 2" xfId="12178"/>
    <cellStyle name="Input 24 7 2 2" xfId="24208"/>
    <cellStyle name="Input 24 7 2 2 2" xfId="45394"/>
    <cellStyle name="Input 24 7 2 3" xfId="34790"/>
    <cellStyle name="Input 24 7 3" xfId="19095"/>
    <cellStyle name="Input 24 7 3 2" xfId="40282"/>
    <cellStyle name="Input 24 7 4" xfId="29519"/>
    <cellStyle name="Input 24 7_Table 2A-1_EFT (Annual)" xfId="15165"/>
    <cellStyle name="Input 24 8" xfId="9497"/>
    <cellStyle name="Input 24 8 2" xfId="21662"/>
    <cellStyle name="Input 24 8 2 2" xfId="42848"/>
    <cellStyle name="Input 24 8 3" xfId="32244"/>
    <cellStyle name="Input 24 9" xfId="16549"/>
    <cellStyle name="Input 24 9 2" xfId="37736"/>
    <cellStyle name="Input 24_Table 2A-1_EFT (Annual)" xfId="3036"/>
    <cellStyle name="Input 25" xfId="203"/>
    <cellStyle name="Input 25 10" xfId="26758"/>
    <cellStyle name="Input 25 2" xfId="596"/>
    <cellStyle name="Input 25 2 2" xfId="1573"/>
    <cellStyle name="Input 25 2 2 2" xfId="2843"/>
    <cellStyle name="Input 25 2 2 2 2" xfId="6404"/>
    <cellStyle name="Input 25 2 2 2 2 2" xfId="14598"/>
    <cellStyle name="Input 25 2 2 2 2 2 2" xfId="26570"/>
    <cellStyle name="Input 25 2 2 2 2 2 2 2" xfId="47756"/>
    <cellStyle name="Input 25 2 2 2 2 2 3" xfId="37152"/>
    <cellStyle name="Input 25 2 2 2 2 3" xfId="21457"/>
    <cellStyle name="Input 25 2 2 2 2 3 2" xfId="42644"/>
    <cellStyle name="Input 25 2 2 2 2 4" xfId="32060"/>
    <cellStyle name="Input 25 2 2 2 2_Table 2A-1_EFT (Annual)" xfId="15166"/>
    <cellStyle name="Input 25 2 2 2 3" xfId="11940"/>
    <cellStyle name="Input 25 2 2 2 3 2" xfId="24024"/>
    <cellStyle name="Input 25 2 2 2 3 2 2" xfId="45210"/>
    <cellStyle name="Input 25 2 2 2 3 3" xfId="34606"/>
    <cellStyle name="Input 25 2 2 2 4" xfId="18911"/>
    <cellStyle name="Input 25 2 2 2 4 2" xfId="40098"/>
    <cellStyle name="Input 25 2 2 2 5" xfId="29317"/>
    <cellStyle name="Input 25 2 2 2_Table 2A-1_EFT (Annual)" xfId="6946"/>
    <cellStyle name="Input 25 2 2 3" xfId="5134"/>
    <cellStyle name="Input 25 2 2 3 2" xfId="13394"/>
    <cellStyle name="Input 25 2 2 3 2 2" xfId="25400"/>
    <cellStyle name="Input 25 2 2 3 2 2 2" xfId="46586"/>
    <cellStyle name="Input 25 2 2 3 2 3" xfId="35982"/>
    <cellStyle name="Input 25 2 2 3 3" xfId="20287"/>
    <cellStyle name="Input 25 2 2 3 3 2" xfId="41474"/>
    <cellStyle name="Input 25 2 2 3 4" xfId="30791"/>
    <cellStyle name="Input 25 2 2 3_Table 2A-1_EFT (Annual)" xfId="15167"/>
    <cellStyle name="Input 25 2 2 4" xfId="10738"/>
    <cellStyle name="Input 25 2 2 4 2" xfId="22854"/>
    <cellStyle name="Input 25 2 2 4 2 2" xfId="44040"/>
    <cellStyle name="Input 25 2 2 4 3" xfId="33436"/>
    <cellStyle name="Input 25 2 2 5" xfId="17741"/>
    <cellStyle name="Input 25 2 2 5 2" xfId="38928"/>
    <cellStyle name="Input 25 2 2 6" xfId="28048"/>
    <cellStyle name="Input 25 2 2_Table 2A-1_EFT (Annual)" xfId="6945"/>
    <cellStyle name="Input 25 2 3" xfId="1093"/>
    <cellStyle name="Input 25 2 3 2" xfId="4654"/>
    <cellStyle name="Input 25 2 3 2 2" xfId="12914"/>
    <cellStyle name="Input 25 2 3 2 2 2" xfId="24920"/>
    <cellStyle name="Input 25 2 3 2 2 2 2" xfId="46106"/>
    <cellStyle name="Input 25 2 3 2 2 3" xfId="35502"/>
    <cellStyle name="Input 25 2 3 2 3" xfId="19807"/>
    <cellStyle name="Input 25 2 3 2 3 2" xfId="40994"/>
    <cellStyle name="Input 25 2 3 2 4" xfId="30311"/>
    <cellStyle name="Input 25 2 3 2_Table 2A-1_EFT (Annual)" xfId="15168"/>
    <cellStyle name="Input 25 2 3 3" xfId="10258"/>
    <cellStyle name="Input 25 2 3 3 2" xfId="22374"/>
    <cellStyle name="Input 25 2 3 3 2 2" xfId="43560"/>
    <cellStyle name="Input 25 2 3 3 3" xfId="32956"/>
    <cellStyle name="Input 25 2 3 4" xfId="17261"/>
    <cellStyle name="Input 25 2 3 4 2" xfId="38448"/>
    <cellStyle name="Input 25 2 3 5" xfId="27568"/>
    <cellStyle name="Input 25 2 3_Table 2A-1_EFT (Annual)" xfId="6947"/>
    <cellStyle name="Input 25 2 4" xfId="2312"/>
    <cellStyle name="Input 25 2 4 2" xfId="5873"/>
    <cellStyle name="Input 25 2 4 2 2" xfId="14088"/>
    <cellStyle name="Input 25 2 4 2 2 2" xfId="26076"/>
    <cellStyle name="Input 25 2 4 2 2 2 2" xfId="47262"/>
    <cellStyle name="Input 25 2 4 2 2 3" xfId="36658"/>
    <cellStyle name="Input 25 2 4 2 3" xfId="20963"/>
    <cellStyle name="Input 25 2 4 2 3 2" xfId="42150"/>
    <cellStyle name="Input 25 2 4 2 4" xfId="31530"/>
    <cellStyle name="Input 25 2 4 2_Table 2A-1_EFT (Annual)" xfId="15169"/>
    <cellStyle name="Input 25 2 4 3" xfId="11432"/>
    <cellStyle name="Input 25 2 4 3 2" xfId="23530"/>
    <cellStyle name="Input 25 2 4 3 2 2" xfId="44716"/>
    <cellStyle name="Input 25 2 4 3 3" xfId="34112"/>
    <cellStyle name="Input 25 2 4 4" xfId="18417"/>
    <cellStyle name="Input 25 2 4 4 2" xfId="39604"/>
    <cellStyle name="Input 25 2 4 5" xfId="28787"/>
    <cellStyle name="Input 25 2 4_Table 2A-1_EFT (Annual)" xfId="6948"/>
    <cellStyle name="Input 25 2 5" xfId="4166"/>
    <cellStyle name="Input 25 2 5 2" xfId="12490"/>
    <cellStyle name="Input 25 2 5 2 2" xfId="24512"/>
    <cellStyle name="Input 25 2 5 2 2 2" xfId="45698"/>
    <cellStyle name="Input 25 2 5 2 3" xfId="35094"/>
    <cellStyle name="Input 25 2 5 3" xfId="19399"/>
    <cellStyle name="Input 25 2 5 3 2" xfId="40586"/>
    <cellStyle name="Input 25 2 5 4" xfId="29854"/>
    <cellStyle name="Input 25 2 5_Table 2A-1_EFT (Annual)" xfId="15170"/>
    <cellStyle name="Input 25 2 6" xfId="9829"/>
    <cellStyle name="Input 25 2 6 2" xfId="21966"/>
    <cellStyle name="Input 25 2 6 2 2" xfId="43152"/>
    <cellStyle name="Input 25 2 6 3" xfId="32548"/>
    <cellStyle name="Input 25 2 7" xfId="16853"/>
    <cellStyle name="Input 25 2 7 2" xfId="38040"/>
    <cellStyle name="Input 25 2 8" xfId="27111"/>
    <cellStyle name="Input 25 2_Table 2A-1_EFT (Annual)" xfId="3040"/>
    <cellStyle name="Input 25 3" xfId="432"/>
    <cellStyle name="Input 25 3 2" xfId="1415"/>
    <cellStyle name="Input 25 3 2 2" xfId="2685"/>
    <cellStyle name="Input 25 3 2 2 2" xfId="6246"/>
    <cellStyle name="Input 25 3 2 2 2 2" xfId="14440"/>
    <cellStyle name="Input 25 3 2 2 2 2 2" xfId="26412"/>
    <cellStyle name="Input 25 3 2 2 2 2 2 2" xfId="47598"/>
    <cellStyle name="Input 25 3 2 2 2 2 3" xfId="36994"/>
    <cellStyle name="Input 25 3 2 2 2 3" xfId="21299"/>
    <cellStyle name="Input 25 3 2 2 2 3 2" xfId="42486"/>
    <cellStyle name="Input 25 3 2 2 2 4" xfId="31902"/>
    <cellStyle name="Input 25 3 2 2 2_Table 2A-1_EFT (Annual)" xfId="15171"/>
    <cellStyle name="Input 25 3 2 2 3" xfId="11782"/>
    <cellStyle name="Input 25 3 2 2 3 2" xfId="23866"/>
    <cellStyle name="Input 25 3 2 2 3 2 2" xfId="45052"/>
    <cellStyle name="Input 25 3 2 2 3 3" xfId="34448"/>
    <cellStyle name="Input 25 3 2 2 4" xfId="18753"/>
    <cellStyle name="Input 25 3 2 2 4 2" xfId="39940"/>
    <cellStyle name="Input 25 3 2 2 5" xfId="29159"/>
    <cellStyle name="Input 25 3 2 2_Table 2A-1_EFT (Annual)" xfId="6950"/>
    <cellStyle name="Input 25 3 2 3" xfId="4976"/>
    <cellStyle name="Input 25 3 2 3 2" xfId="13236"/>
    <cellStyle name="Input 25 3 2 3 2 2" xfId="25242"/>
    <cellStyle name="Input 25 3 2 3 2 2 2" xfId="46428"/>
    <cellStyle name="Input 25 3 2 3 2 3" xfId="35824"/>
    <cellStyle name="Input 25 3 2 3 3" xfId="20129"/>
    <cellStyle name="Input 25 3 2 3 3 2" xfId="41316"/>
    <cellStyle name="Input 25 3 2 3 4" xfId="30633"/>
    <cellStyle name="Input 25 3 2 3_Table 2A-1_EFT (Annual)" xfId="15172"/>
    <cellStyle name="Input 25 3 2 4" xfId="10580"/>
    <cellStyle name="Input 25 3 2 4 2" xfId="22696"/>
    <cellStyle name="Input 25 3 2 4 2 2" xfId="43882"/>
    <cellStyle name="Input 25 3 2 4 3" xfId="33278"/>
    <cellStyle name="Input 25 3 2 5" xfId="17583"/>
    <cellStyle name="Input 25 3 2 5 2" xfId="38770"/>
    <cellStyle name="Input 25 3 2 6" xfId="27890"/>
    <cellStyle name="Input 25 3 2_Table 2A-1_EFT (Annual)" xfId="6949"/>
    <cellStyle name="Input 25 3 3" xfId="959"/>
    <cellStyle name="Input 25 3 3 2" xfId="4520"/>
    <cellStyle name="Input 25 3 3 2 2" xfId="12782"/>
    <cellStyle name="Input 25 3 3 2 2 2" xfId="24792"/>
    <cellStyle name="Input 25 3 3 2 2 2 2" xfId="45978"/>
    <cellStyle name="Input 25 3 3 2 2 3" xfId="35374"/>
    <cellStyle name="Input 25 3 3 2 3" xfId="19679"/>
    <cellStyle name="Input 25 3 3 2 3 2" xfId="40866"/>
    <cellStyle name="Input 25 3 3 2 4" xfId="30177"/>
    <cellStyle name="Input 25 3 3 2_Table 2A-1_EFT (Annual)" xfId="15173"/>
    <cellStyle name="Input 25 3 3 3" xfId="10129"/>
    <cellStyle name="Input 25 3 3 3 2" xfId="22246"/>
    <cellStyle name="Input 25 3 3 3 2 2" xfId="43432"/>
    <cellStyle name="Input 25 3 3 3 3" xfId="32828"/>
    <cellStyle name="Input 25 3 3 4" xfId="17133"/>
    <cellStyle name="Input 25 3 3 4 2" xfId="38320"/>
    <cellStyle name="Input 25 3 3 5" xfId="27434"/>
    <cellStyle name="Input 25 3 3_Table 2A-1_EFT (Annual)" xfId="6951"/>
    <cellStyle name="Input 25 3 4" xfId="2154"/>
    <cellStyle name="Input 25 3 4 2" xfId="5715"/>
    <cellStyle name="Input 25 3 4 2 2" xfId="13930"/>
    <cellStyle name="Input 25 3 4 2 2 2" xfId="25918"/>
    <cellStyle name="Input 25 3 4 2 2 2 2" xfId="47104"/>
    <cellStyle name="Input 25 3 4 2 2 3" xfId="36500"/>
    <cellStyle name="Input 25 3 4 2 3" xfId="20805"/>
    <cellStyle name="Input 25 3 4 2 3 2" xfId="41992"/>
    <cellStyle name="Input 25 3 4 2 4" xfId="31372"/>
    <cellStyle name="Input 25 3 4 2_Table 2A-1_EFT (Annual)" xfId="15174"/>
    <cellStyle name="Input 25 3 4 3" xfId="11274"/>
    <cellStyle name="Input 25 3 4 3 2" xfId="23372"/>
    <cellStyle name="Input 25 3 4 3 2 2" xfId="44558"/>
    <cellStyle name="Input 25 3 4 3 3" xfId="33954"/>
    <cellStyle name="Input 25 3 4 4" xfId="18259"/>
    <cellStyle name="Input 25 3 4 4 2" xfId="39446"/>
    <cellStyle name="Input 25 3 4 5" xfId="28629"/>
    <cellStyle name="Input 25 3 4_Table 2A-1_EFT (Annual)" xfId="6952"/>
    <cellStyle name="Input 25 3 5" xfId="4002"/>
    <cellStyle name="Input 25 3 5 2" xfId="12330"/>
    <cellStyle name="Input 25 3 5 2 2" xfId="24354"/>
    <cellStyle name="Input 25 3 5 2 2 2" xfId="45540"/>
    <cellStyle name="Input 25 3 5 2 3" xfId="34936"/>
    <cellStyle name="Input 25 3 5 3" xfId="19241"/>
    <cellStyle name="Input 25 3 5 3 2" xfId="40428"/>
    <cellStyle name="Input 25 3 5 4" xfId="29690"/>
    <cellStyle name="Input 25 3 5_Table 2A-1_EFT (Annual)" xfId="15175"/>
    <cellStyle name="Input 25 3 6" xfId="9667"/>
    <cellStyle name="Input 25 3 6 2" xfId="21808"/>
    <cellStyle name="Input 25 3 6 2 2" xfId="42994"/>
    <cellStyle name="Input 25 3 6 3" xfId="32390"/>
    <cellStyle name="Input 25 3 7" xfId="16695"/>
    <cellStyle name="Input 25 3 7 2" xfId="37882"/>
    <cellStyle name="Input 25 3 8" xfId="26947"/>
    <cellStyle name="Input 25 3_Table 2A-1_EFT (Annual)" xfId="3041"/>
    <cellStyle name="Input 25 4" xfId="1251"/>
    <cellStyle name="Input 25 4 2" xfId="2521"/>
    <cellStyle name="Input 25 4 2 2" xfId="6082"/>
    <cellStyle name="Input 25 4 2 2 2" xfId="14276"/>
    <cellStyle name="Input 25 4 2 2 2 2" xfId="26248"/>
    <cellStyle name="Input 25 4 2 2 2 2 2" xfId="47434"/>
    <cellStyle name="Input 25 4 2 2 2 3" xfId="36830"/>
    <cellStyle name="Input 25 4 2 2 3" xfId="21135"/>
    <cellStyle name="Input 25 4 2 2 3 2" xfId="42322"/>
    <cellStyle name="Input 25 4 2 2 4" xfId="31738"/>
    <cellStyle name="Input 25 4 2 2_Table 2A-1_EFT (Annual)" xfId="15176"/>
    <cellStyle name="Input 25 4 2 3" xfId="11618"/>
    <cellStyle name="Input 25 4 2 3 2" xfId="23702"/>
    <cellStyle name="Input 25 4 2 3 2 2" xfId="44888"/>
    <cellStyle name="Input 25 4 2 3 3" xfId="34284"/>
    <cellStyle name="Input 25 4 2 4" xfId="18589"/>
    <cellStyle name="Input 25 4 2 4 2" xfId="39776"/>
    <cellStyle name="Input 25 4 2 5" xfId="28995"/>
    <cellStyle name="Input 25 4 2_Table 2A-1_EFT (Annual)" xfId="6954"/>
    <cellStyle name="Input 25 4 3" xfId="4812"/>
    <cellStyle name="Input 25 4 3 2" xfId="13072"/>
    <cellStyle name="Input 25 4 3 2 2" xfId="25078"/>
    <cellStyle name="Input 25 4 3 2 2 2" xfId="46264"/>
    <cellStyle name="Input 25 4 3 2 3" xfId="35660"/>
    <cellStyle name="Input 25 4 3 3" xfId="19965"/>
    <cellStyle name="Input 25 4 3 3 2" xfId="41152"/>
    <cellStyle name="Input 25 4 3 4" xfId="30469"/>
    <cellStyle name="Input 25 4 3_Table 2A-1_EFT (Annual)" xfId="15177"/>
    <cellStyle name="Input 25 4 4" xfId="10416"/>
    <cellStyle name="Input 25 4 4 2" xfId="22532"/>
    <cellStyle name="Input 25 4 4 2 2" xfId="43718"/>
    <cellStyle name="Input 25 4 4 3" xfId="33114"/>
    <cellStyle name="Input 25 4 5" xfId="17419"/>
    <cellStyle name="Input 25 4 5 2" xfId="38606"/>
    <cellStyle name="Input 25 4 6" xfId="27726"/>
    <cellStyle name="Input 25 4_Table 2A-1_EFT (Annual)" xfId="6953"/>
    <cellStyle name="Input 25 5" xfId="802"/>
    <cellStyle name="Input 25 5 2" xfId="4363"/>
    <cellStyle name="Input 25 5 2 2" xfId="12643"/>
    <cellStyle name="Input 25 5 2 2 2" xfId="24660"/>
    <cellStyle name="Input 25 5 2 2 2 2" xfId="45846"/>
    <cellStyle name="Input 25 5 2 2 3" xfId="35242"/>
    <cellStyle name="Input 25 5 2 3" xfId="19547"/>
    <cellStyle name="Input 25 5 2 3 2" xfId="40734"/>
    <cellStyle name="Input 25 5 2 4" xfId="30020"/>
    <cellStyle name="Input 25 5 2_Table 2A-1_EFT (Annual)" xfId="15178"/>
    <cellStyle name="Input 25 5 3" xfId="9991"/>
    <cellStyle name="Input 25 5 3 2" xfId="22114"/>
    <cellStyle name="Input 25 5 3 2 2" xfId="43300"/>
    <cellStyle name="Input 25 5 3 3" xfId="32696"/>
    <cellStyle name="Input 25 5 4" xfId="17001"/>
    <cellStyle name="Input 25 5 4 2" xfId="38188"/>
    <cellStyle name="Input 25 5 5" xfId="27277"/>
    <cellStyle name="Input 25 5_Table 2A-1_EFT (Annual)" xfId="6955"/>
    <cellStyle name="Input 25 6" xfId="1990"/>
    <cellStyle name="Input 25 6 2" xfId="5551"/>
    <cellStyle name="Input 25 6 2 2" xfId="13766"/>
    <cellStyle name="Input 25 6 2 2 2" xfId="25754"/>
    <cellStyle name="Input 25 6 2 2 2 2" xfId="46940"/>
    <cellStyle name="Input 25 6 2 2 3" xfId="36336"/>
    <cellStyle name="Input 25 6 2 3" xfId="20641"/>
    <cellStyle name="Input 25 6 2 3 2" xfId="41828"/>
    <cellStyle name="Input 25 6 2 4" xfId="31208"/>
    <cellStyle name="Input 25 6 2_Table 2A-1_EFT (Annual)" xfId="15179"/>
    <cellStyle name="Input 25 6 3" xfId="11110"/>
    <cellStyle name="Input 25 6 3 2" xfId="23208"/>
    <cellStyle name="Input 25 6 3 2 2" xfId="44394"/>
    <cellStyle name="Input 25 6 3 3" xfId="33790"/>
    <cellStyle name="Input 25 6 4" xfId="18095"/>
    <cellStyle name="Input 25 6 4 2" xfId="39282"/>
    <cellStyle name="Input 25 6 5" xfId="28465"/>
    <cellStyle name="Input 25 6_Table 2A-1_EFT (Annual)" xfId="6956"/>
    <cellStyle name="Input 25 7" xfId="3792"/>
    <cellStyle name="Input 25 7 2" xfId="12160"/>
    <cellStyle name="Input 25 7 2 2" xfId="24190"/>
    <cellStyle name="Input 25 7 2 2 2" xfId="45376"/>
    <cellStyle name="Input 25 7 2 3" xfId="34772"/>
    <cellStyle name="Input 25 7 3" xfId="19077"/>
    <cellStyle name="Input 25 7 3 2" xfId="40264"/>
    <cellStyle name="Input 25 7 4" xfId="29501"/>
    <cellStyle name="Input 25 7_Table 2A-1_EFT (Annual)" xfId="15180"/>
    <cellStyle name="Input 25 8" xfId="9479"/>
    <cellStyle name="Input 25 8 2" xfId="21644"/>
    <cellStyle name="Input 25 8 2 2" xfId="42830"/>
    <cellStyle name="Input 25 8 3" xfId="32226"/>
    <cellStyle name="Input 25 9" xfId="16531"/>
    <cellStyle name="Input 25 9 2" xfId="37718"/>
    <cellStyle name="Input 25_Table 2A-1_EFT (Annual)" xfId="3039"/>
    <cellStyle name="Input 26" xfId="219"/>
    <cellStyle name="Input 26 10" xfId="26774"/>
    <cellStyle name="Input 26 2" xfId="612"/>
    <cellStyle name="Input 26 2 2" xfId="1589"/>
    <cellStyle name="Input 26 2 2 2" xfId="2859"/>
    <cellStyle name="Input 26 2 2 2 2" xfId="6420"/>
    <cellStyle name="Input 26 2 2 2 2 2" xfId="14614"/>
    <cellStyle name="Input 26 2 2 2 2 2 2" xfId="26586"/>
    <cellStyle name="Input 26 2 2 2 2 2 2 2" xfId="47772"/>
    <cellStyle name="Input 26 2 2 2 2 2 3" xfId="37168"/>
    <cellStyle name="Input 26 2 2 2 2 3" xfId="21473"/>
    <cellStyle name="Input 26 2 2 2 2 3 2" xfId="42660"/>
    <cellStyle name="Input 26 2 2 2 2 4" xfId="32076"/>
    <cellStyle name="Input 26 2 2 2 2_Table 2A-1_EFT (Annual)" xfId="15181"/>
    <cellStyle name="Input 26 2 2 2 3" xfId="11956"/>
    <cellStyle name="Input 26 2 2 2 3 2" xfId="24040"/>
    <cellStyle name="Input 26 2 2 2 3 2 2" xfId="45226"/>
    <cellStyle name="Input 26 2 2 2 3 3" xfId="34622"/>
    <cellStyle name="Input 26 2 2 2 4" xfId="18927"/>
    <cellStyle name="Input 26 2 2 2 4 2" xfId="40114"/>
    <cellStyle name="Input 26 2 2 2 5" xfId="29333"/>
    <cellStyle name="Input 26 2 2 2_Table 2A-1_EFT (Annual)" xfId="6958"/>
    <cellStyle name="Input 26 2 2 3" xfId="5150"/>
    <cellStyle name="Input 26 2 2 3 2" xfId="13410"/>
    <cellStyle name="Input 26 2 2 3 2 2" xfId="25416"/>
    <cellStyle name="Input 26 2 2 3 2 2 2" xfId="46602"/>
    <cellStyle name="Input 26 2 2 3 2 3" xfId="35998"/>
    <cellStyle name="Input 26 2 2 3 3" xfId="20303"/>
    <cellStyle name="Input 26 2 2 3 3 2" xfId="41490"/>
    <cellStyle name="Input 26 2 2 3 4" xfId="30807"/>
    <cellStyle name="Input 26 2 2 3_Table 2A-1_EFT (Annual)" xfId="15182"/>
    <cellStyle name="Input 26 2 2 4" xfId="10754"/>
    <cellStyle name="Input 26 2 2 4 2" xfId="22870"/>
    <cellStyle name="Input 26 2 2 4 2 2" xfId="44056"/>
    <cellStyle name="Input 26 2 2 4 3" xfId="33452"/>
    <cellStyle name="Input 26 2 2 5" xfId="17757"/>
    <cellStyle name="Input 26 2 2 5 2" xfId="38944"/>
    <cellStyle name="Input 26 2 2 6" xfId="28064"/>
    <cellStyle name="Input 26 2 2_Table 2A-1_EFT (Annual)" xfId="6957"/>
    <cellStyle name="Input 26 2 3" xfId="1106"/>
    <cellStyle name="Input 26 2 3 2" xfId="4667"/>
    <cellStyle name="Input 26 2 3 2 2" xfId="12927"/>
    <cellStyle name="Input 26 2 3 2 2 2" xfId="24933"/>
    <cellStyle name="Input 26 2 3 2 2 2 2" xfId="46119"/>
    <cellStyle name="Input 26 2 3 2 2 3" xfId="35515"/>
    <cellStyle name="Input 26 2 3 2 3" xfId="19820"/>
    <cellStyle name="Input 26 2 3 2 3 2" xfId="41007"/>
    <cellStyle name="Input 26 2 3 2 4" xfId="30324"/>
    <cellStyle name="Input 26 2 3 2_Table 2A-1_EFT (Annual)" xfId="15183"/>
    <cellStyle name="Input 26 2 3 3" xfId="10271"/>
    <cellStyle name="Input 26 2 3 3 2" xfId="22387"/>
    <cellStyle name="Input 26 2 3 3 2 2" xfId="43573"/>
    <cellStyle name="Input 26 2 3 3 3" xfId="32969"/>
    <cellStyle name="Input 26 2 3 4" xfId="17274"/>
    <cellStyle name="Input 26 2 3 4 2" xfId="38461"/>
    <cellStyle name="Input 26 2 3 5" xfId="27581"/>
    <cellStyle name="Input 26 2 3_Table 2A-1_EFT (Annual)" xfId="6959"/>
    <cellStyle name="Input 26 2 4" xfId="2328"/>
    <cellStyle name="Input 26 2 4 2" xfId="5889"/>
    <cellStyle name="Input 26 2 4 2 2" xfId="14104"/>
    <cellStyle name="Input 26 2 4 2 2 2" xfId="26092"/>
    <cellStyle name="Input 26 2 4 2 2 2 2" xfId="47278"/>
    <cellStyle name="Input 26 2 4 2 2 3" xfId="36674"/>
    <cellStyle name="Input 26 2 4 2 3" xfId="20979"/>
    <cellStyle name="Input 26 2 4 2 3 2" xfId="42166"/>
    <cellStyle name="Input 26 2 4 2 4" xfId="31546"/>
    <cellStyle name="Input 26 2 4 2_Table 2A-1_EFT (Annual)" xfId="15184"/>
    <cellStyle name="Input 26 2 4 3" xfId="11448"/>
    <cellStyle name="Input 26 2 4 3 2" xfId="23546"/>
    <cellStyle name="Input 26 2 4 3 2 2" xfId="44732"/>
    <cellStyle name="Input 26 2 4 3 3" xfId="34128"/>
    <cellStyle name="Input 26 2 4 4" xfId="18433"/>
    <cellStyle name="Input 26 2 4 4 2" xfId="39620"/>
    <cellStyle name="Input 26 2 4 5" xfId="28803"/>
    <cellStyle name="Input 26 2 4_Table 2A-1_EFT (Annual)" xfId="6960"/>
    <cellStyle name="Input 26 2 5" xfId="4182"/>
    <cellStyle name="Input 26 2 5 2" xfId="12506"/>
    <cellStyle name="Input 26 2 5 2 2" xfId="24528"/>
    <cellStyle name="Input 26 2 5 2 2 2" xfId="45714"/>
    <cellStyle name="Input 26 2 5 2 3" xfId="35110"/>
    <cellStyle name="Input 26 2 5 3" xfId="19415"/>
    <cellStyle name="Input 26 2 5 3 2" xfId="40602"/>
    <cellStyle name="Input 26 2 5 4" xfId="29870"/>
    <cellStyle name="Input 26 2 5_Table 2A-1_EFT (Annual)" xfId="15185"/>
    <cellStyle name="Input 26 2 6" xfId="9845"/>
    <cellStyle name="Input 26 2 6 2" xfId="21982"/>
    <cellStyle name="Input 26 2 6 2 2" xfId="43168"/>
    <cellStyle name="Input 26 2 6 3" xfId="32564"/>
    <cellStyle name="Input 26 2 7" xfId="16869"/>
    <cellStyle name="Input 26 2 7 2" xfId="38056"/>
    <cellStyle name="Input 26 2 8" xfId="27127"/>
    <cellStyle name="Input 26 2_Table 2A-1_EFT (Annual)" xfId="3043"/>
    <cellStyle name="Input 26 3" xfId="447"/>
    <cellStyle name="Input 26 3 2" xfId="1430"/>
    <cellStyle name="Input 26 3 2 2" xfId="2700"/>
    <cellStyle name="Input 26 3 2 2 2" xfId="6261"/>
    <cellStyle name="Input 26 3 2 2 2 2" xfId="14455"/>
    <cellStyle name="Input 26 3 2 2 2 2 2" xfId="26427"/>
    <cellStyle name="Input 26 3 2 2 2 2 2 2" xfId="47613"/>
    <cellStyle name="Input 26 3 2 2 2 2 3" xfId="37009"/>
    <cellStyle name="Input 26 3 2 2 2 3" xfId="21314"/>
    <cellStyle name="Input 26 3 2 2 2 3 2" xfId="42501"/>
    <cellStyle name="Input 26 3 2 2 2 4" xfId="31917"/>
    <cellStyle name="Input 26 3 2 2 2_Table 2A-1_EFT (Annual)" xfId="15186"/>
    <cellStyle name="Input 26 3 2 2 3" xfId="11797"/>
    <cellStyle name="Input 26 3 2 2 3 2" xfId="23881"/>
    <cellStyle name="Input 26 3 2 2 3 2 2" xfId="45067"/>
    <cellStyle name="Input 26 3 2 2 3 3" xfId="34463"/>
    <cellStyle name="Input 26 3 2 2 4" xfId="18768"/>
    <cellStyle name="Input 26 3 2 2 4 2" xfId="39955"/>
    <cellStyle name="Input 26 3 2 2 5" xfId="29174"/>
    <cellStyle name="Input 26 3 2 2_Table 2A-1_EFT (Annual)" xfId="6962"/>
    <cellStyle name="Input 26 3 2 3" xfId="4991"/>
    <cellStyle name="Input 26 3 2 3 2" xfId="13251"/>
    <cellStyle name="Input 26 3 2 3 2 2" xfId="25257"/>
    <cellStyle name="Input 26 3 2 3 2 2 2" xfId="46443"/>
    <cellStyle name="Input 26 3 2 3 2 3" xfId="35839"/>
    <cellStyle name="Input 26 3 2 3 3" xfId="20144"/>
    <cellStyle name="Input 26 3 2 3 3 2" xfId="41331"/>
    <cellStyle name="Input 26 3 2 3 4" xfId="30648"/>
    <cellStyle name="Input 26 3 2 3_Table 2A-1_EFT (Annual)" xfId="15187"/>
    <cellStyle name="Input 26 3 2 4" xfId="10595"/>
    <cellStyle name="Input 26 3 2 4 2" xfId="22711"/>
    <cellStyle name="Input 26 3 2 4 2 2" xfId="43897"/>
    <cellStyle name="Input 26 3 2 4 3" xfId="33293"/>
    <cellStyle name="Input 26 3 2 5" xfId="17598"/>
    <cellStyle name="Input 26 3 2 5 2" xfId="38785"/>
    <cellStyle name="Input 26 3 2 6" xfId="27905"/>
    <cellStyle name="Input 26 3 2_Table 2A-1_EFT (Annual)" xfId="6961"/>
    <cellStyle name="Input 26 3 3" xfId="971"/>
    <cellStyle name="Input 26 3 3 2" xfId="4532"/>
    <cellStyle name="Input 26 3 3 2 2" xfId="12794"/>
    <cellStyle name="Input 26 3 3 2 2 2" xfId="24804"/>
    <cellStyle name="Input 26 3 3 2 2 2 2" xfId="45990"/>
    <cellStyle name="Input 26 3 3 2 2 3" xfId="35386"/>
    <cellStyle name="Input 26 3 3 2 3" xfId="19691"/>
    <cellStyle name="Input 26 3 3 2 3 2" xfId="40878"/>
    <cellStyle name="Input 26 3 3 2 4" xfId="30189"/>
    <cellStyle name="Input 26 3 3 2_Table 2A-1_EFT (Annual)" xfId="15188"/>
    <cellStyle name="Input 26 3 3 3" xfId="10141"/>
    <cellStyle name="Input 26 3 3 3 2" xfId="22258"/>
    <cellStyle name="Input 26 3 3 3 2 2" xfId="43444"/>
    <cellStyle name="Input 26 3 3 3 3" xfId="32840"/>
    <cellStyle name="Input 26 3 3 4" xfId="17145"/>
    <cellStyle name="Input 26 3 3 4 2" xfId="38332"/>
    <cellStyle name="Input 26 3 3 5" xfId="27446"/>
    <cellStyle name="Input 26 3 3_Table 2A-1_EFT (Annual)" xfId="6963"/>
    <cellStyle name="Input 26 3 4" xfId="2169"/>
    <cellStyle name="Input 26 3 4 2" xfId="5730"/>
    <cellStyle name="Input 26 3 4 2 2" xfId="13945"/>
    <cellStyle name="Input 26 3 4 2 2 2" xfId="25933"/>
    <cellStyle name="Input 26 3 4 2 2 2 2" xfId="47119"/>
    <cellStyle name="Input 26 3 4 2 2 3" xfId="36515"/>
    <cellStyle name="Input 26 3 4 2 3" xfId="20820"/>
    <cellStyle name="Input 26 3 4 2 3 2" xfId="42007"/>
    <cellStyle name="Input 26 3 4 2 4" xfId="31387"/>
    <cellStyle name="Input 26 3 4 2_Table 2A-1_EFT (Annual)" xfId="15189"/>
    <cellStyle name="Input 26 3 4 3" xfId="11289"/>
    <cellStyle name="Input 26 3 4 3 2" xfId="23387"/>
    <cellStyle name="Input 26 3 4 3 2 2" xfId="44573"/>
    <cellStyle name="Input 26 3 4 3 3" xfId="33969"/>
    <cellStyle name="Input 26 3 4 4" xfId="18274"/>
    <cellStyle name="Input 26 3 4 4 2" xfId="39461"/>
    <cellStyle name="Input 26 3 4 5" xfId="28644"/>
    <cellStyle name="Input 26 3 4_Table 2A-1_EFT (Annual)" xfId="6964"/>
    <cellStyle name="Input 26 3 5" xfId="4017"/>
    <cellStyle name="Input 26 3 5 2" xfId="12345"/>
    <cellStyle name="Input 26 3 5 2 2" xfId="24369"/>
    <cellStyle name="Input 26 3 5 2 2 2" xfId="45555"/>
    <cellStyle name="Input 26 3 5 2 3" xfId="34951"/>
    <cellStyle name="Input 26 3 5 3" xfId="19256"/>
    <cellStyle name="Input 26 3 5 3 2" xfId="40443"/>
    <cellStyle name="Input 26 3 5 4" xfId="29705"/>
    <cellStyle name="Input 26 3 5_Table 2A-1_EFT (Annual)" xfId="15190"/>
    <cellStyle name="Input 26 3 6" xfId="9682"/>
    <cellStyle name="Input 26 3 6 2" xfId="21823"/>
    <cellStyle name="Input 26 3 6 2 2" xfId="43009"/>
    <cellStyle name="Input 26 3 6 3" xfId="32405"/>
    <cellStyle name="Input 26 3 7" xfId="16710"/>
    <cellStyle name="Input 26 3 7 2" xfId="37897"/>
    <cellStyle name="Input 26 3 8" xfId="26962"/>
    <cellStyle name="Input 26 3_Table 2A-1_EFT (Annual)" xfId="3044"/>
    <cellStyle name="Input 26 4" xfId="1267"/>
    <cellStyle name="Input 26 4 2" xfId="2537"/>
    <cellStyle name="Input 26 4 2 2" xfId="6098"/>
    <cellStyle name="Input 26 4 2 2 2" xfId="14292"/>
    <cellStyle name="Input 26 4 2 2 2 2" xfId="26264"/>
    <cellStyle name="Input 26 4 2 2 2 2 2" xfId="47450"/>
    <cellStyle name="Input 26 4 2 2 2 3" xfId="36846"/>
    <cellStyle name="Input 26 4 2 2 3" xfId="21151"/>
    <cellStyle name="Input 26 4 2 2 3 2" xfId="42338"/>
    <cellStyle name="Input 26 4 2 2 4" xfId="31754"/>
    <cellStyle name="Input 26 4 2 2_Table 2A-1_EFT (Annual)" xfId="15191"/>
    <cellStyle name="Input 26 4 2 3" xfId="11634"/>
    <cellStyle name="Input 26 4 2 3 2" xfId="23718"/>
    <cellStyle name="Input 26 4 2 3 2 2" xfId="44904"/>
    <cellStyle name="Input 26 4 2 3 3" xfId="34300"/>
    <cellStyle name="Input 26 4 2 4" xfId="18605"/>
    <cellStyle name="Input 26 4 2 4 2" xfId="39792"/>
    <cellStyle name="Input 26 4 2 5" xfId="29011"/>
    <cellStyle name="Input 26 4 2_Table 2A-1_EFT (Annual)" xfId="6966"/>
    <cellStyle name="Input 26 4 3" xfId="4828"/>
    <cellStyle name="Input 26 4 3 2" xfId="13088"/>
    <cellStyle name="Input 26 4 3 2 2" xfId="25094"/>
    <cellStyle name="Input 26 4 3 2 2 2" xfId="46280"/>
    <cellStyle name="Input 26 4 3 2 3" xfId="35676"/>
    <cellStyle name="Input 26 4 3 3" xfId="19981"/>
    <cellStyle name="Input 26 4 3 3 2" xfId="41168"/>
    <cellStyle name="Input 26 4 3 4" xfId="30485"/>
    <cellStyle name="Input 26 4 3_Table 2A-1_EFT (Annual)" xfId="15192"/>
    <cellStyle name="Input 26 4 4" xfId="10432"/>
    <cellStyle name="Input 26 4 4 2" xfId="22548"/>
    <cellStyle name="Input 26 4 4 2 2" xfId="43734"/>
    <cellStyle name="Input 26 4 4 3" xfId="33130"/>
    <cellStyle name="Input 26 4 5" xfId="17435"/>
    <cellStyle name="Input 26 4 5 2" xfId="38622"/>
    <cellStyle name="Input 26 4 6" xfId="27742"/>
    <cellStyle name="Input 26 4_Table 2A-1_EFT (Annual)" xfId="6965"/>
    <cellStyle name="Input 26 5" xfId="815"/>
    <cellStyle name="Input 26 5 2" xfId="4376"/>
    <cellStyle name="Input 26 5 2 2" xfId="12656"/>
    <cellStyle name="Input 26 5 2 2 2" xfId="24673"/>
    <cellStyle name="Input 26 5 2 2 2 2" xfId="45859"/>
    <cellStyle name="Input 26 5 2 2 3" xfId="35255"/>
    <cellStyle name="Input 26 5 2 3" xfId="19560"/>
    <cellStyle name="Input 26 5 2 3 2" xfId="40747"/>
    <cellStyle name="Input 26 5 2 4" xfId="30033"/>
    <cellStyle name="Input 26 5 2_Table 2A-1_EFT (Annual)" xfId="15193"/>
    <cellStyle name="Input 26 5 3" xfId="10004"/>
    <cellStyle name="Input 26 5 3 2" xfId="22127"/>
    <cellStyle name="Input 26 5 3 2 2" xfId="43313"/>
    <cellStyle name="Input 26 5 3 3" xfId="32709"/>
    <cellStyle name="Input 26 5 4" xfId="17014"/>
    <cellStyle name="Input 26 5 4 2" xfId="38201"/>
    <cellStyle name="Input 26 5 5" xfId="27290"/>
    <cellStyle name="Input 26 5_Table 2A-1_EFT (Annual)" xfId="6967"/>
    <cellStyle name="Input 26 6" xfId="2006"/>
    <cellStyle name="Input 26 6 2" xfId="5567"/>
    <cellStyle name="Input 26 6 2 2" xfId="13782"/>
    <cellStyle name="Input 26 6 2 2 2" xfId="25770"/>
    <cellStyle name="Input 26 6 2 2 2 2" xfId="46956"/>
    <cellStyle name="Input 26 6 2 2 3" xfId="36352"/>
    <cellStyle name="Input 26 6 2 3" xfId="20657"/>
    <cellStyle name="Input 26 6 2 3 2" xfId="41844"/>
    <cellStyle name="Input 26 6 2 4" xfId="31224"/>
    <cellStyle name="Input 26 6 2_Table 2A-1_EFT (Annual)" xfId="15194"/>
    <cellStyle name="Input 26 6 3" xfId="11126"/>
    <cellStyle name="Input 26 6 3 2" xfId="23224"/>
    <cellStyle name="Input 26 6 3 2 2" xfId="44410"/>
    <cellStyle name="Input 26 6 3 3" xfId="33806"/>
    <cellStyle name="Input 26 6 4" xfId="18111"/>
    <cellStyle name="Input 26 6 4 2" xfId="39298"/>
    <cellStyle name="Input 26 6 5" xfId="28481"/>
    <cellStyle name="Input 26 6_Table 2A-1_EFT (Annual)" xfId="6968"/>
    <cellStyle name="Input 26 7" xfId="3808"/>
    <cellStyle name="Input 26 7 2" xfId="12176"/>
    <cellStyle name="Input 26 7 2 2" xfId="24206"/>
    <cellStyle name="Input 26 7 2 2 2" xfId="45392"/>
    <cellStyle name="Input 26 7 2 3" xfId="34788"/>
    <cellStyle name="Input 26 7 3" xfId="19093"/>
    <cellStyle name="Input 26 7 3 2" xfId="40280"/>
    <cellStyle name="Input 26 7 4" xfId="29517"/>
    <cellStyle name="Input 26 7_Table 2A-1_EFT (Annual)" xfId="15195"/>
    <cellStyle name="Input 26 8" xfId="9495"/>
    <cellStyle name="Input 26 8 2" xfId="21660"/>
    <cellStyle name="Input 26 8 2 2" xfId="42846"/>
    <cellStyle name="Input 26 8 3" xfId="32242"/>
    <cellStyle name="Input 26 9" xfId="16547"/>
    <cellStyle name="Input 26 9 2" xfId="37734"/>
    <cellStyle name="Input 26_Table 2A-1_EFT (Annual)" xfId="3042"/>
    <cellStyle name="Input 27" xfId="237"/>
    <cellStyle name="Input 27 10" xfId="26792"/>
    <cellStyle name="Input 27 2" xfId="624"/>
    <cellStyle name="Input 27 2 2" xfId="1601"/>
    <cellStyle name="Input 27 2 2 2" xfId="2871"/>
    <cellStyle name="Input 27 2 2 2 2" xfId="6432"/>
    <cellStyle name="Input 27 2 2 2 2 2" xfId="14626"/>
    <cellStyle name="Input 27 2 2 2 2 2 2" xfId="26598"/>
    <cellStyle name="Input 27 2 2 2 2 2 2 2" xfId="47784"/>
    <cellStyle name="Input 27 2 2 2 2 2 3" xfId="37180"/>
    <cellStyle name="Input 27 2 2 2 2 3" xfId="21485"/>
    <cellStyle name="Input 27 2 2 2 2 3 2" xfId="42672"/>
    <cellStyle name="Input 27 2 2 2 2 4" xfId="32088"/>
    <cellStyle name="Input 27 2 2 2 2_Table 2A-1_EFT (Annual)" xfId="15196"/>
    <cellStyle name="Input 27 2 2 2 3" xfId="11968"/>
    <cellStyle name="Input 27 2 2 2 3 2" xfId="24052"/>
    <cellStyle name="Input 27 2 2 2 3 2 2" xfId="45238"/>
    <cellStyle name="Input 27 2 2 2 3 3" xfId="34634"/>
    <cellStyle name="Input 27 2 2 2 4" xfId="18939"/>
    <cellStyle name="Input 27 2 2 2 4 2" xfId="40126"/>
    <cellStyle name="Input 27 2 2 2 5" xfId="29345"/>
    <cellStyle name="Input 27 2 2 2_Table 2A-1_EFT (Annual)" xfId="6970"/>
    <cellStyle name="Input 27 2 2 3" xfId="5162"/>
    <cellStyle name="Input 27 2 2 3 2" xfId="13422"/>
    <cellStyle name="Input 27 2 2 3 2 2" xfId="25428"/>
    <cellStyle name="Input 27 2 2 3 2 2 2" xfId="46614"/>
    <cellStyle name="Input 27 2 2 3 2 3" xfId="36010"/>
    <cellStyle name="Input 27 2 2 3 3" xfId="20315"/>
    <cellStyle name="Input 27 2 2 3 3 2" xfId="41502"/>
    <cellStyle name="Input 27 2 2 3 4" xfId="30819"/>
    <cellStyle name="Input 27 2 2 3_Table 2A-1_EFT (Annual)" xfId="15197"/>
    <cellStyle name="Input 27 2 2 4" xfId="10766"/>
    <cellStyle name="Input 27 2 2 4 2" xfId="22882"/>
    <cellStyle name="Input 27 2 2 4 2 2" xfId="44068"/>
    <cellStyle name="Input 27 2 2 4 3" xfId="33464"/>
    <cellStyle name="Input 27 2 2 5" xfId="17769"/>
    <cellStyle name="Input 27 2 2 5 2" xfId="38956"/>
    <cellStyle name="Input 27 2 2 6" xfId="28076"/>
    <cellStyle name="Input 27 2 2_Table 2A-1_EFT (Annual)" xfId="6969"/>
    <cellStyle name="Input 27 2 3" xfId="1115"/>
    <cellStyle name="Input 27 2 3 2" xfId="4676"/>
    <cellStyle name="Input 27 2 3 2 2" xfId="12936"/>
    <cellStyle name="Input 27 2 3 2 2 2" xfId="24942"/>
    <cellStyle name="Input 27 2 3 2 2 2 2" xfId="46128"/>
    <cellStyle name="Input 27 2 3 2 2 3" xfId="35524"/>
    <cellStyle name="Input 27 2 3 2 3" xfId="19829"/>
    <cellStyle name="Input 27 2 3 2 3 2" xfId="41016"/>
    <cellStyle name="Input 27 2 3 2 4" xfId="30333"/>
    <cellStyle name="Input 27 2 3 2_Table 2A-1_EFT (Annual)" xfId="15198"/>
    <cellStyle name="Input 27 2 3 3" xfId="10280"/>
    <cellStyle name="Input 27 2 3 3 2" xfId="22396"/>
    <cellStyle name="Input 27 2 3 3 2 2" xfId="43582"/>
    <cellStyle name="Input 27 2 3 3 3" xfId="32978"/>
    <cellStyle name="Input 27 2 3 4" xfId="17283"/>
    <cellStyle name="Input 27 2 3 4 2" xfId="38470"/>
    <cellStyle name="Input 27 2 3 5" xfId="27590"/>
    <cellStyle name="Input 27 2 3_Table 2A-1_EFT (Annual)" xfId="6971"/>
    <cellStyle name="Input 27 2 4" xfId="2340"/>
    <cellStyle name="Input 27 2 4 2" xfId="5901"/>
    <cellStyle name="Input 27 2 4 2 2" xfId="14116"/>
    <cellStyle name="Input 27 2 4 2 2 2" xfId="26104"/>
    <cellStyle name="Input 27 2 4 2 2 2 2" xfId="47290"/>
    <cellStyle name="Input 27 2 4 2 2 3" xfId="36686"/>
    <cellStyle name="Input 27 2 4 2 3" xfId="20991"/>
    <cellStyle name="Input 27 2 4 2 3 2" xfId="42178"/>
    <cellStyle name="Input 27 2 4 2 4" xfId="31558"/>
    <cellStyle name="Input 27 2 4 2_Table 2A-1_EFT (Annual)" xfId="15199"/>
    <cellStyle name="Input 27 2 4 3" xfId="11460"/>
    <cellStyle name="Input 27 2 4 3 2" xfId="23558"/>
    <cellStyle name="Input 27 2 4 3 2 2" xfId="44744"/>
    <cellStyle name="Input 27 2 4 3 3" xfId="34140"/>
    <cellStyle name="Input 27 2 4 4" xfId="18445"/>
    <cellStyle name="Input 27 2 4 4 2" xfId="39632"/>
    <cellStyle name="Input 27 2 4 5" xfId="28815"/>
    <cellStyle name="Input 27 2 4_Table 2A-1_EFT (Annual)" xfId="6972"/>
    <cellStyle name="Input 27 2 5" xfId="4194"/>
    <cellStyle name="Input 27 2 5 2" xfId="12518"/>
    <cellStyle name="Input 27 2 5 2 2" xfId="24540"/>
    <cellStyle name="Input 27 2 5 2 2 2" xfId="45726"/>
    <cellStyle name="Input 27 2 5 2 3" xfId="35122"/>
    <cellStyle name="Input 27 2 5 3" xfId="19427"/>
    <cellStyle name="Input 27 2 5 3 2" xfId="40614"/>
    <cellStyle name="Input 27 2 5 4" xfId="29882"/>
    <cellStyle name="Input 27 2 5_Table 2A-1_EFT (Annual)" xfId="15200"/>
    <cellStyle name="Input 27 2 6" xfId="9857"/>
    <cellStyle name="Input 27 2 6 2" xfId="21994"/>
    <cellStyle name="Input 27 2 6 2 2" xfId="43180"/>
    <cellStyle name="Input 27 2 6 3" xfId="32576"/>
    <cellStyle name="Input 27 2 7" xfId="16881"/>
    <cellStyle name="Input 27 2 7 2" xfId="38068"/>
    <cellStyle name="Input 27 2 8" xfId="27139"/>
    <cellStyle name="Input 27 2_Table 2A-1_EFT (Annual)" xfId="3046"/>
    <cellStyle name="Input 27 3" xfId="463"/>
    <cellStyle name="Input 27 3 2" xfId="1440"/>
    <cellStyle name="Input 27 3 2 2" xfId="2710"/>
    <cellStyle name="Input 27 3 2 2 2" xfId="6271"/>
    <cellStyle name="Input 27 3 2 2 2 2" xfId="14465"/>
    <cellStyle name="Input 27 3 2 2 2 2 2" xfId="26437"/>
    <cellStyle name="Input 27 3 2 2 2 2 2 2" xfId="47623"/>
    <cellStyle name="Input 27 3 2 2 2 2 3" xfId="37019"/>
    <cellStyle name="Input 27 3 2 2 2 3" xfId="21324"/>
    <cellStyle name="Input 27 3 2 2 2 3 2" xfId="42511"/>
    <cellStyle name="Input 27 3 2 2 2 4" xfId="31927"/>
    <cellStyle name="Input 27 3 2 2 2_Table 2A-1_EFT (Annual)" xfId="15201"/>
    <cellStyle name="Input 27 3 2 2 3" xfId="11807"/>
    <cellStyle name="Input 27 3 2 2 3 2" xfId="23891"/>
    <cellStyle name="Input 27 3 2 2 3 2 2" xfId="45077"/>
    <cellStyle name="Input 27 3 2 2 3 3" xfId="34473"/>
    <cellStyle name="Input 27 3 2 2 4" xfId="18778"/>
    <cellStyle name="Input 27 3 2 2 4 2" xfId="39965"/>
    <cellStyle name="Input 27 3 2 2 5" xfId="29184"/>
    <cellStyle name="Input 27 3 2 2_Table 2A-1_EFT (Annual)" xfId="6974"/>
    <cellStyle name="Input 27 3 2 3" xfId="5001"/>
    <cellStyle name="Input 27 3 2 3 2" xfId="13261"/>
    <cellStyle name="Input 27 3 2 3 2 2" xfId="25267"/>
    <cellStyle name="Input 27 3 2 3 2 2 2" xfId="46453"/>
    <cellStyle name="Input 27 3 2 3 2 3" xfId="35849"/>
    <cellStyle name="Input 27 3 2 3 3" xfId="20154"/>
    <cellStyle name="Input 27 3 2 3 3 2" xfId="41341"/>
    <cellStyle name="Input 27 3 2 3 4" xfId="30658"/>
    <cellStyle name="Input 27 3 2 3_Table 2A-1_EFT (Annual)" xfId="15202"/>
    <cellStyle name="Input 27 3 2 4" xfId="10605"/>
    <cellStyle name="Input 27 3 2 4 2" xfId="22721"/>
    <cellStyle name="Input 27 3 2 4 2 2" xfId="43907"/>
    <cellStyle name="Input 27 3 2 4 3" xfId="33303"/>
    <cellStyle name="Input 27 3 2 5" xfId="17608"/>
    <cellStyle name="Input 27 3 2 5 2" xfId="38795"/>
    <cellStyle name="Input 27 3 2 6" xfId="27915"/>
    <cellStyle name="Input 27 3 2_Table 2A-1_EFT (Annual)" xfId="6973"/>
    <cellStyle name="Input 27 3 3" xfId="985"/>
    <cellStyle name="Input 27 3 3 2" xfId="4546"/>
    <cellStyle name="Input 27 3 3 2 2" xfId="12806"/>
    <cellStyle name="Input 27 3 3 2 2 2" xfId="24812"/>
    <cellStyle name="Input 27 3 3 2 2 2 2" xfId="45998"/>
    <cellStyle name="Input 27 3 3 2 2 3" xfId="35394"/>
    <cellStyle name="Input 27 3 3 2 3" xfId="19699"/>
    <cellStyle name="Input 27 3 3 2 3 2" xfId="40886"/>
    <cellStyle name="Input 27 3 3 2 4" xfId="30203"/>
    <cellStyle name="Input 27 3 3 2_Table 2A-1_EFT (Annual)" xfId="15203"/>
    <cellStyle name="Input 27 3 3 3" xfId="10150"/>
    <cellStyle name="Input 27 3 3 3 2" xfId="22266"/>
    <cellStyle name="Input 27 3 3 3 2 2" xfId="43452"/>
    <cellStyle name="Input 27 3 3 3 3" xfId="32848"/>
    <cellStyle name="Input 27 3 3 4" xfId="17153"/>
    <cellStyle name="Input 27 3 3 4 2" xfId="38340"/>
    <cellStyle name="Input 27 3 3 5" xfId="27460"/>
    <cellStyle name="Input 27 3 3_Table 2A-1_EFT (Annual)" xfId="6975"/>
    <cellStyle name="Input 27 3 4" xfId="2179"/>
    <cellStyle name="Input 27 3 4 2" xfId="5740"/>
    <cellStyle name="Input 27 3 4 2 2" xfId="13955"/>
    <cellStyle name="Input 27 3 4 2 2 2" xfId="25943"/>
    <cellStyle name="Input 27 3 4 2 2 2 2" xfId="47129"/>
    <cellStyle name="Input 27 3 4 2 2 3" xfId="36525"/>
    <cellStyle name="Input 27 3 4 2 3" xfId="20830"/>
    <cellStyle name="Input 27 3 4 2 3 2" xfId="42017"/>
    <cellStyle name="Input 27 3 4 2 4" xfId="31397"/>
    <cellStyle name="Input 27 3 4 2_Table 2A-1_EFT (Annual)" xfId="15204"/>
    <cellStyle name="Input 27 3 4 3" xfId="11299"/>
    <cellStyle name="Input 27 3 4 3 2" xfId="23397"/>
    <cellStyle name="Input 27 3 4 3 2 2" xfId="44583"/>
    <cellStyle name="Input 27 3 4 3 3" xfId="33979"/>
    <cellStyle name="Input 27 3 4 4" xfId="18284"/>
    <cellStyle name="Input 27 3 4 4 2" xfId="39471"/>
    <cellStyle name="Input 27 3 4 5" xfId="28654"/>
    <cellStyle name="Input 27 3 4_Table 2A-1_EFT (Annual)" xfId="6976"/>
    <cellStyle name="Input 27 3 5" xfId="4033"/>
    <cellStyle name="Input 27 3 5 2" xfId="12357"/>
    <cellStyle name="Input 27 3 5 2 2" xfId="24379"/>
    <cellStyle name="Input 27 3 5 2 2 2" xfId="45565"/>
    <cellStyle name="Input 27 3 5 2 3" xfId="34961"/>
    <cellStyle name="Input 27 3 5 3" xfId="19266"/>
    <cellStyle name="Input 27 3 5 3 2" xfId="40453"/>
    <cellStyle name="Input 27 3 5 4" xfId="29721"/>
    <cellStyle name="Input 27 3 5_Table 2A-1_EFT (Annual)" xfId="15205"/>
    <cellStyle name="Input 27 3 6" xfId="9696"/>
    <cellStyle name="Input 27 3 6 2" xfId="21833"/>
    <cellStyle name="Input 27 3 6 2 2" xfId="43019"/>
    <cellStyle name="Input 27 3 6 3" xfId="32415"/>
    <cellStyle name="Input 27 3 7" xfId="16720"/>
    <cellStyle name="Input 27 3 7 2" xfId="37907"/>
    <cellStyle name="Input 27 3 8" xfId="26978"/>
    <cellStyle name="Input 27 3_Table 2A-1_EFT (Annual)" xfId="3047"/>
    <cellStyle name="Input 27 4" xfId="1279"/>
    <cellStyle name="Input 27 4 2" xfId="2549"/>
    <cellStyle name="Input 27 4 2 2" xfId="6110"/>
    <cellStyle name="Input 27 4 2 2 2" xfId="14304"/>
    <cellStyle name="Input 27 4 2 2 2 2" xfId="26276"/>
    <cellStyle name="Input 27 4 2 2 2 2 2" xfId="47462"/>
    <cellStyle name="Input 27 4 2 2 2 3" xfId="36858"/>
    <cellStyle name="Input 27 4 2 2 3" xfId="21163"/>
    <cellStyle name="Input 27 4 2 2 3 2" xfId="42350"/>
    <cellStyle name="Input 27 4 2 2 4" xfId="31766"/>
    <cellStyle name="Input 27 4 2 2_Table 2A-1_EFT (Annual)" xfId="15206"/>
    <cellStyle name="Input 27 4 2 3" xfId="11646"/>
    <cellStyle name="Input 27 4 2 3 2" xfId="23730"/>
    <cellStyle name="Input 27 4 2 3 2 2" xfId="44916"/>
    <cellStyle name="Input 27 4 2 3 3" xfId="34312"/>
    <cellStyle name="Input 27 4 2 4" xfId="18617"/>
    <cellStyle name="Input 27 4 2 4 2" xfId="39804"/>
    <cellStyle name="Input 27 4 2 5" xfId="29023"/>
    <cellStyle name="Input 27 4 2_Table 2A-1_EFT (Annual)" xfId="6978"/>
    <cellStyle name="Input 27 4 3" xfId="4840"/>
    <cellStyle name="Input 27 4 3 2" xfId="13100"/>
    <cellStyle name="Input 27 4 3 2 2" xfId="25106"/>
    <cellStyle name="Input 27 4 3 2 2 2" xfId="46292"/>
    <cellStyle name="Input 27 4 3 2 3" xfId="35688"/>
    <cellStyle name="Input 27 4 3 3" xfId="19993"/>
    <cellStyle name="Input 27 4 3 3 2" xfId="41180"/>
    <cellStyle name="Input 27 4 3 4" xfId="30497"/>
    <cellStyle name="Input 27 4 3_Table 2A-1_EFT (Annual)" xfId="15207"/>
    <cellStyle name="Input 27 4 4" xfId="10444"/>
    <cellStyle name="Input 27 4 4 2" xfId="22560"/>
    <cellStyle name="Input 27 4 4 2 2" xfId="43746"/>
    <cellStyle name="Input 27 4 4 3" xfId="33142"/>
    <cellStyle name="Input 27 4 5" xfId="17447"/>
    <cellStyle name="Input 27 4 5 2" xfId="38634"/>
    <cellStyle name="Input 27 4 6" xfId="27754"/>
    <cellStyle name="Input 27 4_Table 2A-1_EFT (Annual)" xfId="6977"/>
    <cellStyle name="Input 27 5" xfId="830"/>
    <cellStyle name="Input 27 5 2" xfId="4391"/>
    <cellStyle name="Input 27 5 2 2" xfId="12665"/>
    <cellStyle name="Input 27 5 2 2 2" xfId="24682"/>
    <cellStyle name="Input 27 5 2 2 2 2" xfId="45868"/>
    <cellStyle name="Input 27 5 2 2 3" xfId="35264"/>
    <cellStyle name="Input 27 5 2 3" xfId="19569"/>
    <cellStyle name="Input 27 5 2 3 2" xfId="40756"/>
    <cellStyle name="Input 27 5 2 4" xfId="30048"/>
    <cellStyle name="Input 27 5 2_Table 2A-1_EFT (Annual)" xfId="15208"/>
    <cellStyle name="Input 27 5 3" xfId="10014"/>
    <cellStyle name="Input 27 5 3 2" xfId="22136"/>
    <cellStyle name="Input 27 5 3 2 2" xfId="43322"/>
    <cellStyle name="Input 27 5 3 3" xfId="32718"/>
    <cellStyle name="Input 27 5 4" xfId="17023"/>
    <cellStyle name="Input 27 5 4 2" xfId="38210"/>
    <cellStyle name="Input 27 5 5" xfId="27305"/>
    <cellStyle name="Input 27 5_Table 2A-1_EFT (Annual)" xfId="6979"/>
    <cellStyle name="Input 27 6" xfId="2018"/>
    <cellStyle name="Input 27 6 2" xfId="5579"/>
    <cellStyle name="Input 27 6 2 2" xfId="13794"/>
    <cellStyle name="Input 27 6 2 2 2" xfId="25782"/>
    <cellStyle name="Input 27 6 2 2 2 2" xfId="46968"/>
    <cellStyle name="Input 27 6 2 2 3" xfId="36364"/>
    <cellStyle name="Input 27 6 2 3" xfId="20669"/>
    <cellStyle name="Input 27 6 2 3 2" xfId="41856"/>
    <cellStyle name="Input 27 6 2 4" xfId="31236"/>
    <cellStyle name="Input 27 6 2_Table 2A-1_EFT (Annual)" xfId="15209"/>
    <cellStyle name="Input 27 6 3" xfId="11138"/>
    <cellStyle name="Input 27 6 3 2" xfId="23236"/>
    <cellStyle name="Input 27 6 3 2 2" xfId="44422"/>
    <cellStyle name="Input 27 6 3 3" xfId="33818"/>
    <cellStyle name="Input 27 6 4" xfId="18123"/>
    <cellStyle name="Input 27 6 4 2" xfId="39310"/>
    <cellStyle name="Input 27 6 5" xfId="28493"/>
    <cellStyle name="Input 27 6_Table 2A-1_EFT (Annual)" xfId="6980"/>
    <cellStyle name="Input 27 7" xfId="3826"/>
    <cellStyle name="Input 27 7 2" xfId="12189"/>
    <cellStyle name="Input 27 7 2 2" xfId="24218"/>
    <cellStyle name="Input 27 7 2 2 2" xfId="45404"/>
    <cellStyle name="Input 27 7 2 3" xfId="34800"/>
    <cellStyle name="Input 27 7 3" xfId="19105"/>
    <cellStyle name="Input 27 7 3 2" xfId="40292"/>
    <cellStyle name="Input 27 7 4" xfId="29535"/>
    <cellStyle name="Input 27 7_Table 2A-1_EFT (Annual)" xfId="15210"/>
    <cellStyle name="Input 27 8" xfId="9508"/>
    <cellStyle name="Input 27 8 2" xfId="21672"/>
    <cellStyle name="Input 27 8 2 2" xfId="42858"/>
    <cellStyle name="Input 27 8 3" xfId="32254"/>
    <cellStyle name="Input 27 9" xfId="16559"/>
    <cellStyle name="Input 27 9 2" xfId="37746"/>
    <cellStyle name="Input 27_Table 2A-1_EFT (Annual)" xfId="3045"/>
    <cellStyle name="Input 28" xfId="194"/>
    <cellStyle name="Input 28 10" xfId="26749"/>
    <cellStyle name="Input 28 2" xfId="587"/>
    <cellStyle name="Input 28 2 2" xfId="1564"/>
    <cellStyle name="Input 28 2 2 2" xfId="2834"/>
    <cellStyle name="Input 28 2 2 2 2" xfId="6395"/>
    <cellStyle name="Input 28 2 2 2 2 2" xfId="14589"/>
    <cellStyle name="Input 28 2 2 2 2 2 2" xfId="26561"/>
    <cellStyle name="Input 28 2 2 2 2 2 2 2" xfId="47747"/>
    <cellStyle name="Input 28 2 2 2 2 2 3" xfId="37143"/>
    <cellStyle name="Input 28 2 2 2 2 3" xfId="21448"/>
    <cellStyle name="Input 28 2 2 2 2 3 2" xfId="42635"/>
    <cellStyle name="Input 28 2 2 2 2 4" xfId="32051"/>
    <cellStyle name="Input 28 2 2 2 2_Table 2A-1_EFT (Annual)" xfId="15211"/>
    <cellStyle name="Input 28 2 2 2 3" xfId="11931"/>
    <cellStyle name="Input 28 2 2 2 3 2" xfId="24015"/>
    <cellStyle name="Input 28 2 2 2 3 2 2" xfId="45201"/>
    <cellStyle name="Input 28 2 2 2 3 3" xfId="34597"/>
    <cellStyle name="Input 28 2 2 2 4" xfId="18902"/>
    <cellStyle name="Input 28 2 2 2 4 2" xfId="40089"/>
    <cellStyle name="Input 28 2 2 2 5" xfId="29308"/>
    <cellStyle name="Input 28 2 2 2_Table 2A-1_EFT (Annual)" xfId="6982"/>
    <cellStyle name="Input 28 2 2 3" xfId="5125"/>
    <cellStyle name="Input 28 2 2 3 2" xfId="13385"/>
    <cellStyle name="Input 28 2 2 3 2 2" xfId="25391"/>
    <cellStyle name="Input 28 2 2 3 2 2 2" xfId="46577"/>
    <cellStyle name="Input 28 2 2 3 2 3" xfId="35973"/>
    <cellStyle name="Input 28 2 2 3 3" xfId="20278"/>
    <cellStyle name="Input 28 2 2 3 3 2" xfId="41465"/>
    <cellStyle name="Input 28 2 2 3 4" xfId="30782"/>
    <cellStyle name="Input 28 2 2 3_Table 2A-1_EFT (Annual)" xfId="15212"/>
    <cellStyle name="Input 28 2 2 4" xfId="10729"/>
    <cellStyle name="Input 28 2 2 4 2" xfId="22845"/>
    <cellStyle name="Input 28 2 2 4 2 2" xfId="44031"/>
    <cellStyle name="Input 28 2 2 4 3" xfId="33427"/>
    <cellStyle name="Input 28 2 2 5" xfId="17732"/>
    <cellStyle name="Input 28 2 2 5 2" xfId="38919"/>
    <cellStyle name="Input 28 2 2 6" xfId="28039"/>
    <cellStyle name="Input 28 2 2_Table 2A-1_EFT (Annual)" xfId="6981"/>
    <cellStyle name="Input 28 2 3" xfId="1086"/>
    <cellStyle name="Input 28 2 3 2" xfId="4647"/>
    <cellStyle name="Input 28 2 3 2 2" xfId="12907"/>
    <cellStyle name="Input 28 2 3 2 2 2" xfId="24913"/>
    <cellStyle name="Input 28 2 3 2 2 2 2" xfId="46099"/>
    <cellStyle name="Input 28 2 3 2 2 3" xfId="35495"/>
    <cellStyle name="Input 28 2 3 2 3" xfId="19800"/>
    <cellStyle name="Input 28 2 3 2 3 2" xfId="40987"/>
    <cellStyle name="Input 28 2 3 2 4" xfId="30304"/>
    <cellStyle name="Input 28 2 3 2_Table 2A-1_EFT (Annual)" xfId="15213"/>
    <cellStyle name="Input 28 2 3 3" xfId="10251"/>
    <cellStyle name="Input 28 2 3 3 2" xfId="22367"/>
    <cellStyle name="Input 28 2 3 3 2 2" xfId="43553"/>
    <cellStyle name="Input 28 2 3 3 3" xfId="32949"/>
    <cellStyle name="Input 28 2 3 4" xfId="17254"/>
    <cellStyle name="Input 28 2 3 4 2" xfId="38441"/>
    <cellStyle name="Input 28 2 3 5" xfId="27561"/>
    <cellStyle name="Input 28 2 3_Table 2A-1_EFT (Annual)" xfId="6983"/>
    <cellStyle name="Input 28 2 4" xfId="2303"/>
    <cellStyle name="Input 28 2 4 2" xfId="5864"/>
    <cellStyle name="Input 28 2 4 2 2" xfId="14079"/>
    <cellStyle name="Input 28 2 4 2 2 2" xfId="26067"/>
    <cellStyle name="Input 28 2 4 2 2 2 2" xfId="47253"/>
    <cellStyle name="Input 28 2 4 2 2 3" xfId="36649"/>
    <cellStyle name="Input 28 2 4 2 3" xfId="20954"/>
    <cellStyle name="Input 28 2 4 2 3 2" xfId="42141"/>
    <cellStyle name="Input 28 2 4 2 4" xfId="31521"/>
    <cellStyle name="Input 28 2 4 2_Table 2A-1_EFT (Annual)" xfId="15214"/>
    <cellStyle name="Input 28 2 4 3" xfId="11423"/>
    <cellStyle name="Input 28 2 4 3 2" xfId="23521"/>
    <cellStyle name="Input 28 2 4 3 2 2" xfId="44707"/>
    <cellStyle name="Input 28 2 4 3 3" xfId="34103"/>
    <cellStyle name="Input 28 2 4 4" xfId="18408"/>
    <cellStyle name="Input 28 2 4 4 2" xfId="39595"/>
    <cellStyle name="Input 28 2 4 5" xfId="28778"/>
    <cellStyle name="Input 28 2 4_Table 2A-1_EFT (Annual)" xfId="6984"/>
    <cellStyle name="Input 28 2 5" xfId="4157"/>
    <cellStyle name="Input 28 2 5 2" xfId="12481"/>
    <cellStyle name="Input 28 2 5 2 2" xfId="24503"/>
    <cellStyle name="Input 28 2 5 2 2 2" xfId="45689"/>
    <cellStyle name="Input 28 2 5 2 3" xfId="35085"/>
    <cellStyle name="Input 28 2 5 3" xfId="19390"/>
    <cellStyle name="Input 28 2 5 3 2" xfId="40577"/>
    <cellStyle name="Input 28 2 5 4" xfId="29845"/>
    <cellStyle name="Input 28 2 5_Table 2A-1_EFT (Annual)" xfId="15215"/>
    <cellStyle name="Input 28 2 6" xfId="9820"/>
    <cellStyle name="Input 28 2 6 2" xfId="21957"/>
    <cellStyle name="Input 28 2 6 2 2" xfId="43143"/>
    <cellStyle name="Input 28 2 6 3" xfId="32539"/>
    <cellStyle name="Input 28 2 7" xfId="16844"/>
    <cellStyle name="Input 28 2 7 2" xfId="38031"/>
    <cellStyle name="Input 28 2 8" xfId="27102"/>
    <cellStyle name="Input 28 2_Table 2A-1_EFT (Annual)" xfId="3049"/>
    <cellStyle name="Input 28 3" xfId="423"/>
    <cellStyle name="Input 28 3 2" xfId="1406"/>
    <cellStyle name="Input 28 3 2 2" xfId="2676"/>
    <cellStyle name="Input 28 3 2 2 2" xfId="6237"/>
    <cellStyle name="Input 28 3 2 2 2 2" xfId="14431"/>
    <cellStyle name="Input 28 3 2 2 2 2 2" xfId="26403"/>
    <cellStyle name="Input 28 3 2 2 2 2 2 2" xfId="47589"/>
    <cellStyle name="Input 28 3 2 2 2 2 3" xfId="36985"/>
    <cellStyle name="Input 28 3 2 2 2 3" xfId="21290"/>
    <cellStyle name="Input 28 3 2 2 2 3 2" xfId="42477"/>
    <cellStyle name="Input 28 3 2 2 2 4" xfId="31893"/>
    <cellStyle name="Input 28 3 2 2 2_Table 2A-1_EFT (Annual)" xfId="15216"/>
    <cellStyle name="Input 28 3 2 2 3" xfId="11773"/>
    <cellStyle name="Input 28 3 2 2 3 2" xfId="23857"/>
    <cellStyle name="Input 28 3 2 2 3 2 2" xfId="45043"/>
    <cellStyle name="Input 28 3 2 2 3 3" xfId="34439"/>
    <cellStyle name="Input 28 3 2 2 4" xfId="18744"/>
    <cellStyle name="Input 28 3 2 2 4 2" xfId="39931"/>
    <cellStyle name="Input 28 3 2 2 5" xfId="29150"/>
    <cellStyle name="Input 28 3 2 2_Table 2A-1_EFT (Annual)" xfId="6986"/>
    <cellStyle name="Input 28 3 2 3" xfId="4967"/>
    <cellStyle name="Input 28 3 2 3 2" xfId="13227"/>
    <cellStyle name="Input 28 3 2 3 2 2" xfId="25233"/>
    <cellStyle name="Input 28 3 2 3 2 2 2" xfId="46419"/>
    <cellStyle name="Input 28 3 2 3 2 3" xfId="35815"/>
    <cellStyle name="Input 28 3 2 3 3" xfId="20120"/>
    <cellStyle name="Input 28 3 2 3 3 2" xfId="41307"/>
    <cellStyle name="Input 28 3 2 3 4" xfId="30624"/>
    <cellStyle name="Input 28 3 2 3_Table 2A-1_EFT (Annual)" xfId="15217"/>
    <cellStyle name="Input 28 3 2 4" xfId="10571"/>
    <cellStyle name="Input 28 3 2 4 2" xfId="22687"/>
    <cellStyle name="Input 28 3 2 4 2 2" xfId="43873"/>
    <cellStyle name="Input 28 3 2 4 3" xfId="33269"/>
    <cellStyle name="Input 28 3 2 5" xfId="17574"/>
    <cellStyle name="Input 28 3 2 5 2" xfId="38761"/>
    <cellStyle name="Input 28 3 2 6" xfId="27881"/>
    <cellStyle name="Input 28 3 2_Table 2A-1_EFT (Annual)" xfId="6985"/>
    <cellStyle name="Input 28 3 3" xfId="952"/>
    <cellStyle name="Input 28 3 3 2" xfId="4513"/>
    <cellStyle name="Input 28 3 3 2 2" xfId="12775"/>
    <cellStyle name="Input 28 3 3 2 2 2" xfId="24785"/>
    <cellStyle name="Input 28 3 3 2 2 2 2" xfId="45971"/>
    <cellStyle name="Input 28 3 3 2 2 3" xfId="35367"/>
    <cellStyle name="Input 28 3 3 2 3" xfId="19672"/>
    <cellStyle name="Input 28 3 3 2 3 2" xfId="40859"/>
    <cellStyle name="Input 28 3 3 2 4" xfId="30170"/>
    <cellStyle name="Input 28 3 3 2_Table 2A-1_EFT (Annual)" xfId="15218"/>
    <cellStyle name="Input 28 3 3 3" xfId="10122"/>
    <cellStyle name="Input 28 3 3 3 2" xfId="22239"/>
    <cellStyle name="Input 28 3 3 3 2 2" xfId="43425"/>
    <cellStyle name="Input 28 3 3 3 3" xfId="32821"/>
    <cellStyle name="Input 28 3 3 4" xfId="17126"/>
    <cellStyle name="Input 28 3 3 4 2" xfId="38313"/>
    <cellStyle name="Input 28 3 3 5" xfId="27427"/>
    <cellStyle name="Input 28 3 3_Table 2A-1_EFT (Annual)" xfId="6987"/>
    <cellStyle name="Input 28 3 4" xfId="2145"/>
    <cellStyle name="Input 28 3 4 2" xfId="5706"/>
    <cellStyle name="Input 28 3 4 2 2" xfId="13921"/>
    <cellStyle name="Input 28 3 4 2 2 2" xfId="25909"/>
    <cellStyle name="Input 28 3 4 2 2 2 2" xfId="47095"/>
    <cellStyle name="Input 28 3 4 2 2 3" xfId="36491"/>
    <cellStyle name="Input 28 3 4 2 3" xfId="20796"/>
    <cellStyle name="Input 28 3 4 2 3 2" xfId="41983"/>
    <cellStyle name="Input 28 3 4 2 4" xfId="31363"/>
    <cellStyle name="Input 28 3 4 2_Table 2A-1_EFT (Annual)" xfId="15219"/>
    <cellStyle name="Input 28 3 4 3" xfId="11265"/>
    <cellStyle name="Input 28 3 4 3 2" xfId="23363"/>
    <cellStyle name="Input 28 3 4 3 2 2" xfId="44549"/>
    <cellStyle name="Input 28 3 4 3 3" xfId="33945"/>
    <cellStyle name="Input 28 3 4 4" xfId="18250"/>
    <cellStyle name="Input 28 3 4 4 2" xfId="39437"/>
    <cellStyle name="Input 28 3 4 5" xfId="28620"/>
    <cellStyle name="Input 28 3 4_Table 2A-1_EFT (Annual)" xfId="6988"/>
    <cellStyle name="Input 28 3 5" xfId="3993"/>
    <cellStyle name="Input 28 3 5 2" xfId="12321"/>
    <cellStyle name="Input 28 3 5 2 2" xfId="24345"/>
    <cellStyle name="Input 28 3 5 2 2 2" xfId="45531"/>
    <cellStyle name="Input 28 3 5 2 3" xfId="34927"/>
    <cellStyle name="Input 28 3 5 3" xfId="19232"/>
    <cellStyle name="Input 28 3 5 3 2" xfId="40419"/>
    <cellStyle name="Input 28 3 5 4" xfId="29681"/>
    <cellStyle name="Input 28 3 5_Table 2A-1_EFT (Annual)" xfId="15220"/>
    <cellStyle name="Input 28 3 6" xfId="9658"/>
    <cellStyle name="Input 28 3 6 2" xfId="21799"/>
    <cellStyle name="Input 28 3 6 2 2" xfId="42985"/>
    <cellStyle name="Input 28 3 6 3" xfId="32381"/>
    <cellStyle name="Input 28 3 7" xfId="16686"/>
    <cellStyle name="Input 28 3 7 2" xfId="37873"/>
    <cellStyle name="Input 28 3 8" xfId="26938"/>
    <cellStyle name="Input 28 3_Table 2A-1_EFT (Annual)" xfId="3050"/>
    <cellStyle name="Input 28 4" xfId="1242"/>
    <cellStyle name="Input 28 4 2" xfId="2512"/>
    <cellStyle name="Input 28 4 2 2" xfId="6073"/>
    <cellStyle name="Input 28 4 2 2 2" xfId="14267"/>
    <cellStyle name="Input 28 4 2 2 2 2" xfId="26239"/>
    <cellStyle name="Input 28 4 2 2 2 2 2" xfId="47425"/>
    <cellStyle name="Input 28 4 2 2 2 3" xfId="36821"/>
    <cellStyle name="Input 28 4 2 2 3" xfId="21126"/>
    <cellStyle name="Input 28 4 2 2 3 2" xfId="42313"/>
    <cellStyle name="Input 28 4 2 2 4" xfId="31729"/>
    <cellStyle name="Input 28 4 2 2_Table 2A-1_EFT (Annual)" xfId="15221"/>
    <cellStyle name="Input 28 4 2 3" xfId="11609"/>
    <cellStyle name="Input 28 4 2 3 2" xfId="23693"/>
    <cellStyle name="Input 28 4 2 3 2 2" xfId="44879"/>
    <cellStyle name="Input 28 4 2 3 3" xfId="34275"/>
    <cellStyle name="Input 28 4 2 4" xfId="18580"/>
    <cellStyle name="Input 28 4 2 4 2" xfId="39767"/>
    <cellStyle name="Input 28 4 2 5" xfId="28986"/>
    <cellStyle name="Input 28 4 2_Table 2A-1_EFT (Annual)" xfId="6990"/>
    <cellStyle name="Input 28 4 3" xfId="4803"/>
    <cellStyle name="Input 28 4 3 2" xfId="13063"/>
    <cellStyle name="Input 28 4 3 2 2" xfId="25069"/>
    <cellStyle name="Input 28 4 3 2 2 2" xfId="46255"/>
    <cellStyle name="Input 28 4 3 2 3" xfId="35651"/>
    <cellStyle name="Input 28 4 3 3" xfId="19956"/>
    <cellStyle name="Input 28 4 3 3 2" xfId="41143"/>
    <cellStyle name="Input 28 4 3 4" xfId="30460"/>
    <cellStyle name="Input 28 4 3_Table 2A-1_EFT (Annual)" xfId="15222"/>
    <cellStyle name="Input 28 4 4" xfId="10407"/>
    <cellStyle name="Input 28 4 4 2" xfId="22523"/>
    <cellStyle name="Input 28 4 4 2 2" xfId="43709"/>
    <cellStyle name="Input 28 4 4 3" xfId="33105"/>
    <cellStyle name="Input 28 4 5" xfId="17410"/>
    <cellStyle name="Input 28 4 5 2" xfId="38597"/>
    <cellStyle name="Input 28 4 6" xfId="27717"/>
    <cellStyle name="Input 28 4_Table 2A-1_EFT (Annual)" xfId="6989"/>
    <cellStyle name="Input 28 5" xfId="795"/>
    <cellStyle name="Input 28 5 2" xfId="4356"/>
    <cellStyle name="Input 28 5 2 2" xfId="12636"/>
    <cellStyle name="Input 28 5 2 2 2" xfId="24653"/>
    <cellStyle name="Input 28 5 2 2 2 2" xfId="45839"/>
    <cellStyle name="Input 28 5 2 2 3" xfId="35235"/>
    <cellStyle name="Input 28 5 2 3" xfId="19540"/>
    <cellStyle name="Input 28 5 2 3 2" xfId="40727"/>
    <cellStyle name="Input 28 5 2 4" xfId="30013"/>
    <cellStyle name="Input 28 5 2_Table 2A-1_EFT (Annual)" xfId="15223"/>
    <cellStyle name="Input 28 5 3" xfId="9984"/>
    <cellStyle name="Input 28 5 3 2" xfId="22107"/>
    <cellStyle name="Input 28 5 3 2 2" xfId="43293"/>
    <cellStyle name="Input 28 5 3 3" xfId="32689"/>
    <cellStyle name="Input 28 5 4" xfId="16994"/>
    <cellStyle name="Input 28 5 4 2" xfId="38181"/>
    <cellStyle name="Input 28 5 5" xfId="27270"/>
    <cellStyle name="Input 28 5_Table 2A-1_EFT (Annual)" xfId="6991"/>
    <cellStyle name="Input 28 6" xfId="1981"/>
    <cellStyle name="Input 28 6 2" xfId="5542"/>
    <cellStyle name="Input 28 6 2 2" xfId="13757"/>
    <cellStyle name="Input 28 6 2 2 2" xfId="25745"/>
    <cellStyle name="Input 28 6 2 2 2 2" xfId="46931"/>
    <cellStyle name="Input 28 6 2 2 3" xfId="36327"/>
    <cellStyle name="Input 28 6 2 3" xfId="20632"/>
    <cellStyle name="Input 28 6 2 3 2" xfId="41819"/>
    <cellStyle name="Input 28 6 2 4" xfId="31199"/>
    <cellStyle name="Input 28 6 2_Table 2A-1_EFT (Annual)" xfId="15224"/>
    <cellStyle name="Input 28 6 3" xfId="11101"/>
    <cellStyle name="Input 28 6 3 2" xfId="23199"/>
    <cellStyle name="Input 28 6 3 2 2" xfId="44385"/>
    <cellStyle name="Input 28 6 3 3" xfId="33781"/>
    <cellStyle name="Input 28 6 4" xfId="18086"/>
    <cellStyle name="Input 28 6 4 2" xfId="39273"/>
    <cellStyle name="Input 28 6 5" xfId="28456"/>
    <cellStyle name="Input 28 6_Table 2A-1_EFT (Annual)" xfId="6992"/>
    <cellStyle name="Input 28 7" xfId="3783"/>
    <cellStyle name="Input 28 7 2" xfId="12151"/>
    <cellStyle name="Input 28 7 2 2" xfId="24181"/>
    <cellStyle name="Input 28 7 2 2 2" xfId="45367"/>
    <cellStyle name="Input 28 7 2 3" xfId="34763"/>
    <cellStyle name="Input 28 7 3" xfId="19068"/>
    <cellStyle name="Input 28 7 3 2" xfId="40255"/>
    <cellStyle name="Input 28 7 4" xfId="29492"/>
    <cellStyle name="Input 28 7_Table 2A-1_EFT (Annual)" xfId="15225"/>
    <cellStyle name="Input 28 8" xfId="9470"/>
    <cellStyle name="Input 28 8 2" xfId="21635"/>
    <cellStyle name="Input 28 8 2 2" xfId="42821"/>
    <cellStyle name="Input 28 8 3" xfId="32217"/>
    <cellStyle name="Input 28 9" xfId="16522"/>
    <cellStyle name="Input 28 9 2" xfId="37709"/>
    <cellStyle name="Input 28_Table 2A-1_EFT (Annual)" xfId="3048"/>
    <cellStyle name="Input 29" xfId="238"/>
    <cellStyle name="Input 29 10" xfId="26793"/>
    <cellStyle name="Input 29 2" xfId="625"/>
    <cellStyle name="Input 29 2 2" xfId="1602"/>
    <cellStyle name="Input 29 2 2 2" xfId="2872"/>
    <cellStyle name="Input 29 2 2 2 2" xfId="6433"/>
    <cellStyle name="Input 29 2 2 2 2 2" xfId="14627"/>
    <cellStyle name="Input 29 2 2 2 2 2 2" xfId="26599"/>
    <cellStyle name="Input 29 2 2 2 2 2 2 2" xfId="47785"/>
    <cellStyle name="Input 29 2 2 2 2 2 3" xfId="37181"/>
    <cellStyle name="Input 29 2 2 2 2 3" xfId="21486"/>
    <cellStyle name="Input 29 2 2 2 2 3 2" xfId="42673"/>
    <cellStyle name="Input 29 2 2 2 2 4" xfId="32089"/>
    <cellStyle name="Input 29 2 2 2 2_Table 2A-1_EFT (Annual)" xfId="15226"/>
    <cellStyle name="Input 29 2 2 2 3" xfId="11969"/>
    <cellStyle name="Input 29 2 2 2 3 2" xfId="24053"/>
    <cellStyle name="Input 29 2 2 2 3 2 2" xfId="45239"/>
    <cellStyle name="Input 29 2 2 2 3 3" xfId="34635"/>
    <cellStyle name="Input 29 2 2 2 4" xfId="18940"/>
    <cellStyle name="Input 29 2 2 2 4 2" xfId="40127"/>
    <cellStyle name="Input 29 2 2 2 5" xfId="29346"/>
    <cellStyle name="Input 29 2 2 2_Table 2A-1_EFT (Annual)" xfId="6994"/>
    <cellStyle name="Input 29 2 2 3" xfId="5163"/>
    <cellStyle name="Input 29 2 2 3 2" xfId="13423"/>
    <cellStyle name="Input 29 2 2 3 2 2" xfId="25429"/>
    <cellStyle name="Input 29 2 2 3 2 2 2" xfId="46615"/>
    <cellStyle name="Input 29 2 2 3 2 3" xfId="36011"/>
    <cellStyle name="Input 29 2 2 3 3" xfId="20316"/>
    <cellStyle name="Input 29 2 2 3 3 2" xfId="41503"/>
    <cellStyle name="Input 29 2 2 3 4" xfId="30820"/>
    <cellStyle name="Input 29 2 2 3_Table 2A-1_EFT (Annual)" xfId="15227"/>
    <cellStyle name="Input 29 2 2 4" xfId="10767"/>
    <cellStyle name="Input 29 2 2 4 2" xfId="22883"/>
    <cellStyle name="Input 29 2 2 4 2 2" xfId="44069"/>
    <cellStyle name="Input 29 2 2 4 3" xfId="33465"/>
    <cellStyle name="Input 29 2 2 5" xfId="17770"/>
    <cellStyle name="Input 29 2 2 5 2" xfId="38957"/>
    <cellStyle name="Input 29 2 2 6" xfId="28077"/>
    <cellStyle name="Input 29 2 2_Table 2A-1_EFT (Annual)" xfId="6993"/>
    <cellStyle name="Input 29 2 3" xfId="1116"/>
    <cellStyle name="Input 29 2 3 2" xfId="4677"/>
    <cellStyle name="Input 29 2 3 2 2" xfId="12937"/>
    <cellStyle name="Input 29 2 3 2 2 2" xfId="24943"/>
    <cellStyle name="Input 29 2 3 2 2 2 2" xfId="46129"/>
    <cellStyle name="Input 29 2 3 2 2 3" xfId="35525"/>
    <cellStyle name="Input 29 2 3 2 3" xfId="19830"/>
    <cellStyle name="Input 29 2 3 2 3 2" xfId="41017"/>
    <cellStyle name="Input 29 2 3 2 4" xfId="30334"/>
    <cellStyle name="Input 29 2 3 2_Table 2A-1_EFT (Annual)" xfId="15228"/>
    <cellStyle name="Input 29 2 3 3" xfId="10281"/>
    <cellStyle name="Input 29 2 3 3 2" xfId="22397"/>
    <cellStyle name="Input 29 2 3 3 2 2" xfId="43583"/>
    <cellStyle name="Input 29 2 3 3 3" xfId="32979"/>
    <cellStyle name="Input 29 2 3 4" xfId="17284"/>
    <cellStyle name="Input 29 2 3 4 2" xfId="38471"/>
    <cellStyle name="Input 29 2 3 5" xfId="27591"/>
    <cellStyle name="Input 29 2 3_Table 2A-1_EFT (Annual)" xfId="6995"/>
    <cellStyle name="Input 29 2 4" xfId="2341"/>
    <cellStyle name="Input 29 2 4 2" xfId="5902"/>
    <cellStyle name="Input 29 2 4 2 2" xfId="14117"/>
    <cellStyle name="Input 29 2 4 2 2 2" xfId="26105"/>
    <cellStyle name="Input 29 2 4 2 2 2 2" xfId="47291"/>
    <cellStyle name="Input 29 2 4 2 2 3" xfId="36687"/>
    <cellStyle name="Input 29 2 4 2 3" xfId="20992"/>
    <cellStyle name="Input 29 2 4 2 3 2" xfId="42179"/>
    <cellStyle name="Input 29 2 4 2 4" xfId="31559"/>
    <cellStyle name="Input 29 2 4 2_Table 2A-1_EFT (Annual)" xfId="15229"/>
    <cellStyle name="Input 29 2 4 3" xfId="11461"/>
    <cellStyle name="Input 29 2 4 3 2" xfId="23559"/>
    <cellStyle name="Input 29 2 4 3 2 2" xfId="44745"/>
    <cellStyle name="Input 29 2 4 3 3" xfId="34141"/>
    <cellStyle name="Input 29 2 4 4" xfId="18446"/>
    <cellStyle name="Input 29 2 4 4 2" xfId="39633"/>
    <cellStyle name="Input 29 2 4 5" xfId="28816"/>
    <cellStyle name="Input 29 2 4_Table 2A-1_EFT (Annual)" xfId="6996"/>
    <cellStyle name="Input 29 2 5" xfId="4195"/>
    <cellStyle name="Input 29 2 5 2" xfId="12519"/>
    <cellStyle name="Input 29 2 5 2 2" xfId="24541"/>
    <cellStyle name="Input 29 2 5 2 2 2" xfId="45727"/>
    <cellStyle name="Input 29 2 5 2 3" xfId="35123"/>
    <cellStyle name="Input 29 2 5 3" xfId="19428"/>
    <cellStyle name="Input 29 2 5 3 2" xfId="40615"/>
    <cellStyle name="Input 29 2 5 4" xfId="29883"/>
    <cellStyle name="Input 29 2 5_Table 2A-1_EFT (Annual)" xfId="15230"/>
    <cellStyle name="Input 29 2 6" xfId="9858"/>
    <cellStyle name="Input 29 2 6 2" xfId="21995"/>
    <cellStyle name="Input 29 2 6 2 2" xfId="43181"/>
    <cellStyle name="Input 29 2 6 3" xfId="32577"/>
    <cellStyle name="Input 29 2 7" xfId="16882"/>
    <cellStyle name="Input 29 2 7 2" xfId="38069"/>
    <cellStyle name="Input 29 2 8" xfId="27140"/>
    <cellStyle name="Input 29 2_Table 2A-1_EFT (Annual)" xfId="3052"/>
    <cellStyle name="Input 29 3" xfId="464"/>
    <cellStyle name="Input 29 3 2" xfId="1441"/>
    <cellStyle name="Input 29 3 2 2" xfId="2711"/>
    <cellStyle name="Input 29 3 2 2 2" xfId="6272"/>
    <cellStyle name="Input 29 3 2 2 2 2" xfId="14466"/>
    <cellStyle name="Input 29 3 2 2 2 2 2" xfId="26438"/>
    <cellStyle name="Input 29 3 2 2 2 2 2 2" xfId="47624"/>
    <cellStyle name="Input 29 3 2 2 2 2 3" xfId="37020"/>
    <cellStyle name="Input 29 3 2 2 2 3" xfId="21325"/>
    <cellStyle name="Input 29 3 2 2 2 3 2" xfId="42512"/>
    <cellStyle name="Input 29 3 2 2 2 4" xfId="31928"/>
    <cellStyle name="Input 29 3 2 2 2_Table 2A-1_EFT (Annual)" xfId="15231"/>
    <cellStyle name="Input 29 3 2 2 3" xfId="11808"/>
    <cellStyle name="Input 29 3 2 2 3 2" xfId="23892"/>
    <cellStyle name="Input 29 3 2 2 3 2 2" xfId="45078"/>
    <cellStyle name="Input 29 3 2 2 3 3" xfId="34474"/>
    <cellStyle name="Input 29 3 2 2 4" xfId="18779"/>
    <cellStyle name="Input 29 3 2 2 4 2" xfId="39966"/>
    <cellStyle name="Input 29 3 2 2 5" xfId="29185"/>
    <cellStyle name="Input 29 3 2 2_Table 2A-1_EFT (Annual)" xfId="6998"/>
    <cellStyle name="Input 29 3 2 3" xfId="5002"/>
    <cellStyle name="Input 29 3 2 3 2" xfId="13262"/>
    <cellStyle name="Input 29 3 2 3 2 2" xfId="25268"/>
    <cellStyle name="Input 29 3 2 3 2 2 2" xfId="46454"/>
    <cellStyle name="Input 29 3 2 3 2 3" xfId="35850"/>
    <cellStyle name="Input 29 3 2 3 3" xfId="20155"/>
    <cellStyle name="Input 29 3 2 3 3 2" xfId="41342"/>
    <cellStyle name="Input 29 3 2 3 4" xfId="30659"/>
    <cellStyle name="Input 29 3 2 3_Table 2A-1_EFT (Annual)" xfId="15232"/>
    <cellStyle name="Input 29 3 2 4" xfId="10606"/>
    <cellStyle name="Input 29 3 2 4 2" xfId="22722"/>
    <cellStyle name="Input 29 3 2 4 2 2" xfId="43908"/>
    <cellStyle name="Input 29 3 2 4 3" xfId="33304"/>
    <cellStyle name="Input 29 3 2 5" xfId="17609"/>
    <cellStyle name="Input 29 3 2 5 2" xfId="38796"/>
    <cellStyle name="Input 29 3 2 6" xfId="27916"/>
    <cellStyle name="Input 29 3 2_Table 2A-1_EFT (Annual)" xfId="6997"/>
    <cellStyle name="Input 29 3 3" xfId="986"/>
    <cellStyle name="Input 29 3 3 2" xfId="4547"/>
    <cellStyle name="Input 29 3 3 2 2" xfId="12807"/>
    <cellStyle name="Input 29 3 3 2 2 2" xfId="24813"/>
    <cellStyle name="Input 29 3 3 2 2 2 2" xfId="45999"/>
    <cellStyle name="Input 29 3 3 2 2 3" xfId="35395"/>
    <cellStyle name="Input 29 3 3 2 3" xfId="19700"/>
    <cellStyle name="Input 29 3 3 2 3 2" xfId="40887"/>
    <cellStyle name="Input 29 3 3 2 4" xfId="30204"/>
    <cellStyle name="Input 29 3 3 2_Table 2A-1_EFT (Annual)" xfId="15233"/>
    <cellStyle name="Input 29 3 3 3" xfId="10151"/>
    <cellStyle name="Input 29 3 3 3 2" xfId="22267"/>
    <cellStyle name="Input 29 3 3 3 2 2" xfId="43453"/>
    <cellStyle name="Input 29 3 3 3 3" xfId="32849"/>
    <cellStyle name="Input 29 3 3 4" xfId="17154"/>
    <cellStyle name="Input 29 3 3 4 2" xfId="38341"/>
    <cellStyle name="Input 29 3 3 5" xfId="27461"/>
    <cellStyle name="Input 29 3 3_Table 2A-1_EFT (Annual)" xfId="6999"/>
    <cellStyle name="Input 29 3 4" xfId="2180"/>
    <cellStyle name="Input 29 3 4 2" xfId="5741"/>
    <cellStyle name="Input 29 3 4 2 2" xfId="13956"/>
    <cellStyle name="Input 29 3 4 2 2 2" xfId="25944"/>
    <cellStyle name="Input 29 3 4 2 2 2 2" xfId="47130"/>
    <cellStyle name="Input 29 3 4 2 2 3" xfId="36526"/>
    <cellStyle name="Input 29 3 4 2 3" xfId="20831"/>
    <cellStyle name="Input 29 3 4 2 3 2" xfId="42018"/>
    <cellStyle name="Input 29 3 4 2 4" xfId="31398"/>
    <cellStyle name="Input 29 3 4 2_Table 2A-1_EFT (Annual)" xfId="15234"/>
    <cellStyle name="Input 29 3 4 3" xfId="11300"/>
    <cellStyle name="Input 29 3 4 3 2" xfId="23398"/>
    <cellStyle name="Input 29 3 4 3 2 2" xfId="44584"/>
    <cellStyle name="Input 29 3 4 3 3" xfId="33980"/>
    <cellStyle name="Input 29 3 4 4" xfId="18285"/>
    <cellStyle name="Input 29 3 4 4 2" xfId="39472"/>
    <cellStyle name="Input 29 3 4 5" xfId="28655"/>
    <cellStyle name="Input 29 3 4_Table 2A-1_EFT (Annual)" xfId="7000"/>
    <cellStyle name="Input 29 3 5" xfId="4034"/>
    <cellStyle name="Input 29 3 5 2" xfId="12358"/>
    <cellStyle name="Input 29 3 5 2 2" xfId="24380"/>
    <cellStyle name="Input 29 3 5 2 2 2" xfId="45566"/>
    <cellStyle name="Input 29 3 5 2 3" xfId="34962"/>
    <cellStyle name="Input 29 3 5 3" xfId="19267"/>
    <cellStyle name="Input 29 3 5 3 2" xfId="40454"/>
    <cellStyle name="Input 29 3 5 4" xfId="29722"/>
    <cellStyle name="Input 29 3 5_Table 2A-1_EFT (Annual)" xfId="15235"/>
    <cellStyle name="Input 29 3 6" xfId="9697"/>
    <cellStyle name="Input 29 3 6 2" xfId="21834"/>
    <cellStyle name="Input 29 3 6 2 2" xfId="43020"/>
    <cellStyle name="Input 29 3 6 3" xfId="32416"/>
    <cellStyle name="Input 29 3 7" xfId="16721"/>
    <cellStyle name="Input 29 3 7 2" xfId="37908"/>
    <cellStyle name="Input 29 3 8" xfId="26979"/>
    <cellStyle name="Input 29 3_Table 2A-1_EFT (Annual)" xfId="3053"/>
    <cellStyle name="Input 29 4" xfId="1280"/>
    <cellStyle name="Input 29 4 2" xfId="2550"/>
    <cellStyle name="Input 29 4 2 2" xfId="6111"/>
    <cellStyle name="Input 29 4 2 2 2" xfId="14305"/>
    <cellStyle name="Input 29 4 2 2 2 2" xfId="26277"/>
    <cellStyle name="Input 29 4 2 2 2 2 2" xfId="47463"/>
    <cellStyle name="Input 29 4 2 2 2 3" xfId="36859"/>
    <cellStyle name="Input 29 4 2 2 3" xfId="21164"/>
    <cellStyle name="Input 29 4 2 2 3 2" xfId="42351"/>
    <cellStyle name="Input 29 4 2 2 4" xfId="31767"/>
    <cellStyle name="Input 29 4 2 2_Table 2A-1_EFT (Annual)" xfId="15236"/>
    <cellStyle name="Input 29 4 2 3" xfId="11647"/>
    <cellStyle name="Input 29 4 2 3 2" xfId="23731"/>
    <cellStyle name="Input 29 4 2 3 2 2" xfId="44917"/>
    <cellStyle name="Input 29 4 2 3 3" xfId="34313"/>
    <cellStyle name="Input 29 4 2 4" xfId="18618"/>
    <cellStyle name="Input 29 4 2 4 2" xfId="39805"/>
    <cellStyle name="Input 29 4 2 5" xfId="29024"/>
    <cellStyle name="Input 29 4 2_Table 2A-1_EFT (Annual)" xfId="7002"/>
    <cellStyle name="Input 29 4 3" xfId="4841"/>
    <cellStyle name="Input 29 4 3 2" xfId="13101"/>
    <cellStyle name="Input 29 4 3 2 2" xfId="25107"/>
    <cellStyle name="Input 29 4 3 2 2 2" xfId="46293"/>
    <cellStyle name="Input 29 4 3 2 3" xfId="35689"/>
    <cellStyle name="Input 29 4 3 3" xfId="19994"/>
    <cellStyle name="Input 29 4 3 3 2" xfId="41181"/>
    <cellStyle name="Input 29 4 3 4" xfId="30498"/>
    <cellStyle name="Input 29 4 3_Table 2A-1_EFT (Annual)" xfId="15237"/>
    <cellStyle name="Input 29 4 4" xfId="10445"/>
    <cellStyle name="Input 29 4 4 2" xfId="22561"/>
    <cellStyle name="Input 29 4 4 2 2" xfId="43747"/>
    <cellStyle name="Input 29 4 4 3" xfId="33143"/>
    <cellStyle name="Input 29 4 5" xfId="17448"/>
    <cellStyle name="Input 29 4 5 2" xfId="38635"/>
    <cellStyle name="Input 29 4 6" xfId="27755"/>
    <cellStyle name="Input 29 4_Table 2A-1_EFT (Annual)" xfId="7001"/>
    <cellStyle name="Input 29 5" xfId="831"/>
    <cellStyle name="Input 29 5 2" xfId="4392"/>
    <cellStyle name="Input 29 5 2 2" xfId="12666"/>
    <cellStyle name="Input 29 5 2 2 2" xfId="24683"/>
    <cellStyle name="Input 29 5 2 2 2 2" xfId="45869"/>
    <cellStyle name="Input 29 5 2 2 3" xfId="35265"/>
    <cellStyle name="Input 29 5 2 3" xfId="19570"/>
    <cellStyle name="Input 29 5 2 3 2" xfId="40757"/>
    <cellStyle name="Input 29 5 2 4" xfId="30049"/>
    <cellStyle name="Input 29 5 2_Table 2A-1_EFT (Annual)" xfId="15238"/>
    <cellStyle name="Input 29 5 3" xfId="10015"/>
    <cellStyle name="Input 29 5 3 2" xfId="22137"/>
    <cellStyle name="Input 29 5 3 2 2" xfId="43323"/>
    <cellStyle name="Input 29 5 3 3" xfId="32719"/>
    <cellStyle name="Input 29 5 4" xfId="17024"/>
    <cellStyle name="Input 29 5 4 2" xfId="38211"/>
    <cellStyle name="Input 29 5 5" xfId="27306"/>
    <cellStyle name="Input 29 5_Table 2A-1_EFT (Annual)" xfId="7003"/>
    <cellStyle name="Input 29 6" xfId="2019"/>
    <cellStyle name="Input 29 6 2" xfId="5580"/>
    <cellStyle name="Input 29 6 2 2" xfId="13795"/>
    <cellStyle name="Input 29 6 2 2 2" xfId="25783"/>
    <cellStyle name="Input 29 6 2 2 2 2" xfId="46969"/>
    <cellStyle name="Input 29 6 2 2 3" xfId="36365"/>
    <cellStyle name="Input 29 6 2 3" xfId="20670"/>
    <cellStyle name="Input 29 6 2 3 2" xfId="41857"/>
    <cellStyle name="Input 29 6 2 4" xfId="31237"/>
    <cellStyle name="Input 29 6 2_Table 2A-1_EFT (Annual)" xfId="15239"/>
    <cellStyle name="Input 29 6 3" xfId="11139"/>
    <cellStyle name="Input 29 6 3 2" xfId="23237"/>
    <cellStyle name="Input 29 6 3 2 2" xfId="44423"/>
    <cellStyle name="Input 29 6 3 3" xfId="33819"/>
    <cellStyle name="Input 29 6 4" xfId="18124"/>
    <cellStyle name="Input 29 6 4 2" xfId="39311"/>
    <cellStyle name="Input 29 6 5" xfId="28494"/>
    <cellStyle name="Input 29 6_Table 2A-1_EFT (Annual)" xfId="7004"/>
    <cellStyle name="Input 29 7" xfId="3827"/>
    <cellStyle name="Input 29 7 2" xfId="12190"/>
    <cellStyle name="Input 29 7 2 2" xfId="24219"/>
    <cellStyle name="Input 29 7 2 2 2" xfId="45405"/>
    <cellStyle name="Input 29 7 2 3" xfId="34801"/>
    <cellStyle name="Input 29 7 3" xfId="19106"/>
    <cellStyle name="Input 29 7 3 2" xfId="40293"/>
    <cellStyle name="Input 29 7 4" xfId="29536"/>
    <cellStyle name="Input 29 7_Table 2A-1_EFT (Annual)" xfId="15240"/>
    <cellStyle name="Input 29 8" xfId="9509"/>
    <cellStyle name="Input 29 8 2" xfId="21673"/>
    <cellStyle name="Input 29 8 2 2" xfId="42859"/>
    <cellStyle name="Input 29 8 3" xfId="32255"/>
    <cellStyle name="Input 29 9" xfId="16560"/>
    <cellStyle name="Input 29 9 2" xfId="37747"/>
    <cellStyle name="Input 29_Table 2A-1_EFT (Annual)" xfId="3051"/>
    <cellStyle name="Input 3" xfId="109"/>
    <cellStyle name="Input 3 10" xfId="21510"/>
    <cellStyle name="Input 3 10 2" xfId="42697"/>
    <cellStyle name="Input 3 11" xfId="26664"/>
    <cellStyle name="Input 3 2" xfId="502"/>
    <cellStyle name="Input 3 2 2" xfId="1479"/>
    <cellStyle name="Input 3 2 2 2" xfId="2749"/>
    <cellStyle name="Input 3 2 2 2 2" xfId="6310"/>
    <cellStyle name="Input 3 2 2 2 2 2" xfId="14504"/>
    <cellStyle name="Input 3 2 2 2 2 2 2" xfId="26476"/>
    <cellStyle name="Input 3 2 2 2 2 2 2 2" xfId="47662"/>
    <cellStyle name="Input 3 2 2 2 2 2 3" xfId="37058"/>
    <cellStyle name="Input 3 2 2 2 2 3" xfId="21363"/>
    <cellStyle name="Input 3 2 2 2 2 3 2" xfId="42550"/>
    <cellStyle name="Input 3 2 2 2 2 4" xfId="31966"/>
    <cellStyle name="Input 3 2 2 2 2_Table 2A-1_EFT (Annual)" xfId="15241"/>
    <cellStyle name="Input 3 2 2 2 3" xfId="11846"/>
    <cellStyle name="Input 3 2 2 2 3 2" xfId="23930"/>
    <cellStyle name="Input 3 2 2 2 3 2 2" xfId="45116"/>
    <cellStyle name="Input 3 2 2 2 3 3" xfId="34512"/>
    <cellStyle name="Input 3 2 2 2 4" xfId="18817"/>
    <cellStyle name="Input 3 2 2 2 4 2" xfId="40004"/>
    <cellStyle name="Input 3 2 2 2 5" xfId="29223"/>
    <cellStyle name="Input 3 2 2 2_Table 2A-1_EFT (Annual)" xfId="7006"/>
    <cellStyle name="Input 3 2 2 3" xfId="5040"/>
    <cellStyle name="Input 3 2 2 3 2" xfId="13300"/>
    <cellStyle name="Input 3 2 2 3 2 2" xfId="25306"/>
    <cellStyle name="Input 3 2 2 3 2 2 2" xfId="46492"/>
    <cellStyle name="Input 3 2 2 3 2 3" xfId="35888"/>
    <cellStyle name="Input 3 2 2 3 3" xfId="20193"/>
    <cellStyle name="Input 3 2 2 3 3 2" xfId="41380"/>
    <cellStyle name="Input 3 2 2 3 4" xfId="30697"/>
    <cellStyle name="Input 3 2 2 3_Table 2A-1_EFT (Annual)" xfId="15242"/>
    <cellStyle name="Input 3 2 2 4" xfId="10644"/>
    <cellStyle name="Input 3 2 2 4 2" xfId="22760"/>
    <cellStyle name="Input 3 2 2 4 2 2" xfId="43946"/>
    <cellStyle name="Input 3 2 2 4 3" xfId="33342"/>
    <cellStyle name="Input 3 2 2 5" xfId="17647"/>
    <cellStyle name="Input 3 2 2 5 2" xfId="38834"/>
    <cellStyle name="Input 3 2 2 6" xfId="27954"/>
    <cellStyle name="Input 3 2 2_Table 2A-1_EFT (Annual)" xfId="7005"/>
    <cellStyle name="Input 3 2 3" xfId="1016"/>
    <cellStyle name="Input 3 2 3 2" xfId="4577"/>
    <cellStyle name="Input 3 2 3 2 2" xfId="12837"/>
    <cellStyle name="Input 3 2 3 2 2 2" xfId="24843"/>
    <cellStyle name="Input 3 2 3 2 2 2 2" xfId="46029"/>
    <cellStyle name="Input 3 2 3 2 2 3" xfId="35425"/>
    <cellStyle name="Input 3 2 3 2 3" xfId="19730"/>
    <cellStyle name="Input 3 2 3 2 3 2" xfId="40917"/>
    <cellStyle name="Input 3 2 3 2 4" xfId="30234"/>
    <cellStyle name="Input 3 2 3 2_Table 2A-1_EFT (Annual)" xfId="15243"/>
    <cellStyle name="Input 3 2 3 3" xfId="10181"/>
    <cellStyle name="Input 3 2 3 3 2" xfId="22297"/>
    <cellStyle name="Input 3 2 3 3 2 2" xfId="43483"/>
    <cellStyle name="Input 3 2 3 3 3" xfId="32879"/>
    <cellStyle name="Input 3 2 3 4" xfId="17184"/>
    <cellStyle name="Input 3 2 3 4 2" xfId="38371"/>
    <cellStyle name="Input 3 2 3 5" xfId="27491"/>
    <cellStyle name="Input 3 2 3_Table 2A-1_EFT (Annual)" xfId="7007"/>
    <cellStyle name="Input 3 2 4" xfId="2218"/>
    <cellStyle name="Input 3 2 4 2" xfId="5779"/>
    <cellStyle name="Input 3 2 4 2 2" xfId="13994"/>
    <cellStyle name="Input 3 2 4 2 2 2" xfId="25982"/>
    <cellStyle name="Input 3 2 4 2 2 2 2" xfId="47168"/>
    <cellStyle name="Input 3 2 4 2 2 3" xfId="36564"/>
    <cellStyle name="Input 3 2 4 2 3" xfId="20869"/>
    <cellStyle name="Input 3 2 4 2 3 2" xfId="42056"/>
    <cellStyle name="Input 3 2 4 2 4" xfId="31436"/>
    <cellStyle name="Input 3 2 4 2_Table 2A-1_EFT (Annual)" xfId="15244"/>
    <cellStyle name="Input 3 2 4 3" xfId="11338"/>
    <cellStyle name="Input 3 2 4 3 2" xfId="23436"/>
    <cellStyle name="Input 3 2 4 3 2 2" xfId="44622"/>
    <cellStyle name="Input 3 2 4 3 3" xfId="34018"/>
    <cellStyle name="Input 3 2 4 4" xfId="18323"/>
    <cellStyle name="Input 3 2 4 4 2" xfId="39510"/>
    <cellStyle name="Input 3 2 4 5" xfId="28693"/>
    <cellStyle name="Input 3 2 4_Table 2A-1_EFT (Annual)" xfId="7008"/>
    <cellStyle name="Input 3 2 5" xfId="4072"/>
    <cellStyle name="Input 3 2 5 2" xfId="12396"/>
    <cellStyle name="Input 3 2 5 2 2" xfId="24418"/>
    <cellStyle name="Input 3 2 5 2 2 2" xfId="45604"/>
    <cellStyle name="Input 3 2 5 2 3" xfId="35000"/>
    <cellStyle name="Input 3 2 5 3" xfId="19305"/>
    <cellStyle name="Input 3 2 5 3 2" xfId="40492"/>
    <cellStyle name="Input 3 2 5 4" xfId="29760"/>
    <cellStyle name="Input 3 2 5_Table 2A-1_EFT (Annual)" xfId="15245"/>
    <cellStyle name="Input 3 2 6" xfId="9735"/>
    <cellStyle name="Input 3 2 6 2" xfId="21872"/>
    <cellStyle name="Input 3 2 6 2 2" xfId="43058"/>
    <cellStyle name="Input 3 2 6 3" xfId="32454"/>
    <cellStyle name="Input 3 2 7" xfId="16759"/>
    <cellStyle name="Input 3 2 7 2" xfId="37946"/>
    <cellStyle name="Input 3 2 8" xfId="27017"/>
    <cellStyle name="Input 3 2_Table 2A-1_EFT (Annual)" xfId="3055"/>
    <cellStyle name="Input 3 3" xfId="340"/>
    <cellStyle name="Input 3 3 2" xfId="1323"/>
    <cellStyle name="Input 3 3 2 2" xfId="2593"/>
    <cellStyle name="Input 3 3 2 2 2" xfId="6154"/>
    <cellStyle name="Input 3 3 2 2 2 2" xfId="14348"/>
    <cellStyle name="Input 3 3 2 2 2 2 2" xfId="26320"/>
    <cellStyle name="Input 3 3 2 2 2 2 2 2" xfId="47506"/>
    <cellStyle name="Input 3 3 2 2 2 2 3" xfId="36902"/>
    <cellStyle name="Input 3 3 2 2 2 3" xfId="21207"/>
    <cellStyle name="Input 3 3 2 2 2 3 2" xfId="42394"/>
    <cellStyle name="Input 3 3 2 2 2 4" xfId="31810"/>
    <cellStyle name="Input 3 3 2 2 2_Table 2A-1_EFT (Annual)" xfId="15246"/>
    <cellStyle name="Input 3 3 2 2 3" xfId="11690"/>
    <cellStyle name="Input 3 3 2 2 3 2" xfId="23774"/>
    <cellStyle name="Input 3 3 2 2 3 2 2" xfId="44960"/>
    <cellStyle name="Input 3 3 2 2 3 3" xfId="34356"/>
    <cellStyle name="Input 3 3 2 2 4" xfId="18661"/>
    <cellStyle name="Input 3 3 2 2 4 2" xfId="39848"/>
    <cellStyle name="Input 3 3 2 2 5" xfId="29067"/>
    <cellStyle name="Input 3 3 2 2_Table 2A-1_EFT (Annual)" xfId="7010"/>
    <cellStyle name="Input 3 3 2 3" xfId="4884"/>
    <cellStyle name="Input 3 3 2 3 2" xfId="13144"/>
    <cellStyle name="Input 3 3 2 3 2 2" xfId="25150"/>
    <cellStyle name="Input 3 3 2 3 2 2 2" xfId="46336"/>
    <cellStyle name="Input 3 3 2 3 2 3" xfId="35732"/>
    <cellStyle name="Input 3 3 2 3 3" xfId="20037"/>
    <cellStyle name="Input 3 3 2 3 3 2" xfId="41224"/>
    <cellStyle name="Input 3 3 2 3 4" xfId="30541"/>
    <cellStyle name="Input 3 3 2 3_Table 2A-1_EFT (Annual)" xfId="15247"/>
    <cellStyle name="Input 3 3 2 4" xfId="10488"/>
    <cellStyle name="Input 3 3 2 4 2" xfId="22604"/>
    <cellStyle name="Input 3 3 2 4 2 2" xfId="43790"/>
    <cellStyle name="Input 3 3 2 4 3" xfId="33186"/>
    <cellStyle name="Input 3 3 2 5" xfId="17491"/>
    <cellStyle name="Input 3 3 2 5 2" xfId="38678"/>
    <cellStyle name="Input 3 3 2 6" xfId="27798"/>
    <cellStyle name="Input 3 3 2_Table 2A-1_EFT (Annual)" xfId="7009"/>
    <cellStyle name="Input 3 3 3" xfId="884"/>
    <cellStyle name="Input 3 3 3 2" xfId="4445"/>
    <cellStyle name="Input 3 3 3 2 2" xfId="12707"/>
    <cellStyle name="Input 3 3 3 2 2 2" xfId="24717"/>
    <cellStyle name="Input 3 3 3 2 2 2 2" xfId="45903"/>
    <cellStyle name="Input 3 3 3 2 2 3" xfId="35299"/>
    <cellStyle name="Input 3 3 3 2 3" xfId="19604"/>
    <cellStyle name="Input 3 3 3 2 3 2" xfId="40791"/>
    <cellStyle name="Input 3 3 3 2 4" xfId="30102"/>
    <cellStyle name="Input 3 3 3 2_Table 2A-1_EFT (Annual)" xfId="15248"/>
    <cellStyle name="Input 3 3 3 3" xfId="10054"/>
    <cellStyle name="Input 3 3 3 3 2" xfId="22171"/>
    <cellStyle name="Input 3 3 3 3 2 2" xfId="43357"/>
    <cellStyle name="Input 3 3 3 3 3" xfId="32753"/>
    <cellStyle name="Input 3 3 3 4" xfId="17058"/>
    <cellStyle name="Input 3 3 3 4 2" xfId="38245"/>
    <cellStyle name="Input 3 3 3 5" xfId="27359"/>
    <cellStyle name="Input 3 3 3_Table 2A-1_EFT (Annual)" xfId="7011"/>
    <cellStyle name="Input 3 3 4" xfId="2062"/>
    <cellStyle name="Input 3 3 4 2" xfId="5623"/>
    <cellStyle name="Input 3 3 4 2 2" xfId="13838"/>
    <cellStyle name="Input 3 3 4 2 2 2" xfId="25826"/>
    <cellStyle name="Input 3 3 4 2 2 2 2" xfId="47012"/>
    <cellStyle name="Input 3 3 4 2 2 3" xfId="36408"/>
    <cellStyle name="Input 3 3 4 2 3" xfId="20713"/>
    <cellStyle name="Input 3 3 4 2 3 2" xfId="41900"/>
    <cellStyle name="Input 3 3 4 2 4" xfId="31280"/>
    <cellStyle name="Input 3 3 4 2_Table 2A-1_EFT (Annual)" xfId="15249"/>
    <cellStyle name="Input 3 3 4 3" xfId="11182"/>
    <cellStyle name="Input 3 3 4 3 2" xfId="23280"/>
    <cellStyle name="Input 3 3 4 3 2 2" xfId="44466"/>
    <cellStyle name="Input 3 3 4 3 3" xfId="33862"/>
    <cellStyle name="Input 3 3 4 4" xfId="18167"/>
    <cellStyle name="Input 3 3 4 4 2" xfId="39354"/>
    <cellStyle name="Input 3 3 4 5" xfId="28537"/>
    <cellStyle name="Input 3 3 4_Table 2A-1_EFT (Annual)" xfId="7012"/>
    <cellStyle name="Input 3 3 5" xfId="3910"/>
    <cellStyle name="Input 3 3 5 2" xfId="12238"/>
    <cellStyle name="Input 3 3 5 2 2" xfId="24262"/>
    <cellStyle name="Input 3 3 5 2 2 2" xfId="45448"/>
    <cellStyle name="Input 3 3 5 2 3" xfId="34844"/>
    <cellStyle name="Input 3 3 5 3" xfId="19149"/>
    <cellStyle name="Input 3 3 5 3 2" xfId="40336"/>
    <cellStyle name="Input 3 3 5 4" xfId="29598"/>
    <cellStyle name="Input 3 3 5_Table 2A-1_EFT (Annual)" xfId="15250"/>
    <cellStyle name="Input 3 3 6" xfId="9575"/>
    <cellStyle name="Input 3 3 6 2" xfId="21716"/>
    <cellStyle name="Input 3 3 6 2 2" xfId="42902"/>
    <cellStyle name="Input 3 3 6 3" xfId="32298"/>
    <cellStyle name="Input 3 3 7" xfId="16603"/>
    <cellStyle name="Input 3 3 7 2" xfId="37790"/>
    <cellStyle name="Input 3 3 8" xfId="26855"/>
    <cellStyle name="Input 3 3_Table 2A-1_EFT (Annual)" xfId="3056"/>
    <cellStyle name="Input 3 4" xfId="1157"/>
    <cellStyle name="Input 3 4 2" xfId="2427"/>
    <cellStyle name="Input 3 4 2 2" xfId="5988"/>
    <cellStyle name="Input 3 4 2 2 2" xfId="14182"/>
    <cellStyle name="Input 3 4 2 2 2 2" xfId="26154"/>
    <cellStyle name="Input 3 4 2 2 2 2 2" xfId="47340"/>
    <cellStyle name="Input 3 4 2 2 2 3" xfId="36736"/>
    <cellStyle name="Input 3 4 2 2 3" xfId="21041"/>
    <cellStyle name="Input 3 4 2 2 3 2" xfId="42228"/>
    <cellStyle name="Input 3 4 2 2 4" xfId="31644"/>
    <cellStyle name="Input 3 4 2 2_Table 2A-1_EFT (Annual)" xfId="15251"/>
    <cellStyle name="Input 3 4 2 3" xfId="11524"/>
    <cellStyle name="Input 3 4 2 3 2" xfId="23608"/>
    <cellStyle name="Input 3 4 2 3 2 2" xfId="44794"/>
    <cellStyle name="Input 3 4 2 3 3" xfId="34190"/>
    <cellStyle name="Input 3 4 2 4" xfId="18495"/>
    <cellStyle name="Input 3 4 2 4 2" xfId="39682"/>
    <cellStyle name="Input 3 4 2 5" xfId="28901"/>
    <cellStyle name="Input 3 4 2_Table 2A-1_EFT (Annual)" xfId="7014"/>
    <cellStyle name="Input 3 4 3" xfId="4718"/>
    <cellStyle name="Input 3 4 3 2" xfId="12978"/>
    <cellStyle name="Input 3 4 3 2 2" xfId="24984"/>
    <cellStyle name="Input 3 4 3 2 2 2" xfId="46170"/>
    <cellStyle name="Input 3 4 3 2 3" xfId="35566"/>
    <cellStyle name="Input 3 4 3 3" xfId="19871"/>
    <cellStyle name="Input 3 4 3 3 2" xfId="41058"/>
    <cellStyle name="Input 3 4 3 4" xfId="30375"/>
    <cellStyle name="Input 3 4 3_Table 2A-1_EFT (Annual)" xfId="15252"/>
    <cellStyle name="Input 3 4 4" xfId="10322"/>
    <cellStyle name="Input 3 4 4 2" xfId="22438"/>
    <cellStyle name="Input 3 4 4 2 2" xfId="43624"/>
    <cellStyle name="Input 3 4 4 3" xfId="33020"/>
    <cellStyle name="Input 3 4 5" xfId="17325"/>
    <cellStyle name="Input 3 4 5 2" xfId="38512"/>
    <cellStyle name="Input 3 4 6" xfId="27632"/>
    <cellStyle name="Input 3 4_Table 2A-1_EFT (Annual)" xfId="7013"/>
    <cellStyle name="Input 3 5" xfId="725"/>
    <cellStyle name="Input 3 5 2" xfId="4286"/>
    <cellStyle name="Input 3 5 2 2" xfId="12566"/>
    <cellStyle name="Input 3 5 2 2 2" xfId="24583"/>
    <cellStyle name="Input 3 5 2 2 2 2" xfId="45769"/>
    <cellStyle name="Input 3 5 2 2 3" xfId="35165"/>
    <cellStyle name="Input 3 5 2 3" xfId="19470"/>
    <cellStyle name="Input 3 5 2 3 2" xfId="40657"/>
    <cellStyle name="Input 3 5 2 4" xfId="29943"/>
    <cellStyle name="Input 3 5 2_Table 2A-1_EFT (Annual)" xfId="15253"/>
    <cellStyle name="Input 3 5 3" xfId="9914"/>
    <cellStyle name="Input 3 5 3 2" xfId="22037"/>
    <cellStyle name="Input 3 5 3 2 2" xfId="43223"/>
    <cellStyle name="Input 3 5 3 3" xfId="32619"/>
    <cellStyle name="Input 3 5 4" xfId="16924"/>
    <cellStyle name="Input 3 5 4 2" xfId="38111"/>
    <cellStyle name="Input 3 5 5" xfId="27200"/>
    <cellStyle name="Input 3 5_Table 2A-1_EFT (Annual)" xfId="7015"/>
    <cellStyle name="Input 3 6" xfId="1802"/>
    <cellStyle name="Input 3 6 2" xfId="5363"/>
    <cellStyle name="Input 3 6 2 2" xfId="13578"/>
    <cellStyle name="Input 3 6 2 2 2" xfId="25566"/>
    <cellStyle name="Input 3 6 2 2 2 2" xfId="46752"/>
    <cellStyle name="Input 3 6 2 2 3" xfId="36148"/>
    <cellStyle name="Input 3 6 2 3" xfId="20453"/>
    <cellStyle name="Input 3 6 2 3 2" xfId="41640"/>
    <cellStyle name="Input 3 6 2 4" xfId="31020"/>
    <cellStyle name="Input 3 6 2_Table 2A-1_EFT (Annual)" xfId="15254"/>
    <cellStyle name="Input 3 6 3" xfId="10922"/>
    <cellStyle name="Input 3 6 3 2" xfId="23020"/>
    <cellStyle name="Input 3 6 3 2 2" xfId="44206"/>
    <cellStyle name="Input 3 6 3 3" xfId="33602"/>
    <cellStyle name="Input 3 6 4" xfId="17907"/>
    <cellStyle name="Input 3 6 4 2" xfId="39094"/>
    <cellStyle name="Input 3 6 5" xfId="28277"/>
    <cellStyle name="Input 3 6_Table 2A-1_EFT (Annual)" xfId="7016"/>
    <cellStyle name="Input 3 7" xfId="3698"/>
    <cellStyle name="Input 3 7 2" xfId="12066"/>
    <cellStyle name="Input 3 7 2 2" xfId="24096"/>
    <cellStyle name="Input 3 7 2 2 2" xfId="45282"/>
    <cellStyle name="Input 3 7 2 3" xfId="34678"/>
    <cellStyle name="Input 3 7 3" xfId="18983"/>
    <cellStyle name="Input 3 7 3 2" xfId="40170"/>
    <cellStyle name="Input 3 7 4" xfId="29407"/>
    <cellStyle name="Input 3 7_Table 2A-1_EFT (Annual)" xfId="15255"/>
    <cellStyle name="Input 3 8" xfId="9385"/>
    <cellStyle name="Input 3 8 2" xfId="21550"/>
    <cellStyle name="Input 3 8 2 2" xfId="42736"/>
    <cellStyle name="Input 3 8 3" xfId="32132"/>
    <cellStyle name="Input 3 9" xfId="16437"/>
    <cellStyle name="Input 3 9 2" xfId="37624"/>
    <cellStyle name="Input 3_Table 2A-1_EFT (Annual)" xfId="3054"/>
    <cellStyle name="Input 30" xfId="236"/>
    <cellStyle name="Input 30 10" xfId="26791"/>
    <cellStyle name="Input 30 2" xfId="623"/>
    <cellStyle name="Input 30 2 2" xfId="1600"/>
    <cellStyle name="Input 30 2 2 2" xfId="2870"/>
    <cellStyle name="Input 30 2 2 2 2" xfId="6431"/>
    <cellStyle name="Input 30 2 2 2 2 2" xfId="14625"/>
    <cellStyle name="Input 30 2 2 2 2 2 2" xfId="26597"/>
    <cellStyle name="Input 30 2 2 2 2 2 2 2" xfId="47783"/>
    <cellStyle name="Input 30 2 2 2 2 2 3" xfId="37179"/>
    <cellStyle name="Input 30 2 2 2 2 3" xfId="21484"/>
    <cellStyle name="Input 30 2 2 2 2 3 2" xfId="42671"/>
    <cellStyle name="Input 30 2 2 2 2 4" xfId="32087"/>
    <cellStyle name="Input 30 2 2 2 2_Table 2A-1_EFT (Annual)" xfId="15256"/>
    <cellStyle name="Input 30 2 2 2 3" xfId="11967"/>
    <cellStyle name="Input 30 2 2 2 3 2" xfId="24051"/>
    <cellStyle name="Input 30 2 2 2 3 2 2" xfId="45237"/>
    <cellStyle name="Input 30 2 2 2 3 3" xfId="34633"/>
    <cellStyle name="Input 30 2 2 2 4" xfId="18938"/>
    <cellStyle name="Input 30 2 2 2 4 2" xfId="40125"/>
    <cellStyle name="Input 30 2 2 2 5" xfId="29344"/>
    <cellStyle name="Input 30 2 2 2_Table 2A-1_EFT (Annual)" xfId="7018"/>
    <cellStyle name="Input 30 2 2 3" xfId="5161"/>
    <cellStyle name="Input 30 2 2 3 2" xfId="13421"/>
    <cellStyle name="Input 30 2 2 3 2 2" xfId="25427"/>
    <cellStyle name="Input 30 2 2 3 2 2 2" xfId="46613"/>
    <cellStyle name="Input 30 2 2 3 2 3" xfId="36009"/>
    <cellStyle name="Input 30 2 2 3 3" xfId="20314"/>
    <cellStyle name="Input 30 2 2 3 3 2" xfId="41501"/>
    <cellStyle name="Input 30 2 2 3 4" xfId="30818"/>
    <cellStyle name="Input 30 2 2 3_Table 2A-1_EFT (Annual)" xfId="15257"/>
    <cellStyle name="Input 30 2 2 4" xfId="10765"/>
    <cellStyle name="Input 30 2 2 4 2" xfId="22881"/>
    <cellStyle name="Input 30 2 2 4 2 2" xfId="44067"/>
    <cellStyle name="Input 30 2 2 4 3" xfId="33463"/>
    <cellStyle name="Input 30 2 2 5" xfId="17768"/>
    <cellStyle name="Input 30 2 2 5 2" xfId="38955"/>
    <cellStyle name="Input 30 2 2 6" xfId="28075"/>
    <cellStyle name="Input 30 2 2_Table 2A-1_EFT (Annual)" xfId="7017"/>
    <cellStyle name="Input 30 2 3" xfId="1114"/>
    <cellStyle name="Input 30 2 3 2" xfId="4675"/>
    <cellStyle name="Input 30 2 3 2 2" xfId="12935"/>
    <cellStyle name="Input 30 2 3 2 2 2" xfId="24941"/>
    <cellStyle name="Input 30 2 3 2 2 2 2" xfId="46127"/>
    <cellStyle name="Input 30 2 3 2 2 3" xfId="35523"/>
    <cellStyle name="Input 30 2 3 2 3" xfId="19828"/>
    <cellStyle name="Input 30 2 3 2 3 2" xfId="41015"/>
    <cellStyle name="Input 30 2 3 2 4" xfId="30332"/>
    <cellStyle name="Input 30 2 3 2_Table 2A-1_EFT (Annual)" xfId="15258"/>
    <cellStyle name="Input 30 2 3 3" xfId="10279"/>
    <cellStyle name="Input 30 2 3 3 2" xfId="22395"/>
    <cellStyle name="Input 30 2 3 3 2 2" xfId="43581"/>
    <cellStyle name="Input 30 2 3 3 3" xfId="32977"/>
    <cellStyle name="Input 30 2 3 4" xfId="17282"/>
    <cellStyle name="Input 30 2 3 4 2" xfId="38469"/>
    <cellStyle name="Input 30 2 3 5" xfId="27589"/>
    <cellStyle name="Input 30 2 3_Table 2A-1_EFT (Annual)" xfId="7019"/>
    <cellStyle name="Input 30 2 4" xfId="2339"/>
    <cellStyle name="Input 30 2 4 2" xfId="5900"/>
    <cellStyle name="Input 30 2 4 2 2" xfId="14115"/>
    <cellStyle name="Input 30 2 4 2 2 2" xfId="26103"/>
    <cellStyle name="Input 30 2 4 2 2 2 2" xfId="47289"/>
    <cellStyle name="Input 30 2 4 2 2 3" xfId="36685"/>
    <cellStyle name="Input 30 2 4 2 3" xfId="20990"/>
    <cellStyle name="Input 30 2 4 2 3 2" xfId="42177"/>
    <cellStyle name="Input 30 2 4 2 4" xfId="31557"/>
    <cellStyle name="Input 30 2 4 2_Table 2A-1_EFT (Annual)" xfId="15259"/>
    <cellStyle name="Input 30 2 4 3" xfId="11459"/>
    <cellStyle name="Input 30 2 4 3 2" xfId="23557"/>
    <cellStyle name="Input 30 2 4 3 2 2" xfId="44743"/>
    <cellStyle name="Input 30 2 4 3 3" xfId="34139"/>
    <cellStyle name="Input 30 2 4 4" xfId="18444"/>
    <cellStyle name="Input 30 2 4 4 2" xfId="39631"/>
    <cellStyle name="Input 30 2 4 5" xfId="28814"/>
    <cellStyle name="Input 30 2 4_Table 2A-1_EFT (Annual)" xfId="7020"/>
    <cellStyle name="Input 30 2 5" xfId="4193"/>
    <cellStyle name="Input 30 2 5 2" xfId="12517"/>
    <cellStyle name="Input 30 2 5 2 2" xfId="24539"/>
    <cellStyle name="Input 30 2 5 2 2 2" xfId="45725"/>
    <cellStyle name="Input 30 2 5 2 3" xfId="35121"/>
    <cellStyle name="Input 30 2 5 3" xfId="19426"/>
    <cellStyle name="Input 30 2 5 3 2" xfId="40613"/>
    <cellStyle name="Input 30 2 5 4" xfId="29881"/>
    <cellStyle name="Input 30 2 5_Table 2A-1_EFT (Annual)" xfId="15260"/>
    <cellStyle name="Input 30 2 6" xfId="9856"/>
    <cellStyle name="Input 30 2 6 2" xfId="21993"/>
    <cellStyle name="Input 30 2 6 2 2" xfId="43179"/>
    <cellStyle name="Input 30 2 6 3" xfId="32575"/>
    <cellStyle name="Input 30 2 7" xfId="16880"/>
    <cellStyle name="Input 30 2 7 2" xfId="38067"/>
    <cellStyle name="Input 30 2 8" xfId="27138"/>
    <cellStyle name="Input 30 2_Table 2A-1_EFT (Annual)" xfId="3058"/>
    <cellStyle name="Input 30 3" xfId="462"/>
    <cellStyle name="Input 30 3 2" xfId="1439"/>
    <cellStyle name="Input 30 3 2 2" xfId="2709"/>
    <cellStyle name="Input 30 3 2 2 2" xfId="6270"/>
    <cellStyle name="Input 30 3 2 2 2 2" xfId="14464"/>
    <cellStyle name="Input 30 3 2 2 2 2 2" xfId="26436"/>
    <cellStyle name="Input 30 3 2 2 2 2 2 2" xfId="47622"/>
    <cellStyle name="Input 30 3 2 2 2 2 3" xfId="37018"/>
    <cellStyle name="Input 30 3 2 2 2 3" xfId="21323"/>
    <cellStyle name="Input 30 3 2 2 2 3 2" xfId="42510"/>
    <cellStyle name="Input 30 3 2 2 2 4" xfId="31926"/>
    <cellStyle name="Input 30 3 2 2 2_Table 2A-1_EFT (Annual)" xfId="15261"/>
    <cellStyle name="Input 30 3 2 2 3" xfId="11806"/>
    <cellStyle name="Input 30 3 2 2 3 2" xfId="23890"/>
    <cellStyle name="Input 30 3 2 2 3 2 2" xfId="45076"/>
    <cellStyle name="Input 30 3 2 2 3 3" xfId="34472"/>
    <cellStyle name="Input 30 3 2 2 4" xfId="18777"/>
    <cellStyle name="Input 30 3 2 2 4 2" xfId="39964"/>
    <cellStyle name="Input 30 3 2 2 5" xfId="29183"/>
    <cellStyle name="Input 30 3 2 2_Table 2A-1_EFT (Annual)" xfId="7022"/>
    <cellStyle name="Input 30 3 2 3" xfId="5000"/>
    <cellStyle name="Input 30 3 2 3 2" xfId="13260"/>
    <cellStyle name="Input 30 3 2 3 2 2" xfId="25266"/>
    <cellStyle name="Input 30 3 2 3 2 2 2" xfId="46452"/>
    <cellStyle name="Input 30 3 2 3 2 3" xfId="35848"/>
    <cellStyle name="Input 30 3 2 3 3" xfId="20153"/>
    <cellStyle name="Input 30 3 2 3 3 2" xfId="41340"/>
    <cellStyle name="Input 30 3 2 3 4" xfId="30657"/>
    <cellStyle name="Input 30 3 2 3_Table 2A-1_EFT (Annual)" xfId="15262"/>
    <cellStyle name="Input 30 3 2 4" xfId="10604"/>
    <cellStyle name="Input 30 3 2 4 2" xfId="22720"/>
    <cellStyle name="Input 30 3 2 4 2 2" xfId="43906"/>
    <cellStyle name="Input 30 3 2 4 3" xfId="33302"/>
    <cellStyle name="Input 30 3 2 5" xfId="17607"/>
    <cellStyle name="Input 30 3 2 5 2" xfId="38794"/>
    <cellStyle name="Input 30 3 2 6" xfId="27914"/>
    <cellStyle name="Input 30 3 2_Table 2A-1_EFT (Annual)" xfId="7021"/>
    <cellStyle name="Input 30 3 3" xfId="984"/>
    <cellStyle name="Input 30 3 3 2" xfId="4545"/>
    <cellStyle name="Input 30 3 3 2 2" xfId="12805"/>
    <cellStyle name="Input 30 3 3 2 2 2" xfId="24811"/>
    <cellStyle name="Input 30 3 3 2 2 2 2" xfId="45997"/>
    <cellStyle name="Input 30 3 3 2 2 3" xfId="35393"/>
    <cellStyle name="Input 30 3 3 2 3" xfId="19698"/>
    <cellStyle name="Input 30 3 3 2 3 2" xfId="40885"/>
    <cellStyle name="Input 30 3 3 2 4" xfId="30202"/>
    <cellStyle name="Input 30 3 3 2_Table 2A-1_EFT (Annual)" xfId="15263"/>
    <cellStyle name="Input 30 3 3 3" xfId="10149"/>
    <cellStyle name="Input 30 3 3 3 2" xfId="22265"/>
    <cellStyle name="Input 30 3 3 3 2 2" xfId="43451"/>
    <cellStyle name="Input 30 3 3 3 3" xfId="32847"/>
    <cellStyle name="Input 30 3 3 4" xfId="17152"/>
    <cellStyle name="Input 30 3 3 4 2" xfId="38339"/>
    <cellStyle name="Input 30 3 3 5" xfId="27459"/>
    <cellStyle name="Input 30 3 3_Table 2A-1_EFT (Annual)" xfId="7023"/>
    <cellStyle name="Input 30 3 4" xfId="2178"/>
    <cellStyle name="Input 30 3 4 2" xfId="5739"/>
    <cellStyle name="Input 30 3 4 2 2" xfId="13954"/>
    <cellStyle name="Input 30 3 4 2 2 2" xfId="25942"/>
    <cellStyle name="Input 30 3 4 2 2 2 2" xfId="47128"/>
    <cellStyle name="Input 30 3 4 2 2 3" xfId="36524"/>
    <cellStyle name="Input 30 3 4 2 3" xfId="20829"/>
    <cellStyle name="Input 30 3 4 2 3 2" xfId="42016"/>
    <cellStyle name="Input 30 3 4 2 4" xfId="31396"/>
    <cellStyle name="Input 30 3 4 2_Table 2A-1_EFT (Annual)" xfId="15264"/>
    <cellStyle name="Input 30 3 4 3" xfId="11298"/>
    <cellStyle name="Input 30 3 4 3 2" xfId="23396"/>
    <cellStyle name="Input 30 3 4 3 2 2" xfId="44582"/>
    <cellStyle name="Input 30 3 4 3 3" xfId="33978"/>
    <cellStyle name="Input 30 3 4 4" xfId="18283"/>
    <cellStyle name="Input 30 3 4 4 2" xfId="39470"/>
    <cellStyle name="Input 30 3 4 5" xfId="28653"/>
    <cellStyle name="Input 30 3 4_Table 2A-1_EFT (Annual)" xfId="7024"/>
    <cellStyle name="Input 30 3 5" xfId="4032"/>
    <cellStyle name="Input 30 3 5 2" xfId="12356"/>
    <cellStyle name="Input 30 3 5 2 2" xfId="24378"/>
    <cellStyle name="Input 30 3 5 2 2 2" xfId="45564"/>
    <cellStyle name="Input 30 3 5 2 3" xfId="34960"/>
    <cellStyle name="Input 30 3 5 3" xfId="19265"/>
    <cellStyle name="Input 30 3 5 3 2" xfId="40452"/>
    <cellStyle name="Input 30 3 5 4" xfId="29720"/>
    <cellStyle name="Input 30 3 5_Table 2A-1_EFT (Annual)" xfId="15265"/>
    <cellStyle name="Input 30 3 6" xfId="9695"/>
    <cellStyle name="Input 30 3 6 2" xfId="21832"/>
    <cellStyle name="Input 30 3 6 2 2" xfId="43018"/>
    <cellStyle name="Input 30 3 6 3" xfId="32414"/>
    <cellStyle name="Input 30 3 7" xfId="16719"/>
    <cellStyle name="Input 30 3 7 2" xfId="37906"/>
    <cellStyle name="Input 30 3 8" xfId="26977"/>
    <cellStyle name="Input 30 3_Table 2A-1_EFT (Annual)" xfId="3059"/>
    <cellStyle name="Input 30 4" xfId="1278"/>
    <cellStyle name="Input 30 4 2" xfId="2548"/>
    <cellStyle name="Input 30 4 2 2" xfId="6109"/>
    <cellStyle name="Input 30 4 2 2 2" xfId="14303"/>
    <cellStyle name="Input 30 4 2 2 2 2" xfId="26275"/>
    <cellStyle name="Input 30 4 2 2 2 2 2" xfId="47461"/>
    <cellStyle name="Input 30 4 2 2 2 3" xfId="36857"/>
    <cellStyle name="Input 30 4 2 2 3" xfId="21162"/>
    <cellStyle name="Input 30 4 2 2 3 2" xfId="42349"/>
    <cellStyle name="Input 30 4 2 2 4" xfId="31765"/>
    <cellStyle name="Input 30 4 2 2_Table 2A-1_EFT (Annual)" xfId="15266"/>
    <cellStyle name="Input 30 4 2 3" xfId="11645"/>
    <cellStyle name="Input 30 4 2 3 2" xfId="23729"/>
    <cellStyle name="Input 30 4 2 3 2 2" xfId="44915"/>
    <cellStyle name="Input 30 4 2 3 3" xfId="34311"/>
    <cellStyle name="Input 30 4 2 4" xfId="18616"/>
    <cellStyle name="Input 30 4 2 4 2" xfId="39803"/>
    <cellStyle name="Input 30 4 2 5" xfId="29022"/>
    <cellStyle name="Input 30 4 2_Table 2A-1_EFT (Annual)" xfId="7026"/>
    <cellStyle name="Input 30 4 3" xfId="4839"/>
    <cellStyle name="Input 30 4 3 2" xfId="13099"/>
    <cellStyle name="Input 30 4 3 2 2" xfId="25105"/>
    <cellStyle name="Input 30 4 3 2 2 2" xfId="46291"/>
    <cellStyle name="Input 30 4 3 2 3" xfId="35687"/>
    <cellStyle name="Input 30 4 3 3" xfId="19992"/>
    <cellStyle name="Input 30 4 3 3 2" xfId="41179"/>
    <cellStyle name="Input 30 4 3 4" xfId="30496"/>
    <cellStyle name="Input 30 4 3_Table 2A-1_EFT (Annual)" xfId="15267"/>
    <cellStyle name="Input 30 4 4" xfId="10443"/>
    <cellStyle name="Input 30 4 4 2" xfId="22559"/>
    <cellStyle name="Input 30 4 4 2 2" xfId="43745"/>
    <cellStyle name="Input 30 4 4 3" xfId="33141"/>
    <cellStyle name="Input 30 4 5" xfId="17446"/>
    <cellStyle name="Input 30 4 5 2" xfId="38633"/>
    <cellStyle name="Input 30 4 6" xfId="27753"/>
    <cellStyle name="Input 30 4_Table 2A-1_EFT (Annual)" xfId="7025"/>
    <cellStyle name="Input 30 5" xfId="829"/>
    <cellStyle name="Input 30 5 2" xfId="4390"/>
    <cellStyle name="Input 30 5 2 2" xfId="12664"/>
    <cellStyle name="Input 30 5 2 2 2" xfId="24681"/>
    <cellStyle name="Input 30 5 2 2 2 2" xfId="45867"/>
    <cellStyle name="Input 30 5 2 2 3" xfId="35263"/>
    <cellStyle name="Input 30 5 2 3" xfId="19568"/>
    <cellStyle name="Input 30 5 2 3 2" xfId="40755"/>
    <cellStyle name="Input 30 5 2 4" xfId="30047"/>
    <cellStyle name="Input 30 5 2_Table 2A-1_EFT (Annual)" xfId="15268"/>
    <cellStyle name="Input 30 5 3" xfId="10013"/>
    <cellStyle name="Input 30 5 3 2" xfId="22135"/>
    <cellStyle name="Input 30 5 3 2 2" xfId="43321"/>
    <cellStyle name="Input 30 5 3 3" xfId="32717"/>
    <cellStyle name="Input 30 5 4" xfId="17022"/>
    <cellStyle name="Input 30 5 4 2" xfId="38209"/>
    <cellStyle name="Input 30 5 5" xfId="27304"/>
    <cellStyle name="Input 30 5_Table 2A-1_EFT (Annual)" xfId="7027"/>
    <cellStyle name="Input 30 6" xfId="2017"/>
    <cellStyle name="Input 30 6 2" xfId="5578"/>
    <cellStyle name="Input 30 6 2 2" xfId="13793"/>
    <cellStyle name="Input 30 6 2 2 2" xfId="25781"/>
    <cellStyle name="Input 30 6 2 2 2 2" xfId="46967"/>
    <cellStyle name="Input 30 6 2 2 3" xfId="36363"/>
    <cellStyle name="Input 30 6 2 3" xfId="20668"/>
    <cellStyle name="Input 30 6 2 3 2" xfId="41855"/>
    <cellStyle name="Input 30 6 2 4" xfId="31235"/>
    <cellStyle name="Input 30 6 2_Table 2A-1_EFT (Annual)" xfId="15269"/>
    <cellStyle name="Input 30 6 3" xfId="11137"/>
    <cellStyle name="Input 30 6 3 2" xfId="23235"/>
    <cellStyle name="Input 30 6 3 2 2" xfId="44421"/>
    <cellStyle name="Input 30 6 3 3" xfId="33817"/>
    <cellStyle name="Input 30 6 4" xfId="18122"/>
    <cellStyle name="Input 30 6 4 2" xfId="39309"/>
    <cellStyle name="Input 30 6 5" xfId="28492"/>
    <cellStyle name="Input 30 6_Table 2A-1_EFT (Annual)" xfId="7028"/>
    <cellStyle name="Input 30 7" xfId="3825"/>
    <cellStyle name="Input 30 7 2" xfId="12188"/>
    <cellStyle name="Input 30 7 2 2" xfId="24217"/>
    <cellStyle name="Input 30 7 2 2 2" xfId="45403"/>
    <cellStyle name="Input 30 7 2 3" xfId="34799"/>
    <cellStyle name="Input 30 7 3" xfId="19104"/>
    <cellStyle name="Input 30 7 3 2" xfId="40291"/>
    <cellStyle name="Input 30 7 4" xfId="29534"/>
    <cellStyle name="Input 30 7_Table 2A-1_EFT (Annual)" xfId="15270"/>
    <cellStyle name="Input 30 8" xfId="9507"/>
    <cellStyle name="Input 30 8 2" xfId="21671"/>
    <cellStyle name="Input 30 8 2 2" xfId="42857"/>
    <cellStyle name="Input 30 8 3" xfId="32253"/>
    <cellStyle name="Input 30 9" xfId="16558"/>
    <cellStyle name="Input 30 9 2" xfId="37745"/>
    <cellStyle name="Input 30_Table 2A-1_EFT (Annual)" xfId="3057"/>
    <cellStyle name="Input 31" xfId="184"/>
    <cellStyle name="Input 31 10" xfId="26739"/>
    <cellStyle name="Input 31 2" xfId="577"/>
    <cellStyle name="Input 31 2 2" xfId="1554"/>
    <cellStyle name="Input 31 2 2 2" xfId="2824"/>
    <cellStyle name="Input 31 2 2 2 2" xfId="6385"/>
    <cellStyle name="Input 31 2 2 2 2 2" xfId="14579"/>
    <cellStyle name="Input 31 2 2 2 2 2 2" xfId="26551"/>
    <cellStyle name="Input 31 2 2 2 2 2 2 2" xfId="47737"/>
    <cellStyle name="Input 31 2 2 2 2 2 3" xfId="37133"/>
    <cellStyle name="Input 31 2 2 2 2 3" xfId="21438"/>
    <cellStyle name="Input 31 2 2 2 2 3 2" xfId="42625"/>
    <cellStyle name="Input 31 2 2 2 2 4" xfId="32041"/>
    <cellStyle name="Input 31 2 2 2 2_Table 2A-1_EFT (Annual)" xfId="15271"/>
    <cellStyle name="Input 31 2 2 2 3" xfId="11921"/>
    <cellStyle name="Input 31 2 2 2 3 2" xfId="24005"/>
    <cellStyle name="Input 31 2 2 2 3 2 2" xfId="45191"/>
    <cellStyle name="Input 31 2 2 2 3 3" xfId="34587"/>
    <cellStyle name="Input 31 2 2 2 4" xfId="18892"/>
    <cellStyle name="Input 31 2 2 2 4 2" xfId="40079"/>
    <cellStyle name="Input 31 2 2 2 5" xfId="29298"/>
    <cellStyle name="Input 31 2 2 2_Table 2A-1_EFT (Annual)" xfId="7030"/>
    <cellStyle name="Input 31 2 2 3" xfId="5115"/>
    <cellStyle name="Input 31 2 2 3 2" xfId="13375"/>
    <cellStyle name="Input 31 2 2 3 2 2" xfId="25381"/>
    <cellStyle name="Input 31 2 2 3 2 2 2" xfId="46567"/>
    <cellStyle name="Input 31 2 2 3 2 3" xfId="35963"/>
    <cellStyle name="Input 31 2 2 3 3" xfId="20268"/>
    <cellStyle name="Input 31 2 2 3 3 2" xfId="41455"/>
    <cellStyle name="Input 31 2 2 3 4" xfId="30772"/>
    <cellStyle name="Input 31 2 2 3_Table 2A-1_EFT (Annual)" xfId="15272"/>
    <cellStyle name="Input 31 2 2 4" xfId="10719"/>
    <cellStyle name="Input 31 2 2 4 2" xfId="22835"/>
    <cellStyle name="Input 31 2 2 4 2 2" xfId="44021"/>
    <cellStyle name="Input 31 2 2 4 3" xfId="33417"/>
    <cellStyle name="Input 31 2 2 5" xfId="17722"/>
    <cellStyle name="Input 31 2 2 5 2" xfId="38909"/>
    <cellStyle name="Input 31 2 2 6" xfId="28029"/>
    <cellStyle name="Input 31 2 2_Table 2A-1_EFT (Annual)" xfId="7029"/>
    <cellStyle name="Input 31 2 3" xfId="1077"/>
    <cellStyle name="Input 31 2 3 2" xfId="4638"/>
    <cellStyle name="Input 31 2 3 2 2" xfId="12898"/>
    <cellStyle name="Input 31 2 3 2 2 2" xfId="24904"/>
    <cellStyle name="Input 31 2 3 2 2 2 2" xfId="46090"/>
    <cellStyle name="Input 31 2 3 2 2 3" xfId="35486"/>
    <cellStyle name="Input 31 2 3 2 3" xfId="19791"/>
    <cellStyle name="Input 31 2 3 2 3 2" xfId="40978"/>
    <cellStyle name="Input 31 2 3 2 4" xfId="30295"/>
    <cellStyle name="Input 31 2 3 2_Table 2A-1_EFT (Annual)" xfId="15273"/>
    <cellStyle name="Input 31 2 3 3" xfId="10242"/>
    <cellStyle name="Input 31 2 3 3 2" xfId="22358"/>
    <cellStyle name="Input 31 2 3 3 2 2" xfId="43544"/>
    <cellStyle name="Input 31 2 3 3 3" xfId="32940"/>
    <cellStyle name="Input 31 2 3 4" xfId="17245"/>
    <cellStyle name="Input 31 2 3 4 2" xfId="38432"/>
    <cellStyle name="Input 31 2 3 5" xfId="27552"/>
    <cellStyle name="Input 31 2 3_Table 2A-1_EFT (Annual)" xfId="7031"/>
    <cellStyle name="Input 31 2 4" xfId="2293"/>
    <cellStyle name="Input 31 2 4 2" xfId="5854"/>
    <cellStyle name="Input 31 2 4 2 2" xfId="14069"/>
    <cellStyle name="Input 31 2 4 2 2 2" xfId="26057"/>
    <cellStyle name="Input 31 2 4 2 2 2 2" xfId="47243"/>
    <cellStyle name="Input 31 2 4 2 2 3" xfId="36639"/>
    <cellStyle name="Input 31 2 4 2 3" xfId="20944"/>
    <cellStyle name="Input 31 2 4 2 3 2" xfId="42131"/>
    <cellStyle name="Input 31 2 4 2 4" xfId="31511"/>
    <cellStyle name="Input 31 2 4 2_Table 2A-1_EFT (Annual)" xfId="15274"/>
    <cellStyle name="Input 31 2 4 3" xfId="11413"/>
    <cellStyle name="Input 31 2 4 3 2" xfId="23511"/>
    <cellStyle name="Input 31 2 4 3 2 2" xfId="44697"/>
    <cellStyle name="Input 31 2 4 3 3" xfId="34093"/>
    <cellStyle name="Input 31 2 4 4" xfId="18398"/>
    <cellStyle name="Input 31 2 4 4 2" xfId="39585"/>
    <cellStyle name="Input 31 2 4 5" xfId="28768"/>
    <cellStyle name="Input 31 2 4_Table 2A-1_EFT (Annual)" xfId="7032"/>
    <cellStyle name="Input 31 2 5" xfId="4147"/>
    <cellStyle name="Input 31 2 5 2" xfId="12471"/>
    <cellStyle name="Input 31 2 5 2 2" xfId="24493"/>
    <cellStyle name="Input 31 2 5 2 2 2" xfId="45679"/>
    <cellStyle name="Input 31 2 5 2 3" xfId="35075"/>
    <cellStyle name="Input 31 2 5 3" xfId="19380"/>
    <cellStyle name="Input 31 2 5 3 2" xfId="40567"/>
    <cellStyle name="Input 31 2 5 4" xfId="29835"/>
    <cellStyle name="Input 31 2 5_Table 2A-1_EFT (Annual)" xfId="15275"/>
    <cellStyle name="Input 31 2 6" xfId="9810"/>
    <cellStyle name="Input 31 2 6 2" xfId="21947"/>
    <cellStyle name="Input 31 2 6 2 2" xfId="43133"/>
    <cellStyle name="Input 31 2 6 3" xfId="32529"/>
    <cellStyle name="Input 31 2 7" xfId="16834"/>
    <cellStyle name="Input 31 2 7 2" xfId="38021"/>
    <cellStyle name="Input 31 2 8" xfId="27092"/>
    <cellStyle name="Input 31 2_Table 2A-1_EFT (Annual)" xfId="3061"/>
    <cellStyle name="Input 31 3" xfId="415"/>
    <cellStyle name="Input 31 3 2" xfId="1398"/>
    <cellStyle name="Input 31 3 2 2" xfId="2668"/>
    <cellStyle name="Input 31 3 2 2 2" xfId="6229"/>
    <cellStyle name="Input 31 3 2 2 2 2" xfId="14423"/>
    <cellStyle name="Input 31 3 2 2 2 2 2" xfId="26395"/>
    <cellStyle name="Input 31 3 2 2 2 2 2 2" xfId="47581"/>
    <cellStyle name="Input 31 3 2 2 2 2 3" xfId="36977"/>
    <cellStyle name="Input 31 3 2 2 2 3" xfId="21282"/>
    <cellStyle name="Input 31 3 2 2 2 3 2" xfId="42469"/>
    <cellStyle name="Input 31 3 2 2 2 4" xfId="31885"/>
    <cellStyle name="Input 31 3 2 2 2_Table 2A-1_EFT (Annual)" xfId="15276"/>
    <cellStyle name="Input 31 3 2 2 3" xfId="11765"/>
    <cellStyle name="Input 31 3 2 2 3 2" xfId="23849"/>
    <cellStyle name="Input 31 3 2 2 3 2 2" xfId="45035"/>
    <cellStyle name="Input 31 3 2 2 3 3" xfId="34431"/>
    <cellStyle name="Input 31 3 2 2 4" xfId="18736"/>
    <cellStyle name="Input 31 3 2 2 4 2" xfId="39923"/>
    <cellStyle name="Input 31 3 2 2 5" xfId="29142"/>
    <cellStyle name="Input 31 3 2 2_Table 2A-1_EFT (Annual)" xfId="7034"/>
    <cellStyle name="Input 31 3 2 3" xfId="4959"/>
    <cellStyle name="Input 31 3 2 3 2" xfId="13219"/>
    <cellStyle name="Input 31 3 2 3 2 2" xfId="25225"/>
    <cellStyle name="Input 31 3 2 3 2 2 2" xfId="46411"/>
    <cellStyle name="Input 31 3 2 3 2 3" xfId="35807"/>
    <cellStyle name="Input 31 3 2 3 3" xfId="20112"/>
    <cellStyle name="Input 31 3 2 3 3 2" xfId="41299"/>
    <cellStyle name="Input 31 3 2 3 4" xfId="30616"/>
    <cellStyle name="Input 31 3 2 3_Table 2A-1_EFT (Annual)" xfId="15277"/>
    <cellStyle name="Input 31 3 2 4" xfId="10563"/>
    <cellStyle name="Input 31 3 2 4 2" xfId="22679"/>
    <cellStyle name="Input 31 3 2 4 2 2" xfId="43865"/>
    <cellStyle name="Input 31 3 2 4 3" xfId="33261"/>
    <cellStyle name="Input 31 3 2 5" xfId="17566"/>
    <cellStyle name="Input 31 3 2 5 2" xfId="38753"/>
    <cellStyle name="Input 31 3 2 6" xfId="27873"/>
    <cellStyle name="Input 31 3 2_Table 2A-1_EFT (Annual)" xfId="7033"/>
    <cellStyle name="Input 31 3 3" xfId="945"/>
    <cellStyle name="Input 31 3 3 2" xfId="4506"/>
    <cellStyle name="Input 31 3 3 2 2" xfId="12768"/>
    <cellStyle name="Input 31 3 3 2 2 2" xfId="24778"/>
    <cellStyle name="Input 31 3 3 2 2 2 2" xfId="45964"/>
    <cellStyle name="Input 31 3 3 2 2 3" xfId="35360"/>
    <cellStyle name="Input 31 3 3 2 3" xfId="19665"/>
    <cellStyle name="Input 31 3 3 2 3 2" xfId="40852"/>
    <cellStyle name="Input 31 3 3 2 4" xfId="30163"/>
    <cellStyle name="Input 31 3 3 2_Table 2A-1_EFT (Annual)" xfId="15278"/>
    <cellStyle name="Input 31 3 3 3" xfId="10115"/>
    <cellStyle name="Input 31 3 3 3 2" xfId="22232"/>
    <cellStyle name="Input 31 3 3 3 2 2" xfId="43418"/>
    <cellStyle name="Input 31 3 3 3 3" xfId="32814"/>
    <cellStyle name="Input 31 3 3 4" xfId="17119"/>
    <cellStyle name="Input 31 3 3 4 2" xfId="38306"/>
    <cellStyle name="Input 31 3 3 5" xfId="27420"/>
    <cellStyle name="Input 31 3 3_Table 2A-1_EFT (Annual)" xfId="7035"/>
    <cellStyle name="Input 31 3 4" xfId="2137"/>
    <cellStyle name="Input 31 3 4 2" xfId="5698"/>
    <cellStyle name="Input 31 3 4 2 2" xfId="13913"/>
    <cellStyle name="Input 31 3 4 2 2 2" xfId="25901"/>
    <cellStyle name="Input 31 3 4 2 2 2 2" xfId="47087"/>
    <cellStyle name="Input 31 3 4 2 2 3" xfId="36483"/>
    <cellStyle name="Input 31 3 4 2 3" xfId="20788"/>
    <cellStyle name="Input 31 3 4 2 3 2" xfId="41975"/>
    <cellStyle name="Input 31 3 4 2 4" xfId="31355"/>
    <cellStyle name="Input 31 3 4 2_Table 2A-1_EFT (Annual)" xfId="15279"/>
    <cellStyle name="Input 31 3 4 3" xfId="11257"/>
    <cellStyle name="Input 31 3 4 3 2" xfId="23355"/>
    <cellStyle name="Input 31 3 4 3 2 2" xfId="44541"/>
    <cellStyle name="Input 31 3 4 3 3" xfId="33937"/>
    <cellStyle name="Input 31 3 4 4" xfId="18242"/>
    <cellStyle name="Input 31 3 4 4 2" xfId="39429"/>
    <cellStyle name="Input 31 3 4 5" xfId="28612"/>
    <cellStyle name="Input 31 3 4_Table 2A-1_EFT (Annual)" xfId="7036"/>
    <cellStyle name="Input 31 3 5" xfId="3985"/>
    <cellStyle name="Input 31 3 5 2" xfId="12313"/>
    <cellStyle name="Input 31 3 5 2 2" xfId="24337"/>
    <cellStyle name="Input 31 3 5 2 2 2" xfId="45523"/>
    <cellStyle name="Input 31 3 5 2 3" xfId="34919"/>
    <cellStyle name="Input 31 3 5 3" xfId="19224"/>
    <cellStyle name="Input 31 3 5 3 2" xfId="40411"/>
    <cellStyle name="Input 31 3 5 4" xfId="29673"/>
    <cellStyle name="Input 31 3 5_Table 2A-1_EFT (Annual)" xfId="15280"/>
    <cellStyle name="Input 31 3 6" xfId="9650"/>
    <cellStyle name="Input 31 3 6 2" xfId="21791"/>
    <cellStyle name="Input 31 3 6 2 2" xfId="42977"/>
    <cellStyle name="Input 31 3 6 3" xfId="32373"/>
    <cellStyle name="Input 31 3 7" xfId="16678"/>
    <cellStyle name="Input 31 3 7 2" xfId="37865"/>
    <cellStyle name="Input 31 3 8" xfId="26930"/>
    <cellStyle name="Input 31 3_Table 2A-1_EFT (Annual)" xfId="3062"/>
    <cellStyle name="Input 31 4" xfId="1232"/>
    <cellStyle name="Input 31 4 2" xfId="2502"/>
    <cellStyle name="Input 31 4 2 2" xfId="6063"/>
    <cellStyle name="Input 31 4 2 2 2" xfId="14257"/>
    <cellStyle name="Input 31 4 2 2 2 2" xfId="26229"/>
    <cellStyle name="Input 31 4 2 2 2 2 2" xfId="47415"/>
    <cellStyle name="Input 31 4 2 2 2 3" xfId="36811"/>
    <cellStyle name="Input 31 4 2 2 3" xfId="21116"/>
    <cellStyle name="Input 31 4 2 2 3 2" xfId="42303"/>
    <cellStyle name="Input 31 4 2 2 4" xfId="31719"/>
    <cellStyle name="Input 31 4 2 2_Table 2A-1_EFT (Annual)" xfId="15281"/>
    <cellStyle name="Input 31 4 2 3" xfId="11599"/>
    <cellStyle name="Input 31 4 2 3 2" xfId="23683"/>
    <cellStyle name="Input 31 4 2 3 2 2" xfId="44869"/>
    <cellStyle name="Input 31 4 2 3 3" xfId="34265"/>
    <cellStyle name="Input 31 4 2 4" xfId="18570"/>
    <cellStyle name="Input 31 4 2 4 2" xfId="39757"/>
    <cellStyle name="Input 31 4 2 5" xfId="28976"/>
    <cellStyle name="Input 31 4 2_Table 2A-1_EFT (Annual)" xfId="7038"/>
    <cellStyle name="Input 31 4 3" xfId="4793"/>
    <cellStyle name="Input 31 4 3 2" xfId="13053"/>
    <cellStyle name="Input 31 4 3 2 2" xfId="25059"/>
    <cellStyle name="Input 31 4 3 2 2 2" xfId="46245"/>
    <cellStyle name="Input 31 4 3 2 3" xfId="35641"/>
    <cellStyle name="Input 31 4 3 3" xfId="19946"/>
    <cellStyle name="Input 31 4 3 3 2" xfId="41133"/>
    <cellStyle name="Input 31 4 3 4" xfId="30450"/>
    <cellStyle name="Input 31 4 3_Table 2A-1_EFT (Annual)" xfId="15282"/>
    <cellStyle name="Input 31 4 4" xfId="10397"/>
    <cellStyle name="Input 31 4 4 2" xfId="22513"/>
    <cellStyle name="Input 31 4 4 2 2" xfId="43699"/>
    <cellStyle name="Input 31 4 4 3" xfId="33095"/>
    <cellStyle name="Input 31 4 5" xfId="17400"/>
    <cellStyle name="Input 31 4 5 2" xfId="38587"/>
    <cellStyle name="Input 31 4 6" xfId="27707"/>
    <cellStyle name="Input 31 4_Table 2A-1_EFT (Annual)" xfId="7037"/>
    <cellStyle name="Input 31 5" xfId="786"/>
    <cellStyle name="Input 31 5 2" xfId="4347"/>
    <cellStyle name="Input 31 5 2 2" xfId="12627"/>
    <cellStyle name="Input 31 5 2 2 2" xfId="24644"/>
    <cellStyle name="Input 31 5 2 2 2 2" xfId="45830"/>
    <cellStyle name="Input 31 5 2 2 3" xfId="35226"/>
    <cellStyle name="Input 31 5 2 3" xfId="19531"/>
    <cellStyle name="Input 31 5 2 3 2" xfId="40718"/>
    <cellStyle name="Input 31 5 2 4" xfId="30004"/>
    <cellStyle name="Input 31 5 2_Table 2A-1_EFT (Annual)" xfId="15283"/>
    <cellStyle name="Input 31 5 3" xfId="9975"/>
    <cellStyle name="Input 31 5 3 2" xfId="22098"/>
    <cellStyle name="Input 31 5 3 2 2" xfId="43284"/>
    <cellStyle name="Input 31 5 3 3" xfId="32680"/>
    <cellStyle name="Input 31 5 4" xfId="16985"/>
    <cellStyle name="Input 31 5 4 2" xfId="38172"/>
    <cellStyle name="Input 31 5 5" xfId="27261"/>
    <cellStyle name="Input 31 5_Table 2A-1_EFT (Annual)" xfId="7039"/>
    <cellStyle name="Input 31 6" xfId="1971"/>
    <cellStyle name="Input 31 6 2" xfId="5532"/>
    <cellStyle name="Input 31 6 2 2" xfId="13747"/>
    <cellStyle name="Input 31 6 2 2 2" xfId="25735"/>
    <cellStyle name="Input 31 6 2 2 2 2" xfId="46921"/>
    <cellStyle name="Input 31 6 2 2 3" xfId="36317"/>
    <cellStyle name="Input 31 6 2 3" xfId="20622"/>
    <cellStyle name="Input 31 6 2 3 2" xfId="41809"/>
    <cellStyle name="Input 31 6 2 4" xfId="31189"/>
    <cellStyle name="Input 31 6 2_Table 2A-1_EFT (Annual)" xfId="15284"/>
    <cellStyle name="Input 31 6 3" xfId="11091"/>
    <cellStyle name="Input 31 6 3 2" xfId="23189"/>
    <cellStyle name="Input 31 6 3 2 2" xfId="44375"/>
    <cellStyle name="Input 31 6 3 3" xfId="33771"/>
    <cellStyle name="Input 31 6 4" xfId="18076"/>
    <cellStyle name="Input 31 6 4 2" xfId="39263"/>
    <cellStyle name="Input 31 6 5" xfId="28446"/>
    <cellStyle name="Input 31 6_Table 2A-1_EFT (Annual)" xfId="7040"/>
    <cellStyle name="Input 31 7" xfId="3773"/>
    <cellStyle name="Input 31 7 2" xfId="12141"/>
    <cellStyle name="Input 31 7 2 2" xfId="24171"/>
    <cellStyle name="Input 31 7 2 2 2" xfId="45357"/>
    <cellStyle name="Input 31 7 2 3" xfId="34753"/>
    <cellStyle name="Input 31 7 3" xfId="19058"/>
    <cellStyle name="Input 31 7 3 2" xfId="40245"/>
    <cellStyle name="Input 31 7 4" xfId="29482"/>
    <cellStyle name="Input 31 7_Table 2A-1_EFT (Annual)" xfId="15285"/>
    <cellStyle name="Input 31 8" xfId="9460"/>
    <cellStyle name="Input 31 8 2" xfId="21625"/>
    <cellStyle name="Input 31 8 2 2" xfId="42811"/>
    <cellStyle name="Input 31 8 3" xfId="32207"/>
    <cellStyle name="Input 31 9" xfId="16512"/>
    <cellStyle name="Input 31 9 2" xfId="37699"/>
    <cellStyle name="Input 31_Table 2A-1_EFT (Annual)" xfId="3060"/>
    <cellStyle name="Input 32" xfId="182"/>
    <cellStyle name="Input 32 10" xfId="26737"/>
    <cellStyle name="Input 32 2" xfId="575"/>
    <cellStyle name="Input 32 2 2" xfId="1552"/>
    <cellStyle name="Input 32 2 2 2" xfId="2822"/>
    <cellStyle name="Input 32 2 2 2 2" xfId="6383"/>
    <cellStyle name="Input 32 2 2 2 2 2" xfId="14577"/>
    <cellStyle name="Input 32 2 2 2 2 2 2" xfId="26549"/>
    <cellStyle name="Input 32 2 2 2 2 2 2 2" xfId="47735"/>
    <cellStyle name="Input 32 2 2 2 2 2 3" xfId="37131"/>
    <cellStyle name="Input 32 2 2 2 2 3" xfId="21436"/>
    <cellStyle name="Input 32 2 2 2 2 3 2" xfId="42623"/>
    <cellStyle name="Input 32 2 2 2 2 4" xfId="32039"/>
    <cellStyle name="Input 32 2 2 2 2_Table 2A-1_EFT (Annual)" xfId="15286"/>
    <cellStyle name="Input 32 2 2 2 3" xfId="11919"/>
    <cellStyle name="Input 32 2 2 2 3 2" xfId="24003"/>
    <cellStyle name="Input 32 2 2 2 3 2 2" xfId="45189"/>
    <cellStyle name="Input 32 2 2 2 3 3" xfId="34585"/>
    <cellStyle name="Input 32 2 2 2 4" xfId="18890"/>
    <cellStyle name="Input 32 2 2 2 4 2" xfId="40077"/>
    <cellStyle name="Input 32 2 2 2 5" xfId="29296"/>
    <cellStyle name="Input 32 2 2 2_Table 2A-1_EFT (Annual)" xfId="7042"/>
    <cellStyle name="Input 32 2 2 3" xfId="5113"/>
    <cellStyle name="Input 32 2 2 3 2" xfId="13373"/>
    <cellStyle name="Input 32 2 2 3 2 2" xfId="25379"/>
    <cellStyle name="Input 32 2 2 3 2 2 2" xfId="46565"/>
    <cellStyle name="Input 32 2 2 3 2 3" xfId="35961"/>
    <cellStyle name="Input 32 2 2 3 3" xfId="20266"/>
    <cellStyle name="Input 32 2 2 3 3 2" xfId="41453"/>
    <cellStyle name="Input 32 2 2 3 4" xfId="30770"/>
    <cellStyle name="Input 32 2 2 3_Table 2A-1_EFT (Annual)" xfId="15287"/>
    <cellStyle name="Input 32 2 2 4" xfId="10717"/>
    <cellStyle name="Input 32 2 2 4 2" xfId="22833"/>
    <cellStyle name="Input 32 2 2 4 2 2" xfId="44019"/>
    <cellStyle name="Input 32 2 2 4 3" xfId="33415"/>
    <cellStyle name="Input 32 2 2 5" xfId="17720"/>
    <cellStyle name="Input 32 2 2 5 2" xfId="38907"/>
    <cellStyle name="Input 32 2 2 6" xfId="28027"/>
    <cellStyle name="Input 32 2 2_Table 2A-1_EFT (Annual)" xfId="7041"/>
    <cellStyle name="Input 32 2 3" xfId="1076"/>
    <cellStyle name="Input 32 2 3 2" xfId="4637"/>
    <cellStyle name="Input 32 2 3 2 2" xfId="12897"/>
    <cellStyle name="Input 32 2 3 2 2 2" xfId="24903"/>
    <cellStyle name="Input 32 2 3 2 2 2 2" xfId="46089"/>
    <cellStyle name="Input 32 2 3 2 2 3" xfId="35485"/>
    <cellStyle name="Input 32 2 3 2 3" xfId="19790"/>
    <cellStyle name="Input 32 2 3 2 3 2" xfId="40977"/>
    <cellStyle name="Input 32 2 3 2 4" xfId="30294"/>
    <cellStyle name="Input 32 2 3 2_Table 2A-1_EFT (Annual)" xfId="15288"/>
    <cellStyle name="Input 32 2 3 3" xfId="10241"/>
    <cellStyle name="Input 32 2 3 3 2" xfId="22357"/>
    <cellStyle name="Input 32 2 3 3 2 2" xfId="43543"/>
    <cellStyle name="Input 32 2 3 3 3" xfId="32939"/>
    <cellStyle name="Input 32 2 3 4" xfId="17244"/>
    <cellStyle name="Input 32 2 3 4 2" xfId="38431"/>
    <cellStyle name="Input 32 2 3 5" xfId="27551"/>
    <cellStyle name="Input 32 2 3_Table 2A-1_EFT (Annual)" xfId="7043"/>
    <cellStyle name="Input 32 2 4" xfId="2291"/>
    <cellStyle name="Input 32 2 4 2" xfId="5852"/>
    <cellStyle name="Input 32 2 4 2 2" xfId="14067"/>
    <cellStyle name="Input 32 2 4 2 2 2" xfId="26055"/>
    <cellStyle name="Input 32 2 4 2 2 2 2" xfId="47241"/>
    <cellStyle name="Input 32 2 4 2 2 3" xfId="36637"/>
    <cellStyle name="Input 32 2 4 2 3" xfId="20942"/>
    <cellStyle name="Input 32 2 4 2 3 2" xfId="42129"/>
    <cellStyle name="Input 32 2 4 2 4" xfId="31509"/>
    <cellStyle name="Input 32 2 4 2_Table 2A-1_EFT (Annual)" xfId="15289"/>
    <cellStyle name="Input 32 2 4 3" xfId="11411"/>
    <cellStyle name="Input 32 2 4 3 2" xfId="23509"/>
    <cellStyle name="Input 32 2 4 3 2 2" xfId="44695"/>
    <cellStyle name="Input 32 2 4 3 3" xfId="34091"/>
    <cellStyle name="Input 32 2 4 4" xfId="18396"/>
    <cellStyle name="Input 32 2 4 4 2" xfId="39583"/>
    <cellStyle name="Input 32 2 4 5" xfId="28766"/>
    <cellStyle name="Input 32 2 4_Table 2A-1_EFT (Annual)" xfId="7044"/>
    <cellStyle name="Input 32 2 5" xfId="4145"/>
    <cellStyle name="Input 32 2 5 2" xfId="12469"/>
    <cellStyle name="Input 32 2 5 2 2" xfId="24491"/>
    <cellStyle name="Input 32 2 5 2 2 2" xfId="45677"/>
    <cellStyle name="Input 32 2 5 2 3" xfId="35073"/>
    <cellStyle name="Input 32 2 5 3" xfId="19378"/>
    <cellStyle name="Input 32 2 5 3 2" xfId="40565"/>
    <cellStyle name="Input 32 2 5 4" xfId="29833"/>
    <cellStyle name="Input 32 2 5_Table 2A-1_EFT (Annual)" xfId="15290"/>
    <cellStyle name="Input 32 2 6" xfId="9808"/>
    <cellStyle name="Input 32 2 6 2" xfId="21945"/>
    <cellStyle name="Input 32 2 6 2 2" xfId="43131"/>
    <cellStyle name="Input 32 2 6 3" xfId="32527"/>
    <cellStyle name="Input 32 2 7" xfId="16832"/>
    <cellStyle name="Input 32 2 7 2" xfId="38019"/>
    <cellStyle name="Input 32 2 8" xfId="27090"/>
    <cellStyle name="Input 32 2_Table 2A-1_EFT (Annual)" xfId="3064"/>
    <cellStyle name="Input 32 3" xfId="413"/>
    <cellStyle name="Input 32 3 2" xfId="1396"/>
    <cellStyle name="Input 32 3 2 2" xfId="2666"/>
    <cellStyle name="Input 32 3 2 2 2" xfId="6227"/>
    <cellStyle name="Input 32 3 2 2 2 2" xfId="14421"/>
    <cellStyle name="Input 32 3 2 2 2 2 2" xfId="26393"/>
    <cellStyle name="Input 32 3 2 2 2 2 2 2" xfId="47579"/>
    <cellStyle name="Input 32 3 2 2 2 2 3" xfId="36975"/>
    <cellStyle name="Input 32 3 2 2 2 3" xfId="21280"/>
    <cellStyle name="Input 32 3 2 2 2 3 2" xfId="42467"/>
    <cellStyle name="Input 32 3 2 2 2 4" xfId="31883"/>
    <cellStyle name="Input 32 3 2 2 2_Table 2A-1_EFT (Annual)" xfId="15291"/>
    <cellStyle name="Input 32 3 2 2 3" xfId="11763"/>
    <cellStyle name="Input 32 3 2 2 3 2" xfId="23847"/>
    <cellStyle name="Input 32 3 2 2 3 2 2" xfId="45033"/>
    <cellStyle name="Input 32 3 2 2 3 3" xfId="34429"/>
    <cellStyle name="Input 32 3 2 2 4" xfId="18734"/>
    <cellStyle name="Input 32 3 2 2 4 2" xfId="39921"/>
    <cellStyle name="Input 32 3 2 2 5" xfId="29140"/>
    <cellStyle name="Input 32 3 2 2_Table 2A-1_EFT (Annual)" xfId="7046"/>
    <cellStyle name="Input 32 3 2 3" xfId="4957"/>
    <cellStyle name="Input 32 3 2 3 2" xfId="13217"/>
    <cellStyle name="Input 32 3 2 3 2 2" xfId="25223"/>
    <cellStyle name="Input 32 3 2 3 2 2 2" xfId="46409"/>
    <cellStyle name="Input 32 3 2 3 2 3" xfId="35805"/>
    <cellStyle name="Input 32 3 2 3 3" xfId="20110"/>
    <cellStyle name="Input 32 3 2 3 3 2" xfId="41297"/>
    <cellStyle name="Input 32 3 2 3 4" xfId="30614"/>
    <cellStyle name="Input 32 3 2 3_Table 2A-1_EFT (Annual)" xfId="15292"/>
    <cellStyle name="Input 32 3 2 4" xfId="10561"/>
    <cellStyle name="Input 32 3 2 4 2" xfId="22677"/>
    <cellStyle name="Input 32 3 2 4 2 2" xfId="43863"/>
    <cellStyle name="Input 32 3 2 4 3" xfId="33259"/>
    <cellStyle name="Input 32 3 2 5" xfId="17564"/>
    <cellStyle name="Input 32 3 2 5 2" xfId="38751"/>
    <cellStyle name="Input 32 3 2 6" xfId="27871"/>
    <cellStyle name="Input 32 3 2_Table 2A-1_EFT (Annual)" xfId="7045"/>
    <cellStyle name="Input 32 3 3" xfId="944"/>
    <cellStyle name="Input 32 3 3 2" xfId="4505"/>
    <cellStyle name="Input 32 3 3 2 2" xfId="12767"/>
    <cellStyle name="Input 32 3 3 2 2 2" xfId="24777"/>
    <cellStyle name="Input 32 3 3 2 2 2 2" xfId="45963"/>
    <cellStyle name="Input 32 3 3 2 2 3" xfId="35359"/>
    <cellStyle name="Input 32 3 3 2 3" xfId="19664"/>
    <cellStyle name="Input 32 3 3 2 3 2" xfId="40851"/>
    <cellStyle name="Input 32 3 3 2 4" xfId="30162"/>
    <cellStyle name="Input 32 3 3 2_Table 2A-1_EFT (Annual)" xfId="15293"/>
    <cellStyle name="Input 32 3 3 3" xfId="10114"/>
    <cellStyle name="Input 32 3 3 3 2" xfId="22231"/>
    <cellStyle name="Input 32 3 3 3 2 2" xfId="43417"/>
    <cellStyle name="Input 32 3 3 3 3" xfId="32813"/>
    <cellStyle name="Input 32 3 3 4" xfId="17118"/>
    <cellStyle name="Input 32 3 3 4 2" xfId="38305"/>
    <cellStyle name="Input 32 3 3 5" xfId="27419"/>
    <cellStyle name="Input 32 3 3_Table 2A-1_EFT (Annual)" xfId="7047"/>
    <cellStyle name="Input 32 3 4" xfId="2135"/>
    <cellStyle name="Input 32 3 4 2" xfId="5696"/>
    <cellStyle name="Input 32 3 4 2 2" xfId="13911"/>
    <cellStyle name="Input 32 3 4 2 2 2" xfId="25899"/>
    <cellStyle name="Input 32 3 4 2 2 2 2" xfId="47085"/>
    <cellStyle name="Input 32 3 4 2 2 3" xfId="36481"/>
    <cellStyle name="Input 32 3 4 2 3" xfId="20786"/>
    <cellStyle name="Input 32 3 4 2 3 2" xfId="41973"/>
    <cellStyle name="Input 32 3 4 2 4" xfId="31353"/>
    <cellStyle name="Input 32 3 4 2_Table 2A-1_EFT (Annual)" xfId="15294"/>
    <cellStyle name="Input 32 3 4 3" xfId="11255"/>
    <cellStyle name="Input 32 3 4 3 2" xfId="23353"/>
    <cellStyle name="Input 32 3 4 3 2 2" xfId="44539"/>
    <cellStyle name="Input 32 3 4 3 3" xfId="33935"/>
    <cellStyle name="Input 32 3 4 4" xfId="18240"/>
    <cellStyle name="Input 32 3 4 4 2" xfId="39427"/>
    <cellStyle name="Input 32 3 4 5" xfId="28610"/>
    <cellStyle name="Input 32 3 4_Table 2A-1_EFT (Annual)" xfId="7048"/>
    <cellStyle name="Input 32 3 5" xfId="3983"/>
    <cellStyle name="Input 32 3 5 2" xfId="12311"/>
    <cellStyle name="Input 32 3 5 2 2" xfId="24335"/>
    <cellStyle name="Input 32 3 5 2 2 2" xfId="45521"/>
    <cellStyle name="Input 32 3 5 2 3" xfId="34917"/>
    <cellStyle name="Input 32 3 5 3" xfId="19222"/>
    <cellStyle name="Input 32 3 5 3 2" xfId="40409"/>
    <cellStyle name="Input 32 3 5 4" xfId="29671"/>
    <cellStyle name="Input 32 3 5_Table 2A-1_EFT (Annual)" xfId="15295"/>
    <cellStyle name="Input 32 3 6" xfId="9648"/>
    <cellStyle name="Input 32 3 6 2" xfId="21789"/>
    <cellStyle name="Input 32 3 6 2 2" xfId="42975"/>
    <cellStyle name="Input 32 3 6 3" xfId="32371"/>
    <cellStyle name="Input 32 3 7" xfId="16676"/>
    <cellStyle name="Input 32 3 7 2" xfId="37863"/>
    <cellStyle name="Input 32 3 8" xfId="26928"/>
    <cellStyle name="Input 32 3_Table 2A-1_EFT (Annual)" xfId="3065"/>
    <cellStyle name="Input 32 4" xfId="1230"/>
    <cellStyle name="Input 32 4 2" xfId="2500"/>
    <cellStyle name="Input 32 4 2 2" xfId="6061"/>
    <cellStyle name="Input 32 4 2 2 2" xfId="14255"/>
    <cellStyle name="Input 32 4 2 2 2 2" xfId="26227"/>
    <cellStyle name="Input 32 4 2 2 2 2 2" xfId="47413"/>
    <cellStyle name="Input 32 4 2 2 2 3" xfId="36809"/>
    <cellStyle name="Input 32 4 2 2 3" xfId="21114"/>
    <cellStyle name="Input 32 4 2 2 3 2" xfId="42301"/>
    <cellStyle name="Input 32 4 2 2 4" xfId="31717"/>
    <cellStyle name="Input 32 4 2 2_Table 2A-1_EFT (Annual)" xfId="15296"/>
    <cellStyle name="Input 32 4 2 3" xfId="11597"/>
    <cellStyle name="Input 32 4 2 3 2" xfId="23681"/>
    <cellStyle name="Input 32 4 2 3 2 2" xfId="44867"/>
    <cellStyle name="Input 32 4 2 3 3" xfId="34263"/>
    <cellStyle name="Input 32 4 2 4" xfId="18568"/>
    <cellStyle name="Input 32 4 2 4 2" xfId="39755"/>
    <cellStyle name="Input 32 4 2 5" xfId="28974"/>
    <cellStyle name="Input 32 4 2_Table 2A-1_EFT (Annual)" xfId="7050"/>
    <cellStyle name="Input 32 4 3" xfId="4791"/>
    <cellStyle name="Input 32 4 3 2" xfId="13051"/>
    <cellStyle name="Input 32 4 3 2 2" xfId="25057"/>
    <cellStyle name="Input 32 4 3 2 2 2" xfId="46243"/>
    <cellStyle name="Input 32 4 3 2 3" xfId="35639"/>
    <cellStyle name="Input 32 4 3 3" xfId="19944"/>
    <cellStyle name="Input 32 4 3 3 2" xfId="41131"/>
    <cellStyle name="Input 32 4 3 4" xfId="30448"/>
    <cellStyle name="Input 32 4 3_Table 2A-1_EFT (Annual)" xfId="15297"/>
    <cellStyle name="Input 32 4 4" xfId="10395"/>
    <cellStyle name="Input 32 4 4 2" xfId="22511"/>
    <cellStyle name="Input 32 4 4 2 2" xfId="43697"/>
    <cellStyle name="Input 32 4 4 3" xfId="33093"/>
    <cellStyle name="Input 32 4 5" xfId="17398"/>
    <cellStyle name="Input 32 4 5 2" xfId="38585"/>
    <cellStyle name="Input 32 4 6" xfId="27705"/>
    <cellStyle name="Input 32 4_Table 2A-1_EFT (Annual)" xfId="7049"/>
    <cellStyle name="Input 32 5" xfId="785"/>
    <cellStyle name="Input 32 5 2" xfId="4346"/>
    <cellStyle name="Input 32 5 2 2" xfId="12626"/>
    <cellStyle name="Input 32 5 2 2 2" xfId="24643"/>
    <cellStyle name="Input 32 5 2 2 2 2" xfId="45829"/>
    <cellStyle name="Input 32 5 2 2 3" xfId="35225"/>
    <cellStyle name="Input 32 5 2 3" xfId="19530"/>
    <cellStyle name="Input 32 5 2 3 2" xfId="40717"/>
    <cellStyle name="Input 32 5 2 4" xfId="30003"/>
    <cellStyle name="Input 32 5 2_Table 2A-1_EFT (Annual)" xfId="15298"/>
    <cellStyle name="Input 32 5 3" xfId="9974"/>
    <cellStyle name="Input 32 5 3 2" xfId="22097"/>
    <cellStyle name="Input 32 5 3 2 2" xfId="43283"/>
    <cellStyle name="Input 32 5 3 3" xfId="32679"/>
    <cellStyle name="Input 32 5 4" xfId="16984"/>
    <cellStyle name="Input 32 5 4 2" xfId="38171"/>
    <cellStyle name="Input 32 5 5" xfId="27260"/>
    <cellStyle name="Input 32 5_Table 2A-1_EFT (Annual)" xfId="7051"/>
    <cellStyle name="Input 32 6" xfId="1969"/>
    <cellStyle name="Input 32 6 2" xfId="5530"/>
    <cellStyle name="Input 32 6 2 2" xfId="13745"/>
    <cellStyle name="Input 32 6 2 2 2" xfId="25733"/>
    <cellStyle name="Input 32 6 2 2 2 2" xfId="46919"/>
    <cellStyle name="Input 32 6 2 2 3" xfId="36315"/>
    <cellStyle name="Input 32 6 2 3" xfId="20620"/>
    <cellStyle name="Input 32 6 2 3 2" xfId="41807"/>
    <cellStyle name="Input 32 6 2 4" xfId="31187"/>
    <cellStyle name="Input 32 6 2_Table 2A-1_EFT (Annual)" xfId="15299"/>
    <cellStyle name="Input 32 6 3" xfId="11089"/>
    <cellStyle name="Input 32 6 3 2" xfId="23187"/>
    <cellStyle name="Input 32 6 3 2 2" xfId="44373"/>
    <cellStyle name="Input 32 6 3 3" xfId="33769"/>
    <cellStyle name="Input 32 6 4" xfId="18074"/>
    <cellStyle name="Input 32 6 4 2" xfId="39261"/>
    <cellStyle name="Input 32 6 5" xfId="28444"/>
    <cellStyle name="Input 32 6_Table 2A-1_EFT (Annual)" xfId="7052"/>
    <cellStyle name="Input 32 7" xfId="3771"/>
    <cellStyle name="Input 32 7 2" xfId="12139"/>
    <cellStyle name="Input 32 7 2 2" xfId="24169"/>
    <cellStyle name="Input 32 7 2 2 2" xfId="45355"/>
    <cellStyle name="Input 32 7 2 3" xfId="34751"/>
    <cellStyle name="Input 32 7 3" xfId="19056"/>
    <cellStyle name="Input 32 7 3 2" xfId="40243"/>
    <cellStyle name="Input 32 7 4" xfId="29480"/>
    <cellStyle name="Input 32 7_Table 2A-1_EFT (Annual)" xfId="15300"/>
    <cellStyle name="Input 32 8" xfId="9458"/>
    <cellStyle name="Input 32 8 2" xfId="21623"/>
    <cellStyle name="Input 32 8 2 2" xfId="42809"/>
    <cellStyle name="Input 32 8 3" xfId="32205"/>
    <cellStyle name="Input 32 9" xfId="16510"/>
    <cellStyle name="Input 32 9 2" xfId="37697"/>
    <cellStyle name="Input 32_Table 2A-1_EFT (Annual)" xfId="3063"/>
    <cellStyle name="Input 33" xfId="244"/>
    <cellStyle name="Input 33 10" xfId="26799"/>
    <cellStyle name="Input 33 2" xfId="631"/>
    <cellStyle name="Input 33 2 2" xfId="1608"/>
    <cellStyle name="Input 33 2 2 2" xfId="2878"/>
    <cellStyle name="Input 33 2 2 2 2" xfId="6439"/>
    <cellStyle name="Input 33 2 2 2 2 2" xfId="14633"/>
    <cellStyle name="Input 33 2 2 2 2 2 2" xfId="26605"/>
    <cellStyle name="Input 33 2 2 2 2 2 2 2" xfId="47791"/>
    <cellStyle name="Input 33 2 2 2 2 2 3" xfId="37187"/>
    <cellStyle name="Input 33 2 2 2 2 3" xfId="21492"/>
    <cellStyle name="Input 33 2 2 2 2 3 2" xfId="42679"/>
    <cellStyle name="Input 33 2 2 2 2 4" xfId="32095"/>
    <cellStyle name="Input 33 2 2 2 2_Table 2A-1_EFT (Annual)" xfId="15301"/>
    <cellStyle name="Input 33 2 2 2 3" xfId="11975"/>
    <cellStyle name="Input 33 2 2 2 3 2" xfId="24059"/>
    <cellStyle name="Input 33 2 2 2 3 2 2" xfId="45245"/>
    <cellStyle name="Input 33 2 2 2 3 3" xfId="34641"/>
    <cellStyle name="Input 33 2 2 2 4" xfId="18946"/>
    <cellStyle name="Input 33 2 2 2 4 2" xfId="40133"/>
    <cellStyle name="Input 33 2 2 2 5" xfId="29352"/>
    <cellStyle name="Input 33 2 2 2_Table 2A-1_EFT (Annual)" xfId="7054"/>
    <cellStyle name="Input 33 2 2 3" xfId="5169"/>
    <cellStyle name="Input 33 2 2 3 2" xfId="13429"/>
    <cellStyle name="Input 33 2 2 3 2 2" xfId="25435"/>
    <cellStyle name="Input 33 2 2 3 2 2 2" xfId="46621"/>
    <cellStyle name="Input 33 2 2 3 2 3" xfId="36017"/>
    <cellStyle name="Input 33 2 2 3 3" xfId="20322"/>
    <cellStyle name="Input 33 2 2 3 3 2" xfId="41509"/>
    <cellStyle name="Input 33 2 2 3 4" xfId="30826"/>
    <cellStyle name="Input 33 2 2 3_Table 2A-1_EFT (Annual)" xfId="15302"/>
    <cellStyle name="Input 33 2 2 4" xfId="10773"/>
    <cellStyle name="Input 33 2 2 4 2" xfId="22889"/>
    <cellStyle name="Input 33 2 2 4 2 2" xfId="44075"/>
    <cellStyle name="Input 33 2 2 4 3" xfId="33471"/>
    <cellStyle name="Input 33 2 2 5" xfId="17776"/>
    <cellStyle name="Input 33 2 2 5 2" xfId="38963"/>
    <cellStyle name="Input 33 2 2 6" xfId="28083"/>
    <cellStyle name="Input 33 2 2_Table 2A-1_EFT (Annual)" xfId="7053"/>
    <cellStyle name="Input 33 2 3" xfId="1121"/>
    <cellStyle name="Input 33 2 3 2" xfId="4682"/>
    <cellStyle name="Input 33 2 3 2 2" xfId="12942"/>
    <cellStyle name="Input 33 2 3 2 2 2" xfId="24948"/>
    <cellStyle name="Input 33 2 3 2 2 2 2" xfId="46134"/>
    <cellStyle name="Input 33 2 3 2 2 3" xfId="35530"/>
    <cellStyle name="Input 33 2 3 2 3" xfId="19835"/>
    <cellStyle name="Input 33 2 3 2 3 2" xfId="41022"/>
    <cellStyle name="Input 33 2 3 2 4" xfId="30339"/>
    <cellStyle name="Input 33 2 3 2_Table 2A-1_EFT (Annual)" xfId="15303"/>
    <cellStyle name="Input 33 2 3 3" xfId="10286"/>
    <cellStyle name="Input 33 2 3 3 2" xfId="22402"/>
    <cellStyle name="Input 33 2 3 3 2 2" xfId="43588"/>
    <cellStyle name="Input 33 2 3 3 3" xfId="32984"/>
    <cellStyle name="Input 33 2 3 4" xfId="17289"/>
    <cellStyle name="Input 33 2 3 4 2" xfId="38476"/>
    <cellStyle name="Input 33 2 3 5" xfId="27596"/>
    <cellStyle name="Input 33 2 3_Table 2A-1_EFT (Annual)" xfId="7055"/>
    <cellStyle name="Input 33 2 4" xfId="2347"/>
    <cellStyle name="Input 33 2 4 2" xfId="5908"/>
    <cellStyle name="Input 33 2 4 2 2" xfId="14123"/>
    <cellStyle name="Input 33 2 4 2 2 2" xfId="26111"/>
    <cellStyle name="Input 33 2 4 2 2 2 2" xfId="47297"/>
    <cellStyle name="Input 33 2 4 2 2 3" xfId="36693"/>
    <cellStyle name="Input 33 2 4 2 3" xfId="20998"/>
    <cellStyle name="Input 33 2 4 2 3 2" xfId="42185"/>
    <cellStyle name="Input 33 2 4 2 4" xfId="31565"/>
    <cellStyle name="Input 33 2 4 2_Table 2A-1_EFT (Annual)" xfId="15304"/>
    <cellStyle name="Input 33 2 4 3" xfId="11467"/>
    <cellStyle name="Input 33 2 4 3 2" xfId="23565"/>
    <cellStyle name="Input 33 2 4 3 2 2" xfId="44751"/>
    <cellStyle name="Input 33 2 4 3 3" xfId="34147"/>
    <cellStyle name="Input 33 2 4 4" xfId="18452"/>
    <cellStyle name="Input 33 2 4 4 2" xfId="39639"/>
    <cellStyle name="Input 33 2 4 5" xfId="28822"/>
    <cellStyle name="Input 33 2 4_Table 2A-1_EFT (Annual)" xfId="7056"/>
    <cellStyle name="Input 33 2 5" xfId="4201"/>
    <cellStyle name="Input 33 2 5 2" xfId="12525"/>
    <cellStyle name="Input 33 2 5 2 2" xfId="24547"/>
    <cellStyle name="Input 33 2 5 2 2 2" xfId="45733"/>
    <cellStyle name="Input 33 2 5 2 3" xfId="35129"/>
    <cellStyle name="Input 33 2 5 3" xfId="19434"/>
    <cellStyle name="Input 33 2 5 3 2" xfId="40621"/>
    <cellStyle name="Input 33 2 5 4" xfId="29889"/>
    <cellStyle name="Input 33 2 5_Table 2A-1_EFT (Annual)" xfId="15305"/>
    <cellStyle name="Input 33 2 6" xfId="9864"/>
    <cellStyle name="Input 33 2 6 2" xfId="22001"/>
    <cellStyle name="Input 33 2 6 2 2" xfId="43187"/>
    <cellStyle name="Input 33 2 6 3" xfId="32583"/>
    <cellStyle name="Input 33 2 7" xfId="16888"/>
    <cellStyle name="Input 33 2 7 2" xfId="38075"/>
    <cellStyle name="Input 33 2 8" xfId="27146"/>
    <cellStyle name="Input 33 2_Table 2A-1_EFT (Annual)" xfId="3067"/>
    <cellStyle name="Input 33 3" xfId="470"/>
    <cellStyle name="Input 33 3 2" xfId="1447"/>
    <cellStyle name="Input 33 3 2 2" xfId="2717"/>
    <cellStyle name="Input 33 3 2 2 2" xfId="6278"/>
    <cellStyle name="Input 33 3 2 2 2 2" xfId="14472"/>
    <cellStyle name="Input 33 3 2 2 2 2 2" xfId="26444"/>
    <cellStyle name="Input 33 3 2 2 2 2 2 2" xfId="47630"/>
    <cellStyle name="Input 33 3 2 2 2 2 3" xfId="37026"/>
    <cellStyle name="Input 33 3 2 2 2 3" xfId="21331"/>
    <cellStyle name="Input 33 3 2 2 2 3 2" xfId="42518"/>
    <cellStyle name="Input 33 3 2 2 2 4" xfId="31934"/>
    <cellStyle name="Input 33 3 2 2 2_Table 2A-1_EFT (Annual)" xfId="15306"/>
    <cellStyle name="Input 33 3 2 2 3" xfId="11814"/>
    <cellStyle name="Input 33 3 2 2 3 2" xfId="23898"/>
    <cellStyle name="Input 33 3 2 2 3 2 2" xfId="45084"/>
    <cellStyle name="Input 33 3 2 2 3 3" xfId="34480"/>
    <cellStyle name="Input 33 3 2 2 4" xfId="18785"/>
    <cellStyle name="Input 33 3 2 2 4 2" xfId="39972"/>
    <cellStyle name="Input 33 3 2 2 5" xfId="29191"/>
    <cellStyle name="Input 33 3 2 2_Table 2A-1_EFT (Annual)" xfId="7058"/>
    <cellStyle name="Input 33 3 2 3" xfId="5008"/>
    <cellStyle name="Input 33 3 2 3 2" xfId="13268"/>
    <cellStyle name="Input 33 3 2 3 2 2" xfId="25274"/>
    <cellStyle name="Input 33 3 2 3 2 2 2" xfId="46460"/>
    <cellStyle name="Input 33 3 2 3 2 3" xfId="35856"/>
    <cellStyle name="Input 33 3 2 3 3" xfId="20161"/>
    <cellStyle name="Input 33 3 2 3 3 2" xfId="41348"/>
    <cellStyle name="Input 33 3 2 3 4" xfId="30665"/>
    <cellStyle name="Input 33 3 2 3_Table 2A-1_EFT (Annual)" xfId="15307"/>
    <cellStyle name="Input 33 3 2 4" xfId="10612"/>
    <cellStyle name="Input 33 3 2 4 2" xfId="22728"/>
    <cellStyle name="Input 33 3 2 4 2 2" xfId="43914"/>
    <cellStyle name="Input 33 3 2 4 3" xfId="33310"/>
    <cellStyle name="Input 33 3 2 5" xfId="17615"/>
    <cellStyle name="Input 33 3 2 5 2" xfId="38802"/>
    <cellStyle name="Input 33 3 2 6" xfId="27922"/>
    <cellStyle name="Input 33 3 2_Table 2A-1_EFT (Annual)" xfId="7057"/>
    <cellStyle name="Input 33 3 3" xfId="991"/>
    <cellStyle name="Input 33 3 3 2" xfId="4552"/>
    <cellStyle name="Input 33 3 3 2 2" xfId="12812"/>
    <cellStyle name="Input 33 3 3 2 2 2" xfId="24818"/>
    <cellStyle name="Input 33 3 3 2 2 2 2" xfId="46004"/>
    <cellStyle name="Input 33 3 3 2 2 3" xfId="35400"/>
    <cellStyle name="Input 33 3 3 2 3" xfId="19705"/>
    <cellStyle name="Input 33 3 3 2 3 2" xfId="40892"/>
    <cellStyle name="Input 33 3 3 2 4" xfId="30209"/>
    <cellStyle name="Input 33 3 3 2_Table 2A-1_EFT (Annual)" xfId="15308"/>
    <cellStyle name="Input 33 3 3 3" xfId="10156"/>
    <cellStyle name="Input 33 3 3 3 2" xfId="22272"/>
    <cellStyle name="Input 33 3 3 3 2 2" xfId="43458"/>
    <cellStyle name="Input 33 3 3 3 3" xfId="32854"/>
    <cellStyle name="Input 33 3 3 4" xfId="17159"/>
    <cellStyle name="Input 33 3 3 4 2" xfId="38346"/>
    <cellStyle name="Input 33 3 3 5" xfId="27466"/>
    <cellStyle name="Input 33 3 3_Table 2A-1_EFT (Annual)" xfId="7059"/>
    <cellStyle name="Input 33 3 4" xfId="2186"/>
    <cellStyle name="Input 33 3 4 2" xfId="5747"/>
    <cellStyle name="Input 33 3 4 2 2" xfId="13962"/>
    <cellStyle name="Input 33 3 4 2 2 2" xfId="25950"/>
    <cellStyle name="Input 33 3 4 2 2 2 2" xfId="47136"/>
    <cellStyle name="Input 33 3 4 2 2 3" xfId="36532"/>
    <cellStyle name="Input 33 3 4 2 3" xfId="20837"/>
    <cellStyle name="Input 33 3 4 2 3 2" xfId="42024"/>
    <cellStyle name="Input 33 3 4 2 4" xfId="31404"/>
    <cellStyle name="Input 33 3 4 2_Table 2A-1_EFT (Annual)" xfId="15309"/>
    <cellStyle name="Input 33 3 4 3" xfId="11306"/>
    <cellStyle name="Input 33 3 4 3 2" xfId="23404"/>
    <cellStyle name="Input 33 3 4 3 2 2" xfId="44590"/>
    <cellStyle name="Input 33 3 4 3 3" xfId="33986"/>
    <cellStyle name="Input 33 3 4 4" xfId="18291"/>
    <cellStyle name="Input 33 3 4 4 2" xfId="39478"/>
    <cellStyle name="Input 33 3 4 5" xfId="28661"/>
    <cellStyle name="Input 33 3 4_Table 2A-1_EFT (Annual)" xfId="7060"/>
    <cellStyle name="Input 33 3 5" xfId="4040"/>
    <cellStyle name="Input 33 3 5 2" xfId="12364"/>
    <cellStyle name="Input 33 3 5 2 2" xfId="24386"/>
    <cellStyle name="Input 33 3 5 2 2 2" xfId="45572"/>
    <cellStyle name="Input 33 3 5 2 3" xfId="34968"/>
    <cellStyle name="Input 33 3 5 3" xfId="19273"/>
    <cellStyle name="Input 33 3 5 3 2" xfId="40460"/>
    <cellStyle name="Input 33 3 5 4" xfId="29728"/>
    <cellStyle name="Input 33 3 5_Table 2A-1_EFT (Annual)" xfId="15310"/>
    <cellStyle name="Input 33 3 6" xfId="9703"/>
    <cellStyle name="Input 33 3 6 2" xfId="21840"/>
    <cellStyle name="Input 33 3 6 2 2" xfId="43026"/>
    <cellStyle name="Input 33 3 6 3" xfId="32422"/>
    <cellStyle name="Input 33 3 7" xfId="16727"/>
    <cellStyle name="Input 33 3 7 2" xfId="37914"/>
    <cellStyle name="Input 33 3 8" xfId="26985"/>
    <cellStyle name="Input 33 3_Table 2A-1_EFT (Annual)" xfId="3068"/>
    <cellStyle name="Input 33 4" xfId="1286"/>
    <cellStyle name="Input 33 4 2" xfId="2556"/>
    <cellStyle name="Input 33 4 2 2" xfId="6117"/>
    <cellStyle name="Input 33 4 2 2 2" xfId="14311"/>
    <cellStyle name="Input 33 4 2 2 2 2" xfId="26283"/>
    <cellStyle name="Input 33 4 2 2 2 2 2" xfId="47469"/>
    <cellStyle name="Input 33 4 2 2 2 3" xfId="36865"/>
    <cellStyle name="Input 33 4 2 2 3" xfId="21170"/>
    <cellStyle name="Input 33 4 2 2 3 2" xfId="42357"/>
    <cellStyle name="Input 33 4 2 2 4" xfId="31773"/>
    <cellStyle name="Input 33 4 2 2_Table 2A-1_EFT (Annual)" xfId="15311"/>
    <cellStyle name="Input 33 4 2 3" xfId="11653"/>
    <cellStyle name="Input 33 4 2 3 2" xfId="23737"/>
    <cellStyle name="Input 33 4 2 3 2 2" xfId="44923"/>
    <cellStyle name="Input 33 4 2 3 3" xfId="34319"/>
    <cellStyle name="Input 33 4 2 4" xfId="18624"/>
    <cellStyle name="Input 33 4 2 4 2" xfId="39811"/>
    <cellStyle name="Input 33 4 2 5" xfId="29030"/>
    <cellStyle name="Input 33 4 2_Table 2A-1_EFT (Annual)" xfId="7062"/>
    <cellStyle name="Input 33 4 3" xfId="4847"/>
    <cellStyle name="Input 33 4 3 2" xfId="13107"/>
    <cellStyle name="Input 33 4 3 2 2" xfId="25113"/>
    <cellStyle name="Input 33 4 3 2 2 2" xfId="46299"/>
    <cellStyle name="Input 33 4 3 2 3" xfId="35695"/>
    <cellStyle name="Input 33 4 3 3" xfId="20000"/>
    <cellStyle name="Input 33 4 3 3 2" xfId="41187"/>
    <cellStyle name="Input 33 4 3 4" xfId="30504"/>
    <cellStyle name="Input 33 4 3_Table 2A-1_EFT (Annual)" xfId="15312"/>
    <cellStyle name="Input 33 4 4" xfId="10451"/>
    <cellStyle name="Input 33 4 4 2" xfId="22567"/>
    <cellStyle name="Input 33 4 4 2 2" xfId="43753"/>
    <cellStyle name="Input 33 4 4 3" xfId="33149"/>
    <cellStyle name="Input 33 4 5" xfId="17454"/>
    <cellStyle name="Input 33 4 5 2" xfId="38641"/>
    <cellStyle name="Input 33 4 6" xfId="27761"/>
    <cellStyle name="Input 33 4_Table 2A-1_EFT (Annual)" xfId="7061"/>
    <cellStyle name="Input 33 5" xfId="836"/>
    <cellStyle name="Input 33 5 2" xfId="4397"/>
    <cellStyle name="Input 33 5 2 2" xfId="12671"/>
    <cellStyle name="Input 33 5 2 2 2" xfId="24688"/>
    <cellStyle name="Input 33 5 2 2 2 2" xfId="45874"/>
    <cellStyle name="Input 33 5 2 2 3" xfId="35270"/>
    <cellStyle name="Input 33 5 2 3" xfId="19575"/>
    <cellStyle name="Input 33 5 2 3 2" xfId="40762"/>
    <cellStyle name="Input 33 5 2 4" xfId="30054"/>
    <cellStyle name="Input 33 5 2_Table 2A-1_EFT (Annual)" xfId="15313"/>
    <cellStyle name="Input 33 5 3" xfId="10020"/>
    <cellStyle name="Input 33 5 3 2" xfId="22142"/>
    <cellStyle name="Input 33 5 3 2 2" xfId="43328"/>
    <cellStyle name="Input 33 5 3 3" xfId="32724"/>
    <cellStyle name="Input 33 5 4" xfId="17029"/>
    <cellStyle name="Input 33 5 4 2" xfId="38216"/>
    <cellStyle name="Input 33 5 5" xfId="27311"/>
    <cellStyle name="Input 33 5_Table 2A-1_EFT (Annual)" xfId="7063"/>
    <cellStyle name="Input 33 6" xfId="2025"/>
    <cellStyle name="Input 33 6 2" xfId="5586"/>
    <cellStyle name="Input 33 6 2 2" xfId="13801"/>
    <cellStyle name="Input 33 6 2 2 2" xfId="25789"/>
    <cellStyle name="Input 33 6 2 2 2 2" xfId="46975"/>
    <cellStyle name="Input 33 6 2 2 3" xfId="36371"/>
    <cellStyle name="Input 33 6 2 3" xfId="20676"/>
    <cellStyle name="Input 33 6 2 3 2" xfId="41863"/>
    <cellStyle name="Input 33 6 2 4" xfId="31243"/>
    <cellStyle name="Input 33 6 2_Table 2A-1_EFT (Annual)" xfId="15314"/>
    <cellStyle name="Input 33 6 3" xfId="11145"/>
    <cellStyle name="Input 33 6 3 2" xfId="23243"/>
    <cellStyle name="Input 33 6 3 2 2" xfId="44429"/>
    <cellStyle name="Input 33 6 3 3" xfId="33825"/>
    <cellStyle name="Input 33 6 4" xfId="18130"/>
    <cellStyle name="Input 33 6 4 2" xfId="39317"/>
    <cellStyle name="Input 33 6 5" xfId="28500"/>
    <cellStyle name="Input 33 6_Table 2A-1_EFT (Annual)" xfId="7064"/>
    <cellStyle name="Input 33 7" xfId="3833"/>
    <cellStyle name="Input 33 7 2" xfId="12196"/>
    <cellStyle name="Input 33 7 2 2" xfId="24225"/>
    <cellStyle name="Input 33 7 2 2 2" xfId="45411"/>
    <cellStyle name="Input 33 7 2 3" xfId="34807"/>
    <cellStyle name="Input 33 7 3" xfId="19112"/>
    <cellStyle name="Input 33 7 3 2" xfId="40299"/>
    <cellStyle name="Input 33 7 4" xfId="29542"/>
    <cellStyle name="Input 33 7_Table 2A-1_EFT (Annual)" xfId="15315"/>
    <cellStyle name="Input 33 8" xfId="9515"/>
    <cellStyle name="Input 33 8 2" xfId="21679"/>
    <cellStyle name="Input 33 8 2 2" xfId="42865"/>
    <cellStyle name="Input 33 8 3" xfId="32261"/>
    <cellStyle name="Input 33 9" xfId="16566"/>
    <cellStyle name="Input 33 9 2" xfId="37753"/>
    <cellStyle name="Input 33_Table 2A-1_EFT (Annual)" xfId="3066"/>
    <cellStyle name="Input 34" xfId="193"/>
    <cellStyle name="Input 34 2" xfId="586"/>
    <cellStyle name="Input 34 2 2" xfId="1563"/>
    <cellStyle name="Input 34 2 2 2" xfId="2833"/>
    <cellStyle name="Input 34 2 2 2 2" xfId="6394"/>
    <cellStyle name="Input 34 2 2 2 2 2" xfId="14588"/>
    <cellStyle name="Input 34 2 2 2 2 2 2" xfId="26560"/>
    <cellStyle name="Input 34 2 2 2 2 2 2 2" xfId="47746"/>
    <cellStyle name="Input 34 2 2 2 2 2 3" xfId="37142"/>
    <cellStyle name="Input 34 2 2 2 2 3" xfId="21447"/>
    <cellStyle name="Input 34 2 2 2 2 3 2" xfId="42634"/>
    <cellStyle name="Input 34 2 2 2 2 4" xfId="32050"/>
    <cellStyle name="Input 34 2 2 2 2_Table 2A-1_EFT (Annual)" xfId="15316"/>
    <cellStyle name="Input 34 2 2 2 3" xfId="11930"/>
    <cellStyle name="Input 34 2 2 2 3 2" xfId="24014"/>
    <cellStyle name="Input 34 2 2 2 3 2 2" xfId="45200"/>
    <cellStyle name="Input 34 2 2 2 3 3" xfId="34596"/>
    <cellStyle name="Input 34 2 2 2 4" xfId="18901"/>
    <cellStyle name="Input 34 2 2 2 4 2" xfId="40088"/>
    <cellStyle name="Input 34 2 2 2 5" xfId="29307"/>
    <cellStyle name="Input 34 2 2 2_Table 2A-1_EFT (Annual)" xfId="7066"/>
    <cellStyle name="Input 34 2 2 3" xfId="5124"/>
    <cellStyle name="Input 34 2 2 3 2" xfId="13384"/>
    <cellStyle name="Input 34 2 2 3 2 2" xfId="25390"/>
    <cellStyle name="Input 34 2 2 3 2 2 2" xfId="46576"/>
    <cellStyle name="Input 34 2 2 3 2 3" xfId="35972"/>
    <cellStyle name="Input 34 2 2 3 3" xfId="20277"/>
    <cellStyle name="Input 34 2 2 3 3 2" xfId="41464"/>
    <cellStyle name="Input 34 2 2 3 4" xfId="30781"/>
    <cellStyle name="Input 34 2 2 3_Table 2A-1_EFT (Annual)" xfId="15317"/>
    <cellStyle name="Input 34 2 2 4" xfId="10728"/>
    <cellStyle name="Input 34 2 2 4 2" xfId="22844"/>
    <cellStyle name="Input 34 2 2 4 2 2" xfId="44030"/>
    <cellStyle name="Input 34 2 2 4 3" xfId="33426"/>
    <cellStyle name="Input 34 2 2 5" xfId="17731"/>
    <cellStyle name="Input 34 2 2 5 2" xfId="38918"/>
    <cellStyle name="Input 34 2 2 6" xfId="28038"/>
    <cellStyle name="Input 34 2 2_Table 2A-1_EFT (Annual)" xfId="7065"/>
    <cellStyle name="Input 34 2 3" xfId="1085"/>
    <cellStyle name="Input 34 2 3 2" xfId="4646"/>
    <cellStyle name="Input 34 2 3 2 2" xfId="12906"/>
    <cellStyle name="Input 34 2 3 2 2 2" xfId="24912"/>
    <cellStyle name="Input 34 2 3 2 2 2 2" xfId="46098"/>
    <cellStyle name="Input 34 2 3 2 2 3" xfId="35494"/>
    <cellStyle name="Input 34 2 3 2 3" xfId="19799"/>
    <cellStyle name="Input 34 2 3 2 3 2" xfId="40986"/>
    <cellStyle name="Input 34 2 3 2 4" xfId="30303"/>
    <cellStyle name="Input 34 2 3 2_Table 2A-1_EFT (Annual)" xfId="15318"/>
    <cellStyle name="Input 34 2 3 3" xfId="10250"/>
    <cellStyle name="Input 34 2 3 3 2" xfId="22366"/>
    <cellStyle name="Input 34 2 3 3 2 2" xfId="43552"/>
    <cellStyle name="Input 34 2 3 3 3" xfId="32948"/>
    <cellStyle name="Input 34 2 3 4" xfId="17253"/>
    <cellStyle name="Input 34 2 3 4 2" xfId="38440"/>
    <cellStyle name="Input 34 2 3 5" xfId="27560"/>
    <cellStyle name="Input 34 2 3_Table 2A-1_EFT (Annual)" xfId="7067"/>
    <cellStyle name="Input 34 2 4" xfId="2302"/>
    <cellStyle name="Input 34 2 4 2" xfId="5863"/>
    <cellStyle name="Input 34 2 4 2 2" xfId="14078"/>
    <cellStyle name="Input 34 2 4 2 2 2" xfId="26066"/>
    <cellStyle name="Input 34 2 4 2 2 2 2" xfId="47252"/>
    <cellStyle name="Input 34 2 4 2 2 3" xfId="36648"/>
    <cellStyle name="Input 34 2 4 2 3" xfId="20953"/>
    <cellStyle name="Input 34 2 4 2 3 2" xfId="42140"/>
    <cellStyle name="Input 34 2 4 2 4" xfId="31520"/>
    <cellStyle name="Input 34 2 4 2_Table 2A-1_EFT (Annual)" xfId="15319"/>
    <cellStyle name="Input 34 2 4 3" xfId="11422"/>
    <cellStyle name="Input 34 2 4 3 2" xfId="23520"/>
    <cellStyle name="Input 34 2 4 3 2 2" xfId="44706"/>
    <cellStyle name="Input 34 2 4 3 3" xfId="34102"/>
    <cellStyle name="Input 34 2 4 4" xfId="18407"/>
    <cellStyle name="Input 34 2 4 4 2" xfId="39594"/>
    <cellStyle name="Input 34 2 4 5" xfId="28777"/>
    <cellStyle name="Input 34 2 4_Table 2A-1_EFT (Annual)" xfId="7068"/>
    <cellStyle name="Input 34 2 5" xfId="4156"/>
    <cellStyle name="Input 34 2 5 2" xfId="12480"/>
    <cellStyle name="Input 34 2 5 2 2" xfId="24502"/>
    <cellStyle name="Input 34 2 5 2 2 2" xfId="45688"/>
    <cellStyle name="Input 34 2 5 2 3" xfId="35084"/>
    <cellStyle name="Input 34 2 5 3" xfId="19389"/>
    <cellStyle name="Input 34 2 5 3 2" xfId="40576"/>
    <cellStyle name="Input 34 2 5 4" xfId="29844"/>
    <cellStyle name="Input 34 2 5_Table 2A-1_EFT (Annual)" xfId="15320"/>
    <cellStyle name="Input 34 2 6" xfId="9819"/>
    <cellStyle name="Input 34 2 6 2" xfId="21956"/>
    <cellStyle name="Input 34 2 6 2 2" xfId="43142"/>
    <cellStyle name="Input 34 2 6 3" xfId="32538"/>
    <cellStyle name="Input 34 2 7" xfId="16843"/>
    <cellStyle name="Input 34 2 7 2" xfId="38030"/>
    <cellStyle name="Input 34 2 8" xfId="27101"/>
    <cellStyle name="Input 34 2_Table 2A-1_EFT (Annual)" xfId="3070"/>
    <cellStyle name="Input 34 3" xfId="1241"/>
    <cellStyle name="Input 34 3 2" xfId="2511"/>
    <cellStyle name="Input 34 3 2 2" xfId="6072"/>
    <cellStyle name="Input 34 3 2 2 2" xfId="14266"/>
    <cellStyle name="Input 34 3 2 2 2 2" xfId="26238"/>
    <cellStyle name="Input 34 3 2 2 2 2 2" xfId="47424"/>
    <cellStyle name="Input 34 3 2 2 2 3" xfId="36820"/>
    <cellStyle name="Input 34 3 2 2 3" xfId="21125"/>
    <cellStyle name="Input 34 3 2 2 3 2" xfId="42312"/>
    <cellStyle name="Input 34 3 2 2 4" xfId="31728"/>
    <cellStyle name="Input 34 3 2 2_Table 2A-1_EFT (Annual)" xfId="15321"/>
    <cellStyle name="Input 34 3 2 3" xfId="11608"/>
    <cellStyle name="Input 34 3 2 3 2" xfId="23692"/>
    <cellStyle name="Input 34 3 2 3 2 2" xfId="44878"/>
    <cellStyle name="Input 34 3 2 3 3" xfId="34274"/>
    <cellStyle name="Input 34 3 2 4" xfId="18579"/>
    <cellStyle name="Input 34 3 2 4 2" xfId="39766"/>
    <cellStyle name="Input 34 3 2 5" xfId="28985"/>
    <cellStyle name="Input 34 3 2_Table 2A-1_EFT (Annual)" xfId="7070"/>
    <cellStyle name="Input 34 3 3" xfId="4802"/>
    <cellStyle name="Input 34 3 3 2" xfId="13062"/>
    <cellStyle name="Input 34 3 3 2 2" xfId="25068"/>
    <cellStyle name="Input 34 3 3 2 2 2" xfId="46254"/>
    <cellStyle name="Input 34 3 3 2 3" xfId="35650"/>
    <cellStyle name="Input 34 3 3 3" xfId="19955"/>
    <cellStyle name="Input 34 3 3 3 2" xfId="41142"/>
    <cellStyle name="Input 34 3 3 4" xfId="30459"/>
    <cellStyle name="Input 34 3 3_Table 2A-1_EFT (Annual)" xfId="15322"/>
    <cellStyle name="Input 34 3 4" xfId="10406"/>
    <cellStyle name="Input 34 3 4 2" xfId="22522"/>
    <cellStyle name="Input 34 3 4 2 2" xfId="43708"/>
    <cellStyle name="Input 34 3 4 3" xfId="33104"/>
    <cellStyle name="Input 34 3 5" xfId="17409"/>
    <cellStyle name="Input 34 3 5 2" xfId="38596"/>
    <cellStyle name="Input 34 3 6" xfId="27716"/>
    <cellStyle name="Input 34 3_Table 2A-1_EFT (Annual)" xfId="7069"/>
    <cellStyle name="Input 34 4" xfId="794"/>
    <cellStyle name="Input 34 4 2" xfId="4355"/>
    <cellStyle name="Input 34 4 2 2" xfId="12635"/>
    <cellStyle name="Input 34 4 2 2 2" xfId="24652"/>
    <cellStyle name="Input 34 4 2 2 2 2" xfId="45838"/>
    <cellStyle name="Input 34 4 2 2 3" xfId="35234"/>
    <cellStyle name="Input 34 4 2 3" xfId="19539"/>
    <cellStyle name="Input 34 4 2 3 2" xfId="40726"/>
    <cellStyle name="Input 34 4 2 4" xfId="30012"/>
    <cellStyle name="Input 34 4 2_Table 2A-1_EFT (Annual)" xfId="15323"/>
    <cellStyle name="Input 34 4 3" xfId="9983"/>
    <cellStyle name="Input 34 4 3 2" xfId="22106"/>
    <cellStyle name="Input 34 4 3 2 2" xfId="43292"/>
    <cellStyle name="Input 34 4 3 3" xfId="32688"/>
    <cellStyle name="Input 34 4 4" xfId="16993"/>
    <cellStyle name="Input 34 4 4 2" xfId="38180"/>
    <cellStyle name="Input 34 4 5" xfId="27269"/>
    <cellStyle name="Input 34 4_Table 2A-1_EFT (Annual)" xfId="7071"/>
    <cellStyle name="Input 34 5" xfId="1980"/>
    <cellStyle name="Input 34 5 2" xfId="5541"/>
    <cellStyle name="Input 34 5 2 2" xfId="13756"/>
    <cellStyle name="Input 34 5 2 2 2" xfId="25744"/>
    <cellStyle name="Input 34 5 2 2 2 2" xfId="46930"/>
    <cellStyle name="Input 34 5 2 2 3" xfId="36326"/>
    <cellStyle name="Input 34 5 2 3" xfId="20631"/>
    <cellStyle name="Input 34 5 2 3 2" xfId="41818"/>
    <cellStyle name="Input 34 5 2 4" xfId="31198"/>
    <cellStyle name="Input 34 5 2_Table 2A-1_EFT (Annual)" xfId="15324"/>
    <cellStyle name="Input 34 5 3" xfId="11100"/>
    <cellStyle name="Input 34 5 3 2" xfId="23198"/>
    <cellStyle name="Input 34 5 3 2 2" xfId="44384"/>
    <cellStyle name="Input 34 5 3 3" xfId="33780"/>
    <cellStyle name="Input 34 5 4" xfId="18085"/>
    <cellStyle name="Input 34 5 4 2" xfId="39272"/>
    <cellStyle name="Input 34 5 5" xfId="28455"/>
    <cellStyle name="Input 34 5_Table 2A-1_EFT (Annual)" xfId="7072"/>
    <cellStyle name="Input 34 6" xfId="3782"/>
    <cellStyle name="Input 34 6 2" xfId="12150"/>
    <cellStyle name="Input 34 6 2 2" xfId="24180"/>
    <cellStyle name="Input 34 6 2 2 2" xfId="45366"/>
    <cellStyle name="Input 34 6 2 3" xfId="34762"/>
    <cellStyle name="Input 34 6 3" xfId="19067"/>
    <cellStyle name="Input 34 6 3 2" xfId="40254"/>
    <cellStyle name="Input 34 6 4" xfId="29491"/>
    <cellStyle name="Input 34 6_Table 2A-1_EFT (Annual)" xfId="15325"/>
    <cellStyle name="Input 34 7" xfId="9469"/>
    <cellStyle name="Input 34 7 2" xfId="21634"/>
    <cellStyle name="Input 34 7 2 2" xfId="42820"/>
    <cellStyle name="Input 34 7 3" xfId="32216"/>
    <cellStyle name="Input 34 8" xfId="16521"/>
    <cellStyle name="Input 34 8 2" xfId="37708"/>
    <cellStyle name="Input 34 9" xfId="26748"/>
    <cellStyle name="Input 34_Table 2A-1_EFT (Annual)" xfId="3069"/>
    <cellStyle name="Input 35" xfId="289"/>
    <cellStyle name="Input 35 2" xfId="1295"/>
    <cellStyle name="Input 35 2 2" xfId="2565"/>
    <cellStyle name="Input 35 2 2 2" xfId="6126"/>
    <cellStyle name="Input 35 2 2 2 2" xfId="14320"/>
    <cellStyle name="Input 35 2 2 2 2 2" xfId="26292"/>
    <cellStyle name="Input 35 2 2 2 2 2 2" xfId="47478"/>
    <cellStyle name="Input 35 2 2 2 2 3" xfId="36874"/>
    <cellStyle name="Input 35 2 2 2 3" xfId="21179"/>
    <cellStyle name="Input 35 2 2 2 3 2" xfId="42366"/>
    <cellStyle name="Input 35 2 2 2 4" xfId="31782"/>
    <cellStyle name="Input 35 2 2 2_Table 2A-1_EFT (Annual)" xfId="15326"/>
    <cellStyle name="Input 35 2 2 3" xfId="11662"/>
    <cellStyle name="Input 35 2 2 3 2" xfId="23746"/>
    <cellStyle name="Input 35 2 2 3 2 2" xfId="44932"/>
    <cellStyle name="Input 35 2 2 3 3" xfId="34328"/>
    <cellStyle name="Input 35 2 2 4" xfId="18633"/>
    <cellStyle name="Input 35 2 2 4 2" xfId="39820"/>
    <cellStyle name="Input 35 2 2 5" xfId="29039"/>
    <cellStyle name="Input 35 2 2_Table 2A-1_EFT (Annual)" xfId="7074"/>
    <cellStyle name="Input 35 2 3" xfId="4856"/>
    <cellStyle name="Input 35 2 3 2" xfId="13116"/>
    <cellStyle name="Input 35 2 3 2 2" xfId="25122"/>
    <cellStyle name="Input 35 2 3 2 2 2" xfId="46308"/>
    <cellStyle name="Input 35 2 3 2 3" xfId="35704"/>
    <cellStyle name="Input 35 2 3 3" xfId="20009"/>
    <cellStyle name="Input 35 2 3 3 2" xfId="41196"/>
    <cellStyle name="Input 35 2 3 4" xfId="30513"/>
    <cellStyle name="Input 35 2 3_Table 2A-1_EFT (Annual)" xfId="15327"/>
    <cellStyle name="Input 35 2 4" xfId="10460"/>
    <cellStyle name="Input 35 2 4 2" xfId="22576"/>
    <cellStyle name="Input 35 2 4 2 2" xfId="43762"/>
    <cellStyle name="Input 35 2 4 3" xfId="33158"/>
    <cellStyle name="Input 35 2 5" xfId="17463"/>
    <cellStyle name="Input 35 2 5 2" xfId="38650"/>
    <cellStyle name="Input 35 2 6" xfId="27770"/>
    <cellStyle name="Input 35 2_Table 2A-1_EFT (Annual)" xfId="7073"/>
    <cellStyle name="Input 35 3" xfId="845"/>
    <cellStyle name="Input 35 3 2" xfId="4406"/>
    <cellStyle name="Input 35 3 2 2" xfId="12679"/>
    <cellStyle name="Input 35 3 2 2 2" xfId="24696"/>
    <cellStyle name="Input 35 3 2 2 2 2" xfId="45882"/>
    <cellStyle name="Input 35 3 2 2 3" xfId="35278"/>
    <cellStyle name="Input 35 3 2 3" xfId="19583"/>
    <cellStyle name="Input 35 3 2 3 2" xfId="40770"/>
    <cellStyle name="Input 35 3 2 4" xfId="30063"/>
    <cellStyle name="Input 35 3 2_Table 2A-1_EFT (Annual)" xfId="15328"/>
    <cellStyle name="Input 35 3 3" xfId="10028"/>
    <cellStyle name="Input 35 3 3 2" xfId="22150"/>
    <cellStyle name="Input 35 3 3 2 2" xfId="43336"/>
    <cellStyle name="Input 35 3 3 3" xfId="32732"/>
    <cellStyle name="Input 35 3 4" xfId="17037"/>
    <cellStyle name="Input 35 3 4 2" xfId="38224"/>
    <cellStyle name="Input 35 3 5" xfId="27320"/>
    <cellStyle name="Input 35 3_Table 2A-1_EFT (Annual)" xfId="7075"/>
    <cellStyle name="Input 35 4" xfId="2034"/>
    <cellStyle name="Input 35 4 2" xfId="5595"/>
    <cellStyle name="Input 35 4 2 2" xfId="13810"/>
    <cellStyle name="Input 35 4 2 2 2" xfId="25798"/>
    <cellStyle name="Input 35 4 2 2 2 2" xfId="46984"/>
    <cellStyle name="Input 35 4 2 2 3" xfId="36380"/>
    <cellStyle name="Input 35 4 2 3" xfId="20685"/>
    <cellStyle name="Input 35 4 2 3 2" xfId="41872"/>
    <cellStyle name="Input 35 4 2 4" xfId="31252"/>
    <cellStyle name="Input 35 4 2_Table 2A-1_EFT (Annual)" xfId="15329"/>
    <cellStyle name="Input 35 4 3" xfId="11154"/>
    <cellStyle name="Input 35 4 3 2" xfId="23252"/>
    <cellStyle name="Input 35 4 3 2 2" xfId="44438"/>
    <cellStyle name="Input 35 4 3 3" xfId="33834"/>
    <cellStyle name="Input 35 4 4" xfId="18139"/>
    <cellStyle name="Input 35 4 4 2" xfId="39326"/>
    <cellStyle name="Input 35 4 5" xfId="28509"/>
    <cellStyle name="Input 35 4_Table 2A-1_EFT (Annual)" xfId="7076"/>
    <cellStyle name="Input 35 5" xfId="3861"/>
    <cellStyle name="Input 35 5 2" xfId="12205"/>
    <cellStyle name="Input 35 5 2 2" xfId="24234"/>
    <cellStyle name="Input 35 5 2 2 2" xfId="45420"/>
    <cellStyle name="Input 35 5 2 3" xfId="34816"/>
    <cellStyle name="Input 35 5 3" xfId="19121"/>
    <cellStyle name="Input 35 5 3 2" xfId="40308"/>
    <cellStyle name="Input 35 5 4" xfId="29552"/>
    <cellStyle name="Input 35 5_Table 2A-1_EFT (Annual)" xfId="15330"/>
    <cellStyle name="Input 35 6" xfId="9539"/>
    <cellStyle name="Input 35 6 2" xfId="21688"/>
    <cellStyle name="Input 35 6 2 2" xfId="42874"/>
    <cellStyle name="Input 35 6 3" xfId="32270"/>
    <cellStyle name="Input 35 7" xfId="16575"/>
    <cellStyle name="Input 35 7 2" xfId="37762"/>
    <cellStyle name="Input 35 8" xfId="26809"/>
    <cellStyle name="Input 35_Table 2A-1_EFT (Annual)" xfId="3071"/>
    <cellStyle name="Input 36" xfId="642"/>
    <cellStyle name="Input 36 2" xfId="1619"/>
    <cellStyle name="Input 36 2 2" xfId="2889"/>
    <cellStyle name="Input 36 2 2 2" xfId="6450"/>
    <cellStyle name="Input 36 2 2 2 2" xfId="14644"/>
    <cellStyle name="Input 36 2 2 2 2 2" xfId="26616"/>
    <cellStyle name="Input 36 2 2 2 2 2 2" xfId="47802"/>
    <cellStyle name="Input 36 2 2 2 2 3" xfId="37198"/>
    <cellStyle name="Input 36 2 2 2 3" xfId="21503"/>
    <cellStyle name="Input 36 2 2 2 3 2" xfId="42690"/>
    <cellStyle name="Input 36 2 2 2 4" xfId="32106"/>
    <cellStyle name="Input 36 2 2 2_Table 2A-1_EFT (Annual)" xfId="15331"/>
    <cellStyle name="Input 36 2 2 3" xfId="11986"/>
    <cellStyle name="Input 36 2 2 3 2" xfId="24070"/>
    <cellStyle name="Input 36 2 2 3 2 2" xfId="45256"/>
    <cellStyle name="Input 36 2 2 3 3" xfId="34652"/>
    <cellStyle name="Input 36 2 2 4" xfId="18957"/>
    <cellStyle name="Input 36 2 2 4 2" xfId="40144"/>
    <cellStyle name="Input 36 2 2 5" xfId="29363"/>
    <cellStyle name="Input 36 2 2_Table 2A-1_EFT (Annual)" xfId="7078"/>
    <cellStyle name="Input 36 2 3" xfId="5180"/>
    <cellStyle name="Input 36 2 3 2" xfId="13440"/>
    <cellStyle name="Input 36 2 3 2 2" xfId="25446"/>
    <cellStyle name="Input 36 2 3 2 2 2" xfId="46632"/>
    <cellStyle name="Input 36 2 3 2 3" xfId="36028"/>
    <cellStyle name="Input 36 2 3 3" xfId="20333"/>
    <cellStyle name="Input 36 2 3 3 2" xfId="41520"/>
    <cellStyle name="Input 36 2 3 4" xfId="30837"/>
    <cellStyle name="Input 36 2 3_Table 2A-1_EFT (Annual)" xfId="15332"/>
    <cellStyle name="Input 36 2 4" xfId="10784"/>
    <cellStyle name="Input 36 2 4 2" xfId="22900"/>
    <cellStyle name="Input 36 2 4 2 2" xfId="44086"/>
    <cellStyle name="Input 36 2 4 3" xfId="33482"/>
    <cellStyle name="Input 36 2 5" xfId="17787"/>
    <cellStyle name="Input 36 2 5 2" xfId="38974"/>
    <cellStyle name="Input 36 2 6" xfId="28094"/>
    <cellStyle name="Input 36 2_Table 2A-1_EFT (Annual)" xfId="7077"/>
    <cellStyle name="Input 36 3" xfId="1131"/>
    <cellStyle name="Input 36 3 2" xfId="4692"/>
    <cellStyle name="Input 36 3 2 2" xfId="12952"/>
    <cellStyle name="Input 36 3 2 2 2" xfId="24958"/>
    <cellStyle name="Input 36 3 2 2 2 2" xfId="46144"/>
    <cellStyle name="Input 36 3 2 2 3" xfId="35540"/>
    <cellStyle name="Input 36 3 2 3" xfId="19845"/>
    <cellStyle name="Input 36 3 2 3 2" xfId="41032"/>
    <cellStyle name="Input 36 3 2 4" xfId="30349"/>
    <cellStyle name="Input 36 3 2_Table 2A-1_EFT (Annual)" xfId="15333"/>
    <cellStyle name="Input 36 3 3" xfId="10296"/>
    <cellStyle name="Input 36 3 3 2" xfId="22412"/>
    <cellStyle name="Input 36 3 3 2 2" xfId="43598"/>
    <cellStyle name="Input 36 3 3 3" xfId="32994"/>
    <cellStyle name="Input 36 3 4" xfId="17299"/>
    <cellStyle name="Input 36 3 4 2" xfId="38486"/>
    <cellStyle name="Input 36 3 5" xfId="27606"/>
    <cellStyle name="Input 36 3_Table 2A-1_EFT (Annual)" xfId="7079"/>
    <cellStyle name="Input 36 4" xfId="2358"/>
    <cellStyle name="Input 36 4 2" xfId="5919"/>
    <cellStyle name="Input 36 4 2 2" xfId="14134"/>
    <cellStyle name="Input 36 4 2 2 2" xfId="26122"/>
    <cellStyle name="Input 36 4 2 2 2 2" xfId="47308"/>
    <cellStyle name="Input 36 4 2 2 3" xfId="36704"/>
    <cellStyle name="Input 36 4 2 3" xfId="21009"/>
    <cellStyle name="Input 36 4 2 3 2" xfId="42196"/>
    <cellStyle name="Input 36 4 2 4" xfId="31576"/>
    <cellStyle name="Input 36 4 2_Table 2A-1_EFT (Annual)" xfId="15334"/>
    <cellStyle name="Input 36 4 3" xfId="11478"/>
    <cellStyle name="Input 36 4 3 2" xfId="23576"/>
    <cellStyle name="Input 36 4 3 2 2" xfId="44762"/>
    <cellStyle name="Input 36 4 3 3" xfId="34158"/>
    <cellStyle name="Input 36 4 4" xfId="18463"/>
    <cellStyle name="Input 36 4 4 2" xfId="39650"/>
    <cellStyle name="Input 36 4 5" xfId="28833"/>
    <cellStyle name="Input 36 4_Table 2A-1_EFT (Annual)" xfId="7080"/>
    <cellStyle name="Input 36 5" xfId="4212"/>
    <cellStyle name="Input 36 5 2" xfId="12536"/>
    <cellStyle name="Input 36 5 2 2" xfId="24558"/>
    <cellStyle name="Input 36 5 2 2 2" xfId="45744"/>
    <cellStyle name="Input 36 5 2 3" xfId="35140"/>
    <cellStyle name="Input 36 5 3" xfId="19445"/>
    <cellStyle name="Input 36 5 3 2" xfId="40632"/>
    <cellStyle name="Input 36 5 4" xfId="29900"/>
    <cellStyle name="Input 36 5_Table 2A-1_EFT (Annual)" xfId="15335"/>
    <cellStyle name="Input 36 6" xfId="9875"/>
    <cellStyle name="Input 36 6 2" xfId="22012"/>
    <cellStyle name="Input 36 6 2 2" xfId="43198"/>
    <cellStyle name="Input 36 6 3" xfId="32594"/>
    <cellStyle name="Input 36 7" xfId="16899"/>
    <cellStyle name="Input 36 7 2" xfId="38086"/>
    <cellStyle name="Input 36 8" xfId="27157"/>
    <cellStyle name="Input 36_Table 2A-1_EFT (Annual)" xfId="3072"/>
    <cellStyle name="Input 37" xfId="693"/>
    <cellStyle name="Input 37 2" xfId="2362"/>
    <cellStyle name="Input 37 2 2" xfId="5923"/>
    <cellStyle name="Input 37 2 2 2" xfId="14137"/>
    <cellStyle name="Input 37 2 2 2 2" xfId="26125"/>
    <cellStyle name="Input 37 2 2 2 2 2" xfId="47311"/>
    <cellStyle name="Input 37 2 2 2 3" xfId="36707"/>
    <cellStyle name="Input 37 2 2 3" xfId="21012"/>
    <cellStyle name="Input 37 2 2 3 2" xfId="42199"/>
    <cellStyle name="Input 37 2 2 4" xfId="31579"/>
    <cellStyle name="Input 37 2 2_Table 2A-1_EFT (Annual)" xfId="15336"/>
    <cellStyle name="Input 37 2 3" xfId="11482"/>
    <cellStyle name="Input 37 2 3 2" xfId="23579"/>
    <cellStyle name="Input 37 2 3 2 2" xfId="44765"/>
    <cellStyle name="Input 37 2 3 3" xfId="34161"/>
    <cellStyle name="Input 37 2 4" xfId="18466"/>
    <cellStyle name="Input 37 2 4 2" xfId="39653"/>
    <cellStyle name="Input 37 2 5" xfId="28836"/>
    <cellStyle name="Input 37 2_Table 2A-1_EFT (Annual)" xfId="7082"/>
    <cellStyle name="Input 37 3" xfId="4257"/>
    <cellStyle name="Input 37 3 2" xfId="12543"/>
    <cellStyle name="Input 37 3 2 2" xfId="24561"/>
    <cellStyle name="Input 37 3 2 2 2" xfId="45747"/>
    <cellStyle name="Input 37 3 2 3" xfId="35143"/>
    <cellStyle name="Input 37 3 3" xfId="19448"/>
    <cellStyle name="Input 37 3 3 2" xfId="40635"/>
    <cellStyle name="Input 37 3 4" xfId="29916"/>
    <cellStyle name="Input 37 3_Table 2A-1_EFT (Annual)" xfId="15337"/>
    <cellStyle name="Input 37 4" xfId="9889"/>
    <cellStyle name="Input 37 4 2" xfId="22015"/>
    <cellStyle name="Input 37 4 2 2" xfId="43201"/>
    <cellStyle name="Input 37 4 3" xfId="32597"/>
    <cellStyle name="Input 37 5" xfId="16902"/>
    <cellStyle name="Input 37 5 2" xfId="38089"/>
    <cellStyle name="Input 37 6" xfId="27173"/>
    <cellStyle name="Input 37_Table 2A-1_EFT (Annual)" xfId="7081"/>
    <cellStyle name="Input 38" xfId="16007"/>
    <cellStyle name="Input 38 2" xfId="37202"/>
    <cellStyle name="Input 39" xfId="47806"/>
    <cellStyle name="Input 4" xfId="88"/>
    <cellStyle name="Input 4 10" xfId="21521"/>
    <cellStyle name="Input 4 10 2" xfId="42708"/>
    <cellStyle name="Input 4 11" xfId="26644"/>
    <cellStyle name="Input 4 2" xfId="487"/>
    <cellStyle name="Input 4 2 2" xfId="1464"/>
    <cellStyle name="Input 4 2 2 2" xfId="2734"/>
    <cellStyle name="Input 4 2 2 2 2" xfId="6295"/>
    <cellStyle name="Input 4 2 2 2 2 2" xfId="14489"/>
    <cellStyle name="Input 4 2 2 2 2 2 2" xfId="26461"/>
    <cellStyle name="Input 4 2 2 2 2 2 2 2" xfId="47647"/>
    <cellStyle name="Input 4 2 2 2 2 2 3" xfId="37043"/>
    <cellStyle name="Input 4 2 2 2 2 3" xfId="21348"/>
    <cellStyle name="Input 4 2 2 2 2 3 2" xfId="42535"/>
    <cellStyle name="Input 4 2 2 2 2 4" xfId="31951"/>
    <cellStyle name="Input 4 2 2 2 2_Table 2A-1_EFT (Annual)" xfId="15338"/>
    <cellStyle name="Input 4 2 2 2 3" xfId="11831"/>
    <cellStyle name="Input 4 2 2 2 3 2" xfId="23915"/>
    <cellStyle name="Input 4 2 2 2 3 2 2" xfId="45101"/>
    <cellStyle name="Input 4 2 2 2 3 3" xfId="34497"/>
    <cellStyle name="Input 4 2 2 2 4" xfId="18802"/>
    <cellStyle name="Input 4 2 2 2 4 2" xfId="39989"/>
    <cellStyle name="Input 4 2 2 2 5" xfId="29208"/>
    <cellStyle name="Input 4 2 2 2_Table 2A-1_EFT (Annual)" xfId="7084"/>
    <cellStyle name="Input 4 2 2 3" xfId="5025"/>
    <cellStyle name="Input 4 2 2 3 2" xfId="13285"/>
    <cellStyle name="Input 4 2 2 3 2 2" xfId="25291"/>
    <cellStyle name="Input 4 2 2 3 2 2 2" xfId="46477"/>
    <cellStyle name="Input 4 2 2 3 2 3" xfId="35873"/>
    <cellStyle name="Input 4 2 2 3 3" xfId="20178"/>
    <cellStyle name="Input 4 2 2 3 3 2" xfId="41365"/>
    <cellStyle name="Input 4 2 2 3 4" xfId="30682"/>
    <cellStyle name="Input 4 2 2 3_Table 2A-1_EFT (Annual)" xfId="15339"/>
    <cellStyle name="Input 4 2 2 4" xfId="10629"/>
    <cellStyle name="Input 4 2 2 4 2" xfId="22745"/>
    <cellStyle name="Input 4 2 2 4 2 2" xfId="43931"/>
    <cellStyle name="Input 4 2 2 4 3" xfId="33327"/>
    <cellStyle name="Input 4 2 2 5" xfId="17632"/>
    <cellStyle name="Input 4 2 2 5 2" xfId="38819"/>
    <cellStyle name="Input 4 2 2 6" xfId="27939"/>
    <cellStyle name="Input 4 2 2_Table 2A-1_EFT (Annual)" xfId="7083"/>
    <cellStyle name="Input 4 2 3" xfId="1005"/>
    <cellStyle name="Input 4 2 3 2" xfId="4566"/>
    <cellStyle name="Input 4 2 3 2 2" xfId="12826"/>
    <cellStyle name="Input 4 2 3 2 2 2" xfId="24832"/>
    <cellStyle name="Input 4 2 3 2 2 2 2" xfId="46018"/>
    <cellStyle name="Input 4 2 3 2 2 3" xfId="35414"/>
    <cellStyle name="Input 4 2 3 2 3" xfId="19719"/>
    <cellStyle name="Input 4 2 3 2 3 2" xfId="40906"/>
    <cellStyle name="Input 4 2 3 2 4" xfId="30223"/>
    <cellStyle name="Input 4 2 3 2_Table 2A-1_EFT (Annual)" xfId="15340"/>
    <cellStyle name="Input 4 2 3 3" xfId="10170"/>
    <cellStyle name="Input 4 2 3 3 2" xfId="22286"/>
    <cellStyle name="Input 4 2 3 3 2 2" xfId="43472"/>
    <cellStyle name="Input 4 2 3 3 3" xfId="32868"/>
    <cellStyle name="Input 4 2 3 4" xfId="17173"/>
    <cellStyle name="Input 4 2 3 4 2" xfId="38360"/>
    <cellStyle name="Input 4 2 3 5" xfId="27480"/>
    <cellStyle name="Input 4 2 3_Table 2A-1_EFT (Annual)" xfId="7085"/>
    <cellStyle name="Input 4 2 4" xfId="2203"/>
    <cellStyle name="Input 4 2 4 2" xfId="5764"/>
    <cellStyle name="Input 4 2 4 2 2" xfId="13979"/>
    <cellStyle name="Input 4 2 4 2 2 2" xfId="25967"/>
    <cellStyle name="Input 4 2 4 2 2 2 2" xfId="47153"/>
    <cellStyle name="Input 4 2 4 2 2 3" xfId="36549"/>
    <cellStyle name="Input 4 2 4 2 3" xfId="20854"/>
    <cellStyle name="Input 4 2 4 2 3 2" xfId="42041"/>
    <cellStyle name="Input 4 2 4 2 4" xfId="31421"/>
    <cellStyle name="Input 4 2 4 2_Table 2A-1_EFT (Annual)" xfId="15341"/>
    <cellStyle name="Input 4 2 4 3" xfId="11323"/>
    <cellStyle name="Input 4 2 4 3 2" xfId="23421"/>
    <cellStyle name="Input 4 2 4 3 2 2" xfId="44607"/>
    <cellStyle name="Input 4 2 4 3 3" xfId="34003"/>
    <cellStyle name="Input 4 2 4 4" xfId="18308"/>
    <cellStyle name="Input 4 2 4 4 2" xfId="39495"/>
    <cellStyle name="Input 4 2 4 5" xfId="28678"/>
    <cellStyle name="Input 4 2 4_Table 2A-1_EFT (Annual)" xfId="7086"/>
    <cellStyle name="Input 4 2 5" xfId="4057"/>
    <cellStyle name="Input 4 2 5 2" xfId="12381"/>
    <cellStyle name="Input 4 2 5 2 2" xfId="24403"/>
    <cellStyle name="Input 4 2 5 2 2 2" xfId="45589"/>
    <cellStyle name="Input 4 2 5 2 3" xfId="34985"/>
    <cellStyle name="Input 4 2 5 3" xfId="19290"/>
    <cellStyle name="Input 4 2 5 3 2" xfId="40477"/>
    <cellStyle name="Input 4 2 5 4" xfId="29745"/>
    <cellStyle name="Input 4 2 5_Table 2A-1_EFT (Annual)" xfId="15342"/>
    <cellStyle name="Input 4 2 6" xfId="9720"/>
    <cellStyle name="Input 4 2 6 2" xfId="21857"/>
    <cellStyle name="Input 4 2 6 2 2" xfId="43043"/>
    <cellStyle name="Input 4 2 6 3" xfId="32439"/>
    <cellStyle name="Input 4 2 7" xfId="16744"/>
    <cellStyle name="Input 4 2 7 2" xfId="37931"/>
    <cellStyle name="Input 4 2 8" xfId="27002"/>
    <cellStyle name="Input 4 2_Table 2A-1_EFT (Annual)" xfId="3074"/>
    <cellStyle name="Input 4 3" xfId="320"/>
    <cellStyle name="Input 4 3 2" xfId="1308"/>
    <cellStyle name="Input 4 3 2 2" xfId="2578"/>
    <cellStyle name="Input 4 3 2 2 2" xfId="6139"/>
    <cellStyle name="Input 4 3 2 2 2 2" xfId="14333"/>
    <cellStyle name="Input 4 3 2 2 2 2 2" xfId="26305"/>
    <cellStyle name="Input 4 3 2 2 2 2 2 2" xfId="47491"/>
    <cellStyle name="Input 4 3 2 2 2 2 3" xfId="36887"/>
    <cellStyle name="Input 4 3 2 2 2 3" xfId="21192"/>
    <cellStyle name="Input 4 3 2 2 2 3 2" xfId="42379"/>
    <cellStyle name="Input 4 3 2 2 2 4" xfId="31795"/>
    <cellStyle name="Input 4 3 2 2 2_Table 2A-1_EFT (Annual)" xfId="15343"/>
    <cellStyle name="Input 4 3 2 2 3" xfId="11675"/>
    <cellStyle name="Input 4 3 2 2 3 2" xfId="23759"/>
    <cellStyle name="Input 4 3 2 2 3 2 2" xfId="44945"/>
    <cellStyle name="Input 4 3 2 2 3 3" xfId="34341"/>
    <cellStyle name="Input 4 3 2 2 4" xfId="18646"/>
    <cellStyle name="Input 4 3 2 2 4 2" xfId="39833"/>
    <cellStyle name="Input 4 3 2 2 5" xfId="29052"/>
    <cellStyle name="Input 4 3 2 2_Table 2A-1_EFT (Annual)" xfId="7088"/>
    <cellStyle name="Input 4 3 2 3" xfId="4869"/>
    <cellStyle name="Input 4 3 2 3 2" xfId="13129"/>
    <cellStyle name="Input 4 3 2 3 2 2" xfId="25135"/>
    <cellStyle name="Input 4 3 2 3 2 2 2" xfId="46321"/>
    <cellStyle name="Input 4 3 2 3 2 3" xfId="35717"/>
    <cellStyle name="Input 4 3 2 3 3" xfId="20022"/>
    <cellStyle name="Input 4 3 2 3 3 2" xfId="41209"/>
    <cellStyle name="Input 4 3 2 3 4" xfId="30526"/>
    <cellStyle name="Input 4 3 2 3_Table 2A-1_EFT (Annual)" xfId="15344"/>
    <cellStyle name="Input 4 3 2 4" xfId="10473"/>
    <cellStyle name="Input 4 3 2 4 2" xfId="22589"/>
    <cellStyle name="Input 4 3 2 4 2 2" xfId="43775"/>
    <cellStyle name="Input 4 3 2 4 3" xfId="33171"/>
    <cellStyle name="Input 4 3 2 5" xfId="17476"/>
    <cellStyle name="Input 4 3 2 5 2" xfId="38663"/>
    <cellStyle name="Input 4 3 2 6" xfId="27783"/>
    <cellStyle name="Input 4 3 2_Table 2A-1_EFT (Annual)" xfId="7087"/>
    <cellStyle name="Input 4 3 3" xfId="868"/>
    <cellStyle name="Input 4 3 3 2" xfId="4429"/>
    <cellStyle name="Input 4 3 3 2 2" xfId="12694"/>
    <cellStyle name="Input 4 3 3 2 2 2" xfId="24706"/>
    <cellStyle name="Input 4 3 3 2 2 2 2" xfId="45892"/>
    <cellStyle name="Input 4 3 3 2 2 3" xfId="35288"/>
    <cellStyle name="Input 4 3 3 2 3" xfId="19593"/>
    <cellStyle name="Input 4 3 3 2 3 2" xfId="40780"/>
    <cellStyle name="Input 4 3 3 2 4" xfId="30086"/>
    <cellStyle name="Input 4 3 3 2_Table 2A-1_EFT (Annual)" xfId="15345"/>
    <cellStyle name="Input 4 3 3 3" xfId="10041"/>
    <cellStyle name="Input 4 3 3 3 2" xfId="22160"/>
    <cellStyle name="Input 4 3 3 3 2 2" xfId="43346"/>
    <cellStyle name="Input 4 3 3 3 3" xfId="32742"/>
    <cellStyle name="Input 4 3 3 4" xfId="17047"/>
    <cellStyle name="Input 4 3 3 4 2" xfId="38234"/>
    <cellStyle name="Input 4 3 3 5" xfId="27343"/>
    <cellStyle name="Input 4 3 3_Table 2A-1_EFT (Annual)" xfId="7089"/>
    <cellStyle name="Input 4 3 4" xfId="2047"/>
    <cellStyle name="Input 4 3 4 2" xfId="5608"/>
    <cellStyle name="Input 4 3 4 2 2" xfId="13823"/>
    <cellStyle name="Input 4 3 4 2 2 2" xfId="25811"/>
    <cellStyle name="Input 4 3 4 2 2 2 2" xfId="46997"/>
    <cellStyle name="Input 4 3 4 2 2 3" xfId="36393"/>
    <cellStyle name="Input 4 3 4 2 3" xfId="20698"/>
    <cellStyle name="Input 4 3 4 2 3 2" xfId="41885"/>
    <cellStyle name="Input 4 3 4 2 4" xfId="31265"/>
    <cellStyle name="Input 4 3 4 2_Table 2A-1_EFT (Annual)" xfId="15346"/>
    <cellStyle name="Input 4 3 4 3" xfId="11167"/>
    <cellStyle name="Input 4 3 4 3 2" xfId="23265"/>
    <cellStyle name="Input 4 3 4 3 2 2" xfId="44451"/>
    <cellStyle name="Input 4 3 4 3 3" xfId="33847"/>
    <cellStyle name="Input 4 3 4 4" xfId="18152"/>
    <cellStyle name="Input 4 3 4 4 2" xfId="39339"/>
    <cellStyle name="Input 4 3 4 5" xfId="28522"/>
    <cellStyle name="Input 4 3 4_Table 2A-1_EFT (Annual)" xfId="7090"/>
    <cellStyle name="Input 4 3 5" xfId="3890"/>
    <cellStyle name="Input 4 3 5 2" xfId="12222"/>
    <cellStyle name="Input 4 3 5 2 2" xfId="24247"/>
    <cellStyle name="Input 4 3 5 2 2 2" xfId="45433"/>
    <cellStyle name="Input 4 3 5 2 3" xfId="34829"/>
    <cellStyle name="Input 4 3 5 3" xfId="19134"/>
    <cellStyle name="Input 4 3 5 3 2" xfId="40321"/>
    <cellStyle name="Input 4 3 5 4" xfId="29578"/>
    <cellStyle name="Input 4 3 5_Table 2A-1_EFT (Annual)" xfId="15347"/>
    <cellStyle name="Input 4 3 6" xfId="9559"/>
    <cellStyle name="Input 4 3 6 2" xfId="21701"/>
    <cellStyle name="Input 4 3 6 2 2" xfId="42887"/>
    <cellStyle name="Input 4 3 6 3" xfId="32283"/>
    <cellStyle name="Input 4 3 7" xfId="16588"/>
    <cellStyle name="Input 4 3 7 2" xfId="37775"/>
    <cellStyle name="Input 4 3 8" xfId="26835"/>
    <cellStyle name="Input 4 3_Table 2A-1_EFT (Annual)" xfId="3075"/>
    <cellStyle name="Input 4 4" xfId="1142"/>
    <cellStyle name="Input 4 4 2" xfId="2412"/>
    <cellStyle name="Input 4 4 2 2" xfId="5973"/>
    <cellStyle name="Input 4 4 2 2 2" xfId="14167"/>
    <cellStyle name="Input 4 4 2 2 2 2" xfId="26139"/>
    <cellStyle name="Input 4 4 2 2 2 2 2" xfId="47325"/>
    <cellStyle name="Input 4 4 2 2 2 3" xfId="36721"/>
    <cellStyle name="Input 4 4 2 2 3" xfId="21026"/>
    <cellStyle name="Input 4 4 2 2 3 2" xfId="42213"/>
    <cellStyle name="Input 4 4 2 2 4" xfId="31629"/>
    <cellStyle name="Input 4 4 2 2_Table 2A-1_EFT (Annual)" xfId="15348"/>
    <cellStyle name="Input 4 4 2 3" xfId="11509"/>
    <cellStyle name="Input 4 4 2 3 2" xfId="23593"/>
    <cellStyle name="Input 4 4 2 3 2 2" xfId="44779"/>
    <cellStyle name="Input 4 4 2 3 3" xfId="34175"/>
    <cellStyle name="Input 4 4 2 4" xfId="18480"/>
    <cellStyle name="Input 4 4 2 4 2" xfId="39667"/>
    <cellStyle name="Input 4 4 2 5" xfId="28886"/>
    <cellStyle name="Input 4 4 2_Table 2A-1_EFT (Annual)" xfId="7092"/>
    <cellStyle name="Input 4 4 3" xfId="4703"/>
    <cellStyle name="Input 4 4 3 2" xfId="12963"/>
    <cellStyle name="Input 4 4 3 2 2" xfId="24969"/>
    <cellStyle name="Input 4 4 3 2 2 2" xfId="46155"/>
    <cellStyle name="Input 4 4 3 2 3" xfId="35551"/>
    <cellStyle name="Input 4 4 3 3" xfId="19856"/>
    <cellStyle name="Input 4 4 3 3 2" xfId="41043"/>
    <cellStyle name="Input 4 4 3 4" xfId="30360"/>
    <cellStyle name="Input 4 4 3_Table 2A-1_EFT (Annual)" xfId="15349"/>
    <cellStyle name="Input 4 4 4" xfId="10307"/>
    <cellStyle name="Input 4 4 4 2" xfId="22423"/>
    <cellStyle name="Input 4 4 4 2 2" xfId="43609"/>
    <cellStyle name="Input 4 4 4 3" xfId="33005"/>
    <cellStyle name="Input 4 4 5" xfId="17310"/>
    <cellStyle name="Input 4 4 5 2" xfId="38497"/>
    <cellStyle name="Input 4 4 6" xfId="27617"/>
    <cellStyle name="Input 4 4_Table 2A-1_EFT (Annual)" xfId="7091"/>
    <cellStyle name="Input 4 5" xfId="709"/>
    <cellStyle name="Input 4 5 2" xfId="4270"/>
    <cellStyle name="Input 4 5 2 2" xfId="12554"/>
    <cellStyle name="Input 4 5 2 2 2" xfId="24572"/>
    <cellStyle name="Input 4 5 2 2 2 2" xfId="45758"/>
    <cellStyle name="Input 4 5 2 2 3" xfId="35154"/>
    <cellStyle name="Input 4 5 2 3" xfId="19459"/>
    <cellStyle name="Input 4 5 2 3 2" xfId="40646"/>
    <cellStyle name="Input 4 5 2 4" xfId="29927"/>
    <cellStyle name="Input 4 5 2_Table 2A-1_EFT (Annual)" xfId="15350"/>
    <cellStyle name="Input 4 5 3" xfId="9901"/>
    <cellStyle name="Input 4 5 3 2" xfId="22026"/>
    <cellStyle name="Input 4 5 3 2 2" xfId="43212"/>
    <cellStyle name="Input 4 5 3 3" xfId="32608"/>
    <cellStyle name="Input 4 5 4" xfId="16913"/>
    <cellStyle name="Input 4 5 4 2" xfId="38100"/>
    <cellStyle name="Input 4 5 5" xfId="27184"/>
    <cellStyle name="Input 4 5_Table 2A-1_EFT (Annual)" xfId="7093"/>
    <cellStyle name="Input 4 6" xfId="1883"/>
    <cellStyle name="Input 4 6 2" xfId="5444"/>
    <cellStyle name="Input 4 6 2 2" xfId="13659"/>
    <cellStyle name="Input 4 6 2 2 2" xfId="25647"/>
    <cellStyle name="Input 4 6 2 2 2 2" xfId="46833"/>
    <cellStyle name="Input 4 6 2 2 3" xfId="36229"/>
    <cellStyle name="Input 4 6 2 3" xfId="20534"/>
    <cellStyle name="Input 4 6 2 3 2" xfId="41721"/>
    <cellStyle name="Input 4 6 2 4" xfId="31101"/>
    <cellStyle name="Input 4 6 2_Table 2A-1_EFT (Annual)" xfId="15351"/>
    <cellStyle name="Input 4 6 3" xfId="11003"/>
    <cellStyle name="Input 4 6 3 2" xfId="23101"/>
    <cellStyle name="Input 4 6 3 2 2" xfId="44287"/>
    <cellStyle name="Input 4 6 3 3" xfId="33683"/>
    <cellStyle name="Input 4 6 4" xfId="17988"/>
    <cellStyle name="Input 4 6 4 2" xfId="39175"/>
    <cellStyle name="Input 4 6 5" xfId="28358"/>
    <cellStyle name="Input 4 6_Table 2A-1_EFT (Annual)" xfId="7094"/>
    <cellStyle name="Input 4 7" xfId="3677"/>
    <cellStyle name="Input 4 7 2" xfId="12050"/>
    <cellStyle name="Input 4 7 2 2" xfId="24081"/>
    <cellStyle name="Input 4 7 2 2 2" xfId="45267"/>
    <cellStyle name="Input 4 7 2 3" xfId="34663"/>
    <cellStyle name="Input 4 7 3" xfId="18968"/>
    <cellStyle name="Input 4 7 3 2" xfId="40155"/>
    <cellStyle name="Input 4 7 4" xfId="29387"/>
    <cellStyle name="Input 4 7_Table 2A-1_EFT (Annual)" xfId="15352"/>
    <cellStyle name="Input 4 8" xfId="9367"/>
    <cellStyle name="Input 4 8 2" xfId="21535"/>
    <cellStyle name="Input 4 8 2 2" xfId="42721"/>
    <cellStyle name="Input 4 8 3" xfId="32117"/>
    <cellStyle name="Input 4 9" xfId="16422"/>
    <cellStyle name="Input 4 9 2" xfId="37609"/>
    <cellStyle name="Input 4_Table 2A-1_EFT (Annual)" xfId="3073"/>
    <cellStyle name="Input 5" xfId="119"/>
    <cellStyle name="Input 5 10" xfId="21506"/>
    <cellStyle name="Input 5 10 2" xfId="42693"/>
    <cellStyle name="Input 5 11" xfId="26674"/>
    <cellStyle name="Input 5 2" xfId="512"/>
    <cellStyle name="Input 5 2 2" xfId="1489"/>
    <cellStyle name="Input 5 2 2 2" xfId="2759"/>
    <cellStyle name="Input 5 2 2 2 2" xfId="6320"/>
    <cellStyle name="Input 5 2 2 2 2 2" xfId="14514"/>
    <cellStyle name="Input 5 2 2 2 2 2 2" xfId="26486"/>
    <cellStyle name="Input 5 2 2 2 2 2 2 2" xfId="47672"/>
    <cellStyle name="Input 5 2 2 2 2 2 3" xfId="37068"/>
    <cellStyle name="Input 5 2 2 2 2 3" xfId="21373"/>
    <cellStyle name="Input 5 2 2 2 2 3 2" xfId="42560"/>
    <cellStyle name="Input 5 2 2 2 2 4" xfId="31976"/>
    <cellStyle name="Input 5 2 2 2 2_Table 2A-1_EFT (Annual)" xfId="15353"/>
    <cellStyle name="Input 5 2 2 2 3" xfId="11856"/>
    <cellStyle name="Input 5 2 2 2 3 2" xfId="23940"/>
    <cellStyle name="Input 5 2 2 2 3 2 2" xfId="45126"/>
    <cellStyle name="Input 5 2 2 2 3 3" xfId="34522"/>
    <cellStyle name="Input 5 2 2 2 4" xfId="18827"/>
    <cellStyle name="Input 5 2 2 2 4 2" xfId="40014"/>
    <cellStyle name="Input 5 2 2 2 5" xfId="29233"/>
    <cellStyle name="Input 5 2 2 2_Table 2A-1_EFT (Annual)" xfId="7096"/>
    <cellStyle name="Input 5 2 2 3" xfId="5050"/>
    <cellStyle name="Input 5 2 2 3 2" xfId="13310"/>
    <cellStyle name="Input 5 2 2 3 2 2" xfId="25316"/>
    <cellStyle name="Input 5 2 2 3 2 2 2" xfId="46502"/>
    <cellStyle name="Input 5 2 2 3 2 3" xfId="35898"/>
    <cellStyle name="Input 5 2 2 3 3" xfId="20203"/>
    <cellStyle name="Input 5 2 2 3 3 2" xfId="41390"/>
    <cellStyle name="Input 5 2 2 3 4" xfId="30707"/>
    <cellStyle name="Input 5 2 2 3_Table 2A-1_EFT (Annual)" xfId="15354"/>
    <cellStyle name="Input 5 2 2 4" xfId="10654"/>
    <cellStyle name="Input 5 2 2 4 2" xfId="22770"/>
    <cellStyle name="Input 5 2 2 4 2 2" xfId="43956"/>
    <cellStyle name="Input 5 2 2 4 3" xfId="33352"/>
    <cellStyle name="Input 5 2 2 5" xfId="17657"/>
    <cellStyle name="Input 5 2 2 5 2" xfId="38844"/>
    <cellStyle name="Input 5 2 2 6" xfId="27964"/>
    <cellStyle name="Input 5 2 2_Table 2A-1_EFT (Annual)" xfId="7095"/>
    <cellStyle name="Input 5 2 3" xfId="1023"/>
    <cellStyle name="Input 5 2 3 2" xfId="4584"/>
    <cellStyle name="Input 5 2 3 2 2" xfId="12844"/>
    <cellStyle name="Input 5 2 3 2 2 2" xfId="24850"/>
    <cellStyle name="Input 5 2 3 2 2 2 2" xfId="46036"/>
    <cellStyle name="Input 5 2 3 2 2 3" xfId="35432"/>
    <cellStyle name="Input 5 2 3 2 3" xfId="19737"/>
    <cellStyle name="Input 5 2 3 2 3 2" xfId="40924"/>
    <cellStyle name="Input 5 2 3 2 4" xfId="30241"/>
    <cellStyle name="Input 5 2 3 2_Table 2A-1_EFT (Annual)" xfId="15355"/>
    <cellStyle name="Input 5 2 3 3" xfId="10188"/>
    <cellStyle name="Input 5 2 3 3 2" xfId="22304"/>
    <cellStyle name="Input 5 2 3 3 2 2" xfId="43490"/>
    <cellStyle name="Input 5 2 3 3 3" xfId="32886"/>
    <cellStyle name="Input 5 2 3 4" xfId="17191"/>
    <cellStyle name="Input 5 2 3 4 2" xfId="38378"/>
    <cellStyle name="Input 5 2 3 5" xfId="27498"/>
    <cellStyle name="Input 5 2 3_Table 2A-1_EFT (Annual)" xfId="7097"/>
    <cellStyle name="Input 5 2 4" xfId="2228"/>
    <cellStyle name="Input 5 2 4 2" xfId="5789"/>
    <cellStyle name="Input 5 2 4 2 2" xfId="14004"/>
    <cellStyle name="Input 5 2 4 2 2 2" xfId="25992"/>
    <cellStyle name="Input 5 2 4 2 2 2 2" xfId="47178"/>
    <cellStyle name="Input 5 2 4 2 2 3" xfId="36574"/>
    <cellStyle name="Input 5 2 4 2 3" xfId="20879"/>
    <cellStyle name="Input 5 2 4 2 3 2" xfId="42066"/>
    <cellStyle name="Input 5 2 4 2 4" xfId="31446"/>
    <cellStyle name="Input 5 2 4 2_Table 2A-1_EFT (Annual)" xfId="15356"/>
    <cellStyle name="Input 5 2 4 3" xfId="11348"/>
    <cellStyle name="Input 5 2 4 3 2" xfId="23446"/>
    <cellStyle name="Input 5 2 4 3 2 2" xfId="44632"/>
    <cellStyle name="Input 5 2 4 3 3" xfId="34028"/>
    <cellStyle name="Input 5 2 4 4" xfId="18333"/>
    <cellStyle name="Input 5 2 4 4 2" xfId="39520"/>
    <cellStyle name="Input 5 2 4 5" xfId="28703"/>
    <cellStyle name="Input 5 2 4_Table 2A-1_EFT (Annual)" xfId="7098"/>
    <cellStyle name="Input 5 2 5" xfId="4082"/>
    <cellStyle name="Input 5 2 5 2" xfId="12406"/>
    <cellStyle name="Input 5 2 5 2 2" xfId="24428"/>
    <cellStyle name="Input 5 2 5 2 2 2" xfId="45614"/>
    <cellStyle name="Input 5 2 5 2 3" xfId="35010"/>
    <cellStyle name="Input 5 2 5 3" xfId="19315"/>
    <cellStyle name="Input 5 2 5 3 2" xfId="40502"/>
    <cellStyle name="Input 5 2 5 4" xfId="29770"/>
    <cellStyle name="Input 5 2 5_Table 2A-1_EFT (Annual)" xfId="15357"/>
    <cellStyle name="Input 5 2 6" xfId="9745"/>
    <cellStyle name="Input 5 2 6 2" xfId="21882"/>
    <cellStyle name="Input 5 2 6 2 2" xfId="43068"/>
    <cellStyle name="Input 5 2 6 3" xfId="32464"/>
    <cellStyle name="Input 5 2 7" xfId="16769"/>
    <cellStyle name="Input 5 2 7 2" xfId="37956"/>
    <cellStyle name="Input 5 2 8" xfId="27027"/>
    <cellStyle name="Input 5 2_Table 2A-1_EFT (Annual)" xfId="3077"/>
    <cellStyle name="Input 5 3" xfId="350"/>
    <cellStyle name="Input 5 3 2" xfId="1333"/>
    <cellStyle name="Input 5 3 2 2" xfId="2603"/>
    <cellStyle name="Input 5 3 2 2 2" xfId="6164"/>
    <cellStyle name="Input 5 3 2 2 2 2" xfId="14358"/>
    <cellStyle name="Input 5 3 2 2 2 2 2" xfId="26330"/>
    <cellStyle name="Input 5 3 2 2 2 2 2 2" xfId="47516"/>
    <cellStyle name="Input 5 3 2 2 2 2 3" xfId="36912"/>
    <cellStyle name="Input 5 3 2 2 2 3" xfId="21217"/>
    <cellStyle name="Input 5 3 2 2 2 3 2" xfId="42404"/>
    <cellStyle name="Input 5 3 2 2 2 4" xfId="31820"/>
    <cellStyle name="Input 5 3 2 2 2_Table 2A-1_EFT (Annual)" xfId="15358"/>
    <cellStyle name="Input 5 3 2 2 3" xfId="11700"/>
    <cellStyle name="Input 5 3 2 2 3 2" xfId="23784"/>
    <cellStyle name="Input 5 3 2 2 3 2 2" xfId="44970"/>
    <cellStyle name="Input 5 3 2 2 3 3" xfId="34366"/>
    <cellStyle name="Input 5 3 2 2 4" xfId="18671"/>
    <cellStyle name="Input 5 3 2 2 4 2" xfId="39858"/>
    <cellStyle name="Input 5 3 2 2 5" xfId="29077"/>
    <cellStyle name="Input 5 3 2 2_Table 2A-1_EFT (Annual)" xfId="7100"/>
    <cellStyle name="Input 5 3 2 3" xfId="4894"/>
    <cellStyle name="Input 5 3 2 3 2" xfId="13154"/>
    <cellStyle name="Input 5 3 2 3 2 2" xfId="25160"/>
    <cellStyle name="Input 5 3 2 3 2 2 2" xfId="46346"/>
    <cellStyle name="Input 5 3 2 3 2 3" xfId="35742"/>
    <cellStyle name="Input 5 3 2 3 3" xfId="20047"/>
    <cellStyle name="Input 5 3 2 3 3 2" xfId="41234"/>
    <cellStyle name="Input 5 3 2 3 4" xfId="30551"/>
    <cellStyle name="Input 5 3 2 3_Table 2A-1_EFT (Annual)" xfId="15359"/>
    <cellStyle name="Input 5 3 2 4" xfId="10498"/>
    <cellStyle name="Input 5 3 2 4 2" xfId="22614"/>
    <cellStyle name="Input 5 3 2 4 2 2" xfId="43800"/>
    <cellStyle name="Input 5 3 2 4 3" xfId="33196"/>
    <cellStyle name="Input 5 3 2 5" xfId="17501"/>
    <cellStyle name="Input 5 3 2 5 2" xfId="38688"/>
    <cellStyle name="Input 5 3 2 6" xfId="27808"/>
    <cellStyle name="Input 5 3 2_Table 2A-1_EFT (Annual)" xfId="7099"/>
    <cellStyle name="Input 5 3 3" xfId="891"/>
    <cellStyle name="Input 5 3 3 2" xfId="4452"/>
    <cellStyle name="Input 5 3 3 2 2" xfId="12714"/>
    <cellStyle name="Input 5 3 3 2 2 2" xfId="24724"/>
    <cellStyle name="Input 5 3 3 2 2 2 2" xfId="45910"/>
    <cellStyle name="Input 5 3 3 2 2 3" xfId="35306"/>
    <cellStyle name="Input 5 3 3 2 3" xfId="19611"/>
    <cellStyle name="Input 5 3 3 2 3 2" xfId="40798"/>
    <cellStyle name="Input 5 3 3 2 4" xfId="30109"/>
    <cellStyle name="Input 5 3 3 2_Table 2A-1_EFT (Annual)" xfId="15360"/>
    <cellStyle name="Input 5 3 3 3" xfId="10061"/>
    <cellStyle name="Input 5 3 3 3 2" xfId="22178"/>
    <cellStyle name="Input 5 3 3 3 2 2" xfId="43364"/>
    <cellStyle name="Input 5 3 3 3 3" xfId="32760"/>
    <cellStyle name="Input 5 3 3 4" xfId="17065"/>
    <cellStyle name="Input 5 3 3 4 2" xfId="38252"/>
    <cellStyle name="Input 5 3 3 5" xfId="27366"/>
    <cellStyle name="Input 5 3 3_Table 2A-1_EFT (Annual)" xfId="7101"/>
    <cellStyle name="Input 5 3 4" xfId="2072"/>
    <cellStyle name="Input 5 3 4 2" xfId="5633"/>
    <cellStyle name="Input 5 3 4 2 2" xfId="13848"/>
    <cellStyle name="Input 5 3 4 2 2 2" xfId="25836"/>
    <cellStyle name="Input 5 3 4 2 2 2 2" xfId="47022"/>
    <cellStyle name="Input 5 3 4 2 2 3" xfId="36418"/>
    <cellStyle name="Input 5 3 4 2 3" xfId="20723"/>
    <cellStyle name="Input 5 3 4 2 3 2" xfId="41910"/>
    <cellStyle name="Input 5 3 4 2 4" xfId="31290"/>
    <cellStyle name="Input 5 3 4 2_Table 2A-1_EFT (Annual)" xfId="15361"/>
    <cellStyle name="Input 5 3 4 3" xfId="11192"/>
    <cellStyle name="Input 5 3 4 3 2" xfId="23290"/>
    <cellStyle name="Input 5 3 4 3 2 2" xfId="44476"/>
    <cellStyle name="Input 5 3 4 3 3" xfId="33872"/>
    <cellStyle name="Input 5 3 4 4" xfId="18177"/>
    <cellStyle name="Input 5 3 4 4 2" xfId="39364"/>
    <cellStyle name="Input 5 3 4 5" xfId="28547"/>
    <cellStyle name="Input 5 3 4_Table 2A-1_EFT (Annual)" xfId="7102"/>
    <cellStyle name="Input 5 3 5" xfId="3920"/>
    <cellStyle name="Input 5 3 5 2" xfId="12248"/>
    <cellStyle name="Input 5 3 5 2 2" xfId="24272"/>
    <cellStyle name="Input 5 3 5 2 2 2" xfId="45458"/>
    <cellStyle name="Input 5 3 5 2 3" xfId="34854"/>
    <cellStyle name="Input 5 3 5 3" xfId="19159"/>
    <cellStyle name="Input 5 3 5 3 2" xfId="40346"/>
    <cellStyle name="Input 5 3 5 4" xfId="29608"/>
    <cellStyle name="Input 5 3 5_Table 2A-1_EFT (Annual)" xfId="15362"/>
    <cellStyle name="Input 5 3 6" xfId="9585"/>
    <cellStyle name="Input 5 3 6 2" xfId="21726"/>
    <cellStyle name="Input 5 3 6 2 2" xfId="42912"/>
    <cellStyle name="Input 5 3 6 3" xfId="32308"/>
    <cellStyle name="Input 5 3 7" xfId="16613"/>
    <cellStyle name="Input 5 3 7 2" xfId="37800"/>
    <cellStyle name="Input 5 3 8" xfId="26865"/>
    <cellStyle name="Input 5 3_Table 2A-1_EFT (Annual)" xfId="3078"/>
    <cellStyle name="Input 5 4" xfId="1167"/>
    <cellStyle name="Input 5 4 2" xfId="2437"/>
    <cellStyle name="Input 5 4 2 2" xfId="5998"/>
    <cellStyle name="Input 5 4 2 2 2" xfId="14192"/>
    <cellStyle name="Input 5 4 2 2 2 2" xfId="26164"/>
    <cellStyle name="Input 5 4 2 2 2 2 2" xfId="47350"/>
    <cellStyle name="Input 5 4 2 2 2 3" xfId="36746"/>
    <cellStyle name="Input 5 4 2 2 3" xfId="21051"/>
    <cellStyle name="Input 5 4 2 2 3 2" xfId="42238"/>
    <cellStyle name="Input 5 4 2 2 4" xfId="31654"/>
    <cellStyle name="Input 5 4 2 2_Table 2A-1_EFT (Annual)" xfId="15363"/>
    <cellStyle name="Input 5 4 2 3" xfId="11534"/>
    <cellStyle name="Input 5 4 2 3 2" xfId="23618"/>
    <cellStyle name="Input 5 4 2 3 2 2" xfId="44804"/>
    <cellStyle name="Input 5 4 2 3 3" xfId="34200"/>
    <cellStyle name="Input 5 4 2 4" xfId="18505"/>
    <cellStyle name="Input 5 4 2 4 2" xfId="39692"/>
    <cellStyle name="Input 5 4 2 5" xfId="28911"/>
    <cellStyle name="Input 5 4 2_Table 2A-1_EFT (Annual)" xfId="7104"/>
    <cellStyle name="Input 5 4 3" xfId="4728"/>
    <cellStyle name="Input 5 4 3 2" xfId="12988"/>
    <cellStyle name="Input 5 4 3 2 2" xfId="24994"/>
    <cellStyle name="Input 5 4 3 2 2 2" xfId="46180"/>
    <cellStyle name="Input 5 4 3 2 3" xfId="35576"/>
    <cellStyle name="Input 5 4 3 3" xfId="19881"/>
    <cellStyle name="Input 5 4 3 3 2" xfId="41068"/>
    <cellStyle name="Input 5 4 3 4" xfId="30385"/>
    <cellStyle name="Input 5 4 3_Table 2A-1_EFT (Annual)" xfId="15364"/>
    <cellStyle name="Input 5 4 4" xfId="10332"/>
    <cellStyle name="Input 5 4 4 2" xfId="22448"/>
    <cellStyle name="Input 5 4 4 2 2" xfId="43634"/>
    <cellStyle name="Input 5 4 4 3" xfId="33030"/>
    <cellStyle name="Input 5 4 5" xfId="17335"/>
    <cellStyle name="Input 5 4 5 2" xfId="38522"/>
    <cellStyle name="Input 5 4 6" xfId="27642"/>
    <cellStyle name="Input 5 4_Table 2A-1_EFT (Annual)" xfId="7103"/>
    <cellStyle name="Input 5 5" xfId="732"/>
    <cellStyle name="Input 5 5 2" xfId="4293"/>
    <cellStyle name="Input 5 5 2 2" xfId="12573"/>
    <cellStyle name="Input 5 5 2 2 2" xfId="24590"/>
    <cellStyle name="Input 5 5 2 2 2 2" xfId="45776"/>
    <cellStyle name="Input 5 5 2 2 3" xfId="35172"/>
    <cellStyle name="Input 5 5 2 3" xfId="19477"/>
    <cellStyle name="Input 5 5 2 3 2" xfId="40664"/>
    <cellStyle name="Input 5 5 2 4" xfId="29950"/>
    <cellStyle name="Input 5 5 2_Table 2A-1_EFT (Annual)" xfId="15365"/>
    <cellStyle name="Input 5 5 3" xfId="9921"/>
    <cellStyle name="Input 5 5 3 2" xfId="22044"/>
    <cellStyle name="Input 5 5 3 2 2" xfId="43230"/>
    <cellStyle name="Input 5 5 3 3" xfId="32626"/>
    <cellStyle name="Input 5 5 4" xfId="16931"/>
    <cellStyle name="Input 5 5 4 2" xfId="38118"/>
    <cellStyle name="Input 5 5 5" xfId="27207"/>
    <cellStyle name="Input 5 5_Table 2A-1_EFT (Annual)" xfId="7105"/>
    <cellStyle name="Input 5 6" xfId="1797"/>
    <cellStyle name="Input 5 6 2" xfId="5358"/>
    <cellStyle name="Input 5 6 2 2" xfId="13573"/>
    <cellStyle name="Input 5 6 2 2 2" xfId="25561"/>
    <cellStyle name="Input 5 6 2 2 2 2" xfId="46747"/>
    <cellStyle name="Input 5 6 2 2 3" xfId="36143"/>
    <cellStyle name="Input 5 6 2 3" xfId="20448"/>
    <cellStyle name="Input 5 6 2 3 2" xfId="41635"/>
    <cellStyle name="Input 5 6 2 4" xfId="31015"/>
    <cellStyle name="Input 5 6 2_Table 2A-1_EFT (Annual)" xfId="15366"/>
    <cellStyle name="Input 5 6 3" xfId="10917"/>
    <cellStyle name="Input 5 6 3 2" xfId="23015"/>
    <cellStyle name="Input 5 6 3 2 2" xfId="44201"/>
    <cellStyle name="Input 5 6 3 3" xfId="33597"/>
    <cellStyle name="Input 5 6 4" xfId="17902"/>
    <cellStyle name="Input 5 6 4 2" xfId="39089"/>
    <cellStyle name="Input 5 6 5" xfId="28272"/>
    <cellStyle name="Input 5 6_Table 2A-1_EFT (Annual)" xfId="7106"/>
    <cellStyle name="Input 5 7" xfId="3708"/>
    <cellStyle name="Input 5 7 2" xfId="12076"/>
    <cellStyle name="Input 5 7 2 2" xfId="24106"/>
    <cellStyle name="Input 5 7 2 2 2" xfId="45292"/>
    <cellStyle name="Input 5 7 2 3" xfId="34688"/>
    <cellStyle name="Input 5 7 3" xfId="18993"/>
    <cellStyle name="Input 5 7 3 2" xfId="40180"/>
    <cellStyle name="Input 5 7 4" xfId="29417"/>
    <cellStyle name="Input 5 7_Table 2A-1_EFT (Annual)" xfId="15367"/>
    <cellStyle name="Input 5 8" xfId="9395"/>
    <cellStyle name="Input 5 8 2" xfId="21560"/>
    <cellStyle name="Input 5 8 2 2" xfId="42746"/>
    <cellStyle name="Input 5 8 3" xfId="32142"/>
    <cellStyle name="Input 5 9" xfId="16447"/>
    <cellStyle name="Input 5 9 2" xfId="37634"/>
    <cellStyle name="Input 5_Table 2A-1_EFT (Annual)" xfId="3076"/>
    <cellStyle name="Input 6" xfId="79"/>
    <cellStyle name="Input 6 10" xfId="26635"/>
    <cellStyle name="Input 6 2" xfId="478"/>
    <cellStyle name="Input 6 2 2" xfId="1455"/>
    <cellStyle name="Input 6 2 2 2" xfId="2725"/>
    <cellStyle name="Input 6 2 2 2 2" xfId="6286"/>
    <cellStyle name="Input 6 2 2 2 2 2" xfId="14480"/>
    <cellStyle name="Input 6 2 2 2 2 2 2" xfId="26452"/>
    <cellStyle name="Input 6 2 2 2 2 2 2 2" xfId="47638"/>
    <cellStyle name="Input 6 2 2 2 2 2 3" xfId="37034"/>
    <cellStyle name="Input 6 2 2 2 2 3" xfId="21339"/>
    <cellStyle name="Input 6 2 2 2 2 3 2" xfId="42526"/>
    <cellStyle name="Input 6 2 2 2 2 4" xfId="31942"/>
    <cellStyle name="Input 6 2 2 2 2_Table 2A-1_EFT (Annual)" xfId="15368"/>
    <cellStyle name="Input 6 2 2 2 3" xfId="11822"/>
    <cellStyle name="Input 6 2 2 2 3 2" xfId="23906"/>
    <cellStyle name="Input 6 2 2 2 3 2 2" xfId="45092"/>
    <cellStyle name="Input 6 2 2 2 3 3" xfId="34488"/>
    <cellStyle name="Input 6 2 2 2 4" xfId="18793"/>
    <cellStyle name="Input 6 2 2 2 4 2" xfId="39980"/>
    <cellStyle name="Input 6 2 2 2 5" xfId="29199"/>
    <cellStyle name="Input 6 2 2 2_Table 2A-1_EFT (Annual)" xfId="7108"/>
    <cellStyle name="Input 6 2 2 3" xfId="5016"/>
    <cellStyle name="Input 6 2 2 3 2" xfId="13276"/>
    <cellStyle name="Input 6 2 2 3 2 2" xfId="25282"/>
    <cellStyle name="Input 6 2 2 3 2 2 2" xfId="46468"/>
    <cellStyle name="Input 6 2 2 3 2 3" xfId="35864"/>
    <cellStyle name="Input 6 2 2 3 3" xfId="20169"/>
    <cellStyle name="Input 6 2 2 3 3 2" xfId="41356"/>
    <cellStyle name="Input 6 2 2 3 4" xfId="30673"/>
    <cellStyle name="Input 6 2 2 3_Table 2A-1_EFT (Annual)" xfId="15369"/>
    <cellStyle name="Input 6 2 2 4" xfId="10620"/>
    <cellStyle name="Input 6 2 2 4 2" xfId="22736"/>
    <cellStyle name="Input 6 2 2 4 2 2" xfId="43922"/>
    <cellStyle name="Input 6 2 2 4 3" xfId="33318"/>
    <cellStyle name="Input 6 2 2 5" xfId="17623"/>
    <cellStyle name="Input 6 2 2 5 2" xfId="38810"/>
    <cellStyle name="Input 6 2 2 6" xfId="27930"/>
    <cellStyle name="Input 6 2 2_Table 2A-1_EFT (Annual)" xfId="7107"/>
    <cellStyle name="Input 6 2 3" xfId="998"/>
    <cellStyle name="Input 6 2 3 2" xfId="4559"/>
    <cellStyle name="Input 6 2 3 2 2" xfId="12819"/>
    <cellStyle name="Input 6 2 3 2 2 2" xfId="24825"/>
    <cellStyle name="Input 6 2 3 2 2 2 2" xfId="46011"/>
    <cellStyle name="Input 6 2 3 2 2 3" xfId="35407"/>
    <cellStyle name="Input 6 2 3 2 3" xfId="19712"/>
    <cellStyle name="Input 6 2 3 2 3 2" xfId="40899"/>
    <cellStyle name="Input 6 2 3 2 4" xfId="30216"/>
    <cellStyle name="Input 6 2 3 2_Table 2A-1_EFT (Annual)" xfId="15370"/>
    <cellStyle name="Input 6 2 3 3" xfId="10163"/>
    <cellStyle name="Input 6 2 3 3 2" xfId="22279"/>
    <cellStyle name="Input 6 2 3 3 2 2" xfId="43465"/>
    <cellStyle name="Input 6 2 3 3 3" xfId="32861"/>
    <cellStyle name="Input 6 2 3 4" xfId="17166"/>
    <cellStyle name="Input 6 2 3 4 2" xfId="38353"/>
    <cellStyle name="Input 6 2 3 5" xfId="27473"/>
    <cellStyle name="Input 6 2 3_Table 2A-1_EFT (Annual)" xfId="7109"/>
    <cellStyle name="Input 6 2 4" xfId="2194"/>
    <cellStyle name="Input 6 2 4 2" xfId="5755"/>
    <cellStyle name="Input 6 2 4 2 2" xfId="13970"/>
    <cellStyle name="Input 6 2 4 2 2 2" xfId="25958"/>
    <cellStyle name="Input 6 2 4 2 2 2 2" xfId="47144"/>
    <cellStyle name="Input 6 2 4 2 2 3" xfId="36540"/>
    <cellStyle name="Input 6 2 4 2 3" xfId="20845"/>
    <cellStyle name="Input 6 2 4 2 3 2" xfId="42032"/>
    <cellStyle name="Input 6 2 4 2 4" xfId="31412"/>
    <cellStyle name="Input 6 2 4 2_Table 2A-1_EFT (Annual)" xfId="15371"/>
    <cellStyle name="Input 6 2 4 3" xfId="11314"/>
    <cellStyle name="Input 6 2 4 3 2" xfId="23412"/>
    <cellStyle name="Input 6 2 4 3 2 2" xfId="44598"/>
    <cellStyle name="Input 6 2 4 3 3" xfId="33994"/>
    <cellStyle name="Input 6 2 4 4" xfId="18299"/>
    <cellStyle name="Input 6 2 4 4 2" xfId="39486"/>
    <cellStyle name="Input 6 2 4 5" xfId="28669"/>
    <cellStyle name="Input 6 2 4_Table 2A-1_EFT (Annual)" xfId="7110"/>
    <cellStyle name="Input 6 2 5" xfId="4048"/>
    <cellStyle name="Input 6 2 5 2" xfId="12372"/>
    <cellStyle name="Input 6 2 5 2 2" xfId="24394"/>
    <cellStyle name="Input 6 2 5 2 2 2" xfId="45580"/>
    <cellStyle name="Input 6 2 5 2 3" xfId="34976"/>
    <cellStyle name="Input 6 2 5 3" xfId="19281"/>
    <cellStyle name="Input 6 2 5 3 2" xfId="40468"/>
    <cellStyle name="Input 6 2 5 4" xfId="29736"/>
    <cellStyle name="Input 6 2 5_Table 2A-1_EFT (Annual)" xfId="15372"/>
    <cellStyle name="Input 6 2 6" xfId="9711"/>
    <cellStyle name="Input 6 2 6 2" xfId="21848"/>
    <cellStyle name="Input 6 2 6 2 2" xfId="43034"/>
    <cellStyle name="Input 6 2 6 3" xfId="32430"/>
    <cellStyle name="Input 6 2 7" xfId="16735"/>
    <cellStyle name="Input 6 2 7 2" xfId="37922"/>
    <cellStyle name="Input 6 2 8" xfId="26993"/>
    <cellStyle name="Input 6 2_Table 2A-1_EFT (Annual)" xfId="3080"/>
    <cellStyle name="Input 6 3" xfId="311"/>
    <cellStyle name="Input 6 3 2" xfId="1299"/>
    <cellStyle name="Input 6 3 2 2" xfId="2569"/>
    <cellStyle name="Input 6 3 2 2 2" xfId="6130"/>
    <cellStyle name="Input 6 3 2 2 2 2" xfId="14324"/>
    <cellStyle name="Input 6 3 2 2 2 2 2" xfId="26296"/>
    <cellStyle name="Input 6 3 2 2 2 2 2 2" xfId="47482"/>
    <cellStyle name="Input 6 3 2 2 2 2 3" xfId="36878"/>
    <cellStyle name="Input 6 3 2 2 2 3" xfId="21183"/>
    <cellStyle name="Input 6 3 2 2 2 3 2" xfId="42370"/>
    <cellStyle name="Input 6 3 2 2 2 4" xfId="31786"/>
    <cellStyle name="Input 6 3 2 2 2_Table 2A-1_EFT (Annual)" xfId="15373"/>
    <cellStyle name="Input 6 3 2 2 3" xfId="11666"/>
    <cellStyle name="Input 6 3 2 2 3 2" xfId="23750"/>
    <cellStyle name="Input 6 3 2 2 3 2 2" xfId="44936"/>
    <cellStyle name="Input 6 3 2 2 3 3" xfId="34332"/>
    <cellStyle name="Input 6 3 2 2 4" xfId="18637"/>
    <cellStyle name="Input 6 3 2 2 4 2" xfId="39824"/>
    <cellStyle name="Input 6 3 2 2 5" xfId="29043"/>
    <cellStyle name="Input 6 3 2 2_Table 2A-1_EFT (Annual)" xfId="7112"/>
    <cellStyle name="Input 6 3 2 3" xfId="4860"/>
    <cellStyle name="Input 6 3 2 3 2" xfId="13120"/>
    <cellStyle name="Input 6 3 2 3 2 2" xfId="25126"/>
    <cellStyle name="Input 6 3 2 3 2 2 2" xfId="46312"/>
    <cellStyle name="Input 6 3 2 3 2 3" xfId="35708"/>
    <cellStyle name="Input 6 3 2 3 3" xfId="20013"/>
    <cellStyle name="Input 6 3 2 3 3 2" xfId="41200"/>
    <cellStyle name="Input 6 3 2 3 4" xfId="30517"/>
    <cellStyle name="Input 6 3 2 3_Table 2A-1_EFT (Annual)" xfId="15374"/>
    <cellStyle name="Input 6 3 2 4" xfId="10464"/>
    <cellStyle name="Input 6 3 2 4 2" xfId="22580"/>
    <cellStyle name="Input 6 3 2 4 2 2" xfId="43766"/>
    <cellStyle name="Input 6 3 2 4 3" xfId="33162"/>
    <cellStyle name="Input 6 3 2 5" xfId="17467"/>
    <cellStyle name="Input 6 3 2 5 2" xfId="38654"/>
    <cellStyle name="Input 6 3 2 6" xfId="27774"/>
    <cellStyle name="Input 6 3 2_Table 2A-1_EFT (Annual)" xfId="7111"/>
    <cellStyle name="Input 6 3 3" xfId="861"/>
    <cellStyle name="Input 6 3 3 2" xfId="4422"/>
    <cellStyle name="Input 6 3 3 2 2" xfId="12687"/>
    <cellStyle name="Input 6 3 3 2 2 2" xfId="24699"/>
    <cellStyle name="Input 6 3 3 2 2 2 2" xfId="45885"/>
    <cellStyle name="Input 6 3 3 2 2 3" xfId="35281"/>
    <cellStyle name="Input 6 3 3 2 3" xfId="19586"/>
    <cellStyle name="Input 6 3 3 2 3 2" xfId="40773"/>
    <cellStyle name="Input 6 3 3 2 4" xfId="30079"/>
    <cellStyle name="Input 6 3 3 2_Table 2A-1_EFT (Annual)" xfId="15375"/>
    <cellStyle name="Input 6 3 3 3" xfId="10034"/>
    <cellStyle name="Input 6 3 3 3 2" xfId="22153"/>
    <cellStyle name="Input 6 3 3 3 2 2" xfId="43339"/>
    <cellStyle name="Input 6 3 3 3 3" xfId="32735"/>
    <cellStyle name="Input 6 3 3 4" xfId="17040"/>
    <cellStyle name="Input 6 3 3 4 2" xfId="38227"/>
    <cellStyle name="Input 6 3 3 5" xfId="27336"/>
    <cellStyle name="Input 6 3 3_Table 2A-1_EFT (Annual)" xfId="7113"/>
    <cellStyle name="Input 6 3 4" xfId="2038"/>
    <cellStyle name="Input 6 3 4 2" xfId="5599"/>
    <cellStyle name="Input 6 3 4 2 2" xfId="13814"/>
    <cellStyle name="Input 6 3 4 2 2 2" xfId="25802"/>
    <cellStyle name="Input 6 3 4 2 2 2 2" xfId="46988"/>
    <cellStyle name="Input 6 3 4 2 2 3" xfId="36384"/>
    <cellStyle name="Input 6 3 4 2 3" xfId="20689"/>
    <cellStyle name="Input 6 3 4 2 3 2" xfId="41876"/>
    <cellStyle name="Input 6 3 4 2 4" xfId="31256"/>
    <cellStyle name="Input 6 3 4 2_Table 2A-1_EFT (Annual)" xfId="15376"/>
    <cellStyle name="Input 6 3 4 3" xfId="11158"/>
    <cellStyle name="Input 6 3 4 3 2" xfId="23256"/>
    <cellStyle name="Input 6 3 4 3 2 2" xfId="44442"/>
    <cellStyle name="Input 6 3 4 3 3" xfId="33838"/>
    <cellStyle name="Input 6 3 4 4" xfId="18143"/>
    <cellStyle name="Input 6 3 4 4 2" xfId="39330"/>
    <cellStyle name="Input 6 3 4 5" xfId="28513"/>
    <cellStyle name="Input 6 3 4_Table 2A-1_EFT (Annual)" xfId="7114"/>
    <cellStyle name="Input 6 3 5" xfId="3881"/>
    <cellStyle name="Input 6 3 5 2" xfId="12213"/>
    <cellStyle name="Input 6 3 5 2 2" xfId="24238"/>
    <cellStyle name="Input 6 3 5 2 2 2" xfId="45424"/>
    <cellStyle name="Input 6 3 5 2 3" xfId="34820"/>
    <cellStyle name="Input 6 3 5 3" xfId="19125"/>
    <cellStyle name="Input 6 3 5 3 2" xfId="40312"/>
    <cellStyle name="Input 6 3 5 4" xfId="29569"/>
    <cellStyle name="Input 6 3 5_Table 2A-1_EFT (Annual)" xfId="15377"/>
    <cellStyle name="Input 6 3 6" xfId="9550"/>
    <cellStyle name="Input 6 3 6 2" xfId="21692"/>
    <cellStyle name="Input 6 3 6 2 2" xfId="42878"/>
    <cellStyle name="Input 6 3 6 3" xfId="32274"/>
    <cellStyle name="Input 6 3 7" xfId="16579"/>
    <cellStyle name="Input 6 3 7 2" xfId="37766"/>
    <cellStyle name="Input 6 3 8" xfId="26826"/>
    <cellStyle name="Input 6 3_Table 2A-1_EFT (Annual)" xfId="3081"/>
    <cellStyle name="Input 6 4" xfId="1133"/>
    <cellStyle name="Input 6 4 2" xfId="2403"/>
    <cellStyle name="Input 6 4 2 2" xfId="5964"/>
    <cellStyle name="Input 6 4 2 2 2" xfId="14158"/>
    <cellStyle name="Input 6 4 2 2 2 2" xfId="26130"/>
    <cellStyle name="Input 6 4 2 2 2 2 2" xfId="47316"/>
    <cellStyle name="Input 6 4 2 2 2 3" xfId="36712"/>
    <cellStyle name="Input 6 4 2 2 3" xfId="21017"/>
    <cellStyle name="Input 6 4 2 2 3 2" xfId="42204"/>
    <cellStyle name="Input 6 4 2 2 4" xfId="31620"/>
    <cellStyle name="Input 6 4 2 2_Table 2A-1_EFT (Annual)" xfId="15378"/>
    <cellStyle name="Input 6 4 2 3" xfId="11500"/>
    <cellStyle name="Input 6 4 2 3 2" xfId="23584"/>
    <cellStyle name="Input 6 4 2 3 2 2" xfId="44770"/>
    <cellStyle name="Input 6 4 2 3 3" xfId="34166"/>
    <cellStyle name="Input 6 4 2 4" xfId="18471"/>
    <cellStyle name="Input 6 4 2 4 2" xfId="39658"/>
    <cellStyle name="Input 6 4 2 5" xfId="28877"/>
    <cellStyle name="Input 6 4 2_Table 2A-1_EFT (Annual)" xfId="7116"/>
    <cellStyle name="Input 6 4 3" xfId="4694"/>
    <cellStyle name="Input 6 4 3 2" xfId="12954"/>
    <cellStyle name="Input 6 4 3 2 2" xfId="24960"/>
    <cellStyle name="Input 6 4 3 2 2 2" xfId="46146"/>
    <cellStyle name="Input 6 4 3 2 3" xfId="35542"/>
    <cellStyle name="Input 6 4 3 3" xfId="19847"/>
    <cellStyle name="Input 6 4 3 3 2" xfId="41034"/>
    <cellStyle name="Input 6 4 3 4" xfId="30351"/>
    <cellStyle name="Input 6 4 3_Table 2A-1_EFT (Annual)" xfId="15379"/>
    <cellStyle name="Input 6 4 4" xfId="10298"/>
    <cellStyle name="Input 6 4 4 2" xfId="22414"/>
    <cellStyle name="Input 6 4 4 2 2" xfId="43600"/>
    <cellStyle name="Input 6 4 4 3" xfId="32996"/>
    <cellStyle name="Input 6 4 5" xfId="17301"/>
    <cellStyle name="Input 6 4 5 2" xfId="38488"/>
    <cellStyle name="Input 6 4 6" xfId="27608"/>
    <cellStyle name="Input 6 4_Table 2A-1_EFT (Annual)" xfId="7115"/>
    <cellStyle name="Input 6 5" xfId="702"/>
    <cellStyle name="Input 6 5 2" xfId="4263"/>
    <cellStyle name="Input 6 5 2 2" xfId="12547"/>
    <cellStyle name="Input 6 5 2 2 2" xfId="24565"/>
    <cellStyle name="Input 6 5 2 2 2 2" xfId="45751"/>
    <cellStyle name="Input 6 5 2 2 3" xfId="35147"/>
    <cellStyle name="Input 6 5 2 3" xfId="19452"/>
    <cellStyle name="Input 6 5 2 3 2" xfId="40639"/>
    <cellStyle name="Input 6 5 2 4" xfId="29920"/>
    <cellStyle name="Input 6 5 2_Table 2A-1_EFT (Annual)" xfId="15380"/>
    <cellStyle name="Input 6 5 3" xfId="9894"/>
    <cellStyle name="Input 6 5 3 2" xfId="22019"/>
    <cellStyle name="Input 6 5 3 2 2" xfId="43205"/>
    <cellStyle name="Input 6 5 3 3" xfId="32601"/>
    <cellStyle name="Input 6 5 4" xfId="16906"/>
    <cellStyle name="Input 6 5 4 2" xfId="38093"/>
    <cellStyle name="Input 6 5 5" xfId="27177"/>
    <cellStyle name="Input 6 5_Table 2A-1_EFT (Annual)" xfId="7117"/>
    <cellStyle name="Input 6 6" xfId="1805"/>
    <cellStyle name="Input 6 6 2" xfId="5366"/>
    <cellStyle name="Input 6 6 2 2" xfId="13581"/>
    <cellStyle name="Input 6 6 2 2 2" xfId="25569"/>
    <cellStyle name="Input 6 6 2 2 2 2" xfId="46755"/>
    <cellStyle name="Input 6 6 2 2 3" xfId="36151"/>
    <cellStyle name="Input 6 6 2 3" xfId="20456"/>
    <cellStyle name="Input 6 6 2 3 2" xfId="41643"/>
    <cellStyle name="Input 6 6 2 4" xfId="31023"/>
    <cellStyle name="Input 6 6 2_Table 2A-1_EFT (Annual)" xfId="15381"/>
    <cellStyle name="Input 6 6 3" xfId="10925"/>
    <cellStyle name="Input 6 6 3 2" xfId="23023"/>
    <cellStyle name="Input 6 6 3 2 2" xfId="44209"/>
    <cellStyle name="Input 6 6 3 3" xfId="33605"/>
    <cellStyle name="Input 6 6 4" xfId="17910"/>
    <cellStyle name="Input 6 6 4 2" xfId="39097"/>
    <cellStyle name="Input 6 6 5" xfId="28280"/>
    <cellStyle name="Input 6 6_Table 2A-1_EFT (Annual)" xfId="7118"/>
    <cellStyle name="Input 6 7" xfId="3668"/>
    <cellStyle name="Input 6 7 2" xfId="12041"/>
    <cellStyle name="Input 6 7 2 2" xfId="24072"/>
    <cellStyle name="Input 6 7 2 2 2" xfId="45258"/>
    <cellStyle name="Input 6 7 2 3" xfId="34654"/>
    <cellStyle name="Input 6 7 3" xfId="18959"/>
    <cellStyle name="Input 6 7 3 2" xfId="40146"/>
    <cellStyle name="Input 6 7 4" xfId="29378"/>
    <cellStyle name="Input 6 7_Table 2A-1_EFT (Annual)" xfId="15382"/>
    <cellStyle name="Input 6 8" xfId="9358"/>
    <cellStyle name="Input 6 8 2" xfId="21526"/>
    <cellStyle name="Input 6 8 2 2" xfId="42712"/>
    <cellStyle name="Input 6 8 3" xfId="32108"/>
    <cellStyle name="Input 6 9" xfId="16413"/>
    <cellStyle name="Input 6 9 2" xfId="37600"/>
    <cellStyle name="Input 6_Table 2A-1_EFT (Annual)" xfId="3079"/>
    <cellStyle name="Input 7" xfId="127"/>
    <cellStyle name="Input 7 10" xfId="26682"/>
    <cellStyle name="Input 7 2" xfId="520"/>
    <cellStyle name="Input 7 2 2" xfId="1497"/>
    <cellStyle name="Input 7 2 2 2" xfId="2767"/>
    <cellStyle name="Input 7 2 2 2 2" xfId="6328"/>
    <cellStyle name="Input 7 2 2 2 2 2" xfId="14522"/>
    <cellStyle name="Input 7 2 2 2 2 2 2" xfId="26494"/>
    <cellStyle name="Input 7 2 2 2 2 2 2 2" xfId="47680"/>
    <cellStyle name="Input 7 2 2 2 2 2 3" xfId="37076"/>
    <cellStyle name="Input 7 2 2 2 2 3" xfId="21381"/>
    <cellStyle name="Input 7 2 2 2 2 3 2" xfId="42568"/>
    <cellStyle name="Input 7 2 2 2 2 4" xfId="31984"/>
    <cellStyle name="Input 7 2 2 2 2_Table 2A-1_EFT (Annual)" xfId="15383"/>
    <cellStyle name="Input 7 2 2 2 3" xfId="11864"/>
    <cellStyle name="Input 7 2 2 2 3 2" xfId="23948"/>
    <cellStyle name="Input 7 2 2 2 3 2 2" xfId="45134"/>
    <cellStyle name="Input 7 2 2 2 3 3" xfId="34530"/>
    <cellStyle name="Input 7 2 2 2 4" xfId="18835"/>
    <cellStyle name="Input 7 2 2 2 4 2" xfId="40022"/>
    <cellStyle name="Input 7 2 2 2 5" xfId="29241"/>
    <cellStyle name="Input 7 2 2 2_Table 2A-1_EFT (Annual)" xfId="7120"/>
    <cellStyle name="Input 7 2 2 3" xfId="5058"/>
    <cellStyle name="Input 7 2 2 3 2" xfId="13318"/>
    <cellStyle name="Input 7 2 2 3 2 2" xfId="25324"/>
    <cellStyle name="Input 7 2 2 3 2 2 2" xfId="46510"/>
    <cellStyle name="Input 7 2 2 3 2 3" xfId="35906"/>
    <cellStyle name="Input 7 2 2 3 3" xfId="20211"/>
    <cellStyle name="Input 7 2 2 3 3 2" xfId="41398"/>
    <cellStyle name="Input 7 2 2 3 4" xfId="30715"/>
    <cellStyle name="Input 7 2 2 3_Table 2A-1_EFT (Annual)" xfId="15384"/>
    <cellStyle name="Input 7 2 2 4" xfId="10662"/>
    <cellStyle name="Input 7 2 2 4 2" xfId="22778"/>
    <cellStyle name="Input 7 2 2 4 2 2" xfId="43964"/>
    <cellStyle name="Input 7 2 2 4 3" xfId="33360"/>
    <cellStyle name="Input 7 2 2 5" xfId="17665"/>
    <cellStyle name="Input 7 2 2 5 2" xfId="38852"/>
    <cellStyle name="Input 7 2 2 6" xfId="27972"/>
    <cellStyle name="Input 7 2 2_Table 2A-1_EFT (Annual)" xfId="7119"/>
    <cellStyle name="Input 7 2 3" xfId="1030"/>
    <cellStyle name="Input 7 2 3 2" xfId="4591"/>
    <cellStyle name="Input 7 2 3 2 2" xfId="12851"/>
    <cellStyle name="Input 7 2 3 2 2 2" xfId="24857"/>
    <cellStyle name="Input 7 2 3 2 2 2 2" xfId="46043"/>
    <cellStyle name="Input 7 2 3 2 2 3" xfId="35439"/>
    <cellStyle name="Input 7 2 3 2 3" xfId="19744"/>
    <cellStyle name="Input 7 2 3 2 3 2" xfId="40931"/>
    <cellStyle name="Input 7 2 3 2 4" xfId="30248"/>
    <cellStyle name="Input 7 2 3 2_Table 2A-1_EFT (Annual)" xfId="15385"/>
    <cellStyle name="Input 7 2 3 3" xfId="10195"/>
    <cellStyle name="Input 7 2 3 3 2" xfId="22311"/>
    <cellStyle name="Input 7 2 3 3 2 2" xfId="43497"/>
    <cellStyle name="Input 7 2 3 3 3" xfId="32893"/>
    <cellStyle name="Input 7 2 3 4" xfId="17198"/>
    <cellStyle name="Input 7 2 3 4 2" xfId="38385"/>
    <cellStyle name="Input 7 2 3 5" xfId="27505"/>
    <cellStyle name="Input 7 2 3_Table 2A-1_EFT (Annual)" xfId="7121"/>
    <cellStyle name="Input 7 2 4" xfId="2236"/>
    <cellStyle name="Input 7 2 4 2" xfId="5797"/>
    <cellStyle name="Input 7 2 4 2 2" xfId="14012"/>
    <cellStyle name="Input 7 2 4 2 2 2" xfId="26000"/>
    <cellStyle name="Input 7 2 4 2 2 2 2" xfId="47186"/>
    <cellStyle name="Input 7 2 4 2 2 3" xfId="36582"/>
    <cellStyle name="Input 7 2 4 2 3" xfId="20887"/>
    <cellStyle name="Input 7 2 4 2 3 2" xfId="42074"/>
    <cellStyle name="Input 7 2 4 2 4" xfId="31454"/>
    <cellStyle name="Input 7 2 4 2_Table 2A-1_EFT (Annual)" xfId="15386"/>
    <cellStyle name="Input 7 2 4 3" xfId="11356"/>
    <cellStyle name="Input 7 2 4 3 2" xfId="23454"/>
    <cellStyle name="Input 7 2 4 3 2 2" xfId="44640"/>
    <cellStyle name="Input 7 2 4 3 3" xfId="34036"/>
    <cellStyle name="Input 7 2 4 4" xfId="18341"/>
    <cellStyle name="Input 7 2 4 4 2" xfId="39528"/>
    <cellStyle name="Input 7 2 4 5" xfId="28711"/>
    <cellStyle name="Input 7 2 4_Table 2A-1_EFT (Annual)" xfId="7122"/>
    <cellStyle name="Input 7 2 5" xfId="4090"/>
    <cellStyle name="Input 7 2 5 2" xfId="12414"/>
    <cellStyle name="Input 7 2 5 2 2" xfId="24436"/>
    <cellStyle name="Input 7 2 5 2 2 2" xfId="45622"/>
    <cellStyle name="Input 7 2 5 2 3" xfId="35018"/>
    <cellStyle name="Input 7 2 5 3" xfId="19323"/>
    <cellStyle name="Input 7 2 5 3 2" xfId="40510"/>
    <cellStyle name="Input 7 2 5 4" xfId="29778"/>
    <cellStyle name="Input 7 2 5_Table 2A-1_EFT (Annual)" xfId="15387"/>
    <cellStyle name="Input 7 2 6" xfId="9753"/>
    <cellStyle name="Input 7 2 6 2" xfId="21890"/>
    <cellStyle name="Input 7 2 6 2 2" xfId="43076"/>
    <cellStyle name="Input 7 2 6 3" xfId="32472"/>
    <cellStyle name="Input 7 2 7" xfId="16777"/>
    <cellStyle name="Input 7 2 7 2" xfId="37964"/>
    <cellStyle name="Input 7 2 8" xfId="27035"/>
    <cellStyle name="Input 7 2_Table 2A-1_EFT (Annual)" xfId="3083"/>
    <cellStyle name="Input 7 3" xfId="358"/>
    <cellStyle name="Input 7 3 2" xfId="1341"/>
    <cellStyle name="Input 7 3 2 2" xfId="2611"/>
    <cellStyle name="Input 7 3 2 2 2" xfId="6172"/>
    <cellStyle name="Input 7 3 2 2 2 2" xfId="14366"/>
    <cellStyle name="Input 7 3 2 2 2 2 2" xfId="26338"/>
    <cellStyle name="Input 7 3 2 2 2 2 2 2" xfId="47524"/>
    <cellStyle name="Input 7 3 2 2 2 2 3" xfId="36920"/>
    <cellStyle name="Input 7 3 2 2 2 3" xfId="21225"/>
    <cellStyle name="Input 7 3 2 2 2 3 2" xfId="42412"/>
    <cellStyle name="Input 7 3 2 2 2 4" xfId="31828"/>
    <cellStyle name="Input 7 3 2 2 2_Table 2A-1_EFT (Annual)" xfId="15388"/>
    <cellStyle name="Input 7 3 2 2 3" xfId="11708"/>
    <cellStyle name="Input 7 3 2 2 3 2" xfId="23792"/>
    <cellStyle name="Input 7 3 2 2 3 2 2" xfId="44978"/>
    <cellStyle name="Input 7 3 2 2 3 3" xfId="34374"/>
    <cellStyle name="Input 7 3 2 2 4" xfId="18679"/>
    <cellStyle name="Input 7 3 2 2 4 2" xfId="39866"/>
    <cellStyle name="Input 7 3 2 2 5" xfId="29085"/>
    <cellStyle name="Input 7 3 2 2_Table 2A-1_EFT (Annual)" xfId="7124"/>
    <cellStyle name="Input 7 3 2 3" xfId="4902"/>
    <cellStyle name="Input 7 3 2 3 2" xfId="13162"/>
    <cellStyle name="Input 7 3 2 3 2 2" xfId="25168"/>
    <cellStyle name="Input 7 3 2 3 2 2 2" xfId="46354"/>
    <cellStyle name="Input 7 3 2 3 2 3" xfId="35750"/>
    <cellStyle name="Input 7 3 2 3 3" xfId="20055"/>
    <cellStyle name="Input 7 3 2 3 3 2" xfId="41242"/>
    <cellStyle name="Input 7 3 2 3 4" xfId="30559"/>
    <cellStyle name="Input 7 3 2 3_Table 2A-1_EFT (Annual)" xfId="15389"/>
    <cellStyle name="Input 7 3 2 4" xfId="10506"/>
    <cellStyle name="Input 7 3 2 4 2" xfId="22622"/>
    <cellStyle name="Input 7 3 2 4 2 2" xfId="43808"/>
    <cellStyle name="Input 7 3 2 4 3" xfId="33204"/>
    <cellStyle name="Input 7 3 2 5" xfId="17509"/>
    <cellStyle name="Input 7 3 2 5 2" xfId="38696"/>
    <cellStyle name="Input 7 3 2 6" xfId="27816"/>
    <cellStyle name="Input 7 3 2_Table 2A-1_EFT (Annual)" xfId="7123"/>
    <cellStyle name="Input 7 3 3" xfId="898"/>
    <cellStyle name="Input 7 3 3 2" xfId="4459"/>
    <cellStyle name="Input 7 3 3 2 2" xfId="12721"/>
    <cellStyle name="Input 7 3 3 2 2 2" xfId="24731"/>
    <cellStyle name="Input 7 3 3 2 2 2 2" xfId="45917"/>
    <cellStyle name="Input 7 3 3 2 2 3" xfId="35313"/>
    <cellStyle name="Input 7 3 3 2 3" xfId="19618"/>
    <cellStyle name="Input 7 3 3 2 3 2" xfId="40805"/>
    <cellStyle name="Input 7 3 3 2 4" xfId="30116"/>
    <cellStyle name="Input 7 3 3 2_Table 2A-1_EFT (Annual)" xfId="15390"/>
    <cellStyle name="Input 7 3 3 3" xfId="10068"/>
    <cellStyle name="Input 7 3 3 3 2" xfId="22185"/>
    <cellStyle name="Input 7 3 3 3 2 2" xfId="43371"/>
    <cellStyle name="Input 7 3 3 3 3" xfId="32767"/>
    <cellStyle name="Input 7 3 3 4" xfId="17072"/>
    <cellStyle name="Input 7 3 3 4 2" xfId="38259"/>
    <cellStyle name="Input 7 3 3 5" xfId="27373"/>
    <cellStyle name="Input 7 3 3_Table 2A-1_EFT (Annual)" xfId="7125"/>
    <cellStyle name="Input 7 3 4" xfId="2080"/>
    <cellStyle name="Input 7 3 4 2" xfId="5641"/>
    <cellStyle name="Input 7 3 4 2 2" xfId="13856"/>
    <cellStyle name="Input 7 3 4 2 2 2" xfId="25844"/>
    <cellStyle name="Input 7 3 4 2 2 2 2" xfId="47030"/>
    <cellStyle name="Input 7 3 4 2 2 3" xfId="36426"/>
    <cellStyle name="Input 7 3 4 2 3" xfId="20731"/>
    <cellStyle name="Input 7 3 4 2 3 2" xfId="41918"/>
    <cellStyle name="Input 7 3 4 2 4" xfId="31298"/>
    <cellStyle name="Input 7 3 4 2_Table 2A-1_EFT (Annual)" xfId="15391"/>
    <cellStyle name="Input 7 3 4 3" xfId="11200"/>
    <cellStyle name="Input 7 3 4 3 2" xfId="23298"/>
    <cellStyle name="Input 7 3 4 3 2 2" xfId="44484"/>
    <cellStyle name="Input 7 3 4 3 3" xfId="33880"/>
    <cellStyle name="Input 7 3 4 4" xfId="18185"/>
    <cellStyle name="Input 7 3 4 4 2" xfId="39372"/>
    <cellStyle name="Input 7 3 4 5" xfId="28555"/>
    <cellStyle name="Input 7 3 4_Table 2A-1_EFT (Annual)" xfId="7126"/>
    <cellStyle name="Input 7 3 5" xfId="3928"/>
    <cellStyle name="Input 7 3 5 2" xfId="12256"/>
    <cellStyle name="Input 7 3 5 2 2" xfId="24280"/>
    <cellStyle name="Input 7 3 5 2 2 2" xfId="45466"/>
    <cellStyle name="Input 7 3 5 2 3" xfId="34862"/>
    <cellStyle name="Input 7 3 5 3" xfId="19167"/>
    <cellStyle name="Input 7 3 5 3 2" xfId="40354"/>
    <cellStyle name="Input 7 3 5 4" xfId="29616"/>
    <cellStyle name="Input 7 3 5_Table 2A-1_EFT (Annual)" xfId="15392"/>
    <cellStyle name="Input 7 3 6" xfId="9593"/>
    <cellStyle name="Input 7 3 6 2" xfId="21734"/>
    <cellStyle name="Input 7 3 6 2 2" xfId="42920"/>
    <cellStyle name="Input 7 3 6 3" xfId="32316"/>
    <cellStyle name="Input 7 3 7" xfId="16621"/>
    <cellStyle name="Input 7 3 7 2" xfId="37808"/>
    <cellStyle name="Input 7 3 8" xfId="26873"/>
    <cellStyle name="Input 7 3_Table 2A-1_EFT (Annual)" xfId="3084"/>
    <cellStyle name="Input 7 4" xfId="1175"/>
    <cellStyle name="Input 7 4 2" xfId="2445"/>
    <cellStyle name="Input 7 4 2 2" xfId="6006"/>
    <cellStyle name="Input 7 4 2 2 2" xfId="14200"/>
    <cellStyle name="Input 7 4 2 2 2 2" xfId="26172"/>
    <cellStyle name="Input 7 4 2 2 2 2 2" xfId="47358"/>
    <cellStyle name="Input 7 4 2 2 2 3" xfId="36754"/>
    <cellStyle name="Input 7 4 2 2 3" xfId="21059"/>
    <cellStyle name="Input 7 4 2 2 3 2" xfId="42246"/>
    <cellStyle name="Input 7 4 2 2 4" xfId="31662"/>
    <cellStyle name="Input 7 4 2 2_Table 2A-1_EFT (Annual)" xfId="15393"/>
    <cellStyle name="Input 7 4 2 3" xfId="11542"/>
    <cellStyle name="Input 7 4 2 3 2" xfId="23626"/>
    <cellStyle name="Input 7 4 2 3 2 2" xfId="44812"/>
    <cellStyle name="Input 7 4 2 3 3" xfId="34208"/>
    <cellStyle name="Input 7 4 2 4" xfId="18513"/>
    <cellStyle name="Input 7 4 2 4 2" xfId="39700"/>
    <cellStyle name="Input 7 4 2 5" xfId="28919"/>
    <cellStyle name="Input 7 4 2_Table 2A-1_EFT (Annual)" xfId="7128"/>
    <cellStyle name="Input 7 4 3" xfId="4736"/>
    <cellStyle name="Input 7 4 3 2" xfId="12996"/>
    <cellStyle name="Input 7 4 3 2 2" xfId="25002"/>
    <cellStyle name="Input 7 4 3 2 2 2" xfId="46188"/>
    <cellStyle name="Input 7 4 3 2 3" xfId="35584"/>
    <cellStyle name="Input 7 4 3 3" xfId="19889"/>
    <cellStyle name="Input 7 4 3 3 2" xfId="41076"/>
    <cellStyle name="Input 7 4 3 4" xfId="30393"/>
    <cellStyle name="Input 7 4 3_Table 2A-1_EFT (Annual)" xfId="15394"/>
    <cellStyle name="Input 7 4 4" xfId="10340"/>
    <cellStyle name="Input 7 4 4 2" xfId="22456"/>
    <cellStyle name="Input 7 4 4 2 2" xfId="43642"/>
    <cellStyle name="Input 7 4 4 3" xfId="33038"/>
    <cellStyle name="Input 7 4 5" xfId="17343"/>
    <cellStyle name="Input 7 4 5 2" xfId="38530"/>
    <cellStyle name="Input 7 4 6" xfId="27650"/>
    <cellStyle name="Input 7 4_Table 2A-1_EFT (Annual)" xfId="7127"/>
    <cellStyle name="Input 7 5" xfId="739"/>
    <cellStyle name="Input 7 5 2" xfId="4300"/>
    <cellStyle name="Input 7 5 2 2" xfId="12580"/>
    <cellStyle name="Input 7 5 2 2 2" xfId="24597"/>
    <cellStyle name="Input 7 5 2 2 2 2" xfId="45783"/>
    <cellStyle name="Input 7 5 2 2 3" xfId="35179"/>
    <cellStyle name="Input 7 5 2 3" xfId="19484"/>
    <cellStyle name="Input 7 5 2 3 2" xfId="40671"/>
    <cellStyle name="Input 7 5 2 4" xfId="29957"/>
    <cellStyle name="Input 7 5 2_Table 2A-1_EFT (Annual)" xfId="15395"/>
    <cellStyle name="Input 7 5 3" xfId="9928"/>
    <cellStyle name="Input 7 5 3 2" xfId="22051"/>
    <cellStyle name="Input 7 5 3 2 2" xfId="43237"/>
    <cellStyle name="Input 7 5 3 3" xfId="32633"/>
    <cellStyle name="Input 7 5 4" xfId="16938"/>
    <cellStyle name="Input 7 5 4 2" xfId="38125"/>
    <cellStyle name="Input 7 5 5" xfId="27214"/>
    <cellStyle name="Input 7 5_Table 2A-1_EFT (Annual)" xfId="7129"/>
    <cellStyle name="Input 7 6" xfId="1793"/>
    <cellStyle name="Input 7 6 2" xfId="5354"/>
    <cellStyle name="Input 7 6 2 2" xfId="13569"/>
    <cellStyle name="Input 7 6 2 2 2" xfId="25557"/>
    <cellStyle name="Input 7 6 2 2 2 2" xfId="46743"/>
    <cellStyle name="Input 7 6 2 2 3" xfId="36139"/>
    <cellStyle name="Input 7 6 2 3" xfId="20444"/>
    <cellStyle name="Input 7 6 2 3 2" xfId="41631"/>
    <cellStyle name="Input 7 6 2 4" xfId="31011"/>
    <cellStyle name="Input 7 6 2_Table 2A-1_EFT (Annual)" xfId="15396"/>
    <cellStyle name="Input 7 6 3" xfId="10913"/>
    <cellStyle name="Input 7 6 3 2" xfId="23011"/>
    <cellStyle name="Input 7 6 3 2 2" xfId="44197"/>
    <cellStyle name="Input 7 6 3 3" xfId="33593"/>
    <cellStyle name="Input 7 6 4" xfId="17898"/>
    <cellStyle name="Input 7 6 4 2" xfId="39085"/>
    <cellStyle name="Input 7 6 5" xfId="28268"/>
    <cellStyle name="Input 7 6_Table 2A-1_EFT (Annual)" xfId="7130"/>
    <cellStyle name="Input 7 7" xfId="3716"/>
    <cellStyle name="Input 7 7 2" xfId="12084"/>
    <cellStyle name="Input 7 7 2 2" xfId="24114"/>
    <cellStyle name="Input 7 7 2 2 2" xfId="45300"/>
    <cellStyle name="Input 7 7 2 3" xfId="34696"/>
    <cellStyle name="Input 7 7 3" xfId="19001"/>
    <cellStyle name="Input 7 7 3 2" xfId="40188"/>
    <cellStyle name="Input 7 7 4" xfId="29425"/>
    <cellStyle name="Input 7 7_Table 2A-1_EFT (Annual)" xfId="15397"/>
    <cellStyle name="Input 7 8" xfId="9403"/>
    <cellStyle name="Input 7 8 2" xfId="21568"/>
    <cellStyle name="Input 7 8 2 2" xfId="42754"/>
    <cellStyle name="Input 7 8 3" xfId="32150"/>
    <cellStyle name="Input 7 9" xfId="16455"/>
    <cellStyle name="Input 7 9 2" xfId="37642"/>
    <cellStyle name="Input 7_Table 2A-1_EFT (Annual)" xfId="3082"/>
    <cellStyle name="Input 8" xfId="122"/>
    <cellStyle name="Input 8 10" xfId="26677"/>
    <cellStyle name="Input 8 2" xfId="515"/>
    <cellStyle name="Input 8 2 2" xfId="1492"/>
    <cellStyle name="Input 8 2 2 2" xfId="2762"/>
    <cellStyle name="Input 8 2 2 2 2" xfId="6323"/>
    <cellStyle name="Input 8 2 2 2 2 2" xfId="14517"/>
    <cellStyle name="Input 8 2 2 2 2 2 2" xfId="26489"/>
    <cellStyle name="Input 8 2 2 2 2 2 2 2" xfId="47675"/>
    <cellStyle name="Input 8 2 2 2 2 2 3" xfId="37071"/>
    <cellStyle name="Input 8 2 2 2 2 3" xfId="21376"/>
    <cellStyle name="Input 8 2 2 2 2 3 2" xfId="42563"/>
    <cellStyle name="Input 8 2 2 2 2 4" xfId="31979"/>
    <cellStyle name="Input 8 2 2 2 2_Table 2A-1_EFT (Annual)" xfId="15398"/>
    <cellStyle name="Input 8 2 2 2 3" xfId="11859"/>
    <cellStyle name="Input 8 2 2 2 3 2" xfId="23943"/>
    <cellStyle name="Input 8 2 2 2 3 2 2" xfId="45129"/>
    <cellStyle name="Input 8 2 2 2 3 3" xfId="34525"/>
    <cellStyle name="Input 8 2 2 2 4" xfId="18830"/>
    <cellStyle name="Input 8 2 2 2 4 2" xfId="40017"/>
    <cellStyle name="Input 8 2 2 2 5" xfId="29236"/>
    <cellStyle name="Input 8 2 2 2_Table 2A-1_EFT (Annual)" xfId="7132"/>
    <cellStyle name="Input 8 2 2 3" xfId="5053"/>
    <cellStyle name="Input 8 2 2 3 2" xfId="13313"/>
    <cellStyle name="Input 8 2 2 3 2 2" xfId="25319"/>
    <cellStyle name="Input 8 2 2 3 2 2 2" xfId="46505"/>
    <cellStyle name="Input 8 2 2 3 2 3" xfId="35901"/>
    <cellStyle name="Input 8 2 2 3 3" xfId="20206"/>
    <cellStyle name="Input 8 2 2 3 3 2" xfId="41393"/>
    <cellStyle name="Input 8 2 2 3 4" xfId="30710"/>
    <cellStyle name="Input 8 2 2 3_Table 2A-1_EFT (Annual)" xfId="15399"/>
    <cellStyle name="Input 8 2 2 4" xfId="10657"/>
    <cellStyle name="Input 8 2 2 4 2" xfId="22773"/>
    <cellStyle name="Input 8 2 2 4 2 2" xfId="43959"/>
    <cellStyle name="Input 8 2 2 4 3" xfId="33355"/>
    <cellStyle name="Input 8 2 2 5" xfId="17660"/>
    <cellStyle name="Input 8 2 2 5 2" xfId="38847"/>
    <cellStyle name="Input 8 2 2 6" xfId="27967"/>
    <cellStyle name="Input 8 2 2_Table 2A-1_EFT (Annual)" xfId="7131"/>
    <cellStyle name="Input 8 2 3" xfId="1026"/>
    <cellStyle name="Input 8 2 3 2" xfId="4587"/>
    <cellStyle name="Input 8 2 3 2 2" xfId="12847"/>
    <cellStyle name="Input 8 2 3 2 2 2" xfId="24853"/>
    <cellStyle name="Input 8 2 3 2 2 2 2" xfId="46039"/>
    <cellStyle name="Input 8 2 3 2 2 3" xfId="35435"/>
    <cellStyle name="Input 8 2 3 2 3" xfId="19740"/>
    <cellStyle name="Input 8 2 3 2 3 2" xfId="40927"/>
    <cellStyle name="Input 8 2 3 2 4" xfId="30244"/>
    <cellStyle name="Input 8 2 3 2_Table 2A-1_EFT (Annual)" xfId="15400"/>
    <cellStyle name="Input 8 2 3 3" xfId="10191"/>
    <cellStyle name="Input 8 2 3 3 2" xfId="22307"/>
    <cellStyle name="Input 8 2 3 3 2 2" xfId="43493"/>
    <cellStyle name="Input 8 2 3 3 3" xfId="32889"/>
    <cellStyle name="Input 8 2 3 4" xfId="17194"/>
    <cellStyle name="Input 8 2 3 4 2" xfId="38381"/>
    <cellStyle name="Input 8 2 3 5" xfId="27501"/>
    <cellStyle name="Input 8 2 3_Table 2A-1_EFT (Annual)" xfId="7133"/>
    <cellStyle name="Input 8 2 4" xfId="2231"/>
    <cellStyle name="Input 8 2 4 2" xfId="5792"/>
    <cellStyle name="Input 8 2 4 2 2" xfId="14007"/>
    <cellStyle name="Input 8 2 4 2 2 2" xfId="25995"/>
    <cellStyle name="Input 8 2 4 2 2 2 2" xfId="47181"/>
    <cellStyle name="Input 8 2 4 2 2 3" xfId="36577"/>
    <cellStyle name="Input 8 2 4 2 3" xfId="20882"/>
    <cellStyle name="Input 8 2 4 2 3 2" xfId="42069"/>
    <cellStyle name="Input 8 2 4 2 4" xfId="31449"/>
    <cellStyle name="Input 8 2 4 2_Table 2A-1_EFT (Annual)" xfId="15401"/>
    <cellStyle name="Input 8 2 4 3" xfId="11351"/>
    <cellStyle name="Input 8 2 4 3 2" xfId="23449"/>
    <cellStyle name="Input 8 2 4 3 2 2" xfId="44635"/>
    <cellStyle name="Input 8 2 4 3 3" xfId="34031"/>
    <cellStyle name="Input 8 2 4 4" xfId="18336"/>
    <cellStyle name="Input 8 2 4 4 2" xfId="39523"/>
    <cellStyle name="Input 8 2 4 5" xfId="28706"/>
    <cellStyle name="Input 8 2 4_Table 2A-1_EFT (Annual)" xfId="7134"/>
    <cellStyle name="Input 8 2 5" xfId="4085"/>
    <cellStyle name="Input 8 2 5 2" xfId="12409"/>
    <cellStyle name="Input 8 2 5 2 2" xfId="24431"/>
    <cellStyle name="Input 8 2 5 2 2 2" xfId="45617"/>
    <cellStyle name="Input 8 2 5 2 3" xfId="35013"/>
    <cellStyle name="Input 8 2 5 3" xfId="19318"/>
    <cellStyle name="Input 8 2 5 3 2" xfId="40505"/>
    <cellStyle name="Input 8 2 5 4" xfId="29773"/>
    <cellStyle name="Input 8 2 5_Table 2A-1_EFT (Annual)" xfId="15402"/>
    <cellStyle name="Input 8 2 6" xfId="9748"/>
    <cellStyle name="Input 8 2 6 2" xfId="21885"/>
    <cellStyle name="Input 8 2 6 2 2" xfId="43071"/>
    <cellStyle name="Input 8 2 6 3" xfId="32467"/>
    <cellStyle name="Input 8 2 7" xfId="16772"/>
    <cellStyle name="Input 8 2 7 2" xfId="37959"/>
    <cellStyle name="Input 8 2 8" xfId="27030"/>
    <cellStyle name="Input 8 2_Table 2A-1_EFT (Annual)" xfId="3086"/>
    <cellStyle name="Input 8 3" xfId="353"/>
    <cellStyle name="Input 8 3 2" xfId="1336"/>
    <cellStyle name="Input 8 3 2 2" xfId="2606"/>
    <cellStyle name="Input 8 3 2 2 2" xfId="6167"/>
    <cellStyle name="Input 8 3 2 2 2 2" xfId="14361"/>
    <cellStyle name="Input 8 3 2 2 2 2 2" xfId="26333"/>
    <cellStyle name="Input 8 3 2 2 2 2 2 2" xfId="47519"/>
    <cellStyle name="Input 8 3 2 2 2 2 3" xfId="36915"/>
    <cellStyle name="Input 8 3 2 2 2 3" xfId="21220"/>
    <cellStyle name="Input 8 3 2 2 2 3 2" xfId="42407"/>
    <cellStyle name="Input 8 3 2 2 2 4" xfId="31823"/>
    <cellStyle name="Input 8 3 2 2 2_Table 2A-1_EFT (Annual)" xfId="15403"/>
    <cellStyle name="Input 8 3 2 2 3" xfId="11703"/>
    <cellStyle name="Input 8 3 2 2 3 2" xfId="23787"/>
    <cellStyle name="Input 8 3 2 2 3 2 2" xfId="44973"/>
    <cellStyle name="Input 8 3 2 2 3 3" xfId="34369"/>
    <cellStyle name="Input 8 3 2 2 4" xfId="18674"/>
    <cellStyle name="Input 8 3 2 2 4 2" xfId="39861"/>
    <cellStyle name="Input 8 3 2 2 5" xfId="29080"/>
    <cellStyle name="Input 8 3 2 2_Table 2A-1_EFT (Annual)" xfId="7136"/>
    <cellStyle name="Input 8 3 2 3" xfId="4897"/>
    <cellStyle name="Input 8 3 2 3 2" xfId="13157"/>
    <cellStyle name="Input 8 3 2 3 2 2" xfId="25163"/>
    <cellStyle name="Input 8 3 2 3 2 2 2" xfId="46349"/>
    <cellStyle name="Input 8 3 2 3 2 3" xfId="35745"/>
    <cellStyle name="Input 8 3 2 3 3" xfId="20050"/>
    <cellStyle name="Input 8 3 2 3 3 2" xfId="41237"/>
    <cellStyle name="Input 8 3 2 3 4" xfId="30554"/>
    <cellStyle name="Input 8 3 2 3_Table 2A-1_EFT (Annual)" xfId="15404"/>
    <cellStyle name="Input 8 3 2 4" xfId="10501"/>
    <cellStyle name="Input 8 3 2 4 2" xfId="22617"/>
    <cellStyle name="Input 8 3 2 4 2 2" xfId="43803"/>
    <cellStyle name="Input 8 3 2 4 3" xfId="33199"/>
    <cellStyle name="Input 8 3 2 5" xfId="17504"/>
    <cellStyle name="Input 8 3 2 5 2" xfId="38691"/>
    <cellStyle name="Input 8 3 2 6" xfId="27811"/>
    <cellStyle name="Input 8 3 2_Table 2A-1_EFT (Annual)" xfId="7135"/>
    <cellStyle name="Input 8 3 3" xfId="894"/>
    <cellStyle name="Input 8 3 3 2" xfId="4455"/>
    <cellStyle name="Input 8 3 3 2 2" xfId="12717"/>
    <cellStyle name="Input 8 3 3 2 2 2" xfId="24727"/>
    <cellStyle name="Input 8 3 3 2 2 2 2" xfId="45913"/>
    <cellStyle name="Input 8 3 3 2 2 3" xfId="35309"/>
    <cellStyle name="Input 8 3 3 2 3" xfId="19614"/>
    <cellStyle name="Input 8 3 3 2 3 2" xfId="40801"/>
    <cellStyle name="Input 8 3 3 2 4" xfId="30112"/>
    <cellStyle name="Input 8 3 3 2_Table 2A-1_EFT (Annual)" xfId="15405"/>
    <cellStyle name="Input 8 3 3 3" xfId="10064"/>
    <cellStyle name="Input 8 3 3 3 2" xfId="22181"/>
    <cellStyle name="Input 8 3 3 3 2 2" xfId="43367"/>
    <cellStyle name="Input 8 3 3 3 3" xfId="32763"/>
    <cellStyle name="Input 8 3 3 4" xfId="17068"/>
    <cellStyle name="Input 8 3 3 4 2" xfId="38255"/>
    <cellStyle name="Input 8 3 3 5" xfId="27369"/>
    <cellStyle name="Input 8 3 3_Table 2A-1_EFT (Annual)" xfId="7137"/>
    <cellStyle name="Input 8 3 4" xfId="2075"/>
    <cellStyle name="Input 8 3 4 2" xfId="5636"/>
    <cellStyle name="Input 8 3 4 2 2" xfId="13851"/>
    <cellStyle name="Input 8 3 4 2 2 2" xfId="25839"/>
    <cellStyle name="Input 8 3 4 2 2 2 2" xfId="47025"/>
    <cellStyle name="Input 8 3 4 2 2 3" xfId="36421"/>
    <cellStyle name="Input 8 3 4 2 3" xfId="20726"/>
    <cellStyle name="Input 8 3 4 2 3 2" xfId="41913"/>
    <cellStyle name="Input 8 3 4 2 4" xfId="31293"/>
    <cellStyle name="Input 8 3 4 2_Table 2A-1_EFT (Annual)" xfId="15406"/>
    <cellStyle name="Input 8 3 4 3" xfId="11195"/>
    <cellStyle name="Input 8 3 4 3 2" xfId="23293"/>
    <cellStyle name="Input 8 3 4 3 2 2" xfId="44479"/>
    <cellStyle name="Input 8 3 4 3 3" xfId="33875"/>
    <cellStyle name="Input 8 3 4 4" xfId="18180"/>
    <cellStyle name="Input 8 3 4 4 2" xfId="39367"/>
    <cellStyle name="Input 8 3 4 5" xfId="28550"/>
    <cellStyle name="Input 8 3 4_Table 2A-1_EFT (Annual)" xfId="7138"/>
    <cellStyle name="Input 8 3 5" xfId="3923"/>
    <cellStyle name="Input 8 3 5 2" xfId="12251"/>
    <cellStyle name="Input 8 3 5 2 2" xfId="24275"/>
    <cellStyle name="Input 8 3 5 2 2 2" xfId="45461"/>
    <cellStyle name="Input 8 3 5 2 3" xfId="34857"/>
    <cellStyle name="Input 8 3 5 3" xfId="19162"/>
    <cellStyle name="Input 8 3 5 3 2" xfId="40349"/>
    <cellStyle name="Input 8 3 5 4" xfId="29611"/>
    <cellStyle name="Input 8 3 5_Table 2A-1_EFT (Annual)" xfId="15407"/>
    <cellStyle name="Input 8 3 6" xfId="9588"/>
    <cellStyle name="Input 8 3 6 2" xfId="21729"/>
    <cellStyle name="Input 8 3 6 2 2" xfId="42915"/>
    <cellStyle name="Input 8 3 6 3" xfId="32311"/>
    <cellStyle name="Input 8 3 7" xfId="16616"/>
    <cellStyle name="Input 8 3 7 2" xfId="37803"/>
    <cellStyle name="Input 8 3 8" xfId="26868"/>
    <cellStyle name="Input 8 3_Table 2A-1_EFT (Annual)" xfId="3087"/>
    <cellStyle name="Input 8 4" xfId="1170"/>
    <cellStyle name="Input 8 4 2" xfId="2440"/>
    <cellStyle name="Input 8 4 2 2" xfId="6001"/>
    <cellStyle name="Input 8 4 2 2 2" xfId="14195"/>
    <cellStyle name="Input 8 4 2 2 2 2" xfId="26167"/>
    <cellStyle name="Input 8 4 2 2 2 2 2" xfId="47353"/>
    <cellStyle name="Input 8 4 2 2 2 3" xfId="36749"/>
    <cellStyle name="Input 8 4 2 2 3" xfId="21054"/>
    <cellStyle name="Input 8 4 2 2 3 2" xfId="42241"/>
    <cellStyle name="Input 8 4 2 2 4" xfId="31657"/>
    <cellStyle name="Input 8 4 2 2_Table 2A-1_EFT (Annual)" xfId="15408"/>
    <cellStyle name="Input 8 4 2 3" xfId="11537"/>
    <cellStyle name="Input 8 4 2 3 2" xfId="23621"/>
    <cellStyle name="Input 8 4 2 3 2 2" xfId="44807"/>
    <cellStyle name="Input 8 4 2 3 3" xfId="34203"/>
    <cellStyle name="Input 8 4 2 4" xfId="18508"/>
    <cellStyle name="Input 8 4 2 4 2" xfId="39695"/>
    <cellStyle name="Input 8 4 2 5" xfId="28914"/>
    <cellStyle name="Input 8 4 2_Table 2A-1_EFT (Annual)" xfId="7140"/>
    <cellStyle name="Input 8 4 3" xfId="4731"/>
    <cellStyle name="Input 8 4 3 2" xfId="12991"/>
    <cellStyle name="Input 8 4 3 2 2" xfId="24997"/>
    <cellStyle name="Input 8 4 3 2 2 2" xfId="46183"/>
    <cellStyle name="Input 8 4 3 2 3" xfId="35579"/>
    <cellStyle name="Input 8 4 3 3" xfId="19884"/>
    <cellStyle name="Input 8 4 3 3 2" xfId="41071"/>
    <cellStyle name="Input 8 4 3 4" xfId="30388"/>
    <cellStyle name="Input 8 4 3_Table 2A-1_EFT (Annual)" xfId="15409"/>
    <cellStyle name="Input 8 4 4" xfId="10335"/>
    <cellStyle name="Input 8 4 4 2" xfId="22451"/>
    <cellStyle name="Input 8 4 4 2 2" xfId="43637"/>
    <cellStyle name="Input 8 4 4 3" xfId="33033"/>
    <cellStyle name="Input 8 4 5" xfId="17338"/>
    <cellStyle name="Input 8 4 5 2" xfId="38525"/>
    <cellStyle name="Input 8 4 6" xfId="27645"/>
    <cellStyle name="Input 8 4_Table 2A-1_EFT (Annual)" xfId="7139"/>
    <cellStyle name="Input 8 5" xfId="735"/>
    <cellStyle name="Input 8 5 2" xfId="4296"/>
    <cellStyle name="Input 8 5 2 2" xfId="12576"/>
    <cellStyle name="Input 8 5 2 2 2" xfId="24593"/>
    <cellStyle name="Input 8 5 2 2 2 2" xfId="45779"/>
    <cellStyle name="Input 8 5 2 2 3" xfId="35175"/>
    <cellStyle name="Input 8 5 2 3" xfId="19480"/>
    <cellStyle name="Input 8 5 2 3 2" xfId="40667"/>
    <cellStyle name="Input 8 5 2 4" xfId="29953"/>
    <cellStyle name="Input 8 5 2_Table 2A-1_EFT (Annual)" xfId="15410"/>
    <cellStyle name="Input 8 5 3" xfId="9924"/>
    <cellStyle name="Input 8 5 3 2" xfId="22047"/>
    <cellStyle name="Input 8 5 3 2 2" xfId="43233"/>
    <cellStyle name="Input 8 5 3 3" xfId="32629"/>
    <cellStyle name="Input 8 5 4" xfId="16934"/>
    <cellStyle name="Input 8 5 4 2" xfId="38121"/>
    <cellStyle name="Input 8 5 5" xfId="27210"/>
    <cellStyle name="Input 8 5_Table 2A-1_EFT (Annual)" xfId="7141"/>
    <cellStyle name="Input 8 6" xfId="1863"/>
    <cellStyle name="Input 8 6 2" xfId="5424"/>
    <cellStyle name="Input 8 6 2 2" xfId="13639"/>
    <cellStyle name="Input 8 6 2 2 2" xfId="25627"/>
    <cellStyle name="Input 8 6 2 2 2 2" xfId="46813"/>
    <cellStyle name="Input 8 6 2 2 3" xfId="36209"/>
    <cellStyle name="Input 8 6 2 3" xfId="20514"/>
    <cellStyle name="Input 8 6 2 3 2" xfId="41701"/>
    <cellStyle name="Input 8 6 2 4" xfId="31081"/>
    <cellStyle name="Input 8 6 2_Table 2A-1_EFT (Annual)" xfId="15411"/>
    <cellStyle name="Input 8 6 3" xfId="10983"/>
    <cellStyle name="Input 8 6 3 2" xfId="23081"/>
    <cellStyle name="Input 8 6 3 2 2" xfId="44267"/>
    <cellStyle name="Input 8 6 3 3" xfId="33663"/>
    <cellStyle name="Input 8 6 4" xfId="17968"/>
    <cellStyle name="Input 8 6 4 2" xfId="39155"/>
    <cellStyle name="Input 8 6 5" xfId="28338"/>
    <cellStyle name="Input 8 6_Table 2A-1_EFT (Annual)" xfId="7142"/>
    <cellStyle name="Input 8 7" xfId="3711"/>
    <cellStyle name="Input 8 7 2" xfId="12079"/>
    <cellStyle name="Input 8 7 2 2" xfId="24109"/>
    <cellStyle name="Input 8 7 2 2 2" xfId="45295"/>
    <cellStyle name="Input 8 7 2 3" xfId="34691"/>
    <cellStyle name="Input 8 7 3" xfId="18996"/>
    <cellStyle name="Input 8 7 3 2" xfId="40183"/>
    <cellStyle name="Input 8 7 4" xfId="29420"/>
    <cellStyle name="Input 8 7_Table 2A-1_EFT (Annual)" xfId="15412"/>
    <cellStyle name="Input 8 8" xfId="9398"/>
    <cellStyle name="Input 8 8 2" xfId="21563"/>
    <cellStyle name="Input 8 8 2 2" xfId="42749"/>
    <cellStyle name="Input 8 8 3" xfId="32145"/>
    <cellStyle name="Input 8 9" xfId="16450"/>
    <cellStyle name="Input 8 9 2" xfId="37637"/>
    <cellStyle name="Input 8_Table 2A-1_EFT (Annual)" xfId="3085"/>
    <cellStyle name="Input 9" xfId="112"/>
    <cellStyle name="Input 9 10" xfId="26667"/>
    <cellStyle name="Input 9 2" xfId="505"/>
    <cellStyle name="Input 9 2 2" xfId="1482"/>
    <cellStyle name="Input 9 2 2 2" xfId="2752"/>
    <cellStyle name="Input 9 2 2 2 2" xfId="6313"/>
    <cellStyle name="Input 9 2 2 2 2 2" xfId="14507"/>
    <cellStyle name="Input 9 2 2 2 2 2 2" xfId="26479"/>
    <cellStyle name="Input 9 2 2 2 2 2 2 2" xfId="47665"/>
    <cellStyle name="Input 9 2 2 2 2 2 3" xfId="37061"/>
    <cellStyle name="Input 9 2 2 2 2 3" xfId="21366"/>
    <cellStyle name="Input 9 2 2 2 2 3 2" xfId="42553"/>
    <cellStyle name="Input 9 2 2 2 2 4" xfId="31969"/>
    <cellStyle name="Input 9 2 2 2 2_Table 2A-1_EFT (Annual)" xfId="15413"/>
    <cellStyle name="Input 9 2 2 2 3" xfId="11849"/>
    <cellStyle name="Input 9 2 2 2 3 2" xfId="23933"/>
    <cellStyle name="Input 9 2 2 2 3 2 2" xfId="45119"/>
    <cellStyle name="Input 9 2 2 2 3 3" xfId="34515"/>
    <cellStyle name="Input 9 2 2 2 4" xfId="18820"/>
    <cellStyle name="Input 9 2 2 2 4 2" xfId="40007"/>
    <cellStyle name="Input 9 2 2 2 5" xfId="29226"/>
    <cellStyle name="Input 9 2 2 2_Table 2A-1_EFT (Annual)" xfId="7144"/>
    <cellStyle name="Input 9 2 2 3" xfId="5043"/>
    <cellStyle name="Input 9 2 2 3 2" xfId="13303"/>
    <cellStyle name="Input 9 2 2 3 2 2" xfId="25309"/>
    <cellStyle name="Input 9 2 2 3 2 2 2" xfId="46495"/>
    <cellStyle name="Input 9 2 2 3 2 3" xfId="35891"/>
    <cellStyle name="Input 9 2 2 3 3" xfId="20196"/>
    <cellStyle name="Input 9 2 2 3 3 2" xfId="41383"/>
    <cellStyle name="Input 9 2 2 3 4" xfId="30700"/>
    <cellStyle name="Input 9 2 2 3_Table 2A-1_EFT (Annual)" xfId="15414"/>
    <cellStyle name="Input 9 2 2 4" xfId="10647"/>
    <cellStyle name="Input 9 2 2 4 2" xfId="22763"/>
    <cellStyle name="Input 9 2 2 4 2 2" xfId="43949"/>
    <cellStyle name="Input 9 2 2 4 3" xfId="33345"/>
    <cellStyle name="Input 9 2 2 5" xfId="17650"/>
    <cellStyle name="Input 9 2 2 5 2" xfId="38837"/>
    <cellStyle name="Input 9 2 2 6" xfId="27957"/>
    <cellStyle name="Input 9 2 2_Table 2A-1_EFT (Annual)" xfId="7143"/>
    <cellStyle name="Input 9 2 3" xfId="1018"/>
    <cellStyle name="Input 9 2 3 2" xfId="4579"/>
    <cellStyle name="Input 9 2 3 2 2" xfId="12839"/>
    <cellStyle name="Input 9 2 3 2 2 2" xfId="24845"/>
    <cellStyle name="Input 9 2 3 2 2 2 2" xfId="46031"/>
    <cellStyle name="Input 9 2 3 2 2 3" xfId="35427"/>
    <cellStyle name="Input 9 2 3 2 3" xfId="19732"/>
    <cellStyle name="Input 9 2 3 2 3 2" xfId="40919"/>
    <cellStyle name="Input 9 2 3 2 4" xfId="30236"/>
    <cellStyle name="Input 9 2 3 2_Table 2A-1_EFT (Annual)" xfId="15415"/>
    <cellStyle name="Input 9 2 3 3" xfId="10183"/>
    <cellStyle name="Input 9 2 3 3 2" xfId="22299"/>
    <cellStyle name="Input 9 2 3 3 2 2" xfId="43485"/>
    <cellStyle name="Input 9 2 3 3 3" xfId="32881"/>
    <cellStyle name="Input 9 2 3 4" xfId="17186"/>
    <cellStyle name="Input 9 2 3 4 2" xfId="38373"/>
    <cellStyle name="Input 9 2 3 5" xfId="27493"/>
    <cellStyle name="Input 9 2 3_Table 2A-1_EFT (Annual)" xfId="7145"/>
    <cellStyle name="Input 9 2 4" xfId="2221"/>
    <cellStyle name="Input 9 2 4 2" xfId="5782"/>
    <cellStyle name="Input 9 2 4 2 2" xfId="13997"/>
    <cellStyle name="Input 9 2 4 2 2 2" xfId="25985"/>
    <cellStyle name="Input 9 2 4 2 2 2 2" xfId="47171"/>
    <cellStyle name="Input 9 2 4 2 2 3" xfId="36567"/>
    <cellStyle name="Input 9 2 4 2 3" xfId="20872"/>
    <cellStyle name="Input 9 2 4 2 3 2" xfId="42059"/>
    <cellStyle name="Input 9 2 4 2 4" xfId="31439"/>
    <cellStyle name="Input 9 2 4 2_Table 2A-1_EFT (Annual)" xfId="15416"/>
    <cellStyle name="Input 9 2 4 3" xfId="11341"/>
    <cellStyle name="Input 9 2 4 3 2" xfId="23439"/>
    <cellStyle name="Input 9 2 4 3 2 2" xfId="44625"/>
    <cellStyle name="Input 9 2 4 3 3" xfId="34021"/>
    <cellStyle name="Input 9 2 4 4" xfId="18326"/>
    <cellStyle name="Input 9 2 4 4 2" xfId="39513"/>
    <cellStyle name="Input 9 2 4 5" xfId="28696"/>
    <cellStyle name="Input 9 2 4_Table 2A-1_EFT (Annual)" xfId="7146"/>
    <cellStyle name="Input 9 2 5" xfId="4075"/>
    <cellStyle name="Input 9 2 5 2" xfId="12399"/>
    <cellStyle name="Input 9 2 5 2 2" xfId="24421"/>
    <cellStyle name="Input 9 2 5 2 2 2" xfId="45607"/>
    <cellStyle name="Input 9 2 5 2 3" xfId="35003"/>
    <cellStyle name="Input 9 2 5 3" xfId="19308"/>
    <cellStyle name="Input 9 2 5 3 2" xfId="40495"/>
    <cellStyle name="Input 9 2 5 4" xfId="29763"/>
    <cellStyle name="Input 9 2 5_Table 2A-1_EFT (Annual)" xfId="15417"/>
    <cellStyle name="Input 9 2 6" xfId="9738"/>
    <cellStyle name="Input 9 2 6 2" xfId="21875"/>
    <cellStyle name="Input 9 2 6 2 2" xfId="43061"/>
    <cellStyle name="Input 9 2 6 3" xfId="32457"/>
    <cellStyle name="Input 9 2 7" xfId="16762"/>
    <cellStyle name="Input 9 2 7 2" xfId="37949"/>
    <cellStyle name="Input 9 2 8" xfId="27020"/>
    <cellStyle name="Input 9 2_Table 2A-1_EFT (Annual)" xfId="3089"/>
    <cellStyle name="Input 9 3" xfId="343"/>
    <cellStyle name="Input 9 3 2" xfId="1326"/>
    <cellStyle name="Input 9 3 2 2" xfId="2596"/>
    <cellStyle name="Input 9 3 2 2 2" xfId="6157"/>
    <cellStyle name="Input 9 3 2 2 2 2" xfId="14351"/>
    <cellStyle name="Input 9 3 2 2 2 2 2" xfId="26323"/>
    <cellStyle name="Input 9 3 2 2 2 2 2 2" xfId="47509"/>
    <cellStyle name="Input 9 3 2 2 2 2 3" xfId="36905"/>
    <cellStyle name="Input 9 3 2 2 2 3" xfId="21210"/>
    <cellStyle name="Input 9 3 2 2 2 3 2" xfId="42397"/>
    <cellStyle name="Input 9 3 2 2 2 4" xfId="31813"/>
    <cellStyle name="Input 9 3 2 2 2_Table 2A-1_EFT (Annual)" xfId="15418"/>
    <cellStyle name="Input 9 3 2 2 3" xfId="11693"/>
    <cellStyle name="Input 9 3 2 2 3 2" xfId="23777"/>
    <cellStyle name="Input 9 3 2 2 3 2 2" xfId="44963"/>
    <cellStyle name="Input 9 3 2 2 3 3" xfId="34359"/>
    <cellStyle name="Input 9 3 2 2 4" xfId="18664"/>
    <cellStyle name="Input 9 3 2 2 4 2" xfId="39851"/>
    <cellStyle name="Input 9 3 2 2 5" xfId="29070"/>
    <cellStyle name="Input 9 3 2 2_Table 2A-1_EFT (Annual)" xfId="7148"/>
    <cellStyle name="Input 9 3 2 3" xfId="4887"/>
    <cellStyle name="Input 9 3 2 3 2" xfId="13147"/>
    <cellStyle name="Input 9 3 2 3 2 2" xfId="25153"/>
    <cellStyle name="Input 9 3 2 3 2 2 2" xfId="46339"/>
    <cellStyle name="Input 9 3 2 3 2 3" xfId="35735"/>
    <cellStyle name="Input 9 3 2 3 3" xfId="20040"/>
    <cellStyle name="Input 9 3 2 3 3 2" xfId="41227"/>
    <cellStyle name="Input 9 3 2 3 4" xfId="30544"/>
    <cellStyle name="Input 9 3 2 3_Table 2A-1_EFT (Annual)" xfId="15419"/>
    <cellStyle name="Input 9 3 2 4" xfId="10491"/>
    <cellStyle name="Input 9 3 2 4 2" xfId="22607"/>
    <cellStyle name="Input 9 3 2 4 2 2" xfId="43793"/>
    <cellStyle name="Input 9 3 2 4 3" xfId="33189"/>
    <cellStyle name="Input 9 3 2 5" xfId="17494"/>
    <cellStyle name="Input 9 3 2 5 2" xfId="38681"/>
    <cellStyle name="Input 9 3 2 6" xfId="27801"/>
    <cellStyle name="Input 9 3 2_Table 2A-1_EFT (Annual)" xfId="7147"/>
    <cellStyle name="Input 9 3 3" xfId="886"/>
    <cellStyle name="Input 9 3 3 2" xfId="4447"/>
    <cellStyle name="Input 9 3 3 2 2" xfId="12709"/>
    <cellStyle name="Input 9 3 3 2 2 2" xfId="24719"/>
    <cellStyle name="Input 9 3 3 2 2 2 2" xfId="45905"/>
    <cellStyle name="Input 9 3 3 2 2 3" xfId="35301"/>
    <cellStyle name="Input 9 3 3 2 3" xfId="19606"/>
    <cellStyle name="Input 9 3 3 2 3 2" xfId="40793"/>
    <cellStyle name="Input 9 3 3 2 4" xfId="30104"/>
    <cellStyle name="Input 9 3 3 2_Table 2A-1_EFT (Annual)" xfId="15420"/>
    <cellStyle name="Input 9 3 3 3" xfId="10056"/>
    <cellStyle name="Input 9 3 3 3 2" xfId="22173"/>
    <cellStyle name="Input 9 3 3 3 2 2" xfId="43359"/>
    <cellStyle name="Input 9 3 3 3 3" xfId="32755"/>
    <cellStyle name="Input 9 3 3 4" xfId="17060"/>
    <cellStyle name="Input 9 3 3 4 2" xfId="38247"/>
    <cellStyle name="Input 9 3 3 5" xfId="27361"/>
    <cellStyle name="Input 9 3 3_Table 2A-1_EFT (Annual)" xfId="7149"/>
    <cellStyle name="Input 9 3 4" xfId="2065"/>
    <cellStyle name="Input 9 3 4 2" xfId="5626"/>
    <cellStyle name="Input 9 3 4 2 2" xfId="13841"/>
    <cellStyle name="Input 9 3 4 2 2 2" xfId="25829"/>
    <cellStyle name="Input 9 3 4 2 2 2 2" xfId="47015"/>
    <cellStyle name="Input 9 3 4 2 2 3" xfId="36411"/>
    <cellStyle name="Input 9 3 4 2 3" xfId="20716"/>
    <cellStyle name="Input 9 3 4 2 3 2" xfId="41903"/>
    <cellStyle name="Input 9 3 4 2 4" xfId="31283"/>
    <cellStyle name="Input 9 3 4 2_Table 2A-1_EFT (Annual)" xfId="15421"/>
    <cellStyle name="Input 9 3 4 3" xfId="11185"/>
    <cellStyle name="Input 9 3 4 3 2" xfId="23283"/>
    <cellStyle name="Input 9 3 4 3 2 2" xfId="44469"/>
    <cellStyle name="Input 9 3 4 3 3" xfId="33865"/>
    <cellStyle name="Input 9 3 4 4" xfId="18170"/>
    <cellStyle name="Input 9 3 4 4 2" xfId="39357"/>
    <cellStyle name="Input 9 3 4 5" xfId="28540"/>
    <cellStyle name="Input 9 3 4_Table 2A-1_EFT (Annual)" xfId="7150"/>
    <cellStyle name="Input 9 3 5" xfId="3913"/>
    <cellStyle name="Input 9 3 5 2" xfId="12241"/>
    <cellStyle name="Input 9 3 5 2 2" xfId="24265"/>
    <cellStyle name="Input 9 3 5 2 2 2" xfId="45451"/>
    <cellStyle name="Input 9 3 5 2 3" xfId="34847"/>
    <cellStyle name="Input 9 3 5 3" xfId="19152"/>
    <cellStyle name="Input 9 3 5 3 2" xfId="40339"/>
    <cellStyle name="Input 9 3 5 4" xfId="29601"/>
    <cellStyle name="Input 9 3 5_Table 2A-1_EFT (Annual)" xfId="15422"/>
    <cellStyle name="Input 9 3 6" xfId="9578"/>
    <cellStyle name="Input 9 3 6 2" xfId="21719"/>
    <cellStyle name="Input 9 3 6 2 2" xfId="42905"/>
    <cellStyle name="Input 9 3 6 3" xfId="32301"/>
    <cellStyle name="Input 9 3 7" xfId="16606"/>
    <cellStyle name="Input 9 3 7 2" xfId="37793"/>
    <cellStyle name="Input 9 3 8" xfId="26858"/>
    <cellStyle name="Input 9 3_Table 2A-1_EFT (Annual)" xfId="3090"/>
    <cellStyle name="Input 9 4" xfId="1160"/>
    <cellStyle name="Input 9 4 2" xfId="2430"/>
    <cellStyle name="Input 9 4 2 2" xfId="5991"/>
    <cellStyle name="Input 9 4 2 2 2" xfId="14185"/>
    <cellStyle name="Input 9 4 2 2 2 2" xfId="26157"/>
    <cellStyle name="Input 9 4 2 2 2 2 2" xfId="47343"/>
    <cellStyle name="Input 9 4 2 2 2 3" xfId="36739"/>
    <cellStyle name="Input 9 4 2 2 3" xfId="21044"/>
    <cellStyle name="Input 9 4 2 2 3 2" xfId="42231"/>
    <cellStyle name="Input 9 4 2 2 4" xfId="31647"/>
    <cellStyle name="Input 9 4 2 2_Table 2A-1_EFT (Annual)" xfId="15423"/>
    <cellStyle name="Input 9 4 2 3" xfId="11527"/>
    <cellStyle name="Input 9 4 2 3 2" xfId="23611"/>
    <cellStyle name="Input 9 4 2 3 2 2" xfId="44797"/>
    <cellStyle name="Input 9 4 2 3 3" xfId="34193"/>
    <cellStyle name="Input 9 4 2 4" xfId="18498"/>
    <cellStyle name="Input 9 4 2 4 2" xfId="39685"/>
    <cellStyle name="Input 9 4 2 5" xfId="28904"/>
    <cellStyle name="Input 9 4 2_Table 2A-1_EFT (Annual)" xfId="7152"/>
    <cellStyle name="Input 9 4 3" xfId="4721"/>
    <cellStyle name="Input 9 4 3 2" xfId="12981"/>
    <cellStyle name="Input 9 4 3 2 2" xfId="24987"/>
    <cellStyle name="Input 9 4 3 2 2 2" xfId="46173"/>
    <cellStyle name="Input 9 4 3 2 3" xfId="35569"/>
    <cellStyle name="Input 9 4 3 3" xfId="19874"/>
    <cellStyle name="Input 9 4 3 3 2" xfId="41061"/>
    <cellStyle name="Input 9 4 3 4" xfId="30378"/>
    <cellStyle name="Input 9 4 3_Table 2A-1_EFT (Annual)" xfId="15424"/>
    <cellStyle name="Input 9 4 4" xfId="10325"/>
    <cellStyle name="Input 9 4 4 2" xfId="22441"/>
    <cellStyle name="Input 9 4 4 2 2" xfId="43627"/>
    <cellStyle name="Input 9 4 4 3" xfId="33023"/>
    <cellStyle name="Input 9 4 5" xfId="17328"/>
    <cellStyle name="Input 9 4 5 2" xfId="38515"/>
    <cellStyle name="Input 9 4 6" xfId="27635"/>
    <cellStyle name="Input 9 4_Table 2A-1_EFT (Annual)" xfId="7151"/>
    <cellStyle name="Input 9 5" xfId="727"/>
    <cellStyle name="Input 9 5 2" xfId="4288"/>
    <cellStyle name="Input 9 5 2 2" xfId="12568"/>
    <cellStyle name="Input 9 5 2 2 2" xfId="24585"/>
    <cellStyle name="Input 9 5 2 2 2 2" xfId="45771"/>
    <cellStyle name="Input 9 5 2 2 3" xfId="35167"/>
    <cellStyle name="Input 9 5 2 3" xfId="19472"/>
    <cellStyle name="Input 9 5 2 3 2" xfId="40659"/>
    <cellStyle name="Input 9 5 2 4" xfId="29945"/>
    <cellStyle name="Input 9 5 2_Table 2A-1_EFT (Annual)" xfId="15425"/>
    <cellStyle name="Input 9 5 3" xfId="9916"/>
    <cellStyle name="Input 9 5 3 2" xfId="22039"/>
    <cellStyle name="Input 9 5 3 2 2" xfId="43225"/>
    <cellStyle name="Input 9 5 3 3" xfId="32621"/>
    <cellStyle name="Input 9 5 4" xfId="16926"/>
    <cellStyle name="Input 9 5 4 2" xfId="38113"/>
    <cellStyle name="Input 9 5 5" xfId="27202"/>
    <cellStyle name="Input 9 5_Table 2A-1_EFT (Annual)" xfId="7153"/>
    <cellStyle name="Input 9 6" xfId="1868"/>
    <cellStyle name="Input 9 6 2" xfId="5429"/>
    <cellStyle name="Input 9 6 2 2" xfId="13644"/>
    <cellStyle name="Input 9 6 2 2 2" xfId="25632"/>
    <cellStyle name="Input 9 6 2 2 2 2" xfId="46818"/>
    <cellStyle name="Input 9 6 2 2 3" xfId="36214"/>
    <cellStyle name="Input 9 6 2 3" xfId="20519"/>
    <cellStyle name="Input 9 6 2 3 2" xfId="41706"/>
    <cellStyle name="Input 9 6 2 4" xfId="31086"/>
    <cellStyle name="Input 9 6 2_Table 2A-1_EFT (Annual)" xfId="15426"/>
    <cellStyle name="Input 9 6 3" xfId="10988"/>
    <cellStyle name="Input 9 6 3 2" xfId="23086"/>
    <cellStyle name="Input 9 6 3 2 2" xfId="44272"/>
    <cellStyle name="Input 9 6 3 3" xfId="33668"/>
    <cellStyle name="Input 9 6 4" xfId="17973"/>
    <cellStyle name="Input 9 6 4 2" xfId="39160"/>
    <cellStyle name="Input 9 6 5" xfId="28343"/>
    <cellStyle name="Input 9 6_Table 2A-1_EFT (Annual)" xfId="7154"/>
    <cellStyle name="Input 9 7" xfId="3701"/>
    <cellStyle name="Input 9 7 2" xfId="12069"/>
    <cellStyle name="Input 9 7 2 2" xfId="24099"/>
    <cellStyle name="Input 9 7 2 2 2" xfId="45285"/>
    <cellStyle name="Input 9 7 2 3" xfId="34681"/>
    <cellStyle name="Input 9 7 3" xfId="18986"/>
    <cellStyle name="Input 9 7 3 2" xfId="40173"/>
    <cellStyle name="Input 9 7 4" xfId="29410"/>
    <cellStyle name="Input 9 7_Table 2A-1_EFT (Annual)" xfId="15427"/>
    <cellStyle name="Input 9 8" xfId="9388"/>
    <cellStyle name="Input 9 8 2" xfId="21553"/>
    <cellStyle name="Input 9 8 2 2" xfId="42739"/>
    <cellStyle name="Input 9 8 3" xfId="32135"/>
    <cellStyle name="Input 9 9" xfId="16440"/>
    <cellStyle name="Input 9 9 2" xfId="37627"/>
    <cellStyle name="Input 9_Table 2A-1_EFT (Annual)" xfId="3088"/>
    <cellStyle name="Linked Cell" xfId="42" builtinId="24" customBuiltin="1"/>
    <cellStyle name="Linked Cell 2" xfId="290"/>
    <cellStyle name="Linked Cell 3" xfId="694"/>
    <cellStyle name="Linked Cell 4" xfId="16008"/>
    <cellStyle name="Neutral" xfId="43" builtinId="28" customBuiltin="1"/>
    <cellStyle name="Neutral 2" xfId="291"/>
    <cellStyle name="Neutral 3" xfId="695"/>
    <cellStyle name="Neutral 4" xfId="16009"/>
    <cellStyle name="Normal" xfId="0" builtinId="0"/>
    <cellStyle name="Normal 10" xfId="73"/>
    <cellStyle name="Normal 10 2" xfId="228"/>
    <cellStyle name="Normal 10 2 2" xfId="455"/>
    <cellStyle name="Normal 10 2 2 2" xfId="979"/>
    <cellStyle name="Normal 10 2 2 2 2" xfId="2399"/>
    <cellStyle name="Normal 10 2 2 2 2 2" xfId="5960"/>
    <cellStyle name="Normal 10 2 2 2 2 2 2" xfId="16408"/>
    <cellStyle name="Normal 10 2 2 2 2 2 2 2" xfId="37597"/>
    <cellStyle name="Normal 10 2 2 2 2 2 3" xfId="31616"/>
    <cellStyle name="Normal 10 2 2 2 2 3" xfId="16210"/>
    <cellStyle name="Normal 10 2 2 2 2 3 2" xfId="37400"/>
    <cellStyle name="Normal 10 2 2 2 2 4" xfId="28873"/>
    <cellStyle name="Normal 10 2 2 2 2_Table 2A-1_EFT (Annual)" xfId="3095"/>
    <cellStyle name="Normal 10 2 2 2 3" xfId="4540"/>
    <cellStyle name="Normal 10 2 2 2 3 2" xfId="16308"/>
    <cellStyle name="Normal 10 2 2 2 3 2 2" xfId="37498"/>
    <cellStyle name="Normal 10 2 2 2 3 3" xfId="30197"/>
    <cellStyle name="Normal 10 2 2 2 4" xfId="16111"/>
    <cellStyle name="Normal 10 2 2 2 4 2" xfId="37301"/>
    <cellStyle name="Normal 10 2 2 2 5" xfId="27454"/>
    <cellStyle name="Normal 10 2 2 2_Table 2A-1_EFT (Annual)" xfId="3094"/>
    <cellStyle name="Normal 10 2 2 3" xfId="1727"/>
    <cellStyle name="Normal 10 2 2 3 2" xfId="5288"/>
    <cellStyle name="Normal 10 2 2 3 2 2" xfId="16359"/>
    <cellStyle name="Normal 10 2 2 3 2 2 2" xfId="37548"/>
    <cellStyle name="Normal 10 2 2 3 2 3" xfId="30945"/>
    <cellStyle name="Normal 10 2 2 3 3" xfId="16161"/>
    <cellStyle name="Normal 10 2 2 3 3 2" xfId="37351"/>
    <cellStyle name="Normal 10 2 2 3 4" xfId="28202"/>
    <cellStyle name="Normal 10 2 2 3_Table 2A-1_EFT (Annual)" xfId="3096"/>
    <cellStyle name="Normal 10 2 2 4" xfId="4025"/>
    <cellStyle name="Normal 10 2 2 4 2" xfId="16259"/>
    <cellStyle name="Normal 10 2 2 4 2 2" xfId="37449"/>
    <cellStyle name="Normal 10 2 2 4 3" xfId="29713"/>
    <cellStyle name="Normal 10 2 2 5" xfId="16062"/>
    <cellStyle name="Normal 10 2 2 5 2" xfId="37252"/>
    <cellStyle name="Normal 10 2 2 6" xfId="26970"/>
    <cellStyle name="Normal 10 2 2_Table 2A-1_EFT (Annual)" xfId="3093"/>
    <cellStyle name="Normal 10 2 3" xfId="823"/>
    <cellStyle name="Normal 10 2 3 2" xfId="2374"/>
    <cellStyle name="Normal 10 2 3 2 2" xfId="5935"/>
    <cellStyle name="Normal 10 2 3 2 2 2" xfId="16383"/>
    <cellStyle name="Normal 10 2 3 2 2 2 2" xfId="37572"/>
    <cellStyle name="Normal 10 2 3 2 2 3" xfId="31591"/>
    <cellStyle name="Normal 10 2 3 2 3" xfId="16185"/>
    <cellStyle name="Normal 10 2 3 2 3 2" xfId="37375"/>
    <cellStyle name="Normal 10 2 3 2 4" xfId="28848"/>
    <cellStyle name="Normal 10 2 3 2_Table 2A-1_EFT (Annual)" xfId="3098"/>
    <cellStyle name="Normal 10 2 3 3" xfId="4384"/>
    <cellStyle name="Normal 10 2 3 3 2" xfId="16283"/>
    <cellStyle name="Normal 10 2 3 3 2 2" xfId="37473"/>
    <cellStyle name="Normal 10 2 3 3 3" xfId="30041"/>
    <cellStyle name="Normal 10 2 3 4" xfId="16086"/>
    <cellStyle name="Normal 10 2 3 4 2" xfId="37276"/>
    <cellStyle name="Normal 10 2 3 5" xfId="27298"/>
    <cellStyle name="Normal 10 2 3_Table 2A-1_EFT (Annual)" xfId="3097"/>
    <cellStyle name="Normal 10 2 4" xfId="1671"/>
    <cellStyle name="Normal 10 2 4 2" xfId="5232"/>
    <cellStyle name="Normal 10 2 4 2 2" xfId="16334"/>
    <cellStyle name="Normal 10 2 4 2 2 2" xfId="37523"/>
    <cellStyle name="Normal 10 2 4 2 3" xfId="30889"/>
    <cellStyle name="Normal 10 2 4 3" xfId="16136"/>
    <cellStyle name="Normal 10 2 4 3 2" xfId="37326"/>
    <cellStyle name="Normal 10 2 4 4" xfId="28146"/>
    <cellStyle name="Normal 10 2 4_Table 2A-1_EFT (Annual)" xfId="3099"/>
    <cellStyle name="Normal 10 2 5" xfId="3817"/>
    <cellStyle name="Normal 10 2 5 2" xfId="16234"/>
    <cellStyle name="Normal 10 2 5 2 2" xfId="37424"/>
    <cellStyle name="Normal 10 2 5 3" xfId="29526"/>
    <cellStyle name="Normal 10 2 6" xfId="16037"/>
    <cellStyle name="Normal 10 2 6 2" xfId="37227"/>
    <cellStyle name="Normal 10 2 7" xfId="26783"/>
    <cellStyle name="Normal 10 2_Table 2A-1_EFT (Annual)" xfId="3092"/>
    <cellStyle name="Normal 10 3" xfId="307"/>
    <cellStyle name="Normal 10 3 2" xfId="857"/>
    <cellStyle name="Normal 10 3 2 2" xfId="2387"/>
    <cellStyle name="Normal 10 3 2 2 2" xfId="5948"/>
    <cellStyle name="Normal 10 3 2 2 2 2" xfId="16396"/>
    <cellStyle name="Normal 10 3 2 2 2 2 2" xfId="37585"/>
    <cellStyle name="Normal 10 3 2 2 2 3" xfId="31604"/>
    <cellStyle name="Normal 10 3 2 2 3" xfId="16198"/>
    <cellStyle name="Normal 10 3 2 2 3 2" xfId="37388"/>
    <cellStyle name="Normal 10 3 2 2 4" xfId="28861"/>
    <cellStyle name="Normal 10 3 2 2_Table 2A-1_EFT (Annual)" xfId="3102"/>
    <cellStyle name="Normal 10 3 2 3" xfId="4418"/>
    <cellStyle name="Normal 10 3 2 3 2" xfId="16296"/>
    <cellStyle name="Normal 10 3 2 3 2 2" xfId="37486"/>
    <cellStyle name="Normal 10 3 2 3 3" xfId="30075"/>
    <cellStyle name="Normal 10 3 2 4" xfId="16099"/>
    <cellStyle name="Normal 10 3 2 4 2" xfId="37289"/>
    <cellStyle name="Normal 10 3 2 5" xfId="27332"/>
    <cellStyle name="Normal 10 3 2_Table 2A-1_EFT (Annual)" xfId="3101"/>
    <cellStyle name="Normal 10 3 3" xfId="1689"/>
    <cellStyle name="Normal 10 3 3 2" xfId="5250"/>
    <cellStyle name="Normal 10 3 3 2 2" xfId="16347"/>
    <cellStyle name="Normal 10 3 3 2 2 2" xfId="37536"/>
    <cellStyle name="Normal 10 3 3 2 3" xfId="30907"/>
    <cellStyle name="Normal 10 3 3 3" xfId="16149"/>
    <cellStyle name="Normal 10 3 3 3 2" xfId="37339"/>
    <cellStyle name="Normal 10 3 3 4" xfId="28164"/>
    <cellStyle name="Normal 10 3 3_Table 2A-1_EFT (Annual)" xfId="3103"/>
    <cellStyle name="Normal 10 3 4" xfId="3877"/>
    <cellStyle name="Normal 10 3 4 2" xfId="16247"/>
    <cellStyle name="Normal 10 3 4 2 2" xfId="37437"/>
    <cellStyle name="Normal 10 3 4 3" xfId="29565"/>
    <cellStyle name="Normal 10 3 5" xfId="16050"/>
    <cellStyle name="Normal 10 3 5 2" xfId="37240"/>
    <cellStyle name="Normal 10 3 6" xfId="26822"/>
    <cellStyle name="Normal 10 3_Table 2A-1_EFT (Annual)" xfId="3100"/>
    <cellStyle name="Normal 10 4" xfId="653"/>
    <cellStyle name="Normal 10 4 2" xfId="1774"/>
    <cellStyle name="Normal 10 4 2 2" xfId="5335"/>
    <cellStyle name="Normal 10 4 2 2 2" xfId="16371"/>
    <cellStyle name="Normal 10 4 2 2 2 2" xfId="37560"/>
    <cellStyle name="Normal 10 4 2 2 3" xfId="30992"/>
    <cellStyle name="Normal 10 4 2 3" xfId="16173"/>
    <cellStyle name="Normal 10 4 2 3 2" xfId="37363"/>
    <cellStyle name="Normal 10 4 2 4" xfId="28249"/>
    <cellStyle name="Normal 10 4 2_Table 2A-1_EFT (Annual)" xfId="3105"/>
    <cellStyle name="Normal 10 4 3" xfId="4223"/>
    <cellStyle name="Normal 10 4 3 2" xfId="16271"/>
    <cellStyle name="Normal 10 4 3 2 2" xfId="37461"/>
    <cellStyle name="Normal 10 4 3 3" xfId="29911"/>
    <cellStyle name="Normal 10 4 4" xfId="16074"/>
    <cellStyle name="Normal 10 4 4 2" xfId="37264"/>
    <cellStyle name="Normal 10 4 5" xfId="27168"/>
    <cellStyle name="Normal 10 4_Table 2A-1_EFT (Annual)" xfId="3104"/>
    <cellStyle name="Normal 10 5" xfId="1632"/>
    <cellStyle name="Normal 10 5 2" xfId="5193"/>
    <cellStyle name="Normal 10 5 2 2" xfId="16322"/>
    <cellStyle name="Normal 10 5 2 2 2" xfId="37511"/>
    <cellStyle name="Normal 10 5 2 3" xfId="30850"/>
    <cellStyle name="Normal 10 5 3" xfId="16124"/>
    <cellStyle name="Normal 10 5 3 2" xfId="37314"/>
    <cellStyle name="Normal 10 5 4" xfId="28107"/>
    <cellStyle name="Normal 10 5_Table 2A-1_EFT (Annual)" xfId="3106"/>
    <cellStyle name="Normal 10 6" xfId="3664"/>
    <cellStyle name="Normal 10 6 2" xfId="16222"/>
    <cellStyle name="Normal 10 6 2 2" xfId="37412"/>
    <cellStyle name="Normal 10 6 3" xfId="29374"/>
    <cellStyle name="Normal 10 7" xfId="16025"/>
    <cellStyle name="Normal 10 7 2" xfId="37215"/>
    <cellStyle name="Normal 10 8" xfId="26631"/>
    <cellStyle name="Normal 10 9" xfId="47819"/>
    <cellStyle name="Normal 10_Table 2A-1_EFT (Annual)" xfId="3091"/>
    <cellStyle name="Normal 11" xfId="74"/>
    <cellStyle name="Normal 11 2" xfId="229"/>
    <cellStyle name="Normal 11 2 2" xfId="456"/>
    <cellStyle name="Normal 11 2 2 2" xfId="980"/>
    <cellStyle name="Normal 11 2 2 2 2" xfId="2400"/>
    <cellStyle name="Normal 11 2 2 2 2 2" xfId="5961"/>
    <cellStyle name="Normal 11 2 2 2 2 2 2" xfId="16409"/>
    <cellStyle name="Normal 11 2 2 2 2 2 2 2" xfId="37598"/>
    <cellStyle name="Normal 11 2 2 2 2 2 3" xfId="31617"/>
    <cellStyle name="Normal 11 2 2 2 2 3" xfId="16211"/>
    <cellStyle name="Normal 11 2 2 2 2 3 2" xfId="37401"/>
    <cellStyle name="Normal 11 2 2 2 2 4" xfId="28874"/>
    <cellStyle name="Normal 11 2 2 2 2_Table 2A-1_EFT (Annual)" xfId="3111"/>
    <cellStyle name="Normal 11 2 2 2 3" xfId="4541"/>
    <cellStyle name="Normal 11 2 2 2 3 2" xfId="16309"/>
    <cellStyle name="Normal 11 2 2 2 3 2 2" xfId="37499"/>
    <cellStyle name="Normal 11 2 2 2 3 3" xfId="30198"/>
    <cellStyle name="Normal 11 2 2 2 4" xfId="16112"/>
    <cellStyle name="Normal 11 2 2 2 4 2" xfId="37302"/>
    <cellStyle name="Normal 11 2 2 2 5" xfId="27455"/>
    <cellStyle name="Normal 11 2 2 2_Table 2A-1_EFT (Annual)" xfId="3110"/>
    <cellStyle name="Normal 11 2 2 3" xfId="1728"/>
    <cellStyle name="Normal 11 2 2 3 2" xfId="5289"/>
    <cellStyle name="Normal 11 2 2 3 2 2" xfId="16360"/>
    <cellStyle name="Normal 11 2 2 3 2 2 2" xfId="37549"/>
    <cellStyle name="Normal 11 2 2 3 2 3" xfId="30946"/>
    <cellStyle name="Normal 11 2 2 3 3" xfId="16162"/>
    <cellStyle name="Normal 11 2 2 3 3 2" xfId="37352"/>
    <cellStyle name="Normal 11 2 2 3 4" xfId="28203"/>
    <cellStyle name="Normal 11 2 2 3_Table 2A-1_EFT (Annual)" xfId="3112"/>
    <cellStyle name="Normal 11 2 2 4" xfId="4026"/>
    <cellStyle name="Normal 11 2 2 4 2" xfId="16260"/>
    <cellStyle name="Normal 11 2 2 4 2 2" xfId="37450"/>
    <cellStyle name="Normal 11 2 2 4 3" xfId="29714"/>
    <cellStyle name="Normal 11 2 2 5" xfId="16063"/>
    <cellStyle name="Normal 11 2 2 5 2" xfId="37253"/>
    <cellStyle name="Normal 11 2 2 6" xfId="26971"/>
    <cellStyle name="Normal 11 2 2_Table 2A-1_EFT (Annual)" xfId="3109"/>
    <cellStyle name="Normal 11 2 3" xfId="824"/>
    <cellStyle name="Normal 11 2 3 2" xfId="2375"/>
    <cellStyle name="Normal 11 2 3 2 2" xfId="5936"/>
    <cellStyle name="Normal 11 2 3 2 2 2" xfId="16384"/>
    <cellStyle name="Normal 11 2 3 2 2 2 2" xfId="37573"/>
    <cellStyle name="Normal 11 2 3 2 2 3" xfId="31592"/>
    <cellStyle name="Normal 11 2 3 2 3" xfId="16186"/>
    <cellStyle name="Normal 11 2 3 2 3 2" xfId="37376"/>
    <cellStyle name="Normal 11 2 3 2 4" xfId="28849"/>
    <cellStyle name="Normal 11 2 3 2_Table 2A-1_EFT (Annual)" xfId="3114"/>
    <cellStyle name="Normal 11 2 3 3" xfId="4385"/>
    <cellStyle name="Normal 11 2 3 3 2" xfId="16284"/>
    <cellStyle name="Normal 11 2 3 3 2 2" xfId="37474"/>
    <cellStyle name="Normal 11 2 3 3 3" xfId="30042"/>
    <cellStyle name="Normal 11 2 3 4" xfId="16087"/>
    <cellStyle name="Normal 11 2 3 4 2" xfId="37277"/>
    <cellStyle name="Normal 11 2 3 5" xfId="27299"/>
    <cellStyle name="Normal 11 2 3_Table 2A-1_EFT (Annual)" xfId="3113"/>
    <cellStyle name="Normal 11 2 4" xfId="1672"/>
    <cellStyle name="Normal 11 2 4 2" xfId="5233"/>
    <cellStyle name="Normal 11 2 4 2 2" xfId="16335"/>
    <cellStyle name="Normal 11 2 4 2 2 2" xfId="37524"/>
    <cellStyle name="Normal 11 2 4 2 3" xfId="30890"/>
    <cellStyle name="Normal 11 2 4 3" xfId="16137"/>
    <cellStyle name="Normal 11 2 4 3 2" xfId="37327"/>
    <cellStyle name="Normal 11 2 4 4" xfId="28147"/>
    <cellStyle name="Normal 11 2 4_Table 2A-1_EFT (Annual)" xfId="3115"/>
    <cellStyle name="Normal 11 2 5" xfId="3818"/>
    <cellStyle name="Normal 11 2 5 2" xfId="16235"/>
    <cellStyle name="Normal 11 2 5 2 2" xfId="37425"/>
    <cellStyle name="Normal 11 2 5 3" xfId="29527"/>
    <cellStyle name="Normal 11 2 6" xfId="16038"/>
    <cellStyle name="Normal 11 2 6 2" xfId="37228"/>
    <cellStyle name="Normal 11 2 7" xfId="26784"/>
    <cellStyle name="Normal 11 2_Table 2A-1_EFT (Annual)" xfId="3108"/>
    <cellStyle name="Normal 11 3" xfId="308"/>
    <cellStyle name="Normal 11 3 2" xfId="858"/>
    <cellStyle name="Normal 11 3 2 2" xfId="2388"/>
    <cellStyle name="Normal 11 3 2 2 2" xfId="5949"/>
    <cellStyle name="Normal 11 3 2 2 2 2" xfId="16397"/>
    <cellStyle name="Normal 11 3 2 2 2 2 2" xfId="37586"/>
    <cellStyle name="Normal 11 3 2 2 2 3" xfId="31605"/>
    <cellStyle name="Normal 11 3 2 2 3" xfId="16199"/>
    <cellStyle name="Normal 11 3 2 2 3 2" xfId="37389"/>
    <cellStyle name="Normal 11 3 2 2 4" xfId="28862"/>
    <cellStyle name="Normal 11 3 2 2_Table 2A-1_EFT (Annual)" xfId="3118"/>
    <cellStyle name="Normal 11 3 2 3" xfId="4419"/>
    <cellStyle name="Normal 11 3 2 3 2" xfId="16297"/>
    <cellStyle name="Normal 11 3 2 3 2 2" xfId="37487"/>
    <cellStyle name="Normal 11 3 2 3 3" xfId="30076"/>
    <cellStyle name="Normal 11 3 2 4" xfId="16100"/>
    <cellStyle name="Normal 11 3 2 4 2" xfId="37290"/>
    <cellStyle name="Normal 11 3 2 5" xfId="27333"/>
    <cellStyle name="Normal 11 3 2_Table 2A-1_EFT (Annual)" xfId="3117"/>
    <cellStyle name="Normal 11 3 3" xfId="1690"/>
    <cellStyle name="Normal 11 3 3 2" xfId="5251"/>
    <cellStyle name="Normal 11 3 3 2 2" xfId="16348"/>
    <cellStyle name="Normal 11 3 3 2 2 2" xfId="37537"/>
    <cellStyle name="Normal 11 3 3 2 3" xfId="30908"/>
    <cellStyle name="Normal 11 3 3 3" xfId="16150"/>
    <cellStyle name="Normal 11 3 3 3 2" xfId="37340"/>
    <cellStyle name="Normal 11 3 3 4" xfId="28165"/>
    <cellStyle name="Normal 11 3 3_Table 2A-1_EFT (Annual)" xfId="3119"/>
    <cellStyle name="Normal 11 3 4" xfId="3878"/>
    <cellStyle name="Normal 11 3 4 2" xfId="16248"/>
    <cellStyle name="Normal 11 3 4 2 2" xfId="37438"/>
    <cellStyle name="Normal 11 3 4 3" xfId="29566"/>
    <cellStyle name="Normal 11 3 5" xfId="16051"/>
    <cellStyle name="Normal 11 3 5 2" xfId="37241"/>
    <cellStyle name="Normal 11 3 6" xfId="26823"/>
    <cellStyle name="Normal 11 3_Table 2A-1_EFT (Annual)" xfId="3116"/>
    <cellStyle name="Normal 11 4" xfId="654"/>
    <cellStyle name="Normal 11 4 2" xfId="1775"/>
    <cellStyle name="Normal 11 4 2 2" xfId="5336"/>
    <cellStyle name="Normal 11 4 2 2 2" xfId="16372"/>
    <cellStyle name="Normal 11 4 2 2 2 2" xfId="37561"/>
    <cellStyle name="Normal 11 4 2 2 3" xfId="30993"/>
    <cellStyle name="Normal 11 4 2 3" xfId="16174"/>
    <cellStyle name="Normal 11 4 2 3 2" xfId="37364"/>
    <cellStyle name="Normal 11 4 2 4" xfId="28250"/>
    <cellStyle name="Normal 11 4 2_Table 2A-1_EFT (Annual)" xfId="3121"/>
    <cellStyle name="Normal 11 4 3" xfId="4224"/>
    <cellStyle name="Normal 11 4 3 2" xfId="16272"/>
    <cellStyle name="Normal 11 4 3 2 2" xfId="37462"/>
    <cellStyle name="Normal 11 4 3 3" xfId="29912"/>
    <cellStyle name="Normal 11 4 4" xfId="16075"/>
    <cellStyle name="Normal 11 4 4 2" xfId="37265"/>
    <cellStyle name="Normal 11 4 5" xfId="27169"/>
    <cellStyle name="Normal 11 4_Table 2A-1_EFT (Annual)" xfId="3120"/>
    <cellStyle name="Normal 11 5" xfId="1633"/>
    <cellStyle name="Normal 11 5 2" xfId="5194"/>
    <cellStyle name="Normal 11 5 2 2" xfId="16323"/>
    <cellStyle name="Normal 11 5 2 2 2" xfId="37512"/>
    <cellStyle name="Normal 11 5 2 3" xfId="30851"/>
    <cellStyle name="Normal 11 5 3" xfId="16125"/>
    <cellStyle name="Normal 11 5 3 2" xfId="37315"/>
    <cellStyle name="Normal 11 5 4" xfId="28108"/>
    <cellStyle name="Normal 11 5_Table 2A-1_EFT (Annual)" xfId="3122"/>
    <cellStyle name="Normal 11 6" xfId="3665"/>
    <cellStyle name="Normal 11 6 2" xfId="16223"/>
    <cellStyle name="Normal 11 6 2 2" xfId="37413"/>
    <cellStyle name="Normal 11 6 3" xfId="29375"/>
    <cellStyle name="Normal 11 7" xfId="16026"/>
    <cellStyle name="Normal 11 7 2" xfId="37216"/>
    <cellStyle name="Normal 11 8" xfId="26632"/>
    <cellStyle name="Normal 11 9" xfId="47820"/>
    <cellStyle name="Normal 11_Table 2A-1_EFT (Annual)" xfId="3107"/>
    <cellStyle name="Normal 12" xfId="75"/>
    <cellStyle name="Normal 12 2" xfId="230"/>
    <cellStyle name="Normal 12 2 2" xfId="457"/>
    <cellStyle name="Normal 12 2 2 2" xfId="981"/>
    <cellStyle name="Normal 12 2 2 2 2" xfId="2401"/>
    <cellStyle name="Normal 12 2 2 2 2 2" xfId="5962"/>
    <cellStyle name="Normal 12 2 2 2 2 2 2" xfId="16410"/>
    <cellStyle name="Normal 12 2 2 2 2 2 2 2" xfId="37599"/>
    <cellStyle name="Normal 12 2 2 2 2 2 3" xfId="31618"/>
    <cellStyle name="Normal 12 2 2 2 2 3" xfId="16212"/>
    <cellStyle name="Normal 12 2 2 2 2 3 2" xfId="37402"/>
    <cellStyle name="Normal 12 2 2 2 2 4" xfId="28875"/>
    <cellStyle name="Normal 12 2 2 2 2_Table 2A-1_EFT (Annual)" xfId="3127"/>
    <cellStyle name="Normal 12 2 2 2 3" xfId="4542"/>
    <cellStyle name="Normal 12 2 2 2 3 2" xfId="16310"/>
    <cellStyle name="Normal 12 2 2 2 3 2 2" xfId="37500"/>
    <cellStyle name="Normal 12 2 2 2 3 3" xfId="30199"/>
    <cellStyle name="Normal 12 2 2 2 4" xfId="16113"/>
    <cellStyle name="Normal 12 2 2 2 4 2" xfId="37303"/>
    <cellStyle name="Normal 12 2 2 2 5" xfId="27456"/>
    <cellStyle name="Normal 12 2 2 2_Table 2A-1_EFT (Annual)" xfId="3126"/>
    <cellStyle name="Normal 12 2 2 3" xfId="1729"/>
    <cellStyle name="Normal 12 2 2 3 2" xfId="5290"/>
    <cellStyle name="Normal 12 2 2 3 2 2" xfId="16361"/>
    <cellStyle name="Normal 12 2 2 3 2 2 2" xfId="37550"/>
    <cellStyle name="Normal 12 2 2 3 2 3" xfId="30947"/>
    <cellStyle name="Normal 12 2 2 3 3" xfId="16163"/>
    <cellStyle name="Normal 12 2 2 3 3 2" xfId="37353"/>
    <cellStyle name="Normal 12 2 2 3 4" xfId="28204"/>
    <cellStyle name="Normal 12 2 2 3_Table 2A-1_EFT (Annual)" xfId="3128"/>
    <cellStyle name="Normal 12 2 2 4" xfId="4027"/>
    <cellStyle name="Normal 12 2 2 4 2" xfId="16261"/>
    <cellStyle name="Normal 12 2 2 4 2 2" xfId="37451"/>
    <cellStyle name="Normal 12 2 2 4 3" xfId="29715"/>
    <cellStyle name="Normal 12 2 2 5" xfId="16064"/>
    <cellStyle name="Normal 12 2 2 5 2" xfId="37254"/>
    <cellStyle name="Normal 12 2 2 6" xfId="26972"/>
    <cellStyle name="Normal 12 2 2_Table 2A-1_EFT (Annual)" xfId="3125"/>
    <cellStyle name="Normal 12 2 3" xfId="825"/>
    <cellStyle name="Normal 12 2 3 2" xfId="2376"/>
    <cellStyle name="Normal 12 2 3 2 2" xfId="5937"/>
    <cellStyle name="Normal 12 2 3 2 2 2" xfId="16385"/>
    <cellStyle name="Normal 12 2 3 2 2 2 2" xfId="37574"/>
    <cellStyle name="Normal 12 2 3 2 2 3" xfId="31593"/>
    <cellStyle name="Normal 12 2 3 2 3" xfId="16187"/>
    <cellStyle name="Normal 12 2 3 2 3 2" xfId="37377"/>
    <cellStyle name="Normal 12 2 3 2 4" xfId="28850"/>
    <cellStyle name="Normal 12 2 3 2_Table 2A-1_EFT (Annual)" xfId="3130"/>
    <cellStyle name="Normal 12 2 3 3" xfId="4386"/>
    <cellStyle name="Normal 12 2 3 3 2" xfId="16285"/>
    <cellStyle name="Normal 12 2 3 3 2 2" xfId="37475"/>
    <cellStyle name="Normal 12 2 3 3 3" xfId="30043"/>
    <cellStyle name="Normal 12 2 3 4" xfId="16088"/>
    <cellStyle name="Normal 12 2 3 4 2" xfId="37278"/>
    <cellStyle name="Normal 12 2 3 5" xfId="27300"/>
    <cellStyle name="Normal 12 2 3_Table 2A-1_EFT (Annual)" xfId="3129"/>
    <cellStyle name="Normal 12 2 4" xfId="1673"/>
    <cellStyle name="Normal 12 2 4 2" xfId="5234"/>
    <cellStyle name="Normal 12 2 4 2 2" xfId="16336"/>
    <cellStyle name="Normal 12 2 4 2 2 2" xfId="37525"/>
    <cellStyle name="Normal 12 2 4 2 3" xfId="30891"/>
    <cellStyle name="Normal 12 2 4 3" xfId="16138"/>
    <cellStyle name="Normal 12 2 4 3 2" xfId="37328"/>
    <cellStyle name="Normal 12 2 4 4" xfId="28148"/>
    <cellStyle name="Normal 12 2 4_Table 2A-1_EFT (Annual)" xfId="3131"/>
    <cellStyle name="Normal 12 2 5" xfId="3819"/>
    <cellStyle name="Normal 12 2 5 2" xfId="16236"/>
    <cellStyle name="Normal 12 2 5 2 2" xfId="37426"/>
    <cellStyle name="Normal 12 2 5 3" xfId="29528"/>
    <cellStyle name="Normal 12 2 6" xfId="16039"/>
    <cellStyle name="Normal 12 2 6 2" xfId="37229"/>
    <cellStyle name="Normal 12 2 7" xfId="26785"/>
    <cellStyle name="Normal 12 2_Table 2A-1_EFT (Annual)" xfId="3124"/>
    <cellStyle name="Normal 12 3" xfId="309"/>
    <cellStyle name="Normal 12 3 2" xfId="859"/>
    <cellStyle name="Normal 12 3 2 2" xfId="2389"/>
    <cellStyle name="Normal 12 3 2 2 2" xfId="5950"/>
    <cellStyle name="Normal 12 3 2 2 2 2" xfId="16398"/>
    <cellStyle name="Normal 12 3 2 2 2 2 2" xfId="37587"/>
    <cellStyle name="Normal 12 3 2 2 2 3" xfId="31606"/>
    <cellStyle name="Normal 12 3 2 2 3" xfId="16200"/>
    <cellStyle name="Normal 12 3 2 2 3 2" xfId="37390"/>
    <cellStyle name="Normal 12 3 2 2 4" xfId="28863"/>
    <cellStyle name="Normal 12 3 2 2_Table 2A-1_EFT (Annual)" xfId="3134"/>
    <cellStyle name="Normal 12 3 2 3" xfId="4420"/>
    <cellStyle name="Normal 12 3 2 3 2" xfId="16298"/>
    <cellStyle name="Normal 12 3 2 3 2 2" xfId="37488"/>
    <cellStyle name="Normal 12 3 2 3 3" xfId="30077"/>
    <cellStyle name="Normal 12 3 2 4" xfId="16101"/>
    <cellStyle name="Normal 12 3 2 4 2" xfId="37291"/>
    <cellStyle name="Normal 12 3 2 5" xfId="27334"/>
    <cellStyle name="Normal 12 3 2_Table 2A-1_EFT (Annual)" xfId="3133"/>
    <cellStyle name="Normal 12 3 3" xfId="1691"/>
    <cellStyle name="Normal 12 3 3 2" xfId="5252"/>
    <cellStyle name="Normal 12 3 3 2 2" xfId="16349"/>
    <cellStyle name="Normal 12 3 3 2 2 2" xfId="37538"/>
    <cellStyle name="Normal 12 3 3 2 3" xfId="30909"/>
    <cellStyle name="Normal 12 3 3 3" xfId="16151"/>
    <cellStyle name="Normal 12 3 3 3 2" xfId="37341"/>
    <cellStyle name="Normal 12 3 3 4" xfId="28166"/>
    <cellStyle name="Normal 12 3 3_Table 2A-1_EFT (Annual)" xfId="3135"/>
    <cellStyle name="Normal 12 3 4" xfId="3879"/>
    <cellStyle name="Normal 12 3 4 2" xfId="16249"/>
    <cellStyle name="Normal 12 3 4 2 2" xfId="37439"/>
    <cellStyle name="Normal 12 3 4 3" xfId="29567"/>
    <cellStyle name="Normal 12 3 5" xfId="16052"/>
    <cellStyle name="Normal 12 3 5 2" xfId="37242"/>
    <cellStyle name="Normal 12 3 6" xfId="26824"/>
    <cellStyle name="Normal 12 3_Table 2A-1_EFT (Annual)" xfId="3132"/>
    <cellStyle name="Normal 12 4" xfId="655"/>
    <cellStyle name="Normal 12 4 2" xfId="1776"/>
    <cellStyle name="Normal 12 4 2 2" xfId="5337"/>
    <cellStyle name="Normal 12 4 2 2 2" xfId="16373"/>
    <cellStyle name="Normal 12 4 2 2 2 2" xfId="37562"/>
    <cellStyle name="Normal 12 4 2 2 3" xfId="30994"/>
    <cellStyle name="Normal 12 4 2 3" xfId="16175"/>
    <cellStyle name="Normal 12 4 2 3 2" xfId="37365"/>
    <cellStyle name="Normal 12 4 2 4" xfId="28251"/>
    <cellStyle name="Normal 12 4 2_Table 2A-1_EFT (Annual)" xfId="3137"/>
    <cellStyle name="Normal 12 4 3" xfId="4225"/>
    <cellStyle name="Normal 12 4 3 2" xfId="16273"/>
    <cellStyle name="Normal 12 4 3 2 2" xfId="37463"/>
    <cellStyle name="Normal 12 4 3 3" xfId="29913"/>
    <cellStyle name="Normal 12 4 4" xfId="16076"/>
    <cellStyle name="Normal 12 4 4 2" xfId="37266"/>
    <cellStyle name="Normal 12 4 5" xfId="27170"/>
    <cellStyle name="Normal 12 4_Table 2A-1_EFT (Annual)" xfId="3136"/>
    <cellStyle name="Normal 12 5" xfId="1634"/>
    <cellStyle name="Normal 12 5 2" xfId="5195"/>
    <cellStyle name="Normal 12 5 2 2" xfId="16324"/>
    <cellStyle name="Normal 12 5 2 2 2" xfId="37513"/>
    <cellStyle name="Normal 12 5 2 3" xfId="30852"/>
    <cellStyle name="Normal 12 5 3" xfId="16126"/>
    <cellStyle name="Normal 12 5 3 2" xfId="37316"/>
    <cellStyle name="Normal 12 5 4" xfId="28109"/>
    <cellStyle name="Normal 12 5_Table 2A-1_EFT (Annual)" xfId="3138"/>
    <cellStyle name="Normal 12 6" xfId="3666"/>
    <cellStyle name="Normal 12 6 2" xfId="16224"/>
    <cellStyle name="Normal 12 6 2 2" xfId="37414"/>
    <cellStyle name="Normal 12 6 3" xfId="29376"/>
    <cellStyle name="Normal 12 7" xfId="16027"/>
    <cellStyle name="Normal 12 7 2" xfId="37217"/>
    <cellStyle name="Normal 12 8" xfId="26633"/>
    <cellStyle name="Normal 12 9" xfId="47821"/>
    <cellStyle name="Normal 12_Table 2A-1_EFT (Annual)" xfId="3123"/>
    <cellStyle name="Normal 13" xfId="253"/>
    <cellStyle name="Normal 14" xfId="252"/>
    <cellStyle name="Normal 14 2" xfId="843"/>
    <cellStyle name="Normal 14 2 2" xfId="2377"/>
    <cellStyle name="Normal 14 2 2 2" xfId="5938"/>
    <cellStyle name="Normal 14 2 2 2 2" xfId="16386"/>
    <cellStyle name="Normal 14 2 2 2 2 2" xfId="37575"/>
    <cellStyle name="Normal 14 2 2 2 3" xfId="31594"/>
    <cellStyle name="Normal 14 2 2 3" xfId="16188"/>
    <cellStyle name="Normal 14 2 2 3 2" xfId="37378"/>
    <cellStyle name="Normal 14 2 2 4" xfId="28851"/>
    <cellStyle name="Normal 14 2 2_Table 2A-1_EFT (Annual)" xfId="3141"/>
    <cellStyle name="Normal 14 2 3" xfId="4404"/>
    <cellStyle name="Normal 14 2 3 2" xfId="16286"/>
    <cellStyle name="Normal 14 2 3 2 2" xfId="37476"/>
    <cellStyle name="Normal 14 2 3 3" xfId="30061"/>
    <cellStyle name="Normal 14 2 4" xfId="16089"/>
    <cellStyle name="Normal 14 2 4 2" xfId="37279"/>
    <cellStyle name="Normal 14 2 5" xfId="27318"/>
    <cellStyle name="Normal 14 2_Table 2A-1_EFT (Annual)" xfId="3140"/>
    <cellStyle name="Normal 14 3" xfId="1678"/>
    <cellStyle name="Normal 14 3 2" xfId="5239"/>
    <cellStyle name="Normal 14 3 2 2" xfId="16337"/>
    <cellStyle name="Normal 14 3 2 2 2" xfId="37526"/>
    <cellStyle name="Normal 14 3 2 3" xfId="30896"/>
    <cellStyle name="Normal 14 3 3" xfId="16139"/>
    <cellStyle name="Normal 14 3 3 2" xfId="37329"/>
    <cellStyle name="Normal 14 3 4" xfId="28153"/>
    <cellStyle name="Normal 14 3_Table 2A-1_EFT (Annual)" xfId="3142"/>
    <cellStyle name="Normal 14 4" xfId="3841"/>
    <cellStyle name="Normal 14 4 2" xfId="16237"/>
    <cellStyle name="Normal 14 4 2 2" xfId="37427"/>
    <cellStyle name="Normal 14 4 3" xfId="29550"/>
    <cellStyle name="Normal 14 5" xfId="16040"/>
    <cellStyle name="Normal 14 5 2" xfId="37230"/>
    <cellStyle name="Normal 14 6" xfId="26807"/>
    <cellStyle name="Normal 14_Table 2A-1_EFT (Annual)" xfId="3139"/>
    <cellStyle name="Normal 15" xfId="657"/>
    <cellStyle name="Normal 15 2" xfId="2360"/>
    <cellStyle name="Normal 15_Table 2A-1_EFT (Annual)" xfId="15428"/>
    <cellStyle name="Normal 16" xfId="1621"/>
    <cellStyle name="Normal 16 2" xfId="5182"/>
    <cellStyle name="Normal 16 2 2" xfId="16312"/>
    <cellStyle name="Normal 16 2 2 2" xfId="37501"/>
    <cellStyle name="Normal 16 2 3" xfId="30839"/>
    <cellStyle name="Normal 16 3" xfId="16114"/>
    <cellStyle name="Normal 16 3 2" xfId="37304"/>
    <cellStyle name="Normal 16 4" xfId="28096"/>
    <cellStyle name="Normal 16_Table 2A-1_EFT (Annual)" xfId="3143"/>
    <cellStyle name="Normal 17" xfId="15971"/>
    <cellStyle name="Normal 17 2" xfId="16311"/>
    <cellStyle name="Normal 18" xfId="16412"/>
    <cellStyle name="Normal 18 2" xfId="26619"/>
    <cellStyle name="Normal 19" xfId="21525"/>
    <cellStyle name="Normal 19 2" xfId="16411"/>
    <cellStyle name="Normal 2" xfId="44"/>
    <cellStyle name="Normal 2 2" xfId="65"/>
    <cellStyle name="Normal 2 3" xfId="76"/>
    <cellStyle name="Normal 2 3 2" xfId="47840"/>
    <cellStyle name="Normal 2 4" xfId="77"/>
    <cellStyle name="Normal 2 5" xfId="47841"/>
    <cellStyle name="Normal 2_Table 2A-1_EFT (Annual)" xfId="3144"/>
    <cellStyle name="Normal 20" xfId="26618"/>
    <cellStyle name="Normal 20 2" xfId="26620"/>
    <cellStyle name="Normal 21" xfId="15970"/>
    <cellStyle name="Normal 21 2" xfId="37200"/>
    <cellStyle name="Normal 22" xfId="26621"/>
    <cellStyle name="Normal 23" xfId="47804"/>
    <cellStyle name="Normal 24" xfId="47823"/>
    <cellStyle name="Normal 25" xfId="47824"/>
    <cellStyle name="Normal 26" xfId="47828"/>
    <cellStyle name="Normal 27" xfId="47831"/>
    <cellStyle name="Normal 28" xfId="47835"/>
    <cellStyle name="Normal 29" xfId="47845"/>
    <cellStyle name="Normal 3" xfId="53"/>
    <cellStyle name="Normal 3 2" xfId="47842"/>
    <cellStyle name="Normal 30" xfId="47844"/>
    <cellStyle name="Normal 31" xfId="47846"/>
    <cellStyle name="Normal 32" xfId="47847"/>
    <cellStyle name="Normal 4" xfId="60"/>
    <cellStyle name="Normal 4 2" xfId="104"/>
    <cellStyle name="Normal 4 2 2" xfId="335"/>
    <cellStyle name="Normal 4 2 2 2" xfId="879"/>
    <cellStyle name="Normal 4 2 2 2 2" xfId="2392"/>
    <cellStyle name="Normal 4 2 2 2 2 2" xfId="5953"/>
    <cellStyle name="Normal 4 2 2 2 2 2 2" xfId="16401"/>
    <cellStyle name="Normal 4 2 2 2 2 2 2 2" xfId="37590"/>
    <cellStyle name="Normal 4 2 2 2 2 2 3" xfId="31609"/>
    <cellStyle name="Normal 4 2 2 2 2 3" xfId="16203"/>
    <cellStyle name="Normal 4 2 2 2 2 3 2" xfId="37393"/>
    <cellStyle name="Normal 4 2 2 2 2 4" xfId="28866"/>
    <cellStyle name="Normal 4 2 2 2 2_Table 2A-1_EFT (Annual)" xfId="3149"/>
    <cellStyle name="Normal 4 2 2 2 3" xfId="4440"/>
    <cellStyle name="Normal 4 2 2 2 3 2" xfId="16301"/>
    <cellStyle name="Normal 4 2 2 2 3 2 2" xfId="37491"/>
    <cellStyle name="Normal 4 2 2 2 3 3" xfId="30097"/>
    <cellStyle name="Normal 4 2 2 2 4" xfId="16104"/>
    <cellStyle name="Normal 4 2 2 2 4 2" xfId="37294"/>
    <cellStyle name="Normal 4 2 2 2 5" xfId="27354"/>
    <cellStyle name="Normal 4 2 2 2_Table 2A-1_EFT (Annual)" xfId="3148"/>
    <cellStyle name="Normal 4 2 2 3" xfId="1700"/>
    <cellStyle name="Normal 4 2 2 3 2" xfId="5261"/>
    <cellStyle name="Normal 4 2 2 3 2 2" xfId="16352"/>
    <cellStyle name="Normal 4 2 2 3 2 2 2" xfId="37541"/>
    <cellStyle name="Normal 4 2 2 3 2 3" xfId="30918"/>
    <cellStyle name="Normal 4 2 2 3 3" xfId="16154"/>
    <cellStyle name="Normal 4 2 2 3 3 2" xfId="37344"/>
    <cellStyle name="Normal 4 2 2 3 4" xfId="28175"/>
    <cellStyle name="Normal 4 2 2 3_Table 2A-1_EFT (Annual)" xfId="3150"/>
    <cellStyle name="Normal 4 2 2 4" xfId="3905"/>
    <cellStyle name="Normal 4 2 2 4 2" xfId="16252"/>
    <cellStyle name="Normal 4 2 2 4 2 2" xfId="37442"/>
    <cellStyle name="Normal 4 2 2 4 3" xfId="29593"/>
    <cellStyle name="Normal 4 2 2 5" xfId="16055"/>
    <cellStyle name="Normal 4 2 2 5 2" xfId="37245"/>
    <cellStyle name="Normal 4 2 2 6" xfId="26850"/>
    <cellStyle name="Normal 4 2 2_Table 2A-1_EFT (Annual)" xfId="3147"/>
    <cellStyle name="Normal 4 2 3" xfId="720"/>
    <cellStyle name="Normal 4 2 3 2" xfId="2367"/>
    <cellStyle name="Normal 4 2 3 2 2" xfId="5928"/>
    <cellStyle name="Normal 4 2 3 2 2 2" xfId="16376"/>
    <cellStyle name="Normal 4 2 3 2 2 2 2" xfId="37565"/>
    <cellStyle name="Normal 4 2 3 2 2 3" xfId="31584"/>
    <cellStyle name="Normal 4 2 3 2 3" xfId="16178"/>
    <cellStyle name="Normal 4 2 3 2 3 2" xfId="37368"/>
    <cellStyle name="Normal 4 2 3 2 4" xfId="28841"/>
    <cellStyle name="Normal 4 2 3 2_Table 2A-1_EFT (Annual)" xfId="3152"/>
    <cellStyle name="Normal 4 2 3 3" xfId="4281"/>
    <cellStyle name="Normal 4 2 3 3 2" xfId="16276"/>
    <cellStyle name="Normal 4 2 3 3 2 2" xfId="37466"/>
    <cellStyle name="Normal 4 2 3 3 3" xfId="29938"/>
    <cellStyle name="Normal 4 2 3 4" xfId="16079"/>
    <cellStyle name="Normal 4 2 3 4 2" xfId="37269"/>
    <cellStyle name="Normal 4 2 3 5" xfId="27195"/>
    <cellStyle name="Normal 4 2 3_Table 2A-1_EFT (Annual)" xfId="3151"/>
    <cellStyle name="Normal 4 2 4" xfId="1643"/>
    <cellStyle name="Normal 4 2 4 2" xfId="5204"/>
    <cellStyle name="Normal 4 2 4 2 2" xfId="16327"/>
    <cellStyle name="Normal 4 2 4 2 2 2" xfId="37516"/>
    <cellStyle name="Normal 4 2 4 2 3" xfId="30861"/>
    <cellStyle name="Normal 4 2 4 3" xfId="16129"/>
    <cellStyle name="Normal 4 2 4 3 2" xfId="37319"/>
    <cellStyle name="Normal 4 2 4 4" xfId="28118"/>
    <cellStyle name="Normal 4 2 4_Table 2A-1_EFT (Annual)" xfId="3153"/>
    <cellStyle name="Normal 4 2 5" xfId="3693"/>
    <cellStyle name="Normal 4 2 5 2" xfId="16227"/>
    <cellStyle name="Normal 4 2 5 2 2" xfId="37417"/>
    <cellStyle name="Normal 4 2 5 3" xfId="29402"/>
    <cellStyle name="Normal 4 2 6" xfId="16030"/>
    <cellStyle name="Normal 4 2 6 2" xfId="37220"/>
    <cellStyle name="Normal 4 2 7" xfId="26659"/>
    <cellStyle name="Normal 4 2_Table 2A-1_EFT (Annual)" xfId="3146"/>
    <cellStyle name="Normal 4 3" xfId="300"/>
    <cellStyle name="Normal 4 3 2" xfId="850"/>
    <cellStyle name="Normal 4 3 2 2" xfId="2380"/>
    <cellStyle name="Normal 4 3 2 2 2" xfId="5941"/>
    <cellStyle name="Normal 4 3 2 2 2 2" xfId="16389"/>
    <cellStyle name="Normal 4 3 2 2 2 2 2" xfId="37578"/>
    <cellStyle name="Normal 4 3 2 2 2 3" xfId="31597"/>
    <cellStyle name="Normal 4 3 2 2 3" xfId="16191"/>
    <cellStyle name="Normal 4 3 2 2 3 2" xfId="37381"/>
    <cellStyle name="Normal 4 3 2 2 4" xfId="28854"/>
    <cellStyle name="Normal 4 3 2 2_Table 2A-1_EFT (Annual)" xfId="3156"/>
    <cellStyle name="Normal 4 3 2 3" xfId="4411"/>
    <cellStyle name="Normal 4 3 2 3 2" xfId="16289"/>
    <cellStyle name="Normal 4 3 2 3 2 2" xfId="37479"/>
    <cellStyle name="Normal 4 3 2 3 3" xfId="30068"/>
    <cellStyle name="Normal 4 3 2 4" xfId="16092"/>
    <cellStyle name="Normal 4 3 2 4 2" xfId="37282"/>
    <cellStyle name="Normal 4 3 2 5" xfId="27325"/>
    <cellStyle name="Normal 4 3 2_Table 2A-1_EFT (Annual)" xfId="3155"/>
    <cellStyle name="Normal 4 3 3" xfId="1682"/>
    <cellStyle name="Normal 4 3 3 2" xfId="5243"/>
    <cellStyle name="Normal 4 3 3 2 2" xfId="16340"/>
    <cellStyle name="Normal 4 3 3 2 2 2" xfId="37529"/>
    <cellStyle name="Normal 4 3 3 2 3" xfId="30900"/>
    <cellStyle name="Normal 4 3 3 3" xfId="16142"/>
    <cellStyle name="Normal 4 3 3 3 2" xfId="37332"/>
    <cellStyle name="Normal 4 3 3 4" xfId="28157"/>
    <cellStyle name="Normal 4 3 3_Table 2A-1_EFT (Annual)" xfId="3157"/>
    <cellStyle name="Normal 4 3 4" xfId="3870"/>
    <cellStyle name="Normal 4 3 4 2" xfId="16240"/>
    <cellStyle name="Normal 4 3 4 2 2" xfId="37430"/>
    <cellStyle name="Normal 4 3 4 3" xfId="29558"/>
    <cellStyle name="Normal 4 3 5" xfId="16043"/>
    <cellStyle name="Normal 4 3 5 2" xfId="37233"/>
    <cellStyle name="Normal 4 3 6" xfId="26815"/>
    <cellStyle name="Normal 4 3_Table 2A-1_EFT (Annual)" xfId="3154"/>
    <cellStyle name="Normal 4 4" xfId="646"/>
    <cellStyle name="Normal 4 4 2" xfId="1767"/>
    <cellStyle name="Normal 4 4 2 2" xfId="5328"/>
    <cellStyle name="Normal 4 4 2 2 2" xfId="16364"/>
    <cellStyle name="Normal 4 4 2 2 2 2" xfId="37553"/>
    <cellStyle name="Normal 4 4 2 2 3" xfId="30985"/>
    <cellStyle name="Normal 4 4 2 3" xfId="16166"/>
    <cellStyle name="Normal 4 4 2 3 2" xfId="37356"/>
    <cellStyle name="Normal 4 4 2 4" xfId="28242"/>
    <cellStyle name="Normal 4 4 2_Table 2A-1_EFT (Annual)" xfId="3159"/>
    <cellStyle name="Normal 4 4 3" xfId="4216"/>
    <cellStyle name="Normal 4 4 3 2" xfId="16264"/>
    <cellStyle name="Normal 4 4 3 2 2" xfId="37454"/>
    <cellStyle name="Normal 4 4 3 3" xfId="29904"/>
    <cellStyle name="Normal 4 4 4" xfId="16067"/>
    <cellStyle name="Normal 4 4 4 2" xfId="37257"/>
    <cellStyle name="Normal 4 4 5" xfId="27161"/>
    <cellStyle name="Normal 4 4_Table 2A-1_EFT (Annual)" xfId="3158"/>
    <cellStyle name="Normal 4 5" xfId="1625"/>
    <cellStyle name="Normal 4 5 2" xfId="5186"/>
    <cellStyle name="Normal 4 5 2 2" xfId="16315"/>
    <cellStyle name="Normal 4 5 2 2 2" xfId="37504"/>
    <cellStyle name="Normal 4 5 2 3" xfId="30843"/>
    <cellStyle name="Normal 4 5 3" xfId="16117"/>
    <cellStyle name="Normal 4 5 3 2" xfId="37307"/>
    <cellStyle name="Normal 4 5 4" xfId="28100"/>
    <cellStyle name="Normal 4 5_Table 2A-1_EFT (Annual)" xfId="3160"/>
    <cellStyle name="Normal 4 6" xfId="3651"/>
    <cellStyle name="Normal 4 6 2" xfId="16215"/>
    <cellStyle name="Normal 4 6 2 2" xfId="37405"/>
    <cellStyle name="Normal 4 6 3" xfId="29367"/>
    <cellStyle name="Normal 4 7" xfId="16018"/>
    <cellStyle name="Normal 4 7 2" xfId="37208"/>
    <cellStyle name="Normal 4 8" xfId="26624"/>
    <cellStyle name="Normal 4 9" xfId="47812"/>
    <cellStyle name="Normal 4_Table 2A-1_EFT (Annual)" xfId="3145"/>
    <cellStyle name="Normal 5" xfId="61"/>
    <cellStyle name="Normal 5 2" xfId="105"/>
    <cellStyle name="Normal 5 2 2" xfId="336"/>
    <cellStyle name="Normal 5 2 2 2" xfId="880"/>
    <cellStyle name="Normal 5 2 2 2 2" xfId="2393"/>
    <cellStyle name="Normal 5 2 2 2 2 2" xfId="5954"/>
    <cellStyle name="Normal 5 2 2 2 2 2 2" xfId="16402"/>
    <cellStyle name="Normal 5 2 2 2 2 2 2 2" xfId="37591"/>
    <cellStyle name="Normal 5 2 2 2 2 2 3" xfId="31610"/>
    <cellStyle name="Normal 5 2 2 2 2 3" xfId="16204"/>
    <cellStyle name="Normal 5 2 2 2 2 3 2" xfId="37394"/>
    <cellStyle name="Normal 5 2 2 2 2 4" xfId="28867"/>
    <cellStyle name="Normal 5 2 2 2 2_Table 2A-1_EFT (Annual)" xfId="3165"/>
    <cellStyle name="Normal 5 2 2 2 3" xfId="4441"/>
    <cellStyle name="Normal 5 2 2 2 3 2" xfId="16302"/>
    <cellStyle name="Normal 5 2 2 2 3 2 2" xfId="37492"/>
    <cellStyle name="Normal 5 2 2 2 3 3" xfId="30098"/>
    <cellStyle name="Normal 5 2 2 2 4" xfId="16105"/>
    <cellStyle name="Normal 5 2 2 2 4 2" xfId="37295"/>
    <cellStyle name="Normal 5 2 2 2 5" xfId="27355"/>
    <cellStyle name="Normal 5 2 2 2_Table 2A-1_EFT (Annual)" xfId="3164"/>
    <cellStyle name="Normal 5 2 2 3" xfId="1701"/>
    <cellStyle name="Normal 5 2 2 3 2" xfId="5262"/>
    <cellStyle name="Normal 5 2 2 3 2 2" xfId="16353"/>
    <cellStyle name="Normal 5 2 2 3 2 2 2" xfId="37542"/>
    <cellStyle name="Normal 5 2 2 3 2 3" xfId="30919"/>
    <cellStyle name="Normal 5 2 2 3 3" xfId="16155"/>
    <cellStyle name="Normal 5 2 2 3 3 2" xfId="37345"/>
    <cellStyle name="Normal 5 2 2 3 4" xfId="28176"/>
    <cellStyle name="Normal 5 2 2 3_Table 2A-1_EFT (Annual)" xfId="3166"/>
    <cellStyle name="Normal 5 2 2 4" xfId="3906"/>
    <cellStyle name="Normal 5 2 2 4 2" xfId="16253"/>
    <cellStyle name="Normal 5 2 2 4 2 2" xfId="37443"/>
    <cellStyle name="Normal 5 2 2 4 3" xfId="29594"/>
    <cellStyle name="Normal 5 2 2 5" xfId="16056"/>
    <cellStyle name="Normal 5 2 2 5 2" xfId="37246"/>
    <cellStyle name="Normal 5 2 2 6" xfId="26851"/>
    <cellStyle name="Normal 5 2 2_Table 2A-1_EFT (Annual)" xfId="3163"/>
    <cellStyle name="Normal 5 2 3" xfId="721"/>
    <cellStyle name="Normal 5 2 3 2" xfId="2368"/>
    <cellStyle name="Normal 5 2 3 2 2" xfId="5929"/>
    <cellStyle name="Normal 5 2 3 2 2 2" xfId="16377"/>
    <cellStyle name="Normal 5 2 3 2 2 2 2" xfId="37566"/>
    <cellStyle name="Normal 5 2 3 2 2 3" xfId="31585"/>
    <cellStyle name="Normal 5 2 3 2 3" xfId="16179"/>
    <cellStyle name="Normal 5 2 3 2 3 2" xfId="37369"/>
    <cellStyle name="Normal 5 2 3 2 4" xfId="28842"/>
    <cellStyle name="Normal 5 2 3 2_Table 2A-1_EFT (Annual)" xfId="3168"/>
    <cellStyle name="Normal 5 2 3 3" xfId="4282"/>
    <cellStyle name="Normal 5 2 3 3 2" xfId="16277"/>
    <cellStyle name="Normal 5 2 3 3 2 2" xfId="37467"/>
    <cellStyle name="Normal 5 2 3 3 3" xfId="29939"/>
    <cellStyle name="Normal 5 2 3 4" xfId="16080"/>
    <cellStyle name="Normal 5 2 3 4 2" xfId="37270"/>
    <cellStyle name="Normal 5 2 3 5" xfId="27196"/>
    <cellStyle name="Normal 5 2 3_Table 2A-1_EFT (Annual)" xfId="3167"/>
    <cellStyle name="Normal 5 2 4" xfId="1644"/>
    <cellStyle name="Normal 5 2 4 2" xfId="5205"/>
    <cellStyle name="Normal 5 2 4 2 2" xfId="16328"/>
    <cellStyle name="Normal 5 2 4 2 2 2" xfId="37517"/>
    <cellStyle name="Normal 5 2 4 2 3" xfId="30862"/>
    <cellStyle name="Normal 5 2 4 3" xfId="16130"/>
    <cellStyle name="Normal 5 2 4 3 2" xfId="37320"/>
    <cellStyle name="Normal 5 2 4 4" xfId="28119"/>
    <cellStyle name="Normal 5 2 4_Table 2A-1_EFT (Annual)" xfId="3169"/>
    <cellStyle name="Normal 5 2 5" xfId="3694"/>
    <cellStyle name="Normal 5 2 5 2" xfId="16228"/>
    <cellStyle name="Normal 5 2 5 2 2" xfId="37418"/>
    <cellStyle name="Normal 5 2 5 3" xfId="29403"/>
    <cellStyle name="Normal 5 2 6" xfId="16031"/>
    <cellStyle name="Normal 5 2 6 2" xfId="37221"/>
    <cellStyle name="Normal 5 2 7" xfId="26660"/>
    <cellStyle name="Normal 5 2_Table 2A-1_EFT (Annual)" xfId="3162"/>
    <cellStyle name="Normal 5 3" xfId="301"/>
    <cellStyle name="Normal 5 3 2" xfId="851"/>
    <cellStyle name="Normal 5 3 2 2" xfId="2381"/>
    <cellStyle name="Normal 5 3 2 2 2" xfId="5942"/>
    <cellStyle name="Normal 5 3 2 2 2 2" xfId="16390"/>
    <cellStyle name="Normal 5 3 2 2 2 2 2" xfId="37579"/>
    <cellStyle name="Normal 5 3 2 2 2 3" xfId="31598"/>
    <cellStyle name="Normal 5 3 2 2 3" xfId="16192"/>
    <cellStyle name="Normal 5 3 2 2 3 2" xfId="37382"/>
    <cellStyle name="Normal 5 3 2 2 4" xfId="28855"/>
    <cellStyle name="Normal 5 3 2 2_Table 2A-1_EFT (Annual)" xfId="3172"/>
    <cellStyle name="Normal 5 3 2 3" xfId="4412"/>
    <cellStyle name="Normal 5 3 2 3 2" xfId="16290"/>
    <cellStyle name="Normal 5 3 2 3 2 2" xfId="37480"/>
    <cellStyle name="Normal 5 3 2 3 3" xfId="30069"/>
    <cellStyle name="Normal 5 3 2 4" xfId="16093"/>
    <cellStyle name="Normal 5 3 2 4 2" xfId="37283"/>
    <cellStyle name="Normal 5 3 2 5" xfId="27326"/>
    <cellStyle name="Normal 5 3 2_Table 2A-1_EFT (Annual)" xfId="3171"/>
    <cellStyle name="Normal 5 3 3" xfId="1683"/>
    <cellStyle name="Normal 5 3 3 2" xfId="5244"/>
    <cellStyle name="Normal 5 3 3 2 2" xfId="16341"/>
    <cellStyle name="Normal 5 3 3 2 2 2" xfId="37530"/>
    <cellStyle name="Normal 5 3 3 2 3" xfId="30901"/>
    <cellStyle name="Normal 5 3 3 3" xfId="16143"/>
    <cellStyle name="Normal 5 3 3 3 2" xfId="37333"/>
    <cellStyle name="Normal 5 3 3 4" xfId="28158"/>
    <cellStyle name="Normal 5 3 3_Table 2A-1_EFT (Annual)" xfId="3173"/>
    <cellStyle name="Normal 5 3 4" xfId="3871"/>
    <cellStyle name="Normal 5 3 4 2" xfId="16241"/>
    <cellStyle name="Normal 5 3 4 2 2" xfId="37431"/>
    <cellStyle name="Normal 5 3 4 3" xfId="29559"/>
    <cellStyle name="Normal 5 3 5" xfId="16044"/>
    <cellStyle name="Normal 5 3 5 2" xfId="37234"/>
    <cellStyle name="Normal 5 3 6" xfId="26816"/>
    <cellStyle name="Normal 5 3_Table 2A-1_EFT (Annual)" xfId="3170"/>
    <cellStyle name="Normal 5 4" xfId="647"/>
    <cellStyle name="Normal 5 4 2" xfId="1768"/>
    <cellStyle name="Normal 5 4 2 2" xfId="5329"/>
    <cellStyle name="Normal 5 4 2 2 2" xfId="16365"/>
    <cellStyle name="Normal 5 4 2 2 2 2" xfId="37554"/>
    <cellStyle name="Normal 5 4 2 2 3" xfId="30986"/>
    <cellStyle name="Normal 5 4 2 3" xfId="16167"/>
    <cellStyle name="Normal 5 4 2 3 2" xfId="37357"/>
    <cellStyle name="Normal 5 4 2 4" xfId="28243"/>
    <cellStyle name="Normal 5 4 2_Table 2A-1_EFT (Annual)" xfId="3175"/>
    <cellStyle name="Normal 5 4 3" xfId="4217"/>
    <cellStyle name="Normal 5 4 3 2" xfId="16265"/>
    <cellStyle name="Normal 5 4 3 2 2" xfId="37455"/>
    <cellStyle name="Normal 5 4 3 3" xfId="29905"/>
    <cellStyle name="Normal 5 4 4" xfId="16068"/>
    <cellStyle name="Normal 5 4 4 2" xfId="37258"/>
    <cellStyle name="Normal 5 4 5" xfId="27162"/>
    <cellStyle name="Normal 5 4_Table 2A-1_EFT (Annual)" xfId="3174"/>
    <cellStyle name="Normal 5 5" xfId="1626"/>
    <cellStyle name="Normal 5 5 2" xfId="5187"/>
    <cellStyle name="Normal 5 5 2 2" xfId="16316"/>
    <cellStyle name="Normal 5 5 2 2 2" xfId="37505"/>
    <cellStyle name="Normal 5 5 2 3" xfId="30844"/>
    <cellStyle name="Normal 5 5 3" xfId="16118"/>
    <cellStyle name="Normal 5 5 3 2" xfId="37308"/>
    <cellStyle name="Normal 5 5 4" xfId="28101"/>
    <cellStyle name="Normal 5 5_Table 2A-1_EFT (Annual)" xfId="3176"/>
    <cellStyle name="Normal 5 6" xfId="3652"/>
    <cellStyle name="Normal 5 6 2" xfId="16216"/>
    <cellStyle name="Normal 5 6 2 2" xfId="37406"/>
    <cellStyle name="Normal 5 6 3" xfId="29368"/>
    <cellStyle name="Normal 5 7" xfId="16019"/>
    <cellStyle name="Normal 5 7 2" xfId="37209"/>
    <cellStyle name="Normal 5 8" xfId="26625"/>
    <cellStyle name="Normal 5 9" xfId="47813"/>
    <cellStyle name="Normal 5_Table 2A-1_EFT (Annual)" xfId="3161"/>
    <cellStyle name="Normal 6" xfId="62"/>
    <cellStyle name="Normal 6 10" xfId="47826"/>
    <cellStyle name="Normal 6 2" xfId="106"/>
    <cellStyle name="Normal 6 2 2" xfId="337"/>
    <cellStyle name="Normal 6 2 2 2" xfId="881"/>
    <cellStyle name="Normal 6 2 2 2 2" xfId="2394"/>
    <cellStyle name="Normal 6 2 2 2 2 2" xfId="5955"/>
    <cellStyle name="Normal 6 2 2 2 2 2 2" xfId="16403"/>
    <cellStyle name="Normal 6 2 2 2 2 2 2 2" xfId="37592"/>
    <cellStyle name="Normal 6 2 2 2 2 2 3" xfId="31611"/>
    <cellStyle name="Normal 6 2 2 2 2 3" xfId="16205"/>
    <cellStyle name="Normal 6 2 2 2 2 3 2" xfId="37395"/>
    <cellStyle name="Normal 6 2 2 2 2 4" xfId="28868"/>
    <cellStyle name="Normal 6 2 2 2 2_Table 2A-1_EFT (Annual)" xfId="3181"/>
    <cellStyle name="Normal 6 2 2 2 3" xfId="4442"/>
    <cellStyle name="Normal 6 2 2 2 3 2" xfId="16303"/>
    <cellStyle name="Normal 6 2 2 2 3 2 2" xfId="37493"/>
    <cellStyle name="Normal 6 2 2 2 3 3" xfId="30099"/>
    <cellStyle name="Normal 6 2 2 2 4" xfId="16106"/>
    <cellStyle name="Normal 6 2 2 2 4 2" xfId="37296"/>
    <cellStyle name="Normal 6 2 2 2 5" xfId="27356"/>
    <cellStyle name="Normal 6 2 2 2_Table 2A-1_EFT (Annual)" xfId="3180"/>
    <cellStyle name="Normal 6 2 2 3" xfId="1702"/>
    <cellStyle name="Normal 6 2 2 3 2" xfId="5263"/>
    <cellStyle name="Normal 6 2 2 3 2 2" xfId="16354"/>
    <cellStyle name="Normal 6 2 2 3 2 2 2" xfId="37543"/>
    <cellStyle name="Normal 6 2 2 3 2 3" xfId="30920"/>
    <cellStyle name="Normal 6 2 2 3 3" xfId="16156"/>
    <cellStyle name="Normal 6 2 2 3 3 2" xfId="37346"/>
    <cellStyle name="Normal 6 2 2 3 4" xfId="28177"/>
    <cellStyle name="Normal 6 2 2 3_Table 2A-1_EFT (Annual)" xfId="3182"/>
    <cellStyle name="Normal 6 2 2 4" xfId="3907"/>
    <cellStyle name="Normal 6 2 2 4 2" xfId="16254"/>
    <cellStyle name="Normal 6 2 2 4 2 2" xfId="37444"/>
    <cellStyle name="Normal 6 2 2 4 3" xfId="29595"/>
    <cellStyle name="Normal 6 2 2 5" xfId="16057"/>
    <cellStyle name="Normal 6 2 2 5 2" xfId="37247"/>
    <cellStyle name="Normal 6 2 2 6" xfId="26852"/>
    <cellStyle name="Normal 6 2 2_Table 2A-1_EFT (Annual)" xfId="3179"/>
    <cellStyle name="Normal 6 2 3" xfId="722"/>
    <cellStyle name="Normal 6 2 3 2" xfId="2369"/>
    <cellStyle name="Normal 6 2 3 2 2" xfId="5930"/>
    <cellStyle name="Normal 6 2 3 2 2 2" xfId="16378"/>
    <cellStyle name="Normal 6 2 3 2 2 2 2" xfId="37567"/>
    <cellStyle name="Normal 6 2 3 2 2 3" xfId="31586"/>
    <cellStyle name="Normal 6 2 3 2 3" xfId="16180"/>
    <cellStyle name="Normal 6 2 3 2 3 2" xfId="37370"/>
    <cellStyle name="Normal 6 2 3 2 4" xfId="28843"/>
    <cellStyle name="Normal 6 2 3 2_Table 2A-1_EFT (Annual)" xfId="3184"/>
    <cellStyle name="Normal 6 2 3 3" xfId="4283"/>
    <cellStyle name="Normal 6 2 3 3 2" xfId="16278"/>
    <cellStyle name="Normal 6 2 3 3 2 2" xfId="37468"/>
    <cellStyle name="Normal 6 2 3 3 3" xfId="29940"/>
    <cellStyle name="Normal 6 2 3 4" xfId="16081"/>
    <cellStyle name="Normal 6 2 3 4 2" xfId="37271"/>
    <cellStyle name="Normal 6 2 3 5" xfId="27197"/>
    <cellStyle name="Normal 6 2 3_Table 2A-1_EFT (Annual)" xfId="3183"/>
    <cellStyle name="Normal 6 2 4" xfId="1645"/>
    <cellStyle name="Normal 6 2 4 2" xfId="5206"/>
    <cellStyle name="Normal 6 2 4 2 2" xfId="16329"/>
    <cellStyle name="Normal 6 2 4 2 2 2" xfId="37518"/>
    <cellStyle name="Normal 6 2 4 2 3" xfId="30863"/>
    <cellStyle name="Normal 6 2 4 3" xfId="16131"/>
    <cellStyle name="Normal 6 2 4 3 2" xfId="37321"/>
    <cellStyle name="Normal 6 2 4 4" xfId="28120"/>
    <cellStyle name="Normal 6 2 4_Table 2A-1_EFT (Annual)" xfId="3185"/>
    <cellStyle name="Normal 6 2 5" xfId="3695"/>
    <cellStyle name="Normal 6 2 5 2" xfId="16229"/>
    <cellStyle name="Normal 6 2 5 2 2" xfId="37419"/>
    <cellStyle name="Normal 6 2 5 3" xfId="29404"/>
    <cellStyle name="Normal 6 2 6" xfId="16032"/>
    <cellStyle name="Normal 6 2 6 2" xfId="37222"/>
    <cellStyle name="Normal 6 2 7" xfId="26661"/>
    <cellStyle name="Normal 6 2_Table 2A-1_EFT (Annual)" xfId="3178"/>
    <cellStyle name="Normal 6 3" xfId="302"/>
    <cellStyle name="Normal 6 3 2" xfId="852"/>
    <cellStyle name="Normal 6 3 2 2" xfId="2382"/>
    <cellStyle name="Normal 6 3 2 2 2" xfId="5943"/>
    <cellStyle name="Normal 6 3 2 2 2 2" xfId="16391"/>
    <cellStyle name="Normal 6 3 2 2 2 2 2" xfId="37580"/>
    <cellStyle name="Normal 6 3 2 2 2 3" xfId="31599"/>
    <cellStyle name="Normal 6 3 2 2 3" xfId="16193"/>
    <cellStyle name="Normal 6 3 2 2 3 2" xfId="37383"/>
    <cellStyle name="Normal 6 3 2 2 4" xfId="28856"/>
    <cellStyle name="Normal 6 3 2 2_Table 2A-1_EFT (Annual)" xfId="3188"/>
    <cellStyle name="Normal 6 3 2 3" xfId="4413"/>
    <cellStyle name="Normal 6 3 2 3 2" xfId="16291"/>
    <cellStyle name="Normal 6 3 2 3 2 2" xfId="37481"/>
    <cellStyle name="Normal 6 3 2 3 3" xfId="30070"/>
    <cellStyle name="Normal 6 3 2 4" xfId="16094"/>
    <cellStyle name="Normal 6 3 2 4 2" xfId="37284"/>
    <cellStyle name="Normal 6 3 2 5" xfId="27327"/>
    <cellStyle name="Normal 6 3 2_Table 2A-1_EFT (Annual)" xfId="3187"/>
    <cellStyle name="Normal 6 3 3" xfId="1684"/>
    <cellStyle name="Normal 6 3 3 2" xfId="5245"/>
    <cellStyle name="Normal 6 3 3 2 2" xfId="16342"/>
    <cellStyle name="Normal 6 3 3 2 2 2" xfId="37531"/>
    <cellStyle name="Normal 6 3 3 2 3" xfId="30902"/>
    <cellStyle name="Normal 6 3 3 3" xfId="16144"/>
    <cellStyle name="Normal 6 3 3 3 2" xfId="37334"/>
    <cellStyle name="Normal 6 3 3 4" xfId="28159"/>
    <cellStyle name="Normal 6 3 3_Table 2A-1_EFT (Annual)" xfId="3189"/>
    <cellStyle name="Normal 6 3 4" xfId="3872"/>
    <cellStyle name="Normal 6 3 4 2" xfId="16242"/>
    <cellStyle name="Normal 6 3 4 2 2" xfId="37432"/>
    <cellStyle name="Normal 6 3 4 3" xfId="29560"/>
    <cellStyle name="Normal 6 3 5" xfId="16045"/>
    <cellStyle name="Normal 6 3 5 2" xfId="37235"/>
    <cellStyle name="Normal 6 3 6" xfId="26817"/>
    <cellStyle name="Normal 6 3_Table 2A-1_EFT (Annual)" xfId="3186"/>
    <cellStyle name="Normal 6 4" xfId="648"/>
    <cellStyle name="Normal 6 4 2" xfId="1769"/>
    <cellStyle name="Normal 6 4 2 2" xfId="5330"/>
    <cellStyle name="Normal 6 4 2 2 2" xfId="16366"/>
    <cellStyle name="Normal 6 4 2 2 2 2" xfId="37555"/>
    <cellStyle name="Normal 6 4 2 2 3" xfId="30987"/>
    <cellStyle name="Normal 6 4 2 3" xfId="16168"/>
    <cellStyle name="Normal 6 4 2 3 2" xfId="37358"/>
    <cellStyle name="Normal 6 4 2 4" xfId="28244"/>
    <cellStyle name="Normal 6 4 2_Table 2A-1_EFT (Annual)" xfId="3191"/>
    <cellStyle name="Normal 6 4 3" xfId="4218"/>
    <cellStyle name="Normal 6 4 3 2" xfId="16266"/>
    <cellStyle name="Normal 6 4 3 2 2" xfId="37456"/>
    <cellStyle name="Normal 6 4 3 3" xfId="29906"/>
    <cellStyle name="Normal 6 4 4" xfId="16069"/>
    <cellStyle name="Normal 6 4 4 2" xfId="37259"/>
    <cellStyle name="Normal 6 4 5" xfId="27163"/>
    <cellStyle name="Normal 6 4_Table 2A-1_EFT (Annual)" xfId="3190"/>
    <cellStyle name="Normal 6 5" xfId="1627"/>
    <cellStyle name="Normal 6 5 2" xfId="5188"/>
    <cellStyle name="Normal 6 5 2 2" xfId="16317"/>
    <cellStyle name="Normal 6 5 2 2 2" xfId="37506"/>
    <cellStyle name="Normal 6 5 2 3" xfId="30845"/>
    <cellStyle name="Normal 6 5 3" xfId="16119"/>
    <cellStyle name="Normal 6 5 3 2" xfId="37309"/>
    <cellStyle name="Normal 6 5 4" xfId="28102"/>
    <cellStyle name="Normal 6 5_Table 2A-1_EFT (Annual)" xfId="3192"/>
    <cellStyle name="Normal 6 6" xfId="3653"/>
    <cellStyle name="Normal 6 6 2" xfId="16217"/>
    <cellStyle name="Normal 6 6 2 2" xfId="37407"/>
    <cellStyle name="Normal 6 6 3" xfId="29369"/>
    <cellStyle name="Normal 6 7" xfId="16020"/>
    <cellStyle name="Normal 6 7 2" xfId="37210"/>
    <cellStyle name="Normal 6 8" xfId="26626"/>
    <cellStyle name="Normal 6 9" xfId="47814"/>
    <cellStyle name="Normal 6_Table 2A-1_EFT (Annual)" xfId="3177"/>
    <cellStyle name="Normal 7" xfId="70"/>
    <cellStyle name="Normal 7 10" xfId="47825"/>
    <cellStyle name="Normal 7 2" xfId="224"/>
    <cellStyle name="Normal 7 2 2" xfId="451"/>
    <cellStyle name="Normal 7 2 2 2" xfId="975"/>
    <cellStyle name="Normal 7 2 2 2 2" xfId="2397"/>
    <cellStyle name="Normal 7 2 2 2 2 2" xfId="5958"/>
    <cellStyle name="Normal 7 2 2 2 2 2 2" xfId="16406"/>
    <cellStyle name="Normal 7 2 2 2 2 2 2 2" xfId="37595"/>
    <cellStyle name="Normal 7 2 2 2 2 2 3" xfId="31614"/>
    <cellStyle name="Normal 7 2 2 2 2 3" xfId="16208"/>
    <cellStyle name="Normal 7 2 2 2 2 3 2" xfId="37398"/>
    <cellStyle name="Normal 7 2 2 2 2 4" xfId="28871"/>
    <cellStyle name="Normal 7 2 2 2 2_Table 2A-1_EFT (Annual)" xfId="3197"/>
    <cellStyle name="Normal 7 2 2 2 3" xfId="4536"/>
    <cellStyle name="Normal 7 2 2 2 3 2" xfId="16306"/>
    <cellStyle name="Normal 7 2 2 2 3 2 2" xfId="37496"/>
    <cellStyle name="Normal 7 2 2 2 3 3" xfId="30193"/>
    <cellStyle name="Normal 7 2 2 2 4" xfId="16109"/>
    <cellStyle name="Normal 7 2 2 2 4 2" xfId="37299"/>
    <cellStyle name="Normal 7 2 2 2 5" xfId="27450"/>
    <cellStyle name="Normal 7 2 2 2_Table 2A-1_EFT (Annual)" xfId="3196"/>
    <cellStyle name="Normal 7 2 2 3" xfId="1725"/>
    <cellStyle name="Normal 7 2 2 3 2" xfId="5286"/>
    <cellStyle name="Normal 7 2 2 3 2 2" xfId="16357"/>
    <cellStyle name="Normal 7 2 2 3 2 2 2" xfId="37546"/>
    <cellStyle name="Normal 7 2 2 3 2 3" xfId="30943"/>
    <cellStyle name="Normal 7 2 2 3 3" xfId="16159"/>
    <cellStyle name="Normal 7 2 2 3 3 2" xfId="37349"/>
    <cellStyle name="Normal 7 2 2 3 4" xfId="28200"/>
    <cellStyle name="Normal 7 2 2 3_Table 2A-1_EFT (Annual)" xfId="3198"/>
    <cellStyle name="Normal 7 2 2 4" xfId="4021"/>
    <cellStyle name="Normal 7 2 2 4 2" xfId="16257"/>
    <cellStyle name="Normal 7 2 2 4 2 2" xfId="37447"/>
    <cellStyle name="Normal 7 2 2 4 3" xfId="29709"/>
    <cellStyle name="Normal 7 2 2 5" xfId="16060"/>
    <cellStyle name="Normal 7 2 2 5 2" xfId="37250"/>
    <cellStyle name="Normal 7 2 2 6" xfId="26966"/>
    <cellStyle name="Normal 7 2 2_Table 2A-1_EFT (Annual)" xfId="3195"/>
    <cellStyle name="Normal 7 2 3" xfId="819"/>
    <cellStyle name="Normal 7 2 3 2" xfId="2372"/>
    <cellStyle name="Normal 7 2 3 2 2" xfId="5933"/>
    <cellStyle name="Normal 7 2 3 2 2 2" xfId="16381"/>
    <cellStyle name="Normal 7 2 3 2 2 2 2" xfId="37570"/>
    <cellStyle name="Normal 7 2 3 2 2 3" xfId="31589"/>
    <cellStyle name="Normal 7 2 3 2 3" xfId="16183"/>
    <cellStyle name="Normal 7 2 3 2 3 2" xfId="37373"/>
    <cellStyle name="Normal 7 2 3 2 4" xfId="28846"/>
    <cellStyle name="Normal 7 2 3 2_Table 2A-1_EFT (Annual)" xfId="3200"/>
    <cellStyle name="Normal 7 2 3 3" xfId="4380"/>
    <cellStyle name="Normal 7 2 3 3 2" xfId="16281"/>
    <cellStyle name="Normal 7 2 3 3 2 2" xfId="37471"/>
    <cellStyle name="Normal 7 2 3 3 3" xfId="30037"/>
    <cellStyle name="Normal 7 2 3 4" xfId="16084"/>
    <cellStyle name="Normal 7 2 3 4 2" xfId="37274"/>
    <cellStyle name="Normal 7 2 3 5" xfId="27294"/>
    <cellStyle name="Normal 7 2 3_Table 2A-1_EFT (Annual)" xfId="3199"/>
    <cellStyle name="Normal 7 2 4" xfId="1669"/>
    <cellStyle name="Normal 7 2 4 2" xfId="5230"/>
    <cellStyle name="Normal 7 2 4 2 2" xfId="16332"/>
    <cellStyle name="Normal 7 2 4 2 2 2" xfId="37521"/>
    <cellStyle name="Normal 7 2 4 2 3" xfId="30887"/>
    <cellStyle name="Normal 7 2 4 3" xfId="16134"/>
    <cellStyle name="Normal 7 2 4 3 2" xfId="37324"/>
    <cellStyle name="Normal 7 2 4 4" xfId="28144"/>
    <cellStyle name="Normal 7 2 4_Table 2A-1_EFT (Annual)" xfId="3201"/>
    <cellStyle name="Normal 7 2 5" xfId="3813"/>
    <cellStyle name="Normal 7 2 5 2" xfId="16232"/>
    <cellStyle name="Normal 7 2 5 2 2" xfId="37422"/>
    <cellStyle name="Normal 7 2 5 3" xfId="29522"/>
    <cellStyle name="Normal 7 2 6" xfId="16035"/>
    <cellStyle name="Normal 7 2 6 2" xfId="37225"/>
    <cellStyle name="Normal 7 2 7" xfId="26779"/>
    <cellStyle name="Normal 7 2_Table 2A-1_EFT (Annual)" xfId="3194"/>
    <cellStyle name="Normal 7 3" xfId="305"/>
    <cellStyle name="Normal 7 3 2" xfId="855"/>
    <cellStyle name="Normal 7 3 2 2" xfId="2385"/>
    <cellStyle name="Normal 7 3 2 2 2" xfId="5946"/>
    <cellStyle name="Normal 7 3 2 2 2 2" xfId="16394"/>
    <cellStyle name="Normal 7 3 2 2 2 2 2" xfId="37583"/>
    <cellStyle name="Normal 7 3 2 2 2 3" xfId="31602"/>
    <cellStyle name="Normal 7 3 2 2 3" xfId="16196"/>
    <cellStyle name="Normal 7 3 2 2 3 2" xfId="37386"/>
    <cellStyle name="Normal 7 3 2 2 4" xfId="28859"/>
    <cellStyle name="Normal 7 3 2 2_Table 2A-1_EFT (Annual)" xfId="3204"/>
    <cellStyle name="Normal 7 3 2 3" xfId="4416"/>
    <cellStyle name="Normal 7 3 2 3 2" xfId="16294"/>
    <cellStyle name="Normal 7 3 2 3 2 2" xfId="37484"/>
    <cellStyle name="Normal 7 3 2 3 3" xfId="30073"/>
    <cellStyle name="Normal 7 3 2 4" xfId="16097"/>
    <cellStyle name="Normal 7 3 2 4 2" xfId="37287"/>
    <cellStyle name="Normal 7 3 2 5" xfId="27330"/>
    <cellStyle name="Normal 7 3 2_Table 2A-1_EFT (Annual)" xfId="3203"/>
    <cellStyle name="Normal 7 3 3" xfId="1687"/>
    <cellStyle name="Normal 7 3 3 2" xfId="5248"/>
    <cellStyle name="Normal 7 3 3 2 2" xfId="16345"/>
    <cellStyle name="Normal 7 3 3 2 2 2" xfId="37534"/>
    <cellStyle name="Normal 7 3 3 2 3" xfId="30905"/>
    <cellStyle name="Normal 7 3 3 3" xfId="16147"/>
    <cellStyle name="Normal 7 3 3 3 2" xfId="37337"/>
    <cellStyle name="Normal 7 3 3 4" xfId="28162"/>
    <cellStyle name="Normal 7 3 3_Table 2A-1_EFT (Annual)" xfId="3205"/>
    <cellStyle name="Normal 7 3 4" xfId="3875"/>
    <cellStyle name="Normal 7 3 4 2" xfId="16245"/>
    <cellStyle name="Normal 7 3 4 2 2" xfId="37435"/>
    <cellStyle name="Normal 7 3 4 3" xfId="29563"/>
    <cellStyle name="Normal 7 3 5" xfId="16048"/>
    <cellStyle name="Normal 7 3 5 2" xfId="37238"/>
    <cellStyle name="Normal 7 3 6" xfId="26820"/>
    <cellStyle name="Normal 7 3_Table 2A-1_EFT (Annual)" xfId="3202"/>
    <cellStyle name="Normal 7 4" xfId="651"/>
    <cellStyle name="Normal 7 4 2" xfId="1772"/>
    <cellStyle name="Normal 7 4 2 2" xfId="5333"/>
    <cellStyle name="Normal 7 4 2 2 2" xfId="16369"/>
    <cellStyle name="Normal 7 4 2 2 2 2" xfId="37558"/>
    <cellStyle name="Normal 7 4 2 2 3" xfId="30990"/>
    <cellStyle name="Normal 7 4 2 3" xfId="16171"/>
    <cellStyle name="Normal 7 4 2 3 2" xfId="37361"/>
    <cellStyle name="Normal 7 4 2 4" xfId="28247"/>
    <cellStyle name="Normal 7 4 2_Table 2A-1_EFT (Annual)" xfId="3207"/>
    <cellStyle name="Normal 7 4 3" xfId="4221"/>
    <cellStyle name="Normal 7 4 3 2" xfId="16269"/>
    <cellStyle name="Normal 7 4 3 2 2" xfId="37459"/>
    <cellStyle name="Normal 7 4 3 3" xfId="29909"/>
    <cellStyle name="Normal 7 4 4" xfId="16072"/>
    <cellStyle name="Normal 7 4 4 2" xfId="37262"/>
    <cellStyle name="Normal 7 4 5" xfId="27166"/>
    <cellStyle name="Normal 7 4_Table 2A-1_EFT (Annual)" xfId="3206"/>
    <cellStyle name="Normal 7 5" xfId="1630"/>
    <cellStyle name="Normal 7 5 2" xfId="5191"/>
    <cellStyle name="Normal 7 5 2 2" xfId="16320"/>
    <cellStyle name="Normal 7 5 2 2 2" xfId="37509"/>
    <cellStyle name="Normal 7 5 2 3" xfId="30848"/>
    <cellStyle name="Normal 7 5 3" xfId="16122"/>
    <cellStyle name="Normal 7 5 3 2" xfId="37312"/>
    <cellStyle name="Normal 7 5 4" xfId="28105"/>
    <cellStyle name="Normal 7 5_Table 2A-1_EFT (Annual)" xfId="3208"/>
    <cellStyle name="Normal 7 6" xfId="3660"/>
    <cellStyle name="Normal 7 6 2" xfId="16220"/>
    <cellStyle name="Normal 7 6 2 2" xfId="37410"/>
    <cellStyle name="Normal 7 6 3" xfId="29372"/>
    <cellStyle name="Normal 7 7" xfId="16023"/>
    <cellStyle name="Normal 7 7 2" xfId="37213"/>
    <cellStyle name="Normal 7 8" xfId="26629"/>
    <cellStyle name="Normal 7 9" xfId="47817"/>
    <cellStyle name="Normal 7_Table 2A-1_EFT (Annual)" xfId="3193"/>
    <cellStyle name="Normal 8" xfId="58"/>
    <cellStyle name="Normal 8 2" xfId="47843"/>
    <cellStyle name="Normal 9" xfId="59"/>
    <cellStyle name="Normal 9 2" xfId="103"/>
    <cellStyle name="Normal 9 2 2" xfId="334"/>
    <cellStyle name="Normal 9 2 2 2" xfId="878"/>
    <cellStyle name="Normal 9 2 2 2 2" xfId="2391"/>
    <cellStyle name="Normal 9 2 2 2 2 2" xfId="5952"/>
    <cellStyle name="Normal 9 2 2 2 2 2 2" xfId="16400"/>
    <cellStyle name="Normal 9 2 2 2 2 2 2 2" xfId="37589"/>
    <cellStyle name="Normal 9 2 2 2 2 2 3" xfId="31608"/>
    <cellStyle name="Normal 9 2 2 2 2 3" xfId="16202"/>
    <cellStyle name="Normal 9 2 2 2 2 3 2" xfId="37392"/>
    <cellStyle name="Normal 9 2 2 2 2 4" xfId="28865"/>
    <cellStyle name="Normal 9 2 2 2 2_Table 2A-1_EFT (Annual)" xfId="3213"/>
    <cellStyle name="Normal 9 2 2 2 3" xfId="4439"/>
    <cellStyle name="Normal 9 2 2 2 3 2" xfId="16300"/>
    <cellStyle name="Normal 9 2 2 2 3 2 2" xfId="37490"/>
    <cellStyle name="Normal 9 2 2 2 3 3" xfId="30096"/>
    <cellStyle name="Normal 9 2 2 2 4" xfId="16103"/>
    <cellStyle name="Normal 9 2 2 2 4 2" xfId="37293"/>
    <cellStyle name="Normal 9 2 2 2 5" xfId="27353"/>
    <cellStyle name="Normal 9 2 2 2_Table 2A-1_EFT (Annual)" xfId="3212"/>
    <cellStyle name="Normal 9 2 2 3" xfId="1699"/>
    <cellStyle name="Normal 9 2 2 3 2" xfId="5260"/>
    <cellStyle name="Normal 9 2 2 3 2 2" xfId="16351"/>
    <cellStyle name="Normal 9 2 2 3 2 2 2" xfId="37540"/>
    <cellStyle name="Normal 9 2 2 3 2 3" xfId="30917"/>
    <cellStyle name="Normal 9 2 2 3 3" xfId="16153"/>
    <cellStyle name="Normal 9 2 2 3 3 2" xfId="37343"/>
    <cellStyle name="Normal 9 2 2 3 4" xfId="28174"/>
    <cellStyle name="Normal 9 2 2 3_Table 2A-1_EFT (Annual)" xfId="3214"/>
    <cellStyle name="Normal 9 2 2 4" xfId="3904"/>
    <cellStyle name="Normal 9 2 2 4 2" xfId="16251"/>
    <cellStyle name="Normal 9 2 2 4 2 2" xfId="37441"/>
    <cellStyle name="Normal 9 2 2 4 3" xfId="29592"/>
    <cellStyle name="Normal 9 2 2 5" xfId="16054"/>
    <cellStyle name="Normal 9 2 2 5 2" xfId="37244"/>
    <cellStyle name="Normal 9 2 2 6" xfId="26849"/>
    <cellStyle name="Normal 9 2 2_Table 2A-1_EFT (Annual)" xfId="3211"/>
    <cellStyle name="Normal 9 2 3" xfId="719"/>
    <cellStyle name="Normal 9 2 3 2" xfId="2366"/>
    <cellStyle name="Normal 9 2 3 2 2" xfId="5927"/>
    <cellStyle name="Normal 9 2 3 2 2 2" xfId="16375"/>
    <cellStyle name="Normal 9 2 3 2 2 2 2" xfId="37564"/>
    <cellStyle name="Normal 9 2 3 2 2 3" xfId="31583"/>
    <cellStyle name="Normal 9 2 3 2 3" xfId="16177"/>
    <cellStyle name="Normal 9 2 3 2 3 2" xfId="37367"/>
    <cellStyle name="Normal 9 2 3 2 4" xfId="28840"/>
    <cellStyle name="Normal 9 2 3 2_Table 2A-1_EFT (Annual)" xfId="3216"/>
    <cellStyle name="Normal 9 2 3 3" xfId="4280"/>
    <cellStyle name="Normal 9 2 3 3 2" xfId="16275"/>
    <cellStyle name="Normal 9 2 3 3 2 2" xfId="37465"/>
    <cellStyle name="Normal 9 2 3 3 3" xfId="29937"/>
    <cellStyle name="Normal 9 2 3 4" xfId="16078"/>
    <cellStyle name="Normal 9 2 3 4 2" xfId="37268"/>
    <cellStyle name="Normal 9 2 3 5" xfId="27194"/>
    <cellStyle name="Normal 9 2 3_Table 2A-1_EFT (Annual)" xfId="3215"/>
    <cellStyle name="Normal 9 2 4" xfId="1642"/>
    <cellStyle name="Normal 9 2 4 2" xfId="5203"/>
    <cellStyle name="Normal 9 2 4 2 2" xfId="16326"/>
    <cellStyle name="Normal 9 2 4 2 2 2" xfId="37515"/>
    <cellStyle name="Normal 9 2 4 2 3" xfId="30860"/>
    <cellStyle name="Normal 9 2 4 3" xfId="16128"/>
    <cellStyle name="Normal 9 2 4 3 2" xfId="37318"/>
    <cellStyle name="Normal 9 2 4 4" xfId="28117"/>
    <cellStyle name="Normal 9 2 4_Table 2A-1_EFT (Annual)" xfId="3217"/>
    <cellStyle name="Normal 9 2 5" xfId="3692"/>
    <cellStyle name="Normal 9 2 5 2" xfId="16226"/>
    <cellStyle name="Normal 9 2 5 2 2" xfId="37416"/>
    <cellStyle name="Normal 9 2 5 3" xfId="29401"/>
    <cellStyle name="Normal 9 2 6" xfId="16029"/>
    <cellStyle name="Normal 9 2 6 2" xfId="37219"/>
    <cellStyle name="Normal 9 2 7" xfId="26658"/>
    <cellStyle name="Normal 9 2_Table 2A-1_EFT (Annual)" xfId="3210"/>
    <cellStyle name="Normal 9 3" xfId="299"/>
    <cellStyle name="Normal 9 3 2" xfId="849"/>
    <cellStyle name="Normal 9 3 2 2" xfId="2379"/>
    <cellStyle name="Normal 9 3 2 2 2" xfId="5940"/>
    <cellStyle name="Normal 9 3 2 2 2 2" xfId="16388"/>
    <cellStyle name="Normal 9 3 2 2 2 2 2" xfId="37577"/>
    <cellStyle name="Normal 9 3 2 2 2 3" xfId="31596"/>
    <cellStyle name="Normal 9 3 2 2 3" xfId="16190"/>
    <cellStyle name="Normal 9 3 2 2 3 2" xfId="37380"/>
    <cellStyle name="Normal 9 3 2 2 4" xfId="28853"/>
    <cellStyle name="Normal 9 3 2 2_Table 2A-1_EFT (Annual)" xfId="3220"/>
    <cellStyle name="Normal 9 3 2 3" xfId="4410"/>
    <cellStyle name="Normal 9 3 2 3 2" xfId="16288"/>
    <cellStyle name="Normal 9 3 2 3 2 2" xfId="37478"/>
    <cellStyle name="Normal 9 3 2 3 3" xfId="30067"/>
    <cellStyle name="Normal 9 3 2 4" xfId="16091"/>
    <cellStyle name="Normal 9 3 2 4 2" xfId="37281"/>
    <cellStyle name="Normal 9 3 2 5" xfId="27324"/>
    <cellStyle name="Normal 9 3 2_Table 2A-1_EFT (Annual)" xfId="3219"/>
    <cellStyle name="Normal 9 3 3" xfId="1681"/>
    <cellStyle name="Normal 9 3 3 2" xfId="5242"/>
    <cellStyle name="Normal 9 3 3 2 2" xfId="16339"/>
    <cellStyle name="Normal 9 3 3 2 2 2" xfId="37528"/>
    <cellStyle name="Normal 9 3 3 2 3" xfId="30899"/>
    <cellStyle name="Normal 9 3 3 3" xfId="16141"/>
    <cellStyle name="Normal 9 3 3 3 2" xfId="37331"/>
    <cellStyle name="Normal 9 3 3 4" xfId="28156"/>
    <cellStyle name="Normal 9 3 3_Table 2A-1_EFT (Annual)" xfId="3221"/>
    <cellStyle name="Normal 9 3 4" xfId="3869"/>
    <cellStyle name="Normal 9 3 4 2" xfId="16239"/>
    <cellStyle name="Normal 9 3 4 2 2" xfId="37429"/>
    <cellStyle name="Normal 9 3 4 3" xfId="29557"/>
    <cellStyle name="Normal 9 3 5" xfId="16042"/>
    <cellStyle name="Normal 9 3 5 2" xfId="37232"/>
    <cellStyle name="Normal 9 3 6" xfId="26814"/>
    <cellStyle name="Normal 9 3_Table 2A-1_EFT (Annual)" xfId="3218"/>
    <cellStyle name="Normal 9 4" xfId="645"/>
    <cellStyle name="Normal 9 4 2" xfId="1766"/>
    <cellStyle name="Normal 9 4 2 2" xfId="5327"/>
    <cellStyle name="Normal 9 4 2 2 2" xfId="16363"/>
    <cellStyle name="Normal 9 4 2 2 2 2" xfId="37552"/>
    <cellStyle name="Normal 9 4 2 2 3" xfId="30984"/>
    <cellStyle name="Normal 9 4 2 3" xfId="16165"/>
    <cellStyle name="Normal 9 4 2 3 2" xfId="37355"/>
    <cellStyle name="Normal 9 4 2 4" xfId="28241"/>
    <cellStyle name="Normal 9 4 2_Table 2A-1_EFT (Annual)" xfId="3223"/>
    <cellStyle name="Normal 9 4 3" xfId="4215"/>
    <cellStyle name="Normal 9 4 3 2" xfId="16263"/>
    <cellStyle name="Normal 9 4 3 2 2" xfId="37453"/>
    <cellStyle name="Normal 9 4 3 3" xfId="29903"/>
    <cellStyle name="Normal 9 4 4" xfId="16066"/>
    <cellStyle name="Normal 9 4 4 2" xfId="37256"/>
    <cellStyle name="Normal 9 4 5" xfId="27160"/>
    <cellStyle name="Normal 9 4_Table 2A-1_EFT (Annual)" xfId="3222"/>
    <cellStyle name="Normal 9 5" xfId="1624"/>
    <cellStyle name="Normal 9 5 2" xfId="5185"/>
    <cellStyle name="Normal 9 5 2 2" xfId="16314"/>
    <cellStyle name="Normal 9 5 2 2 2" xfId="37503"/>
    <cellStyle name="Normal 9 5 2 3" xfId="30842"/>
    <cellStyle name="Normal 9 5 3" xfId="16116"/>
    <cellStyle name="Normal 9 5 3 2" xfId="37306"/>
    <cellStyle name="Normal 9 5 4" xfId="28099"/>
    <cellStyle name="Normal 9 5_Table 2A-1_EFT (Annual)" xfId="3224"/>
    <cellStyle name="Normal 9 6" xfId="3650"/>
    <cellStyle name="Normal 9 6 2" xfId="16214"/>
    <cellStyle name="Normal 9 6 2 2" xfId="37404"/>
    <cellStyle name="Normal 9 6 3" xfId="29366"/>
    <cellStyle name="Normal 9 7" xfId="16017"/>
    <cellStyle name="Normal 9 7 2" xfId="37207"/>
    <cellStyle name="Normal 9 8" xfId="26623"/>
    <cellStyle name="Normal 9 9" xfId="47811"/>
    <cellStyle name="Normal 9_Table 2A-1_EFT (Annual)" xfId="3209"/>
    <cellStyle name="Normal_Sheet1" xfId="45"/>
    <cellStyle name="Normal_Sheet1 2 2" xfId="47834"/>
    <cellStyle name="Normal_Sheet1 3" xfId="64"/>
    <cellStyle name="Normal_Sheet1 3 2" xfId="71"/>
    <cellStyle name="Note" xfId="46" builtinId="10" customBuiltin="1"/>
    <cellStyle name="Note 10" xfId="136"/>
    <cellStyle name="Note 10 10" xfId="26691"/>
    <cellStyle name="Note 10 2" xfId="529"/>
    <cellStyle name="Note 10 2 2" xfId="1506"/>
    <cellStyle name="Note 10 2 2 2" xfId="2776"/>
    <cellStyle name="Note 10 2 2 2 2" xfId="6337"/>
    <cellStyle name="Note 10 2 2 2 2 2" xfId="14531"/>
    <cellStyle name="Note 10 2 2 2 2 2 2" xfId="26503"/>
    <cellStyle name="Note 10 2 2 2 2 2 2 2" xfId="47689"/>
    <cellStyle name="Note 10 2 2 2 2 2 3" xfId="37085"/>
    <cellStyle name="Note 10 2 2 2 2 3" xfId="21390"/>
    <cellStyle name="Note 10 2 2 2 2 3 2" xfId="42577"/>
    <cellStyle name="Note 10 2 2 2 2 4" xfId="31993"/>
    <cellStyle name="Note 10 2 2 2 2_Table 2A-1_EFT (Annual)" xfId="15429"/>
    <cellStyle name="Note 10 2 2 2 3" xfId="11873"/>
    <cellStyle name="Note 10 2 2 2 3 2" xfId="23957"/>
    <cellStyle name="Note 10 2 2 2 3 2 2" xfId="45143"/>
    <cellStyle name="Note 10 2 2 2 3 3" xfId="34539"/>
    <cellStyle name="Note 10 2 2 2 4" xfId="18844"/>
    <cellStyle name="Note 10 2 2 2 4 2" xfId="40031"/>
    <cellStyle name="Note 10 2 2 2 5" xfId="29250"/>
    <cellStyle name="Note 10 2 2 2_Table 2A-1_EFT (Annual)" xfId="7156"/>
    <cellStyle name="Note 10 2 2 3" xfId="5067"/>
    <cellStyle name="Note 10 2 2 3 2" xfId="13327"/>
    <cellStyle name="Note 10 2 2 3 2 2" xfId="25333"/>
    <cellStyle name="Note 10 2 2 3 2 2 2" xfId="46519"/>
    <cellStyle name="Note 10 2 2 3 2 3" xfId="35915"/>
    <cellStyle name="Note 10 2 2 3 3" xfId="20220"/>
    <cellStyle name="Note 10 2 2 3 3 2" xfId="41407"/>
    <cellStyle name="Note 10 2 2 3 4" xfId="30724"/>
    <cellStyle name="Note 10 2 2 3_Table 2A-1_EFT (Annual)" xfId="15430"/>
    <cellStyle name="Note 10 2 2 4" xfId="10671"/>
    <cellStyle name="Note 10 2 2 4 2" xfId="22787"/>
    <cellStyle name="Note 10 2 2 4 2 2" xfId="43973"/>
    <cellStyle name="Note 10 2 2 4 3" xfId="33369"/>
    <cellStyle name="Note 10 2 2 5" xfId="17674"/>
    <cellStyle name="Note 10 2 2 5 2" xfId="38861"/>
    <cellStyle name="Note 10 2 2 6" xfId="27981"/>
    <cellStyle name="Note 10 2 2_Table 2A-1_EFT (Annual)" xfId="7155"/>
    <cellStyle name="Note 10 2 3" xfId="1039"/>
    <cellStyle name="Note 10 2 3 2" xfId="4600"/>
    <cellStyle name="Note 10 2 3 2 2" xfId="12860"/>
    <cellStyle name="Note 10 2 3 2 2 2" xfId="24866"/>
    <cellStyle name="Note 10 2 3 2 2 2 2" xfId="46052"/>
    <cellStyle name="Note 10 2 3 2 2 3" xfId="35448"/>
    <cellStyle name="Note 10 2 3 2 3" xfId="19753"/>
    <cellStyle name="Note 10 2 3 2 3 2" xfId="40940"/>
    <cellStyle name="Note 10 2 3 2 4" xfId="30257"/>
    <cellStyle name="Note 10 2 3 2_Table 2A-1_EFT (Annual)" xfId="15431"/>
    <cellStyle name="Note 10 2 3 3" xfId="10204"/>
    <cellStyle name="Note 10 2 3 3 2" xfId="22320"/>
    <cellStyle name="Note 10 2 3 3 2 2" xfId="43506"/>
    <cellStyle name="Note 10 2 3 3 3" xfId="32902"/>
    <cellStyle name="Note 10 2 3 4" xfId="17207"/>
    <cellStyle name="Note 10 2 3 4 2" xfId="38394"/>
    <cellStyle name="Note 10 2 3 5" xfId="27514"/>
    <cellStyle name="Note 10 2 3_Table 2A-1_EFT (Annual)" xfId="7157"/>
    <cellStyle name="Note 10 2 4" xfId="2245"/>
    <cellStyle name="Note 10 2 4 2" xfId="5806"/>
    <cellStyle name="Note 10 2 4 2 2" xfId="14021"/>
    <cellStyle name="Note 10 2 4 2 2 2" xfId="26009"/>
    <cellStyle name="Note 10 2 4 2 2 2 2" xfId="47195"/>
    <cellStyle name="Note 10 2 4 2 2 3" xfId="36591"/>
    <cellStyle name="Note 10 2 4 2 3" xfId="20896"/>
    <cellStyle name="Note 10 2 4 2 3 2" xfId="42083"/>
    <cellStyle name="Note 10 2 4 2 4" xfId="31463"/>
    <cellStyle name="Note 10 2 4 2_Table 2A-1_EFT (Annual)" xfId="15432"/>
    <cellStyle name="Note 10 2 4 3" xfId="11365"/>
    <cellStyle name="Note 10 2 4 3 2" xfId="23463"/>
    <cellStyle name="Note 10 2 4 3 2 2" xfId="44649"/>
    <cellStyle name="Note 10 2 4 3 3" xfId="34045"/>
    <cellStyle name="Note 10 2 4 4" xfId="18350"/>
    <cellStyle name="Note 10 2 4 4 2" xfId="39537"/>
    <cellStyle name="Note 10 2 4 5" xfId="28720"/>
    <cellStyle name="Note 10 2 4_Table 2A-1_EFT (Annual)" xfId="7158"/>
    <cellStyle name="Note 10 2 5" xfId="4099"/>
    <cellStyle name="Note 10 2 5 2" xfId="12423"/>
    <cellStyle name="Note 10 2 5 2 2" xfId="24445"/>
    <cellStyle name="Note 10 2 5 2 2 2" xfId="45631"/>
    <cellStyle name="Note 10 2 5 2 3" xfId="35027"/>
    <cellStyle name="Note 10 2 5 3" xfId="19332"/>
    <cellStyle name="Note 10 2 5 3 2" xfId="40519"/>
    <cellStyle name="Note 10 2 5 4" xfId="29787"/>
    <cellStyle name="Note 10 2 5_Table 2A-1_EFT (Annual)" xfId="15433"/>
    <cellStyle name="Note 10 2 6" xfId="9762"/>
    <cellStyle name="Note 10 2 6 2" xfId="21899"/>
    <cellStyle name="Note 10 2 6 2 2" xfId="43085"/>
    <cellStyle name="Note 10 2 6 3" xfId="32481"/>
    <cellStyle name="Note 10 2 7" xfId="16786"/>
    <cellStyle name="Note 10 2 7 2" xfId="37973"/>
    <cellStyle name="Note 10 2 8" xfId="27044"/>
    <cellStyle name="Note 10 2_Table 2A-1_EFT (Annual)" xfId="3226"/>
    <cellStyle name="Note 10 3" xfId="367"/>
    <cellStyle name="Note 10 3 2" xfId="1350"/>
    <cellStyle name="Note 10 3 2 2" xfId="2620"/>
    <cellStyle name="Note 10 3 2 2 2" xfId="6181"/>
    <cellStyle name="Note 10 3 2 2 2 2" xfId="14375"/>
    <cellStyle name="Note 10 3 2 2 2 2 2" xfId="26347"/>
    <cellStyle name="Note 10 3 2 2 2 2 2 2" xfId="47533"/>
    <cellStyle name="Note 10 3 2 2 2 2 3" xfId="36929"/>
    <cellStyle name="Note 10 3 2 2 2 3" xfId="21234"/>
    <cellStyle name="Note 10 3 2 2 2 3 2" xfId="42421"/>
    <cellStyle name="Note 10 3 2 2 2 4" xfId="31837"/>
    <cellStyle name="Note 10 3 2 2 2_Table 2A-1_EFT (Annual)" xfId="15434"/>
    <cellStyle name="Note 10 3 2 2 3" xfId="11717"/>
    <cellStyle name="Note 10 3 2 2 3 2" xfId="23801"/>
    <cellStyle name="Note 10 3 2 2 3 2 2" xfId="44987"/>
    <cellStyle name="Note 10 3 2 2 3 3" xfId="34383"/>
    <cellStyle name="Note 10 3 2 2 4" xfId="18688"/>
    <cellStyle name="Note 10 3 2 2 4 2" xfId="39875"/>
    <cellStyle name="Note 10 3 2 2 5" xfId="29094"/>
    <cellStyle name="Note 10 3 2 2_Table 2A-1_EFT (Annual)" xfId="7160"/>
    <cellStyle name="Note 10 3 2 3" xfId="4911"/>
    <cellStyle name="Note 10 3 2 3 2" xfId="13171"/>
    <cellStyle name="Note 10 3 2 3 2 2" xfId="25177"/>
    <cellStyle name="Note 10 3 2 3 2 2 2" xfId="46363"/>
    <cellStyle name="Note 10 3 2 3 2 3" xfId="35759"/>
    <cellStyle name="Note 10 3 2 3 3" xfId="20064"/>
    <cellStyle name="Note 10 3 2 3 3 2" xfId="41251"/>
    <cellStyle name="Note 10 3 2 3 4" xfId="30568"/>
    <cellStyle name="Note 10 3 2 3_Table 2A-1_EFT (Annual)" xfId="15435"/>
    <cellStyle name="Note 10 3 2 4" xfId="10515"/>
    <cellStyle name="Note 10 3 2 4 2" xfId="22631"/>
    <cellStyle name="Note 10 3 2 4 2 2" xfId="43817"/>
    <cellStyle name="Note 10 3 2 4 3" xfId="33213"/>
    <cellStyle name="Note 10 3 2 5" xfId="17518"/>
    <cellStyle name="Note 10 3 2 5 2" xfId="38705"/>
    <cellStyle name="Note 10 3 2 6" xfId="27825"/>
    <cellStyle name="Note 10 3 2_Table 2A-1_EFT (Annual)" xfId="7159"/>
    <cellStyle name="Note 10 3 3" xfId="907"/>
    <cellStyle name="Note 10 3 3 2" xfId="4468"/>
    <cellStyle name="Note 10 3 3 2 2" xfId="12730"/>
    <cellStyle name="Note 10 3 3 2 2 2" xfId="24740"/>
    <cellStyle name="Note 10 3 3 2 2 2 2" xfId="45926"/>
    <cellStyle name="Note 10 3 3 2 2 3" xfId="35322"/>
    <cellStyle name="Note 10 3 3 2 3" xfId="19627"/>
    <cellStyle name="Note 10 3 3 2 3 2" xfId="40814"/>
    <cellStyle name="Note 10 3 3 2 4" xfId="30125"/>
    <cellStyle name="Note 10 3 3 2_Table 2A-1_EFT (Annual)" xfId="15436"/>
    <cellStyle name="Note 10 3 3 3" xfId="10077"/>
    <cellStyle name="Note 10 3 3 3 2" xfId="22194"/>
    <cellStyle name="Note 10 3 3 3 2 2" xfId="43380"/>
    <cellStyle name="Note 10 3 3 3 3" xfId="32776"/>
    <cellStyle name="Note 10 3 3 4" xfId="17081"/>
    <cellStyle name="Note 10 3 3 4 2" xfId="38268"/>
    <cellStyle name="Note 10 3 3 5" xfId="27382"/>
    <cellStyle name="Note 10 3 3_Table 2A-1_EFT (Annual)" xfId="7161"/>
    <cellStyle name="Note 10 3 4" xfId="2089"/>
    <cellStyle name="Note 10 3 4 2" xfId="5650"/>
    <cellStyle name="Note 10 3 4 2 2" xfId="13865"/>
    <cellStyle name="Note 10 3 4 2 2 2" xfId="25853"/>
    <cellStyle name="Note 10 3 4 2 2 2 2" xfId="47039"/>
    <cellStyle name="Note 10 3 4 2 2 3" xfId="36435"/>
    <cellStyle name="Note 10 3 4 2 3" xfId="20740"/>
    <cellStyle name="Note 10 3 4 2 3 2" xfId="41927"/>
    <cellStyle name="Note 10 3 4 2 4" xfId="31307"/>
    <cellStyle name="Note 10 3 4 2_Table 2A-1_EFT (Annual)" xfId="15437"/>
    <cellStyle name="Note 10 3 4 3" xfId="11209"/>
    <cellStyle name="Note 10 3 4 3 2" xfId="23307"/>
    <cellStyle name="Note 10 3 4 3 2 2" xfId="44493"/>
    <cellStyle name="Note 10 3 4 3 3" xfId="33889"/>
    <cellStyle name="Note 10 3 4 4" xfId="18194"/>
    <cellStyle name="Note 10 3 4 4 2" xfId="39381"/>
    <cellStyle name="Note 10 3 4 5" xfId="28564"/>
    <cellStyle name="Note 10 3 4_Table 2A-1_EFT (Annual)" xfId="7162"/>
    <cellStyle name="Note 10 3 5" xfId="3937"/>
    <cellStyle name="Note 10 3 5 2" xfId="12265"/>
    <cellStyle name="Note 10 3 5 2 2" xfId="24289"/>
    <cellStyle name="Note 10 3 5 2 2 2" xfId="45475"/>
    <cellStyle name="Note 10 3 5 2 3" xfId="34871"/>
    <cellStyle name="Note 10 3 5 3" xfId="19176"/>
    <cellStyle name="Note 10 3 5 3 2" xfId="40363"/>
    <cellStyle name="Note 10 3 5 4" xfId="29625"/>
    <cellStyle name="Note 10 3 5_Table 2A-1_EFT (Annual)" xfId="15438"/>
    <cellStyle name="Note 10 3 6" xfId="9602"/>
    <cellStyle name="Note 10 3 6 2" xfId="21743"/>
    <cellStyle name="Note 10 3 6 2 2" xfId="42929"/>
    <cellStyle name="Note 10 3 6 3" xfId="32325"/>
    <cellStyle name="Note 10 3 7" xfId="16630"/>
    <cellStyle name="Note 10 3 7 2" xfId="37817"/>
    <cellStyle name="Note 10 3 8" xfId="26882"/>
    <cellStyle name="Note 10 3_Table 2A-1_EFT (Annual)" xfId="3227"/>
    <cellStyle name="Note 10 4" xfId="1184"/>
    <cellStyle name="Note 10 4 2" xfId="2454"/>
    <cellStyle name="Note 10 4 2 2" xfId="6015"/>
    <cellStyle name="Note 10 4 2 2 2" xfId="14209"/>
    <cellStyle name="Note 10 4 2 2 2 2" xfId="26181"/>
    <cellStyle name="Note 10 4 2 2 2 2 2" xfId="47367"/>
    <cellStyle name="Note 10 4 2 2 2 3" xfId="36763"/>
    <cellStyle name="Note 10 4 2 2 3" xfId="21068"/>
    <cellStyle name="Note 10 4 2 2 3 2" xfId="42255"/>
    <cellStyle name="Note 10 4 2 2 4" xfId="31671"/>
    <cellStyle name="Note 10 4 2 2_Table 2A-1_EFT (Annual)" xfId="15439"/>
    <cellStyle name="Note 10 4 2 3" xfId="11551"/>
    <cellStyle name="Note 10 4 2 3 2" xfId="23635"/>
    <cellStyle name="Note 10 4 2 3 2 2" xfId="44821"/>
    <cellStyle name="Note 10 4 2 3 3" xfId="34217"/>
    <cellStyle name="Note 10 4 2 4" xfId="18522"/>
    <cellStyle name="Note 10 4 2 4 2" xfId="39709"/>
    <cellStyle name="Note 10 4 2 5" xfId="28928"/>
    <cellStyle name="Note 10 4 2_Table 2A-1_EFT (Annual)" xfId="7164"/>
    <cellStyle name="Note 10 4 3" xfId="4745"/>
    <cellStyle name="Note 10 4 3 2" xfId="13005"/>
    <cellStyle name="Note 10 4 3 2 2" xfId="25011"/>
    <cellStyle name="Note 10 4 3 2 2 2" xfId="46197"/>
    <cellStyle name="Note 10 4 3 2 3" xfId="35593"/>
    <cellStyle name="Note 10 4 3 3" xfId="19898"/>
    <cellStyle name="Note 10 4 3 3 2" xfId="41085"/>
    <cellStyle name="Note 10 4 3 4" xfId="30402"/>
    <cellStyle name="Note 10 4 3_Table 2A-1_EFT (Annual)" xfId="15440"/>
    <cellStyle name="Note 10 4 4" xfId="10349"/>
    <cellStyle name="Note 10 4 4 2" xfId="22465"/>
    <cellStyle name="Note 10 4 4 2 2" xfId="43651"/>
    <cellStyle name="Note 10 4 4 3" xfId="33047"/>
    <cellStyle name="Note 10 4 5" xfId="17352"/>
    <cellStyle name="Note 10 4 5 2" xfId="38539"/>
    <cellStyle name="Note 10 4 6" xfId="27659"/>
    <cellStyle name="Note 10 4_Table 2A-1_EFT (Annual)" xfId="7163"/>
    <cellStyle name="Note 10 5" xfId="748"/>
    <cellStyle name="Note 10 5 2" xfId="4309"/>
    <cellStyle name="Note 10 5 2 2" xfId="12589"/>
    <cellStyle name="Note 10 5 2 2 2" xfId="24606"/>
    <cellStyle name="Note 10 5 2 2 2 2" xfId="45792"/>
    <cellStyle name="Note 10 5 2 2 3" xfId="35188"/>
    <cellStyle name="Note 10 5 2 3" xfId="19493"/>
    <cellStyle name="Note 10 5 2 3 2" xfId="40680"/>
    <cellStyle name="Note 10 5 2 4" xfId="29966"/>
    <cellStyle name="Note 10 5 2_Table 2A-1_EFT (Annual)" xfId="15441"/>
    <cellStyle name="Note 10 5 3" xfId="9937"/>
    <cellStyle name="Note 10 5 3 2" xfId="22060"/>
    <cellStyle name="Note 10 5 3 2 2" xfId="43246"/>
    <cellStyle name="Note 10 5 3 3" xfId="32642"/>
    <cellStyle name="Note 10 5 4" xfId="16947"/>
    <cellStyle name="Note 10 5 4 2" xfId="38134"/>
    <cellStyle name="Note 10 5 5" xfId="27223"/>
    <cellStyle name="Note 10 5_Table 2A-1_EFT (Annual)" xfId="7165"/>
    <cellStyle name="Note 10 6" xfId="1856"/>
    <cellStyle name="Note 10 6 2" xfId="5417"/>
    <cellStyle name="Note 10 6 2 2" xfId="13632"/>
    <cellStyle name="Note 10 6 2 2 2" xfId="25620"/>
    <cellStyle name="Note 10 6 2 2 2 2" xfId="46806"/>
    <cellStyle name="Note 10 6 2 2 3" xfId="36202"/>
    <cellStyle name="Note 10 6 2 3" xfId="20507"/>
    <cellStyle name="Note 10 6 2 3 2" xfId="41694"/>
    <cellStyle name="Note 10 6 2 4" xfId="31074"/>
    <cellStyle name="Note 10 6 2_Table 2A-1_EFT (Annual)" xfId="15442"/>
    <cellStyle name="Note 10 6 3" xfId="10976"/>
    <cellStyle name="Note 10 6 3 2" xfId="23074"/>
    <cellStyle name="Note 10 6 3 2 2" xfId="44260"/>
    <cellStyle name="Note 10 6 3 3" xfId="33656"/>
    <cellStyle name="Note 10 6 4" xfId="17961"/>
    <cellStyle name="Note 10 6 4 2" xfId="39148"/>
    <cellStyle name="Note 10 6 5" xfId="28331"/>
    <cellStyle name="Note 10 6_Table 2A-1_EFT (Annual)" xfId="7166"/>
    <cellStyle name="Note 10 7" xfId="3725"/>
    <cellStyle name="Note 10 7 2" xfId="12093"/>
    <cellStyle name="Note 10 7 2 2" xfId="24123"/>
    <cellStyle name="Note 10 7 2 2 2" xfId="45309"/>
    <cellStyle name="Note 10 7 2 3" xfId="34705"/>
    <cellStyle name="Note 10 7 3" xfId="19010"/>
    <cellStyle name="Note 10 7 3 2" xfId="40197"/>
    <cellStyle name="Note 10 7 4" xfId="29434"/>
    <cellStyle name="Note 10 7_Table 2A-1_EFT (Annual)" xfId="15443"/>
    <cellStyle name="Note 10 8" xfId="9412"/>
    <cellStyle name="Note 10 8 2" xfId="21577"/>
    <cellStyle name="Note 10 8 2 2" xfId="42763"/>
    <cellStyle name="Note 10 8 3" xfId="32159"/>
    <cellStyle name="Note 10 9" xfId="16464"/>
    <cellStyle name="Note 10 9 2" xfId="37651"/>
    <cellStyle name="Note 10_Table 2A-1_EFT (Annual)" xfId="3225"/>
    <cellStyle name="Note 11" xfId="135"/>
    <cellStyle name="Note 11 10" xfId="26690"/>
    <cellStyle name="Note 11 2" xfId="528"/>
    <cellStyle name="Note 11 2 2" xfId="1505"/>
    <cellStyle name="Note 11 2 2 2" xfId="2775"/>
    <cellStyle name="Note 11 2 2 2 2" xfId="6336"/>
    <cellStyle name="Note 11 2 2 2 2 2" xfId="14530"/>
    <cellStyle name="Note 11 2 2 2 2 2 2" xfId="26502"/>
    <cellStyle name="Note 11 2 2 2 2 2 2 2" xfId="47688"/>
    <cellStyle name="Note 11 2 2 2 2 2 3" xfId="37084"/>
    <cellStyle name="Note 11 2 2 2 2 3" xfId="21389"/>
    <cellStyle name="Note 11 2 2 2 2 3 2" xfId="42576"/>
    <cellStyle name="Note 11 2 2 2 2 4" xfId="31992"/>
    <cellStyle name="Note 11 2 2 2 2_Table 2A-1_EFT (Annual)" xfId="15444"/>
    <cellStyle name="Note 11 2 2 2 3" xfId="11872"/>
    <cellStyle name="Note 11 2 2 2 3 2" xfId="23956"/>
    <cellStyle name="Note 11 2 2 2 3 2 2" xfId="45142"/>
    <cellStyle name="Note 11 2 2 2 3 3" xfId="34538"/>
    <cellStyle name="Note 11 2 2 2 4" xfId="18843"/>
    <cellStyle name="Note 11 2 2 2 4 2" xfId="40030"/>
    <cellStyle name="Note 11 2 2 2 5" xfId="29249"/>
    <cellStyle name="Note 11 2 2 2_Table 2A-1_EFT (Annual)" xfId="7168"/>
    <cellStyle name="Note 11 2 2 3" xfId="5066"/>
    <cellStyle name="Note 11 2 2 3 2" xfId="13326"/>
    <cellStyle name="Note 11 2 2 3 2 2" xfId="25332"/>
    <cellStyle name="Note 11 2 2 3 2 2 2" xfId="46518"/>
    <cellStyle name="Note 11 2 2 3 2 3" xfId="35914"/>
    <cellStyle name="Note 11 2 2 3 3" xfId="20219"/>
    <cellStyle name="Note 11 2 2 3 3 2" xfId="41406"/>
    <cellStyle name="Note 11 2 2 3 4" xfId="30723"/>
    <cellStyle name="Note 11 2 2 3_Table 2A-1_EFT (Annual)" xfId="15445"/>
    <cellStyle name="Note 11 2 2 4" xfId="10670"/>
    <cellStyle name="Note 11 2 2 4 2" xfId="22786"/>
    <cellStyle name="Note 11 2 2 4 2 2" xfId="43972"/>
    <cellStyle name="Note 11 2 2 4 3" xfId="33368"/>
    <cellStyle name="Note 11 2 2 5" xfId="17673"/>
    <cellStyle name="Note 11 2 2 5 2" xfId="38860"/>
    <cellStyle name="Note 11 2 2 6" xfId="27980"/>
    <cellStyle name="Note 11 2 2_Table 2A-1_EFT (Annual)" xfId="7167"/>
    <cellStyle name="Note 11 2 3" xfId="1038"/>
    <cellStyle name="Note 11 2 3 2" xfId="4599"/>
    <cellStyle name="Note 11 2 3 2 2" xfId="12859"/>
    <cellStyle name="Note 11 2 3 2 2 2" xfId="24865"/>
    <cellStyle name="Note 11 2 3 2 2 2 2" xfId="46051"/>
    <cellStyle name="Note 11 2 3 2 2 3" xfId="35447"/>
    <cellStyle name="Note 11 2 3 2 3" xfId="19752"/>
    <cellStyle name="Note 11 2 3 2 3 2" xfId="40939"/>
    <cellStyle name="Note 11 2 3 2 4" xfId="30256"/>
    <cellStyle name="Note 11 2 3 2_Table 2A-1_EFT (Annual)" xfId="15446"/>
    <cellStyle name="Note 11 2 3 3" xfId="10203"/>
    <cellStyle name="Note 11 2 3 3 2" xfId="22319"/>
    <cellStyle name="Note 11 2 3 3 2 2" xfId="43505"/>
    <cellStyle name="Note 11 2 3 3 3" xfId="32901"/>
    <cellStyle name="Note 11 2 3 4" xfId="17206"/>
    <cellStyle name="Note 11 2 3 4 2" xfId="38393"/>
    <cellStyle name="Note 11 2 3 5" xfId="27513"/>
    <cellStyle name="Note 11 2 3_Table 2A-1_EFT (Annual)" xfId="7169"/>
    <cellStyle name="Note 11 2 4" xfId="2244"/>
    <cellStyle name="Note 11 2 4 2" xfId="5805"/>
    <cellStyle name="Note 11 2 4 2 2" xfId="14020"/>
    <cellStyle name="Note 11 2 4 2 2 2" xfId="26008"/>
    <cellStyle name="Note 11 2 4 2 2 2 2" xfId="47194"/>
    <cellStyle name="Note 11 2 4 2 2 3" xfId="36590"/>
    <cellStyle name="Note 11 2 4 2 3" xfId="20895"/>
    <cellStyle name="Note 11 2 4 2 3 2" xfId="42082"/>
    <cellStyle name="Note 11 2 4 2 4" xfId="31462"/>
    <cellStyle name="Note 11 2 4 2_Table 2A-1_EFT (Annual)" xfId="15447"/>
    <cellStyle name="Note 11 2 4 3" xfId="11364"/>
    <cellStyle name="Note 11 2 4 3 2" xfId="23462"/>
    <cellStyle name="Note 11 2 4 3 2 2" xfId="44648"/>
    <cellStyle name="Note 11 2 4 3 3" xfId="34044"/>
    <cellStyle name="Note 11 2 4 4" xfId="18349"/>
    <cellStyle name="Note 11 2 4 4 2" xfId="39536"/>
    <cellStyle name="Note 11 2 4 5" xfId="28719"/>
    <cellStyle name="Note 11 2 4_Table 2A-1_EFT (Annual)" xfId="7170"/>
    <cellStyle name="Note 11 2 5" xfId="4098"/>
    <cellStyle name="Note 11 2 5 2" xfId="12422"/>
    <cellStyle name="Note 11 2 5 2 2" xfId="24444"/>
    <cellStyle name="Note 11 2 5 2 2 2" xfId="45630"/>
    <cellStyle name="Note 11 2 5 2 3" xfId="35026"/>
    <cellStyle name="Note 11 2 5 3" xfId="19331"/>
    <cellStyle name="Note 11 2 5 3 2" xfId="40518"/>
    <cellStyle name="Note 11 2 5 4" xfId="29786"/>
    <cellStyle name="Note 11 2 5_Table 2A-1_EFT (Annual)" xfId="15448"/>
    <cellStyle name="Note 11 2 6" xfId="9761"/>
    <cellStyle name="Note 11 2 6 2" xfId="21898"/>
    <cellStyle name="Note 11 2 6 2 2" xfId="43084"/>
    <cellStyle name="Note 11 2 6 3" xfId="32480"/>
    <cellStyle name="Note 11 2 7" xfId="16785"/>
    <cellStyle name="Note 11 2 7 2" xfId="37972"/>
    <cellStyle name="Note 11 2 8" xfId="27043"/>
    <cellStyle name="Note 11 2_Table 2A-1_EFT (Annual)" xfId="3229"/>
    <cellStyle name="Note 11 3" xfId="366"/>
    <cellStyle name="Note 11 3 2" xfId="1349"/>
    <cellStyle name="Note 11 3 2 2" xfId="2619"/>
    <cellStyle name="Note 11 3 2 2 2" xfId="6180"/>
    <cellStyle name="Note 11 3 2 2 2 2" xfId="14374"/>
    <cellStyle name="Note 11 3 2 2 2 2 2" xfId="26346"/>
    <cellStyle name="Note 11 3 2 2 2 2 2 2" xfId="47532"/>
    <cellStyle name="Note 11 3 2 2 2 2 3" xfId="36928"/>
    <cellStyle name="Note 11 3 2 2 2 3" xfId="21233"/>
    <cellStyle name="Note 11 3 2 2 2 3 2" xfId="42420"/>
    <cellStyle name="Note 11 3 2 2 2 4" xfId="31836"/>
    <cellStyle name="Note 11 3 2 2 2_Table 2A-1_EFT (Annual)" xfId="15449"/>
    <cellStyle name="Note 11 3 2 2 3" xfId="11716"/>
    <cellStyle name="Note 11 3 2 2 3 2" xfId="23800"/>
    <cellStyle name="Note 11 3 2 2 3 2 2" xfId="44986"/>
    <cellStyle name="Note 11 3 2 2 3 3" xfId="34382"/>
    <cellStyle name="Note 11 3 2 2 4" xfId="18687"/>
    <cellStyle name="Note 11 3 2 2 4 2" xfId="39874"/>
    <cellStyle name="Note 11 3 2 2 5" xfId="29093"/>
    <cellStyle name="Note 11 3 2 2_Table 2A-1_EFT (Annual)" xfId="7172"/>
    <cellStyle name="Note 11 3 2 3" xfId="4910"/>
    <cellStyle name="Note 11 3 2 3 2" xfId="13170"/>
    <cellStyle name="Note 11 3 2 3 2 2" xfId="25176"/>
    <cellStyle name="Note 11 3 2 3 2 2 2" xfId="46362"/>
    <cellStyle name="Note 11 3 2 3 2 3" xfId="35758"/>
    <cellStyle name="Note 11 3 2 3 3" xfId="20063"/>
    <cellStyle name="Note 11 3 2 3 3 2" xfId="41250"/>
    <cellStyle name="Note 11 3 2 3 4" xfId="30567"/>
    <cellStyle name="Note 11 3 2 3_Table 2A-1_EFT (Annual)" xfId="15450"/>
    <cellStyle name="Note 11 3 2 4" xfId="10514"/>
    <cellStyle name="Note 11 3 2 4 2" xfId="22630"/>
    <cellStyle name="Note 11 3 2 4 2 2" xfId="43816"/>
    <cellStyle name="Note 11 3 2 4 3" xfId="33212"/>
    <cellStyle name="Note 11 3 2 5" xfId="17517"/>
    <cellStyle name="Note 11 3 2 5 2" xfId="38704"/>
    <cellStyle name="Note 11 3 2 6" xfId="27824"/>
    <cellStyle name="Note 11 3 2_Table 2A-1_EFT (Annual)" xfId="7171"/>
    <cellStyle name="Note 11 3 3" xfId="906"/>
    <cellStyle name="Note 11 3 3 2" xfId="4467"/>
    <cellStyle name="Note 11 3 3 2 2" xfId="12729"/>
    <cellStyle name="Note 11 3 3 2 2 2" xfId="24739"/>
    <cellStyle name="Note 11 3 3 2 2 2 2" xfId="45925"/>
    <cellStyle name="Note 11 3 3 2 2 3" xfId="35321"/>
    <cellStyle name="Note 11 3 3 2 3" xfId="19626"/>
    <cellStyle name="Note 11 3 3 2 3 2" xfId="40813"/>
    <cellStyle name="Note 11 3 3 2 4" xfId="30124"/>
    <cellStyle name="Note 11 3 3 2_Table 2A-1_EFT (Annual)" xfId="15451"/>
    <cellStyle name="Note 11 3 3 3" xfId="10076"/>
    <cellStyle name="Note 11 3 3 3 2" xfId="22193"/>
    <cellStyle name="Note 11 3 3 3 2 2" xfId="43379"/>
    <cellStyle name="Note 11 3 3 3 3" xfId="32775"/>
    <cellStyle name="Note 11 3 3 4" xfId="17080"/>
    <cellStyle name="Note 11 3 3 4 2" xfId="38267"/>
    <cellStyle name="Note 11 3 3 5" xfId="27381"/>
    <cellStyle name="Note 11 3 3_Table 2A-1_EFT (Annual)" xfId="7173"/>
    <cellStyle name="Note 11 3 4" xfId="2088"/>
    <cellStyle name="Note 11 3 4 2" xfId="5649"/>
    <cellStyle name="Note 11 3 4 2 2" xfId="13864"/>
    <cellStyle name="Note 11 3 4 2 2 2" xfId="25852"/>
    <cellStyle name="Note 11 3 4 2 2 2 2" xfId="47038"/>
    <cellStyle name="Note 11 3 4 2 2 3" xfId="36434"/>
    <cellStyle name="Note 11 3 4 2 3" xfId="20739"/>
    <cellStyle name="Note 11 3 4 2 3 2" xfId="41926"/>
    <cellStyle name="Note 11 3 4 2 4" xfId="31306"/>
    <cellStyle name="Note 11 3 4 2_Table 2A-1_EFT (Annual)" xfId="15452"/>
    <cellStyle name="Note 11 3 4 3" xfId="11208"/>
    <cellStyle name="Note 11 3 4 3 2" xfId="23306"/>
    <cellStyle name="Note 11 3 4 3 2 2" xfId="44492"/>
    <cellStyle name="Note 11 3 4 3 3" xfId="33888"/>
    <cellStyle name="Note 11 3 4 4" xfId="18193"/>
    <cellStyle name="Note 11 3 4 4 2" xfId="39380"/>
    <cellStyle name="Note 11 3 4 5" xfId="28563"/>
    <cellStyle name="Note 11 3 4_Table 2A-1_EFT (Annual)" xfId="7174"/>
    <cellStyle name="Note 11 3 5" xfId="3936"/>
    <cellStyle name="Note 11 3 5 2" xfId="12264"/>
    <cellStyle name="Note 11 3 5 2 2" xfId="24288"/>
    <cellStyle name="Note 11 3 5 2 2 2" xfId="45474"/>
    <cellStyle name="Note 11 3 5 2 3" xfId="34870"/>
    <cellStyle name="Note 11 3 5 3" xfId="19175"/>
    <cellStyle name="Note 11 3 5 3 2" xfId="40362"/>
    <cellStyle name="Note 11 3 5 4" xfId="29624"/>
    <cellStyle name="Note 11 3 5_Table 2A-1_EFT (Annual)" xfId="15453"/>
    <cellStyle name="Note 11 3 6" xfId="9601"/>
    <cellStyle name="Note 11 3 6 2" xfId="21742"/>
    <cellStyle name="Note 11 3 6 2 2" xfId="42928"/>
    <cellStyle name="Note 11 3 6 3" xfId="32324"/>
    <cellStyle name="Note 11 3 7" xfId="16629"/>
    <cellStyle name="Note 11 3 7 2" xfId="37816"/>
    <cellStyle name="Note 11 3 8" xfId="26881"/>
    <cellStyle name="Note 11 3_Table 2A-1_EFT (Annual)" xfId="3230"/>
    <cellStyle name="Note 11 4" xfId="1183"/>
    <cellStyle name="Note 11 4 2" xfId="2453"/>
    <cellStyle name="Note 11 4 2 2" xfId="6014"/>
    <cellStyle name="Note 11 4 2 2 2" xfId="14208"/>
    <cellStyle name="Note 11 4 2 2 2 2" xfId="26180"/>
    <cellStyle name="Note 11 4 2 2 2 2 2" xfId="47366"/>
    <cellStyle name="Note 11 4 2 2 2 3" xfId="36762"/>
    <cellStyle name="Note 11 4 2 2 3" xfId="21067"/>
    <cellStyle name="Note 11 4 2 2 3 2" xfId="42254"/>
    <cellStyle name="Note 11 4 2 2 4" xfId="31670"/>
    <cellStyle name="Note 11 4 2 2_Table 2A-1_EFT (Annual)" xfId="15454"/>
    <cellStyle name="Note 11 4 2 3" xfId="11550"/>
    <cellStyle name="Note 11 4 2 3 2" xfId="23634"/>
    <cellStyle name="Note 11 4 2 3 2 2" xfId="44820"/>
    <cellStyle name="Note 11 4 2 3 3" xfId="34216"/>
    <cellStyle name="Note 11 4 2 4" xfId="18521"/>
    <cellStyle name="Note 11 4 2 4 2" xfId="39708"/>
    <cellStyle name="Note 11 4 2 5" xfId="28927"/>
    <cellStyle name="Note 11 4 2_Table 2A-1_EFT (Annual)" xfId="7176"/>
    <cellStyle name="Note 11 4 3" xfId="4744"/>
    <cellStyle name="Note 11 4 3 2" xfId="13004"/>
    <cellStyle name="Note 11 4 3 2 2" xfId="25010"/>
    <cellStyle name="Note 11 4 3 2 2 2" xfId="46196"/>
    <cellStyle name="Note 11 4 3 2 3" xfId="35592"/>
    <cellStyle name="Note 11 4 3 3" xfId="19897"/>
    <cellStyle name="Note 11 4 3 3 2" xfId="41084"/>
    <cellStyle name="Note 11 4 3 4" xfId="30401"/>
    <cellStyle name="Note 11 4 3_Table 2A-1_EFT (Annual)" xfId="15455"/>
    <cellStyle name="Note 11 4 4" xfId="10348"/>
    <cellStyle name="Note 11 4 4 2" xfId="22464"/>
    <cellStyle name="Note 11 4 4 2 2" xfId="43650"/>
    <cellStyle name="Note 11 4 4 3" xfId="33046"/>
    <cellStyle name="Note 11 4 5" xfId="17351"/>
    <cellStyle name="Note 11 4 5 2" xfId="38538"/>
    <cellStyle name="Note 11 4 6" xfId="27658"/>
    <cellStyle name="Note 11 4_Table 2A-1_EFT (Annual)" xfId="7175"/>
    <cellStyle name="Note 11 5" xfId="747"/>
    <cellStyle name="Note 11 5 2" xfId="4308"/>
    <cellStyle name="Note 11 5 2 2" xfId="12588"/>
    <cellStyle name="Note 11 5 2 2 2" xfId="24605"/>
    <cellStyle name="Note 11 5 2 2 2 2" xfId="45791"/>
    <cellStyle name="Note 11 5 2 2 3" xfId="35187"/>
    <cellStyle name="Note 11 5 2 3" xfId="19492"/>
    <cellStyle name="Note 11 5 2 3 2" xfId="40679"/>
    <cellStyle name="Note 11 5 2 4" xfId="29965"/>
    <cellStyle name="Note 11 5 2_Table 2A-1_EFT (Annual)" xfId="15456"/>
    <cellStyle name="Note 11 5 3" xfId="9936"/>
    <cellStyle name="Note 11 5 3 2" xfId="22059"/>
    <cellStyle name="Note 11 5 3 2 2" xfId="43245"/>
    <cellStyle name="Note 11 5 3 3" xfId="32641"/>
    <cellStyle name="Note 11 5 4" xfId="16946"/>
    <cellStyle name="Note 11 5 4 2" xfId="38133"/>
    <cellStyle name="Note 11 5 5" xfId="27222"/>
    <cellStyle name="Note 11 5_Table 2A-1_EFT (Annual)" xfId="7177"/>
    <cellStyle name="Note 11 6" xfId="1789"/>
    <cellStyle name="Note 11 6 2" xfId="5350"/>
    <cellStyle name="Note 11 6 2 2" xfId="13565"/>
    <cellStyle name="Note 11 6 2 2 2" xfId="25553"/>
    <cellStyle name="Note 11 6 2 2 2 2" xfId="46739"/>
    <cellStyle name="Note 11 6 2 2 3" xfId="36135"/>
    <cellStyle name="Note 11 6 2 3" xfId="20440"/>
    <cellStyle name="Note 11 6 2 3 2" xfId="41627"/>
    <cellStyle name="Note 11 6 2 4" xfId="31007"/>
    <cellStyle name="Note 11 6 2_Table 2A-1_EFT (Annual)" xfId="15457"/>
    <cellStyle name="Note 11 6 3" xfId="10909"/>
    <cellStyle name="Note 11 6 3 2" xfId="23007"/>
    <cellStyle name="Note 11 6 3 2 2" xfId="44193"/>
    <cellStyle name="Note 11 6 3 3" xfId="33589"/>
    <cellStyle name="Note 11 6 4" xfId="17894"/>
    <cellStyle name="Note 11 6 4 2" xfId="39081"/>
    <cellStyle name="Note 11 6 5" xfId="28264"/>
    <cellStyle name="Note 11 6_Table 2A-1_EFT (Annual)" xfId="7178"/>
    <cellStyle name="Note 11 7" xfId="3724"/>
    <cellStyle name="Note 11 7 2" xfId="12092"/>
    <cellStyle name="Note 11 7 2 2" xfId="24122"/>
    <cellStyle name="Note 11 7 2 2 2" xfId="45308"/>
    <cellStyle name="Note 11 7 2 3" xfId="34704"/>
    <cellStyle name="Note 11 7 3" xfId="19009"/>
    <cellStyle name="Note 11 7 3 2" xfId="40196"/>
    <cellStyle name="Note 11 7 4" xfId="29433"/>
    <cellStyle name="Note 11 7_Table 2A-1_EFT (Annual)" xfId="15458"/>
    <cellStyle name="Note 11 8" xfId="9411"/>
    <cellStyle name="Note 11 8 2" xfId="21576"/>
    <cellStyle name="Note 11 8 2 2" xfId="42762"/>
    <cellStyle name="Note 11 8 3" xfId="32158"/>
    <cellStyle name="Note 11 9" xfId="16463"/>
    <cellStyle name="Note 11 9 2" xfId="37650"/>
    <cellStyle name="Note 11_Table 2A-1_EFT (Annual)" xfId="3228"/>
    <cellStyle name="Note 12" xfId="143"/>
    <cellStyle name="Note 12 10" xfId="26698"/>
    <cellStyle name="Note 12 2" xfId="536"/>
    <cellStyle name="Note 12 2 2" xfId="1513"/>
    <cellStyle name="Note 12 2 2 2" xfId="2783"/>
    <cellStyle name="Note 12 2 2 2 2" xfId="6344"/>
    <cellStyle name="Note 12 2 2 2 2 2" xfId="14538"/>
    <cellStyle name="Note 12 2 2 2 2 2 2" xfId="26510"/>
    <cellStyle name="Note 12 2 2 2 2 2 2 2" xfId="47696"/>
    <cellStyle name="Note 12 2 2 2 2 2 3" xfId="37092"/>
    <cellStyle name="Note 12 2 2 2 2 3" xfId="21397"/>
    <cellStyle name="Note 12 2 2 2 2 3 2" xfId="42584"/>
    <cellStyle name="Note 12 2 2 2 2 4" xfId="32000"/>
    <cellStyle name="Note 12 2 2 2 2_Table 2A-1_EFT (Annual)" xfId="15459"/>
    <cellStyle name="Note 12 2 2 2 3" xfId="11880"/>
    <cellStyle name="Note 12 2 2 2 3 2" xfId="23964"/>
    <cellStyle name="Note 12 2 2 2 3 2 2" xfId="45150"/>
    <cellStyle name="Note 12 2 2 2 3 3" xfId="34546"/>
    <cellStyle name="Note 12 2 2 2 4" xfId="18851"/>
    <cellStyle name="Note 12 2 2 2 4 2" xfId="40038"/>
    <cellStyle name="Note 12 2 2 2 5" xfId="29257"/>
    <cellStyle name="Note 12 2 2 2_Table 2A-1_EFT (Annual)" xfId="7180"/>
    <cellStyle name="Note 12 2 2 3" xfId="5074"/>
    <cellStyle name="Note 12 2 2 3 2" xfId="13334"/>
    <cellStyle name="Note 12 2 2 3 2 2" xfId="25340"/>
    <cellStyle name="Note 12 2 2 3 2 2 2" xfId="46526"/>
    <cellStyle name="Note 12 2 2 3 2 3" xfId="35922"/>
    <cellStyle name="Note 12 2 2 3 3" xfId="20227"/>
    <cellStyle name="Note 12 2 2 3 3 2" xfId="41414"/>
    <cellStyle name="Note 12 2 2 3 4" xfId="30731"/>
    <cellStyle name="Note 12 2 2 3_Table 2A-1_EFT (Annual)" xfId="15460"/>
    <cellStyle name="Note 12 2 2 4" xfId="10678"/>
    <cellStyle name="Note 12 2 2 4 2" xfId="22794"/>
    <cellStyle name="Note 12 2 2 4 2 2" xfId="43980"/>
    <cellStyle name="Note 12 2 2 4 3" xfId="33376"/>
    <cellStyle name="Note 12 2 2 5" xfId="17681"/>
    <cellStyle name="Note 12 2 2 5 2" xfId="38868"/>
    <cellStyle name="Note 12 2 2 6" xfId="27988"/>
    <cellStyle name="Note 12 2 2_Table 2A-1_EFT (Annual)" xfId="7179"/>
    <cellStyle name="Note 12 2 3" xfId="1045"/>
    <cellStyle name="Note 12 2 3 2" xfId="4606"/>
    <cellStyle name="Note 12 2 3 2 2" xfId="12866"/>
    <cellStyle name="Note 12 2 3 2 2 2" xfId="24872"/>
    <cellStyle name="Note 12 2 3 2 2 2 2" xfId="46058"/>
    <cellStyle name="Note 12 2 3 2 2 3" xfId="35454"/>
    <cellStyle name="Note 12 2 3 2 3" xfId="19759"/>
    <cellStyle name="Note 12 2 3 2 3 2" xfId="40946"/>
    <cellStyle name="Note 12 2 3 2 4" xfId="30263"/>
    <cellStyle name="Note 12 2 3 2_Table 2A-1_EFT (Annual)" xfId="15461"/>
    <cellStyle name="Note 12 2 3 3" xfId="10210"/>
    <cellStyle name="Note 12 2 3 3 2" xfId="22326"/>
    <cellStyle name="Note 12 2 3 3 2 2" xfId="43512"/>
    <cellStyle name="Note 12 2 3 3 3" xfId="32908"/>
    <cellStyle name="Note 12 2 3 4" xfId="17213"/>
    <cellStyle name="Note 12 2 3 4 2" xfId="38400"/>
    <cellStyle name="Note 12 2 3 5" xfId="27520"/>
    <cellStyle name="Note 12 2 3_Table 2A-1_EFT (Annual)" xfId="7181"/>
    <cellStyle name="Note 12 2 4" xfId="2252"/>
    <cellStyle name="Note 12 2 4 2" xfId="5813"/>
    <cellStyle name="Note 12 2 4 2 2" xfId="14028"/>
    <cellStyle name="Note 12 2 4 2 2 2" xfId="26016"/>
    <cellStyle name="Note 12 2 4 2 2 2 2" xfId="47202"/>
    <cellStyle name="Note 12 2 4 2 2 3" xfId="36598"/>
    <cellStyle name="Note 12 2 4 2 3" xfId="20903"/>
    <cellStyle name="Note 12 2 4 2 3 2" xfId="42090"/>
    <cellStyle name="Note 12 2 4 2 4" xfId="31470"/>
    <cellStyle name="Note 12 2 4 2_Table 2A-1_EFT (Annual)" xfId="15462"/>
    <cellStyle name="Note 12 2 4 3" xfId="11372"/>
    <cellStyle name="Note 12 2 4 3 2" xfId="23470"/>
    <cellStyle name="Note 12 2 4 3 2 2" xfId="44656"/>
    <cellStyle name="Note 12 2 4 3 3" xfId="34052"/>
    <cellStyle name="Note 12 2 4 4" xfId="18357"/>
    <cellStyle name="Note 12 2 4 4 2" xfId="39544"/>
    <cellStyle name="Note 12 2 4 5" xfId="28727"/>
    <cellStyle name="Note 12 2 4_Table 2A-1_EFT (Annual)" xfId="7182"/>
    <cellStyle name="Note 12 2 5" xfId="4106"/>
    <cellStyle name="Note 12 2 5 2" xfId="12430"/>
    <cellStyle name="Note 12 2 5 2 2" xfId="24452"/>
    <cellStyle name="Note 12 2 5 2 2 2" xfId="45638"/>
    <cellStyle name="Note 12 2 5 2 3" xfId="35034"/>
    <cellStyle name="Note 12 2 5 3" xfId="19339"/>
    <cellStyle name="Note 12 2 5 3 2" xfId="40526"/>
    <cellStyle name="Note 12 2 5 4" xfId="29794"/>
    <cellStyle name="Note 12 2 5_Table 2A-1_EFT (Annual)" xfId="15463"/>
    <cellStyle name="Note 12 2 6" xfId="9769"/>
    <cellStyle name="Note 12 2 6 2" xfId="21906"/>
    <cellStyle name="Note 12 2 6 2 2" xfId="43092"/>
    <cellStyle name="Note 12 2 6 3" xfId="32488"/>
    <cellStyle name="Note 12 2 7" xfId="16793"/>
    <cellStyle name="Note 12 2 7 2" xfId="37980"/>
    <cellStyle name="Note 12 2 8" xfId="27051"/>
    <cellStyle name="Note 12 2_Table 2A-1_EFT (Annual)" xfId="3232"/>
    <cellStyle name="Note 12 3" xfId="374"/>
    <cellStyle name="Note 12 3 2" xfId="1357"/>
    <cellStyle name="Note 12 3 2 2" xfId="2627"/>
    <cellStyle name="Note 12 3 2 2 2" xfId="6188"/>
    <cellStyle name="Note 12 3 2 2 2 2" xfId="14382"/>
    <cellStyle name="Note 12 3 2 2 2 2 2" xfId="26354"/>
    <cellStyle name="Note 12 3 2 2 2 2 2 2" xfId="47540"/>
    <cellStyle name="Note 12 3 2 2 2 2 3" xfId="36936"/>
    <cellStyle name="Note 12 3 2 2 2 3" xfId="21241"/>
    <cellStyle name="Note 12 3 2 2 2 3 2" xfId="42428"/>
    <cellStyle name="Note 12 3 2 2 2 4" xfId="31844"/>
    <cellStyle name="Note 12 3 2 2 2_Table 2A-1_EFT (Annual)" xfId="15464"/>
    <cellStyle name="Note 12 3 2 2 3" xfId="11724"/>
    <cellStyle name="Note 12 3 2 2 3 2" xfId="23808"/>
    <cellStyle name="Note 12 3 2 2 3 2 2" xfId="44994"/>
    <cellStyle name="Note 12 3 2 2 3 3" xfId="34390"/>
    <cellStyle name="Note 12 3 2 2 4" xfId="18695"/>
    <cellStyle name="Note 12 3 2 2 4 2" xfId="39882"/>
    <cellStyle name="Note 12 3 2 2 5" xfId="29101"/>
    <cellStyle name="Note 12 3 2 2_Table 2A-1_EFT (Annual)" xfId="7184"/>
    <cellStyle name="Note 12 3 2 3" xfId="4918"/>
    <cellStyle name="Note 12 3 2 3 2" xfId="13178"/>
    <cellStyle name="Note 12 3 2 3 2 2" xfId="25184"/>
    <cellStyle name="Note 12 3 2 3 2 2 2" xfId="46370"/>
    <cellStyle name="Note 12 3 2 3 2 3" xfId="35766"/>
    <cellStyle name="Note 12 3 2 3 3" xfId="20071"/>
    <cellStyle name="Note 12 3 2 3 3 2" xfId="41258"/>
    <cellStyle name="Note 12 3 2 3 4" xfId="30575"/>
    <cellStyle name="Note 12 3 2 3_Table 2A-1_EFT (Annual)" xfId="15465"/>
    <cellStyle name="Note 12 3 2 4" xfId="10522"/>
    <cellStyle name="Note 12 3 2 4 2" xfId="22638"/>
    <cellStyle name="Note 12 3 2 4 2 2" xfId="43824"/>
    <cellStyle name="Note 12 3 2 4 3" xfId="33220"/>
    <cellStyle name="Note 12 3 2 5" xfId="17525"/>
    <cellStyle name="Note 12 3 2 5 2" xfId="38712"/>
    <cellStyle name="Note 12 3 2 6" xfId="27832"/>
    <cellStyle name="Note 12 3 2_Table 2A-1_EFT (Annual)" xfId="7183"/>
    <cellStyle name="Note 12 3 3" xfId="913"/>
    <cellStyle name="Note 12 3 3 2" xfId="4474"/>
    <cellStyle name="Note 12 3 3 2 2" xfId="12736"/>
    <cellStyle name="Note 12 3 3 2 2 2" xfId="24746"/>
    <cellStyle name="Note 12 3 3 2 2 2 2" xfId="45932"/>
    <cellStyle name="Note 12 3 3 2 2 3" xfId="35328"/>
    <cellStyle name="Note 12 3 3 2 3" xfId="19633"/>
    <cellStyle name="Note 12 3 3 2 3 2" xfId="40820"/>
    <cellStyle name="Note 12 3 3 2 4" xfId="30131"/>
    <cellStyle name="Note 12 3 3 2_Table 2A-1_EFT (Annual)" xfId="15466"/>
    <cellStyle name="Note 12 3 3 3" xfId="10083"/>
    <cellStyle name="Note 12 3 3 3 2" xfId="22200"/>
    <cellStyle name="Note 12 3 3 3 2 2" xfId="43386"/>
    <cellStyle name="Note 12 3 3 3 3" xfId="32782"/>
    <cellStyle name="Note 12 3 3 4" xfId="17087"/>
    <cellStyle name="Note 12 3 3 4 2" xfId="38274"/>
    <cellStyle name="Note 12 3 3 5" xfId="27388"/>
    <cellStyle name="Note 12 3 3_Table 2A-1_EFT (Annual)" xfId="7185"/>
    <cellStyle name="Note 12 3 4" xfId="2096"/>
    <cellStyle name="Note 12 3 4 2" xfId="5657"/>
    <cellStyle name="Note 12 3 4 2 2" xfId="13872"/>
    <cellStyle name="Note 12 3 4 2 2 2" xfId="25860"/>
    <cellStyle name="Note 12 3 4 2 2 2 2" xfId="47046"/>
    <cellStyle name="Note 12 3 4 2 2 3" xfId="36442"/>
    <cellStyle name="Note 12 3 4 2 3" xfId="20747"/>
    <cellStyle name="Note 12 3 4 2 3 2" xfId="41934"/>
    <cellStyle name="Note 12 3 4 2 4" xfId="31314"/>
    <cellStyle name="Note 12 3 4 2_Table 2A-1_EFT (Annual)" xfId="15467"/>
    <cellStyle name="Note 12 3 4 3" xfId="11216"/>
    <cellStyle name="Note 12 3 4 3 2" xfId="23314"/>
    <cellStyle name="Note 12 3 4 3 2 2" xfId="44500"/>
    <cellStyle name="Note 12 3 4 3 3" xfId="33896"/>
    <cellStyle name="Note 12 3 4 4" xfId="18201"/>
    <cellStyle name="Note 12 3 4 4 2" xfId="39388"/>
    <cellStyle name="Note 12 3 4 5" xfId="28571"/>
    <cellStyle name="Note 12 3 4_Table 2A-1_EFT (Annual)" xfId="7186"/>
    <cellStyle name="Note 12 3 5" xfId="3944"/>
    <cellStyle name="Note 12 3 5 2" xfId="12272"/>
    <cellStyle name="Note 12 3 5 2 2" xfId="24296"/>
    <cellStyle name="Note 12 3 5 2 2 2" xfId="45482"/>
    <cellStyle name="Note 12 3 5 2 3" xfId="34878"/>
    <cellStyle name="Note 12 3 5 3" xfId="19183"/>
    <cellStyle name="Note 12 3 5 3 2" xfId="40370"/>
    <cellStyle name="Note 12 3 5 4" xfId="29632"/>
    <cellStyle name="Note 12 3 5_Table 2A-1_EFT (Annual)" xfId="15468"/>
    <cellStyle name="Note 12 3 6" xfId="9609"/>
    <cellStyle name="Note 12 3 6 2" xfId="21750"/>
    <cellStyle name="Note 12 3 6 2 2" xfId="42936"/>
    <cellStyle name="Note 12 3 6 3" xfId="32332"/>
    <cellStyle name="Note 12 3 7" xfId="16637"/>
    <cellStyle name="Note 12 3 7 2" xfId="37824"/>
    <cellStyle name="Note 12 3 8" xfId="26889"/>
    <cellStyle name="Note 12 3_Table 2A-1_EFT (Annual)" xfId="3233"/>
    <cellStyle name="Note 12 4" xfId="1191"/>
    <cellStyle name="Note 12 4 2" xfId="2461"/>
    <cellStyle name="Note 12 4 2 2" xfId="6022"/>
    <cellStyle name="Note 12 4 2 2 2" xfId="14216"/>
    <cellStyle name="Note 12 4 2 2 2 2" xfId="26188"/>
    <cellStyle name="Note 12 4 2 2 2 2 2" xfId="47374"/>
    <cellStyle name="Note 12 4 2 2 2 3" xfId="36770"/>
    <cellStyle name="Note 12 4 2 2 3" xfId="21075"/>
    <cellStyle name="Note 12 4 2 2 3 2" xfId="42262"/>
    <cellStyle name="Note 12 4 2 2 4" xfId="31678"/>
    <cellStyle name="Note 12 4 2 2_Table 2A-1_EFT (Annual)" xfId="15469"/>
    <cellStyle name="Note 12 4 2 3" xfId="11558"/>
    <cellStyle name="Note 12 4 2 3 2" xfId="23642"/>
    <cellStyle name="Note 12 4 2 3 2 2" xfId="44828"/>
    <cellStyle name="Note 12 4 2 3 3" xfId="34224"/>
    <cellStyle name="Note 12 4 2 4" xfId="18529"/>
    <cellStyle name="Note 12 4 2 4 2" xfId="39716"/>
    <cellStyle name="Note 12 4 2 5" xfId="28935"/>
    <cellStyle name="Note 12 4 2_Table 2A-1_EFT (Annual)" xfId="7188"/>
    <cellStyle name="Note 12 4 3" xfId="4752"/>
    <cellStyle name="Note 12 4 3 2" xfId="13012"/>
    <cellStyle name="Note 12 4 3 2 2" xfId="25018"/>
    <cellStyle name="Note 12 4 3 2 2 2" xfId="46204"/>
    <cellStyle name="Note 12 4 3 2 3" xfId="35600"/>
    <cellStyle name="Note 12 4 3 3" xfId="19905"/>
    <cellStyle name="Note 12 4 3 3 2" xfId="41092"/>
    <cellStyle name="Note 12 4 3 4" xfId="30409"/>
    <cellStyle name="Note 12 4 3_Table 2A-1_EFT (Annual)" xfId="15470"/>
    <cellStyle name="Note 12 4 4" xfId="10356"/>
    <cellStyle name="Note 12 4 4 2" xfId="22472"/>
    <cellStyle name="Note 12 4 4 2 2" xfId="43658"/>
    <cellStyle name="Note 12 4 4 3" xfId="33054"/>
    <cellStyle name="Note 12 4 5" xfId="17359"/>
    <cellStyle name="Note 12 4 5 2" xfId="38546"/>
    <cellStyle name="Note 12 4 6" xfId="27666"/>
    <cellStyle name="Note 12 4_Table 2A-1_EFT (Annual)" xfId="7187"/>
    <cellStyle name="Note 12 5" xfId="754"/>
    <cellStyle name="Note 12 5 2" xfId="4315"/>
    <cellStyle name="Note 12 5 2 2" xfId="12595"/>
    <cellStyle name="Note 12 5 2 2 2" xfId="24612"/>
    <cellStyle name="Note 12 5 2 2 2 2" xfId="45798"/>
    <cellStyle name="Note 12 5 2 2 3" xfId="35194"/>
    <cellStyle name="Note 12 5 2 3" xfId="19499"/>
    <cellStyle name="Note 12 5 2 3 2" xfId="40686"/>
    <cellStyle name="Note 12 5 2 4" xfId="29972"/>
    <cellStyle name="Note 12 5 2_Table 2A-1_EFT (Annual)" xfId="15471"/>
    <cellStyle name="Note 12 5 3" xfId="9943"/>
    <cellStyle name="Note 12 5 3 2" xfId="22066"/>
    <cellStyle name="Note 12 5 3 2 2" xfId="43252"/>
    <cellStyle name="Note 12 5 3 3" xfId="32648"/>
    <cellStyle name="Note 12 5 4" xfId="16953"/>
    <cellStyle name="Note 12 5 4 2" xfId="38140"/>
    <cellStyle name="Note 12 5 5" xfId="27229"/>
    <cellStyle name="Note 12 5_Table 2A-1_EFT (Annual)" xfId="7189"/>
    <cellStyle name="Note 12 6" xfId="1785"/>
    <cellStyle name="Note 12 6 2" xfId="5346"/>
    <cellStyle name="Note 12 6 2 2" xfId="13561"/>
    <cellStyle name="Note 12 6 2 2 2" xfId="25549"/>
    <cellStyle name="Note 12 6 2 2 2 2" xfId="46735"/>
    <cellStyle name="Note 12 6 2 2 3" xfId="36131"/>
    <cellStyle name="Note 12 6 2 3" xfId="20436"/>
    <cellStyle name="Note 12 6 2 3 2" xfId="41623"/>
    <cellStyle name="Note 12 6 2 4" xfId="31003"/>
    <cellStyle name="Note 12 6 2_Table 2A-1_EFT (Annual)" xfId="15472"/>
    <cellStyle name="Note 12 6 3" xfId="10905"/>
    <cellStyle name="Note 12 6 3 2" xfId="23003"/>
    <cellStyle name="Note 12 6 3 2 2" xfId="44189"/>
    <cellStyle name="Note 12 6 3 3" xfId="33585"/>
    <cellStyle name="Note 12 6 4" xfId="17890"/>
    <cellStyle name="Note 12 6 4 2" xfId="39077"/>
    <cellStyle name="Note 12 6 5" xfId="28260"/>
    <cellStyle name="Note 12 6_Table 2A-1_EFT (Annual)" xfId="7190"/>
    <cellStyle name="Note 12 7" xfId="3732"/>
    <cellStyle name="Note 12 7 2" xfId="12100"/>
    <cellStyle name="Note 12 7 2 2" xfId="24130"/>
    <cellStyle name="Note 12 7 2 2 2" xfId="45316"/>
    <cellStyle name="Note 12 7 2 3" xfId="34712"/>
    <cellStyle name="Note 12 7 3" xfId="19017"/>
    <cellStyle name="Note 12 7 3 2" xfId="40204"/>
    <cellStyle name="Note 12 7 4" xfId="29441"/>
    <cellStyle name="Note 12 7_Table 2A-1_EFT (Annual)" xfId="15473"/>
    <cellStyle name="Note 12 8" xfId="9419"/>
    <cellStyle name="Note 12 8 2" xfId="21584"/>
    <cellStyle name="Note 12 8 2 2" xfId="42770"/>
    <cellStyle name="Note 12 8 3" xfId="32166"/>
    <cellStyle name="Note 12 9" xfId="16471"/>
    <cellStyle name="Note 12 9 2" xfId="37658"/>
    <cellStyle name="Note 12_Table 2A-1_EFT (Annual)" xfId="3231"/>
    <cellStyle name="Note 13" xfId="150"/>
    <cellStyle name="Note 13 10" xfId="26705"/>
    <cellStyle name="Note 13 2" xfId="543"/>
    <cellStyle name="Note 13 2 2" xfId="1520"/>
    <cellStyle name="Note 13 2 2 2" xfId="2790"/>
    <cellStyle name="Note 13 2 2 2 2" xfId="6351"/>
    <cellStyle name="Note 13 2 2 2 2 2" xfId="14545"/>
    <cellStyle name="Note 13 2 2 2 2 2 2" xfId="26517"/>
    <cellStyle name="Note 13 2 2 2 2 2 2 2" xfId="47703"/>
    <cellStyle name="Note 13 2 2 2 2 2 3" xfId="37099"/>
    <cellStyle name="Note 13 2 2 2 2 3" xfId="21404"/>
    <cellStyle name="Note 13 2 2 2 2 3 2" xfId="42591"/>
    <cellStyle name="Note 13 2 2 2 2 4" xfId="32007"/>
    <cellStyle name="Note 13 2 2 2 2_Table 2A-1_EFT (Annual)" xfId="15474"/>
    <cellStyle name="Note 13 2 2 2 3" xfId="11887"/>
    <cellStyle name="Note 13 2 2 2 3 2" xfId="23971"/>
    <cellStyle name="Note 13 2 2 2 3 2 2" xfId="45157"/>
    <cellStyle name="Note 13 2 2 2 3 3" xfId="34553"/>
    <cellStyle name="Note 13 2 2 2 4" xfId="18858"/>
    <cellStyle name="Note 13 2 2 2 4 2" xfId="40045"/>
    <cellStyle name="Note 13 2 2 2 5" xfId="29264"/>
    <cellStyle name="Note 13 2 2 2_Table 2A-1_EFT (Annual)" xfId="7192"/>
    <cellStyle name="Note 13 2 2 3" xfId="5081"/>
    <cellStyle name="Note 13 2 2 3 2" xfId="13341"/>
    <cellStyle name="Note 13 2 2 3 2 2" xfId="25347"/>
    <cellStyle name="Note 13 2 2 3 2 2 2" xfId="46533"/>
    <cellStyle name="Note 13 2 2 3 2 3" xfId="35929"/>
    <cellStyle name="Note 13 2 2 3 3" xfId="20234"/>
    <cellStyle name="Note 13 2 2 3 3 2" xfId="41421"/>
    <cellStyle name="Note 13 2 2 3 4" xfId="30738"/>
    <cellStyle name="Note 13 2 2 3_Table 2A-1_EFT (Annual)" xfId="15475"/>
    <cellStyle name="Note 13 2 2 4" xfId="10685"/>
    <cellStyle name="Note 13 2 2 4 2" xfId="22801"/>
    <cellStyle name="Note 13 2 2 4 2 2" xfId="43987"/>
    <cellStyle name="Note 13 2 2 4 3" xfId="33383"/>
    <cellStyle name="Note 13 2 2 5" xfId="17688"/>
    <cellStyle name="Note 13 2 2 5 2" xfId="38875"/>
    <cellStyle name="Note 13 2 2 6" xfId="27995"/>
    <cellStyle name="Note 13 2 2_Table 2A-1_EFT (Annual)" xfId="7191"/>
    <cellStyle name="Note 13 2 3" xfId="1051"/>
    <cellStyle name="Note 13 2 3 2" xfId="4612"/>
    <cellStyle name="Note 13 2 3 2 2" xfId="12872"/>
    <cellStyle name="Note 13 2 3 2 2 2" xfId="24878"/>
    <cellStyle name="Note 13 2 3 2 2 2 2" xfId="46064"/>
    <cellStyle name="Note 13 2 3 2 2 3" xfId="35460"/>
    <cellStyle name="Note 13 2 3 2 3" xfId="19765"/>
    <cellStyle name="Note 13 2 3 2 3 2" xfId="40952"/>
    <cellStyle name="Note 13 2 3 2 4" xfId="30269"/>
    <cellStyle name="Note 13 2 3 2_Table 2A-1_EFT (Annual)" xfId="15476"/>
    <cellStyle name="Note 13 2 3 3" xfId="10216"/>
    <cellStyle name="Note 13 2 3 3 2" xfId="22332"/>
    <cellStyle name="Note 13 2 3 3 2 2" xfId="43518"/>
    <cellStyle name="Note 13 2 3 3 3" xfId="32914"/>
    <cellStyle name="Note 13 2 3 4" xfId="17219"/>
    <cellStyle name="Note 13 2 3 4 2" xfId="38406"/>
    <cellStyle name="Note 13 2 3 5" xfId="27526"/>
    <cellStyle name="Note 13 2 3_Table 2A-1_EFT (Annual)" xfId="7193"/>
    <cellStyle name="Note 13 2 4" xfId="2259"/>
    <cellStyle name="Note 13 2 4 2" xfId="5820"/>
    <cellStyle name="Note 13 2 4 2 2" xfId="14035"/>
    <cellStyle name="Note 13 2 4 2 2 2" xfId="26023"/>
    <cellStyle name="Note 13 2 4 2 2 2 2" xfId="47209"/>
    <cellStyle name="Note 13 2 4 2 2 3" xfId="36605"/>
    <cellStyle name="Note 13 2 4 2 3" xfId="20910"/>
    <cellStyle name="Note 13 2 4 2 3 2" xfId="42097"/>
    <cellStyle name="Note 13 2 4 2 4" xfId="31477"/>
    <cellStyle name="Note 13 2 4 2_Table 2A-1_EFT (Annual)" xfId="15477"/>
    <cellStyle name="Note 13 2 4 3" xfId="11379"/>
    <cellStyle name="Note 13 2 4 3 2" xfId="23477"/>
    <cellStyle name="Note 13 2 4 3 2 2" xfId="44663"/>
    <cellStyle name="Note 13 2 4 3 3" xfId="34059"/>
    <cellStyle name="Note 13 2 4 4" xfId="18364"/>
    <cellStyle name="Note 13 2 4 4 2" xfId="39551"/>
    <cellStyle name="Note 13 2 4 5" xfId="28734"/>
    <cellStyle name="Note 13 2 4_Table 2A-1_EFT (Annual)" xfId="7194"/>
    <cellStyle name="Note 13 2 5" xfId="4113"/>
    <cellStyle name="Note 13 2 5 2" xfId="12437"/>
    <cellStyle name="Note 13 2 5 2 2" xfId="24459"/>
    <cellStyle name="Note 13 2 5 2 2 2" xfId="45645"/>
    <cellStyle name="Note 13 2 5 2 3" xfId="35041"/>
    <cellStyle name="Note 13 2 5 3" xfId="19346"/>
    <cellStyle name="Note 13 2 5 3 2" xfId="40533"/>
    <cellStyle name="Note 13 2 5 4" xfId="29801"/>
    <cellStyle name="Note 13 2 5_Table 2A-1_EFT (Annual)" xfId="15478"/>
    <cellStyle name="Note 13 2 6" xfId="9776"/>
    <cellStyle name="Note 13 2 6 2" xfId="21913"/>
    <cellStyle name="Note 13 2 6 2 2" xfId="43099"/>
    <cellStyle name="Note 13 2 6 3" xfId="32495"/>
    <cellStyle name="Note 13 2 7" xfId="16800"/>
    <cellStyle name="Note 13 2 7 2" xfId="37987"/>
    <cellStyle name="Note 13 2 8" xfId="27058"/>
    <cellStyle name="Note 13 2_Table 2A-1_EFT (Annual)" xfId="3235"/>
    <cellStyle name="Note 13 3" xfId="381"/>
    <cellStyle name="Note 13 3 2" xfId="1364"/>
    <cellStyle name="Note 13 3 2 2" xfId="2634"/>
    <cellStyle name="Note 13 3 2 2 2" xfId="6195"/>
    <cellStyle name="Note 13 3 2 2 2 2" xfId="14389"/>
    <cellStyle name="Note 13 3 2 2 2 2 2" xfId="26361"/>
    <cellStyle name="Note 13 3 2 2 2 2 2 2" xfId="47547"/>
    <cellStyle name="Note 13 3 2 2 2 2 3" xfId="36943"/>
    <cellStyle name="Note 13 3 2 2 2 3" xfId="21248"/>
    <cellStyle name="Note 13 3 2 2 2 3 2" xfId="42435"/>
    <cellStyle name="Note 13 3 2 2 2 4" xfId="31851"/>
    <cellStyle name="Note 13 3 2 2 2_Table 2A-1_EFT (Annual)" xfId="15479"/>
    <cellStyle name="Note 13 3 2 2 3" xfId="11731"/>
    <cellStyle name="Note 13 3 2 2 3 2" xfId="23815"/>
    <cellStyle name="Note 13 3 2 2 3 2 2" xfId="45001"/>
    <cellStyle name="Note 13 3 2 2 3 3" xfId="34397"/>
    <cellStyle name="Note 13 3 2 2 4" xfId="18702"/>
    <cellStyle name="Note 13 3 2 2 4 2" xfId="39889"/>
    <cellStyle name="Note 13 3 2 2 5" xfId="29108"/>
    <cellStyle name="Note 13 3 2 2_Table 2A-1_EFT (Annual)" xfId="7196"/>
    <cellStyle name="Note 13 3 2 3" xfId="4925"/>
    <cellStyle name="Note 13 3 2 3 2" xfId="13185"/>
    <cellStyle name="Note 13 3 2 3 2 2" xfId="25191"/>
    <cellStyle name="Note 13 3 2 3 2 2 2" xfId="46377"/>
    <cellStyle name="Note 13 3 2 3 2 3" xfId="35773"/>
    <cellStyle name="Note 13 3 2 3 3" xfId="20078"/>
    <cellStyle name="Note 13 3 2 3 3 2" xfId="41265"/>
    <cellStyle name="Note 13 3 2 3 4" xfId="30582"/>
    <cellStyle name="Note 13 3 2 3_Table 2A-1_EFT (Annual)" xfId="15480"/>
    <cellStyle name="Note 13 3 2 4" xfId="10529"/>
    <cellStyle name="Note 13 3 2 4 2" xfId="22645"/>
    <cellStyle name="Note 13 3 2 4 2 2" xfId="43831"/>
    <cellStyle name="Note 13 3 2 4 3" xfId="33227"/>
    <cellStyle name="Note 13 3 2 5" xfId="17532"/>
    <cellStyle name="Note 13 3 2 5 2" xfId="38719"/>
    <cellStyle name="Note 13 3 2 6" xfId="27839"/>
    <cellStyle name="Note 13 3 2_Table 2A-1_EFT (Annual)" xfId="7195"/>
    <cellStyle name="Note 13 3 3" xfId="919"/>
    <cellStyle name="Note 13 3 3 2" xfId="4480"/>
    <cellStyle name="Note 13 3 3 2 2" xfId="12742"/>
    <cellStyle name="Note 13 3 3 2 2 2" xfId="24752"/>
    <cellStyle name="Note 13 3 3 2 2 2 2" xfId="45938"/>
    <cellStyle name="Note 13 3 3 2 2 3" xfId="35334"/>
    <cellStyle name="Note 13 3 3 2 3" xfId="19639"/>
    <cellStyle name="Note 13 3 3 2 3 2" xfId="40826"/>
    <cellStyle name="Note 13 3 3 2 4" xfId="30137"/>
    <cellStyle name="Note 13 3 3 2_Table 2A-1_EFT (Annual)" xfId="15481"/>
    <cellStyle name="Note 13 3 3 3" xfId="10089"/>
    <cellStyle name="Note 13 3 3 3 2" xfId="22206"/>
    <cellStyle name="Note 13 3 3 3 2 2" xfId="43392"/>
    <cellStyle name="Note 13 3 3 3 3" xfId="32788"/>
    <cellStyle name="Note 13 3 3 4" xfId="17093"/>
    <cellStyle name="Note 13 3 3 4 2" xfId="38280"/>
    <cellStyle name="Note 13 3 3 5" xfId="27394"/>
    <cellStyle name="Note 13 3 3_Table 2A-1_EFT (Annual)" xfId="7197"/>
    <cellStyle name="Note 13 3 4" xfId="2103"/>
    <cellStyle name="Note 13 3 4 2" xfId="5664"/>
    <cellStyle name="Note 13 3 4 2 2" xfId="13879"/>
    <cellStyle name="Note 13 3 4 2 2 2" xfId="25867"/>
    <cellStyle name="Note 13 3 4 2 2 2 2" xfId="47053"/>
    <cellStyle name="Note 13 3 4 2 2 3" xfId="36449"/>
    <cellStyle name="Note 13 3 4 2 3" xfId="20754"/>
    <cellStyle name="Note 13 3 4 2 3 2" xfId="41941"/>
    <cellStyle name="Note 13 3 4 2 4" xfId="31321"/>
    <cellStyle name="Note 13 3 4 2_Table 2A-1_EFT (Annual)" xfId="15482"/>
    <cellStyle name="Note 13 3 4 3" xfId="11223"/>
    <cellStyle name="Note 13 3 4 3 2" xfId="23321"/>
    <cellStyle name="Note 13 3 4 3 2 2" xfId="44507"/>
    <cellStyle name="Note 13 3 4 3 3" xfId="33903"/>
    <cellStyle name="Note 13 3 4 4" xfId="18208"/>
    <cellStyle name="Note 13 3 4 4 2" xfId="39395"/>
    <cellStyle name="Note 13 3 4 5" xfId="28578"/>
    <cellStyle name="Note 13 3 4_Table 2A-1_EFT (Annual)" xfId="7198"/>
    <cellStyle name="Note 13 3 5" xfId="3951"/>
    <cellStyle name="Note 13 3 5 2" xfId="12279"/>
    <cellStyle name="Note 13 3 5 2 2" xfId="24303"/>
    <cellStyle name="Note 13 3 5 2 2 2" xfId="45489"/>
    <cellStyle name="Note 13 3 5 2 3" xfId="34885"/>
    <cellStyle name="Note 13 3 5 3" xfId="19190"/>
    <cellStyle name="Note 13 3 5 3 2" xfId="40377"/>
    <cellStyle name="Note 13 3 5 4" xfId="29639"/>
    <cellStyle name="Note 13 3 5_Table 2A-1_EFT (Annual)" xfId="15483"/>
    <cellStyle name="Note 13 3 6" xfId="9616"/>
    <cellStyle name="Note 13 3 6 2" xfId="21757"/>
    <cellStyle name="Note 13 3 6 2 2" xfId="42943"/>
    <cellStyle name="Note 13 3 6 3" xfId="32339"/>
    <cellStyle name="Note 13 3 7" xfId="16644"/>
    <cellStyle name="Note 13 3 7 2" xfId="37831"/>
    <cellStyle name="Note 13 3 8" xfId="26896"/>
    <cellStyle name="Note 13 3_Table 2A-1_EFT (Annual)" xfId="3236"/>
    <cellStyle name="Note 13 4" xfId="1198"/>
    <cellStyle name="Note 13 4 2" xfId="2468"/>
    <cellStyle name="Note 13 4 2 2" xfId="6029"/>
    <cellStyle name="Note 13 4 2 2 2" xfId="14223"/>
    <cellStyle name="Note 13 4 2 2 2 2" xfId="26195"/>
    <cellStyle name="Note 13 4 2 2 2 2 2" xfId="47381"/>
    <cellStyle name="Note 13 4 2 2 2 3" xfId="36777"/>
    <cellStyle name="Note 13 4 2 2 3" xfId="21082"/>
    <cellStyle name="Note 13 4 2 2 3 2" xfId="42269"/>
    <cellStyle name="Note 13 4 2 2 4" xfId="31685"/>
    <cellStyle name="Note 13 4 2 2_Table 2A-1_EFT (Annual)" xfId="15484"/>
    <cellStyle name="Note 13 4 2 3" xfId="11565"/>
    <cellStyle name="Note 13 4 2 3 2" xfId="23649"/>
    <cellStyle name="Note 13 4 2 3 2 2" xfId="44835"/>
    <cellStyle name="Note 13 4 2 3 3" xfId="34231"/>
    <cellStyle name="Note 13 4 2 4" xfId="18536"/>
    <cellStyle name="Note 13 4 2 4 2" xfId="39723"/>
    <cellStyle name="Note 13 4 2 5" xfId="28942"/>
    <cellStyle name="Note 13 4 2_Table 2A-1_EFT (Annual)" xfId="7200"/>
    <cellStyle name="Note 13 4 3" xfId="4759"/>
    <cellStyle name="Note 13 4 3 2" xfId="13019"/>
    <cellStyle name="Note 13 4 3 2 2" xfId="25025"/>
    <cellStyle name="Note 13 4 3 2 2 2" xfId="46211"/>
    <cellStyle name="Note 13 4 3 2 3" xfId="35607"/>
    <cellStyle name="Note 13 4 3 3" xfId="19912"/>
    <cellStyle name="Note 13 4 3 3 2" xfId="41099"/>
    <cellStyle name="Note 13 4 3 4" xfId="30416"/>
    <cellStyle name="Note 13 4 3_Table 2A-1_EFT (Annual)" xfId="15485"/>
    <cellStyle name="Note 13 4 4" xfId="10363"/>
    <cellStyle name="Note 13 4 4 2" xfId="22479"/>
    <cellStyle name="Note 13 4 4 2 2" xfId="43665"/>
    <cellStyle name="Note 13 4 4 3" xfId="33061"/>
    <cellStyle name="Note 13 4 5" xfId="17366"/>
    <cellStyle name="Note 13 4 5 2" xfId="38553"/>
    <cellStyle name="Note 13 4 6" xfId="27673"/>
    <cellStyle name="Note 13 4_Table 2A-1_EFT (Annual)" xfId="7199"/>
    <cellStyle name="Note 13 5" xfId="760"/>
    <cellStyle name="Note 13 5 2" xfId="4321"/>
    <cellStyle name="Note 13 5 2 2" xfId="12601"/>
    <cellStyle name="Note 13 5 2 2 2" xfId="24618"/>
    <cellStyle name="Note 13 5 2 2 2 2" xfId="45804"/>
    <cellStyle name="Note 13 5 2 2 3" xfId="35200"/>
    <cellStyle name="Note 13 5 2 3" xfId="19505"/>
    <cellStyle name="Note 13 5 2 3 2" xfId="40692"/>
    <cellStyle name="Note 13 5 2 4" xfId="29978"/>
    <cellStyle name="Note 13 5 2_Table 2A-1_EFT (Annual)" xfId="15486"/>
    <cellStyle name="Note 13 5 3" xfId="9949"/>
    <cellStyle name="Note 13 5 3 2" xfId="22072"/>
    <cellStyle name="Note 13 5 3 2 2" xfId="43258"/>
    <cellStyle name="Note 13 5 3 3" xfId="32654"/>
    <cellStyle name="Note 13 5 4" xfId="16959"/>
    <cellStyle name="Note 13 5 4 2" xfId="38146"/>
    <cellStyle name="Note 13 5 5" xfId="27235"/>
    <cellStyle name="Note 13 5_Table 2A-1_EFT (Annual)" xfId="7201"/>
    <cellStyle name="Note 13 6" xfId="1849"/>
    <cellStyle name="Note 13 6 2" xfId="5410"/>
    <cellStyle name="Note 13 6 2 2" xfId="13625"/>
    <cellStyle name="Note 13 6 2 2 2" xfId="25613"/>
    <cellStyle name="Note 13 6 2 2 2 2" xfId="46799"/>
    <cellStyle name="Note 13 6 2 2 3" xfId="36195"/>
    <cellStyle name="Note 13 6 2 3" xfId="20500"/>
    <cellStyle name="Note 13 6 2 3 2" xfId="41687"/>
    <cellStyle name="Note 13 6 2 4" xfId="31067"/>
    <cellStyle name="Note 13 6 2_Table 2A-1_EFT (Annual)" xfId="15487"/>
    <cellStyle name="Note 13 6 3" xfId="10969"/>
    <cellStyle name="Note 13 6 3 2" xfId="23067"/>
    <cellStyle name="Note 13 6 3 2 2" xfId="44253"/>
    <cellStyle name="Note 13 6 3 3" xfId="33649"/>
    <cellStyle name="Note 13 6 4" xfId="17954"/>
    <cellStyle name="Note 13 6 4 2" xfId="39141"/>
    <cellStyle name="Note 13 6 5" xfId="28324"/>
    <cellStyle name="Note 13 6_Table 2A-1_EFT (Annual)" xfId="7202"/>
    <cellStyle name="Note 13 7" xfId="3739"/>
    <cellStyle name="Note 13 7 2" xfId="12107"/>
    <cellStyle name="Note 13 7 2 2" xfId="24137"/>
    <cellStyle name="Note 13 7 2 2 2" xfId="45323"/>
    <cellStyle name="Note 13 7 2 3" xfId="34719"/>
    <cellStyle name="Note 13 7 3" xfId="19024"/>
    <cellStyle name="Note 13 7 3 2" xfId="40211"/>
    <cellStyle name="Note 13 7 4" xfId="29448"/>
    <cellStyle name="Note 13 7_Table 2A-1_EFT (Annual)" xfId="15488"/>
    <cellStyle name="Note 13 8" xfId="9426"/>
    <cellStyle name="Note 13 8 2" xfId="21591"/>
    <cellStyle name="Note 13 8 2 2" xfId="42777"/>
    <cellStyle name="Note 13 8 3" xfId="32173"/>
    <cellStyle name="Note 13 9" xfId="16478"/>
    <cellStyle name="Note 13 9 2" xfId="37665"/>
    <cellStyle name="Note 13_Table 2A-1_EFT (Annual)" xfId="3234"/>
    <cellStyle name="Note 14" xfId="133"/>
    <cellStyle name="Note 14 10" xfId="26688"/>
    <cellStyle name="Note 14 2" xfId="526"/>
    <cellStyle name="Note 14 2 2" xfId="1503"/>
    <cellStyle name="Note 14 2 2 2" xfId="2773"/>
    <cellStyle name="Note 14 2 2 2 2" xfId="6334"/>
    <cellStyle name="Note 14 2 2 2 2 2" xfId="14528"/>
    <cellStyle name="Note 14 2 2 2 2 2 2" xfId="26500"/>
    <cellStyle name="Note 14 2 2 2 2 2 2 2" xfId="47686"/>
    <cellStyle name="Note 14 2 2 2 2 2 3" xfId="37082"/>
    <cellStyle name="Note 14 2 2 2 2 3" xfId="21387"/>
    <cellStyle name="Note 14 2 2 2 2 3 2" xfId="42574"/>
    <cellStyle name="Note 14 2 2 2 2 4" xfId="31990"/>
    <cellStyle name="Note 14 2 2 2 2_Table 2A-1_EFT (Annual)" xfId="15489"/>
    <cellStyle name="Note 14 2 2 2 3" xfId="11870"/>
    <cellStyle name="Note 14 2 2 2 3 2" xfId="23954"/>
    <cellStyle name="Note 14 2 2 2 3 2 2" xfId="45140"/>
    <cellStyle name="Note 14 2 2 2 3 3" xfId="34536"/>
    <cellStyle name="Note 14 2 2 2 4" xfId="18841"/>
    <cellStyle name="Note 14 2 2 2 4 2" xfId="40028"/>
    <cellStyle name="Note 14 2 2 2 5" xfId="29247"/>
    <cellStyle name="Note 14 2 2 2_Table 2A-1_EFT (Annual)" xfId="7204"/>
    <cellStyle name="Note 14 2 2 3" xfId="5064"/>
    <cellStyle name="Note 14 2 2 3 2" xfId="13324"/>
    <cellStyle name="Note 14 2 2 3 2 2" xfId="25330"/>
    <cellStyle name="Note 14 2 2 3 2 2 2" xfId="46516"/>
    <cellStyle name="Note 14 2 2 3 2 3" xfId="35912"/>
    <cellStyle name="Note 14 2 2 3 3" xfId="20217"/>
    <cellStyle name="Note 14 2 2 3 3 2" xfId="41404"/>
    <cellStyle name="Note 14 2 2 3 4" xfId="30721"/>
    <cellStyle name="Note 14 2 2 3_Table 2A-1_EFT (Annual)" xfId="15490"/>
    <cellStyle name="Note 14 2 2 4" xfId="10668"/>
    <cellStyle name="Note 14 2 2 4 2" xfId="22784"/>
    <cellStyle name="Note 14 2 2 4 2 2" xfId="43970"/>
    <cellStyle name="Note 14 2 2 4 3" xfId="33366"/>
    <cellStyle name="Note 14 2 2 5" xfId="17671"/>
    <cellStyle name="Note 14 2 2 5 2" xfId="38858"/>
    <cellStyle name="Note 14 2 2 6" xfId="27978"/>
    <cellStyle name="Note 14 2 2_Table 2A-1_EFT (Annual)" xfId="7203"/>
    <cellStyle name="Note 14 2 3" xfId="1036"/>
    <cellStyle name="Note 14 2 3 2" xfId="4597"/>
    <cellStyle name="Note 14 2 3 2 2" xfId="12857"/>
    <cellStyle name="Note 14 2 3 2 2 2" xfId="24863"/>
    <cellStyle name="Note 14 2 3 2 2 2 2" xfId="46049"/>
    <cellStyle name="Note 14 2 3 2 2 3" xfId="35445"/>
    <cellStyle name="Note 14 2 3 2 3" xfId="19750"/>
    <cellStyle name="Note 14 2 3 2 3 2" xfId="40937"/>
    <cellStyle name="Note 14 2 3 2 4" xfId="30254"/>
    <cellStyle name="Note 14 2 3 2_Table 2A-1_EFT (Annual)" xfId="15491"/>
    <cellStyle name="Note 14 2 3 3" xfId="10201"/>
    <cellStyle name="Note 14 2 3 3 2" xfId="22317"/>
    <cellStyle name="Note 14 2 3 3 2 2" xfId="43503"/>
    <cellStyle name="Note 14 2 3 3 3" xfId="32899"/>
    <cellStyle name="Note 14 2 3 4" xfId="17204"/>
    <cellStyle name="Note 14 2 3 4 2" xfId="38391"/>
    <cellStyle name="Note 14 2 3 5" xfId="27511"/>
    <cellStyle name="Note 14 2 3_Table 2A-1_EFT (Annual)" xfId="7205"/>
    <cellStyle name="Note 14 2 4" xfId="2242"/>
    <cellStyle name="Note 14 2 4 2" xfId="5803"/>
    <cellStyle name="Note 14 2 4 2 2" xfId="14018"/>
    <cellStyle name="Note 14 2 4 2 2 2" xfId="26006"/>
    <cellStyle name="Note 14 2 4 2 2 2 2" xfId="47192"/>
    <cellStyle name="Note 14 2 4 2 2 3" xfId="36588"/>
    <cellStyle name="Note 14 2 4 2 3" xfId="20893"/>
    <cellStyle name="Note 14 2 4 2 3 2" xfId="42080"/>
    <cellStyle name="Note 14 2 4 2 4" xfId="31460"/>
    <cellStyle name="Note 14 2 4 2_Table 2A-1_EFT (Annual)" xfId="15492"/>
    <cellStyle name="Note 14 2 4 3" xfId="11362"/>
    <cellStyle name="Note 14 2 4 3 2" xfId="23460"/>
    <cellStyle name="Note 14 2 4 3 2 2" xfId="44646"/>
    <cellStyle name="Note 14 2 4 3 3" xfId="34042"/>
    <cellStyle name="Note 14 2 4 4" xfId="18347"/>
    <cellStyle name="Note 14 2 4 4 2" xfId="39534"/>
    <cellStyle name="Note 14 2 4 5" xfId="28717"/>
    <cellStyle name="Note 14 2 4_Table 2A-1_EFT (Annual)" xfId="7206"/>
    <cellStyle name="Note 14 2 5" xfId="4096"/>
    <cellStyle name="Note 14 2 5 2" xfId="12420"/>
    <cellStyle name="Note 14 2 5 2 2" xfId="24442"/>
    <cellStyle name="Note 14 2 5 2 2 2" xfId="45628"/>
    <cellStyle name="Note 14 2 5 2 3" xfId="35024"/>
    <cellStyle name="Note 14 2 5 3" xfId="19329"/>
    <cellStyle name="Note 14 2 5 3 2" xfId="40516"/>
    <cellStyle name="Note 14 2 5 4" xfId="29784"/>
    <cellStyle name="Note 14 2 5_Table 2A-1_EFT (Annual)" xfId="15493"/>
    <cellStyle name="Note 14 2 6" xfId="9759"/>
    <cellStyle name="Note 14 2 6 2" xfId="21896"/>
    <cellStyle name="Note 14 2 6 2 2" xfId="43082"/>
    <cellStyle name="Note 14 2 6 3" xfId="32478"/>
    <cellStyle name="Note 14 2 7" xfId="16783"/>
    <cellStyle name="Note 14 2 7 2" xfId="37970"/>
    <cellStyle name="Note 14 2 8" xfId="27041"/>
    <cellStyle name="Note 14 2_Table 2A-1_EFT (Annual)" xfId="3238"/>
    <cellStyle name="Note 14 3" xfId="364"/>
    <cellStyle name="Note 14 3 2" xfId="1347"/>
    <cellStyle name="Note 14 3 2 2" xfId="2617"/>
    <cellStyle name="Note 14 3 2 2 2" xfId="6178"/>
    <cellStyle name="Note 14 3 2 2 2 2" xfId="14372"/>
    <cellStyle name="Note 14 3 2 2 2 2 2" xfId="26344"/>
    <cellStyle name="Note 14 3 2 2 2 2 2 2" xfId="47530"/>
    <cellStyle name="Note 14 3 2 2 2 2 3" xfId="36926"/>
    <cellStyle name="Note 14 3 2 2 2 3" xfId="21231"/>
    <cellStyle name="Note 14 3 2 2 2 3 2" xfId="42418"/>
    <cellStyle name="Note 14 3 2 2 2 4" xfId="31834"/>
    <cellStyle name="Note 14 3 2 2 2_Table 2A-1_EFT (Annual)" xfId="15494"/>
    <cellStyle name="Note 14 3 2 2 3" xfId="11714"/>
    <cellStyle name="Note 14 3 2 2 3 2" xfId="23798"/>
    <cellStyle name="Note 14 3 2 2 3 2 2" xfId="44984"/>
    <cellStyle name="Note 14 3 2 2 3 3" xfId="34380"/>
    <cellStyle name="Note 14 3 2 2 4" xfId="18685"/>
    <cellStyle name="Note 14 3 2 2 4 2" xfId="39872"/>
    <cellStyle name="Note 14 3 2 2 5" xfId="29091"/>
    <cellStyle name="Note 14 3 2 2_Table 2A-1_EFT (Annual)" xfId="7208"/>
    <cellStyle name="Note 14 3 2 3" xfId="4908"/>
    <cellStyle name="Note 14 3 2 3 2" xfId="13168"/>
    <cellStyle name="Note 14 3 2 3 2 2" xfId="25174"/>
    <cellStyle name="Note 14 3 2 3 2 2 2" xfId="46360"/>
    <cellStyle name="Note 14 3 2 3 2 3" xfId="35756"/>
    <cellStyle name="Note 14 3 2 3 3" xfId="20061"/>
    <cellStyle name="Note 14 3 2 3 3 2" xfId="41248"/>
    <cellStyle name="Note 14 3 2 3 4" xfId="30565"/>
    <cellStyle name="Note 14 3 2 3_Table 2A-1_EFT (Annual)" xfId="15495"/>
    <cellStyle name="Note 14 3 2 4" xfId="10512"/>
    <cellStyle name="Note 14 3 2 4 2" xfId="22628"/>
    <cellStyle name="Note 14 3 2 4 2 2" xfId="43814"/>
    <cellStyle name="Note 14 3 2 4 3" xfId="33210"/>
    <cellStyle name="Note 14 3 2 5" xfId="17515"/>
    <cellStyle name="Note 14 3 2 5 2" xfId="38702"/>
    <cellStyle name="Note 14 3 2 6" xfId="27822"/>
    <cellStyle name="Note 14 3 2_Table 2A-1_EFT (Annual)" xfId="7207"/>
    <cellStyle name="Note 14 3 3" xfId="904"/>
    <cellStyle name="Note 14 3 3 2" xfId="4465"/>
    <cellStyle name="Note 14 3 3 2 2" xfId="12727"/>
    <cellStyle name="Note 14 3 3 2 2 2" xfId="24737"/>
    <cellStyle name="Note 14 3 3 2 2 2 2" xfId="45923"/>
    <cellStyle name="Note 14 3 3 2 2 3" xfId="35319"/>
    <cellStyle name="Note 14 3 3 2 3" xfId="19624"/>
    <cellStyle name="Note 14 3 3 2 3 2" xfId="40811"/>
    <cellStyle name="Note 14 3 3 2 4" xfId="30122"/>
    <cellStyle name="Note 14 3 3 2_Table 2A-1_EFT (Annual)" xfId="15496"/>
    <cellStyle name="Note 14 3 3 3" xfId="10074"/>
    <cellStyle name="Note 14 3 3 3 2" xfId="22191"/>
    <cellStyle name="Note 14 3 3 3 2 2" xfId="43377"/>
    <cellStyle name="Note 14 3 3 3 3" xfId="32773"/>
    <cellStyle name="Note 14 3 3 4" xfId="17078"/>
    <cellStyle name="Note 14 3 3 4 2" xfId="38265"/>
    <cellStyle name="Note 14 3 3 5" xfId="27379"/>
    <cellStyle name="Note 14 3 3_Table 2A-1_EFT (Annual)" xfId="7209"/>
    <cellStyle name="Note 14 3 4" xfId="2086"/>
    <cellStyle name="Note 14 3 4 2" xfId="5647"/>
    <cellStyle name="Note 14 3 4 2 2" xfId="13862"/>
    <cellStyle name="Note 14 3 4 2 2 2" xfId="25850"/>
    <cellStyle name="Note 14 3 4 2 2 2 2" xfId="47036"/>
    <cellStyle name="Note 14 3 4 2 2 3" xfId="36432"/>
    <cellStyle name="Note 14 3 4 2 3" xfId="20737"/>
    <cellStyle name="Note 14 3 4 2 3 2" xfId="41924"/>
    <cellStyle name="Note 14 3 4 2 4" xfId="31304"/>
    <cellStyle name="Note 14 3 4 2_Table 2A-1_EFT (Annual)" xfId="15497"/>
    <cellStyle name="Note 14 3 4 3" xfId="11206"/>
    <cellStyle name="Note 14 3 4 3 2" xfId="23304"/>
    <cellStyle name="Note 14 3 4 3 2 2" xfId="44490"/>
    <cellStyle name="Note 14 3 4 3 3" xfId="33886"/>
    <cellStyle name="Note 14 3 4 4" xfId="18191"/>
    <cellStyle name="Note 14 3 4 4 2" xfId="39378"/>
    <cellStyle name="Note 14 3 4 5" xfId="28561"/>
    <cellStyle name="Note 14 3 4_Table 2A-1_EFT (Annual)" xfId="7210"/>
    <cellStyle name="Note 14 3 5" xfId="3934"/>
    <cellStyle name="Note 14 3 5 2" xfId="12262"/>
    <cellStyle name="Note 14 3 5 2 2" xfId="24286"/>
    <cellStyle name="Note 14 3 5 2 2 2" xfId="45472"/>
    <cellStyle name="Note 14 3 5 2 3" xfId="34868"/>
    <cellStyle name="Note 14 3 5 3" xfId="19173"/>
    <cellStyle name="Note 14 3 5 3 2" xfId="40360"/>
    <cellStyle name="Note 14 3 5 4" xfId="29622"/>
    <cellStyle name="Note 14 3 5_Table 2A-1_EFT (Annual)" xfId="15498"/>
    <cellStyle name="Note 14 3 6" xfId="9599"/>
    <cellStyle name="Note 14 3 6 2" xfId="21740"/>
    <cellStyle name="Note 14 3 6 2 2" xfId="42926"/>
    <cellStyle name="Note 14 3 6 3" xfId="32322"/>
    <cellStyle name="Note 14 3 7" xfId="16627"/>
    <cellStyle name="Note 14 3 7 2" xfId="37814"/>
    <cellStyle name="Note 14 3 8" xfId="26879"/>
    <cellStyle name="Note 14 3_Table 2A-1_EFT (Annual)" xfId="3239"/>
    <cellStyle name="Note 14 4" xfId="1181"/>
    <cellStyle name="Note 14 4 2" xfId="2451"/>
    <cellStyle name="Note 14 4 2 2" xfId="6012"/>
    <cellStyle name="Note 14 4 2 2 2" xfId="14206"/>
    <cellStyle name="Note 14 4 2 2 2 2" xfId="26178"/>
    <cellStyle name="Note 14 4 2 2 2 2 2" xfId="47364"/>
    <cellStyle name="Note 14 4 2 2 2 3" xfId="36760"/>
    <cellStyle name="Note 14 4 2 2 3" xfId="21065"/>
    <cellStyle name="Note 14 4 2 2 3 2" xfId="42252"/>
    <cellStyle name="Note 14 4 2 2 4" xfId="31668"/>
    <cellStyle name="Note 14 4 2 2_Table 2A-1_EFT (Annual)" xfId="15499"/>
    <cellStyle name="Note 14 4 2 3" xfId="11548"/>
    <cellStyle name="Note 14 4 2 3 2" xfId="23632"/>
    <cellStyle name="Note 14 4 2 3 2 2" xfId="44818"/>
    <cellStyle name="Note 14 4 2 3 3" xfId="34214"/>
    <cellStyle name="Note 14 4 2 4" xfId="18519"/>
    <cellStyle name="Note 14 4 2 4 2" xfId="39706"/>
    <cellStyle name="Note 14 4 2 5" xfId="28925"/>
    <cellStyle name="Note 14 4 2_Table 2A-1_EFT (Annual)" xfId="7212"/>
    <cellStyle name="Note 14 4 3" xfId="4742"/>
    <cellStyle name="Note 14 4 3 2" xfId="13002"/>
    <cellStyle name="Note 14 4 3 2 2" xfId="25008"/>
    <cellStyle name="Note 14 4 3 2 2 2" xfId="46194"/>
    <cellStyle name="Note 14 4 3 2 3" xfId="35590"/>
    <cellStyle name="Note 14 4 3 3" xfId="19895"/>
    <cellStyle name="Note 14 4 3 3 2" xfId="41082"/>
    <cellStyle name="Note 14 4 3 4" xfId="30399"/>
    <cellStyle name="Note 14 4 3_Table 2A-1_EFT (Annual)" xfId="15500"/>
    <cellStyle name="Note 14 4 4" xfId="10346"/>
    <cellStyle name="Note 14 4 4 2" xfId="22462"/>
    <cellStyle name="Note 14 4 4 2 2" xfId="43648"/>
    <cellStyle name="Note 14 4 4 3" xfId="33044"/>
    <cellStyle name="Note 14 4 5" xfId="17349"/>
    <cellStyle name="Note 14 4 5 2" xfId="38536"/>
    <cellStyle name="Note 14 4 6" xfId="27656"/>
    <cellStyle name="Note 14 4_Table 2A-1_EFT (Annual)" xfId="7211"/>
    <cellStyle name="Note 14 5" xfId="745"/>
    <cellStyle name="Note 14 5 2" xfId="4306"/>
    <cellStyle name="Note 14 5 2 2" xfId="12586"/>
    <cellStyle name="Note 14 5 2 2 2" xfId="24603"/>
    <cellStyle name="Note 14 5 2 2 2 2" xfId="45789"/>
    <cellStyle name="Note 14 5 2 2 3" xfId="35185"/>
    <cellStyle name="Note 14 5 2 3" xfId="19490"/>
    <cellStyle name="Note 14 5 2 3 2" xfId="40677"/>
    <cellStyle name="Note 14 5 2 4" xfId="29963"/>
    <cellStyle name="Note 14 5 2_Table 2A-1_EFT (Annual)" xfId="15501"/>
    <cellStyle name="Note 14 5 3" xfId="9934"/>
    <cellStyle name="Note 14 5 3 2" xfId="22057"/>
    <cellStyle name="Note 14 5 3 2 2" xfId="43243"/>
    <cellStyle name="Note 14 5 3 3" xfId="32639"/>
    <cellStyle name="Note 14 5 4" xfId="16944"/>
    <cellStyle name="Note 14 5 4 2" xfId="38131"/>
    <cellStyle name="Note 14 5 5" xfId="27220"/>
    <cellStyle name="Note 14 5_Table 2A-1_EFT (Annual)" xfId="7213"/>
    <cellStyle name="Note 14 6" xfId="1790"/>
    <cellStyle name="Note 14 6 2" xfId="5351"/>
    <cellStyle name="Note 14 6 2 2" xfId="13566"/>
    <cellStyle name="Note 14 6 2 2 2" xfId="25554"/>
    <cellStyle name="Note 14 6 2 2 2 2" xfId="46740"/>
    <cellStyle name="Note 14 6 2 2 3" xfId="36136"/>
    <cellStyle name="Note 14 6 2 3" xfId="20441"/>
    <cellStyle name="Note 14 6 2 3 2" xfId="41628"/>
    <cellStyle name="Note 14 6 2 4" xfId="31008"/>
    <cellStyle name="Note 14 6 2_Table 2A-1_EFT (Annual)" xfId="15502"/>
    <cellStyle name="Note 14 6 3" xfId="10910"/>
    <cellStyle name="Note 14 6 3 2" xfId="23008"/>
    <cellStyle name="Note 14 6 3 2 2" xfId="44194"/>
    <cellStyle name="Note 14 6 3 3" xfId="33590"/>
    <cellStyle name="Note 14 6 4" xfId="17895"/>
    <cellStyle name="Note 14 6 4 2" xfId="39082"/>
    <cellStyle name="Note 14 6 5" xfId="28265"/>
    <cellStyle name="Note 14 6_Table 2A-1_EFT (Annual)" xfId="7214"/>
    <cellStyle name="Note 14 7" xfId="3722"/>
    <cellStyle name="Note 14 7 2" xfId="12090"/>
    <cellStyle name="Note 14 7 2 2" xfId="24120"/>
    <cellStyle name="Note 14 7 2 2 2" xfId="45306"/>
    <cellStyle name="Note 14 7 2 3" xfId="34702"/>
    <cellStyle name="Note 14 7 3" xfId="19007"/>
    <cellStyle name="Note 14 7 3 2" xfId="40194"/>
    <cellStyle name="Note 14 7 4" xfId="29431"/>
    <cellStyle name="Note 14 7_Table 2A-1_EFT (Annual)" xfId="15503"/>
    <cellStyle name="Note 14 8" xfId="9409"/>
    <cellStyle name="Note 14 8 2" xfId="21574"/>
    <cellStyle name="Note 14 8 2 2" xfId="42760"/>
    <cellStyle name="Note 14 8 3" xfId="32156"/>
    <cellStyle name="Note 14 9" xfId="16461"/>
    <cellStyle name="Note 14 9 2" xfId="37648"/>
    <cellStyle name="Note 14_Table 2A-1_EFT (Annual)" xfId="3237"/>
    <cellStyle name="Note 15" xfId="146"/>
    <cellStyle name="Note 15 10" xfId="26701"/>
    <cellStyle name="Note 15 2" xfId="539"/>
    <cellStyle name="Note 15 2 2" xfId="1516"/>
    <cellStyle name="Note 15 2 2 2" xfId="2786"/>
    <cellStyle name="Note 15 2 2 2 2" xfId="6347"/>
    <cellStyle name="Note 15 2 2 2 2 2" xfId="14541"/>
    <cellStyle name="Note 15 2 2 2 2 2 2" xfId="26513"/>
    <cellStyle name="Note 15 2 2 2 2 2 2 2" xfId="47699"/>
    <cellStyle name="Note 15 2 2 2 2 2 3" xfId="37095"/>
    <cellStyle name="Note 15 2 2 2 2 3" xfId="21400"/>
    <cellStyle name="Note 15 2 2 2 2 3 2" xfId="42587"/>
    <cellStyle name="Note 15 2 2 2 2 4" xfId="32003"/>
    <cellStyle name="Note 15 2 2 2 2_Table 2A-1_EFT (Annual)" xfId="15504"/>
    <cellStyle name="Note 15 2 2 2 3" xfId="11883"/>
    <cellStyle name="Note 15 2 2 2 3 2" xfId="23967"/>
    <cellStyle name="Note 15 2 2 2 3 2 2" xfId="45153"/>
    <cellStyle name="Note 15 2 2 2 3 3" xfId="34549"/>
    <cellStyle name="Note 15 2 2 2 4" xfId="18854"/>
    <cellStyle name="Note 15 2 2 2 4 2" xfId="40041"/>
    <cellStyle name="Note 15 2 2 2 5" xfId="29260"/>
    <cellStyle name="Note 15 2 2 2_Table 2A-1_EFT (Annual)" xfId="7216"/>
    <cellStyle name="Note 15 2 2 3" xfId="5077"/>
    <cellStyle name="Note 15 2 2 3 2" xfId="13337"/>
    <cellStyle name="Note 15 2 2 3 2 2" xfId="25343"/>
    <cellStyle name="Note 15 2 2 3 2 2 2" xfId="46529"/>
    <cellStyle name="Note 15 2 2 3 2 3" xfId="35925"/>
    <cellStyle name="Note 15 2 2 3 3" xfId="20230"/>
    <cellStyle name="Note 15 2 2 3 3 2" xfId="41417"/>
    <cellStyle name="Note 15 2 2 3 4" xfId="30734"/>
    <cellStyle name="Note 15 2 2 3_Table 2A-1_EFT (Annual)" xfId="15505"/>
    <cellStyle name="Note 15 2 2 4" xfId="10681"/>
    <cellStyle name="Note 15 2 2 4 2" xfId="22797"/>
    <cellStyle name="Note 15 2 2 4 2 2" xfId="43983"/>
    <cellStyle name="Note 15 2 2 4 3" xfId="33379"/>
    <cellStyle name="Note 15 2 2 5" xfId="17684"/>
    <cellStyle name="Note 15 2 2 5 2" xfId="38871"/>
    <cellStyle name="Note 15 2 2 6" xfId="27991"/>
    <cellStyle name="Note 15 2 2_Table 2A-1_EFT (Annual)" xfId="7215"/>
    <cellStyle name="Note 15 2 3" xfId="1047"/>
    <cellStyle name="Note 15 2 3 2" xfId="4608"/>
    <cellStyle name="Note 15 2 3 2 2" xfId="12868"/>
    <cellStyle name="Note 15 2 3 2 2 2" xfId="24874"/>
    <cellStyle name="Note 15 2 3 2 2 2 2" xfId="46060"/>
    <cellStyle name="Note 15 2 3 2 2 3" xfId="35456"/>
    <cellStyle name="Note 15 2 3 2 3" xfId="19761"/>
    <cellStyle name="Note 15 2 3 2 3 2" xfId="40948"/>
    <cellStyle name="Note 15 2 3 2 4" xfId="30265"/>
    <cellStyle name="Note 15 2 3 2_Table 2A-1_EFT (Annual)" xfId="15506"/>
    <cellStyle name="Note 15 2 3 3" xfId="10212"/>
    <cellStyle name="Note 15 2 3 3 2" xfId="22328"/>
    <cellStyle name="Note 15 2 3 3 2 2" xfId="43514"/>
    <cellStyle name="Note 15 2 3 3 3" xfId="32910"/>
    <cellStyle name="Note 15 2 3 4" xfId="17215"/>
    <cellStyle name="Note 15 2 3 4 2" xfId="38402"/>
    <cellStyle name="Note 15 2 3 5" xfId="27522"/>
    <cellStyle name="Note 15 2 3_Table 2A-1_EFT (Annual)" xfId="7217"/>
    <cellStyle name="Note 15 2 4" xfId="2255"/>
    <cellStyle name="Note 15 2 4 2" xfId="5816"/>
    <cellStyle name="Note 15 2 4 2 2" xfId="14031"/>
    <cellStyle name="Note 15 2 4 2 2 2" xfId="26019"/>
    <cellStyle name="Note 15 2 4 2 2 2 2" xfId="47205"/>
    <cellStyle name="Note 15 2 4 2 2 3" xfId="36601"/>
    <cellStyle name="Note 15 2 4 2 3" xfId="20906"/>
    <cellStyle name="Note 15 2 4 2 3 2" xfId="42093"/>
    <cellStyle name="Note 15 2 4 2 4" xfId="31473"/>
    <cellStyle name="Note 15 2 4 2_Table 2A-1_EFT (Annual)" xfId="15507"/>
    <cellStyle name="Note 15 2 4 3" xfId="11375"/>
    <cellStyle name="Note 15 2 4 3 2" xfId="23473"/>
    <cellStyle name="Note 15 2 4 3 2 2" xfId="44659"/>
    <cellStyle name="Note 15 2 4 3 3" xfId="34055"/>
    <cellStyle name="Note 15 2 4 4" xfId="18360"/>
    <cellStyle name="Note 15 2 4 4 2" xfId="39547"/>
    <cellStyle name="Note 15 2 4 5" xfId="28730"/>
    <cellStyle name="Note 15 2 4_Table 2A-1_EFT (Annual)" xfId="7218"/>
    <cellStyle name="Note 15 2 5" xfId="4109"/>
    <cellStyle name="Note 15 2 5 2" xfId="12433"/>
    <cellStyle name="Note 15 2 5 2 2" xfId="24455"/>
    <cellStyle name="Note 15 2 5 2 2 2" xfId="45641"/>
    <cellStyle name="Note 15 2 5 2 3" xfId="35037"/>
    <cellStyle name="Note 15 2 5 3" xfId="19342"/>
    <cellStyle name="Note 15 2 5 3 2" xfId="40529"/>
    <cellStyle name="Note 15 2 5 4" xfId="29797"/>
    <cellStyle name="Note 15 2 5_Table 2A-1_EFT (Annual)" xfId="15508"/>
    <cellStyle name="Note 15 2 6" xfId="9772"/>
    <cellStyle name="Note 15 2 6 2" xfId="21909"/>
    <cellStyle name="Note 15 2 6 2 2" xfId="43095"/>
    <cellStyle name="Note 15 2 6 3" xfId="32491"/>
    <cellStyle name="Note 15 2 7" xfId="16796"/>
    <cellStyle name="Note 15 2 7 2" xfId="37983"/>
    <cellStyle name="Note 15 2 8" xfId="27054"/>
    <cellStyle name="Note 15 2_Table 2A-1_EFT (Annual)" xfId="3241"/>
    <cellStyle name="Note 15 3" xfId="377"/>
    <cellStyle name="Note 15 3 2" xfId="1360"/>
    <cellStyle name="Note 15 3 2 2" xfId="2630"/>
    <cellStyle name="Note 15 3 2 2 2" xfId="6191"/>
    <cellStyle name="Note 15 3 2 2 2 2" xfId="14385"/>
    <cellStyle name="Note 15 3 2 2 2 2 2" xfId="26357"/>
    <cellStyle name="Note 15 3 2 2 2 2 2 2" xfId="47543"/>
    <cellStyle name="Note 15 3 2 2 2 2 3" xfId="36939"/>
    <cellStyle name="Note 15 3 2 2 2 3" xfId="21244"/>
    <cellStyle name="Note 15 3 2 2 2 3 2" xfId="42431"/>
    <cellStyle name="Note 15 3 2 2 2 4" xfId="31847"/>
    <cellStyle name="Note 15 3 2 2 2_Table 2A-1_EFT (Annual)" xfId="15509"/>
    <cellStyle name="Note 15 3 2 2 3" xfId="11727"/>
    <cellStyle name="Note 15 3 2 2 3 2" xfId="23811"/>
    <cellStyle name="Note 15 3 2 2 3 2 2" xfId="44997"/>
    <cellStyle name="Note 15 3 2 2 3 3" xfId="34393"/>
    <cellStyle name="Note 15 3 2 2 4" xfId="18698"/>
    <cellStyle name="Note 15 3 2 2 4 2" xfId="39885"/>
    <cellStyle name="Note 15 3 2 2 5" xfId="29104"/>
    <cellStyle name="Note 15 3 2 2_Table 2A-1_EFT (Annual)" xfId="7220"/>
    <cellStyle name="Note 15 3 2 3" xfId="4921"/>
    <cellStyle name="Note 15 3 2 3 2" xfId="13181"/>
    <cellStyle name="Note 15 3 2 3 2 2" xfId="25187"/>
    <cellStyle name="Note 15 3 2 3 2 2 2" xfId="46373"/>
    <cellStyle name="Note 15 3 2 3 2 3" xfId="35769"/>
    <cellStyle name="Note 15 3 2 3 3" xfId="20074"/>
    <cellStyle name="Note 15 3 2 3 3 2" xfId="41261"/>
    <cellStyle name="Note 15 3 2 3 4" xfId="30578"/>
    <cellStyle name="Note 15 3 2 3_Table 2A-1_EFT (Annual)" xfId="15510"/>
    <cellStyle name="Note 15 3 2 4" xfId="10525"/>
    <cellStyle name="Note 15 3 2 4 2" xfId="22641"/>
    <cellStyle name="Note 15 3 2 4 2 2" xfId="43827"/>
    <cellStyle name="Note 15 3 2 4 3" xfId="33223"/>
    <cellStyle name="Note 15 3 2 5" xfId="17528"/>
    <cellStyle name="Note 15 3 2 5 2" xfId="38715"/>
    <cellStyle name="Note 15 3 2 6" xfId="27835"/>
    <cellStyle name="Note 15 3 2_Table 2A-1_EFT (Annual)" xfId="7219"/>
    <cellStyle name="Note 15 3 3" xfId="915"/>
    <cellStyle name="Note 15 3 3 2" xfId="4476"/>
    <cellStyle name="Note 15 3 3 2 2" xfId="12738"/>
    <cellStyle name="Note 15 3 3 2 2 2" xfId="24748"/>
    <cellStyle name="Note 15 3 3 2 2 2 2" xfId="45934"/>
    <cellStyle name="Note 15 3 3 2 2 3" xfId="35330"/>
    <cellStyle name="Note 15 3 3 2 3" xfId="19635"/>
    <cellStyle name="Note 15 3 3 2 3 2" xfId="40822"/>
    <cellStyle name="Note 15 3 3 2 4" xfId="30133"/>
    <cellStyle name="Note 15 3 3 2_Table 2A-1_EFT (Annual)" xfId="15511"/>
    <cellStyle name="Note 15 3 3 3" xfId="10085"/>
    <cellStyle name="Note 15 3 3 3 2" xfId="22202"/>
    <cellStyle name="Note 15 3 3 3 2 2" xfId="43388"/>
    <cellStyle name="Note 15 3 3 3 3" xfId="32784"/>
    <cellStyle name="Note 15 3 3 4" xfId="17089"/>
    <cellStyle name="Note 15 3 3 4 2" xfId="38276"/>
    <cellStyle name="Note 15 3 3 5" xfId="27390"/>
    <cellStyle name="Note 15 3 3_Table 2A-1_EFT (Annual)" xfId="7221"/>
    <cellStyle name="Note 15 3 4" xfId="2099"/>
    <cellStyle name="Note 15 3 4 2" xfId="5660"/>
    <cellStyle name="Note 15 3 4 2 2" xfId="13875"/>
    <cellStyle name="Note 15 3 4 2 2 2" xfId="25863"/>
    <cellStyle name="Note 15 3 4 2 2 2 2" xfId="47049"/>
    <cellStyle name="Note 15 3 4 2 2 3" xfId="36445"/>
    <cellStyle name="Note 15 3 4 2 3" xfId="20750"/>
    <cellStyle name="Note 15 3 4 2 3 2" xfId="41937"/>
    <cellStyle name="Note 15 3 4 2 4" xfId="31317"/>
    <cellStyle name="Note 15 3 4 2_Table 2A-1_EFT (Annual)" xfId="15512"/>
    <cellStyle name="Note 15 3 4 3" xfId="11219"/>
    <cellStyle name="Note 15 3 4 3 2" xfId="23317"/>
    <cellStyle name="Note 15 3 4 3 2 2" xfId="44503"/>
    <cellStyle name="Note 15 3 4 3 3" xfId="33899"/>
    <cellStyle name="Note 15 3 4 4" xfId="18204"/>
    <cellStyle name="Note 15 3 4 4 2" xfId="39391"/>
    <cellStyle name="Note 15 3 4 5" xfId="28574"/>
    <cellStyle name="Note 15 3 4_Table 2A-1_EFT (Annual)" xfId="7222"/>
    <cellStyle name="Note 15 3 5" xfId="3947"/>
    <cellStyle name="Note 15 3 5 2" xfId="12275"/>
    <cellStyle name="Note 15 3 5 2 2" xfId="24299"/>
    <cellStyle name="Note 15 3 5 2 2 2" xfId="45485"/>
    <cellStyle name="Note 15 3 5 2 3" xfId="34881"/>
    <cellStyle name="Note 15 3 5 3" xfId="19186"/>
    <cellStyle name="Note 15 3 5 3 2" xfId="40373"/>
    <cellStyle name="Note 15 3 5 4" xfId="29635"/>
    <cellStyle name="Note 15 3 5_Table 2A-1_EFT (Annual)" xfId="15513"/>
    <cellStyle name="Note 15 3 6" xfId="9612"/>
    <cellStyle name="Note 15 3 6 2" xfId="21753"/>
    <cellStyle name="Note 15 3 6 2 2" xfId="42939"/>
    <cellStyle name="Note 15 3 6 3" xfId="32335"/>
    <cellStyle name="Note 15 3 7" xfId="16640"/>
    <cellStyle name="Note 15 3 7 2" xfId="37827"/>
    <cellStyle name="Note 15 3 8" xfId="26892"/>
    <cellStyle name="Note 15 3_Table 2A-1_EFT (Annual)" xfId="3242"/>
    <cellStyle name="Note 15 4" xfId="1194"/>
    <cellStyle name="Note 15 4 2" xfId="2464"/>
    <cellStyle name="Note 15 4 2 2" xfId="6025"/>
    <cellStyle name="Note 15 4 2 2 2" xfId="14219"/>
    <cellStyle name="Note 15 4 2 2 2 2" xfId="26191"/>
    <cellStyle name="Note 15 4 2 2 2 2 2" xfId="47377"/>
    <cellStyle name="Note 15 4 2 2 2 3" xfId="36773"/>
    <cellStyle name="Note 15 4 2 2 3" xfId="21078"/>
    <cellStyle name="Note 15 4 2 2 3 2" xfId="42265"/>
    <cellStyle name="Note 15 4 2 2 4" xfId="31681"/>
    <cellStyle name="Note 15 4 2 2_Table 2A-1_EFT (Annual)" xfId="15514"/>
    <cellStyle name="Note 15 4 2 3" xfId="11561"/>
    <cellStyle name="Note 15 4 2 3 2" xfId="23645"/>
    <cellStyle name="Note 15 4 2 3 2 2" xfId="44831"/>
    <cellStyle name="Note 15 4 2 3 3" xfId="34227"/>
    <cellStyle name="Note 15 4 2 4" xfId="18532"/>
    <cellStyle name="Note 15 4 2 4 2" xfId="39719"/>
    <cellStyle name="Note 15 4 2 5" xfId="28938"/>
    <cellStyle name="Note 15 4 2_Table 2A-1_EFT (Annual)" xfId="7224"/>
    <cellStyle name="Note 15 4 3" xfId="4755"/>
    <cellStyle name="Note 15 4 3 2" xfId="13015"/>
    <cellStyle name="Note 15 4 3 2 2" xfId="25021"/>
    <cellStyle name="Note 15 4 3 2 2 2" xfId="46207"/>
    <cellStyle name="Note 15 4 3 2 3" xfId="35603"/>
    <cellStyle name="Note 15 4 3 3" xfId="19908"/>
    <cellStyle name="Note 15 4 3 3 2" xfId="41095"/>
    <cellStyle name="Note 15 4 3 4" xfId="30412"/>
    <cellStyle name="Note 15 4 3_Table 2A-1_EFT (Annual)" xfId="15515"/>
    <cellStyle name="Note 15 4 4" xfId="10359"/>
    <cellStyle name="Note 15 4 4 2" xfId="22475"/>
    <cellStyle name="Note 15 4 4 2 2" xfId="43661"/>
    <cellStyle name="Note 15 4 4 3" xfId="33057"/>
    <cellStyle name="Note 15 4 5" xfId="17362"/>
    <cellStyle name="Note 15 4 5 2" xfId="38549"/>
    <cellStyle name="Note 15 4 6" xfId="27669"/>
    <cellStyle name="Note 15 4_Table 2A-1_EFT (Annual)" xfId="7223"/>
    <cellStyle name="Note 15 5" xfId="756"/>
    <cellStyle name="Note 15 5 2" xfId="4317"/>
    <cellStyle name="Note 15 5 2 2" xfId="12597"/>
    <cellStyle name="Note 15 5 2 2 2" xfId="24614"/>
    <cellStyle name="Note 15 5 2 2 2 2" xfId="45800"/>
    <cellStyle name="Note 15 5 2 2 3" xfId="35196"/>
    <cellStyle name="Note 15 5 2 3" xfId="19501"/>
    <cellStyle name="Note 15 5 2 3 2" xfId="40688"/>
    <cellStyle name="Note 15 5 2 4" xfId="29974"/>
    <cellStyle name="Note 15 5 2_Table 2A-1_EFT (Annual)" xfId="15516"/>
    <cellStyle name="Note 15 5 3" xfId="9945"/>
    <cellStyle name="Note 15 5 3 2" xfId="22068"/>
    <cellStyle name="Note 15 5 3 2 2" xfId="43254"/>
    <cellStyle name="Note 15 5 3 3" xfId="32650"/>
    <cellStyle name="Note 15 5 4" xfId="16955"/>
    <cellStyle name="Note 15 5 4 2" xfId="38142"/>
    <cellStyle name="Note 15 5 5" xfId="27231"/>
    <cellStyle name="Note 15 5_Table 2A-1_EFT (Annual)" xfId="7225"/>
    <cellStyle name="Note 15 6" xfId="1851"/>
    <cellStyle name="Note 15 6 2" xfId="5412"/>
    <cellStyle name="Note 15 6 2 2" xfId="13627"/>
    <cellStyle name="Note 15 6 2 2 2" xfId="25615"/>
    <cellStyle name="Note 15 6 2 2 2 2" xfId="46801"/>
    <cellStyle name="Note 15 6 2 2 3" xfId="36197"/>
    <cellStyle name="Note 15 6 2 3" xfId="20502"/>
    <cellStyle name="Note 15 6 2 3 2" xfId="41689"/>
    <cellStyle name="Note 15 6 2 4" xfId="31069"/>
    <cellStyle name="Note 15 6 2_Table 2A-1_EFT (Annual)" xfId="15517"/>
    <cellStyle name="Note 15 6 3" xfId="10971"/>
    <cellStyle name="Note 15 6 3 2" xfId="23069"/>
    <cellStyle name="Note 15 6 3 2 2" xfId="44255"/>
    <cellStyle name="Note 15 6 3 3" xfId="33651"/>
    <cellStyle name="Note 15 6 4" xfId="17956"/>
    <cellStyle name="Note 15 6 4 2" xfId="39143"/>
    <cellStyle name="Note 15 6 5" xfId="28326"/>
    <cellStyle name="Note 15 6_Table 2A-1_EFT (Annual)" xfId="7226"/>
    <cellStyle name="Note 15 7" xfId="3735"/>
    <cellStyle name="Note 15 7 2" xfId="12103"/>
    <cellStyle name="Note 15 7 2 2" xfId="24133"/>
    <cellStyle name="Note 15 7 2 2 2" xfId="45319"/>
    <cellStyle name="Note 15 7 2 3" xfId="34715"/>
    <cellStyle name="Note 15 7 3" xfId="19020"/>
    <cellStyle name="Note 15 7 3 2" xfId="40207"/>
    <cellStyle name="Note 15 7 4" xfId="29444"/>
    <cellStyle name="Note 15 7_Table 2A-1_EFT (Annual)" xfId="15518"/>
    <cellStyle name="Note 15 8" xfId="9422"/>
    <cellStyle name="Note 15 8 2" xfId="21587"/>
    <cellStyle name="Note 15 8 2 2" xfId="42773"/>
    <cellStyle name="Note 15 8 3" xfId="32169"/>
    <cellStyle name="Note 15 9" xfId="16474"/>
    <cellStyle name="Note 15 9 2" xfId="37661"/>
    <cellStyle name="Note 15_Table 2A-1_EFT (Annual)" xfId="3240"/>
    <cellStyle name="Note 16" xfId="162"/>
    <cellStyle name="Note 16 10" xfId="26717"/>
    <cellStyle name="Note 16 2" xfId="555"/>
    <cellStyle name="Note 16 2 2" xfId="1532"/>
    <cellStyle name="Note 16 2 2 2" xfId="2802"/>
    <cellStyle name="Note 16 2 2 2 2" xfId="6363"/>
    <cellStyle name="Note 16 2 2 2 2 2" xfId="14557"/>
    <cellStyle name="Note 16 2 2 2 2 2 2" xfId="26529"/>
    <cellStyle name="Note 16 2 2 2 2 2 2 2" xfId="47715"/>
    <cellStyle name="Note 16 2 2 2 2 2 3" xfId="37111"/>
    <cellStyle name="Note 16 2 2 2 2 3" xfId="21416"/>
    <cellStyle name="Note 16 2 2 2 2 3 2" xfId="42603"/>
    <cellStyle name="Note 16 2 2 2 2 4" xfId="32019"/>
    <cellStyle name="Note 16 2 2 2 2_Table 2A-1_EFT (Annual)" xfId="15519"/>
    <cellStyle name="Note 16 2 2 2 3" xfId="11899"/>
    <cellStyle name="Note 16 2 2 2 3 2" xfId="23983"/>
    <cellStyle name="Note 16 2 2 2 3 2 2" xfId="45169"/>
    <cellStyle name="Note 16 2 2 2 3 3" xfId="34565"/>
    <cellStyle name="Note 16 2 2 2 4" xfId="18870"/>
    <cellStyle name="Note 16 2 2 2 4 2" xfId="40057"/>
    <cellStyle name="Note 16 2 2 2 5" xfId="29276"/>
    <cellStyle name="Note 16 2 2 2_Table 2A-1_EFT (Annual)" xfId="7228"/>
    <cellStyle name="Note 16 2 2 3" xfId="5093"/>
    <cellStyle name="Note 16 2 2 3 2" xfId="13353"/>
    <cellStyle name="Note 16 2 2 3 2 2" xfId="25359"/>
    <cellStyle name="Note 16 2 2 3 2 2 2" xfId="46545"/>
    <cellStyle name="Note 16 2 2 3 2 3" xfId="35941"/>
    <cellStyle name="Note 16 2 2 3 3" xfId="20246"/>
    <cellStyle name="Note 16 2 2 3 3 2" xfId="41433"/>
    <cellStyle name="Note 16 2 2 3 4" xfId="30750"/>
    <cellStyle name="Note 16 2 2 3_Table 2A-1_EFT (Annual)" xfId="15520"/>
    <cellStyle name="Note 16 2 2 4" xfId="10697"/>
    <cellStyle name="Note 16 2 2 4 2" xfId="22813"/>
    <cellStyle name="Note 16 2 2 4 2 2" xfId="43999"/>
    <cellStyle name="Note 16 2 2 4 3" xfId="33395"/>
    <cellStyle name="Note 16 2 2 5" xfId="17700"/>
    <cellStyle name="Note 16 2 2 5 2" xfId="38887"/>
    <cellStyle name="Note 16 2 2 6" xfId="28007"/>
    <cellStyle name="Note 16 2 2_Table 2A-1_EFT (Annual)" xfId="7227"/>
    <cellStyle name="Note 16 2 3" xfId="1060"/>
    <cellStyle name="Note 16 2 3 2" xfId="4621"/>
    <cellStyle name="Note 16 2 3 2 2" xfId="12881"/>
    <cellStyle name="Note 16 2 3 2 2 2" xfId="24887"/>
    <cellStyle name="Note 16 2 3 2 2 2 2" xfId="46073"/>
    <cellStyle name="Note 16 2 3 2 2 3" xfId="35469"/>
    <cellStyle name="Note 16 2 3 2 3" xfId="19774"/>
    <cellStyle name="Note 16 2 3 2 3 2" xfId="40961"/>
    <cellStyle name="Note 16 2 3 2 4" xfId="30278"/>
    <cellStyle name="Note 16 2 3 2_Table 2A-1_EFT (Annual)" xfId="15521"/>
    <cellStyle name="Note 16 2 3 3" xfId="10225"/>
    <cellStyle name="Note 16 2 3 3 2" xfId="22341"/>
    <cellStyle name="Note 16 2 3 3 2 2" xfId="43527"/>
    <cellStyle name="Note 16 2 3 3 3" xfId="32923"/>
    <cellStyle name="Note 16 2 3 4" xfId="17228"/>
    <cellStyle name="Note 16 2 3 4 2" xfId="38415"/>
    <cellStyle name="Note 16 2 3 5" xfId="27535"/>
    <cellStyle name="Note 16 2 3_Table 2A-1_EFT (Annual)" xfId="7229"/>
    <cellStyle name="Note 16 2 4" xfId="2271"/>
    <cellStyle name="Note 16 2 4 2" xfId="5832"/>
    <cellStyle name="Note 16 2 4 2 2" xfId="14047"/>
    <cellStyle name="Note 16 2 4 2 2 2" xfId="26035"/>
    <cellStyle name="Note 16 2 4 2 2 2 2" xfId="47221"/>
    <cellStyle name="Note 16 2 4 2 2 3" xfId="36617"/>
    <cellStyle name="Note 16 2 4 2 3" xfId="20922"/>
    <cellStyle name="Note 16 2 4 2 3 2" xfId="42109"/>
    <cellStyle name="Note 16 2 4 2 4" xfId="31489"/>
    <cellStyle name="Note 16 2 4 2_Table 2A-1_EFT (Annual)" xfId="15522"/>
    <cellStyle name="Note 16 2 4 3" xfId="11391"/>
    <cellStyle name="Note 16 2 4 3 2" xfId="23489"/>
    <cellStyle name="Note 16 2 4 3 2 2" xfId="44675"/>
    <cellStyle name="Note 16 2 4 3 3" xfId="34071"/>
    <cellStyle name="Note 16 2 4 4" xfId="18376"/>
    <cellStyle name="Note 16 2 4 4 2" xfId="39563"/>
    <cellStyle name="Note 16 2 4 5" xfId="28746"/>
    <cellStyle name="Note 16 2 4_Table 2A-1_EFT (Annual)" xfId="7230"/>
    <cellStyle name="Note 16 2 5" xfId="4125"/>
    <cellStyle name="Note 16 2 5 2" xfId="12449"/>
    <cellStyle name="Note 16 2 5 2 2" xfId="24471"/>
    <cellStyle name="Note 16 2 5 2 2 2" xfId="45657"/>
    <cellStyle name="Note 16 2 5 2 3" xfId="35053"/>
    <cellStyle name="Note 16 2 5 3" xfId="19358"/>
    <cellStyle name="Note 16 2 5 3 2" xfId="40545"/>
    <cellStyle name="Note 16 2 5 4" xfId="29813"/>
    <cellStyle name="Note 16 2 5_Table 2A-1_EFT (Annual)" xfId="15523"/>
    <cellStyle name="Note 16 2 6" xfId="9788"/>
    <cellStyle name="Note 16 2 6 2" xfId="21925"/>
    <cellStyle name="Note 16 2 6 2 2" xfId="43111"/>
    <cellStyle name="Note 16 2 6 3" xfId="32507"/>
    <cellStyle name="Note 16 2 7" xfId="16812"/>
    <cellStyle name="Note 16 2 7 2" xfId="37999"/>
    <cellStyle name="Note 16 2 8" xfId="27070"/>
    <cellStyle name="Note 16 2_Table 2A-1_EFT (Annual)" xfId="3244"/>
    <cellStyle name="Note 16 3" xfId="393"/>
    <cellStyle name="Note 16 3 2" xfId="1376"/>
    <cellStyle name="Note 16 3 2 2" xfId="2646"/>
    <cellStyle name="Note 16 3 2 2 2" xfId="6207"/>
    <cellStyle name="Note 16 3 2 2 2 2" xfId="14401"/>
    <cellStyle name="Note 16 3 2 2 2 2 2" xfId="26373"/>
    <cellStyle name="Note 16 3 2 2 2 2 2 2" xfId="47559"/>
    <cellStyle name="Note 16 3 2 2 2 2 3" xfId="36955"/>
    <cellStyle name="Note 16 3 2 2 2 3" xfId="21260"/>
    <cellStyle name="Note 16 3 2 2 2 3 2" xfId="42447"/>
    <cellStyle name="Note 16 3 2 2 2 4" xfId="31863"/>
    <cellStyle name="Note 16 3 2 2 2_Table 2A-1_EFT (Annual)" xfId="15524"/>
    <cellStyle name="Note 16 3 2 2 3" xfId="11743"/>
    <cellStyle name="Note 16 3 2 2 3 2" xfId="23827"/>
    <cellStyle name="Note 16 3 2 2 3 2 2" xfId="45013"/>
    <cellStyle name="Note 16 3 2 2 3 3" xfId="34409"/>
    <cellStyle name="Note 16 3 2 2 4" xfId="18714"/>
    <cellStyle name="Note 16 3 2 2 4 2" xfId="39901"/>
    <cellStyle name="Note 16 3 2 2 5" xfId="29120"/>
    <cellStyle name="Note 16 3 2 2_Table 2A-1_EFT (Annual)" xfId="7232"/>
    <cellStyle name="Note 16 3 2 3" xfId="4937"/>
    <cellStyle name="Note 16 3 2 3 2" xfId="13197"/>
    <cellStyle name="Note 16 3 2 3 2 2" xfId="25203"/>
    <cellStyle name="Note 16 3 2 3 2 2 2" xfId="46389"/>
    <cellStyle name="Note 16 3 2 3 2 3" xfId="35785"/>
    <cellStyle name="Note 16 3 2 3 3" xfId="20090"/>
    <cellStyle name="Note 16 3 2 3 3 2" xfId="41277"/>
    <cellStyle name="Note 16 3 2 3 4" xfId="30594"/>
    <cellStyle name="Note 16 3 2 3_Table 2A-1_EFT (Annual)" xfId="15525"/>
    <cellStyle name="Note 16 3 2 4" xfId="10541"/>
    <cellStyle name="Note 16 3 2 4 2" xfId="22657"/>
    <cellStyle name="Note 16 3 2 4 2 2" xfId="43843"/>
    <cellStyle name="Note 16 3 2 4 3" xfId="33239"/>
    <cellStyle name="Note 16 3 2 5" xfId="17544"/>
    <cellStyle name="Note 16 3 2 5 2" xfId="38731"/>
    <cellStyle name="Note 16 3 2 6" xfId="27851"/>
    <cellStyle name="Note 16 3 2_Table 2A-1_EFT (Annual)" xfId="7231"/>
    <cellStyle name="Note 16 3 3" xfId="928"/>
    <cellStyle name="Note 16 3 3 2" xfId="4489"/>
    <cellStyle name="Note 16 3 3 2 2" xfId="12751"/>
    <cellStyle name="Note 16 3 3 2 2 2" xfId="24761"/>
    <cellStyle name="Note 16 3 3 2 2 2 2" xfId="45947"/>
    <cellStyle name="Note 16 3 3 2 2 3" xfId="35343"/>
    <cellStyle name="Note 16 3 3 2 3" xfId="19648"/>
    <cellStyle name="Note 16 3 3 2 3 2" xfId="40835"/>
    <cellStyle name="Note 16 3 3 2 4" xfId="30146"/>
    <cellStyle name="Note 16 3 3 2_Table 2A-1_EFT (Annual)" xfId="15526"/>
    <cellStyle name="Note 16 3 3 3" xfId="10098"/>
    <cellStyle name="Note 16 3 3 3 2" xfId="22215"/>
    <cellStyle name="Note 16 3 3 3 2 2" xfId="43401"/>
    <cellStyle name="Note 16 3 3 3 3" xfId="32797"/>
    <cellStyle name="Note 16 3 3 4" xfId="17102"/>
    <cellStyle name="Note 16 3 3 4 2" xfId="38289"/>
    <cellStyle name="Note 16 3 3 5" xfId="27403"/>
    <cellStyle name="Note 16 3 3_Table 2A-1_EFT (Annual)" xfId="7233"/>
    <cellStyle name="Note 16 3 4" xfId="2115"/>
    <cellStyle name="Note 16 3 4 2" xfId="5676"/>
    <cellStyle name="Note 16 3 4 2 2" xfId="13891"/>
    <cellStyle name="Note 16 3 4 2 2 2" xfId="25879"/>
    <cellStyle name="Note 16 3 4 2 2 2 2" xfId="47065"/>
    <cellStyle name="Note 16 3 4 2 2 3" xfId="36461"/>
    <cellStyle name="Note 16 3 4 2 3" xfId="20766"/>
    <cellStyle name="Note 16 3 4 2 3 2" xfId="41953"/>
    <cellStyle name="Note 16 3 4 2 4" xfId="31333"/>
    <cellStyle name="Note 16 3 4 2_Table 2A-1_EFT (Annual)" xfId="15527"/>
    <cellStyle name="Note 16 3 4 3" xfId="11235"/>
    <cellStyle name="Note 16 3 4 3 2" xfId="23333"/>
    <cellStyle name="Note 16 3 4 3 2 2" xfId="44519"/>
    <cellStyle name="Note 16 3 4 3 3" xfId="33915"/>
    <cellStyle name="Note 16 3 4 4" xfId="18220"/>
    <cellStyle name="Note 16 3 4 4 2" xfId="39407"/>
    <cellStyle name="Note 16 3 4 5" xfId="28590"/>
    <cellStyle name="Note 16 3 4_Table 2A-1_EFT (Annual)" xfId="7234"/>
    <cellStyle name="Note 16 3 5" xfId="3963"/>
    <cellStyle name="Note 16 3 5 2" xfId="12291"/>
    <cellStyle name="Note 16 3 5 2 2" xfId="24315"/>
    <cellStyle name="Note 16 3 5 2 2 2" xfId="45501"/>
    <cellStyle name="Note 16 3 5 2 3" xfId="34897"/>
    <cellStyle name="Note 16 3 5 3" xfId="19202"/>
    <cellStyle name="Note 16 3 5 3 2" xfId="40389"/>
    <cellStyle name="Note 16 3 5 4" xfId="29651"/>
    <cellStyle name="Note 16 3 5_Table 2A-1_EFT (Annual)" xfId="15528"/>
    <cellStyle name="Note 16 3 6" xfId="9628"/>
    <cellStyle name="Note 16 3 6 2" xfId="21769"/>
    <cellStyle name="Note 16 3 6 2 2" xfId="42955"/>
    <cellStyle name="Note 16 3 6 3" xfId="32351"/>
    <cellStyle name="Note 16 3 7" xfId="16656"/>
    <cellStyle name="Note 16 3 7 2" xfId="37843"/>
    <cellStyle name="Note 16 3 8" xfId="26908"/>
    <cellStyle name="Note 16 3_Table 2A-1_EFT (Annual)" xfId="3245"/>
    <cellStyle name="Note 16 4" xfId="1210"/>
    <cellStyle name="Note 16 4 2" xfId="2480"/>
    <cellStyle name="Note 16 4 2 2" xfId="6041"/>
    <cellStyle name="Note 16 4 2 2 2" xfId="14235"/>
    <cellStyle name="Note 16 4 2 2 2 2" xfId="26207"/>
    <cellStyle name="Note 16 4 2 2 2 2 2" xfId="47393"/>
    <cellStyle name="Note 16 4 2 2 2 3" xfId="36789"/>
    <cellStyle name="Note 16 4 2 2 3" xfId="21094"/>
    <cellStyle name="Note 16 4 2 2 3 2" xfId="42281"/>
    <cellStyle name="Note 16 4 2 2 4" xfId="31697"/>
    <cellStyle name="Note 16 4 2 2_Table 2A-1_EFT (Annual)" xfId="15529"/>
    <cellStyle name="Note 16 4 2 3" xfId="11577"/>
    <cellStyle name="Note 16 4 2 3 2" xfId="23661"/>
    <cellStyle name="Note 16 4 2 3 2 2" xfId="44847"/>
    <cellStyle name="Note 16 4 2 3 3" xfId="34243"/>
    <cellStyle name="Note 16 4 2 4" xfId="18548"/>
    <cellStyle name="Note 16 4 2 4 2" xfId="39735"/>
    <cellStyle name="Note 16 4 2 5" xfId="28954"/>
    <cellStyle name="Note 16 4 2_Table 2A-1_EFT (Annual)" xfId="7236"/>
    <cellStyle name="Note 16 4 3" xfId="4771"/>
    <cellStyle name="Note 16 4 3 2" xfId="13031"/>
    <cellStyle name="Note 16 4 3 2 2" xfId="25037"/>
    <cellStyle name="Note 16 4 3 2 2 2" xfId="46223"/>
    <cellStyle name="Note 16 4 3 2 3" xfId="35619"/>
    <cellStyle name="Note 16 4 3 3" xfId="19924"/>
    <cellStyle name="Note 16 4 3 3 2" xfId="41111"/>
    <cellStyle name="Note 16 4 3 4" xfId="30428"/>
    <cellStyle name="Note 16 4 3_Table 2A-1_EFT (Annual)" xfId="15530"/>
    <cellStyle name="Note 16 4 4" xfId="10375"/>
    <cellStyle name="Note 16 4 4 2" xfId="22491"/>
    <cellStyle name="Note 16 4 4 2 2" xfId="43677"/>
    <cellStyle name="Note 16 4 4 3" xfId="33073"/>
    <cellStyle name="Note 16 4 5" xfId="17378"/>
    <cellStyle name="Note 16 4 5 2" xfId="38565"/>
    <cellStyle name="Note 16 4 6" xfId="27685"/>
    <cellStyle name="Note 16 4_Table 2A-1_EFT (Annual)" xfId="7235"/>
    <cellStyle name="Note 16 5" xfId="769"/>
    <cellStyle name="Note 16 5 2" xfId="4330"/>
    <cellStyle name="Note 16 5 2 2" xfId="12610"/>
    <cellStyle name="Note 16 5 2 2 2" xfId="24627"/>
    <cellStyle name="Note 16 5 2 2 2 2" xfId="45813"/>
    <cellStyle name="Note 16 5 2 2 3" xfId="35209"/>
    <cellStyle name="Note 16 5 2 3" xfId="19514"/>
    <cellStyle name="Note 16 5 2 3 2" xfId="40701"/>
    <cellStyle name="Note 16 5 2 4" xfId="29987"/>
    <cellStyle name="Note 16 5 2_Table 2A-1_EFT (Annual)" xfId="15531"/>
    <cellStyle name="Note 16 5 3" xfId="9958"/>
    <cellStyle name="Note 16 5 3 2" xfId="22081"/>
    <cellStyle name="Note 16 5 3 2 2" xfId="43267"/>
    <cellStyle name="Note 16 5 3 3" xfId="32663"/>
    <cellStyle name="Note 16 5 4" xfId="16968"/>
    <cellStyle name="Note 16 5 4 2" xfId="38155"/>
    <cellStyle name="Note 16 5 5" xfId="27244"/>
    <cellStyle name="Note 16 5_Table 2A-1_EFT (Annual)" xfId="7237"/>
    <cellStyle name="Note 16 6" xfId="1949"/>
    <cellStyle name="Note 16 6 2" xfId="5510"/>
    <cellStyle name="Note 16 6 2 2" xfId="13725"/>
    <cellStyle name="Note 16 6 2 2 2" xfId="25713"/>
    <cellStyle name="Note 16 6 2 2 2 2" xfId="46899"/>
    <cellStyle name="Note 16 6 2 2 3" xfId="36295"/>
    <cellStyle name="Note 16 6 2 3" xfId="20600"/>
    <cellStyle name="Note 16 6 2 3 2" xfId="41787"/>
    <cellStyle name="Note 16 6 2 4" xfId="31167"/>
    <cellStyle name="Note 16 6 2_Table 2A-1_EFT (Annual)" xfId="15532"/>
    <cellStyle name="Note 16 6 3" xfId="11069"/>
    <cellStyle name="Note 16 6 3 2" xfId="23167"/>
    <cellStyle name="Note 16 6 3 2 2" xfId="44353"/>
    <cellStyle name="Note 16 6 3 3" xfId="33749"/>
    <cellStyle name="Note 16 6 4" xfId="18054"/>
    <cellStyle name="Note 16 6 4 2" xfId="39241"/>
    <cellStyle name="Note 16 6 5" xfId="28424"/>
    <cellStyle name="Note 16 6_Table 2A-1_EFT (Annual)" xfId="7238"/>
    <cellStyle name="Note 16 7" xfId="3751"/>
    <cellStyle name="Note 16 7 2" xfId="12119"/>
    <cellStyle name="Note 16 7 2 2" xfId="24149"/>
    <cellStyle name="Note 16 7 2 2 2" xfId="45335"/>
    <cellStyle name="Note 16 7 2 3" xfId="34731"/>
    <cellStyle name="Note 16 7 3" xfId="19036"/>
    <cellStyle name="Note 16 7 3 2" xfId="40223"/>
    <cellStyle name="Note 16 7 4" xfId="29460"/>
    <cellStyle name="Note 16 7_Table 2A-1_EFT (Annual)" xfId="15533"/>
    <cellStyle name="Note 16 8" xfId="9438"/>
    <cellStyle name="Note 16 8 2" xfId="21603"/>
    <cellStyle name="Note 16 8 2 2" xfId="42789"/>
    <cellStyle name="Note 16 8 3" xfId="32185"/>
    <cellStyle name="Note 16 9" xfId="16490"/>
    <cellStyle name="Note 16 9 2" xfId="37677"/>
    <cellStyle name="Note 16_Table 2A-1_EFT (Annual)" xfId="3243"/>
    <cellStyle name="Note 17" xfId="155"/>
    <cellStyle name="Note 17 10" xfId="26710"/>
    <cellStyle name="Note 17 2" xfId="548"/>
    <cellStyle name="Note 17 2 2" xfId="1525"/>
    <cellStyle name="Note 17 2 2 2" xfId="2795"/>
    <cellStyle name="Note 17 2 2 2 2" xfId="6356"/>
    <cellStyle name="Note 17 2 2 2 2 2" xfId="14550"/>
    <cellStyle name="Note 17 2 2 2 2 2 2" xfId="26522"/>
    <cellStyle name="Note 17 2 2 2 2 2 2 2" xfId="47708"/>
    <cellStyle name="Note 17 2 2 2 2 2 3" xfId="37104"/>
    <cellStyle name="Note 17 2 2 2 2 3" xfId="21409"/>
    <cellStyle name="Note 17 2 2 2 2 3 2" xfId="42596"/>
    <cellStyle name="Note 17 2 2 2 2 4" xfId="32012"/>
    <cellStyle name="Note 17 2 2 2 2_Table 2A-1_EFT (Annual)" xfId="15534"/>
    <cellStyle name="Note 17 2 2 2 3" xfId="11892"/>
    <cellStyle name="Note 17 2 2 2 3 2" xfId="23976"/>
    <cellStyle name="Note 17 2 2 2 3 2 2" xfId="45162"/>
    <cellStyle name="Note 17 2 2 2 3 3" xfId="34558"/>
    <cellStyle name="Note 17 2 2 2 4" xfId="18863"/>
    <cellStyle name="Note 17 2 2 2 4 2" xfId="40050"/>
    <cellStyle name="Note 17 2 2 2 5" xfId="29269"/>
    <cellStyle name="Note 17 2 2 2_Table 2A-1_EFT (Annual)" xfId="7240"/>
    <cellStyle name="Note 17 2 2 3" xfId="5086"/>
    <cellStyle name="Note 17 2 2 3 2" xfId="13346"/>
    <cellStyle name="Note 17 2 2 3 2 2" xfId="25352"/>
    <cellStyle name="Note 17 2 2 3 2 2 2" xfId="46538"/>
    <cellStyle name="Note 17 2 2 3 2 3" xfId="35934"/>
    <cellStyle name="Note 17 2 2 3 3" xfId="20239"/>
    <cellStyle name="Note 17 2 2 3 3 2" xfId="41426"/>
    <cellStyle name="Note 17 2 2 3 4" xfId="30743"/>
    <cellStyle name="Note 17 2 2 3_Table 2A-1_EFT (Annual)" xfId="15535"/>
    <cellStyle name="Note 17 2 2 4" xfId="10690"/>
    <cellStyle name="Note 17 2 2 4 2" xfId="22806"/>
    <cellStyle name="Note 17 2 2 4 2 2" xfId="43992"/>
    <cellStyle name="Note 17 2 2 4 3" xfId="33388"/>
    <cellStyle name="Note 17 2 2 5" xfId="17693"/>
    <cellStyle name="Note 17 2 2 5 2" xfId="38880"/>
    <cellStyle name="Note 17 2 2 6" xfId="28000"/>
    <cellStyle name="Note 17 2 2_Table 2A-1_EFT (Annual)" xfId="7239"/>
    <cellStyle name="Note 17 2 3" xfId="1054"/>
    <cellStyle name="Note 17 2 3 2" xfId="4615"/>
    <cellStyle name="Note 17 2 3 2 2" xfId="12875"/>
    <cellStyle name="Note 17 2 3 2 2 2" xfId="24881"/>
    <cellStyle name="Note 17 2 3 2 2 2 2" xfId="46067"/>
    <cellStyle name="Note 17 2 3 2 2 3" xfId="35463"/>
    <cellStyle name="Note 17 2 3 2 3" xfId="19768"/>
    <cellStyle name="Note 17 2 3 2 3 2" xfId="40955"/>
    <cellStyle name="Note 17 2 3 2 4" xfId="30272"/>
    <cellStyle name="Note 17 2 3 2_Table 2A-1_EFT (Annual)" xfId="15536"/>
    <cellStyle name="Note 17 2 3 3" xfId="10219"/>
    <cellStyle name="Note 17 2 3 3 2" xfId="22335"/>
    <cellStyle name="Note 17 2 3 3 2 2" xfId="43521"/>
    <cellStyle name="Note 17 2 3 3 3" xfId="32917"/>
    <cellStyle name="Note 17 2 3 4" xfId="17222"/>
    <cellStyle name="Note 17 2 3 4 2" xfId="38409"/>
    <cellStyle name="Note 17 2 3 5" xfId="27529"/>
    <cellStyle name="Note 17 2 3_Table 2A-1_EFT (Annual)" xfId="7241"/>
    <cellStyle name="Note 17 2 4" xfId="2264"/>
    <cellStyle name="Note 17 2 4 2" xfId="5825"/>
    <cellStyle name="Note 17 2 4 2 2" xfId="14040"/>
    <cellStyle name="Note 17 2 4 2 2 2" xfId="26028"/>
    <cellStyle name="Note 17 2 4 2 2 2 2" xfId="47214"/>
    <cellStyle name="Note 17 2 4 2 2 3" xfId="36610"/>
    <cellStyle name="Note 17 2 4 2 3" xfId="20915"/>
    <cellStyle name="Note 17 2 4 2 3 2" xfId="42102"/>
    <cellStyle name="Note 17 2 4 2 4" xfId="31482"/>
    <cellStyle name="Note 17 2 4 2_Table 2A-1_EFT (Annual)" xfId="15537"/>
    <cellStyle name="Note 17 2 4 3" xfId="11384"/>
    <cellStyle name="Note 17 2 4 3 2" xfId="23482"/>
    <cellStyle name="Note 17 2 4 3 2 2" xfId="44668"/>
    <cellStyle name="Note 17 2 4 3 3" xfId="34064"/>
    <cellStyle name="Note 17 2 4 4" xfId="18369"/>
    <cellStyle name="Note 17 2 4 4 2" xfId="39556"/>
    <cellStyle name="Note 17 2 4 5" xfId="28739"/>
    <cellStyle name="Note 17 2 4_Table 2A-1_EFT (Annual)" xfId="7242"/>
    <cellStyle name="Note 17 2 5" xfId="4118"/>
    <cellStyle name="Note 17 2 5 2" xfId="12442"/>
    <cellStyle name="Note 17 2 5 2 2" xfId="24464"/>
    <cellStyle name="Note 17 2 5 2 2 2" xfId="45650"/>
    <cellStyle name="Note 17 2 5 2 3" xfId="35046"/>
    <cellStyle name="Note 17 2 5 3" xfId="19351"/>
    <cellStyle name="Note 17 2 5 3 2" xfId="40538"/>
    <cellStyle name="Note 17 2 5 4" xfId="29806"/>
    <cellStyle name="Note 17 2 5_Table 2A-1_EFT (Annual)" xfId="15538"/>
    <cellStyle name="Note 17 2 6" xfId="9781"/>
    <cellStyle name="Note 17 2 6 2" xfId="21918"/>
    <cellStyle name="Note 17 2 6 2 2" xfId="43104"/>
    <cellStyle name="Note 17 2 6 3" xfId="32500"/>
    <cellStyle name="Note 17 2 7" xfId="16805"/>
    <cellStyle name="Note 17 2 7 2" xfId="37992"/>
    <cellStyle name="Note 17 2 8" xfId="27063"/>
    <cellStyle name="Note 17 2_Table 2A-1_EFT (Annual)" xfId="3247"/>
    <cellStyle name="Note 17 3" xfId="386"/>
    <cellStyle name="Note 17 3 2" xfId="1369"/>
    <cellStyle name="Note 17 3 2 2" xfId="2639"/>
    <cellStyle name="Note 17 3 2 2 2" xfId="6200"/>
    <cellStyle name="Note 17 3 2 2 2 2" xfId="14394"/>
    <cellStyle name="Note 17 3 2 2 2 2 2" xfId="26366"/>
    <cellStyle name="Note 17 3 2 2 2 2 2 2" xfId="47552"/>
    <cellStyle name="Note 17 3 2 2 2 2 3" xfId="36948"/>
    <cellStyle name="Note 17 3 2 2 2 3" xfId="21253"/>
    <cellStyle name="Note 17 3 2 2 2 3 2" xfId="42440"/>
    <cellStyle name="Note 17 3 2 2 2 4" xfId="31856"/>
    <cellStyle name="Note 17 3 2 2 2_Table 2A-1_EFT (Annual)" xfId="15539"/>
    <cellStyle name="Note 17 3 2 2 3" xfId="11736"/>
    <cellStyle name="Note 17 3 2 2 3 2" xfId="23820"/>
    <cellStyle name="Note 17 3 2 2 3 2 2" xfId="45006"/>
    <cellStyle name="Note 17 3 2 2 3 3" xfId="34402"/>
    <cellStyle name="Note 17 3 2 2 4" xfId="18707"/>
    <cellStyle name="Note 17 3 2 2 4 2" xfId="39894"/>
    <cellStyle name="Note 17 3 2 2 5" xfId="29113"/>
    <cellStyle name="Note 17 3 2 2_Table 2A-1_EFT (Annual)" xfId="7244"/>
    <cellStyle name="Note 17 3 2 3" xfId="4930"/>
    <cellStyle name="Note 17 3 2 3 2" xfId="13190"/>
    <cellStyle name="Note 17 3 2 3 2 2" xfId="25196"/>
    <cellStyle name="Note 17 3 2 3 2 2 2" xfId="46382"/>
    <cellStyle name="Note 17 3 2 3 2 3" xfId="35778"/>
    <cellStyle name="Note 17 3 2 3 3" xfId="20083"/>
    <cellStyle name="Note 17 3 2 3 3 2" xfId="41270"/>
    <cellStyle name="Note 17 3 2 3 4" xfId="30587"/>
    <cellStyle name="Note 17 3 2 3_Table 2A-1_EFT (Annual)" xfId="15540"/>
    <cellStyle name="Note 17 3 2 4" xfId="10534"/>
    <cellStyle name="Note 17 3 2 4 2" xfId="22650"/>
    <cellStyle name="Note 17 3 2 4 2 2" xfId="43836"/>
    <cellStyle name="Note 17 3 2 4 3" xfId="33232"/>
    <cellStyle name="Note 17 3 2 5" xfId="17537"/>
    <cellStyle name="Note 17 3 2 5 2" xfId="38724"/>
    <cellStyle name="Note 17 3 2 6" xfId="27844"/>
    <cellStyle name="Note 17 3 2_Table 2A-1_EFT (Annual)" xfId="7243"/>
    <cellStyle name="Note 17 3 3" xfId="922"/>
    <cellStyle name="Note 17 3 3 2" xfId="4483"/>
    <cellStyle name="Note 17 3 3 2 2" xfId="12745"/>
    <cellStyle name="Note 17 3 3 2 2 2" xfId="24755"/>
    <cellStyle name="Note 17 3 3 2 2 2 2" xfId="45941"/>
    <cellStyle name="Note 17 3 3 2 2 3" xfId="35337"/>
    <cellStyle name="Note 17 3 3 2 3" xfId="19642"/>
    <cellStyle name="Note 17 3 3 2 3 2" xfId="40829"/>
    <cellStyle name="Note 17 3 3 2 4" xfId="30140"/>
    <cellStyle name="Note 17 3 3 2_Table 2A-1_EFT (Annual)" xfId="15541"/>
    <cellStyle name="Note 17 3 3 3" xfId="10092"/>
    <cellStyle name="Note 17 3 3 3 2" xfId="22209"/>
    <cellStyle name="Note 17 3 3 3 2 2" xfId="43395"/>
    <cellStyle name="Note 17 3 3 3 3" xfId="32791"/>
    <cellStyle name="Note 17 3 3 4" xfId="17096"/>
    <cellStyle name="Note 17 3 3 4 2" xfId="38283"/>
    <cellStyle name="Note 17 3 3 5" xfId="27397"/>
    <cellStyle name="Note 17 3 3_Table 2A-1_EFT (Annual)" xfId="7245"/>
    <cellStyle name="Note 17 3 4" xfId="2108"/>
    <cellStyle name="Note 17 3 4 2" xfId="5669"/>
    <cellStyle name="Note 17 3 4 2 2" xfId="13884"/>
    <cellStyle name="Note 17 3 4 2 2 2" xfId="25872"/>
    <cellStyle name="Note 17 3 4 2 2 2 2" xfId="47058"/>
    <cellStyle name="Note 17 3 4 2 2 3" xfId="36454"/>
    <cellStyle name="Note 17 3 4 2 3" xfId="20759"/>
    <cellStyle name="Note 17 3 4 2 3 2" xfId="41946"/>
    <cellStyle name="Note 17 3 4 2 4" xfId="31326"/>
    <cellStyle name="Note 17 3 4 2_Table 2A-1_EFT (Annual)" xfId="15542"/>
    <cellStyle name="Note 17 3 4 3" xfId="11228"/>
    <cellStyle name="Note 17 3 4 3 2" xfId="23326"/>
    <cellStyle name="Note 17 3 4 3 2 2" xfId="44512"/>
    <cellStyle name="Note 17 3 4 3 3" xfId="33908"/>
    <cellStyle name="Note 17 3 4 4" xfId="18213"/>
    <cellStyle name="Note 17 3 4 4 2" xfId="39400"/>
    <cellStyle name="Note 17 3 4 5" xfId="28583"/>
    <cellStyle name="Note 17 3 4_Table 2A-1_EFT (Annual)" xfId="7246"/>
    <cellStyle name="Note 17 3 5" xfId="3956"/>
    <cellStyle name="Note 17 3 5 2" xfId="12284"/>
    <cellStyle name="Note 17 3 5 2 2" xfId="24308"/>
    <cellStyle name="Note 17 3 5 2 2 2" xfId="45494"/>
    <cellStyle name="Note 17 3 5 2 3" xfId="34890"/>
    <cellStyle name="Note 17 3 5 3" xfId="19195"/>
    <cellStyle name="Note 17 3 5 3 2" xfId="40382"/>
    <cellStyle name="Note 17 3 5 4" xfId="29644"/>
    <cellStyle name="Note 17 3 5_Table 2A-1_EFT (Annual)" xfId="15543"/>
    <cellStyle name="Note 17 3 6" xfId="9621"/>
    <cellStyle name="Note 17 3 6 2" xfId="21762"/>
    <cellStyle name="Note 17 3 6 2 2" xfId="42948"/>
    <cellStyle name="Note 17 3 6 3" xfId="32344"/>
    <cellStyle name="Note 17 3 7" xfId="16649"/>
    <cellStyle name="Note 17 3 7 2" xfId="37836"/>
    <cellStyle name="Note 17 3 8" xfId="26901"/>
    <cellStyle name="Note 17 3_Table 2A-1_EFT (Annual)" xfId="3248"/>
    <cellStyle name="Note 17 4" xfId="1203"/>
    <cellStyle name="Note 17 4 2" xfId="2473"/>
    <cellStyle name="Note 17 4 2 2" xfId="6034"/>
    <cellStyle name="Note 17 4 2 2 2" xfId="14228"/>
    <cellStyle name="Note 17 4 2 2 2 2" xfId="26200"/>
    <cellStyle name="Note 17 4 2 2 2 2 2" xfId="47386"/>
    <cellStyle name="Note 17 4 2 2 2 3" xfId="36782"/>
    <cellStyle name="Note 17 4 2 2 3" xfId="21087"/>
    <cellStyle name="Note 17 4 2 2 3 2" xfId="42274"/>
    <cellStyle name="Note 17 4 2 2 4" xfId="31690"/>
    <cellStyle name="Note 17 4 2 2_Table 2A-1_EFT (Annual)" xfId="15544"/>
    <cellStyle name="Note 17 4 2 3" xfId="11570"/>
    <cellStyle name="Note 17 4 2 3 2" xfId="23654"/>
    <cellStyle name="Note 17 4 2 3 2 2" xfId="44840"/>
    <cellStyle name="Note 17 4 2 3 3" xfId="34236"/>
    <cellStyle name="Note 17 4 2 4" xfId="18541"/>
    <cellStyle name="Note 17 4 2 4 2" xfId="39728"/>
    <cellStyle name="Note 17 4 2 5" xfId="28947"/>
    <cellStyle name="Note 17 4 2_Table 2A-1_EFT (Annual)" xfId="7248"/>
    <cellStyle name="Note 17 4 3" xfId="4764"/>
    <cellStyle name="Note 17 4 3 2" xfId="13024"/>
    <cellStyle name="Note 17 4 3 2 2" xfId="25030"/>
    <cellStyle name="Note 17 4 3 2 2 2" xfId="46216"/>
    <cellStyle name="Note 17 4 3 2 3" xfId="35612"/>
    <cellStyle name="Note 17 4 3 3" xfId="19917"/>
    <cellStyle name="Note 17 4 3 3 2" xfId="41104"/>
    <cellStyle name="Note 17 4 3 4" xfId="30421"/>
    <cellStyle name="Note 17 4 3_Table 2A-1_EFT (Annual)" xfId="15545"/>
    <cellStyle name="Note 17 4 4" xfId="10368"/>
    <cellStyle name="Note 17 4 4 2" xfId="22484"/>
    <cellStyle name="Note 17 4 4 2 2" xfId="43670"/>
    <cellStyle name="Note 17 4 4 3" xfId="33066"/>
    <cellStyle name="Note 17 4 5" xfId="17371"/>
    <cellStyle name="Note 17 4 5 2" xfId="38558"/>
    <cellStyle name="Note 17 4 6" xfId="27678"/>
    <cellStyle name="Note 17 4_Table 2A-1_EFT (Annual)" xfId="7247"/>
    <cellStyle name="Note 17 5" xfId="763"/>
    <cellStyle name="Note 17 5 2" xfId="4324"/>
    <cellStyle name="Note 17 5 2 2" xfId="12604"/>
    <cellStyle name="Note 17 5 2 2 2" xfId="24621"/>
    <cellStyle name="Note 17 5 2 2 2 2" xfId="45807"/>
    <cellStyle name="Note 17 5 2 2 3" xfId="35203"/>
    <cellStyle name="Note 17 5 2 3" xfId="19508"/>
    <cellStyle name="Note 17 5 2 3 2" xfId="40695"/>
    <cellStyle name="Note 17 5 2 4" xfId="29981"/>
    <cellStyle name="Note 17 5 2_Table 2A-1_EFT (Annual)" xfId="15546"/>
    <cellStyle name="Note 17 5 3" xfId="9952"/>
    <cellStyle name="Note 17 5 3 2" xfId="22075"/>
    <cellStyle name="Note 17 5 3 2 2" xfId="43261"/>
    <cellStyle name="Note 17 5 3 3" xfId="32657"/>
    <cellStyle name="Note 17 5 4" xfId="16962"/>
    <cellStyle name="Note 17 5 4 2" xfId="38149"/>
    <cellStyle name="Note 17 5 5" xfId="27238"/>
    <cellStyle name="Note 17 5_Table 2A-1_EFT (Annual)" xfId="7249"/>
    <cellStyle name="Note 17 6" xfId="1779"/>
    <cellStyle name="Note 17 6 2" xfId="5340"/>
    <cellStyle name="Note 17 6 2 2" xfId="13555"/>
    <cellStyle name="Note 17 6 2 2 2" xfId="25543"/>
    <cellStyle name="Note 17 6 2 2 2 2" xfId="46729"/>
    <cellStyle name="Note 17 6 2 2 3" xfId="36125"/>
    <cellStyle name="Note 17 6 2 3" xfId="20430"/>
    <cellStyle name="Note 17 6 2 3 2" xfId="41617"/>
    <cellStyle name="Note 17 6 2 4" xfId="30997"/>
    <cellStyle name="Note 17 6 2_Table 2A-1_EFT (Annual)" xfId="15547"/>
    <cellStyle name="Note 17 6 3" xfId="10899"/>
    <cellStyle name="Note 17 6 3 2" xfId="22997"/>
    <cellStyle name="Note 17 6 3 2 2" xfId="44183"/>
    <cellStyle name="Note 17 6 3 3" xfId="33579"/>
    <cellStyle name="Note 17 6 4" xfId="17884"/>
    <cellStyle name="Note 17 6 4 2" xfId="39071"/>
    <cellStyle name="Note 17 6 5" xfId="28254"/>
    <cellStyle name="Note 17 6_Table 2A-1_EFT (Annual)" xfId="7250"/>
    <cellStyle name="Note 17 7" xfId="3744"/>
    <cellStyle name="Note 17 7 2" xfId="12112"/>
    <cellStyle name="Note 17 7 2 2" xfId="24142"/>
    <cellStyle name="Note 17 7 2 2 2" xfId="45328"/>
    <cellStyle name="Note 17 7 2 3" xfId="34724"/>
    <cellStyle name="Note 17 7 3" xfId="19029"/>
    <cellStyle name="Note 17 7 3 2" xfId="40216"/>
    <cellStyle name="Note 17 7 4" xfId="29453"/>
    <cellStyle name="Note 17 7_Table 2A-1_EFT (Annual)" xfId="15548"/>
    <cellStyle name="Note 17 8" xfId="9431"/>
    <cellStyle name="Note 17 8 2" xfId="21596"/>
    <cellStyle name="Note 17 8 2 2" xfId="42782"/>
    <cellStyle name="Note 17 8 3" xfId="32178"/>
    <cellStyle name="Note 17 9" xfId="16483"/>
    <cellStyle name="Note 17 9 2" xfId="37670"/>
    <cellStyle name="Note 17_Table 2A-1_EFT (Annual)" xfId="3246"/>
    <cellStyle name="Note 18" xfId="172"/>
    <cellStyle name="Note 18 10" xfId="26727"/>
    <cellStyle name="Note 18 2" xfId="565"/>
    <cellStyle name="Note 18 2 2" xfId="1542"/>
    <cellStyle name="Note 18 2 2 2" xfId="2812"/>
    <cellStyle name="Note 18 2 2 2 2" xfId="6373"/>
    <cellStyle name="Note 18 2 2 2 2 2" xfId="14567"/>
    <cellStyle name="Note 18 2 2 2 2 2 2" xfId="26539"/>
    <cellStyle name="Note 18 2 2 2 2 2 2 2" xfId="47725"/>
    <cellStyle name="Note 18 2 2 2 2 2 3" xfId="37121"/>
    <cellStyle name="Note 18 2 2 2 2 3" xfId="21426"/>
    <cellStyle name="Note 18 2 2 2 2 3 2" xfId="42613"/>
    <cellStyle name="Note 18 2 2 2 2 4" xfId="32029"/>
    <cellStyle name="Note 18 2 2 2 2_Table 2A-1_EFT (Annual)" xfId="15549"/>
    <cellStyle name="Note 18 2 2 2 3" xfId="11909"/>
    <cellStyle name="Note 18 2 2 2 3 2" xfId="23993"/>
    <cellStyle name="Note 18 2 2 2 3 2 2" xfId="45179"/>
    <cellStyle name="Note 18 2 2 2 3 3" xfId="34575"/>
    <cellStyle name="Note 18 2 2 2 4" xfId="18880"/>
    <cellStyle name="Note 18 2 2 2 4 2" xfId="40067"/>
    <cellStyle name="Note 18 2 2 2 5" xfId="29286"/>
    <cellStyle name="Note 18 2 2 2_Table 2A-1_EFT (Annual)" xfId="7252"/>
    <cellStyle name="Note 18 2 2 3" xfId="5103"/>
    <cellStyle name="Note 18 2 2 3 2" xfId="13363"/>
    <cellStyle name="Note 18 2 2 3 2 2" xfId="25369"/>
    <cellStyle name="Note 18 2 2 3 2 2 2" xfId="46555"/>
    <cellStyle name="Note 18 2 2 3 2 3" xfId="35951"/>
    <cellStyle name="Note 18 2 2 3 3" xfId="20256"/>
    <cellStyle name="Note 18 2 2 3 3 2" xfId="41443"/>
    <cellStyle name="Note 18 2 2 3 4" xfId="30760"/>
    <cellStyle name="Note 18 2 2 3_Table 2A-1_EFT (Annual)" xfId="15550"/>
    <cellStyle name="Note 18 2 2 4" xfId="10707"/>
    <cellStyle name="Note 18 2 2 4 2" xfId="22823"/>
    <cellStyle name="Note 18 2 2 4 2 2" xfId="44009"/>
    <cellStyle name="Note 18 2 2 4 3" xfId="33405"/>
    <cellStyle name="Note 18 2 2 5" xfId="17710"/>
    <cellStyle name="Note 18 2 2 5 2" xfId="38897"/>
    <cellStyle name="Note 18 2 2 6" xfId="28017"/>
    <cellStyle name="Note 18 2 2_Table 2A-1_EFT (Annual)" xfId="7251"/>
    <cellStyle name="Note 18 2 3" xfId="1068"/>
    <cellStyle name="Note 18 2 3 2" xfId="4629"/>
    <cellStyle name="Note 18 2 3 2 2" xfId="12889"/>
    <cellStyle name="Note 18 2 3 2 2 2" xfId="24895"/>
    <cellStyle name="Note 18 2 3 2 2 2 2" xfId="46081"/>
    <cellStyle name="Note 18 2 3 2 2 3" xfId="35477"/>
    <cellStyle name="Note 18 2 3 2 3" xfId="19782"/>
    <cellStyle name="Note 18 2 3 2 3 2" xfId="40969"/>
    <cellStyle name="Note 18 2 3 2 4" xfId="30286"/>
    <cellStyle name="Note 18 2 3 2_Table 2A-1_EFT (Annual)" xfId="15551"/>
    <cellStyle name="Note 18 2 3 3" xfId="10233"/>
    <cellStyle name="Note 18 2 3 3 2" xfId="22349"/>
    <cellStyle name="Note 18 2 3 3 2 2" xfId="43535"/>
    <cellStyle name="Note 18 2 3 3 3" xfId="32931"/>
    <cellStyle name="Note 18 2 3 4" xfId="17236"/>
    <cellStyle name="Note 18 2 3 4 2" xfId="38423"/>
    <cellStyle name="Note 18 2 3 5" xfId="27543"/>
    <cellStyle name="Note 18 2 3_Table 2A-1_EFT (Annual)" xfId="7253"/>
    <cellStyle name="Note 18 2 4" xfId="2281"/>
    <cellStyle name="Note 18 2 4 2" xfId="5842"/>
    <cellStyle name="Note 18 2 4 2 2" xfId="14057"/>
    <cellStyle name="Note 18 2 4 2 2 2" xfId="26045"/>
    <cellStyle name="Note 18 2 4 2 2 2 2" xfId="47231"/>
    <cellStyle name="Note 18 2 4 2 2 3" xfId="36627"/>
    <cellStyle name="Note 18 2 4 2 3" xfId="20932"/>
    <cellStyle name="Note 18 2 4 2 3 2" xfId="42119"/>
    <cellStyle name="Note 18 2 4 2 4" xfId="31499"/>
    <cellStyle name="Note 18 2 4 2_Table 2A-1_EFT (Annual)" xfId="15552"/>
    <cellStyle name="Note 18 2 4 3" xfId="11401"/>
    <cellStyle name="Note 18 2 4 3 2" xfId="23499"/>
    <cellStyle name="Note 18 2 4 3 2 2" xfId="44685"/>
    <cellStyle name="Note 18 2 4 3 3" xfId="34081"/>
    <cellStyle name="Note 18 2 4 4" xfId="18386"/>
    <cellStyle name="Note 18 2 4 4 2" xfId="39573"/>
    <cellStyle name="Note 18 2 4 5" xfId="28756"/>
    <cellStyle name="Note 18 2 4_Table 2A-1_EFT (Annual)" xfId="7254"/>
    <cellStyle name="Note 18 2 5" xfId="4135"/>
    <cellStyle name="Note 18 2 5 2" xfId="12459"/>
    <cellStyle name="Note 18 2 5 2 2" xfId="24481"/>
    <cellStyle name="Note 18 2 5 2 2 2" xfId="45667"/>
    <cellStyle name="Note 18 2 5 2 3" xfId="35063"/>
    <cellStyle name="Note 18 2 5 3" xfId="19368"/>
    <cellStyle name="Note 18 2 5 3 2" xfId="40555"/>
    <cellStyle name="Note 18 2 5 4" xfId="29823"/>
    <cellStyle name="Note 18 2 5_Table 2A-1_EFT (Annual)" xfId="15553"/>
    <cellStyle name="Note 18 2 6" xfId="9798"/>
    <cellStyle name="Note 18 2 6 2" xfId="21935"/>
    <cellStyle name="Note 18 2 6 2 2" xfId="43121"/>
    <cellStyle name="Note 18 2 6 3" xfId="32517"/>
    <cellStyle name="Note 18 2 7" xfId="16822"/>
    <cellStyle name="Note 18 2 7 2" xfId="38009"/>
    <cellStyle name="Note 18 2 8" xfId="27080"/>
    <cellStyle name="Note 18 2_Table 2A-1_EFT (Annual)" xfId="3250"/>
    <cellStyle name="Note 18 3" xfId="403"/>
    <cellStyle name="Note 18 3 2" xfId="1386"/>
    <cellStyle name="Note 18 3 2 2" xfId="2656"/>
    <cellStyle name="Note 18 3 2 2 2" xfId="6217"/>
    <cellStyle name="Note 18 3 2 2 2 2" xfId="14411"/>
    <cellStyle name="Note 18 3 2 2 2 2 2" xfId="26383"/>
    <cellStyle name="Note 18 3 2 2 2 2 2 2" xfId="47569"/>
    <cellStyle name="Note 18 3 2 2 2 2 3" xfId="36965"/>
    <cellStyle name="Note 18 3 2 2 2 3" xfId="21270"/>
    <cellStyle name="Note 18 3 2 2 2 3 2" xfId="42457"/>
    <cellStyle name="Note 18 3 2 2 2 4" xfId="31873"/>
    <cellStyle name="Note 18 3 2 2 2_Table 2A-1_EFT (Annual)" xfId="15554"/>
    <cellStyle name="Note 18 3 2 2 3" xfId="11753"/>
    <cellStyle name="Note 18 3 2 2 3 2" xfId="23837"/>
    <cellStyle name="Note 18 3 2 2 3 2 2" xfId="45023"/>
    <cellStyle name="Note 18 3 2 2 3 3" xfId="34419"/>
    <cellStyle name="Note 18 3 2 2 4" xfId="18724"/>
    <cellStyle name="Note 18 3 2 2 4 2" xfId="39911"/>
    <cellStyle name="Note 18 3 2 2 5" xfId="29130"/>
    <cellStyle name="Note 18 3 2 2_Table 2A-1_EFT (Annual)" xfId="7256"/>
    <cellStyle name="Note 18 3 2 3" xfId="4947"/>
    <cellStyle name="Note 18 3 2 3 2" xfId="13207"/>
    <cellStyle name="Note 18 3 2 3 2 2" xfId="25213"/>
    <cellStyle name="Note 18 3 2 3 2 2 2" xfId="46399"/>
    <cellStyle name="Note 18 3 2 3 2 3" xfId="35795"/>
    <cellStyle name="Note 18 3 2 3 3" xfId="20100"/>
    <cellStyle name="Note 18 3 2 3 3 2" xfId="41287"/>
    <cellStyle name="Note 18 3 2 3 4" xfId="30604"/>
    <cellStyle name="Note 18 3 2 3_Table 2A-1_EFT (Annual)" xfId="15555"/>
    <cellStyle name="Note 18 3 2 4" xfId="10551"/>
    <cellStyle name="Note 18 3 2 4 2" xfId="22667"/>
    <cellStyle name="Note 18 3 2 4 2 2" xfId="43853"/>
    <cellStyle name="Note 18 3 2 4 3" xfId="33249"/>
    <cellStyle name="Note 18 3 2 5" xfId="17554"/>
    <cellStyle name="Note 18 3 2 5 2" xfId="38741"/>
    <cellStyle name="Note 18 3 2 6" xfId="27861"/>
    <cellStyle name="Note 18 3 2_Table 2A-1_EFT (Annual)" xfId="7255"/>
    <cellStyle name="Note 18 3 3" xfId="936"/>
    <cellStyle name="Note 18 3 3 2" xfId="4497"/>
    <cellStyle name="Note 18 3 3 2 2" xfId="12759"/>
    <cellStyle name="Note 18 3 3 2 2 2" xfId="24769"/>
    <cellStyle name="Note 18 3 3 2 2 2 2" xfId="45955"/>
    <cellStyle name="Note 18 3 3 2 2 3" xfId="35351"/>
    <cellStyle name="Note 18 3 3 2 3" xfId="19656"/>
    <cellStyle name="Note 18 3 3 2 3 2" xfId="40843"/>
    <cellStyle name="Note 18 3 3 2 4" xfId="30154"/>
    <cellStyle name="Note 18 3 3 2_Table 2A-1_EFT (Annual)" xfId="15556"/>
    <cellStyle name="Note 18 3 3 3" xfId="10106"/>
    <cellStyle name="Note 18 3 3 3 2" xfId="22223"/>
    <cellStyle name="Note 18 3 3 3 2 2" xfId="43409"/>
    <cellStyle name="Note 18 3 3 3 3" xfId="32805"/>
    <cellStyle name="Note 18 3 3 4" xfId="17110"/>
    <cellStyle name="Note 18 3 3 4 2" xfId="38297"/>
    <cellStyle name="Note 18 3 3 5" xfId="27411"/>
    <cellStyle name="Note 18 3 3_Table 2A-1_EFT (Annual)" xfId="7257"/>
    <cellStyle name="Note 18 3 4" xfId="2125"/>
    <cellStyle name="Note 18 3 4 2" xfId="5686"/>
    <cellStyle name="Note 18 3 4 2 2" xfId="13901"/>
    <cellStyle name="Note 18 3 4 2 2 2" xfId="25889"/>
    <cellStyle name="Note 18 3 4 2 2 2 2" xfId="47075"/>
    <cellStyle name="Note 18 3 4 2 2 3" xfId="36471"/>
    <cellStyle name="Note 18 3 4 2 3" xfId="20776"/>
    <cellStyle name="Note 18 3 4 2 3 2" xfId="41963"/>
    <cellStyle name="Note 18 3 4 2 4" xfId="31343"/>
    <cellStyle name="Note 18 3 4 2_Table 2A-1_EFT (Annual)" xfId="15557"/>
    <cellStyle name="Note 18 3 4 3" xfId="11245"/>
    <cellStyle name="Note 18 3 4 3 2" xfId="23343"/>
    <cellStyle name="Note 18 3 4 3 2 2" xfId="44529"/>
    <cellStyle name="Note 18 3 4 3 3" xfId="33925"/>
    <cellStyle name="Note 18 3 4 4" xfId="18230"/>
    <cellStyle name="Note 18 3 4 4 2" xfId="39417"/>
    <cellStyle name="Note 18 3 4 5" xfId="28600"/>
    <cellStyle name="Note 18 3 4_Table 2A-1_EFT (Annual)" xfId="7258"/>
    <cellStyle name="Note 18 3 5" xfId="3973"/>
    <cellStyle name="Note 18 3 5 2" xfId="12301"/>
    <cellStyle name="Note 18 3 5 2 2" xfId="24325"/>
    <cellStyle name="Note 18 3 5 2 2 2" xfId="45511"/>
    <cellStyle name="Note 18 3 5 2 3" xfId="34907"/>
    <cellStyle name="Note 18 3 5 3" xfId="19212"/>
    <cellStyle name="Note 18 3 5 3 2" xfId="40399"/>
    <cellStyle name="Note 18 3 5 4" xfId="29661"/>
    <cellStyle name="Note 18 3 5_Table 2A-1_EFT (Annual)" xfId="15558"/>
    <cellStyle name="Note 18 3 6" xfId="9638"/>
    <cellStyle name="Note 18 3 6 2" xfId="21779"/>
    <cellStyle name="Note 18 3 6 2 2" xfId="42965"/>
    <cellStyle name="Note 18 3 6 3" xfId="32361"/>
    <cellStyle name="Note 18 3 7" xfId="16666"/>
    <cellStyle name="Note 18 3 7 2" xfId="37853"/>
    <cellStyle name="Note 18 3 8" xfId="26918"/>
    <cellStyle name="Note 18 3_Table 2A-1_EFT (Annual)" xfId="3251"/>
    <cellStyle name="Note 18 4" xfId="1220"/>
    <cellStyle name="Note 18 4 2" xfId="2490"/>
    <cellStyle name="Note 18 4 2 2" xfId="6051"/>
    <cellStyle name="Note 18 4 2 2 2" xfId="14245"/>
    <cellStyle name="Note 18 4 2 2 2 2" xfId="26217"/>
    <cellStyle name="Note 18 4 2 2 2 2 2" xfId="47403"/>
    <cellStyle name="Note 18 4 2 2 2 3" xfId="36799"/>
    <cellStyle name="Note 18 4 2 2 3" xfId="21104"/>
    <cellStyle name="Note 18 4 2 2 3 2" xfId="42291"/>
    <cellStyle name="Note 18 4 2 2 4" xfId="31707"/>
    <cellStyle name="Note 18 4 2 2_Table 2A-1_EFT (Annual)" xfId="15559"/>
    <cellStyle name="Note 18 4 2 3" xfId="11587"/>
    <cellStyle name="Note 18 4 2 3 2" xfId="23671"/>
    <cellStyle name="Note 18 4 2 3 2 2" xfId="44857"/>
    <cellStyle name="Note 18 4 2 3 3" xfId="34253"/>
    <cellStyle name="Note 18 4 2 4" xfId="18558"/>
    <cellStyle name="Note 18 4 2 4 2" xfId="39745"/>
    <cellStyle name="Note 18 4 2 5" xfId="28964"/>
    <cellStyle name="Note 18 4 2_Table 2A-1_EFT (Annual)" xfId="7260"/>
    <cellStyle name="Note 18 4 3" xfId="4781"/>
    <cellStyle name="Note 18 4 3 2" xfId="13041"/>
    <cellStyle name="Note 18 4 3 2 2" xfId="25047"/>
    <cellStyle name="Note 18 4 3 2 2 2" xfId="46233"/>
    <cellStyle name="Note 18 4 3 2 3" xfId="35629"/>
    <cellStyle name="Note 18 4 3 3" xfId="19934"/>
    <cellStyle name="Note 18 4 3 3 2" xfId="41121"/>
    <cellStyle name="Note 18 4 3 4" xfId="30438"/>
    <cellStyle name="Note 18 4 3_Table 2A-1_EFT (Annual)" xfId="15560"/>
    <cellStyle name="Note 18 4 4" xfId="10385"/>
    <cellStyle name="Note 18 4 4 2" xfId="22501"/>
    <cellStyle name="Note 18 4 4 2 2" xfId="43687"/>
    <cellStyle name="Note 18 4 4 3" xfId="33083"/>
    <cellStyle name="Note 18 4 5" xfId="17388"/>
    <cellStyle name="Note 18 4 5 2" xfId="38575"/>
    <cellStyle name="Note 18 4 6" xfId="27695"/>
    <cellStyle name="Note 18 4_Table 2A-1_EFT (Annual)" xfId="7259"/>
    <cellStyle name="Note 18 5" xfId="777"/>
    <cellStyle name="Note 18 5 2" xfId="4338"/>
    <cellStyle name="Note 18 5 2 2" xfId="12618"/>
    <cellStyle name="Note 18 5 2 2 2" xfId="24635"/>
    <cellStyle name="Note 18 5 2 2 2 2" xfId="45821"/>
    <cellStyle name="Note 18 5 2 2 3" xfId="35217"/>
    <cellStyle name="Note 18 5 2 3" xfId="19522"/>
    <cellStyle name="Note 18 5 2 3 2" xfId="40709"/>
    <cellStyle name="Note 18 5 2 4" xfId="29995"/>
    <cellStyle name="Note 18 5 2_Table 2A-1_EFT (Annual)" xfId="15561"/>
    <cellStyle name="Note 18 5 3" xfId="9966"/>
    <cellStyle name="Note 18 5 3 2" xfId="22089"/>
    <cellStyle name="Note 18 5 3 2 2" xfId="43275"/>
    <cellStyle name="Note 18 5 3 3" xfId="32671"/>
    <cellStyle name="Note 18 5 4" xfId="16976"/>
    <cellStyle name="Note 18 5 4 2" xfId="38163"/>
    <cellStyle name="Note 18 5 5" xfId="27252"/>
    <cellStyle name="Note 18 5_Table 2A-1_EFT (Annual)" xfId="7261"/>
    <cellStyle name="Note 18 6" xfId="1959"/>
    <cellStyle name="Note 18 6 2" xfId="5520"/>
    <cellStyle name="Note 18 6 2 2" xfId="13735"/>
    <cellStyle name="Note 18 6 2 2 2" xfId="25723"/>
    <cellStyle name="Note 18 6 2 2 2 2" xfId="46909"/>
    <cellStyle name="Note 18 6 2 2 3" xfId="36305"/>
    <cellStyle name="Note 18 6 2 3" xfId="20610"/>
    <cellStyle name="Note 18 6 2 3 2" xfId="41797"/>
    <cellStyle name="Note 18 6 2 4" xfId="31177"/>
    <cellStyle name="Note 18 6 2_Table 2A-1_EFT (Annual)" xfId="15562"/>
    <cellStyle name="Note 18 6 3" xfId="11079"/>
    <cellStyle name="Note 18 6 3 2" xfId="23177"/>
    <cellStyle name="Note 18 6 3 2 2" xfId="44363"/>
    <cellStyle name="Note 18 6 3 3" xfId="33759"/>
    <cellStyle name="Note 18 6 4" xfId="18064"/>
    <cellStyle name="Note 18 6 4 2" xfId="39251"/>
    <cellStyle name="Note 18 6 5" xfId="28434"/>
    <cellStyle name="Note 18 6_Table 2A-1_EFT (Annual)" xfId="7262"/>
    <cellStyle name="Note 18 7" xfId="3761"/>
    <cellStyle name="Note 18 7 2" xfId="12129"/>
    <cellStyle name="Note 18 7 2 2" xfId="24159"/>
    <cellStyle name="Note 18 7 2 2 2" xfId="45345"/>
    <cellStyle name="Note 18 7 2 3" xfId="34741"/>
    <cellStyle name="Note 18 7 3" xfId="19046"/>
    <cellStyle name="Note 18 7 3 2" xfId="40233"/>
    <cellStyle name="Note 18 7 4" xfId="29470"/>
    <cellStyle name="Note 18 7_Table 2A-1_EFT (Annual)" xfId="15563"/>
    <cellStyle name="Note 18 8" xfId="9448"/>
    <cellStyle name="Note 18 8 2" xfId="21613"/>
    <cellStyle name="Note 18 8 2 2" xfId="42799"/>
    <cellStyle name="Note 18 8 3" xfId="32195"/>
    <cellStyle name="Note 18 9" xfId="16500"/>
    <cellStyle name="Note 18 9 2" xfId="37687"/>
    <cellStyle name="Note 18_Table 2A-1_EFT (Annual)" xfId="3249"/>
    <cellStyle name="Note 19" xfId="171"/>
    <cellStyle name="Note 19 10" xfId="26726"/>
    <cellStyle name="Note 19 2" xfId="564"/>
    <cellStyle name="Note 19 2 2" xfId="1541"/>
    <cellStyle name="Note 19 2 2 2" xfId="2811"/>
    <cellStyle name="Note 19 2 2 2 2" xfId="6372"/>
    <cellStyle name="Note 19 2 2 2 2 2" xfId="14566"/>
    <cellStyle name="Note 19 2 2 2 2 2 2" xfId="26538"/>
    <cellStyle name="Note 19 2 2 2 2 2 2 2" xfId="47724"/>
    <cellStyle name="Note 19 2 2 2 2 2 3" xfId="37120"/>
    <cellStyle name="Note 19 2 2 2 2 3" xfId="21425"/>
    <cellStyle name="Note 19 2 2 2 2 3 2" xfId="42612"/>
    <cellStyle name="Note 19 2 2 2 2 4" xfId="32028"/>
    <cellStyle name="Note 19 2 2 2 2_Table 2A-1_EFT (Annual)" xfId="15564"/>
    <cellStyle name="Note 19 2 2 2 3" xfId="11908"/>
    <cellStyle name="Note 19 2 2 2 3 2" xfId="23992"/>
    <cellStyle name="Note 19 2 2 2 3 2 2" xfId="45178"/>
    <cellStyle name="Note 19 2 2 2 3 3" xfId="34574"/>
    <cellStyle name="Note 19 2 2 2 4" xfId="18879"/>
    <cellStyle name="Note 19 2 2 2 4 2" xfId="40066"/>
    <cellStyle name="Note 19 2 2 2 5" xfId="29285"/>
    <cellStyle name="Note 19 2 2 2_Table 2A-1_EFT (Annual)" xfId="7264"/>
    <cellStyle name="Note 19 2 2 3" xfId="5102"/>
    <cellStyle name="Note 19 2 2 3 2" xfId="13362"/>
    <cellStyle name="Note 19 2 2 3 2 2" xfId="25368"/>
    <cellStyle name="Note 19 2 2 3 2 2 2" xfId="46554"/>
    <cellStyle name="Note 19 2 2 3 2 3" xfId="35950"/>
    <cellStyle name="Note 19 2 2 3 3" xfId="20255"/>
    <cellStyle name="Note 19 2 2 3 3 2" xfId="41442"/>
    <cellStyle name="Note 19 2 2 3 4" xfId="30759"/>
    <cellStyle name="Note 19 2 2 3_Table 2A-1_EFT (Annual)" xfId="15565"/>
    <cellStyle name="Note 19 2 2 4" xfId="10706"/>
    <cellStyle name="Note 19 2 2 4 2" xfId="22822"/>
    <cellStyle name="Note 19 2 2 4 2 2" xfId="44008"/>
    <cellStyle name="Note 19 2 2 4 3" xfId="33404"/>
    <cellStyle name="Note 19 2 2 5" xfId="17709"/>
    <cellStyle name="Note 19 2 2 5 2" xfId="38896"/>
    <cellStyle name="Note 19 2 2 6" xfId="28016"/>
    <cellStyle name="Note 19 2 2_Table 2A-1_EFT (Annual)" xfId="7263"/>
    <cellStyle name="Note 19 2 3" xfId="1067"/>
    <cellStyle name="Note 19 2 3 2" xfId="4628"/>
    <cellStyle name="Note 19 2 3 2 2" xfId="12888"/>
    <cellStyle name="Note 19 2 3 2 2 2" xfId="24894"/>
    <cellStyle name="Note 19 2 3 2 2 2 2" xfId="46080"/>
    <cellStyle name="Note 19 2 3 2 2 3" xfId="35476"/>
    <cellStyle name="Note 19 2 3 2 3" xfId="19781"/>
    <cellStyle name="Note 19 2 3 2 3 2" xfId="40968"/>
    <cellStyle name="Note 19 2 3 2 4" xfId="30285"/>
    <cellStyle name="Note 19 2 3 2_Table 2A-1_EFT (Annual)" xfId="15566"/>
    <cellStyle name="Note 19 2 3 3" xfId="10232"/>
    <cellStyle name="Note 19 2 3 3 2" xfId="22348"/>
    <cellStyle name="Note 19 2 3 3 2 2" xfId="43534"/>
    <cellStyle name="Note 19 2 3 3 3" xfId="32930"/>
    <cellStyle name="Note 19 2 3 4" xfId="17235"/>
    <cellStyle name="Note 19 2 3 4 2" xfId="38422"/>
    <cellStyle name="Note 19 2 3 5" xfId="27542"/>
    <cellStyle name="Note 19 2 3_Table 2A-1_EFT (Annual)" xfId="7265"/>
    <cellStyle name="Note 19 2 4" xfId="2280"/>
    <cellStyle name="Note 19 2 4 2" xfId="5841"/>
    <cellStyle name="Note 19 2 4 2 2" xfId="14056"/>
    <cellStyle name="Note 19 2 4 2 2 2" xfId="26044"/>
    <cellStyle name="Note 19 2 4 2 2 2 2" xfId="47230"/>
    <cellStyle name="Note 19 2 4 2 2 3" xfId="36626"/>
    <cellStyle name="Note 19 2 4 2 3" xfId="20931"/>
    <cellStyle name="Note 19 2 4 2 3 2" xfId="42118"/>
    <cellStyle name="Note 19 2 4 2 4" xfId="31498"/>
    <cellStyle name="Note 19 2 4 2_Table 2A-1_EFT (Annual)" xfId="15567"/>
    <cellStyle name="Note 19 2 4 3" xfId="11400"/>
    <cellStyle name="Note 19 2 4 3 2" xfId="23498"/>
    <cellStyle name="Note 19 2 4 3 2 2" xfId="44684"/>
    <cellStyle name="Note 19 2 4 3 3" xfId="34080"/>
    <cellStyle name="Note 19 2 4 4" xfId="18385"/>
    <cellStyle name="Note 19 2 4 4 2" xfId="39572"/>
    <cellStyle name="Note 19 2 4 5" xfId="28755"/>
    <cellStyle name="Note 19 2 4_Table 2A-1_EFT (Annual)" xfId="7266"/>
    <cellStyle name="Note 19 2 5" xfId="4134"/>
    <cellStyle name="Note 19 2 5 2" xfId="12458"/>
    <cellStyle name="Note 19 2 5 2 2" xfId="24480"/>
    <cellStyle name="Note 19 2 5 2 2 2" xfId="45666"/>
    <cellStyle name="Note 19 2 5 2 3" xfId="35062"/>
    <cellStyle name="Note 19 2 5 3" xfId="19367"/>
    <cellStyle name="Note 19 2 5 3 2" xfId="40554"/>
    <cellStyle name="Note 19 2 5 4" xfId="29822"/>
    <cellStyle name="Note 19 2 5_Table 2A-1_EFT (Annual)" xfId="15568"/>
    <cellStyle name="Note 19 2 6" xfId="9797"/>
    <cellStyle name="Note 19 2 6 2" xfId="21934"/>
    <cellStyle name="Note 19 2 6 2 2" xfId="43120"/>
    <cellStyle name="Note 19 2 6 3" xfId="32516"/>
    <cellStyle name="Note 19 2 7" xfId="16821"/>
    <cellStyle name="Note 19 2 7 2" xfId="38008"/>
    <cellStyle name="Note 19 2 8" xfId="27079"/>
    <cellStyle name="Note 19 2_Table 2A-1_EFT (Annual)" xfId="3253"/>
    <cellStyle name="Note 19 3" xfId="402"/>
    <cellStyle name="Note 19 3 2" xfId="1385"/>
    <cellStyle name="Note 19 3 2 2" xfId="2655"/>
    <cellStyle name="Note 19 3 2 2 2" xfId="6216"/>
    <cellStyle name="Note 19 3 2 2 2 2" xfId="14410"/>
    <cellStyle name="Note 19 3 2 2 2 2 2" xfId="26382"/>
    <cellStyle name="Note 19 3 2 2 2 2 2 2" xfId="47568"/>
    <cellStyle name="Note 19 3 2 2 2 2 3" xfId="36964"/>
    <cellStyle name="Note 19 3 2 2 2 3" xfId="21269"/>
    <cellStyle name="Note 19 3 2 2 2 3 2" xfId="42456"/>
    <cellStyle name="Note 19 3 2 2 2 4" xfId="31872"/>
    <cellStyle name="Note 19 3 2 2 2_Table 2A-1_EFT (Annual)" xfId="15569"/>
    <cellStyle name="Note 19 3 2 2 3" xfId="11752"/>
    <cellStyle name="Note 19 3 2 2 3 2" xfId="23836"/>
    <cellStyle name="Note 19 3 2 2 3 2 2" xfId="45022"/>
    <cellStyle name="Note 19 3 2 2 3 3" xfId="34418"/>
    <cellStyle name="Note 19 3 2 2 4" xfId="18723"/>
    <cellStyle name="Note 19 3 2 2 4 2" xfId="39910"/>
    <cellStyle name="Note 19 3 2 2 5" xfId="29129"/>
    <cellStyle name="Note 19 3 2 2_Table 2A-1_EFT (Annual)" xfId="7268"/>
    <cellStyle name="Note 19 3 2 3" xfId="4946"/>
    <cellStyle name="Note 19 3 2 3 2" xfId="13206"/>
    <cellStyle name="Note 19 3 2 3 2 2" xfId="25212"/>
    <cellStyle name="Note 19 3 2 3 2 2 2" xfId="46398"/>
    <cellStyle name="Note 19 3 2 3 2 3" xfId="35794"/>
    <cellStyle name="Note 19 3 2 3 3" xfId="20099"/>
    <cellStyle name="Note 19 3 2 3 3 2" xfId="41286"/>
    <cellStyle name="Note 19 3 2 3 4" xfId="30603"/>
    <cellStyle name="Note 19 3 2 3_Table 2A-1_EFT (Annual)" xfId="15570"/>
    <cellStyle name="Note 19 3 2 4" xfId="10550"/>
    <cellStyle name="Note 19 3 2 4 2" xfId="22666"/>
    <cellStyle name="Note 19 3 2 4 2 2" xfId="43852"/>
    <cellStyle name="Note 19 3 2 4 3" xfId="33248"/>
    <cellStyle name="Note 19 3 2 5" xfId="17553"/>
    <cellStyle name="Note 19 3 2 5 2" xfId="38740"/>
    <cellStyle name="Note 19 3 2 6" xfId="27860"/>
    <cellStyle name="Note 19 3 2_Table 2A-1_EFT (Annual)" xfId="7267"/>
    <cellStyle name="Note 19 3 3" xfId="935"/>
    <cellStyle name="Note 19 3 3 2" xfId="4496"/>
    <cellStyle name="Note 19 3 3 2 2" xfId="12758"/>
    <cellStyle name="Note 19 3 3 2 2 2" xfId="24768"/>
    <cellStyle name="Note 19 3 3 2 2 2 2" xfId="45954"/>
    <cellStyle name="Note 19 3 3 2 2 3" xfId="35350"/>
    <cellStyle name="Note 19 3 3 2 3" xfId="19655"/>
    <cellStyle name="Note 19 3 3 2 3 2" xfId="40842"/>
    <cellStyle name="Note 19 3 3 2 4" xfId="30153"/>
    <cellStyle name="Note 19 3 3 2_Table 2A-1_EFT (Annual)" xfId="15571"/>
    <cellStyle name="Note 19 3 3 3" xfId="10105"/>
    <cellStyle name="Note 19 3 3 3 2" xfId="22222"/>
    <cellStyle name="Note 19 3 3 3 2 2" xfId="43408"/>
    <cellStyle name="Note 19 3 3 3 3" xfId="32804"/>
    <cellStyle name="Note 19 3 3 4" xfId="17109"/>
    <cellStyle name="Note 19 3 3 4 2" xfId="38296"/>
    <cellStyle name="Note 19 3 3 5" xfId="27410"/>
    <cellStyle name="Note 19 3 3_Table 2A-1_EFT (Annual)" xfId="7269"/>
    <cellStyle name="Note 19 3 4" xfId="2124"/>
    <cellStyle name="Note 19 3 4 2" xfId="5685"/>
    <cellStyle name="Note 19 3 4 2 2" xfId="13900"/>
    <cellStyle name="Note 19 3 4 2 2 2" xfId="25888"/>
    <cellStyle name="Note 19 3 4 2 2 2 2" xfId="47074"/>
    <cellStyle name="Note 19 3 4 2 2 3" xfId="36470"/>
    <cellStyle name="Note 19 3 4 2 3" xfId="20775"/>
    <cellStyle name="Note 19 3 4 2 3 2" xfId="41962"/>
    <cellStyle name="Note 19 3 4 2 4" xfId="31342"/>
    <cellStyle name="Note 19 3 4 2_Table 2A-1_EFT (Annual)" xfId="15572"/>
    <cellStyle name="Note 19 3 4 3" xfId="11244"/>
    <cellStyle name="Note 19 3 4 3 2" xfId="23342"/>
    <cellStyle name="Note 19 3 4 3 2 2" xfId="44528"/>
    <cellStyle name="Note 19 3 4 3 3" xfId="33924"/>
    <cellStyle name="Note 19 3 4 4" xfId="18229"/>
    <cellStyle name="Note 19 3 4 4 2" xfId="39416"/>
    <cellStyle name="Note 19 3 4 5" xfId="28599"/>
    <cellStyle name="Note 19 3 4_Table 2A-1_EFT (Annual)" xfId="7270"/>
    <cellStyle name="Note 19 3 5" xfId="3972"/>
    <cellStyle name="Note 19 3 5 2" xfId="12300"/>
    <cellStyle name="Note 19 3 5 2 2" xfId="24324"/>
    <cellStyle name="Note 19 3 5 2 2 2" xfId="45510"/>
    <cellStyle name="Note 19 3 5 2 3" xfId="34906"/>
    <cellStyle name="Note 19 3 5 3" xfId="19211"/>
    <cellStyle name="Note 19 3 5 3 2" xfId="40398"/>
    <cellStyle name="Note 19 3 5 4" xfId="29660"/>
    <cellStyle name="Note 19 3 5_Table 2A-1_EFT (Annual)" xfId="15573"/>
    <cellStyle name="Note 19 3 6" xfId="9637"/>
    <cellStyle name="Note 19 3 6 2" xfId="21778"/>
    <cellStyle name="Note 19 3 6 2 2" xfId="42964"/>
    <cellStyle name="Note 19 3 6 3" xfId="32360"/>
    <cellStyle name="Note 19 3 7" xfId="16665"/>
    <cellStyle name="Note 19 3 7 2" xfId="37852"/>
    <cellStyle name="Note 19 3 8" xfId="26917"/>
    <cellStyle name="Note 19 3_Table 2A-1_EFT (Annual)" xfId="3254"/>
    <cellStyle name="Note 19 4" xfId="1219"/>
    <cellStyle name="Note 19 4 2" xfId="2489"/>
    <cellStyle name="Note 19 4 2 2" xfId="6050"/>
    <cellStyle name="Note 19 4 2 2 2" xfId="14244"/>
    <cellStyle name="Note 19 4 2 2 2 2" xfId="26216"/>
    <cellStyle name="Note 19 4 2 2 2 2 2" xfId="47402"/>
    <cellStyle name="Note 19 4 2 2 2 3" xfId="36798"/>
    <cellStyle name="Note 19 4 2 2 3" xfId="21103"/>
    <cellStyle name="Note 19 4 2 2 3 2" xfId="42290"/>
    <cellStyle name="Note 19 4 2 2 4" xfId="31706"/>
    <cellStyle name="Note 19 4 2 2_Table 2A-1_EFT (Annual)" xfId="15574"/>
    <cellStyle name="Note 19 4 2 3" xfId="11586"/>
    <cellStyle name="Note 19 4 2 3 2" xfId="23670"/>
    <cellStyle name="Note 19 4 2 3 2 2" xfId="44856"/>
    <cellStyle name="Note 19 4 2 3 3" xfId="34252"/>
    <cellStyle name="Note 19 4 2 4" xfId="18557"/>
    <cellStyle name="Note 19 4 2 4 2" xfId="39744"/>
    <cellStyle name="Note 19 4 2 5" xfId="28963"/>
    <cellStyle name="Note 19 4 2_Table 2A-1_EFT (Annual)" xfId="7272"/>
    <cellStyle name="Note 19 4 3" xfId="4780"/>
    <cellStyle name="Note 19 4 3 2" xfId="13040"/>
    <cellStyle name="Note 19 4 3 2 2" xfId="25046"/>
    <cellStyle name="Note 19 4 3 2 2 2" xfId="46232"/>
    <cellStyle name="Note 19 4 3 2 3" xfId="35628"/>
    <cellStyle name="Note 19 4 3 3" xfId="19933"/>
    <cellStyle name="Note 19 4 3 3 2" xfId="41120"/>
    <cellStyle name="Note 19 4 3 4" xfId="30437"/>
    <cellStyle name="Note 19 4 3_Table 2A-1_EFT (Annual)" xfId="15575"/>
    <cellStyle name="Note 19 4 4" xfId="10384"/>
    <cellStyle name="Note 19 4 4 2" xfId="22500"/>
    <cellStyle name="Note 19 4 4 2 2" xfId="43686"/>
    <cellStyle name="Note 19 4 4 3" xfId="33082"/>
    <cellStyle name="Note 19 4 5" xfId="17387"/>
    <cellStyle name="Note 19 4 5 2" xfId="38574"/>
    <cellStyle name="Note 19 4 6" xfId="27694"/>
    <cellStyle name="Note 19 4_Table 2A-1_EFT (Annual)" xfId="7271"/>
    <cellStyle name="Note 19 5" xfId="776"/>
    <cellStyle name="Note 19 5 2" xfId="4337"/>
    <cellStyle name="Note 19 5 2 2" xfId="12617"/>
    <cellStyle name="Note 19 5 2 2 2" xfId="24634"/>
    <cellStyle name="Note 19 5 2 2 2 2" xfId="45820"/>
    <cellStyle name="Note 19 5 2 2 3" xfId="35216"/>
    <cellStyle name="Note 19 5 2 3" xfId="19521"/>
    <cellStyle name="Note 19 5 2 3 2" xfId="40708"/>
    <cellStyle name="Note 19 5 2 4" xfId="29994"/>
    <cellStyle name="Note 19 5 2_Table 2A-1_EFT (Annual)" xfId="15576"/>
    <cellStyle name="Note 19 5 3" xfId="9965"/>
    <cellStyle name="Note 19 5 3 2" xfId="22088"/>
    <cellStyle name="Note 19 5 3 2 2" xfId="43274"/>
    <cellStyle name="Note 19 5 3 3" xfId="32670"/>
    <cellStyle name="Note 19 5 4" xfId="16975"/>
    <cellStyle name="Note 19 5 4 2" xfId="38162"/>
    <cellStyle name="Note 19 5 5" xfId="27251"/>
    <cellStyle name="Note 19 5_Table 2A-1_EFT (Annual)" xfId="7273"/>
    <cellStyle name="Note 19 6" xfId="1958"/>
    <cellStyle name="Note 19 6 2" xfId="5519"/>
    <cellStyle name="Note 19 6 2 2" xfId="13734"/>
    <cellStyle name="Note 19 6 2 2 2" xfId="25722"/>
    <cellStyle name="Note 19 6 2 2 2 2" xfId="46908"/>
    <cellStyle name="Note 19 6 2 2 3" xfId="36304"/>
    <cellStyle name="Note 19 6 2 3" xfId="20609"/>
    <cellStyle name="Note 19 6 2 3 2" xfId="41796"/>
    <cellStyle name="Note 19 6 2 4" xfId="31176"/>
    <cellStyle name="Note 19 6 2_Table 2A-1_EFT (Annual)" xfId="15577"/>
    <cellStyle name="Note 19 6 3" xfId="11078"/>
    <cellStyle name="Note 19 6 3 2" xfId="23176"/>
    <cellStyle name="Note 19 6 3 2 2" xfId="44362"/>
    <cellStyle name="Note 19 6 3 3" xfId="33758"/>
    <cellStyle name="Note 19 6 4" xfId="18063"/>
    <cellStyle name="Note 19 6 4 2" xfId="39250"/>
    <cellStyle name="Note 19 6 5" xfId="28433"/>
    <cellStyle name="Note 19 6_Table 2A-1_EFT (Annual)" xfId="7274"/>
    <cellStyle name="Note 19 7" xfId="3760"/>
    <cellStyle name="Note 19 7 2" xfId="12128"/>
    <cellStyle name="Note 19 7 2 2" xfId="24158"/>
    <cellStyle name="Note 19 7 2 2 2" xfId="45344"/>
    <cellStyle name="Note 19 7 2 3" xfId="34740"/>
    <cellStyle name="Note 19 7 3" xfId="19045"/>
    <cellStyle name="Note 19 7 3 2" xfId="40232"/>
    <cellStyle name="Note 19 7 4" xfId="29469"/>
    <cellStyle name="Note 19 7_Table 2A-1_EFT (Annual)" xfId="15578"/>
    <cellStyle name="Note 19 8" xfId="9447"/>
    <cellStyle name="Note 19 8 2" xfId="21612"/>
    <cellStyle name="Note 19 8 2 2" xfId="42798"/>
    <cellStyle name="Note 19 8 3" xfId="32194"/>
    <cellStyle name="Note 19 9" xfId="16499"/>
    <cellStyle name="Note 19 9 2" xfId="37686"/>
    <cellStyle name="Note 19_Table 2A-1_EFT (Annual)" xfId="3252"/>
    <cellStyle name="Note 2" xfId="100"/>
    <cellStyle name="Note 2 10" xfId="21513"/>
    <cellStyle name="Note 2 10 2" xfId="42700"/>
    <cellStyle name="Note 2 11" xfId="26655"/>
    <cellStyle name="Note 2 2" xfId="498"/>
    <cellStyle name="Note 2 2 2" xfId="1475"/>
    <cellStyle name="Note 2 2 2 2" xfId="2745"/>
    <cellStyle name="Note 2 2 2 2 2" xfId="6306"/>
    <cellStyle name="Note 2 2 2 2 2 2" xfId="14500"/>
    <cellStyle name="Note 2 2 2 2 2 2 2" xfId="26472"/>
    <cellStyle name="Note 2 2 2 2 2 2 2 2" xfId="47658"/>
    <cellStyle name="Note 2 2 2 2 2 2 3" xfId="37054"/>
    <cellStyle name="Note 2 2 2 2 2 3" xfId="21359"/>
    <cellStyle name="Note 2 2 2 2 2 3 2" xfId="42546"/>
    <cellStyle name="Note 2 2 2 2 2 4" xfId="31962"/>
    <cellStyle name="Note 2 2 2 2 2_Table 2A-1_EFT (Annual)" xfId="15579"/>
    <cellStyle name="Note 2 2 2 2 3" xfId="11842"/>
    <cellStyle name="Note 2 2 2 2 3 2" xfId="23926"/>
    <cellStyle name="Note 2 2 2 2 3 2 2" xfId="45112"/>
    <cellStyle name="Note 2 2 2 2 3 3" xfId="34508"/>
    <cellStyle name="Note 2 2 2 2 4" xfId="18813"/>
    <cellStyle name="Note 2 2 2 2 4 2" xfId="40000"/>
    <cellStyle name="Note 2 2 2 2 5" xfId="29219"/>
    <cellStyle name="Note 2 2 2 2_Table 2A-1_EFT (Annual)" xfId="7276"/>
    <cellStyle name="Note 2 2 2 3" xfId="5036"/>
    <cellStyle name="Note 2 2 2 3 2" xfId="13296"/>
    <cellStyle name="Note 2 2 2 3 2 2" xfId="25302"/>
    <cellStyle name="Note 2 2 2 3 2 2 2" xfId="46488"/>
    <cellStyle name="Note 2 2 2 3 2 3" xfId="35884"/>
    <cellStyle name="Note 2 2 2 3 3" xfId="20189"/>
    <cellStyle name="Note 2 2 2 3 3 2" xfId="41376"/>
    <cellStyle name="Note 2 2 2 3 4" xfId="30693"/>
    <cellStyle name="Note 2 2 2 3_Table 2A-1_EFT (Annual)" xfId="15580"/>
    <cellStyle name="Note 2 2 2 4" xfId="10640"/>
    <cellStyle name="Note 2 2 2 4 2" xfId="22756"/>
    <cellStyle name="Note 2 2 2 4 2 2" xfId="43942"/>
    <cellStyle name="Note 2 2 2 4 3" xfId="33338"/>
    <cellStyle name="Note 2 2 2 5" xfId="17643"/>
    <cellStyle name="Note 2 2 2 5 2" xfId="38830"/>
    <cellStyle name="Note 2 2 2 6" xfId="27950"/>
    <cellStyle name="Note 2 2 2_Table 2A-1_EFT (Annual)" xfId="7275"/>
    <cellStyle name="Note 2 2 3" xfId="1013"/>
    <cellStyle name="Note 2 2 3 2" xfId="4574"/>
    <cellStyle name="Note 2 2 3 2 2" xfId="12834"/>
    <cellStyle name="Note 2 2 3 2 2 2" xfId="24840"/>
    <cellStyle name="Note 2 2 3 2 2 2 2" xfId="46026"/>
    <cellStyle name="Note 2 2 3 2 2 3" xfId="35422"/>
    <cellStyle name="Note 2 2 3 2 3" xfId="19727"/>
    <cellStyle name="Note 2 2 3 2 3 2" xfId="40914"/>
    <cellStyle name="Note 2 2 3 2 4" xfId="30231"/>
    <cellStyle name="Note 2 2 3 2_Table 2A-1_EFT (Annual)" xfId="15581"/>
    <cellStyle name="Note 2 2 3 3" xfId="10178"/>
    <cellStyle name="Note 2 2 3 3 2" xfId="22294"/>
    <cellStyle name="Note 2 2 3 3 2 2" xfId="43480"/>
    <cellStyle name="Note 2 2 3 3 3" xfId="32876"/>
    <cellStyle name="Note 2 2 3 4" xfId="17181"/>
    <cellStyle name="Note 2 2 3 4 2" xfId="38368"/>
    <cellStyle name="Note 2 2 3 5" xfId="27488"/>
    <cellStyle name="Note 2 2 3_Table 2A-1_EFT (Annual)" xfId="7277"/>
    <cellStyle name="Note 2 2 4" xfId="2214"/>
    <cellStyle name="Note 2 2 4 2" xfId="5775"/>
    <cellStyle name="Note 2 2 4 2 2" xfId="13990"/>
    <cellStyle name="Note 2 2 4 2 2 2" xfId="25978"/>
    <cellStyle name="Note 2 2 4 2 2 2 2" xfId="47164"/>
    <cellStyle name="Note 2 2 4 2 2 3" xfId="36560"/>
    <cellStyle name="Note 2 2 4 2 3" xfId="20865"/>
    <cellStyle name="Note 2 2 4 2 3 2" xfId="42052"/>
    <cellStyle name="Note 2 2 4 2 4" xfId="31432"/>
    <cellStyle name="Note 2 2 4 2_Table 2A-1_EFT (Annual)" xfId="15582"/>
    <cellStyle name="Note 2 2 4 3" xfId="11334"/>
    <cellStyle name="Note 2 2 4 3 2" xfId="23432"/>
    <cellStyle name="Note 2 2 4 3 2 2" xfId="44618"/>
    <cellStyle name="Note 2 2 4 3 3" xfId="34014"/>
    <cellStyle name="Note 2 2 4 4" xfId="18319"/>
    <cellStyle name="Note 2 2 4 4 2" xfId="39506"/>
    <cellStyle name="Note 2 2 4 5" xfId="28689"/>
    <cellStyle name="Note 2 2 4_Table 2A-1_EFT (Annual)" xfId="7278"/>
    <cellStyle name="Note 2 2 5" xfId="4068"/>
    <cellStyle name="Note 2 2 5 2" xfId="12392"/>
    <cellStyle name="Note 2 2 5 2 2" xfId="24414"/>
    <cellStyle name="Note 2 2 5 2 2 2" xfId="45600"/>
    <cellStyle name="Note 2 2 5 2 3" xfId="34996"/>
    <cellStyle name="Note 2 2 5 3" xfId="19301"/>
    <cellStyle name="Note 2 2 5 3 2" xfId="40488"/>
    <cellStyle name="Note 2 2 5 4" xfId="29756"/>
    <cellStyle name="Note 2 2 5_Table 2A-1_EFT (Annual)" xfId="15583"/>
    <cellStyle name="Note 2 2 6" xfId="9731"/>
    <cellStyle name="Note 2 2 6 2" xfId="21868"/>
    <cellStyle name="Note 2 2 6 2 2" xfId="43054"/>
    <cellStyle name="Note 2 2 6 3" xfId="32450"/>
    <cellStyle name="Note 2 2 7" xfId="16755"/>
    <cellStyle name="Note 2 2 7 2" xfId="37942"/>
    <cellStyle name="Note 2 2 8" xfId="27013"/>
    <cellStyle name="Note 2 2_Table 2A-1_EFT (Annual)" xfId="3256"/>
    <cellStyle name="Note 2 3" xfId="331"/>
    <cellStyle name="Note 2 3 2" xfId="1319"/>
    <cellStyle name="Note 2 3 2 2" xfId="2589"/>
    <cellStyle name="Note 2 3 2 2 2" xfId="6150"/>
    <cellStyle name="Note 2 3 2 2 2 2" xfId="14344"/>
    <cellStyle name="Note 2 3 2 2 2 2 2" xfId="26316"/>
    <cellStyle name="Note 2 3 2 2 2 2 2 2" xfId="47502"/>
    <cellStyle name="Note 2 3 2 2 2 2 3" xfId="36898"/>
    <cellStyle name="Note 2 3 2 2 2 3" xfId="21203"/>
    <cellStyle name="Note 2 3 2 2 2 3 2" xfId="42390"/>
    <cellStyle name="Note 2 3 2 2 2 4" xfId="31806"/>
    <cellStyle name="Note 2 3 2 2 2_Table 2A-1_EFT (Annual)" xfId="15584"/>
    <cellStyle name="Note 2 3 2 2 3" xfId="11686"/>
    <cellStyle name="Note 2 3 2 2 3 2" xfId="23770"/>
    <cellStyle name="Note 2 3 2 2 3 2 2" xfId="44956"/>
    <cellStyle name="Note 2 3 2 2 3 3" xfId="34352"/>
    <cellStyle name="Note 2 3 2 2 4" xfId="18657"/>
    <cellStyle name="Note 2 3 2 2 4 2" xfId="39844"/>
    <cellStyle name="Note 2 3 2 2 5" xfId="29063"/>
    <cellStyle name="Note 2 3 2 2_Table 2A-1_EFT (Annual)" xfId="7280"/>
    <cellStyle name="Note 2 3 2 3" xfId="4880"/>
    <cellStyle name="Note 2 3 2 3 2" xfId="13140"/>
    <cellStyle name="Note 2 3 2 3 2 2" xfId="25146"/>
    <cellStyle name="Note 2 3 2 3 2 2 2" xfId="46332"/>
    <cellStyle name="Note 2 3 2 3 2 3" xfId="35728"/>
    <cellStyle name="Note 2 3 2 3 3" xfId="20033"/>
    <cellStyle name="Note 2 3 2 3 3 2" xfId="41220"/>
    <cellStyle name="Note 2 3 2 3 4" xfId="30537"/>
    <cellStyle name="Note 2 3 2 3_Table 2A-1_EFT (Annual)" xfId="15585"/>
    <cellStyle name="Note 2 3 2 4" xfId="10484"/>
    <cellStyle name="Note 2 3 2 4 2" xfId="22600"/>
    <cellStyle name="Note 2 3 2 4 2 2" xfId="43786"/>
    <cellStyle name="Note 2 3 2 4 3" xfId="33182"/>
    <cellStyle name="Note 2 3 2 5" xfId="17487"/>
    <cellStyle name="Note 2 3 2 5 2" xfId="38674"/>
    <cellStyle name="Note 2 3 2 6" xfId="27794"/>
    <cellStyle name="Note 2 3 2_Table 2A-1_EFT (Annual)" xfId="7279"/>
    <cellStyle name="Note 2 3 3" xfId="876"/>
    <cellStyle name="Note 2 3 3 2" xfId="4437"/>
    <cellStyle name="Note 2 3 3 2 2" xfId="12702"/>
    <cellStyle name="Note 2 3 3 2 2 2" xfId="24714"/>
    <cellStyle name="Note 2 3 3 2 2 2 2" xfId="45900"/>
    <cellStyle name="Note 2 3 3 2 2 3" xfId="35296"/>
    <cellStyle name="Note 2 3 3 2 3" xfId="19601"/>
    <cellStyle name="Note 2 3 3 2 3 2" xfId="40788"/>
    <cellStyle name="Note 2 3 3 2 4" xfId="30094"/>
    <cellStyle name="Note 2 3 3 2_Table 2A-1_EFT (Annual)" xfId="15586"/>
    <cellStyle name="Note 2 3 3 3" xfId="10049"/>
    <cellStyle name="Note 2 3 3 3 2" xfId="22168"/>
    <cellStyle name="Note 2 3 3 3 2 2" xfId="43354"/>
    <cellStyle name="Note 2 3 3 3 3" xfId="32750"/>
    <cellStyle name="Note 2 3 3 4" xfId="17055"/>
    <cellStyle name="Note 2 3 3 4 2" xfId="38242"/>
    <cellStyle name="Note 2 3 3 5" xfId="27351"/>
    <cellStyle name="Note 2 3 3_Table 2A-1_EFT (Annual)" xfId="7281"/>
    <cellStyle name="Note 2 3 4" xfId="2058"/>
    <cellStyle name="Note 2 3 4 2" xfId="5619"/>
    <cellStyle name="Note 2 3 4 2 2" xfId="13834"/>
    <cellStyle name="Note 2 3 4 2 2 2" xfId="25822"/>
    <cellStyle name="Note 2 3 4 2 2 2 2" xfId="47008"/>
    <cellStyle name="Note 2 3 4 2 2 3" xfId="36404"/>
    <cellStyle name="Note 2 3 4 2 3" xfId="20709"/>
    <cellStyle name="Note 2 3 4 2 3 2" xfId="41896"/>
    <cellStyle name="Note 2 3 4 2 4" xfId="31276"/>
    <cellStyle name="Note 2 3 4 2_Table 2A-1_EFT (Annual)" xfId="15587"/>
    <cellStyle name="Note 2 3 4 3" xfId="11178"/>
    <cellStyle name="Note 2 3 4 3 2" xfId="23276"/>
    <cellStyle name="Note 2 3 4 3 2 2" xfId="44462"/>
    <cellStyle name="Note 2 3 4 3 3" xfId="33858"/>
    <cellStyle name="Note 2 3 4 4" xfId="18163"/>
    <cellStyle name="Note 2 3 4 4 2" xfId="39350"/>
    <cellStyle name="Note 2 3 4 5" xfId="28533"/>
    <cellStyle name="Note 2 3 4_Table 2A-1_EFT (Annual)" xfId="7282"/>
    <cellStyle name="Note 2 3 5" xfId="3901"/>
    <cellStyle name="Note 2 3 5 2" xfId="12233"/>
    <cellStyle name="Note 2 3 5 2 2" xfId="24258"/>
    <cellStyle name="Note 2 3 5 2 2 2" xfId="45444"/>
    <cellStyle name="Note 2 3 5 2 3" xfId="34840"/>
    <cellStyle name="Note 2 3 5 3" xfId="19145"/>
    <cellStyle name="Note 2 3 5 3 2" xfId="40332"/>
    <cellStyle name="Note 2 3 5 4" xfId="29589"/>
    <cellStyle name="Note 2 3 5_Table 2A-1_EFT (Annual)" xfId="15588"/>
    <cellStyle name="Note 2 3 6" xfId="9570"/>
    <cellStyle name="Note 2 3 6 2" xfId="21712"/>
    <cellStyle name="Note 2 3 6 2 2" xfId="42898"/>
    <cellStyle name="Note 2 3 6 3" xfId="32294"/>
    <cellStyle name="Note 2 3 7" xfId="16599"/>
    <cellStyle name="Note 2 3 7 2" xfId="37786"/>
    <cellStyle name="Note 2 3 8" xfId="26846"/>
    <cellStyle name="Note 2 3_Table 2A-1_EFT (Annual)" xfId="3257"/>
    <cellStyle name="Note 2 4" xfId="1153"/>
    <cellStyle name="Note 2 4 2" xfId="2423"/>
    <cellStyle name="Note 2 4 2 2" xfId="5984"/>
    <cellStyle name="Note 2 4 2 2 2" xfId="14178"/>
    <cellStyle name="Note 2 4 2 2 2 2" xfId="26150"/>
    <cellStyle name="Note 2 4 2 2 2 2 2" xfId="47336"/>
    <cellStyle name="Note 2 4 2 2 2 3" xfId="36732"/>
    <cellStyle name="Note 2 4 2 2 3" xfId="21037"/>
    <cellStyle name="Note 2 4 2 2 3 2" xfId="42224"/>
    <cellStyle name="Note 2 4 2 2 4" xfId="31640"/>
    <cellStyle name="Note 2 4 2 2_Table 2A-1_EFT (Annual)" xfId="15589"/>
    <cellStyle name="Note 2 4 2 3" xfId="11520"/>
    <cellStyle name="Note 2 4 2 3 2" xfId="23604"/>
    <cellStyle name="Note 2 4 2 3 2 2" xfId="44790"/>
    <cellStyle name="Note 2 4 2 3 3" xfId="34186"/>
    <cellStyle name="Note 2 4 2 4" xfId="18491"/>
    <cellStyle name="Note 2 4 2 4 2" xfId="39678"/>
    <cellStyle name="Note 2 4 2 5" xfId="28897"/>
    <cellStyle name="Note 2 4 2_Table 2A-1_EFT (Annual)" xfId="7284"/>
    <cellStyle name="Note 2 4 3" xfId="4714"/>
    <cellStyle name="Note 2 4 3 2" xfId="12974"/>
    <cellStyle name="Note 2 4 3 2 2" xfId="24980"/>
    <cellStyle name="Note 2 4 3 2 2 2" xfId="46166"/>
    <cellStyle name="Note 2 4 3 2 3" xfId="35562"/>
    <cellStyle name="Note 2 4 3 3" xfId="19867"/>
    <cellStyle name="Note 2 4 3 3 2" xfId="41054"/>
    <cellStyle name="Note 2 4 3 4" xfId="30371"/>
    <cellStyle name="Note 2 4 3_Table 2A-1_EFT (Annual)" xfId="15590"/>
    <cellStyle name="Note 2 4 4" xfId="10318"/>
    <cellStyle name="Note 2 4 4 2" xfId="22434"/>
    <cellStyle name="Note 2 4 4 2 2" xfId="43620"/>
    <cellStyle name="Note 2 4 4 3" xfId="33016"/>
    <cellStyle name="Note 2 4 5" xfId="17321"/>
    <cellStyle name="Note 2 4 5 2" xfId="38508"/>
    <cellStyle name="Note 2 4 6" xfId="27628"/>
    <cellStyle name="Note 2 4_Table 2A-1_EFT (Annual)" xfId="7283"/>
    <cellStyle name="Note 2 5" xfId="717"/>
    <cellStyle name="Note 2 5 2" xfId="4278"/>
    <cellStyle name="Note 2 5 2 2" xfId="12562"/>
    <cellStyle name="Note 2 5 2 2 2" xfId="24580"/>
    <cellStyle name="Note 2 5 2 2 2 2" xfId="45766"/>
    <cellStyle name="Note 2 5 2 2 3" xfId="35162"/>
    <cellStyle name="Note 2 5 2 3" xfId="19467"/>
    <cellStyle name="Note 2 5 2 3 2" xfId="40654"/>
    <cellStyle name="Note 2 5 2 4" xfId="29935"/>
    <cellStyle name="Note 2 5 2_Table 2A-1_EFT (Annual)" xfId="15591"/>
    <cellStyle name="Note 2 5 3" xfId="9909"/>
    <cellStyle name="Note 2 5 3 2" xfId="22034"/>
    <cellStyle name="Note 2 5 3 2 2" xfId="43220"/>
    <cellStyle name="Note 2 5 3 3" xfId="32616"/>
    <cellStyle name="Note 2 5 4" xfId="16921"/>
    <cellStyle name="Note 2 5 4 2" xfId="38108"/>
    <cellStyle name="Note 2 5 5" xfId="27192"/>
    <cellStyle name="Note 2 5_Table 2A-1_EFT (Annual)" xfId="7285"/>
    <cellStyle name="Note 2 6" xfId="1806"/>
    <cellStyle name="Note 2 6 2" xfId="5367"/>
    <cellStyle name="Note 2 6 2 2" xfId="13582"/>
    <cellStyle name="Note 2 6 2 2 2" xfId="25570"/>
    <cellStyle name="Note 2 6 2 2 2 2" xfId="46756"/>
    <cellStyle name="Note 2 6 2 2 3" xfId="36152"/>
    <cellStyle name="Note 2 6 2 3" xfId="20457"/>
    <cellStyle name="Note 2 6 2 3 2" xfId="41644"/>
    <cellStyle name="Note 2 6 2 4" xfId="31024"/>
    <cellStyle name="Note 2 6 2_Table 2A-1_EFT (Annual)" xfId="15592"/>
    <cellStyle name="Note 2 6 3" xfId="10926"/>
    <cellStyle name="Note 2 6 3 2" xfId="23024"/>
    <cellStyle name="Note 2 6 3 2 2" xfId="44210"/>
    <cellStyle name="Note 2 6 3 3" xfId="33606"/>
    <cellStyle name="Note 2 6 4" xfId="17911"/>
    <cellStyle name="Note 2 6 4 2" xfId="39098"/>
    <cellStyle name="Note 2 6 5" xfId="28281"/>
    <cellStyle name="Note 2 6_Table 2A-1_EFT (Annual)" xfId="7286"/>
    <cellStyle name="Note 2 7" xfId="3689"/>
    <cellStyle name="Note 2 7 2" xfId="12061"/>
    <cellStyle name="Note 2 7 2 2" xfId="24092"/>
    <cellStyle name="Note 2 7 2 2 2" xfId="45278"/>
    <cellStyle name="Note 2 7 2 3" xfId="34674"/>
    <cellStyle name="Note 2 7 3" xfId="18979"/>
    <cellStyle name="Note 2 7 3 2" xfId="40166"/>
    <cellStyle name="Note 2 7 4" xfId="29398"/>
    <cellStyle name="Note 2 7_Table 2A-1_EFT (Annual)" xfId="15593"/>
    <cellStyle name="Note 2 8" xfId="9379"/>
    <cellStyle name="Note 2 8 2" xfId="21546"/>
    <cellStyle name="Note 2 8 2 2" xfId="42732"/>
    <cellStyle name="Note 2 8 3" xfId="32128"/>
    <cellStyle name="Note 2 9" xfId="16433"/>
    <cellStyle name="Note 2 9 2" xfId="37620"/>
    <cellStyle name="Note 2_Table 2A-1_EFT (Annual)" xfId="3255"/>
    <cellStyle name="Note 20" xfId="179"/>
    <cellStyle name="Note 20 10" xfId="26734"/>
    <cellStyle name="Note 20 2" xfId="572"/>
    <cellStyle name="Note 20 2 2" xfId="1549"/>
    <cellStyle name="Note 20 2 2 2" xfId="2819"/>
    <cellStyle name="Note 20 2 2 2 2" xfId="6380"/>
    <cellStyle name="Note 20 2 2 2 2 2" xfId="14574"/>
    <cellStyle name="Note 20 2 2 2 2 2 2" xfId="26546"/>
    <cellStyle name="Note 20 2 2 2 2 2 2 2" xfId="47732"/>
    <cellStyle name="Note 20 2 2 2 2 2 3" xfId="37128"/>
    <cellStyle name="Note 20 2 2 2 2 3" xfId="21433"/>
    <cellStyle name="Note 20 2 2 2 2 3 2" xfId="42620"/>
    <cellStyle name="Note 20 2 2 2 2 4" xfId="32036"/>
    <cellStyle name="Note 20 2 2 2 2_Table 2A-1_EFT (Annual)" xfId="15594"/>
    <cellStyle name="Note 20 2 2 2 3" xfId="11916"/>
    <cellStyle name="Note 20 2 2 2 3 2" xfId="24000"/>
    <cellStyle name="Note 20 2 2 2 3 2 2" xfId="45186"/>
    <cellStyle name="Note 20 2 2 2 3 3" xfId="34582"/>
    <cellStyle name="Note 20 2 2 2 4" xfId="18887"/>
    <cellStyle name="Note 20 2 2 2 4 2" xfId="40074"/>
    <cellStyle name="Note 20 2 2 2 5" xfId="29293"/>
    <cellStyle name="Note 20 2 2 2_Table 2A-1_EFT (Annual)" xfId="7288"/>
    <cellStyle name="Note 20 2 2 3" xfId="5110"/>
    <cellStyle name="Note 20 2 2 3 2" xfId="13370"/>
    <cellStyle name="Note 20 2 2 3 2 2" xfId="25376"/>
    <cellStyle name="Note 20 2 2 3 2 2 2" xfId="46562"/>
    <cellStyle name="Note 20 2 2 3 2 3" xfId="35958"/>
    <cellStyle name="Note 20 2 2 3 3" xfId="20263"/>
    <cellStyle name="Note 20 2 2 3 3 2" xfId="41450"/>
    <cellStyle name="Note 20 2 2 3 4" xfId="30767"/>
    <cellStyle name="Note 20 2 2 3_Table 2A-1_EFT (Annual)" xfId="15595"/>
    <cellStyle name="Note 20 2 2 4" xfId="10714"/>
    <cellStyle name="Note 20 2 2 4 2" xfId="22830"/>
    <cellStyle name="Note 20 2 2 4 2 2" xfId="44016"/>
    <cellStyle name="Note 20 2 2 4 3" xfId="33412"/>
    <cellStyle name="Note 20 2 2 5" xfId="17717"/>
    <cellStyle name="Note 20 2 2 5 2" xfId="38904"/>
    <cellStyle name="Note 20 2 2 6" xfId="28024"/>
    <cellStyle name="Note 20 2 2_Table 2A-1_EFT (Annual)" xfId="7287"/>
    <cellStyle name="Note 20 2 3" xfId="1074"/>
    <cellStyle name="Note 20 2 3 2" xfId="4635"/>
    <cellStyle name="Note 20 2 3 2 2" xfId="12895"/>
    <cellStyle name="Note 20 2 3 2 2 2" xfId="24901"/>
    <cellStyle name="Note 20 2 3 2 2 2 2" xfId="46087"/>
    <cellStyle name="Note 20 2 3 2 2 3" xfId="35483"/>
    <cellStyle name="Note 20 2 3 2 3" xfId="19788"/>
    <cellStyle name="Note 20 2 3 2 3 2" xfId="40975"/>
    <cellStyle name="Note 20 2 3 2 4" xfId="30292"/>
    <cellStyle name="Note 20 2 3 2_Table 2A-1_EFT (Annual)" xfId="15596"/>
    <cellStyle name="Note 20 2 3 3" xfId="10239"/>
    <cellStyle name="Note 20 2 3 3 2" xfId="22355"/>
    <cellStyle name="Note 20 2 3 3 2 2" xfId="43541"/>
    <cellStyle name="Note 20 2 3 3 3" xfId="32937"/>
    <cellStyle name="Note 20 2 3 4" xfId="17242"/>
    <cellStyle name="Note 20 2 3 4 2" xfId="38429"/>
    <cellStyle name="Note 20 2 3 5" xfId="27549"/>
    <cellStyle name="Note 20 2 3_Table 2A-1_EFT (Annual)" xfId="7289"/>
    <cellStyle name="Note 20 2 4" xfId="2288"/>
    <cellStyle name="Note 20 2 4 2" xfId="5849"/>
    <cellStyle name="Note 20 2 4 2 2" xfId="14064"/>
    <cellStyle name="Note 20 2 4 2 2 2" xfId="26052"/>
    <cellStyle name="Note 20 2 4 2 2 2 2" xfId="47238"/>
    <cellStyle name="Note 20 2 4 2 2 3" xfId="36634"/>
    <cellStyle name="Note 20 2 4 2 3" xfId="20939"/>
    <cellStyle name="Note 20 2 4 2 3 2" xfId="42126"/>
    <cellStyle name="Note 20 2 4 2 4" xfId="31506"/>
    <cellStyle name="Note 20 2 4 2_Table 2A-1_EFT (Annual)" xfId="15597"/>
    <cellStyle name="Note 20 2 4 3" xfId="11408"/>
    <cellStyle name="Note 20 2 4 3 2" xfId="23506"/>
    <cellStyle name="Note 20 2 4 3 2 2" xfId="44692"/>
    <cellStyle name="Note 20 2 4 3 3" xfId="34088"/>
    <cellStyle name="Note 20 2 4 4" xfId="18393"/>
    <cellStyle name="Note 20 2 4 4 2" xfId="39580"/>
    <cellStyle name="Note 20 2 4 5" xfId="28763"/>
    <cellStyle name="Note 20 2 4_Table 2A-1_EFT (Annual)" xfId="7290"/>
    <cellStyle name="Note 20 2 5" xfId="4142"/>
    <cellStyle name="Note 20 2 5 2" xfId="12466"/>
    <cellStyle name="Note 20 2 5 2 2" xfId="24488"/>
    <cellStyle name="Note 20 2 5 2 2 2" xfId="45674"/>
    <cellStyle name="Note 20 2 5 2 3" xfId="35070"/>
    <cellStyle name="Note 20 2 5 3" xfId="19375"/>
    <cellStyle name="Note 20 2 5 3 2" xfId="40562"/>
    <cellStyle name="Note 20 2 5 4" xfId="29830"/>
    <cellStyle name="Note 20 2 5_Table 2A-1_EFT (Annual)" xfId="15598"/>
    <cellStyle name="Note 20 2 6" xfId="9805"/>
    <cellStyle name="Note 20 2 6 2" xfId="21942"/>
    <cellStyle name="Note 20 2 6 2 2" xfId="43128"/>
    <cellStyle name="Note 20 2 6 3" xfId="32524"/>
    <cellStyle name="Note 20 2 7" xfId="16829"/>
    <cellStyle name="Note 20 2 7 2" xfId="38016"/>
    <cellStyle name="Note 20 2 8" xfId="27087"/>
    <cellStyle name="Note 20 2_Table 2A-1_EFT (Annual)" xfId="3259"/>
    <cellStyle name="Note 20 3" xfId="410"/>
    <cellStyle name="Note 20 3 2" xfId="1393"/>
    <cellStyle name="Note 20 3 2 2" xfId="2663"/>
    <cellStyle name="Note 20 3 2 2 2" xfId="6224"/>
    <cellStyle name="Note 20 3 2 2 2 2" xfId="14418"/>
    <cellStyle name="Note 20 3 2 2 2 2 2" xfId="26390"/>
    <cellStyle name="Note 20 3 2 2 2 2 2 2" xfId="47576"/>
    <cellStyle name="Note 20 3 2 2 2 2 3" xfId="36972"/>
    <cellStyle name="Note 20 3 2 2 2 3" xfId="21277"/>
    <cellStyle name="Note 20 3 2 2 2 3 2" xfId="42464"/>
    <cellStyle name="Note 20 3 2 2 2 4" xfId="31880"/>
    <cellStyle name="Note 20 3 2 2 2_Table 2A-1_EFT (Annual)" xfId="15599"/>
    <cellStyle name="Note 20 3 2 2 3" xfId="11760"/>
    <cellStyle name="Note 20 3 2 2 3 2" xfId="23844"/>
    <cellStyle name="Note 20 3 2 2 3 2 2" xfId="45030"/>
    <cellStyle name="Note 20 3 2 2 3 3" xfId="34426"/>
    <cellStyle name="Note 20 3 2 2 4" xfId="18731"/>
    <cellStyle name="Note 20 3 2 2 4 2" xfId="39918"/>
    <cellStyle name="Note 20 3 2 2 5" xfId="29137"/>
    <cellStyle name="Note 20 3 2 2_Table 2A-1_EFT (Annual)" xfId="7292"/>
    <cellStyle name="Note 20 3 2 3" xfId="4954"/>
    <cellStyle name="Note 20 3 2 3 2" xfId="13214"/>
    <cellStyle name="Note 20 3 2 3 2 2" xfId="25220"/>
    <cellStyle name="Note 20 3 2 3 2 2 2" xfId="46406"/>
    <cellStyle name="Note 20 3 2 3 2 3" xfId="35802"/>
    <cellStyle name="Note 20 3 2 3 3" xfId="20107"/>
    <cellStyle name="Note 20 3 2 3 3 2" xfId="41294"/>
    <cellStyle name="Note 20 3 2 3 4" xfId="30611"/>
    <cellStyle name="Note 20 3 2 3_Table 2A-1_EFT (Annual)" xfId="15600"/>
    <cellStyle name="Note 20 3 2 4" xfId="10558"/>
    <cellStyle name="Note 20 3 2 4 2" xfId="22674"/>
    <cellStyle name="Note 20 3 2 4 2 2" xfId="43860"/>
    <cellStyle name="Note 20 3 2 4 3" xfId="33256"/>
    <cellStyle name="Note 20 3 2 5" xfId="17561"/>
    <cellStyle name="Note 20 3 2 5 2" xfId="38748"/>
    <cellStyle name="Note 20 3 2 6" xfId="27868"/>
    <cellStyle name="Note 20 3 2_Table 2A-1_EFT (Annual)" xfId="7291"/>
    <cellStyle name="Note 20 3 3" xfId="942"/>
    <cellStyle name="Note 20 3 3 2" xfId="4503"/>
    <cellStyle name="Note 20 3 3 2 2" xfId="12765"/>
    <cellStyle name="Note 20 3 3 2 2 2" xfId="24775"/>
    <cellStyle name="Note 20 3 3 2 2 2 2" xfId="45961"/>
    <cellStyle name="Note 20 3 3 2 2 3" xfId="35357"/>
    <cellStyle name="Note 20 3 3 2 3" xfId="19662"/>
    <cellStyle name="Note 20 3 3 2 3 2" xfId="40849"/>
    <cellStyle name="Note 20 3 3 2 4" xfId="30160"/>
    <cellStyle name="Note 20 3 3 2_Table 2A-1_EFT (Annual)" xfId="15601"/>
    <cellStyle name="Note 20 3 3 3" xfId="10112"/>
    <cellStyle name="Note 20 3 3 3 2" xfId="22229"/>
    <cellStyle name="Note 20 3 3 3 2 2" xfId="43415"/>
    <cellStyle name="Note 20 3 3 3 3" xfId="32811"/>
    <cellStyle name="Note 20 3 3 4" xfId="17116"/>
    <cellStyle name="Note 20 3 3 4 2" xfId="38303"/>
    <cellStyle name="Note 20 3 3 5" xfId="27417"/>
    <cellStyle name="Note 20 3 3_Table 2A-1_EFT (Annual)" xfId="7293"/>
    <cellStyle name="Note 20 3 4" xfId="2132"/>
    <cellStyle name="Note 20 3 4 2" xfId="5693"/>
    <cellStyle name="Note 20 3 4 2 2" xfId="13908"/>
    <cellStyle name="Note 20 3 4 2 2 2" xfId="25896"/>
    <cellStyle name="Note 20 3 4 2 2 2 2" xfId="47082"/>
    <cellStyle name="Note 20 3 4 2 2 3" xfId="36478"/>
    <cellStyle name="Note 20 3 4 2 3" xfId="20783"/>
    <cellStyle name="Note 20 3 4 2 3 2" xfId="41970"/>
    <cellStyle name="Note 20 3 4 2 4" xfId="31350"/>
    <cellStyle name="Note 20 3 4 2_Table 2A-1_EFT (Annual)" xfId="15602"/>
    <cellStyle name="Note 20 3 4 3" xfId="11252"/>
    <cellStyle name="Note 20 3 4 3 2" xfId="23350"/>
    <cellStyle name="Note 20 3 4 3 2 2" xfId="44536"/>
    <cellStyle name="Note 20 3 4 3 3" xfId="33932"/>
    <cellStyle name="Note 20 3 4 4" xfId="18237"/>
    <cellStyle name="Note 20 3 4 4 2" xfId="39424"/>
    <cellStyle name="Note 20 3 4 5" xfId="28607"/>
    <cellStyle name="Note 20 3 4_Table 2A-1_EFT (Annual)" xfId="7294"/>
    <cellStyle name="Note 20 3 5" xfId="3980"/>
    <cellStyle name="Note 20 3 5 2" xfId="12308"/>
    <cellStyle name="Note 20 3 5 2 2" xfId="24332"/>
    <cellStyle name="Note 20 3 5 2 2 2" xfId="45518"/>
    <cellStyle name="Note 20 3 5 2 3" xfId="34914"/>
    <cellStyle name="Note 20 3 5 3" xfId="19219"/>
    <cellStyle name="Note 20 3 5 3 2" xfId="40406"/>
    <cellStyle name="Note 20 3 5 4" xfId="29668"/>
    <cellStyle name="Note 20 3 5_Table 2A-1_EFT (Annual)" xfId="15603"/>
    <cellStyle name="Note 20 3 6" xfId="9645"/>
    <cellStyle name="Note 20 3 6 2" xfId="21786"/>
    <cellStyle name="Note 20 3 6 2 2" xfId="42972"/>
    <cellStyle name="Note 20 3 6 3" xfId="32368"/>
    <cellStyle name="Note 20 3 7" xfId="16673"/>
    <cellStyle name="Note 20 3 7 2" xfId="37860"/>
    <cellStyle name="Note 20 3 8" xfId="26925"/>
    <cellStyle name="Note 20 3_Table 2A-1_EFT (Annual)" xfId="3260"/>
    <cellStyle name="Note 20 4" xfId="1227"/>
    <cellStyle name="Note 20 4 2" xfId="2497"/>
    <cellStyle name="Note 20 4 2 2" xfId="6058"/>
    <cellStyle name="Note 20 4 2 2 2" xfId="14252"/>
    <cellStyle name="Note 20 4 2 2 2 2" xfId="26224"/>
    <cellStyle name="Note 20 4 2 2 2 2 2" xfId="47410"/>
    <cellStyle name="Note 20 4 2 2 2 3" xfId="36806"/>
    <cellStyle name="Note 20 4 2 2 3" xfId="21111"/>
    <cellStyle name="Note 20 4 2 2 3 2" xfId="42298"/>
    <cellStyle name="Note 20 4 2 2 4" xfId="31714"/>
    <cellStyle name="Note 20 4 2 2_Table 2A-1_EFT (Annual)" xfId="15604"/>
    <cellStyle name="Note 20 4 2 3" xfId="11594"/>
    <cellStyle name="Note 20 4 2 3 2" xfId="23678"/>
    <cellStyle name="Note 20 4 2 3 2 2" xfId="44864"/>
    <cellStyle name="Note 20 4 2 3 3" xfId="34260"/>
    <cellStyle name="Note 20 4 2 4" xfId="18565"/>
    <cellStyle name="Note 20 4 2 4 2" xfId="39752"/>
    <cellStyle name="Note 20 4 2 5" xfId="28971"/>
    <cellStyle name="Note 20 4 2_Table 2A-1_EFT (Annual)" xfId="7296"/>
    <cellStyle name="Note 20 4 3" xfId="4788"/>
    <cellStyle name="Note 20 4 3 2" xfId="13048"/>
    <cellStyle name="Note 20 4 3 2 2" xfId="25054"/>
    <cellStyle name="Note 20 4 3 2 2 2" xfId="46240"/>
    <cellStyle name="Note 20 4 3 2 3" xfId="35636"/>
    <cellStyle name="Note 20 4 3 3" xfId="19941"/>
    <cellStyle name="Note 20 4 3 3 2" xfId="41128"/>
    <cellStyle name="Note 20 4 3 4" xfId="30445"/>
    <cellStyle name="Note 20 4 3_Table 2A-1_EFT (Annual)" xfId="15605"/>
    <cellStyle name="Note 20 4 4" xfId="10392"/>
    <cellStyle name="Note 20 4 4 2" xfId="22508"/>
    <cellStyle name="Note 20 4 4 2 2" xfId="43694"/>
    <cellStyle name="Note 20 4 4 3" xfId="33090"/>
    <cellStyle name="Note 20 4 5" xfId="17395"/>
    <cellStyle name="Note 20 4 5 2" xfId="38582"/>
    <cellStyle name="Note 20 4 6" xfId="27702"/>
    <cellStyle name="Note 20 4_Table 2A-1_EFT (Annual)" xfId="7295"/>
    <cellStyle name="Note 20 5" xfId="783"/>
    <cellStyle name="Note 20 5 2" xfId="4344"/>
    <cellStyle name="Note 20 5 2 2" xfId="12624"/>
    <cellStyle name="Note 20 5 2 2 2" xfId="24641"/>
    <cellStyle name="Note 20 5 2 2 2 2" xfId="45827"/>
    <cellStyle name="Note 20 5 2 2 3" xfId="35223"/>
    <cellStyle name="Note 20 5 2 3" xfId="19528"/>
    <cellStyle name="Note 20 5 2 3 2" xfId="40715"/>
    <cellStyle name="Note 20 5 2 4" xfId="30001"/>
    <cellStyle name="Note 20 5 2_Table 2A-1_EFT (Annual)" xfId="15606"/>
    <cellStyle name="Note 20 5 3" xfId="9972"/>
    <cellStyle name="Note 20 5 3 2" xfId="22095"/>
    <cellStyle name="Note 20 5 3 2 2" xfId="43281"/>
    <cellStyle name="Note 20 5 3 3" xfId="32677"/>
    <cellStyle name="Note 20 5 4" xfId="16982"/>
    <cellStyle name="Note 20 5 4 2" xfId="38169"/>
    <cellStyle name="Note 20 5 5" xfId="27258"/>
    <cellStyle name="Note 20 5_Table 2A-1_EFT (Annual)" xfId="7297"/>
    <cellStyle name="Note 20 6" xfId="1966"/>
    <cellStyle name="Note 20 6 2" xfId="5527"/>
    <cellStyle name="Note 20 6 2 2" xfId="13742"/>
    <cellStyle name="Note 20 6 2 2 2" xfId="25730"/>
    <cellStyle name="Note 20 6 2 2 2 2" xfId="46916"/>
    <cellStyle name="Note 20 6 2 2 3" xfId="36312"/>
    <cellStyle name="Note 20 6 2 3" xfId="20617"/>
    <cellStyle name="Note 20 6 2 3 2" xfId="41804"/>
    <cellStyle name="Note 20 6 2 4" xfId="31184"/>
    <cellStyle name="Note 20 6 2_Table 2A-1_EFT (Annual)" xfId="15607"/>
    <cellStyle name="Note 20 6 3" xfId="11086"/>
    <cellStyle name="Note 20 6 3 2" xfId="23184"/>
    <cellStyle name="Note 20 6 3 2 2" xfId="44370"/>
    <cellStyle name="Note 20 6 3 3" xfId="33766"/>
    <cellStyle name="Note 20 6 4" xfId="18071"/>
    <cellStyle name="Note 20 6 4 2" xfId="39258"/>
    <cellStyle name="Note 20 6 5" xfId="28441"/>
    <cellStyle name="Note 20 6_Table 2A-1_EFT (Annual)" xfId="7298"/>
    <cellStyle name="Note 20 7" xfId="3768"/>
    <cellStyle name="Note 20 7 2" xfId="12136"/>
    <cellStyle name="Note 20 7 2 2" xfId="24166"/>
    <cellStyle name="Note 20 7 2 2 2" xfId="45352"/>
    <cellStyle name="Note 20 7 2 3" xfId="34748"/>
    <cellStyle name="Note 20 7 3" xfId="19053"/>
    <cellStyle name="Note 20 7 3 2" xfId="40240"/>
    <cellStyle name="Note 20 7 4" xfId="29477"/>
    <cellStyle name="Note 20 7_Table 2A-1_EFT (Annual)" xfId="15608"/>
    <cellStyle name="Note 20 8" xfId="9455"/>
    <cellStyle name="Note 20 8 2" xfId="21620"/>
    <cellStyle name="Note 20 8 2 2" xfId="42806"/>
    <cellStyle name="Note 20 8 3" xfId="32202"/>
    <cellStyle name="Note 20 9" xfId="16507"/>
    <cellStyle name="Note 20 9 2" xfId="37694"/>
    <cellStyle name="Note 20_Table 2A-1_EFT (Annual)" xfId="3258"/>
    <cellStyle name="Note 21" xfId="202"/>
    <cellStyle name="Note 21 10" xfId="26757"/>
    <cellStyle name="Note 21 2" xfId="595"/>
    <cellStyle name="Note 21 2 2" xfId="1572"/>
    <cellStyle name="Note 21 2 2 2" xfId="2842"/>
    <cellStyle name="Note 21 2 2 2 2" xfId="6403"/>
    <cellStyle name="Note 21 2 2 2 2 2" xfId="14597"/>
    <cellStyle name="Note 21 2 2 2 2 2 2" xfId="26569"/>
    <cellStyle name="Note 21 2 2 2 2 2 2 2" xfId="47755"/>
    <cellStyle name="Note 21 2 2 2 2 2 3" xfId="37151"/>
    <cellStyle name="Note 21 2 2 2 2 3" xfId="21456"/>
    <cellStyle name="Note 21 2 2 2 2 3 2" xfId="42643"/>
    <cellStyle name="Note 21 2 2 2 2 4" xfId="32059"/>
    <cellStyle name="Note 21 2 2 2 2_Table 2A-1_EFT (Annual)" xfId="15609"/>
    <cellStyle name="Note 21 2 2 2 3" xfId="11939"/>
    <cellStyle name="Note 21 2 2 2 3 2" xfId="24023"/>
    <cellStyle name="Note 21 2 2 2 3 2 2" xfId="45209"/>
    <cellStyle name="Note 21 2 2 2 3 3" xfId="34605"/>
    <cellStyle name="Note 21 2 2 2 4" xfId="18910"/>
    <cellStyle name="Note 21 2 2 2 4 2" xfId="40097"/>
    <cellStyle name="Note 21 2 2 2 5" xfId="29316"/>
    <cellStyle name="Note 21 2 2 2_Table 2A-1_EFT (Annual)" xfId="7300"/>
    <cellStyle name="Note 21 2 2 3" xfId="5133"/>
    <cellStyle name="Note 21 2 2 3 2" xfId="13393"/>
    <cellStyle name="Note 21 2 2 3 2 2" xfId="25399"/>
    <cellStyle name="Note 21 2 2 3 2 2 2" xfId="46585"/>
    <cellStyle name="Note 21 2 2 3 2 3" xfId="35981"/>
    <cellStyle name="Note 21 2 2 3 3" xfId="20286"/>
    <cellStyle name="Note 21 2 2 3 3 2" xfId="41473"/>
    <cellStyle name="Note 21 2 2 3 4" xfId="30790"/>
    <cellStyle name="Note 21 2 2 3_Table 2A-1_EFT (Annual)" xfId="15610"/>
    <cellStyle name="Note 21 2 2 4" xfId="10737"/>
    <cellStyle name="Note 21 2 2 4 2" xfId="22853"/>
    <cellStyle name="Note 21 2 2 4 2 2" xfId="44039"/>
    <cellStyle name="Note 21 2 2 4 3" xfId="33435"/>
    <cellStyle name="Note 21 2 2 5" xfId="17740"/>
    <cellStyle name="Note 21 2 2 5 2" xfId="38927"/>
    <cellStyle name="Note 21 2 2 6" xfId="28047"/>
    <cellStyle name="Note 21 2 2_Table 2A-1_EFT (Annual)" xfId="7299"/>
    <cellStyle name="Note 21 2 3" xfId="1092"/>
    <cellStyle name="Note 21 2 3 2" xfId="4653"/>
    <cellStyle name="Note 21 2 3 2 2" xfId="12913"/>
    <cellStyle name="Note 21 2 3 2 2 2" xfId="24919"/>
    <cellStyle name="Note 21 2 3 2 2 2 2" xfId="46105"/>
    <cellStyle name="Note 21 2 3 2 2 3" xfId="35501"/>
    <cellStyle name="Note 21 2 3 2 3" xfId="19806"/>
    <cellStyle name="Note 21 2 3 2 3 2" xfId="40993"/>
    <cellStyle name="Note 21 2 3 2 4" xfId="30310"/>
    <cellStyle name="Note 21 2 3 2_Table 2A-1_EFT (Annual)" xfId="15611"/>
    <cellStyle name="Note 21 2 3 3" xfId="10257"/>
    <cellStyle name="Note 21 2 3 3 2" xfId="22373"/>
    <cellStyle name="Note 21 2 3 3 2 2" xfId="43559"/>
    <cellStyle name="Note 21 2 3 3 3" xfId="32955"/>
    <cellStyle name="Note 21 2 3 4" xfId="17260"/>
    <cellStyle name="Note 21 2 3 4 2" xfId="38447"/>
    <cellStyle name="Note 21 2 3 5" xfId="27567"/>
    <cellStyle name="Note 21 2 3_Table 2A-1_EFT (Annual)" xfId="7301"/>
    <cellStyle name="Note 21 2 4" xfId="2311"/>
    <cellStyle name="Note 21 2 4 2" xfId="5872"/>
    <cellStyle name="Note 21 2 4 2 2" xfId="14087"/>
    <cellStyle name="Note 21 2 4 2 2 2" xfId="26075"/>
    <cellStyle name="Note 21 2 4 2 2 2 2" xfId="47261"/>
    <cellStyle name="Note 21 2 4 2 2 3" xfId="36657"/>
    <cellStyle name="Note 21 2 4 2 3" xfId="20962"/>
    <cellStyle name="Note 21 2 4 2 3 2" xfId="42149"/>
    <cellStyle name="Note 21 2 4 2 4" xfId="31529"/>
    <cellStyle name="Note 21 2 4 2_Table 2A-1_EFT (Annual)" xfId="15612"/>
    <cellStyle name="Note 21 2 4 3" xfId="11431"/>
    <cellStyle name="Note 21 2 4 3 2" xfId="23529"/>
    <cellStyle name="Note 21 2 4 3 2 2" xfId="44715"/>
    <cellStyle name="Note 21 2 4 3 3" xfId="34111"/>
    <cellStyle name="Note 21 2 4 4" xfId="18416"/>
    <cellStyle name="Note 21 2 4 4 2" xfId="39603"/>
    <cellStyle name="Note 21 2 4 5" xfId="28786"/>
    <cellStyle name="Note 21 2 4_Table 2A-1_EFT (Annual)" xfId="7302"/>
    <cellStyle name="Note 21 2 5" xfId="4165"/>
    <cellStyle name="Note 21 2 5 2" xfId="12489"/>
    <cellStyle name="Note 21 2 5 2 2" xfId="24511"/>
    <cellStyle name="Note 21 2 5 2 2 2" xfId="45697"/>
    <cellStyle name="Note 21 2 5 2 3" xfId="35093"/>
    <cellStyle name="Note 21 2 5 3" xfId="19398"/>
    <cellStyle name="Note 21 2 5 3 2" xfId="40585"/>
    <cellStyle name="Note 21 2 5 4" xfId="29853"/>
    <cellStyle name="Note 21 2 5_Table 2A-1_EFT (Annual)" xfId="15613"/>
    <cellStyle name="Note 21 2 6" xfId="9828"/>
    <cellStyle name="Note 21 2 6 2" xfId="21965"/>
    <cellStyle name="Note 21 2 6 2 2" xfId="43151"/>
    <cellStyle name="Note 21 2 6 3" xfId="32547"/>
    <cellStyle name="Note 21 2 7" xfId="16852"/>
    <cellStyle name="Note 21 2 7 2" xfId="38039"/>
    <cellStyle name="Note 21 2 8" xfId="27110"/>
    <cellStyle name="Note 21 2_Table 2A-1_EFT (Annual)" xfId="3262"/>
    <cellStyle name="Note 21 3" xfId="431"/>
    <cellStyle name="Note 21 3 2" xfId="1414"/>
    <cellStyle name="Note 21 3 2 2" xfId="2684"/>
    <cellStyle name="Note 21 3 2 2 2" xfId="6245"/>
    <cellStyle name="Note 21 3 2 2 2 2" xfId="14439"/>
    <cellStyle name="Note 21 3 2 2 2 2 2" xfId="26411"/>
    <cellStyle name="Note 21 3 2 2 2 2 2 2" xfId="47597"/>
    <cellStyle name="Note 21 3 2 2 2 2 3" xfId="36993"/>
    <cellStyle name="Note 21 3 2 2 2 3" xfId="21298"/>
    <cellStyle name="Note 21 3 2 2 2 3 2" xfId="42485"/>
    <cellStyle name="Note 21 3 2 2 2 4" xfId="31901"/>
    <cellStyle name="Note 21 3 2 2 2_Table 2A-1_EFT (Annual)" xfId="15614"/>
    <cellStyle name="Note 21 3 2 2 3" xfId="11781"/>
    <cellStyle name="Note 21 3 2 2 3 2" xfId="23865"/>
    <cellStyle name="Note 21 3 2 2 3 2 2" xfId="45051"/>
    <cellStyle name="Note 21 3 2 2 3 3" xfId="34447"/>
    <cellStyle name="Note 21 3 2 2 4" xfId="18752"/>
    <cellStyle name="Note 21 3 2 2 4 2" xfId="39939"/>
    <cellStyle name="Note 21 3 2 2 5" xfId="29158"/>
    <cellStyle name="Note 21 3 2 2_Table 2A-1_EFT (Annual)" xfId="7304"/>
    <cellStyle name="Note 21 3 2 3" xfId="4975"/>
    <cellStyle name="Note 21 3 2 3 2" xfId="13235"/>
    <cellStyle name="Note 21 3 2 3 2 2" xfId="25241"/>
    <cellStyle name="Note 21 3 2 3 2 2 2" xfId="46427"/>
    <cellStyle name="Note 21 3 2 3 2 3" xfId="35823"/>
    <cellStyle name="Note 21 3 2 3 3" xfId="20128"/>
    <cellStyle name="Note 21 3 2 3 3 2" xfId="41315"/>
    <cellStyle name="Note 21 3 2 3 4" xfId="30632"/>
    <cellStyle name="Note 21 3 2 3_Table 2A-1_EFT (Annual)" xfId="15615"/>
    <cellStyle name="Note 21 3 2 4" xfId="10579"/>
    <cellStyle name="Note 21 3 2 4 2" xfId="22695"/>
    <cellStyle name="Note 21 3 2 4 2 2" xfId="43881"/>
    <cellStyle name="Note 21 3 2 4 3" xfId="33277"/>
    <cellStyle name="Note 21 3 2 5" xfId="17582"/>
    <cellStyle name="Note 21 3 2 5 2" xfId="38769"/>
    <cellStyle name="Note 21 3 2 6" xfId="27889"/>
    <cellStyle name="Note 21 3 2_Table 2A-1_EFT (Annual)" xfId="7303"/>
    <cellStyle name="Note 21 3 3" xfId="958"/>
    <cellStyle name="Note 21 3 3 2" xfId="4519"/>
    <cellStyle name="Note 21 3 3 2 2" xfId="12781"/>
    <cellStyle name="Note 21 3 3 2 2 2" xfId="24791"/>
    <cellStyle name="Note 21 3 3 2 2 2 2" xfId="45977"/>
    <cellStyle name="Note 21 3 3 2 2 3" xfId="35373"/>
    <cellStyle name="Note 21 3 3 2 3" xfId="19678"/>
    <cellStyle name="Note 21 3 3 2 3 2" xfId="40865"/>
    <cellStyle name="Note 21 3 3 2 4" xfId="30176"/>
    <cellStyle name="Note 21 3 3 2_Table 2A-1_EFT (Annual)" xfId="15616"/>
    <cellStyle name="Note 21 3 3 3" xfId="10128"/>
    <cellStyle name="Note 21 3 3 3 2" xfId="22245"/>
    <cellStyle name="Note 21 3 3 3 2 2" xfId="43431"/>
    <cellStyle name="Note 21 3 3 3 3" xfId="32827"/>
    <cellStyle name="Note 21 3 3 4" xfId="17132"/>
    <cellStyle name="Note 21 3 3 4 2" xfId="38319"/>
    <cellStyle name="Note 21 3 3 5" xfId="27433"/>
    <cellStyle name="Note 21 3 3_Table 2A-1_EFT (Annual)" xfId="7305"/>
    <cellStyle name="Note 21 3 4" xfId="2153"/>
    <cellStyle name="Note 21 3 4 2" xfId="5714"/>
    <cellStyle name="Note 21 3 4 2 2" xfId="13929"/>
    <cellStyle name="Note 21 3 4 2 2 2" xfId="25917"/>
    <cellStyle name="Note 21 3 4 2 2 2 2" xfId="47103"/>
    <cellStyle name="Note 21 3 4 2 2 3" xfId="36499"/>
    <cellStyle name="Note 21 3 4 2 3" xfId="20804"/>
    <cellStyle name="Note 21 3 4 2 3 2" xfId="41991"/>
    <cellStyle name="Note 21 3 4 2 4" xfId="31371"/>
    <cellStyle name="Note 21 3 4 2_Table 2A-1_EFT (Annual)" xfId="15617"/>
    <cellStyle name="Note 21 3 4 3" xfId="11273"/>
    <cellStyle name="Note 21 3 4 3 2" xfId="23371"/>
    <cellStyle name="Note 21 3 4 3 2 2" xfId="44557"/>
    <cellStyle name="Note 21 3 4 3 3" xfId="33953"/>
    <cellStyle name="Note 21 3 4 4" xfId="18258"/>
    <cellStyle name="Note 21 3 4 4 2" xfId="39445"/>
    <cellStyle name="Note 21 3 4 5" xfId="28628"/>
    <cellStyle name="Note 21 3 4_Table 2A-1_EFT (Annual)" xfId="7306"/>
    <cellStyle name="Note 21 3 5" xfId="4001"/>
    <cellStyle name="Note 21 3 5 2" xfId="12329"/>
    <cellStyle name="Note 21 3 5 2 2" xfId="24353"/>
    <cellStyle name="Note 21 3 5 2 2 2" xfId="45539"/>
    <cellStyle name="Note 21 3 5 2 3" xfId="34935"/>
    <cellStyle name="Note 21 3 5 3" xfId="19240"/>
    <cellStyle name="Note 21 3 5 3 2" xfId="40427"/>
    <cellStyle name="Note 21 3 5 4" xfId="29689"/>
    <cellStyle name="Note 21 3 5_Table 2A-1_EFT (Annual)" xfId="15618"/>
    <cellStyle name="Note 21 3 6" xfId="9666"/>
    <cellStyle name="Note 21 3 6 2" xfId="21807"/>
    <cellStyle name="Note 21 3 6 2 2" xfId="42993"/>
    <cellStyle name="Note 21 3 6 3" xfId="32389"/>
    <cellStyle name="Note 21 3 7" xfId="16694"/>
    <cellStyle name="Note 21 3 7 2" xfId="37881"/>
    <cellStyle name="Note 21 3 8" xfId="26946"/>
    <cellStyle name="Note 21 3_Table 2A-1_EFT (Annual)" xfId="3263"/>
    <cellStyle name="Note 21 4" xfId="1250"/>
    <cellStyle name="Note 21 4 2" xfId="2520"/>
    <cellStyle name="Note 21 4 2 2" xfId="6081"/>
    <cellStyle name="Note 21 4 2 2 2" xfId="14275"/>
    <cellStyle name="Note 21 4 2 2 2 2" xfId="26247"/>
    <cellStyle name="Note 21 4 2 2 2 2 2" xfId="47433"/>
    <cellStyle name="Note 21 4 2 2 2 3" xfId="36829"/>
    <cellStyle name="Note 21 4 2 2 3" xfId="21134"/>
    <cellStyle name="Note 21 4 2 2 3 2" xfId="42321"/>
    <cellStyle name="Note 21 4 2 2 4" xfId="31737"/>
    <cellStyle name="Note 21 4 2 2_Table 2A-1_EFT (Annual)" xfId="15619"/>
    <cellStyle name="Note 21 4 2 3" xfId="11617"/>
    <cellStyle name="Note 21 4 2 3 2" xfId="23701"/>
    <cellStyle name="Note 21 4 2 3 2 2" xfId="44887"/>
    <cellStyle name="Note 21 4 2 3 3" xfId="34283"/>
    <cellStyle name="Note 21 4 2 4" xfId="18588"/>
    <cellStyle name="Note 21 4 2 4 2" xfId="39775"/>
    <cellStyle name="Note 21 4 2 5" xfId="28994"/>
    <cellStyle name="Note 21 4 2_Table 2A-1_EFT (Annual)" xfId="7308"/>
    <cellStyle name="Note 21 4 3" xfId="4811"/>
    <cellStyle name="Note 21 4 3 2" xfId="13071"/>
    <cellStyle name="Note 21 4 3 2 2" xfId="25077"/>
    <cellStyle name="Note 21 4 3 2 2 2" xfId="46263"/>
    <cellStyle name="Note 21 4 3 2 3" xfId="35659"/>
    <cellStyle name="Note 21 4 3 3" xfId="19964"/>
    <cellStyle name="Note 21 4 3 3 2" xfId="41151"/>
    <cellStyle name="Note 21 4 3 4" xfId="30468"/>
    <cellStyle name="Note 21 4 3_Table 2A-1_EFT (Annual)" xfId="15620"/>
    <cellStyle name="Note 21 4 4" xfId="10415"/>
    <cellStyle name="Note 21 4 4 2" xfId="22531"/>
    <cellStyle name="Note 21 4 4 2 2" xfId="43717"/>
    <cellStyle name="Note 21 4 4 3" xfId="33113"/>
    <cellStyle name="Note 21 4 5" xfId="17418"/>
    <cellStyle name="Note 21 4 5 2" xfId="38605"/>
    <cellStyle name="Note 21 4 6" xfId="27725"/>
    <cellStyle name="Note 21 4_Table 2A-1_EFT (Annual)" xfId="7307"/>
    <cellStyle name="Note 21 5" xfId="801"/>
    <cellStyle name="Note 21 5 2" xfId="4362"/>
    <cellStyle name="Note 21 5 2 2" xfId="12642"/>
    <cellStyle name="Note 21 5 2 2 2" xfId="24659"/>
    <cellStyle name="Note 21 5 2 2 2 2" xfId="45845"/>
    <cellStyle name="Note 21 5 2 2 3" xfId="35241"/>
    <cellStyle name="Note 21 5 2 3" xfId="19546"/>
    <cellStyle name="Note 21 5 2 3 2" xfId="40733"/>
    <cellStyle name="Note 21 5 2 4" xfId="30019"/>
    <cellStyle name="Note 21 5 2_Table 2A-1_EFT (Annual)" xfId="15621"/>
    <cellStyle name="Note 21 5 3" xfId="9990"/>
    <cellStyle name="Note 21 5 3 2" xfId="22113"/>
    <cellStyle name="Note 21 5 3 2 2" xfId="43299"/>
    <cellStyle name="Note 21 5 3 3" xfId="32695"/>
    <cellStyle name="Note 21 5 4" xfId="17000"/>
    <cellStyle name="Note 21 5 4 2" xfId="38187"/>
    <cellStyle name="Note 21 5 5" xfId="27276"/>
    <cellStyle name="Note 21 5_Table 2A-1_EFT (Annual)" xfId="7309"/>
    <cellStyle name="Note 21 6" xfId="1989"/>
    <cellStyle name="Note 21 6 2" xfId="5550"/>
    <cellStyle name="Note 21 6 2 2" xfId="13765"/>
    <cellStyle name="Note 21 6 2 2 2" xfId="25753"/>
    <cellStyle name="Note 21 6 2 2 2 2" xfId="46939"/>
    <cellStyle name="Note 21 6 2 2 3" xfId="36335"/>
    <cellStyle name="Note 21 6 2 3" xfId="20640"/>
    <cellStyle name="Note 21 6 2 3 2" xfId="41827"/>
    <cellStyle name="Note 21 6 2 4" xfId="31207"/>
    <cellStyle name="Note 21 6 2_Table 2A-1_EFT (Annual)" xfId="15622"/>
    <cellStyle name="Note 21 6 3" xfId="11109"/>
    <cellStyle name="Note 21 6 3 2" xfId="23207"/>
    <cellStyle name="Note 21 6 3 2 2" xfId="44393"/>
    <cellStyle name="Note 21 6 3 3" xfId="33789"/>
    <cellStyle name="Note 21 6 4" xfId="18094"/>
    <cellStyle name="Note 21 6 4 2" xfId="39281"/>
    <cellStyle name="Note 21 6 5" xfId="28464"/>
    <cellStyle name="Note 21 6_Table 2A-1_EFT (Annual)" xfId="7310"/>
    <cellStyle name="Note 21 7" xfId="3791"/>
    <cellStyle name="Note 21 7 2" xfId="12159"/>
    <cellStyle name="Note 21 7 2 2" xfId="24189"/>
    <cellStyle name="Note 21 7 2 2 2" xfId="45375"/>
    <cellStyle name="Note 21 7 2 3" xfId="34771"/>
    <cellStyle name="Note 21 7 3" xfId="19076"/>
    <cellStyle name="Note 21 7 3 2" xfId="40263"/>
    <cellStyle name="Note 21 7 4" xfId="29500"/>
    <cellStyle name="Note 21 7_Table 2A-1_EFT (Annual)" xfId="15623"/>
    <cellStyle name="Note 21 8" xfId="9478"/>
    <cellStyle name="Note 21 8 2" xfId="21643"/>
    <cellStyle name="Note 21 8 2 2" xfId="42829"/>
    <cellStyle name="Note 21 8 3" xfId="32225"/>
    <cellStyle name="Note 21 9" xfId="16530"/>
    <cellStyle name="Note 21 9 2" xfId="37717"/>
    <cellStyle name="Note 21_Table 2A-1_EFT (Annual)" xfId="3261"/>
    <cellStyle name="Note 22" xfId="187"/>
    <cellStyle name="Note 22 10" xfId="26742"/>
    <cellStyle name="Note 22 2" xfId="580"/>
    <cellStyle name="Note 22 2 2" xfId="1557"/>
    <cellStyle name="Note 22 2 2 2" xfId="2827"/>
    <cellStyle name="Note 22 2 2 2 2" xfId="6388"/>
    <cellStyle name="Note 22 2 2 2 2 2" xfId="14582"/>
    <cellStyle name="Note 22 2 2 2 2 2 2" xfId="26554"/>
    <cellStyle name="Note 22 2 2 2 2 2 2 2" xfId="47740"/>
    <cellStyle name="Note 22 2 2 2 2 2 3" xfId="37136"/>
    <cellStyle name="Note 22 2 2 2 2 3" xfId="21441"/>
    <cellStyle name="Note 22 2 2 2 2 3 2" xfId="42628"/>
    <cellStyle name="Note 22 2 2 2 2 4" xfId="32044"/>
    <cellStyle name="Note 22 2 2 2 2_Table 2A-1_EFT (Annual)" xfId="15624"/>
    <cellStyle name="Note 22 2 2 2 3" xfId="11924"/>
    <cellStyle name="Note 22 2 2 2 3 2" xfId="24008"/>
    <cellStyle name="Note 22 2 2 2 3 2 2" xfId="45194"/>
    <cellStyle name="Note 22 2 2 2 3 3" xfId="34590"/>
    <cellStyle name="Note 22 2 2 2 4" xfId="18895"/>
    <cellStyle name="Note 22 2 2 2 4 2" xfId="40082"/>
    <cellStyle name="Note 22 2 2 2 5" xfId="29301"/>
    <cellStyle name="Note 22 2 2 2_Table 2A-1_EFT (Annual)" xfId="7312"/>
    <cellStyle name="Note 22 2 2 3" xfId="5118"/>
    <cellStyle name="Note 22 2 2 3 2" xfId="13378"/>
    <cellStyle name="Note 22 2 2 3 2 2" xfId="25384"/>
    <cellStyle name="Note 22 2 2 3 2 2 2" xfId="46570"/>
    <cellStyle name="Note 22 2 2 3 2 3" xfId="35966"/>
    <cellStyle name="Note 22 2 2 3 3" xfId="20271"/>
    <cellStyle name="Note 22 2 2 3 3 2" xfId="41458"/>
    <cellStyle name="Note 22 2 2 3 4" xfId="30775"/>
    <cellStyle name="Note 22 2 2 3_Table 2A-1_EFT (Annual)" xfId="15625"/>
    <cellStyle name="Note 22 2 2 4" xfId="10722"/>
    <cellStyle name="Note 22 2 2 4 2" xfId="22838"/>
    <cellStyle name="Note 22 2 2 4 2 2" xfId="44024"/>
    <cellStyle name="Note 22 2 2 4 3" xfId="33420"/>
    <cellStyle name="Note 22 2 2 5" xfId="17725"/>
    <cellStyle name="Note 22 2 2 5 2" xfId="38912"/>
    <cellStyle name="Note 22 2 2 6" xfId="28032"/>
    <cellStyle name="Note 22 2 2_Table 2A-1_EFT (Annual)" xfId="7311"/>
    <cellStyle name="Note 22 2 3" xfId="1080"/>
    <cellStyle name="Note 22 2 3 2" xfId="4641"/>
    <cellStyle name="Note 22 2 3 2 2" xfId="12901"/>
    <cellStyle name="Note 22 2 3 2 2 2" xfId="24907"/>
    <cellStyle name="Note 22 2 3 2 2 2 2" xfId="46093"/>
    <cellStyle name="Note 22 2 3 2 2 3" xfId="35489"/>
    <cellStyle name="Note 22 2 3 2 3" xfId="19794"/>
    <cellStyle name="Note 22 2 3 2 3 2" xfId="40981"/>
    <cellStyle name="Note 22 2 3 2 4" xfId="30298"/>
    <cellStyle name="Note 22 2 3 2_Table 2A-1_EFT (Annual)" xfId="15626"/>
    <cellStyle name="Note 22 2 3 3" xfId="10245"/>
    <cellStyle name="Note 22 2 3 3 2" xfId="22361"/>
    <cellStyle name="Note 22 2 3 3 2 2" xfId="43547"/>
    <cellStyle name="Note 22 2 3 3 3" xfId="32943"/>
    <cellStyle name="Note 22 2 3 4" xfId="17248"/>
    <cellStyle name="Note 22 2 3 4 2" xfId="38435"/>
    <cellStyle name="Note 22 2 3 5" xfId="27555"/>
    <cellStyle name="Note 22 2 3_Table 2A-1_EFT (Annual)" xfId="7313"/>
    <cellStyle name="Note 22 2 4" xfId="2296"/>
    <cellStyle name="Note 22 2 4 2" xfId="5857"/>
    <cellStyle name="Note 22 2 4 2 2" xfId="14072"/>
    <cellStyle name="Note 22 2 4 2 2 2" xfId="26060"/>
    <cellStyle name="Note 22 2 4 2 2 2 2" xfId="47246"/>
    <cellStyle name="Note 22 2 4 2 2 3" xfId="36642"/>
    <cellStyle name="Note 22 2 4 2 3" xfId="20947"/>
    <cellStyle name="Note 22 2 4 2 3 2" xfId="42134"/>
    <cellStyle name="Note 22 2 4 2 4" xfId="31514"/>
    <cellStyle name="Note 22 2 4 2_Table 2A-1_EFT (Annual)" xfId="15627"/>
    <cellStyle name="Note 22 2 4 3" xfId="11416"/>
    <cellStyle name="Note 22 2 4 3 2" xfId="23514"/>
    <cellStyle name="Note 22 2 4 3 2 2" xfId="44700"/>
    <cellStyle name="Note 22 2 4 3 3" xfId="34096"/>
    <cellStyle name="Note 22 2 4 4" xfId="18401"/>
    <cellStyle name="Note 22 2 4 4 2" xfId="39588"/>
    <cellStyle name="Note 22 2 4 5" xfId="28771"/>
    <cellStyle name="Note 22 2 4_Table 2A-1_EFT (Annual)" xfId="7314"/>
    <cellStyle name="Note 22 2 5" xfId="4150"/>
    <cellStyle name="Note 22 2 5 2" xfId="12474"/>
    <cellStyle name="Note 22 2 5 2 2" xfId="24496"/>
    <cellStyle name="Note 22 2 5 2 2 2" xfId="45682"/>
    <cellStyle name="Note 22 2 5 2 3" xfId="35078"/>
    <cellStyle name="Note 22 2 5 3" xfId="19383"/>
    <cellStyle name="Note 22 2 5 3 2" xfId="40570"/>
    <cellStyle name="Note 22 2 5 4" xfId="29838"/>
    <cellStyle name="Note 22 2 5_Table 2A-1_EFT (Annual)" xfId="15628"/>
    <cellStyle name="Note 22 2 6" xfId="9813"/>
    <cellStyle name="Note 22 2 6 2" xfId="21950"/>
    <cellStyle name="Note 22 2 6 2 2" xfId="43136"/>
    <cellStyle name="Note 22 2 6 3" xfId="32532"/>
    <cellStyle name="Note 22 2 7" xfId="16837"/>
    <cellStyle name="Note 22 2 7 2" xfId="38024"/>
    <cellStyle name="Note 22 2 8" xfId="27095"/>
    <cellStyle name="Note 22 2_Table 2A-1_EFT (Annual)" xfId="3265"/>
    <cellStyle name="Note 22 3" xfId="417"/>
    <cellStyle name="Note 22 3 2" xfId="1400"/>
    <cellStyle name="Note 22 3 2 2" xfId="2670"/>
    <cellStyle name="Note 22 3 2 2 2" xfId="6231"/>
    <cellStyle name="Note 22 3 2 2 2 2" xfId="14425"/>
    <cellStyle name="Note 22 3 2 2 2 2 2" xfId="26397"/>
    <cellStyle name="Note 22 3 2 2 2 2 2 2" xfId="47583"/>
    <cellStyle name="Note 22 3 2 2 2 2 3" xfId="36979"/>
    <cellStyle name="Note 22 3 2 2 2 3" xfId="21284"/>
    <cellStyle name="Note 22 3 2 2 2 3 2" xfId="42471"/>
    <cellStyle name="Note 22 3 2 2 2 4" xfId="31887"/>
    <cellStyle name="Note 22 3 2 2 2_Table 2A-1_EFT (Annual)" xfId="15629"/>
    <cellStyle name="Note 22 3 2 2 3" xfId="11767"/>
    <cellStyle name="Note 22 3 2 2 3 2" xfId="23851"/>
    <cellStyle name="Note 22 3 2 2 3 2 2" xfId="45037"/>
    <cellStyle name="Note 22 3 2 2 3 3" xfId="34433"/>
    <cellStyle name="Note 22 3 2 2 4" xfId="18738"/>
    <cellStyle name="Note 22 3 2 2 4 2" xfId="39925"/>
    <cellStyle name="Note 22 3 2 2 5" xfId="29144"/>
    <cellStyle name="Note 22 3 2 2_Table 2A-1_EFT (Annual)" xfId="7316"/>
    <cellStyle name="Note 22 3 2 3" xfId="4961"/>
    <cellStyle name="Note 22 3 2 3 2" xfId="13221"/>
    <cellStyle name="Note 22 3 2 3 2 2" xfId="25227"/>
    <cellStyle name="Note 22 3 2 3 2 2 2" xfId="46413"/>
    <cellStyle name="Note 22 3 2 3 2 3" xfId="35809"/>
    <cellStyle name="Note 22 3 2 3 3" xfId="20114"/>
    <cellStyle name="Note 22 3 2 3 3 2" xfId="41301"/>
    <cellStyle name="Note 22 3 2 3 4" xfId="30618"/>
    <cellStyle name="Note 22 3 2 3_Table 2A-1_EFT (Annual)" xfId="15630"/>
    <cellStyle name="Note 22 3 2 4" xfId="10565"/>
    <cellStyle name="Note 22 3 2 4 2" xfId="22681"/>
    <cellStyle name="Note 22 3 2 4 2 2" xfId="43867"/>
    <cellStyle name="Note 22 3 2 4 3" xfId="33263"/>
    <cellStyle name="Note 22 3 2 5" xfId="17568"/>
    <cellStyle name="Note 22 3 2 5 2" xfId="38755"/>
    <cellStyle name="Note 22 3 2 6" xfId="27875"/>
    <cellStyle name="Note 22 3 2_Table 2A-1_EFT (Annual)" xfId="7315"/>
    <cellStyle name="Note 22 3 3" xfId="947"/>
    <cellStyle name="Note 22 3 3 2" xfId="4508"/>
    <cellStyle name="Note 22 3 3 2 2" xfId="12770"/>
    <cellStyle name="Note 22 3 3 2 2 2" xfId="24780"/>
    <cellStyle name="Note 22 3 3 2 2 2 2" xfId="45966"/>
    <cellStyle name="Note 22 3 3 2 2 3" xfId="35362"/>
    <cellStyle name="Note 22 3 3 2 3" xfId="19667"/>
    <cellStyle name="Note 22 3 3 2 3 2" xfId="40854"/>
    <cellStyle name="Note 22 3 3 2 4" xfId="30165"/>
    <cellStyle name="Note 22 3 3 2_Table 2A-1_EFT (Annual)" xfId="15631"/>
    <cellStyle name="Note 22 3 3 3" xfId="10117"/>
    <cellStyle name="Note 22 3 3 3 2" xfId="22234"/>
    <cellStyle name="Note 22 3 3 3 2 2" xfId="43420"/>
    <cellStyle name="Note 22 3 3 3 3" xfId="32816"/>
    <cellStyle name="Note 22 3 3 4" xfId="17121"/>
    <cellStyle name="Note 22 3 3 4 2" xfId="38308"/>
    <cellStyle name="Note 22 3 3 5" xfId="27422"/>
    <cellStyle name="Note 22 3 3_Table 2A-1_EFT (Annual)" xfId="7317"/>
    <cellStyle name="Note 22 3 4" xfId="2139"/>
    <cellStyle name="Note 22 3 4 2" xfId="5700"/>
    <cellStyle name="Note 22 3 4 2 2" xfId="13915"/>
    <cellStyle name="Note 22 3 4 2 2 2" xfId="25903"/>
    <cellStyle name="Note 22 3 4 2 2 2 2" xfId="47089"/>
    <cellStyle name="Note 22 3 4 2 2 3" xfId="36485"/>
    <cellStyle name="Note 22 3 4 2 3" xfId="20790"/>
    <cellStyle name="Note 22 3 4 2 3 2" xfId="41977"/>
    <cellStyle name="Note 22 3 4 2 4" xfId="31357"/>
    <cellStyle name="Note 22 3 4 2_Table 2A-1_EFT (Annual)" xfId="15632"/>
    <cellStyle name="Note 22 3 4 3" xfId="11259"/>
    <cellStyle name="Note 22 3 4 3 2" xfId="23357"/>
    <cellStyle name="Note 22 3 4 3 2 2" xfId="44543"/>
    <cellStyle name="Note 22 3 4 3 3" xfId="33939"/>
    <cellStyle name="Note 22 3 4 4" xfId="18244"/>
    <cellStyle name="Note 22 3 4 4 2" xfId="39431"/>
    <cellStyle name="Note 22 3 4 5" xfId="28614"/>
    <cellStyle name="Note 22 3 4_Table 2A-1_EFT (Annual)" xfId="7318"/>
    <cellStyle name="Note 22 3 5" xfId="3987"/>
    <cellStyle name="Note 22 3 5 2" xfId="12315"/>
    <cellStyle name="Note 22 3 5 2 2" xfId="24339"/>
    <cellStyle name="Note 22 3 5 2 2 2" xfId="45525"/>
    <cellStyle name="Note 22 3 5 2 3" xfId="34921"/>
    <cellStyle name="Note 22 3 5 3" xfId="19226"/>
    <cellStyle name="Note 22 3 5 3 2" xfId="40413"/>
    <cellStyle name="Note 22 3 5 4" xfId="29675"/>
    <cellStyle name="Note 22 3 5_Table 2A-1_EFT (Annual)" xfId="15633"/>
    <cellStyle name="Note 22 3 6" xfId="9652"/>
    <cellStyle name="Note 22 3 6 2" xfId="21793"/>
    <cellStyle name="Note 22 3 6 2 2" xfId="42979"/>
    <cellStyle name="Note 22 3 6 3" xfId="32375"/>
    <cellStyle name="Note 22 3 7" xfId="16680"/>
    <cellStyle name="Note 22 3 7 2" xfId="37867"/>
    <cellStyle name="Note 22 3 8" xfId="26932"/>
    <cellStyle name="Note 22 3_Table 2A-1_EFT (Annual)" xfId="3266"/>
    <cellStyle name="Note 22 4" xfId="1235"/>
    <cellStyle name="Note 22 4 2" xfId="2505"/>
    <cellStyle name="Note 22 4 2 2" xfId="6066"/>
    <cellStyle name="Note 22 4 2 2 2" xfId="14260"/>
    <cellStyle name="Note 22 4 2 2 2 2" xfId="26232"/>
    <cellStyle name="Note 22 4 2 2 2 2 2" xfId="47418"/>
    <cellStyle name="Note 22 4 2 2 2 3" xfId="36814"/>
    <cellStyle name="Note 22 4 2 2 3" xfId="21119"/>
    <cellStyle name="Note 22 4 2 2 3 2" xfId="42306"/>
    <cellStyle name="Note 22 4 2 2 4" xfId="31722"/>
    <cellStyle name="Note 22 4 2 2_Table 2A-1_EFT (Annual)" xfId="15634"/>
    <cellStyle name="Note 22 4 2 3" xfId="11602"/>
    <cellStyle name="Note 22 4 2 3 2" xfId="23686"/>
    <cellStyle name="Note 22 4 2 3 2 2" xfId="44872"/>
    <cellStyle name="Note 22 4 2 3 3" xfId="34268"/>
    <cellStyle name="Note 22 4 2 4" xfId="18573"/>
    <cellStyle name="Note 22 4 2 4 2" xfId="39760"/>
    <cellStyle name="Note 22 4 2 5" xfId="28979"/>
    <cellStyle name="Note 22 4 2_Table 2A-1_EFT (Annual)" xfId="7320"/>
    <cellStyle name="Note 22 4 3" xfId="4796"/>
    <cellStyle name="Note 22 4 3 2" xfId="13056"/>
    <cellStyle name="Note 22 4 3 2 2" xfId="25062"/>
    <cellStyle name="Note 22 4 3 2 2 2" xfId="46248"/>
    <cellStyle name="Note 22 4 3 2 3" xfId="35644"/>
    <cellStyle name="Note 22 4 3 3" xfId="19949"/>
    <cellStyle name="Note 22 4 3 3 2" xfId="41136"/>
    <cellStyle name="Note 22 4 3 4" xfId="30453"/>
    <cellStyle name="Note 22 4 3_Table 2A-1_EFT (Annual)" xfId="15635"/>
    <cellStyle name="Note 22 4 4" xfId="10400"/>
    <cellStyle name="Note 22 4 4 2" xfId="22516"/>
    <cellStyle name="Note 22 4 4 2 2" xfId="43702"/>
    <cellStyle name="Note 22 4 4 3" xfId="33098"/>
    <cellStyle name="Note 22 4 5" xfId="17403"/>
    <cellStyle name="Note 22 4 5 2" xfId="38590"/>
    <cellStyle name="Note 22 4 6" xfId="27710"/>
    <cellStyle name="Note 22 4_Table 2A-1_EFT (Annual)" xfId="7319"/>
    <cellStyle name="Note 22 5" xfId="789"/>
    <cellStyle name="Note 22 5 2" xfId="4350"/>
    <cellStyle name="Note 22 5 2 2" xfId="12630"/>
    <cellStyle name="Note 22 5 2 2 2" xfId="24647"/>
    <cellStyle name="Note 22 5 2 2 2 2" xfId="45833"/>
    <cellStyle name="Note 22 5 2 2 3" xfId="35229"/>
    <cellStyle name="Note 22 5 2 3" xfId="19534"/>
    <cellStyle name="Note 22 5 2 3 2" xfId="40721"/>
    <cellStyle name="Note 22 5 2 4" xfId="30007"/>
    <cellStyle name="Note 22 5 2_Table 2A-1_EFT (Annual)" xfId="15636"/>
    <cellStyle name="Note 22 5 3" xfId="9978"/>
    <cellStyle name="Note 22 5 3 2" xfId="22101"/>
    <cellStyle name="Note 22 5 3 2 2" xfId="43287"/>
    <cellStyle name="Note 22 5 3 3" xfId="32683"/>
    <cellStyle name="Note 22 5 4" xfId="16988"/>
    <cellStyle name="Note 22 5 4 2" xfId="38175"/>
    <cellStyle name="Note 22 5 5" xfId="27264"/>
    <cellStyle name="Note 22 5_Table 2A-1_EFT (Annual)" xfId="7321"/>
    <cellStyle name="Note 22 6" xfId="1974"/>
    <cellStyle name="Note 22 6 2" xfId="5535"/>
    <cellStyle name="Note 22 6 2 2" xfId="13750"/>
    <cellStyle name="Note 22 6 2 2 2" xfId="25738"/>
    <cellStyle name="Note 22 6 2 2 2 2" xfId="46924"/>
    <cellStyle name="Note 22 6 2 2 3" xfId="36320"/>
    <cellStyle name="Note 22 6 2 3" xfId="20625"/>
    <cellStyle name="Note 22 6 2 3 2" xfId="41812"/>
    <cellStyle name="Note 22 6 2 4" xfId="31192"/>
    <cellStyle name="Note 22 6 2_Table 2A-1_EFT (Annual)" xfId="15637"/>
    <cellStyle name="Note 22 6 3" xfId="11094"/>
    <cellStyle name="Note 22 6 3 2" xfId="23192"/>
    <cellStyle name="Note 22 6 3 2 2" xfId="44378"/>
    <cellStyle name="Note 22 6 3 3" xfId="33774"/>
    <cellStyle name="Note 22 6 4" xfId="18079"/>
    <cellStyle name="Note 22 6 4 2" xfId="39266"/>
    <cellStyle name="Note 22 6 5" xfId="28449"/>
    <cellStyle name="Note 22 6_Table 2A-1_EFT (Annual)" xfId="7322"/>
    <cellStyle name="Note 22 7" xfId="3776"/>
    <cellStyle name="Note 22 7 2" xfId="12144"/>
    <cellStyle name="Note 22 7 2 2" xfId="24174"/>
    <cellStyle name="Note 22 7 2 2 2" xfId="45360"/>
    <cellStyle name="Note 22 7 2 3" xfId="34756"/>
    <cellStyle name="Note 22 7 3" xfId="19061"/>
    <cellStyle name="Note 22 7 3 2" xfId="40248"/>
    <cellStyle name="Note 22 7 4" xfId="29485"/>
    <cellStyle name="Note 22 7_Table 2A-1_EFT (Annual)" xfId="15638"/>
    <cellStyle name="Note 22 8" xfId="9463"/>
    <cellStyle name="Note 22 8 2" xfId="21628"/>
    <cellStyle name="Note 22 8 2 2" xfId="42814"/>
    <cellStyle name="Note 22 8 3" xfId="32210"/>
    <cellStyle name="Note 22 9" xfId="16515"/>
    <cellStyle name="Note 22 9 2" xfId="37702"/>
    <cellStyle name="Note 22_Table 2A-1_EFT (Annual)" xfId="3264"/>
    <cellStyle name="Note 23" xfId="213"/>
    <cellStyle name="Note 23 10" xfId="26768"/>
    <cellStyle name="Note 23 2" xfId="606"/>
    <cellStyle name="Note 23 2 2" xfId="1583"/>
    <cellStyle name="Note 23 2 2 2" xfId="2853"/>
    <cellStyle name="Note 23 2 2 2 2" xfId="6414"/>
    <cellStyle name="Note 23 2 2 2 2 2" xfId="14608"/>
    <cellStyle name="Note 23 2 2 2 2 2 2" xfId="26580"/>
    <cellStyle name="Note 23 2 2 2 2 2 2 2" xfId="47766"/>
    <cellStyle name="Note 23 2 2 2 2 2 3" xfId="37162"/>
    <cellStyle name="Note 23 2 2 2 2 3" xfId="21467"/>
    <cellStyle name="Note 23 2 2 2 2 3 2" xfId="42654"/>
    <cellStyle name="Note 23 2 2 2 2 4" xfId="32070"/>
    <cellStyle name="Note 23 2 2 2 2_Table 2A-1_EFT (Annual)" xfId="15639"/>
    <cellStyle name="Note 23 2 2 2 3" xfId="11950"/>
    <cellStyle name="Note 23 2 2 2 3 2" xfId="24034"/>
    <cellStyle name="Note 23 2 2 2 3 2 2" xfId="45220"/>
    <cellStyle name="Note 23 2 2 2 3 3" xfId="34616"/>
    <cellStyle name="Note 23 2 2 2 4" xfId="18921"/>
    <cellStyle name="Note 23 2 2 2 4 2" xfId="40108"/>
    <cellStyle name="Note 23 2 2 2 5" xfId="29327"/>
    <cellStyle name="Note 23 2 2 2_Table 2A-1_EFT (Annual)" xfId="7324"/>
    <cellStyle name="Note 23 2 2 3" xfId="5144"/>
    <cellStyle name="Note 23 2 2 3 2" xfId="13404"/>
    <cellStyle name="Note 23 2 2 3 2 2" xfId="25410"/>
    <cellStyle name="Note 23 2 2 3 2 2 2" xfId="46596"/>
    <cellStyle name="Note 23 2 2 3 2 3" xfId="35992"/>
    <cellStyle name="Note 23 2 2 3 3" xfId="20297"/>
    <cellStyle name="Note 23 2 2 3 3 2" xfId="41484"/>
    <cellStyle name="Note 23 2 2 3 4" xfId="30801"/>
    <cellStyle name="Note 23 2 2 3_Table 2A-1_EFT (Annual)" xfId="15640"/>
    <cellStyle name="Note 23 2 2 4" xfId="10748"/>
    <cellStyle name="Note 23 2 2 4 2" xfId="22864"/>
    <cellStyle name="Note 23 2 2 4 2 2" xfId="44050"/>
    <cellStyle name="Note 23 2 2 4 3" xfId="33446"/>
    <cellStyle name="Note 23 2 2 5" xfId="17751"/>
    <cellStyle name="Note 23 2 2 5 2" xfId="38938"/>
    <cellStyle name="Note 23 2 2 6" xfId="28058"/>
    <cellStyle name="Note 23 2 2_Table 2A-1_EFT (Annual)" xfId="7323"/>
    <cellStyle name="Note 23 2 3" xfId="1101"/>
    <cellStyle name="Note 23 2 3 2" xfId="4662"/>
    <cellStyle name="Note 23 2 3 2 2" xfId="12922"/>
    <cellStyle name="Note 23 2 3 2 2 2" xfId="24928"/>
    <cellStyle name="Note 23 2 3 2 2 2 2" xfId="46114"/>
    <cellStyle name="Note 23 2 3 2 2 3" xfId="35510"/>
    <cellStyle name="Note 23 2 3 2 3" xfId="19815"/>
    <cellStyle name="Note 23 2 3 2 3 2" xfId="41002"/>
    <cellStyle name="Note 23 2 3 2 4" xfId="30319"/>
    <cellStyle name="Note 23 2 3 2_Table 2A-1_EFT (Annual)" xfId="15641"/>
    <cellStyle name="Note 23 2 3 3" xfId="10266"/>
    <cellStyle name="Note 23 2 3 3 2" xfId="22382"/>
    <cellStyle name="Note 23 2 3 3 2 2" xfId="43568"/>
    <cellStyle name="Note 23 2 3 3 3" xfId="32964"/>
    <cellStyle name="Note 23 2 3 4" xfId="17269"/>
    <cellStyle name="Note 23 2 3 4 2" xfId="38456"/>
    <cellStyle name="Note 23 2 3 5" xfId="27576"/>
    <cellStyle name="Note 23 2 3_Table 2A-1_EFT (Annual)" xfId="7325"/>
    <cellStyle name="Note 23 2 4" xfId="2322"/>
    <cellStyle name="Note 23 2 4 2" xfId="5883"/>
    <cellStyle name="Note 23 2 4 2 2" xfId="14098"/>
    <cellStyle name="Note 23 2 4 2 2 2" xfId="26086"/>
    <cellStyle name="Note 23 2 4 2 2 2 2" xfId="47272"/>
    <cellStyle name="Note 23 2 4 2 2 3" xfId="36668"/>
    <cellStyle name="Note 23 2 4 2 3" xfId="20973"/>
    <cellStyle name="Note 23 2 4 2 3 2" xfId="42160"/>
    <cellStyle name="Note 23 2 4 2 4" xfId="31540"/>
    <cellStyle name="Note 23 2 4 2_Table 2A-1_EFT (Annual)" xfId="15642"/>
    <cellStyle name="Note 23 2 4 3" xfId="11442"/>
    <cellStyle name="Note 23 2 4 3 2" xfId="23540"/>
    <cellStyle name="Note 23 2 4 3 2 2" xfId="44726"/>
    <cellStyle name="Note 23 2 4 3 3" xfId="34122"/>
    <cellStyle name="Note 23 2 4 4" xfId="18427"/>
    <cellStyle name="Note 23 2 4 4 2" xfId="39614"/>
    <cellStyle name="Note 23 2 4 5" xfId="28797"/>
    <cellStyle name="Note 23 2 4_Table 2A-1_EFT (Annual)" xfId="7326"/>
    <cellStyle name="Note 23 2 5" xfId="4176"/>
    <cellStyle name="Note 23 2 5 2" xfId="12500"/>
    <cellStyle name="Note 23 2 5 2 2" xfId="24522"/>
    <cellStyle name="Note 23 2 5 2 2 2" xfId="45708"/>
    <cellStyle name="Note 23 2 5 2 3" xfId="35104"/>
    <cellStyle name="Note 23 2 5 3" xfId="19409"/>
    <cellStyle name="Note 23 2 5 3 2" xfId="40596"/>
    <cellStyle name="Note 23 2 5 4" xfId="29864"/>
    <cellStyle name="Note 23 2 5_Table 2A-1_EFT (Annual)" xfId="15643"/>
    <cellStyle name="Note 23 2 6" xfId="9839"/>
    <cellStyle name="Note 23 2 6 2" xfId="21976"/>
    <cellStyle name="Note 23 2 6 2 2" xfId="43162"/>
    <cellStyle name="Note 23 2 6 3" xfId="32558"/>
    <cellStyle name="Note 23 2 7" xfId="16863"/>
    <cellStyle name="Note 23 2 7 2" xfId="38050"/>
    <cellStyle name="Note 23 2 8" xfId="27121"/>
    <cellStyle name="Note 23 2_Table 2A-1_EFT (Annual)" xfId="3268"/>
    <cellStyle name="Note 23 3" xfId="441"/>
    <cellStyle name="Note 23 3 2" xfId="1424"/>
    <cellStyle name="Note 23 3 2 2" xfId="2694"/>
    <cellStyle name="Note 23 3 2 2 2" xfId="6255"/>
    <cellStyle name="Note 23 3 2 2 2 2" xfId="14449"/>
    <cellStyle name="Note 23 3 2 2 2 2 2" xfId="26421"/>
    <cellStyle name="Note 23 3 2 2 2 2 2 2" xfId="47607"/>
    <cellStyle name="Note 23 3 2 2 2 2 3" xfId="37003"/>
    <cellStyle name="Note 23 3 2 2 2 3" xfId="21308"/>
    <cellStyle name="Note 23 3 2 2 2 3 2" xfId="42495"/>
    <cellStyle name="Note 23 3 2 2 2 4" xfId="31911"/>
    <cellStyle name="Note 23 3 2 2 2_Table 2A-1_EFT (Annual)" xfId="15644"/>
    <cellStyle name="Note 23 3 2 2 3" xfId="11791"/>
    <cellStyle name="Note 23 3 2 2 3 2" xfId="23875"/>
    <cellStyle name="Note 23 3 2 2 3 2 2" xfId="45061"/>
    <cellStyle name="Note 23 3 2 2 3 3" xfId="34457"/>
    <cellStyle name="Note 23 3 2 2 4" xfId="18762"/>
    <cellStyle name="Note 23 3 2 2 4 2" xfId="39949"/>
    <cellStyle name="Note 23 3 2 2 5" xfId="29168"/>
    <cellStyle name="Note 23 3 2 2_Table 2A-1_EFT (Annual)" xfId="7328"/>
    <cellStyle name="Note 23 3 2 3" xfId="4985"/>
    <cellStyle name="Note 23 3 2 3 2" xfId="13245"/>
    <cellStyle name="Note 23 3 2 3 2 2" xfId="25251"/>
    <cellStyle name="Note 23 3 2 3 2 2 2" xfId="46437"/>
    <cellStyle name="Note 23 3 2 3 2 3" xfId="35833"/>
    <cellStyle name="Note 23 3 2 3 3" xfId="20138"/>
    <cellStyle name="Note 23 3 2 3 3 2" xfId="41325"/>
    <cellStyle name="Note 23 3 2 3 4" xfId="30642"/>
    <cellStyle name="Note 23 3 2 3_Table 2A-1_EFT (Annual)" xfId="15645"/>
    <cellStyle name="Note 23 3 2 4" xfId="10589"/>
    <cellStyle name="Note 23 3 2 4 2" xfId="22705"/>
    <cellStyle name="Note 23 3 2 4 2 2" xfId="43891"/>
    <cellStyle name="Note 23 3 2 4 3" xfId="33287"/>
    <cellStyle name="Note 23 3 2 5" xfId="17592"/>
    <cellStyle name="Note 23 3 2 5 2" xfId="38779"/>
    <cellStyle name="Note 23 3 2 6" xfId="27899"/>
    <cellStyle name="Note 23 3 2_Table 2A-1_EFT (Annual)" xfId="7327"/>
    <cellStyle name="Note 23 3 3" xfId="966"/>
    <cellStyle name="Note 23 3 3 2" xfId="4527"/>
    <cellStyle name="Note 23 3 3 2 2" xfId="12789"/>
    <cellStyle name="Note 23 3 3 2 2 2" xfId="24799"/>
    <cellStyle name="Note 23 3 3 2 2 2 2" xfId="45985"/>
    <cellStyle name="Note 23 3 3 2 2 3" xfId="35381"/>
    <cellStyle name="Note 23 3 3 2 3" xfId="19686"/>
    <cellStyle name="Note 23 3 3 2 3 2" xfId="40873"/>
    <cellStyle name="Note 23 3 3 2 4" xfId="30184"/>
    <cellStyle name="Note 23 3 3 2_Table 2A-1_EFT (Annual)" xfId="15646"/>
    <cellStyle name="Note 23 3 3 3" xfId="10136"/>
    <cellStyle name="Note 23 3 3 3 2" xfId="22253"/>
    <cellStyle name="Note 23 3 3 3 2 2" xfId="43439"/>
    <cellStyle name="Note 23 3 3 3 3" xfId="32835"/>
    <cellStyle name="Note 23 3 3 4" xfId="17140"/>
    <cellStyle name="Note 23 3 3 4 2" xfId="38327"/>
    <cellStyle name="Note 23 3 3 5" xfId="27441"/>
    <cellStyle name="Note 23 3 3_Table 2A-1_EFT (Annual)" xfId="7329"/>
    <cellStyle name="Note 23 3 4" xfId="2163"/>
    <cellStyle name="Note 23 3 4 2" xfId="5724"/>
    <cellStyle name="Note 23 3 4 2 2" xfId="13939"/>
    <cellStyle name="Note 23 3 4 2 2 2" xfId="25927"/>
    <cellStyle name="Note 23 3 4 2 2 2 2" xfId="47113"/>
    <cellStyle name="Note 23 3 4 2 2 3" xfId="36509"/>
    <cellStyle name="Note 23 3 4 2 3" xfId="20814"/>
    <cellStyle name="Note 23 3 4 2 3 2" xfId="42001"/>
    <cellStyle name="Note 23 3 4 2 4" xfId="31381"/>
    <cellStyle name="Note 23 3 4 2_Table 2A-1_EFT (Annual)" xfId="15647"/>
    <cellStyle name="Note 23 3 4 3" xfId="11283"/>
    <cellStyle name="Note 23 3 4 3 2" xfId="23381"/>
    <cellStyle name="Note 23 3 4 3 2 2" xfId="44567"/>
    <cellStyle name="Note 23 3 4 3 3" xfId="33963"/>
    <cellStyle name="Note 23 3 4 4" xfId="18268"/>
    <cellStyle name="Note 23 3 4 4 2" xfId="39455"/>
    <cellStyle name="Note 23 3 4 5" xfId="28638"/>
    <cellStyle name="Note 23 3 4_Table 2A-1_EFT (Annual)" xfId="7330"/>
    <cellStyle name="Note 23 3 5" xfId="4011"/>
    <cellStyle name="Note 23 3 5 2" xfId="12339"/>
    <cellStyle name="Note 23 3 5 2 2" xfId="24363"/>
    <cellStyle name="Note 23 3 5 2 2 2" xfId="45549"/>
    <cellStyle name="Note 23 3 5 2 3" xfId="34945"/>
    <cellStyle name="Note 23 3 5 3" xfId="19250"/>
    <cellStyle name="Note 23 3 5 3 2" xfId="40437"/>
    <cellStyle name="Note 23 3 5 4" xfId="29699"/>
    <cellStyle name="Note 23 3 5_Table 2A-1_EFT (Annual)" xfId="15648"/>
    <cellStyle name="Note 23 3 6" xfId="9676"/>
    <cellStyle name="Note 23 3 6 2" xfId="21817"/>
    <cellStyle name="Note 23 3 6 2 2" xfId="43003"/>
    <cellStyle name="Note 23 3 6 3" xfId="32399"/>
    <cellStyle name="Note 23 3 7" xfId="16704"/>
    <cellStyle name="Note 23 3 7 2" xfId="37891"/>
    <cellStyle name="Note 23 3 8" xfId="26956"/>
    <cellStyle name="Note 23 3_Table 2A-1_EFT (Annual)" xfId="3269"/>
    <cellStyle name="Note 23 4" xfId="1261"/>
    <cellStyle name="Note 23 4 2" xfId="2531"/>
    <cellStyle name="Note 23 4 2 2" xfId="6092"/>
    <cellStyle name="Note 23 4 2 2 2" xfId="14286"/>
    <cellStyle name="Note 23 4 2 2 2 2" xfId="26258"/>
    <cellStyle name="Note 23 4 2 2 2 2 2" xfId="47444"/>
    <cellStyle name="Note 23 4 2 2 2 3" xfId="36840"/>
    <cellStyle name="Note 23 4 2 2 3" xfId="21145"/>
    <cellStyle name="Note 23 4 2 2 3 2" xfId="42332"/>
    <cellStyle name="Note 23 4 2 2 4" xfId="31748"/>
    <cellStyle name="Note 23 4 2 2_Table 2A-1_EFT (Annual)" xfId="15649"/>
    <cellStyle name="Note 23 4 2 3" xfId="11628"/>
    <cellStyle name="Note 23 4 2 3 2" xfId="23712"/>
    <cellStyle name="Note 23 4 2 3 2 2" xfId="44898"/>
    <cellStyle name="Note 23 4 2 3 3" xfId="34294"/>
    <cellStyle name="Note 23 4 2 4" xfId="18599"/>
    <cellStyle name="Note 23 4 2 4 2" xfId="39786"/>
    <cellStyle name="Note 23 4 2 5" xfId="29005"/>
    <cellStyle name="Note 23 4 2_Table 2A-1_EFT (Annual)" xfId="7332"/>
    <cellStyle name="Note 23 4 3" xfId="4822"/>
    <cellStyle name="Note 23 4 3 2" xfId="13082"/>
    <cellStyle name="Note 23 4 3 2 2" xfId="25088"/>
    <cellStyle name="Note 23 4 3 2 2 2" xfId="46274"/>
    <cellStyle name="Note 23 4 3 2 3" xfId="35670"/>
    <cellStyle name="Note 23 4 3 3" xfId="19975"/>
    <cellStyle name="Note 23 4 3 3 2" xfId="41162"/>
    <cellStyle name="Note 23 4 3 4" xfId="30479"/>
    <cellStyle name="Note 23 4 3_Table 2A-1_EFT (Annual)" xfId="15650"/>
    <cellStyle name="Note 23 4 4" xfId="10426"/>
    <cellStyle name="Note 23 4 4 2" xfId="22542"/>
    <cellStyle name="Note 23 4 4 2 2" xfId="43728"/>
    <cellStyle name="Note 23 4 4 3" xfId="33124"/>
    <cellStyle name="Note 23 4 5" xfId="17429"/>
    <cellStyle name="Note 23 4 5 2" xfId="38616"/>
    <cellStyle name="Note 23 4 6" xfId="27736"/>
    <cellStyle name="Note 23 4_Table 2A-1_EFT (Annual)" xfId="7331"/>
    <cellStyle name="Note 23 5" xfId="810"/>
    <cellStyle name="Note 23 5 2" xfId="4371"/>
    <cellStyle name="Note 23 5 2 2" xfId="12651"/>
    <cellStyle name="Note 23 5 2 2 2" xfId="24668"/>
    <cellStyle name="Note 23 5 2 2 2 2" xfId="45854"/>
    <cellStyle name="Note 23 5 2 2 3" xfId="35250"/>
    <cellStyle name="Note 23 5 2 3" xfId="19555"/>
    <cellStyle name="Note 23 5 2 3 2" xfId="40742"/>
    <cellStyle name="Note 23 5 2 4" xfId="30028"/>
    <cellStyle name="Note 23 5 2_Table 2A-1_EFT (Annual)" xfId="15651"/>
    <cellStyle name="Note 23 5 3" xfId="9999"/>
    <cellStyle name="Note 23 5 3 2" xfId="22122"/>
    <cellStyle name="Note 23 5 3 2 2" xfId="43308"/>
    <cellStyle name="Note 23 5 3 3" xfId="32704"/>
    <cellStyle name="Note 23 5 4" xfId="17009"/>
    <cellStyle name="Note 23 5 4 2" xfId="38196"/>
    <cellStyle name="Note 23 5 5" xfId="27285"/>
    <cellStyle name="Note 23 5_Table 2A-1_EFT (Annual)" xfId="7333"/>
    <cellStyle name="Note 23 6" xfId="2000"/>
    <cellStyle name="Note 23 6 2" xfId="5561"/>
    <cellStyle name="Note 23 6 2 2" xfId="13776"/>
    <cellStyle name="Note 23 6 2 2 2" xfId="25764"/>
    <cellStyle name="Note 23 6 2 2 2 2" xfId="46950"/>
    <cellStyle name="Note 23 6 2 2 3" xfId="36346"/>
    <cellStyle name="Note 23 6 2 3" xfId="20651"/>
    <cellStyle name="Note 23 6 2 3 2" xfId="41838"/>
    <cellStyle name="Note 23 6 2 4" xfId="31218"/>
    <cellStyle name="Note 23 6 2_Table 2A-1_EFT (Annual)" xfId="15652"/>
    <cellStyle name="Note 23 6 3" xfId="11120"/>
    <cellStyle name="Note 23 6 3 2" xfId="23218"/>
    <cellStyle name="Note 23 6 3 2 2" xfId="44404"/>
    <cellStyle name="Note 23 6 3 3" xfId="33800"/>
    <cellStyle name="Note 23 6 4" xfId="18105"/>
    <cellStyle name="Note 23 6 4 2" xfId="39292"/>
    <cellStyle name="Note 23 6 5" xfId="28475"/>
    <cellStyle name="Note 23 6_Table 2A-1_EFT (Annual)" xfId="7334"/>
    <cellStyle name="Note 23 7" xfId="3802"/>
    <cellStyle name="Note 23 7 2" xfId="12170"/>
    <cellStyle name="Note 23 7 2 2" xfId="24200"/>
    <cellStyle name="Note 23 7 2 2 2" xfId="45386"/>
    <cellStyle name="Note 23 7 2 3" xfId="34782"/>
    <cellStyle name="Note 23 7 3" xfId="19087"/>
    <cellStyle name="Note 23 7 3 2" xfId="40274"/>
    <cellStyle name="Note 23 7 4" xfId="29511"/>
    <cellStyle name="Note 23 7_Table 2A-1_EFT (Annual)" xfId="15653"/>
    <cellStyle name="Note 23 8" xfId="9489"/>
    <cellStyle name="Note 23 8 2" xfId="21654"/>
    <cellStyle name="Note 23 8 2 2" xfId="42840"/>
    <cellStyle name="Note 23 8 3" xfId="32236"/>
    <cellStyle name="Note 23 9" xfId="16541"/>
    <cellStyle name="Note 23 9 2" xfId="37728"/>
    <cellStyle name="Note 23_Table 2A-1_EFT (Annual)" xfId="3267"/>
    <cellStyle name="Note 24" xfId="185"/>
    <cellStyle name="Note 24 10" xfId="26740"/>
    <cellStyle name="Note 24 2" xfId="578"/>
    <cellStyle name="Note 24 2 2" xfId="1555"/>
    <cellStyle name="Note 24 2 2 2" xfId="2825"/>
    <cellStyle name="Note 24 2 2 2 2" xfId="6386"/>
    <cellStyle name="Note 24 2 2 2 2 2" xfId="14580"/>
    <cellStyle name="Note 24 2 2 2 2 2 2" xfId="26552"/>
    <cellStyle name="Note 24 2 2 2 2 2 2 2" xfId="47738"/>
    <cellStyle name="Note 24 2 2 2 2 2 3" xfId="37134"/>
    <cellStyle name="Note 24 2 2 2 2 3" xfId="21439"/>
    <cellStyle name="Note 24 2 2 2 2 3 2" xfId="42626"/>
    <cellStyle name="Note 24 2 2 2 2 4" xfId="32042"/>
    <cellStyle name="Note 24 2 2 2 2_Table 2A-1_EFT (Annual)" xfId="15654"/>
    <cellStyle name="Note 24 2 2 2 3" xfId="11922"/>
    <cellStyle name="Note 24 2 2 2 3 2" xfId="24006"/>
    <cellStyle name="Note 24 2 2 2 3 2 2" xfId="45192"/>
    <cellStyle name="Note 24 2 2 2 3 3" xfId="34588"/>
    <cellStyle name="Note 24 2 2 2 4" xfId="18893"/>
    <cellStyle name="Note 24 2 2 2 4 2" xfId="40080"/>
    <cellStyle name="Note 24 2 2 2 5" xfId="29299"/>
    <cellStyle name="Note 24 2 2 2_Table 2A-1_EFT (Annual)" xfId="7336"/>
    <cellStyle name="Note 24 2 2 3" xfId="5116"/>
    <cellStyle name="Note 24 2 2 3 2" xfId="13376"/>
    <cellStyle name="Note 24 2 2 3 2 2" xfId="25382"/>
    <cellStyle name="Note 24 2 2 3 2 2 2" xfId="46568"/>
    <cellStyle name="Note 24 2 2 3 2 3" xfId="35964"/>
    <cellStyle name="Note 24 2 2 3 3" xfId="20269"/>
    <cellStyle name="Note 24 2 2 3 3 2" xfId="41456"/>
    <cellStyle name="Note 24 2 2 3 4" xfId="30773"/>
    <cellStyle name="Note 24 2 2 3_Table 2A-1_EFT (Annual)" xfId="15655"/>
    <cellStyle name="Note 24 2 2 4" xfId="10720"/>
    <cellStyle name="Note 24 2 2 4 2" xfId="22836"/>
    <cellStyle name="Note 24 2 2 4 2 2" xfId="44022"/>
    <cellStyle name="Note 24 2 2 4 3" xfId="33418"/>
    <cellStyle name="Note 24 2 2 5" xfId="17723"/>
    <cellStyle name="Note 24 2 2 5 2" xfId="38910"/>
    <cellStyle name="Note 24 2 2 6" xfId="28030"/>
    <cellStyle name="Note 24 2 2_Table 2A-1_EFT (Annual)" xfId="7335"/>
    <cellStyle name="Note 24 2 3" xfId="1078"/>
    <cellStyle name="Note 24 2 3 2" xfId="4639"/>
    <cellStyle name="Note 24 2 3 2 2" xfId="12899"/>
    <cellStyle name="Note 24 2 3 2 2 2" xfId="24905"/>
    <cellStyle name="Note 24 2 3 2 2 2 2" xfId="46091"/>
    <cellStyle name="Note 24 2 3 2 2 3" xfId="35487"/>
    <cellStyle name="Note 24 2 3 2 3" xfId="19792"/>
    <cellStyle name="Note 24 2 3 2 3 2" xfId="40979"/>
    <cellStyle name="Note 24 2 3 2 4" xfId="30296"/>
    <cellStyle name="Note 24 2 3 2_Table 2A-1_EFT (Annual)" xfId="15656"/>
    <cellStyle name="Note 24 2 3 3" xfId="10243"/>
    <cellStyle name="Note 24 2 3 3 2" xfId="22359"/>
    <cellStyle name="Note 24 2 3 3 2 2" xfId="43545"/>
    <cellStyle name="Note 24 2 3 3 3" xfId="32941"/>
    <cellStyle name="Note 24 2 3 4" xfId="17246"/>
    <cellStyle name="Note 24 2 3 4 2" xfId="38433"/>
    <cellStyle name="Note 24 2 3 5" xfId="27553"/>
    <cellStyle name="Note 24 2 3_Table 2A-1_EFT (Annual)" xfId="7337"/>
    <cellStyle name="Note 24 2 4" xfId="2294"/>
    <cellStyle name="Note 24 2 4 2" xfId="5855"/>
    <cellStyle name="Note 24 2 4 2 2" xfId="14070"/>
    <cellStyle name="Note 24 2 4 2 2 2" xfId="26058"/>
    <cellStyle name="Note 24 2 4 2 2 2 2" xfId="47244"/>
    <cellStyle name="Note 24 2 4 2 2 3" xfId="36640"/>
    <cellStyle name="Note 24 2 4 2 3" xfId="20945"/>
    <cellStyle name="Note 24 2 4 2 3 2" xfId="42132"/>
    <cellStyle name="Note 24 2 4 2 4" xfId="31512"/>
    <cellStyle name="Note 24 2 4 2_Table 2A-1_EFT (Annual)" xfId="15657"/>
    <cellStyle name="Note 24 2 4 3" xfId="11414"/>
    <cellStyle name="Note 24 2 4 3 2" xfId="23512"/>
    <cellStyle name="Note 24 2 4 3 2 2" xfId="44698"/>
    <cellStyle name="Note 24 2 4 3 3" xfId="34094"/>
    <cellStyle name="Note 24 2 4 4" xfId="18399"/>
    <cellStyle name="Note 24 2 4 4 2" xfId="39586"/>
    <cellStyle name="Note 24 2 4 5" xfId="28769"/>
    <cellStyle name="Note 24 2 4_Table 2A-1_EFT (Annual)" xfId="7338"/>
    <cellStyle name="Note 24 2 5" xfId="4148"/>
    <cellStyle name="Note 24 2 5 2" xfId="12472"/>
    <cellStyle name="Note 24 2 5 2 2" xfId="24494"/>
    <cellStyle name="Note 24 2 5 2 2 2" xfId="45680"/>
    <cellStyle name="Note 24 2 5 2 3" xfId="35076"/>
    <cellStyle name="Note 24 2 5 3" xfId="19381"/>
    <cellStyle name="Note 24 2 5 3 2" xfId="40568"/>
    <cellStyle name="Note 24 2 5 4" xfId="29836"/>
    <cellStyle name="Note 24 2 5_Table 2A-1_EFT (Annual)" xfId="15658"/>
    <cellStyle name="Note 24 2 6" xfId="9811"/>
    <cellStyle name="Note 24 2 6 2" xfId="21948"/>
    <cellStyle name="Note 24 2 6 2 2" xfId="43134"/>
    <cellStyle name="Note 24 2 6 3" xfId="32530"/>
    <cellStyle name="Note 24 2 7" xfId="16835"/>
    <cellStyle name="Note 24 2 7 2" xfId="38022"/>
    <cellStyle name="Note 24 2 8" xfId="27093"/>
    <cellStyle name="Note 24 2_Table 2A-1_EFT (Annual)" xfId="3271"/>
    <cellStyle name="Note 24 3" xfId="416"/>
    <cellStyle name="Note 24 3 2" xfId="1399"/>
    <cellStyle name="Note 24 3 2 2" xfId="2669"/>
    <cellStyle name="Note 24 3 2 2 2" xfId="6230"/>
    <cellStyle name="Note 24 3 2 2 2 2" xfId="14424"/>
    <cellStyle name="Note 24 3 2 2 2 2 2" xfId="26396"/>
    <cellStyle name="Note 24 3 2 2 2 2 2 2" xfId="47582"/>
    <cellStyle name="Note 24 3 2 2 2 2 3" xfId="36978"/>
    <cellStyle name="Note 24 3 2 2 2 3" xfId="21283"/>
    <cellStyle name="Note 24 3 2 2 2 3 2" xfId="42470"/>
    <cellStyle name="Note 24 3 2 2 2 4" xfId="31886"/>
    <cellStyle name="Note 24 3 2 2 2_Table 2A-1_EFT (Annual)" xfId="15659"/>
    <cellStyle name="Note 24 3 2 2 3" xfId="11766"/>
    <cellStyle name="Note 24 3 2 2 3 2" xfId="23850"/>
    <cellStyle name="Note 24 3 2 2 3 2 2" xfId="45036"/>
    <cellStyle name="Note 24 3 2 2 3 3" xfId="34432"/>
    <cellStyle name="Note 24 3 2 2 4" xfId="18737"/>
    <cellStyle name="Note 24 3 2 2 4 2" xfId="39924"/>
    <cellStyle name="Note 24 3 2 2 5" xfId="29143"/>
    <cellStyle name="Note 24 3 2 2_Table 2A-1_EFT (Annual)" xfId="7340"/>
    <cellStyle name="Note 24 3 2 3" xfId="4960"/>
    <cellStyle name="Note 24 3 2 3 2" xfId="13220"/>
    <cellStyle name="Note 24 3 2 3 2 2" xfId="25226"/>
    <cellStyle name="Note 24 3 2 3 2 2 2" xfId="46412"/>
    <cellStyle name="Note 24 3 2 3 2 3" xfId="35808"/>
    <cellStyle name="Note 24 3 2 3 3" xfId="20113"/>
    <cellStyle name="Note 24 3 2 3 3 2" xfId="41300"/>
    <cellStyle name="Note 24 3 2 3 4" xfId="30617"/>
    <cellStyle name="Note 24 3 2 3_Table 2A-1_EFT (Annual)" xfId="15660"/>
    <cellStyle name="Note 24 3 2 4" xfId="10564"/>
    <cellStyle name="Note 24 3 2 4 2" xfId="22680"/>
    <cellStyle name="Note 24 3 2 4 2 2" xfId="43866"/>
    <cellStyle name="Note 24 3 2 4 3" xfId="33262"/>
    <cellStyle name="Note 24 3 2 5" xfId="17567"/>
    <cellStyle name="Note 24 3 2 5 2" xfId="38754"/>
    <cellStyle name="Note 24 3 2 6" xfId="27874"/>
    <cellStyle name="Note 24 3 2_Table 2A-1_EFT (Annual)" xfId="7339"/>
    <cellStyle name="Note 24 3 3" xfId="946"/>
    <cellStyle name="Note 24 3 3 2" xfId="4507"/>
    <cellStyle name="Note 24 3 3 2 2" xfId="12769"/>
    <cellStyle name="Note 24 3 3 2 2 2" xfId="24779"/>
    <cellStyle name="Note 24 3 3 2 2 2 2" xfId="45965"/>
    <cellStyle name="Note 24 3 3 2 2 3" xfId="35361"/>
    <cellStyle name="Note 24 3 3 2 3" xfId="19666"/>
    <cellStyle name="Note 24 3 3 2 3 2" xfId="40853"/>
    <cellStyle name="Note 24 3 3 2 4" xfId="30164"/>
    <cellStyle name="Note 24 3 3 2_Table 2A-1_EFT (Annual)" xfId="15661"/>
    <cellStyle name="Note 24 3 3 3" xfId="10116"/>
    <cellStyle name="Note 24 3 3 3 2" xfId="22233"/>
    <cellStyle name="Note 24 3 3 3 2 2" xfId="43419"/>
    <cellStyle name="Note 24 3 3 3 3" xfId="32815"/>
    <cellStyle name="Note 24 3 3 4" xfId="17120"/>
    <cellStyle name="Note 24 3 3 4 2" xfId="38307"/>
    <cellStyle name="Note 24 3 3 5" xfId="27421"/>
    <cellStyle name="Note 24 3 3_Table 2A-1_EFT (Annual)" xfId="7341"/>
    <cellStyle name="Note 24 3 4" xfId="2138"/>
    <cellStyle name="Note 24 3 4 2" xfId="5699"/>
    <cellStyle name="Note 24 3 4 2 2" xfId="13914"/>
    <cellStyle name="Note 24 3 4 2 2 2" xfId="25902"/>
    <cellStyle name="Note 24 3 4 2 2 2 2" xfId="47088"/>
    <cellStyle name="Note 24 3 4 2 2 3" xfId="36484"/>
    <cellStyle name="Note 24 3 4 2 3" xfId="20789"/>
    <cellStyle name="Note 24 3 4 2 3 2" xfId="41976"/>
    <cellStyle name="Note 24 3 4 2 4" xfId="31356"/>
    <cellStyle name="Note 24 3 4 2_Table 2A-1_EFT (Annual)" xfId="15662"/>
    <cellStyle name="Note 24 3 4 3" xfId="11258"/>
    <cellStyle name="Note 24 3 4 3 2" xfId="23356"/>
    <cellStyle name="Note 24 3 4 3 2 2" xfId="44542"/>
    <cellStyle name="Note 24 3 4 3 3" xfId="33938"/>
    <cellStyle name="Note 24 3 4 4" xfId="18243"/>
    <cellStyle name="Note 24 3 4 4 2" xfId="39430"/>
    <cellStyle name="Note 24 3 4 5" xfId="28613"/>
    <cellStyle name="Note 24 3 4_Table 2A-1_EFT (Annual)" xfId="7342"/>
    <cellStyle name="Note 24 3 5" xfId="3986"/>
    <cellStyle name="Note 24 3 5 2" xfId="12314"/>
    <cellStyle name="Note 24 3 5 2 2" xfId="24338"/>
    <cellStyle name="Note 24 3 5 2 2 2" xfId="45524"/>
    <cellStyle name="Note 24 3 5 2 3" xfId="34920"/>
    <cellStyle name="Note 24 3 5 3" xfId="19225"/>
    <cellStyle name="Note 24 3 5 3 2" xfId="40412"/>
    <cellStyle name="Note 24 3 5 4" xfId="29674"/>
    <cellStyle name="Note 24 3 5_Table 2A-1_EFT (Annual)" xfId="15663"/>
    <cellStyle name="Note 24 3 6" xfId="9651"/>
    <cellStyle name="Note 24 3 6 2" xfId="21792"/>
    <cellStyle name="Note 24 3 6 2 2" xfId="42978"/>
    <cellStyle name="Note 24 3 6 3" xfId="32374"/>
    <cellStyle name="Note 24 3 7" xfId="16679"/>
    <cellStyle name="Note 24 3 7 2" xfId="37866"/>
    <cellStyle name="Note 24 3 8" xfId="26931"/>
    <cellStyle name="Note 24 3_Table 2A-1_EFT (Annual)" xfId="3272"/>
    <cellStyle name="Note 24 4" xfId="1233"/>
    <cellStyle name="Note 24 4 2" xfId="2503"/>
    <cellStyle name="Note 24 4 2 2" xfId="6064"/>
    <cellStyle name="Note 24 4 2 2 2" xfId="14258"/>
    <cellStyle name="Note 24 4 2 2 2 2" xfId="26230"/>
    <cellStyle name="Note 24 4 2 2 2 2 2" xfId="47416"/>
    <cellStyle name="Note 24 4 2 2 2 3" xfId="36812"/>
    <cellStyle name="Note 24 4 2 2 3" xfId="21117"/>
    <cellStyle name="Note 24 4 2 2 3 2" xfId="42304"/>
    <cellStyle name="Note 24 4 2 2 4" xfId="31720"/>
    <cellStyle name="Note 24 4 2 2_Table 2A-1_EFT (Annual)" xfId="15664"/>
    <cellStyle name="Note 24 4 2 3" xfId="11600"/>
    <cellStyle name="Note 24 4 2 3 2" xfId="23684"/>
    <cellStyle name="Note 24 4 2 3 2 2" xfId="44870"/>
    <cellStyle name="Note 24 4 2 3 3" xfId="34266"/>
    <cellStyle name="Note 24 4 2 4" xfId="18571"/>
    <cellStyle name="Note 24 4 2 4 2" xfId="39758"/>
    <cellStyle name="Note 24 4 2 5" xfId="28977"/>
    <cellStyle name="Note 24 4 2_Table 2A-1_EFT (Annual)" xfId="7344"/>
    <cellStyle name="Note 24 4 3" xfId="4794"/>
    <cellStyle name="Note 24 4 3 2" xfId="13054"/>
    <cellStyle name="Note 24 4 3 2 2" xfId="25060"/>
    <cellStyle name="Note 24 4 3 2 2 2" xfId="46246"/>
    <cellStyle name="Note 24 4 3 2 3" xfId="35642"/>
    <cellStyle name="Note 24 4 3 3" xfId="19947"/>
    <cellStyle name="Note 24 4 3 3 2" xfId="41134"/>
    <cellStyle name="Note 24 4 3 4" xfId="30451"/>
    <cellStyle name="Note 24 4 3_Table 2A-1_EFT (Annual)" xfId="15665"/>
    <cellStyle name="Note 24 4 4" xfId="10398"/>
    <cellStyle name="Note 24 4 4 2" xfId="22514"/>
    <cellStyle name="Note 24 4 4 2 2" xfId="43700"/>
    <cellStyle name="Note 24 4 4 3" xfId="33096"/>
    <cellStyle name="Note 24 4 5" xfId="17401"/>
    <cellStyle name="Note 24 4 5 2" xfId="38588"/>
    <cellStyle name="Note 24 4 6" xfId="27708"/>
    <cellStyle name="Note 24 4_Table 2A-1_EFT (Annual)" xfId="7343"/>
    <cellStyle name="Note 24 5" xfId="787"/>
    <cellStyle name="Note 24 5 2" xfId="4348"/>
    <cellStyle name="Note 24 5 2 2" xfId="12628"/>
    <cellStyle name="Note 24 5 2 2 2" xfId="24645"/>
    <cellStyle name="Note 24 5 2 2 2 2" xfId="45831"/>
    <cellStyle name="Note 24 5 2 2 3" xfId="35227"/>
    <cellStyle name="Note 24 5 2 3" xfId="19532"/>
    <cellStyle name="Note 24 5 2 3 2" xfId="40719"/>
    <cellStyle name="Note 24 5 2 4" xfId="30005"/>
    <cellStyle name="Note 24 5 2_Table 2A-1_EFT (Annual)" xfId="15666"/>
    <cellStyle name="Note 24 5 3" xfId="9976"/>
    <cellStyle name="Note 24 5 3 2" xfId="22099"/>
    <cellStyle name="Note 24 5 3 2 2" xfId="43285"/>
    <cellStyle name="Note 24 5 3 3" xfId="32681"/>
    <cellStyle name="Note 24 5 4" xfId="16986"/>
    <cellStyle name="Note 24 5 4 2" xfId="38173"/>
    <cellStyle name="Note 24 5 5" xfId="27262"/>
    <cellStyle name="Note 24 5_Table 2A-1_EFT (Annual)" xfId="7345"/>
    <cellStyle name="Note 24 6" xfId="1972"/>
    <cellStyle name="Note 24 6 2" xfId="5533"/>
    <cellStyle name="Note 24 6 2 2" xfId="13748"/>
    <cellStyle name="Note 24 6 2 2 2" xfId="25736"/>
    <cellStyle name="Note 24 6 2 2 2 2" xfId="46922"/>
    <cellStyle name="Note 24 6 2 2 3" xfId="36318"/>
    <cellStyle name="Note 24 6 2 3" xfId="20623"/>
    <cellStyle name="Note 24 6 2 3 2" xfId="41810"/>
    <cellStyle name="Note 24 6 2 4" xfId="31190"/>
    <cellStyle name="Note 24 6 2_Table 2A-1_EFT (Annual)" xfId="15667"/>
    <cellStyle name="Note 24 6 3" xfId="11092"/>
    <cellStyle name="Note 24 6 3 2" xfId="23190"/>
    <cellStyle name="Note 24 6 3 2 2" xfId="44376"/>
    <cellStyle name="Note 24 6 3 3" xfId="33772"/>
    <cellStyle name="Note 24 6 4" xfId="18077"/>
    <cellStyle name="Note 24 6 4 2" xfId="39264"/>
    <cellStyle name="Note 24 6 5" xfId="28447"/>
    <cellStyle name="Note 24 6_Table 2A-1_EFT (Annual)" xfId="7346"/>
    <cellStyle name="Note 24 7" xfId="3774"/>
    <cellStyle name="Note 24 7 2" xfId="12142"/>
    <cellStyle name="Note 24 7 2 2" xfId="24172"/>
    <cellStyle name="Note 24 7 2 2 2" xfId="45358"/>
    <cellStyle name="Note 24 7 2 3" xfId="34754"/>
    <cellStyle name="Note 24 7 3" xfId="19059"/>
    <cellStyle name="Note 24 7 3 2" xfId="40246"/>
    <cellStyle name="Note 24 7 4" xfId="29483"/>
    <cellStyle name="Note 24 7_Table 2A-1_EFT (Annual)" xfId="15668"/>
    <cellStyle name="Note 24 8" xfId="9461"/>
    <cellStyle name="Note 24 8 2" xfId="21626"/>
    <cellStyle name="Note 24 8 2 2" xfId="42812"/>
    <cellStyle name="Note 24 8 3" xfId="32208"/>
    <cellStyle name="Note 24 9" xfId="16513"/>
    <cellStyle name="Note 24 9 2" xfId="37700"/>
    <cellStyle name="Note 24_Table 2A-1_EFT (Annual)" xfId="3270"/>
    <cellStyle name="Note 25" xfId="239"/>
    <cellStyle name="Note 25 10" xfId="26794"/>
    <cellStyle name="Note 25 2" xfId="626"/>
    <cellStyle name="Note 25 2 2" xfId="1603"/>
    <cellStyle name="Note 25 2 2 2" xfId="2873"/>
    <cellStyle name="Note 25 2 2 2 2" xfId="6434"/>
    <cellStyle name="Note 25 2 2 2 2 2" xfId="14628"/>
    <cellStyle name="Note 25 2 2 2 2 2 2" xfId="26600"/>
    <cellStyle name="Note 25 2 2 2 2 2 2 2" xfId="47786"/>
    <cellStyle name="Note 25 2 2 2 2 2 3" xfId="37182"/>
    <cellStyle name="Note 25 2 2 2 2 3" xfId="21487"/>
    <cellStyle name="Note 25 2 2 2 2 3 2" xfId="42674"/>
    <cellStyle name="Note 25 2 2 2 2 4" xfId="32090"/>
    <cellStyle name="Note 25 2 2 2 2_Table 2A-1_EFT (Annual)" xfId="15669"/>
    <cellStyle name="Note 25 2 2 2 3" xfId="11970"/>
    <cellStyle name="Note 25 2 2 2 3 2" xfId="24054"/>
    <cellStyle name="Note 25 2 2 2 3 2 2" xfId="45240"/>
    <cellStyle name="Note 25 2 2 2 3 3" xfId="34636"/>
    <cellStyle name="Note 25 2 2 2 4" xfId="18941"/>
    <cellStyle name="Note 25 2 2 2 4 2" xfId="40128"/>
    <cellStyle name="Note 25 2 2 2 5" xfId="29347"/>
    <cellStyle name="Note 25 2 2 2_Table 2A-1_EFT (Annual)" xfId="7348"/>
    <cellStyle name="Note 25 2 2 3" xfId="5164"/>
    <cellStyle name="Note 25 2 2 3 2" xfId="13424"/>
    <cellStyle name="Note 25 2 2 3 2 2" xfId="25430"/>
    <cellStyle name="Note 25 2 2 3 2 2 2" xfId="46616"/>
    <cellStyle name="Note 25 2 2 3 2 3" xfId="36012"/>
    <cellStyle name="Note 25 2 2 3 3" xfId="20317"/>
    <cellStyle name="Note 25 2 2 3 3 2" xfId="41504"/>
    <cellStyle name="Note 25 2 2 3 4" xfId="30821"/>
    <cellStyle name="Note 25 2 2 3_Table 2A-1_EFT (Annual)" xfId="15670"/>
    <cellStyle name="Note 25 2 2 4" xfId="10768"/>
    <cellStyle name="Note 25 2 2 4 2" xfId="22884"/>
    <cellStyle name="Note 25 2 2 4 2 2" xfId="44070"/>
    <cellStyle name="Note 25 2 2 4 3" xfId="33466"/>
    <cellStyle name="Note 25 2 2 5" xfId="17771"/>
    <cellStyle name="Note 25 2 2 5 2" xfId="38958"/>
    <cellStyle name="Note 25 2 2 6" xfId="28078"/>
    <cellStyle name="Note 25 2 2_Table 2A-1_EFT (Annual)" xfId="7347"/>
    <cellStyle name="Note 25 2 3" xfId="1117"/>
    <cellStyle name="Note 25 2 3 2" xfId="4678"/>
    <cellStyle name="Note 25 2 3 2 2" xfId="12938"/>
    <cellStyle name="Note 25 2 3 2 2 2" xfId="24944"/>
    <cellStyle name="Note 25 2 3 2 2 2 2" xfId="46130"/>
    <cellStyle name="Note 25 2 3 2 2 3" xfId="35526"/>
    <cellStyle name="Note 25 2 3 2 3" xfId="19831"/>
    <cellStyle name="Note 25 2 3 2 3 2" xfId="41018"/>
    <cellStyle name="Note 25 2 3 2 4" xfId="30335"/>
    <cellStyle name="Note 25 2 3 2_Table 2A-1_EFT (Annual)" xfId="15671"/>
    <cellStyle name="Note 25 2 3 3" xfId="10282"/>
    <cellStyle name="Note 25 2 3 3 2" xfId="22398"/>
    <cellStyle name="Note 25 2 3 3 2 2" xfId="43584"/>
    <cellStyle name="Note 25 2 3 3 3" xfId="32980"/>
    <cellStyle name="Note 25 2 3 4" xfId="17285"/>
    <cellStyle name="Note 25 2 3 4 2" xfId="38472"/>
    <cellStyle name="Note 25 2 3 5" xfId="27592"/>
    <cellStyle name="Note 25 2 3_Table 2A-1_EFT (Annual)" xfId="7349"/>
    <cellStyle name="Note 25 2 4" xfId="2342"/>
    <cellStyle name="Note 25 2 4 2" xfId="5903"/>
    <cellStyle name="Note 25 2 4 2 2" xfId="14118"/>
    <cellStyle name="Note 25 2 4 2 2 2" xfId="26106"/>
    <cellStyle name="Note 25 2 4 2 2 2 2" xfId="47292"/>
    <cellStyle name="Note 25 2 4 2 2 3" xfId="36688"/>
    <cellStyle name="Note 25 2 4 2 3" xfId="20993"/>
    <cellStyle name="Note 25 2 4 2 3 2" xfId="42180"/>
    <cellStyle name="Note 25 2 4 2 4" xfId="31560"/>
    <cellStyle name="Note 25 2 4 2_Table 2A-1_EFT (Annual)" xfId="15672"/>
    <cellStyle name="Note 25 2 4 3" xfId="11462"/>
    <cellStyle name="Note 25 2 4 3 2" xfId="23560"/>
    <cellStyle name="Note 25 2 4 3 2 2" xfId="44746"/>
    <cellStyle name="Note 25 2 4 3 3" xfId="34142"/>
    <cellStyle name="Note 25 2 4 4" xfId="18447"/>
    <cellStyle name="Note 25 2 4 4 2" xfId="39634"/>
    <cellStyle name="Note 25 2 4 5" xfId="28817"/>
    <cellStyle name="Note 25 2 4_Table 2A-1_EFT (Annual)" xfId="7350"/>
    <cellStyle name="Note 25 2 5" xfId="4196"/>
    <cellStyle name="Note 25 2 5 2" xfId="12520"/>
    <cellStyle name="Note 25 2 5 2 2" xfId="24542"/>
    <cellStyle name="Note 25 2 5 2 2 2" xfId="45728"/>
    <cellStyle name="Note 25 2 5 2 3" xfId="35124"/>
    <cellStyle name="Note 25 2 5 3" xfId="19429"/>
    <cellStyle name="Note 25 2 5 3 2" xfId="40616"/>
    <cellStyle name="Note 25 2 5 4" xfId="29884"/>
    <cellStyle name="Note 25 2 5_Table 2A-1_EFT (Annual)" xfId="15673"/>
    <cellStyle name="Note 25 2 6" xfId="9859"/>
    <cellStyle name="Note 25 2 6 2" xfId="21996"/>
    <cellStyle name="Note 25 2 6 2 2" xfId="43182"/>
    <cellStyle name="Note 25 2 6 3" xfId="32578"/>
    <cellStyle name="Note 25 2 7" xfId="16883"/>
    <cellStyle name="Note 25 2 7 2" xfId="38070"/>
    <cellStyle name="Note 25 2 8" xfId="27141"/>
    <cellStyle name="Note 25 2_Table 2A-1_EFT (Annual)" xfId="3274"/>
    <cellStyle name="Note 25 3" xfId="465"/>
    <cellStyle name="Note 25 3 2" xfId="1442"/>
    <cellStyle name="Note 25 3 2 2" xfId="2712"/>
    <cellStyle name="Note 25 3 2 2 2" xfId="6273"/>
    <cellStyle name="Note 25 3 2 2 2 2" xfId="14467"/>
    <cellStyle name="Note 25 3 2 2 2 2 2" xfId="26439"/>
    <cellStyle name="Note 25 3 2 2 2 2 2 2" xfId="47625"/>
    <cellStyle name="Note 25 3 2 2 2 2 3" xfId="37021"/>
    <cellStyle name="Note 25 3 2 2 2 3" xfId="21326"/>
    <cellStyle name="Note 25 3 2 2 2 3 2" xfId="42513"/>
    <cellStyle name="Note 25 3 2 2 2 4" xfId="31929"/>
    <cellStyle name="Note 25 3 2 2 2_Table 2A-1_EFT (Annual)" xfId="15674"/>
    <cellStyle name="Note 25 3 2 2 3" xfId="11809"/>
    <cellStyle name="Note 25 3 2 2 3 2" xfId="23893"/>
    <cellStyle name="Note 25 3 2 2 3 2 2" xfId="45079"/>
    <cellStyle name="Note 25 3 2 2 3 3" xfId="34475"/>
    <cellStyle name="Note 25 3 2 2 4" xfId="18780"/>
    <cellStyle name="Note 25 3 2 2 4 2" xfId="39967"/>
    <cellStyle name="Note 25 3 2 2 5" xfId="29186"/>
    <cellStyle name="Note 25 3 2 2_Table 2A-1_EFT (Annual)" xfId="7352"/>
    <cellStyle name="Note 25 3 2 3" xfId="5003"/>
    <cellStyle name="Note 25 3 2 3 2" xfId="13263"/>
    <cellStyle name="Note 25 3 2 3 2 2" xfId="25269"/>
    <cellStyle name="Note 25 3 2 3 2 2 2" xfId="46455"/>
    <cellStyle name="Note 25 3 2 3 2 3" xfId="35851"/>
    <cellStyle name="Note 25 3 2 3 3" xfId="20156"/>
    <cellStyle name="Note 25 3 2 3 3 2" xfId="41343"/>
    <cellStyle name="Note 25 3 2 3 4" xfId="30660"/>
    <cellStyle name="Note 25 3 2 3_Table 2A-1_EFT (Annual)" xfId="15675"/>
    <cellStyle name="Note 25 3 2 4" xfId="10607"/>
    <cellStyle name="Note 25 3 2 4 2" xfId="22723"/>
    <cellStyle name="Note 25 3 2 4 2 2" xfId="43909"/>
    <cellStyle name="Note 25 3 2 4 3" xfId="33305"/>
    <cellStyle name="Note 25 3 2 5" xfId="17610"/>
    <cellStyle name="Note 25 3 2 5 2" xfId="38797"/>
    <cellStyle name="Note 25 3 2 6" xfId="27917"/>
    <cellStyle name="Note 25 3 2_Table 2A-1_EFT (Annual)" xfId="7351"/>
    <cellStyle name="Note 25 3 3" xfId="987"/>
    <cellStyle name="Note 25 3 3 2" xfId="4548"/>
    <cellStyle name="Note 25 3 3 2 2" xfId="12808"/>
    <cellStyle name="Note 25 3 3 2 2 2" xfId="24814"/>
    <cellStyle name="Note 25 3 3 2 2 2 2" xfId="46000"/>
    <cellStyle name="Note 25 3 3 2 2 3" xfId="35396"/>
    <cellStyle name="Note 25 3 3 2 3" xfId="19701"/>
    <cellStyle name="Note 25 3 3 2 3 2" xfId="40888"/>
    <cellStyle name="Note 25 3 3 2 4" xfId="30205"/>
    <cellStyle name="Note 25 3 3 2_Table 2A-1_EFT (Annual)" xfId="15676"/>
    <cellStyle name="Note 25 3 3 3" xfId="10152"/>
    <cellStyle name="Note 25 3 3 3 2" xfId="22268"/>
    <cellStyle name="Note 25 3 3 3 2 2" xfId="43454"/>
    <cellStyle name="Note 25 3 3 3 3" xfId="32850"/>
    <cellStyle name="Note 25 3 3 4" xfId="17155"/>
    <cellStyle name="Note 25 3 3 4 2" xfId="38342"/>
    <cellStyle name="Note 25 3 3 5" xfId="27462"/>
    <cellStyle name="Note 25 3 3_Table 2A-1_EFT (Annual)" xfId="7353"/>
    <cellStyle name="Note 25 3 4" xfId="2181"/>
    <cellStyle name="Note 25 3 4 2" xfId="5742"/>
    <cellStyle name="Note 25 3 4 2 2" xfId="13957"/>
    <cellStyle name="Note 25 3 4 2 2 2" xfId="25945"/>
    <cellStyle name="Note 25 3 4 2 2 2 2" xfId="47131"/>
    <cellStyle name="Note 25 3 4 2 2 3" xfId="36527"/>
    <cellStyle name="Note 25 3 4 2 3" xfId="20832"/>
    <cellStyle name="Note 25 3 4 2 3 2" xfId="42019"/>
    <cellStyle name="Note 25 3 4 2 4" xfId="31399"/>
    <cellStyle name="Note 25 3 4 2_Table 2A-1_EFT (Annual)" xfId="15677"/>
    <cellStyle name="Note 25 3 4 3" xfId="11301"/>
    <cellStyle name="Note 25 3 4 3 2" xfId="23399"/>
    <cellStyle name="Note 25 3 4 3 2 2" xfId="44585"/>
    <cellStyle name="Note 25 3 4 3 3" xfId="33981"/>
    <cellStyle name="Note 25 3 4 4" xfId="18286"/>
    <cellStyle name="Note 25 3 4 4 2" xfId="39473"/>
    <cellStyle name="Note 25 3 4 5" xfId="28656"/>
    <cellStyle name="Note 25 3 4_Table 2A-1_EFT (Annual)" xfId="7354"/>
    <cellStyle name="Note 25 3 5" xfId="4035"/>
    <cellStyle name="Note 25 3 5 2" xfId="12359"/>
    <cellStyle name="Note 25 3 5 2 2" xfId="24381"/>
    <cellStyle name="Note 25 3 5 2 2 2" xfId="45567"/>
    <cellStyle name="Note 25 3 5 2 3" xfId="34963"/>
    <cellStyle name="Note 25 3 5 3" xfId="19268"/>
    <cellStyle name="Note 25 3 5 3 2" xfId="40455"/>
    <cellStyle name="Note 25 3 5 4" xfId="29723"/>
    <cellStyle name="Note 25 3 5_Table 2A-1_EFT (Annual)" xfId="15678"/>
    <cellStyle name="Note 25 3 6" xfId="9698"/>
    <cellStyle name="Note 25 3 6 2" xfId="21835"/>
    <cellStyle name="Note 25 3 6 2 2" xfId="43021"/>
    <cellStyle name="Note 25 3 6 3" xfId="32417"/>
    <cellStyle name="Note 25 3 7" xfId="16722"/>
    <cellStyle name="Note 25 3 7 2" xfId="37909"/>
    <cellStyle name="Note 25 3 8" xfId="26980"/>
    <cellStyle name="Note 25 3_Table 2A-1_EFT (Annual)" xfId="3275"/>
    <cellStyle name="Note 25 4" xfId="1281"/>
    <cellStyle name="Note 25 4 2" xfId="2551"/>
    <cellStyle name="Note 25 4 2 2" xfId="6112"/>
    <cellStyle name="Note 25 4 2 2 2" xfId="14306"/>
    <cellStyle name="Note 25 4 2 2 2 2" xfId="26278"/>
    <cellStyle name="Note 25 4 2 2 2 2 2" xfId="47464"/>
    <cellStyle name="Note 25 4 2 2 2 3" xfId="36860"/>
    <cellStyle name="Note 25 4 2 2 3" xfId="21165"/>
    <cellStyle name="Note 25 4 2 2 3 2" xfId="42352"/>
    <cellStyle name="Note 25 4 2 2 4" xfId="31768"/>
    <cellStyle name="Note 25 4 2 2_Table 2A-1_EFT (Annual)" xfId="15679"/>
    <cellStyle name="Note 25 4 2 3" xfId="11648"/>
    <cellStyle name="Note 25 4 2 3 2" xfId="23732"/>
    <cellStyle name="Note 25 4 2 3 2 2" xfId="44918"/>
    <cellStyle name="Note 25 4 2 3 3" xfId="34314"/>
    <cellStyle name="Note 25 4 2 4" xfId="18619"/>
    <cellStyle name="Note 25 4 2 4 2" xfId="39806"/>
    <cellStyle name="Note 25 4 2 5" xfId="29025"/>
    <cellStyle name="Note 25 4 2_Table 2A-1_EFT (Annual)" xfId="7356"/>
    <cellStyle name="Note 25 4 3" xfId="4842"/>
    <cellStyle name="Note 25 4 3 2" xfId="13102"/>
    <cellStyle name="Note 25 4 3 2 2" xfId="25108"/>
    <cellStyle name="Note 25 4 3 2 2 2" xfId="46294"/>
    <cellStyle name="Note 25 4 3 2 3" xfId="35690"/>
    <cellStyle name="Note 25 4 3 3" xfId="19995"/>
    <cellStyle name="Note 25 4 3 3 2" xfId="41182"/>
    <cellStyle name="Note 25 4 3 4" xfId="30499"/>
    <cellStyle name="Note 25 4 3_Table 2A-1_EFT (Annual)" xfId="15680"/>
    <cellStyle name="Note 25 4 4" xfId="10446"/>
    <cellStyle name="Note 25 4 4 2" xfId="22562"/>
    <cellStyle name="Note 25 4 4 2 2" xfId="43748"/>
    <cellStyle name="Note 25 4 4 3" xfId="33144"/>
    <cellStyle name="Note 25 4 5" xfId="17449"/>
    <cellStyle name="Note 25 4 5 2" xfId="38636"/>
    <cellStyle name="Note 25 4 6" xfId="27756"/>
    <cellStyle name="Note 25 4_Table 2A-1_EFT (Annual)" xfId="7355"/>
    <cellStyle name="Note 25 5" xfId="832"/>
    <cellStyle name="Note 25 5 2" xfId="4393"/>
    <cellStyle name="Note 25 5 2 2" xfId="12667"/>
    <cellStyle name="Note 25 5 2 2 2" xfId="24684"/>
    <cellStyle name="Note 25 5 2 2 2 2" xfId="45870"/>
    <cellStyle name="Note 25 5 2 2 3" xfId="35266"/>
    <cellStyle name="Note 25 5 2 3" xfId="19571"/>
    <cellStyle name="Note 25 5 2 3 2" xfId="40758"/>
    <cellStyle name="Note 25 5 2 4" xfId="30050"/>
    <cellStyle name="Note 25 5 2_Table 2A-1_EFT (Annual)" xfId="15681"/>
    <cellStyle name="Note 25 5 3" xfId="10016"/>
    <cellStyle name="Note 25 5 3 2" xfId="22138"/>
    <cellStyle name="Note 25 5 3 2 2" xfId="43324"/>
    <cellStyle name="Note 25 5 3 3" xfId="32720"/>
    <cellStyle name="Note 25 5 4" xfId="17025"/>
    <cellStyle name="Note 25 5 4 2" xfId="38212"/>
    <cellStyle name="Note 25 5 5" xfId="27307"/>
    <cellStyle name="Note 25 5_Table 2A-1_EFT (Annual)" xfId="7357"/>
    <cellStyle name="Note 25 6" xfId="2020"/>
    <cellStyle name="Note 25 6 2" xfId="5581"/>
    <cellStyle name="Note 25 6 2 2" xfId="13796"/>
    <cellStyle name="Note 25 6 2 2 2" xfId="25784"/>
    <cellStyle name="Note 25 6 2 2 2 2" xfId="46970"/>
    <cellStyle name="Note 25 6 2 2 3" xfId="36366"/>
    <cellStyle name="Note 25 6 2 3" xfId="20671"/>
    <cellStyle name="Note 25 6 2 3 2" xfId="41858"/>
    <cellStyle name="Note 25 6 2 4" xfId="31238"/>
    <cellStyle name="Note 25 6 2_Table 2A-1_EFT (Annual)" xfId="15682"/>
    <cellStyle name="Note 25 6 3" xfId="11140"/>
    <cellStyle name="Note 25 6 3 2" xfId="23238"/>
    <cellStyle name="Note 25 6 3 2 2" xfId="44424"/>
    <cellStyle name="Note 25 6 3 3" xfId="33820"/>
    <cellStyle name="Note 25 6 4" xfId="18125"/>
    <cellStyle name="Note 25 6 4 2" xfId="39312"/>
    <cellStyle name="Note 25 6 5" xfId="28495"/>
    <cellStyle name="Note 25 6_Table 2A-1_EFT (Annual)" xfId="7358"/>
    <cellStyle name="Note 25 7" xfId="3828"/>
    <cellStyle name="Note 25 7 2" xfId="12191"/>
    <cellStyle name="Note 25 7 2 2" xfId="24220"/>
    <cellStyle name="Note 25 7 2 2 2" xfId="45406"/>
    <cellStyle name="Note 25 7 2 3" xfId="34802"/>
    <cellStyle name="Note 25 7 3" xfId="19107"/>
    <cellStyle name="Note 25 7 3 2" xfId="40294"/>
    <cellStyle name="Note 25 7 4" xfId="29537"/>
    <cellStyle name="Note 25 7_Table 2A-1_EFT (Annual)" xfId="15683"/>
    <cellStyle name="Note 25 8" xfId="9510"/>
    <cellStyle name="Note 25 8 2" xfId="21674"/>
    <cellStyle name="Note 25 8 2 2" xfId="42860"/>
    <cellStyle name="Note 25 8 3" xfId="32256"/>
    <cellStyle name="Note 25 9" xfId="16561"/>
    <cellStyle name="Note 25 9 2" xfId="37748"/>
    <cellStyle name="Note 25_Table 2A-1_EFT (Annual)" xfId="3273"/>
    <cellStyle name="Note 26" xfId="207"/>
    <cellStyle name="Note 26 10" xfId="26762"/>
    <cellStyle name="Note 26 2" xfId="600"/>
    <cellStyle name="Note 26 2 2" xfId="1577"/>
    <cellStyle name="Note 26 2 2 2" xfId="2847"/>
    <cellStyle name="Note 26 2 2 2 2" xfId="6408"/>
    <cellStyle name="Note 26 2 2 2 2 2" xfId="14602"/>
    <cellStyle name="Note 26 2 2 2 2 2 2" xfId="26574"/>
    <cellStyle name="Note 26 2 2 2 2 2 2 2" xfId="47760"/>
    <cellStyle name="Note 26 2 2 2 2 2 3" xfId="37156"/>
    <cellStyle name="Note 26 2 2 2 2 3" xfId="21461"/>
    <cellStyle name="Note 26 2 2 2 2 3 2" xfId="42648"/>
    <cellStyle name="Note 26 2 2 2 2 4" xfId="32064"/>
    <cellStyle name="Note 26 2 2 2 2_Table 2A-1_EFT (Annual)" xfId="15684"/>
    <cellStyle name="Note 26 2 2 2 3" xfId="11944"/>
    <cellStyle name="Note 26 2 2 2 3 2" xfId="24028"/>
    <cellStyle name="Note 26 2 2 2 3 2 2" xfId="45214"/>
    <cellStyle name="Note 26 2 2 2 3 3" xfId="34610"/>
    <cellStyle name="Note 26 2 2 2 4" xfId="18915"/>
    <cellStyle name="Note 26 2 2 2 4 2" xfId="40102"/>
    <cellStyle name="Note 26 2 2 2 5" xfId="29321"/>
    <cellStyle name="Note 26 2 2 2_Table 2A-1_EFT (Annual)" xfId="7360"/>
    <cellStyle name="Note 26 2 2 3" xfId="5138"/>
    <cellStyle name="Note 26 2 2 3 2" xfId="13398"/>
    <cellStyle name="Note 26 2 2 3 2 2" xfId="25404"/>
    <cellStyle name="Note 26 2 2 3 2 2 2" xfId="46590"/>
    <cellStyle name="Note 26 2 2 3 2 3" xfId="35986"/>
    <cellStyle name="Note 26 2 2 3 3" xfId="20291"/>
    <cellStyle name="Note 26 2 2 3 3 2" xfId="41478"/>
    <cellStyle name="Note 26 2 2 3 4" xfId="30795"/>
    <cellStyle name="Note 26 2 2 3_Table 2A-1_EFT (Annual)" xfId="15685"/>
    <cellStyle name="Note 26 2 2 4" xfId="10742"/>
    <cellStyle name="Note 26 2 2 4 2" xfId="22858"/>
    <cellStyle name="Note 26 2 2 4 2 2" xfId="44044"/>
    <cellStyle name="Note 26 2 2 4 3" xfId="33440"/>
    <cellStyle name="Note 26 2 2 5" xfId="17745"/>
    <cellStyle name="Note 26 2 2 5 2" xfId="38932"/>
    <cellStyle name="Note 26 2 2 6" xfId="28052"/>
    <cellStyle name="Note 26 2 2_Table 2A-1_EFT (Annual)" xfId="7359"/>
    <cellStyle name="Note 26 2 3" xfId="1097"/>
    <cellStyle name="Note 26 2 3 2" xfId="4658"/>
    <cellStyle name="Note 26 2 3 2 2" xfId="12918"/>
    <cellStyle name="Note 26 2 3 2 2 2" xfId="24924"/>
    <cellStyle name="Note 26 2 3 2 2 2 2" xfId="46110"/>
    <cellStyle name="Note 26 2 3 2 2 3" xfId="35506"/>
    <cellStyle name="Note 26 2 3 2 3" xfId="19811"/>
    <cellStyle name="Note 26 2 3 2 3 2" xfId="40998"/>
    <cellStyle name="Note 26 2 3 2 4" xfId="30315"/>
    <cellStyle name="Note 26 2 3 2_Table 2A-1_EFT (Annual)" xfId="15686"/>
    <cellStyle name="Note 26 2 3 3" xfId="10262"/>
    <cellStyle name="Note 26 2 3 3 2" xfId="22378"/>
    <cellStyle name="Note 26 2 3 3 2 2" xfId="43564"/>
    <cellStyle name="Note 26 2 3 3 3" xfId="32960"/>
    <cellStyle name="Note 26 2 3 4" xfId="17265"/>
    <cellStyle name="Note 26 2 3 4 2" xfId="38452"/>
    <cellStyle name="Note 26 2 3 5" xfId="27572"/>
    <cellStyle name="Note 26 2 3_Table 2A-1_EFT (Annual)" xfId="7361"/>
    <cellStyle name="Note 26 2 4" xfId="2316"/>
    <cellStyle name="Note 26 2 4 2" xfId="5877"/>
    <cellStyle name="Note 26 2 4 2 2" xfId="14092"/>
    <cellStyle name="Note 26 2 4 2 2 2" xfId="26080"/>
    <cellStyle name="Note 26 2 4 2 2 2 2" xfId="47266"/>
    <cellStyle name="Note 26 2 4 2 2 3" xfId="36662"/>
    <cellStyle name="Note 26 2 4 2 3" xfId="20967"/>
    <cellStyle name="Note 26 2 4 2 3 2" xfId="42154"/>
    <cellStyle name="Note 26 2 4 2 4" xfId="31534"/>
    <cellStyle name="Note 26 2 4 2_Table 2A-1_EFT (Annual)" xfId="15687"/>
    <cellStyle name="Note 26 2 4 3" xfId="11436"/>
    <cellStyle name="Note 26 2 4 3 2" xfId="23534"/>
    <cellStyle name="Note 26 2 4 3 2 2" xfId="44720"/>
    <cellStyle name="Note 26 2 4 3 3" xfId="34116"/>
    <cellStyle name="Note 26 2 4 4" xfId="18421"/>
    <cellStyle name="Note 26 2 4 4 2" xfId="39608"/>
    <cellStyle name="Note 26 2 4 5" xfId="28791"/>
    <cellStyle name="Note 26 2 4_Table 2A-1_EFT (Annual)" xfId="7362"/>
    <cellStyle name="Note 26 2 5" xfId="4170"/>
    <cellStyle name="Note 26 2 5 2" xfId="12494"/>
    <cellStyle name="Note 26 2 5 2 2" xfId="24516"/>
    <cellStyle name="Note 26 2 5 2 2 2" xfId="45702"/>
    <cellStyle name="Note 26 2 5 2 3" xfId="35098"/>
    <cellStyle name="Note 26 2 5 3" xfId="19403"/>
    <cellStyle name="Note 26 2 5 3 2" xfId="40590"/>
    <cellStyle name="Note 26 2 5 4" xfId="29858"/>
    <cellStyle name="Note 26 2 5_Table 2A-1_EFT (Annual)" xfId="15688"/>
    <cellStyle name="Note 26 2 6" xfId="9833"/>
    <cellStyle name="Note 26 2 6 2" xfId="21970"/>
    <cellStyle name="Note 26 2 6 2 2" xfId="43156"/>
    <cellStyle name="Note 26 2 6 3" xfId="32552"/>
    <cellStyle name="Note 26 2 7" xfId="16857"/>
    <cellStyle name="Note 26 2 7 2" xfId="38044"/>
    <cellStyle name="Note 26 2 8" xfId="27115"/>
    <cellStyle name="Note 26 2_Table 2A-1_EFT (Annual)" xfId="3277"/>
    <cellStyle name="Note 26 3" xfId="435"/>
    <cellStyle name="Note 26 3 2" xfId="1418"/>
    <cellStyle name="Note 26 3 2 2" xfId="2688"/>
    <cellStyle name="Note 26 3 2 2 2" xfId="6249"/>
    <cellStyle name="Note 26 3 2 2 2 2" xfId="14443"/>
    <cellStyle name="Note 26 3 2 2 2 2 2" xfId="26415"/>
    <cellStyle name="Note 26 3 2 2 2 2 2 2" xfId="47601"/>
    <cellStyle name="Note 26 3 2 2 2 2 3" xfId="36997"/>
    <cellStyle name="Note 26 3 2 2 2 3" xfId="21302"/>
    <cellStyle name="Note 26 3 2 2 2 3 2" xfId="42489"/>
    <cellStyle name="Note 26 3 2 2 2 4" xfId="31905"/>
    <cellStyle name="Note 26 3 2 2 2_Table 2A-1_EFT (Annual)" xfId="15689"/>
    <cellStyle name="Note 26 3 2 2 3" xfId="11785"/>
    <cellStyle name="Note 26 3 2 2 3 2" xfId="23869"/>
    <cellStyle name="Note 26 3 2 2 3 2 2" xfId="45055"/>
    <cellStyle name="Note 26 3 2 2 3 3" xfId="34451"/>
    <cellStyle name="Note 26 3 2 2 4" xfId="18756"/>
    <cellStyle name="Note 26 3 2 2 4 2" xfId="39943"/>
    <cellStyle name="Note 26 3 2 2 5" xfId="29162"/>
    <cellStyle name="Note 26 3 2 2_Table 2A-1_EFT (Annual)" xfId="7364"/>
    <cellStyle name="Note 26 3 2 3" xfId="4979"/>
    <cellStyle name="Note 26 3 2 3 2" xfId="13239"/>
    <cellStyle name="Note 26 3 2 3 2 2" xfId="25245"/>
    <cellStyle name="Note 26 3 2 3 2 2 2" xfId="46431"/>
    <cellStyle name="Note 26 3 2 3 2 3" xfId="35827"/>
    <cellStyle name="Note 26 3 2 3 3" xfId="20132"/>
    <cellStyle name="Note 26 3 2 3 3 2" xfId="41319"/>
    <cellStyle name="Note 26 3 2 3 4" xfId="30636"/>
    <cellStyle name="Note 26 3 2 3_Table 2A-1_EFT (Annual)" xfId="15690"/>
    <cellStyle name="Note 26 3 2 4" xfId="10583"/>
    <cellStyle name="Note 26 3 2 4 2" xfId="22699"/>
    <cellStyle name="Note 26 3 2 4 2 2" xfId="43885"/>
    <cellStyle name="Note 26 3 2 4 3" xfId="33281"/>
    <cellStyle name="Note 26 3 2 5" xfId="17586"/>
    <cellStyle name="Note 26 3 2 5 2" xfId="38773"/>
    <cellStyle name="Note 26 3 2 6" xfId="27893"/>
    <cellStyle name="Note 26 3 2_Table 2A-1_EFT (Annual)" xfId="7363"/>
    <cellStyle name="Note 26 3 3" xfId="962"/>
    <cellStyle name="Note 26 3 3 2" xfId="4523"/>
    <cellStyle name="Note 26 3 3 2 2" xfId="12785"/>
    <cellStyle name="Note 26 3 3 2 2 2" xfId="24795"/>
    <cellStyle name="Note 26 3 3 2 2 2 2" xfId="45981"/>
    <cellStyle name="Note 26 3 3 2 2 3" xfId="35377"/>
    <cellStyle name="Note 26 3 3 2 3" xfId="19682"/>
    <cellStyle name="Note 26 3 3 2 3 2" xfId="40869"/>
    <cellStyle name="Note 26 3 3 2 4" xfId="30180"/>
    <cellStyle name="Note 26 3 3 2_Table 2A-1_EFT (Annual)" xfId="15691"/>
    <cellStyle name="Note 26 3 3 3" xfId="10132"/>
    <cellStyle name="Note 26 3 3 3 2" xfId="22249"/>
    <cellStyle name="Note 26 3 3 3 2 2" xfId="43435"/>
    <cellStyle name="Note 26 3 3 3 3" xfId="32831"/>
    <cellStyle name="Note 26 3 3 4" xfId="17136"/>
    <cellStyle name="Note 26 3 3 4 2" xfId="38323"/>
    <cellStyle name="Note 26 3 3 5" xfId="27437"/>
    <cellStyle name="Note 26 3 3_Table 2A-1_EFT (Annual)" xfId="7365"/>
    <cellStyle name="Note 26 3 4" xfId="2157"/>
    <cellStyle name="Note 26 3 4 2" xfId="5718"/>
    <cellStyle name="Note 26 3 4 2 2" xfId="13933"/>
    <cellStyle name="Note 26 3 4 2 2 2" xfId="25921"/>
    <cellStyle name="Note 26 3 4 2 2 2 2" xfId="47107"/>
    <cellStyle name="Note 26 3 4 2 2 3" xfId="36503"/>
    <cellStyle name="Note 26 3 4 2 3" xfId="20808"/>
    <cellStyle name="Note 26 3 4 2 3 2" xfId="41995"/>
    <cellStyle name="Note 26 3 4 2 4" xfId="31375"/>
    <cellStyle name="Note 26 3 4 2_Table 2A-1_EFT (Annual)" xfId="15692"/>
    <cellStyle name="Note 26 3 4 3" xfId="11277"/>
    <cellStyle name="Note 26 3 4 3 2" xfId="23375"/>
    <cellStyle name="Note 26 3 4 3 2 2" xfId="44561"/>
    <cellStyle name="Note 26 3 4 3 3" xfId="33957"/>
    <cellStyle name="Note 26 3 4 4" xfId="18262"/>
    <cellStyle name="Note 26 3 4 4 2" xfId="39449"/>
    <cellStyle name="Note 26 3 4 5" xfId="28632"/>
    <cellStyle name="Note 26 3 4_Table 2A-1_EFT (Annual)" xfId="7366"/>
    <cellStyle name="Note 26 3 5" xfId="4005"/>
    <cellStyle name="Note 26 3 5 2" xfId="12333"/>
    <cellStyle name="Note 26 3 5 2 2" xfId="24357"/>
    <cellStyle name="Note 26 3 5 2 2 2" xfId="45543"/>
    <cellStyle name="Note 26 3 5 2 3" xfId="34939"/>
    <cellStyle name="Note 26 3 5 3" xfId="19244"/>
    <cellStyle name="Note 26 3 5 3 2" xfId="40431"/>
    <cellStyle name="Note 26 3 5 4" xfId="29693"/>
    <cellStyle name="Note 26 3 5_Table 2A-1_EFT (Annual)" xfId="15693"/>
    <cellStyle name="Note 26 3 6" xfId="9670"/>
    <cellStyle name="Note 26 3 6 2" xfId="21811"/>
    <cellStyle name="Note 26 3 6 2 2" xfId="42997"/>
    <cellStyle name="Note 26 3 6 3" xfId="32393"/>
    <cellStyle name="Note 26 3 7" xfId="16698"/>
    <cellStyle name="Note 26 3 7 2" xfId="37885"/>
    <cellStyle name="Note 26 3 8" xfId="26950"/>
    <cellStyle name="Note 26 3_Table 2A-1_EFT (Annual)" xfId="3278"/>
    <cellStyle name="Note 26 4" xfId="1255"/>
    <cellStyle name="Note 26 4 2" xfId="2525"/>
    <cellStyle name="Note 26 4 2 2" xfId="6086"/>
    <cellStyle name="Note 26 4 2 2 2" xfId="14280"/>
    <cellStyle name="Note 26 4 2 2 2 2" xfId="26252"/>
    <cellStyle name="Note 26 4 2 2 2 2 2" xfId="47438"/>
    <cellStyle name="Note 26 4 2 2 2 3" xfId="36834"/>
    <cellStyle name="Note 26 4 2 2 3" xfId="21139"/>
    <cellStyle name="Note 26 4 2 2 3 2" xfId="42326"/>
    <cellStyle name="Note 26 4 2 2 4" xfId="31742"/>
    <cellStyle name="Note 26 4 2 2_Table 2A-1_EFT (Annual)" xfId="15694"/>
    <cellStyle name="Note 26 4 2 3" xfId="11622"/>
    <cellStyle name="Note 26 4 2 3 2" xfId="23706"/>
    <cellStyle name="Note 26 4 2 3 2 2" xfId="44892"/>
    <cellStyle name="Note 26 4 2 3 3" xfId="34288"/>
    <cellStyle name="Note 26 4 2 4" xfId="18593"/>
    <cellStyle name="Note 26 4 2 4 2" xfId="39780"/>
    <cellStyle name="Note 26 4 2 5" xfId="28999"/>
    <cellStyle name="Note 26 4 2_Table 2A-1_EFT (Annual)" xfId="7368"/>
    <cellStyle name="Note 26 4 3" xfId="4816"/>
    <cellStyle name="Note 26 4 3 2" xfId="13076"/>
    <cellStyle name="Note 26 4 3 2 2" xfId="25082"/>
    <cellStyle name="Note 26 4 3 2 2 2" xfId="46268"/>
    <cellStyle name="Note 26 4 3 2 3" xfId="35664"/>
    <cellStyle name="Note 26 4 3 3" xfId="19969"/>
    <cellStyle name="Note 26 4 3 3 2" xfId="41156"/>
    <cellStyle name="Note 26 4 3 4" xfId="30473"/>
    <cellStyle name="Note 26 4 3_Table 2A-1_EFT (Annual)" xfId="15695"/>
    <cellStyle name="Note 26 4 4" xfId="10420"/>
    <cellStyle name="Note 26 4 4 2" xfId="22536"/>
    <cellStyle name="Note 26 4 4 2 2" xfId="43722"/>
    <cellStyle name="Note 26 4 4 3" xfId="33118"/>
    <cellStyle name="Note 26 4 5" xfId="17423"/>
    <cellStyle name="Note 26 4 5 2" xfId="38610"/>
    <cellStyle name="Note 26 4 6" xfId="27730"/>
    <cellStyle name="Note 26 4_Table 2A-1_EFT (Annual)" xfId="7367"/>
    <cellStyle name="Note 26 5" xfId="806"/>
    <cellStyle name="Note 26 5 2" xfId="4367"/>
    <cellStyle name="Note 26 5 2 2" xfId="12647"/>
    <cellStyle name="Note 26 5 2 2 2" xfId="24664"/>
    <cellStyle name="Note 26 5 2 2 2 2" xfId="45850"/>
    <cellStyle name="Note 26 5 2 2 3" xfId="35246"/>
    <cellStyle name="Note 26 5 2 3" xfId="19551"/>
    <cellStyle name="Note 26 5 2 3 2" xfId="40738"/>
    <cellStyle name="Note 26 5 2 4" xfId="30024"/>
    <cellStyle name="Note 26 5 2_Table 2A-1_EFT (Annual)" xfId="15696"/>
    <cellStyle name="Note 26 5 3" xfId="9995"/>
    <cellStyle name="Note 26 5 3 2" xfId="22118"/>
    <cellStyle name="Note 26 5 3 2 2" xfId="43304"/>
    <cellStyle name="Note 26 5 3 3" xfId="32700"/>
    <cellStyle name="Note 26 5 4" xfId="17005"/>
    <cellStyle name="Note 26 5 4 2" xfId="38192"/>
    <cellStyle name="Note 26 5 5" xfId="27281"/>
    <cellStyle name="Note 26 5_Table 2A-1_EFT (Annual)" xfId="7369"/>
    <cellStyle name="Note 26 6" xfId="1994"/>
    <cellStyle name="Note 26 6 2" xfId="5555"/>
    <cellStyle name="Note 26 6 2 2" xfId="13770"/>
    <cellStyle name="Note 26 6 2 2 2" xfId="25758"/>
    <cellStyle name="Note 26 6 2 2 2 2" xfId="46944"/>
    <cellStyle name="Note 26 6 2 2 3" xfId="36340"/>
    <cellStyle name="Note 26 6 2 3" xfId="20645"/>
    <cellStyle name="Note 26 6 2 3 2" xfId="41832"/>
    <cellStyle name="Note 26 6 2 4" xfId="31212"/>
    <cellStyle name="Note 26 6 2_Table 2A-1_EFT (Annual)" xfId="15697"/>
    <cellStyle name="Note 26 6 3" xfId="11114"/>
    <cellStyle name="Note 26 6 3 2" xfId="23212"/>
    <cellStyle name="Note 26 6 3 2 2" xfId="44398"/>
    <cellStyle name="Note 26 6 3 3" xfId="33794"/>
    <cellStyle name="Note 26 6 4" xfId="18099"/>
    <cellStyle name="Note 26 6 4 2" xfId="39286"/>
    <cellStyle name="Note 26 6 5" xfId="28469"/>
    <cellStyle name="Note 26 6_Table 2A-1_EFT (Annual)" xfId="7370"/>
    <cellStyle name="Note 26 7" xfId="3796"/>
    <cellStyle name="Note 26 7 2" xfId="12164"/>
    <cellStyle name="Note 26 7 2 2" xfId="24194"/>
    <cellStyle name="Note 26 7 2 2 2" xfId="45380"/>
    <cellStyle name="Note 26 7 2 3" xfId="34776"/>
    <cellStyle name="Note 26 7 3" xfId="19081"/>
    <cellStyle name="Note 26 7 3 2" xfId="40268"/>
    <cellStyle name="Note 26 7 4" xfId="29505"/>
    <cellStyle name="Note 26 7_Table 2A-1_EFT (Annual)" xfId="15698"/>
    <cellStyle name="Note 26 8" xfId="9483"/>
    <cellStyle name="Note 26 8 2" xfId="21648"/>
    <cellStyle name="Note 26 8 2 2" xfId="42834"/>
    <cellStyle name="Note 26 8 3" xfId="32230"/>
    <cellStyle name="Note 26 9" xfId="16535"/>
    <cellStyle name="Note 26 9 2" xfId="37722"/>
    <cellStyle name="Note 26_Table 2A-1_EFT (Annual)" xfId="3276"/>
    <cellStyle name="Note 27" xfId="197"/>
    <cellStyle name="Note 27 10" xfId="26752"/>
    <cellStyle name="Note 27 2" xfId="590"/>
    <cellStyle name="Note 27 2 2" xfId="1567"/>
    <cellStyle name="Note 27 2 2 2" xfId="2837"/>
    <cellStyle name="Note 27 2 2 2 2" xfId="6398"/>
    <cellStyle name="Note 27 2 2 2 2 2" xfId="14592"/>
    <cellStyle name="Note 27 2 2 2 2 2 2" xfId="26564"/>
    <cellStyle name="Note 27 2 2 2 2 2 2 2" xfId="47750"/>
    <cellStyle name="Note 27 2 2 2 2 2 3" xfId="37146"/>
    <cellStyle name="Note 27 2 2 2 2 3" xfId="21451"/>
    <cellStyle name="Note 27 2 2 2 2 3 2" xfId="42638"/>
    <cellStyle name="Note 27 2 2 2 2 4" xfId="32054"/>
    <cellStyle name="Note 27 2 2 2 2_Table 2A-1_EFT (Annual)" xfId="15699"/>
    <cellStyle name="Note 27 2 2 2 3" xfId="11934"/>
    <cellStyle name="Note 27 2 2 2 3 2" xfId="24018"/>
    <cellStyle name="Note 27 2 2 2 3 2 2" xfId="45204"/>
    <cellStyle name="Note 27 2 2 2 3 3" xfId="34600"/>
    <cellStyle name="Note 27 2 2 2 4" xfId="18905"/>
    <cellStyle name="Note 27 2 2 2 4 2" xfId="40092"/>
    <cellStyle name="Note 27 2 2 2 5" xfId="29311"/>
    <cellStyle name="Note 27 2 2 2_Table 2A-1_EFT (Annual)" xfId="7372"/>
    <cellStyle name="Note 27 2 2 3" xfId="5128"/>
    <cellStyle name="Note 27 2 2 3 2" xfId="13388"/>
    <cellStyle name="Note 27 2 2 3 2 2" xfId="25394"/>
    <cellStyle name="Note 27 2 2 3 2 2 2" xfId="46580"/>
    <cellStyle name="Note 27 2 2 3 2 3" xfId="35976"/>
    <cellStyle name="Note 27 2 2 3 3" xfId="20281"/>
    <cellStyle name="Note 27 2 2 3 3 2" xfId="41468"/>
    <cellStyle name="Note 27 2 2 3 4" xfId="30785"/>
    <cellStyle name="Note 27 2 2 3_Table 2A-1_EFT (Annual)" xfId="15700"/>
    <cellStyle name="Note 27 2 2 4" xfId="10732"/>
    <cellStyle name="Note 27 2 2 4 2" xfId="22848"/>
    <cellStyle name="Note 27 2 2 4 2 2" xfId="44034"/>
    <cellStyle name="Note 27 2 2 4 3" xfId="33430"/>
    <cellStyle name="Note 27 2 2 5" xfId="17735"/>
    <cellStyle name="Note 27 2 2 5 2" xfId="38922"/>
    <cellStyle name="Note 27 2 2 6" xfId="28042"/>
    <cellStyle name="Note 27 2 2_Table 2A-1_EFT (Annual)" xfId="7371"/>
    <cellStyle name="Note 27 2 3" xfId="1088"/>
    <cellStyle name="Note 27 2 3 2" xfId="4649"/>
    <cellStyle name="Note 27 2 3 2 2" xfId="12909"/>
    <cellStyle name="Note 27 2 3 2 2 2" xfId="24915"/>
    <cellStyle name="Note 27 2 3 2 2 2 2" xfId="46101"/>
    <cellStyle name="Note 27 2 3 2 2 3" xfId="35497"/>
    <cellStyle name="Note 27 2 3 2 3" xfId="19802"/>
    <cellStyle name="Note 27 2 3 2 3 2" xfId="40989"/>
    <cellStyle name="Note 27 2 3 2 4" xfId="30306"/>
    <cellStyle name="Note 27 2 3 2_Table 2A-1_EFT (Annual)" xfId="15701"/>
    <cellStyle name="Note 27 2 3 3" xfId="10253"/>
    <cellStyle name="Note 27 2 3 3 2" xfId="22369"/>
    <cellStyle name="Note 27 2 3 3 2 2" xfId="43555"/>
    <cellStyle name="Note 27 2 3 3 3" xfId="32951"/>
    <cellStyle name="Note 27 2 3 4" xfId="17256"/>
    <cellStyle name="Note 27 2 3 4 2" xfId="38443"/>
    <cellStyle name="Note 27 2 3 5" xfId="27563"/>
    <cellStyle name="Note 27 2 3_Table 2A-1_EFT (Annual)" xfId="7373"/>
    <cellStyle name="Note 27 2 4" xfId="2306"/>
    <cellStyle name="Note 27 2 4 2" xfId="5867"/>
    <cellStyle name="Note 27 2 4 2 2" xfId="14082"/>
    <cellStyle name="Note 27 2 4 2 2 2" xfId="26070"/>
    <cellStyle name="Note 27 2 4 2 2 2 2" xfId="47256"/>
    <cellStyle name="Note 27 2 4 2 2 3" xfId="36652"/>
    <cellStyle name="Note 27 2 4 2 3" xfId="20957"/>
    <cellStyle name="Note 27 2 4 2 3 2" xfId="42144"/>
    <cellStyle name="Note 27 2 4 2 4" xfId="31524"/>
    <cellStyle name="Note 27 2 4 2_Table 2A-1_EFT (Annual)" xfId="15702"/>
    <cellStyle name="Note 27 2 4 3" xfId="11426"/>
    <cellStyle name="Note 27 2 4 3 2" xfId="23524"/>
    <cellStyle name="Note 27 2 4 3 2 2" xfId="44710"/>
    <cellStyle name="Note 27 2 4 3 3" xfId="34106"/>
    <cellStyle name="Note 27 2 4 4" xfId="18411"/>
    <cellStyle name="Note 27 2 4 4 2" xfId="39598"/>
    <cellStyle name="Note 27 2 4 5" xfId="28781"/>
    <cellStyle name="Note 27 2 4_Table 2A-1_EFT (Annual)" xfId="7374"/>
    <cellStyle name="Note 27 2 5" xfId="4160"/>
    <cellStyle name="Note 27 2 5 2" xfId="12484"/>
    <cellStyle name="Note 27 2 5 2 2" xfId="24506"/>
    <cellStyle name="Note 27 2 5 2 2 2" xfId="45692"/>
    <cellStyle name="Note 27 2 5 2 3" xfId="35088"/>
    <cellStyle name="Note 27 2 5 3" xfId="19393"/>
    <cellStyle name="Note 27 2 5 3 2" xfId="40580"/>
    <cellStyle name="Note 27 2 5 4" xfId="29848"/>
    <cellStyle name="Note 27 2 5_Table 2A-1_EFT (Annual)" xfId="15703"/>
    <cellStyle name="Note 27 2 6" xfId="9823"/>
    <cellStyle name="Note 27 2 6 2" xfId="21960"/>
    <cellStyle name="Note 27 2 6 2 2" xfId="43146"/>
    <cellStyle name="Note 27 2 6 3" xfId="32542"/>
    <cellStyle name="Note 27 2 7" xfId="16847"/>
    <cellStyle name="Note 27 2 7 2" xfId="38034"/>
    <cellStyle name="Note 27 2 8" xfId="27105"/>
    <cellStyle name="Note 27 2_Table 2A-1_EFT (Annual)" xfId="3280"/>
    <cellStyle name="Note 27 3" xfId="426"/>
    <cellStyle name="Note 27 3 2" xfId="1409"/>
    <cellStyle name="Note 27 3 2 2" xfId="2679"/>
    <cellStyle name="Note 27 3 2 2 2" xfId="6240"/>
    <cellStyle name="Note 27 3 2 2 2 2" xfId="14434"/>
    <cellStyle name="Note 27 3 2 2 2 2 2" xfId="26406"/>
    <cellStyle name="Note 27 3 2 2 2 2 2 2" xfId="47592"/>
    <cellStyle name="Note 27 3 2 2 2 2 3" xfId="36988"/>
    <cellStyle name="Note 27 3 2 2 2 3" xfId="21293"/>
    <cellStyle name="Note 27 3 2 2 2 3 2" xfId="42480"/>
    <cellStyle name="Note 27 3 2 2 2 4" xfId="31896"/>
    <cellStyle name="Note 27 3 2 2 2_Table 2A-1_EFT (Annual)" xfId="15704"/>
    <cellStyle name="Note 27 3 2 2 3" xfId="11776"/>
    <cellStyle name="Note 27 3 2 2 3 2" xfId="23860"/>
    <cellStyle name="Note 27 3 2 2 3 2 2" xfId="45046"/>
    <cellStyle name="Note 27 3 2 2 3 3" xfId="34442"/>
    <cellStyle name="Note 27 3 2 2 4" xfId="18747"/>
    <cellStyle name="Note 27 3 2 2 4 2" xfId="39934"/>
    <cellStyle name="Note 27 3 2 2 5" xfId="29153"/>
    <cellStyle name="Note 27 3 2 2_Table 2A-1_EFT (Annual)" xfId="7376"/>
    <cellStyle name="Note 27 3 2 3" xfId="4970"/>
    <cellStyle name="Note 27 3 2 3 2" xfId="13230"/>
    <cellStyle name="Note 27 3 2 3 2 2" xfId="25236"/>
    <cellStyle name="Note 27 3 2 3 2 2 2" xfId="46422"/>
    <cellStyle name="Note 27 3 2 3 2 3" xfId="35818"/>
    <cellStyle name="Note 27 3 2 3 3" xfId="20123"/>
    <cellStyle name="Note 27 3 2 3 3 2" xfId="41310"/>
    <cellStyle name="Note 27 3 2 3 4" xfId="30627"/>
    <cellStyle name="Note 27 3 2 3_Table 2A-1_EFT (Annual)" xfId="15705"/>
    <cellStyle name="Note 27 3 2 4" xfId="10574"/>
    <cellStyle name="Note 27 3 2 4 2" xfId="22690"/>
    <cellStyle name="Note 27 3 2 4 2 2" xfId="43876"/>
    <cellStyle name="Note 27 3 2 4 3" xfId="33272"/>
    <cellStyle name="Note 27 3 2 5" xfId="17577"/>
    <cellStyle name="Note 27 3 2 5 2" xfId="38764"/>
    <cellStyle name="Note 27 3 2 6" xfId="27884"/>
    <cellStyle name="Note 27 3 2_Table 2A-1_EFT (Annual)" xfId="7375"/>
    <cellStyle name="Note 27 3 3" xfId="954"/>
    <cellStyle name="Note 27 3 3 2" xfId="4515"/>
    <cellStyle name="Note 27 3 3 2 2" xfId="12777"/>
    <cellStyle name="Note 27 3 3 2 2 2" xfId="24787"/>
    <cellStyle name="Note 27 3 3 2 2 2 2" xfId="45973"/>
    <cellStyle name="Note 27 3 3 2 2 3" xfId="35369"/>
    <cellStyle name="Note 27 3 3 2 3" xfId="19674"/>
    <cellStyle name="Note 27 3 3 2 3 2" xfId="40861"/>
    <cellStyle name="Note 27 3 3 2 4" xfId="30172"/>
    <cellStyle name="Note 27 3 3 2_Table 2A-1_EFT (Annual)" xfId="15706"/>
    <cellStyle name="Note 27 3 3 3" xfId="10124"/>
    <cellStyle name="Note 27 3 3 3 2" xfId="22241"/>
    <cellStyle name="Note 27 3 3 3 2 2" xfId="43427"/>
    <cellStyle name="Note 27 3 3 3 3" xfId="32823"/>
    <cellStyle name="Note 27 3 3 4" xfId="17128"/>
    <cellStyle name="Note 27 3 3 4 2" xfId="38315"/>
    <cellStyle name="Note 27 3 3 5" xfId="27429"/>
    <cellStyle name="Note 27 3 3_Table 2A-1_EFT (Annual)" xfId="7377"/>
    <cellStyle name="Note 27 3 4" xfId="2148"/>
    <cellStyle name="Note 27 3 4 2" xfId="5709"/>
    <cellStyle name="Note 27 3 4 2 2" xfId="13924"/>
    <cellStyle name="Note 27 3 4 2 2 2" xfId="25912"/>
    <cellStyle name="Note 27 3 4 2 2 2 2" xfId="47098"/>
    <cellStyle name="Note 27 3 4 2 2 3" xfId="36494"/>
    <cellStyle name="Note 27 3 4 2 3" xfId="20799"/>
    <cellStyle name="Note 27 3 4 2 3 2" xfId="41986"/>
    <cellStyle name="Note 27 3 4 2 4" xfId="31366"/>
    <cellStyle name="Note 27 3 4 2_Table 2A-1_EFT (Annual)" xfId="15707"/>
    <cellStyle name="Note 27 3 4 3" xfId="11268"/>
    <cellStyle name="Note 27 3 4 3 2" xfId="23366"/>
    <cellStyle name="Note 27 3 4 3 2 2" xfId="44552"/>
    <cellStyle name="Note 27 3 4 3 3" xfId="33948"/>
    <cellStyle name="Note 27 3 4 4" xfId="18253"/>
    <cellStyle name="Note 27 3 4 4 2" xfId="39440"/>
    <cellStyle name="Note 27 3 4 5" xfId="28623"/>
    <cellStyle name="Note 27 3 4_Table 2A-1_EFT (Annual)" xfId="7378"/>
    <cellStyle name="Note 27 3 5" xfId="3996"/>
    <cellStyle name="Note 27 3 5 2" xfId="12324"/>
    <cellStyle name="Note 27 3 5 2 2" xfId="24348"/>
    <cellStyle name="Note 27 3 5 2 2 2" xfId="45534"/>
    <cellStyle name="Note 27 3 5 2 3" xfId="34930"/>
    <cellStyle name="Note 27 3 5 3" xfId="19235"/>
    <cellStyle name="Note 27 3 5 3 2" xfId="40422"/>
    <cellStyle name="Note 27 3 5 4" xfId="29684"/>
    <cellStyle name="Note 27 3 5_Table 2A-1_EFT (Annual)" xfId="15708"/>
    <cellStyle name="Note 27 3 6" xfId="9661"/>
    <cellStyle name="Note 27 3 6 2" xfId="21802"/>
    <cellStyle name="Note 27 3 6 2 2" xfId="42988"/>
    <cellStyle name="Note 27 3 6 3" xfId="32384"/>
    <cellStyle name="Note 27 3 7" xfId="16689"/>
    <cellStyle name="Note 27 3 7 2" xfId="37876"/>
    <cellStyle name="Note 27 3 8" xfId="26941"/>
    <cellStyle name="Note 27 3_Table 2A-1_EFT (Annual)" xfId="3281"/>
    <cellStyle name="Note 27 4" xfId="1245"/>
    <cellStyle name="Note 27 4 2" xfId="2515"/>
    <cellStyle name="Note 27 4 2 2" xfId="6076"/>
    <cellStyle name="Note 27 4 2 2 2" xfId="14270"/>
    <cellStyle name="Note 27 4 2 2 2 2" xfId="26242"/>
    <cellStyle name="Note 27 4 2 2 2 2 2" xfId="47428"/>
    <cellStyle name="Note 27 4 2 2 2 3" xfId="36824"/>
    <cellStyle name="Note 27 4 2 2 3" xfId="21129"/>
    <cellStyle name="Note 27 4 2 2 3 2" xfId="42316"/>
    <cellStyle name="Note 27 4 2 2 4" xfId="31732"/>
    <cellStyle name="Note 27 4 2 2_Table 2A-1_EFT (Annual)" xfId="15709"/>
    <cellStyle name="Note 27 4 2 3" xfId="11612"/>
    <cellStyle name="Note 27 4 2 3 2" xfId="23696"/>
    <cellStyle name="Note 27 4 2 3 2 2" xfId="44882"/>
    <cellStyle name="Note 27 4 2 3 3" xfId="34278"/>
    <cellStyle name="Note 27 4 2 4" xfId="18583"/>
    <cellStyle name="Note 27 4 2 4 2" xfId="39770"/>
    <cellStyle name="Note 27 4 2 5" xfId="28989"/>
    <cellStyle name="Note 27 4 2_Table 2A-1_EFT (Annual)" xfId="7380"/>
    <cellStyle name="Note 27 4 3" xfId="4806"/>
    <cellStyle name="Note 27 4 3 2" xfId="13066"/>
    <cellStyle name="Note 27 4 3 2 2" xfId="25072"/>
    <cellStyle name="Note 27 4 3 2 2 2" xfId="46258"/>
    <cellStyle name="Note 27 4 3 2 3" xfId="35654"/>
    <cellStyle name="Note 27 4 3 3" xfId="19959"/>
    <cellStyle name="Note 27 4 3 3 2" xfId="41146"/>
    <cellStyle name="Note 27 4 3 4" xfId="30463"/>
    <cellStyle name="Note 27 4 3_Table 2A-1_EFT (Annual)" xfId="15710"/>
    <cellStyle name="Note 27 4 4" xfId="10410"/>
    <cellStyle name="Note 27 4 4 2" xfId="22526"/>
    <cellStyle name="Note 27 4 4 2 2" xfId="43712"/>
    <cellStyle name="Note 27 4 4 3" xfId="33108"/>
    <cellStyle name="Note 27 4 5" xfId="17413"/>
    <cellStyle name="Note 27 4 5 2" xfId="38600"/>
    <cellStyle name="Note 27 4 6" xfId="27720"/>
    <cellStyle name="Note 27 4_Table 2A-1_EFT (Annual)" xfId="7379"/>
    <cellStyle name="Note 27 5" xfId="797"/>
    <cellStyle name="Note 27 5 2" xfId="4358"/>
    <cellStyle name="Note 27 5 2 2" xfId="12638"/>
    <cellStyle name="Note 27 5 2 2 2" xfId="24655"/>
    <cellStyle name="Note 27 5 2 2 2 2" xfId="45841"/>
    <cellStyle name="Note 27 5 2 2 3" xfId="35237"/>
    <cellStyle name="Note 27 5 2 3" xfId="19542"/>
    <cellStyle name="Note 27 5 2 3 2" xfId="40729"/>
    <cellStyle name="Note 27 5 2 4" xfId="30015"/>
    <cellStyle name="Note 27 5 2_Table 2A-1_EFT (Annual)" xfId="15711"/>
    <cellStyle name="Note 27 5 3" xfId="9986"/>
    <cellStyle name="Note 27 5 3 2" xfId="22109"/>
    <cellStyle name="Note 27 5 3 2 2" xfId="43295"/>
    <cellStyle name="Note 27 5 3 3" xfId="32691"/>
    <cellStyle name="Note 27 5 4" xfId="16996"/>
    <cellStyle name="Note 27 5 4 2" xfId="38183"/>
    <cellStyle name="Note 27 5 5" xfId="27272"/>
    <cellStyle name="Note 27 5_Table 2A-1_EFT (Annual)" xfId="7381"/>
    <cellStyle name="Note 27 6" xfId="1984"/>
    <cellStyle name="Note 27 6 2" xfId="5545"/>
    <cellStyle name="Note 27 6 2 2" xfId="13760"/>
    <cellStyle name="Note 27 6 2 2 2" xfId="25748"/>
    <cellStyle name="Note 27 6 2 2 2 2" xfId="46934"/>
    <cellStyle name="Note 27 6 2 2 3" xfId="36330"/>
    <cellStyle name="Note 27 6 2 3" xfId="20635"/>
    <cellStyle name="Note 27 6 2 3 2" xfId="41822"/>
    <cellStyle name="Note 27 6 2 4" xfId="31202"/>
    <cellStyle name="Note 27 6 2_Table 2A-1_EFT (Annual)" xfId="15712"/>
    <cellStyle name="Note 27 6 3" xfId="11104"/>
    <cellStyle name="Note 27 6 3 2" xfId="23202"/>
    <cellStyle name="Note 27 6 3 2 2" xfId="44388"/>
    <cellStyle name="Note 27 6 3 3" xfId="33784"/>
    <cellStyle name="Note 27 6 4" xfId="18089"/>
    <cellStyle name="Note 27 6 4 2" xfId="39276"/>
    <cellStyle name="Note 27 6 5" xfId="28459"/>
    <cellStyle name="Note 27 6_Table 2A-1_EFT (Annual)" xfId="7382"/>
    <cellStyle name="Note 27 7" xfId="3786"/>
    <cellStyle name="Note 27 7 2" xfId="12154"/>
    <cellStyle name="Note 27 7 2 2" xfId="24184"/>
    <cellStyle name="Note 27 7 2 2 2" xfId="45370"/>
    <cellStyle name="Note 27 7 2 3" xfId="34766"/>
    <cellStyle name="Note 27 7 3" xfId="19071"/>
    <cellStyle name="Note 27 7 3 2" xfId="40258"/>
    <cellStyle name="Note 27 7 4" xfId="29495"/>
    <cellStyle name="Note 27 7_Table 2A-1_EFT (Annual)" xfId="15713"/>
    <cellStyle name="Note 27 8" xfId="9473"/>
    <cellStyle name="Note 27 8 2" xfId="21638"/>
    <cellStyle name="Note 27 8 2 2" xfId="42824"/>
    <cellStyle name="Note 27 8 3" xfId="32220"/>
    <cellStyle name="Note 27 9" xfId="16525"/>
    <cellStyle name="Note 27 9 2" xfId="37712"/>
    <cellStyle name="Note 27_Table 2A-1_EFT (Annual)" xfId="3279"/>
    <cellStyle name="Note 28" xfId="212"/>
    <cellStyle name="Note 28 10" xfId="26767"/>
    <cellStyle name="Note 28 2" xfId="605"/>
    <cellStyle name="Note 28 2 2" xfId="1582"/>
    <cellStyle name="Note 28 2 2 2" xfId="2852"/>
    <cellStyle name="Note 28 2 2 2 2" xfId="6413"/>
    <cellStyle name="Note 28 2 2 2 2 2" xfId="14607"/>
    <cellStyle name="Note 28 2 2 2 2 2 2" xfId="26579"/>
    <cellStyle name="Note 28 2 2 2 2 2 2 2" xfId="47765"/>
    <cellStyle name="Note 28 2 2 2 2 2 3" xfId="37161"/>
    <cellStyle name="Note 28 2 2 2 2 3" xfId="21466"/>
    <cellStyle name="Note 28 2 2 2 2 3 2" xfId="42653"/>
    <cellStyle name="Note 28 2 2 2 2 4" xfId="32069"/>
    <cellStyle name="Note 28 2 2 2 2_Table 2A-1_EFT (Annual)" xfId="15714"/>
    <cellStyle name="Note 28 2 2 2 3" xfId="11949"/>
    <cellStyle name="Note 28 2 2 2 3 2" xfId="24033"/>
    <cellStyle name="Note 28 2 2 2 3 2 2" xfId="45219"/>
    <cellStyle name="Note 28 2 2 2 3 3" xfId="34615"/>
    <cellStyle name="Note 28 2 2 2 4" xfId="18920"/>
    <cellStyle name="Note 28 2 2 2 4 2" xfId="40107"/>
    <cellStyle name="Note 28 2 2 2 5" xfId="29326"/>
    <cellStyle name="Note 28 2 2 2_Table 2A-1_EFT (Annual)" xfId="7384"/>
    <cellStyle name="Note 28 2 2 3" xfId="5143"/>
    <cellStyle name="Note 28 2 2 3 2" xfId="13403"/>
    <cellStyle name="Note 28 2 2 3 2 2" xfId="25409"/>
    <cellStyle name="Note 28 2 2 3 2 2 2" xfId="46595"/>
    <cellStyle name="Note 28 2 2 3 2 3" xfId="35991"/>
    <cellStyle name="Note 28 2 2 3 3" xfId="20296"/>
    <cellStyle name="Note 28 2 2 3 3 2" xfId="41483"/>
    <cellStyle name="Note 28 2 2 3 4" xfId="30800"/>
    <cellStyle name="Note 28 2 2 3_Table 2A-1_EFT (Annual)" xfId="15715"/>
    <cellStyle name="Note 28 2 2 4" xfId="10747"/>
    <cellStyle name="Note 28 2 2 4 2" xfId="22863"/>
    <cellStyle name="Note 28 2 2 4 2 2" xfId="44049"/>
    <cellStyle name="Note 28 2 2 4 3" xfId="33445"/>
    <cellStyle name="Note 28 2 2 5" xfId="17750"/>
    <cellStyle name="Note 28 2 2 5 2" xfId="38937"/>
    <cellStyle name="Note 28 2 2 6" xfId="28057"/>
    <cellStyle name="Note 28 2 2_Table 2A-1_EFT (Annual)" xfId="7383"/>
    <cellStyle name="Note 28 2 3" xfId="1100"/>
    <cellStyle name="Note 28 2 3 2" xfId="4661"/>
    <cellStyle name="Note 28 2 3 2 2" xfId="12921"/>
    <cellStyle name="Note 28 2 3 2 2 2" xfId="24927"/>
    <cellStyle name="Note 28 2 3 2 2 2 2" xfId="46113"/>
    <cellStyle name="Note 28 2 3 2 2 3" xfId="35509"/>
    <cellStyle name="Note 28 2 3 2 3" xfId="19814"/>
    <cellStyle name="Note 28 2 3 2 3 2" xfId="41001"/>
    <cellStyle name="Note 28 2 3 2 4" xfId="30318"/>
    <cellStyle name="Note 28 2 3 2_Table 2A-1_EFT (Annual)" xfId="15716"/>
    <cellStyle name="Note 28 2 3 3" xfId="10265"/>
    <cellStyle name="Note 28 2 3 3 2" xfId="22381"/>
    <cellStyle name="Note 28 2 3 3 2 2" xfId="43567"/>
    <cellStyle name="Note 28 2 3 3 3" xfId="32963"/>
    <cellStyle name="Note 28 2 3 4" xfId="17268"/>
    <cellStyle name="Note 28 2 3 4 2" xfId="38455"/>
    <cellStyle name="Note 28 2 3 5" xfId="27575"/>
    <cellStyle name="Note 28 2 3_Table 2A-1_EFT (Annual)" xfId="7385"/>
    <cellStyle name="Note 28 2 4" xfId="2321"/>
    <cellStyle name="Note 28 2 4 2" xfId="5882"/>
    <cellStyle name="Note 28 2 4 2 2" xfId="14097"/>
    <cellStyle name="Note 28 2 4 2 2 2" xfId="26085"/>
    <cellStyle name="Note 28 2 4 2 2 2 2" xfId="47271"/>
    <cellStyle name="Note 28 2 4 2 2 3" xfId="36667"/>
    <cellStyle name="Note 28 2 4 2 3" xfId="20972"/>
    <cellStyle name="Note 28 2 4 2 3 2" xfId="42159"/>
    <cellStyle name="Note 28 2 4 2 4" xfId="31539"/>
    <cellStyle name="Note 28 2 4 2_Table 2A-1_EFT (Annual)" xfId="15717"/>
    <cellStyle name="Note 28 2 4 3" xfId="11441"/>
    <cellStyle name="Note 28 2 4 3 2" xfId="23539"/>
    <cellStyle name="Note 28 2 4 3 2 2" xfId="44725"/>
    <cellStyle name="Note 28 2 4 3 3" xfId="34121"/>
    <cellStyle name="Note 28 2 4 4" xfId="18426"/>
    <cellStyle name="Note 28 2 4 4 2" xfId="39613"/>
    <cellStyle name="Note 28 2 4 5" xfId="28796"/>
    <cellStyle name="Note 28 2 4_Table 2A-1_EFT (Annual)" xfId="7386"/>
    <cellStyle name="Note 28 2 5" xfId="4175"/>
    <cellStyle name="Note 28 2 5 2" xfId="12499"/>
    <cellStyle name="Note 28 2 5 2 2" xfId="24521"/>
    <cellStyle name="Note 28 2 5 2 2 2" xfId="45707"/>
    <cellStyle name="Note 28 2 5 2 3" xfId="35103"/>
    <cellStyle name="Note 28 2 5 3" xfId="19408"/>
    <cellStyle name="Note 28 2 5 3 2" xfId="40595"/>
    <cellStyle name="Note 28 2 5 4" xfId="29863"/>
    <cellStyle name="Note 28 2 5_Table 2A-1_EFT (Annual)" xfId="15718"/>
    <cellStyle name="Note 28 2 6" xfId="9838"/>
    <cellStyle name="Note 28 2 6 2" xfId="21975"/>
    <cellStyle name="Note 28 2 6 2 2" xfId="43161"/>
    <cellStyle name="Note 28 2 6 3" xfId="32557"/>
    <cellStyle name="Note 28 2 7" xfId="16862"/>
    <cellStyle name="Note 28 2 7 2" xfId="38049"/>
    <cellStyle name="Note 28 2 8" xfId="27120"/>
    <cellStyle name="Note 28 2_Table 2A-1_EFT (Annual)" xfId="3283"/>
    <cellStyle name="Note 28 3" xfId="440"/>
    <cellStyle name="Note 28 3 2" xfId="1423"/>
    <cellStyle name="Note 28 3 2 2" xfId="2693"/>
    <cellStyle name="Note 28 3 2 2 2" xfId="6254"/>
    <cellStyle name="Note 28 3 2 2 2 2" xfId="14448"/>
    <cellStyle name="Note 28 3 2 2 2 2 2" xfId="26420"/>
    <cellStyle name="Note 28 3 2 2 2 2 2 2" xfId="47606"/>
    <cellStyle name="Note 28 3 2 2 2 2 3" xfId="37002"/>
    <cellStyle name="Note 28 3 2 2 2 3" xfId="21307"/>
    <cellStyle name="Note 28 3 2 2 2 3 2" xfId="42494"/>
    <cellStyle name="Note 28 3 2 2 2 4" xfId="31910"/>
    <cellStyle name="Note 28 3 2 2 2_Table 2A-1_EFT (Annual)" xfId="15719"/>
    <cellStyle name="Note 28 3 2 2 3" xfId="11790"/>
    <cellStyle name="Note 28 3 2 2 3 2" xfId="23874"/>
    <cellStyle name="Note 28 3 2 2 3 2 2" xfId="45060"/>
    <cellStyle name="Note 28 3 2 2 3 3" xfId="34456"/>
    <cellStyle name="Note 28 3 2 2 4" xfId="18761"/>
    <cellStyle name="Note 28 3 2 2 4 2" xfId="39948"/>
    <cellStyle name="Note 28 3 2 2 5" xfId="29167"/>
    <cellStyle name="Note 28 3 2 2_Table 2A-1_EFT (Annual)" xfId="7388"/>
    <cellStyle name="Note 28 3 2 3" xfId="4984"/>
    <cellStyle name="Note 28 3 2 3 2" xfId="13244"/>
    <cellStyle name="Note 28 3 2 3 2 2" xfId="25250"/>
    <cellStyle name="Note 28 3 2 3 2 2 2" xfId="46436"/>
    <cellStyle name="Note 28 3 2 3 2 3" xfId="35832"/>
    <cellStyle name="Note 28 3 2 3 3" xfId="20137"/>
    <cellStyle name="Note 28 3 2 3 3 2" xfId="41324"/>
    <cellStyle name="Note 28 3 2 3 4" xfId="30641"/>
    <cellStyle name="Note 28 3 2 3_Table 2A-1_EFT (Annual)" xfId="15720"/>
    <cellStyle name="Note 28 3 2 4" xfId="10588"/>
    <cellStyle name="Note 28 3 2 4 2" xfId="22704"/>
    <cellStyle name="Note 28 3 2 4 2 2" xfId="43890"/>
    <cellStyle name="Note 28 3 2 4 3" xfId="33286"/>
    <cellStyle name="Note 28 3 2 5" xfId="17591"/>
    <cellStyle name="Note 28 3 2 5 2" xfId="38778"/>
    <cellStyle name="Note 28 3 2 6" xfId="27898"/>
    <cellStyle name="Note 28 3 2_Table 2A-1_EFT (Annual)" xfId="7387"/>
    <cellStyle name="Note 28 3 3" xfId="965"/>
    <cellStyle name="Note 28 3 3 2" xfId="4526"/>
    <cellStyle name="Note 28 3 3 2 2" xfId="12788"/>
    <cellStyle name="Note 28 3 3 2 2 2" xfId="24798"/>
    <cellStyle name="Note 28 3 3 2 2 2 2" xfId="45984"/>
    <cellStyle name="Note 28 3 3 2 2 3" xfId="35380"/>
    <cellStyle name="Note 28 3 3 2 3" xfId="19685"/>
    <cellStyle name="Note 28 3 3 2 3 2" xfId="40872"/>
    <cellStyle name="Note 28 3 3 2 4" xfId="30183"/>
    <cellStyle name="Note 28 3 3 2_Table 2A-1_EFT (Annual)" xfId="15721"/>
    <cellStyle name="Note 28 3 3 3" xfId="10135"/>
    <cellStyle name="Note 28 3 3 3 2" xfId="22252"/>
    <cellStyle name="Note 28 3 3 3 2 2" xfId="43438"/>
    <cellStyle name="Note 28 3 3 3 3" xfId="32834"/>
    <cellStyle name="Note 28 3 3 4" xfId="17139"/>
    <cellStyle name="Note 28 3 3 4 2" xfId="38326"/>
    <cellStyle name="Note 28 3 3 5" xfId="27440"/>
    <cellStyle name="Note 28 3 3_Table 2A-1_EFT (Annual)" xfId="7389"/>
    <cellStyle name="Note 28 3 4" xfId="2162"/>
    <cellStyle name="Note 28 3 4 2" xfId="5723"/>
    <cellStyle name="Note 28 3 4 2 2" xfId="13938"/>
    <cellStyle name="Note 28 3 4 2 2 2" xfId="25926"/>
    <cellStyle name="Note 28 3 4 2 2 2 2" xfId="47112"/>
    <cellStyle name="Note 28 3 4 2 2 3" xfId="36508"/>
    <cellStyle name="Note 28 3 4 2 3" xfId="20813"/>
    <cellStyle name="Note 28 3 4 2 3 2" xfId="42000"/>
    <cellStyle name="Note 28 3 4 2 4" xfId="31380"/>
    <cellStyle name="Note 28 3 4 2_Table 2A-1_EFT (Annual)" xfId="15722"/>
    <cellStyle name="Note 28 3 4 3" xfId="11282"/>
    <cellStyle name="Note 28 3 4 3 2" xfId="23380"/>
    <cellStyle name="Note 28 3 4 3 2 2" xfId="44566"/>
    <cellStyle name="Note 28 3 4 3 3" xfId="33962"/>
    <cellStyle name="Note 28 3 4 4" xfId="18267"/>
    <cellStyle name="Note 28 3 4 4 2" xfId="39454"/>
    <cellStyle name="Note 28 3 4 5" xfId="28637"/>
    <cellStyle name="Note 28 3 4_Table 2A-1_EFT (Annual)" xfId="7390"/>
    <cellStyle name="Note 28 3 5" xfId="4010"/>
    <cellStyle name="Note 28 3 5 2" xfId="12338"/>
    <cellStyle name="Note 28 3 5 2 2" xfId="24362"/>
    <cellStyle name="Note 28 3 5 2 2 2" xfId="45548"/>
    <cellStyle name="Note 28 3 5 2 3" xfId="34944"/>
    <cellStyle name="Note 28 3 5 3" xfId="19249"/>
    <cellStyle name="Note 28 3 5 3 2" xfId="40436"/>
    <cellStyle name="Note 28 3 5 4" xfId="29698"/>
    <cellStyle name="Note 28 3 5_Table 2A-1_EFT (Annual)" xfId="15723"/>
    <cellStyle name="Note 28 3 6" xfId="9675"/>
    <cellStyle name="Note 28 3 6 2" xfId="21816"/>
    <cellStyle name="Note 28 3 6 2 2" xfId="43002"/>
    <cellStyle name="Note 28 3 6 3" xfId="32398"/>
    <cellStyle name="Note 28 3 7" xfId="16703"/>
    <cellStyle name="Note 28 3 7 2" xfId="37890"/>
    <cellStyle name="Note 28 3 8" xfId="26955"/>
    <cellStyle name="Note 28 3_Table 2A-1_EFT (Annual)" xfId="3284"/>
    <cellStyle name="Note 28 4" xfId="1260"/>
    <cellStyle name="Note 28 4 2" xfId="2530"/>
    <cellStyle name="Note 28 4 2 2" xfId="6091"/>
    <cellStyle name="Note 28 4 2 2 2" xfId="14285"/>
    <cellStyle name="Note 28 4 2 2 2 2" xfId="26257"/>
    <cellStyle name="Note 28 4 2 2 2 2 2" xfId="47443"/>
    <cellStyle name="Note 28 4 2 2 2 3" xfId="36839"/>
    <cellStyle name="Note 28 4 2 2 3" xfId="21144"/>
    <cellStyle name="Note 28 4 2 2 3 2" xfId="42331"/>
    <cellStyle name="Note 28 4 2 2 4" xfId="31747"/>
    <cellStyle name="Note 28 4 2 2_Table 2A-1_EFT (Annual)" xfId="15724"/>
    <cellStyle name="Note 28 4 2 3" xfId="11627"/>
    <cellStyle name="Note 28 4 2 3 2" xfId="23711"/>
    <cellStyle name="Note 28 4 2 3 2 2" xfId="44897"/>
    <cellStyle name="Note 28 4 2 3 3" xfId="34293"/>
    <cellStyle name="Note 28 4 2 4" xfId="18598"/>
    <cellStyle name="Note 28 4 2 4 2" xfId="39785"/>
    <cellStyle name="Note 28 4 2 5" xfId="29004"/>
    <cellStyle name="Note 28 4 2_Table 2A-1_EFT (Annual)" xfId="7392"/>
    <cellStyle name="Note 28 4 3" xfId="4821"/>
    <cellStyle name="Note 28 4 3 2" xfId="13081"/>
    <cellStyle name="Note 28 4 3 2 2" xfId="25087"/>
    <cellStyle name="Note 28 4 3 2 2 2" xfId="46273"/>
    <cellStyle name="Note 28 4 3 2 3" xfId="35669"/>
    <cellStyle name="Note 28 4 3 3" xfId="19974"/>
    <cellStyle name="Note 28 4 3 3 2" xfId="41161"/>
    <cellStyle name="Note 28 4 3 4" xfId="30478"/>
    <cellStyle name="Note 28 4 3_Table 2A-1_EFT (Annual)" xfId="15725"/>
    <cellStyle name="Note 28 4 4" xfId="10425"/>
    <cellStyle name="Note 28 4 4 2" xfId="22541"/>
    <cellStyle name="Note 28 4 4 2 2" xfId="43727"/>
    <cellStyle name="Note 28 4 4 3" xfId="33123"/>
    <cellStyle name="Note 28 4 5" xfId="17428"/>
    <cellStyle name="Note 28 4 5 2" xfId="38615"/>
    <cellStyle name="Note 28 4 6" xfId="27735"/>
    <cellStyle name="Note 28 4_Table 2A-1_EFT (Annual)" xfId="7391"/>
    <cellStyle name="Note 28 5" xfId="809"/>
    <cellStyle name="Note 28 5 2" xfId="4370"/>
    <cellStyle name="Note 28 5 2 2" xfId="12650"/>
    <cellStyle name="Note 28 5 2 2 2" xfId="24667"/>
    <cellStyle name="Note 28 5 2 2 2 2" xfId="45853"/>
    <cellStyle name="Note 28 5 2 2 3" xfId="35249"/>
    <cellStyle name="Note 28 5 2 3" xfId="19554"/>
    <cellStyle name="Note 28 5 2 3 2" xfId="40741"/>
    <cellStyle name="Note 28 5 2 4" xfId="30027"/>
    <cellStyle name="Note 28 5 2_Table 2A-1_EFT (Annual)" xfId="15726"/>
    <cellStyle name="Note 28 5 3" xfId="9998"/>
    <cellStyle name="Note 28 5 3 2" xfId="22121"/>
    <cellStyle name="Note 28 5 3 2 2" xfId="43307"/>
    <cellStyle name="Note 28 5 3 3" xfId="32703"/>
    <cellStyle name="Note 28 5 4" xfId="17008"/>
    <cellStyle name="Note 28 5 4 2" xfId="38195"/>
    <cellStyle name="Note 28 5 5" xfId="27284"/>
    <cellStyle name="Note 28 5_Table 2A-1_EFT (Annual)" xfId="7393"/>
    <cellStyle name="Note 28 6" xfId="1999"/>
    <cellStyle name="Note 28 6 2" xfId="5560"/>
    <cellStyle name="Note 28 6 2 2" xfId="13775"/>
    <cellStyle name="Note 28 6 2 2 2" xfId="25763"/>
    <cellStyle name="Note 28 6 2 2 2 2" xfId="46949"/>
    <cellStyle name="Note 28 6 2 2 3" xfId="36345"/>
    <cellStyle name="Note 28 6 2 3" xfId="20650"/>
    <cellStyle name="Note 28 6 2 3 2" xfId="41837"/>
    <cellStyle name="Note 28 6 2 4" xfId="31217"/>
    <cellStyle name="Note 28 6 2_Table 2A-1_EFT (Annual)" xfId="15727"/>
    <cellStyle name="Note 28 6 3" xfId="11119"/>
    <cellStyle name="Note 28 6 3 2" xfId="23217"/>
    <cellStyle name="Note 28 6 3 2 2" xfId="44403"/>
    <cellStyle name="Note 28 6 3 3" xfId="33799"/>
    <cellStyle name="Note 28 6 4" xfId="18104"/>
    <cellStyle name="Note 28 6 4 2" xfId="39291"/>
    <cellStyle name="Note 28 6 5" xfId="28474"/>
    <cellStyle name="Note 28 6_Table 2A-1_EFT (Annual)" xfId="7394"/>
    <cellStyle name="Note 28 7" xfId="3801"/>
    <cellStyle name="Note 28 7 2" xfId="12169"/>
    <cellStyle name="Note 28 7 2 2" xfId="24199"/>
    <cellStyle name="Note 28 7 2 2 2" xfId="45385"/>
    <cellStyle name="Note 28 7 2 3" xfId="34781"/>
    <cellStyle name="Note 28 7 3" xfId="19086"/>
    <cellStyle name="Note 28 7 3 2" xfId="40273"/>
    <cellStyle name="Note 28 7 4" xfId="29510"/>
    <cellStyle name="Note 28 7_Table 2A-1_EFT (Annual)" xfId="15728"/>
    <cellStyle name="Note 28 8" xfId="9488"/>
    <cellStyle name="Note 28 8 2" xfId="21653"/>
    <cellStyle name="Note 28 8 2 2" xfId="42839"/>
    <cellStyle name="Note 28 8 3" xfId="32235"/>
    <cellStyle name="Note 28 9" xfId="16540"/>
    <cellStyle name="Note 28 9 2" xfId="37727"/>
    <cellStyle name="Note 28_Table 2A-1_EFT (Annual)" xfId="3282"/>
    <cellStyle name="Note 29" xfId="200"/>
    <cellStyle name="Note 29 10" xfId="26755"/>
    <cellStyle name="Note 29 2" xfId="593"/>
    <cellStyle name="Note 29 2 2" xfId="1570"/>
    <cellStyle name="Note 29 2 2 2" xfId="2840"/>
    <cellStyle name="Note 29 2 2 2 2" xfId="6401"/>
    <cellStyle name="Note 29 2 2 2 2 2" xfId="14595"/>
    <cellStyle name="Note 29 2 2 2 2 2 2" xfId="26567"/>
    <cellStyle name="Note 29 2 2 2 2 2 2 2" xfId="47753"/>
    <cellStyle name="Note 29 2 2 2 2 2 3" xfId="37149"/>
    <cellStyle name="Note 29 2 2 2 2 3" xfId="21454"/>
    <cellStyle name="Note 29 2 2 2 2 3 2" xfId="42641"/>
    <cellStyle name="Note 29 2 2 2 2 4" xfId="32057"/>
    <cellStyle name="Note 29 2 2 2 2_Table 2A-1_EFT (Annual)" xfId="15729"/>
    <cellStyle name="Note 29 2 2 2 3" xfId="11937"/>
    <cellStyle name="Note 29 2 2 2 3 2" xfId="24021"/>
    <cellStyle name="Note 29 2 2 2 3 2 2" xfId="45207"/>
    <cellStyle name="Note 29 2 2 2 3 3" xfId="34603"/>
    <cellStyle name="Note 29 2 2 2 4" xfId="18908"/>
    <cellStyle name="Note 29 2 2 2 4 2" xfId="40095"/>
    <cellStyle name="Note 29 2 2 2 5" xfId="29314"/>
    <cellStyle name="Note 29 2 2 2_Table 2A-1_EFT (Annual)" xfId="7396"/>
    <cellStyle name="Note 29 2 2 3" xfId="5131"/>
    <cellStyle name="Note 29 2 2 3 2" xfId="13391"/>
    <cellStyle name="Note 29 2 2 3 2 2" xfId="25397"/>
    <cellStyle name="Note 29 2 2 3 2 2 2" xfId="46583"/>
    <cellStyle name="Note 29 2 2 3 2 3" xfId="35979"/>
    <cellStyle name="Note 29 2 2 3 3" xfId="20284"/>
    <cellStyle name="Note 29 2 2 3 3 2" xfId="41471"/>
    <cellStyle name="Note 29 2 2 3 4" xfId="30788"/>
    <cellStyle name="Note 29 2 2 3_Table 2A-1_EFT (Annual)" xfId="15730"/>
    <cellStyle name="Note 29 2 2 4" xfId="10735"/>
    <cellStyle name="Note 29 2 2 4 2" xfId="22851"/>
    <cellStyle name="Note 29 2 2 4 2 2" xfId="44037"/>
    <cellStyle name="Note 29 2 2 4 3" xfId="33433"/>
    <cellStyle name="Note 29 2 2 5" xfId="17738"/>
    <cellStyle name="Note 29 2 2 5 2" xfId="38925"/>
    <cellStyle name="Note 29 2 2 6" xfId="28045"/>
    <cellStyle name="Note 29 2 2_Table 2A-1_EFT (Annual)" xfId="7395"/>
    <cellStyle name="Note 29 2 3" xfId="1091"/>
    <cellStyle name="Note 29 2 3 2" xfId="4652"/>
    <cellStyle name="Note 29 2 3 2 2" xfId="12912"/>
    <cellStyle name="Note 29 2 3 2 2 2" xfId="24918"/>
    <cellStyle name="Note 29 2 3 2 2 2 2" xfId="46104"/>
    <cellStyle name="Note 29 2 3 2 2 3" xfId="35500"/>
    <cellStyle name="Note 29 2 3 2 3" xfId="19805"/>
    <cellStyle name="Note 29 2 3 2 3 2" xfId="40992"/>
    <cellStyle name="Note 29 2 3 2 4" xfId="30309"/>
    <cellStyle name="Note 29 2 3 2_Table 2A-1_EFT (Annual)" xfId="15731"/>
    <cellStyle name="Note 29 2 3 3" xfId="10256"/>
    <cellStyle name="Note 29 2 3 3 2" xfId="22372"/>
    <cellStyle name="Note 29 2 3 3 2 2" xfId="43558"/>
    <cellStyle name="Note 29 2 3 3 3" xfId="32954"/>
    <cellStyle name="Note 29 2 3 4" xfId="17259"/>
    <cellStyle name="Note 29 2 3 4 2" xfId="38446"/>
    <cellStyle name="Note 29 2 3 5" xfId="27566"/>
    <cellStyle name="Note 29 2 3_Table 2A-1_EFT (Annual)" xfId="7397"/>
    <cellStyle name="Note 29 2 4" xfId="2309"/>
    <cellStyle name="Note 29 2 4 2" xfId="5870"/>
    <cellStyle name="Note 29 2 4 2 2" xfId="14085"/>
    <cellStyle name="Note 29 2 4 2 2 2" xfId="26073"/>
    <cellStyle name="Note 29 2 4 2 2 2 2" xfId="47259"/>
    <cellStyle name="Note 29 2 4 2 2 3" xfId="36655"/>
    <cellStyle name="Note 29 2 4 2 3" xfId="20960"/>
    <cellStyle name="Note 29 2 4 2 3 2" xfId="42147"/>
    <cellStyle name="Note 29 2 4 2 4" xfId="31527"/>
    <cellStyle name="Note 29 2 4 2_Table 2A-1_EFT (Annual)" xfId="15732"/>
    <cellStyle name="Note 29 2 4 3" xfId="11429"/>
    <cellStyle name="Note 29 2 4 3 2" xfId="23527"/>
    <cellStyle name="Note 29 2 4 3 2 2" xfId="44713"/>
    <cellStyle name="Note 29 2 4 3 3" xfId="34109"/>
    <cellStyle name="Note 29 2 4 4" xfId="18414"/>
    <cellStyle name="Note 29 2 4 4 2" xfId="39601"/>
    <cellStyle name="Note 29 2 4 5" xfId="28784"/>
    <cellStyle name="Note 29 2 4_Table 2A-1_EFT (Annual)" xfId="7398"/>
    <cellStyle name="Note 29 2 5" xfId="4163"/>
    <cellStyle name="Note 29 2 5 2" xfId="12487"/>
    <cellStyle name="Note 29 2 5 2 2" xfId="24509"/>
    <cellStyle name="Note 29 2 5 2 2 2" xfId="45695"/>
    <cellStyle name="Note 29 2 5 2 3" xfId="35091"/>
    <cellStyle name="Note 29 2 5 3" xfId="19396"/>
    <cellStyle name="Note 29 2 5 3 2" xfId="40583"/>
    <cellStyle name="Note 29 2 5 4" xfId="29851"/>
    <cellStyle name="Note 29 2 5_Table 2A-1_EFT (Annual)" xfId="15733"/>
    <cellStyle name="Note 29 2 6" xfId="9826"/>
    <cellStyle name="Note 29 2 6 2" xfId="21963"/>
    <cellStyle name="Note 29 2 6 2 2" xfId="43149"/>
    <cellStyle name="Note 29 2 6 3" xfId="32545"/>
    <cellStyle name="Note 29 2 7" xfId="16850"/>
    <cellStyle name="Note 29 2 7 2" xfId="38037"/>
    <cellStyle name="Note 29 2 8" xfId="27108"/>
    <cellStyle name="Note 29 2_Table 2A-1_EFT (Annual)" xfId="3286"/>
    <cellStyle name="Note 29 3" xfId="429"/>
    <cellStyle name="Note 29 3 2" xfId="1412"/>
    <cellStyle name="Note 29 3 2 2" xfId="2682"/>
    <cellStyle name="Note 29 3 2 2 2" xfId="6243"/>
    <cellStyle name="Note 29 3 2 2 2 2" xfId="14437"/>
    <cellStyle name="Note 29 3 2 2 2 2 2" xfId="26409"/>
    <cellStyle name="Note 29 3 2 2 2 2 2 2" xfId="47595"/>
    <cellStyle name="Note 29 3 2 2 2 2 3" xfId="36991"/>
    <cellStyle name="Note 29 3 2 2 2 3" xfId="21296"/>
    <cellStyle name="Note 29 3 2 2 2 3 2" xfId="42483"/>
    <cellStyle name="Note 29 3 2 2 2 4" xfId="31899"/>
    <cellStyle name="Note 29 3 2 2 2_Table 2A-1_EFT (Annual)" xfId="15734"/>
    <cellStyle name="Note 29 3 2 2 3" xfId="11779"/>
    <cellStyle name="Note 29 3 2 2 3 2" xfId="23863"/>
    <cellStyle name="Note 29 3 2 2 3 2 2" xfId="45049"/>
    <cellStyle name="Note 29 3 2 2 3 3" xfId="34445"/>
    <cellStyle name="Note 29 3 2 2 4" xfId="18750"/>
    <cellStyle name="Note 29 3 2 2 4 2" xfId="39937"/>
    <cellStyle name="Note 29 3 2 2 5" xfId="29156"/>
    <cellStyle name="Note 29 3 2 2_Table 2A-1_EFT (Annual)" xfId="7400"/>
    <cellStyle name="Note 29 3 2 3" xfId="4973"/>
    <cellStyle name="Note 29 3 2 3 2" xfId="13233"/>
    <cellStyle name="Note 29 3 2 3 2 2" xfId="25239"/>
    <cellStyle name="Note 29 3 2 3 2 2 2" xfId="46425"/>
    <cellStyle name="Note 29 3 2 3 2 3" xfId="35821"/>
    <cellStyle name="Note 29 3 2 3 3" xfId="20126"/>
    <cellStyle name="Note 29 3 2 3 3 2" xfId="41313"/>
    <cellStyle name="Note 29 3 2 3 4" xfId="30630"/>
    <cellStyle name="Note 29 3 2 3_Table 2A-1_EFT (Annual)" xfId="15735"/>
    <cellStyle name="Note 29 3 2 4" xfId="10577"/>
    <cellStyle name="Note 29 3 2 4 2" xfId="22693"/>
    <cellStyle name="Note 29 3 2 4 2 2" xfId="43879"/>
    <cellStyle name="Note 29 3 2 4 3" xfId="33275"/>
    <cellStyle name="Note 29 3 2 5" xfId="17580"/>
    <cellStyle name="Note 29 3 2 5 2" xfId="38767"/>
    <cellStyle name="Note 29 3 2 6" xfId="27887"/>
    <cellStyle name="Note 29 3 2_Table 2A-1_EFT (Annual)" xfId="7399"/>
    <cellStyle name="Note 29 3 3" xfId="957"/>
    <cellStyle name="Note 29 3 3 2" xfId="4518"/>
    <cellStyle name="Note 29 3 3 2 2" xfId="12780"/>
    <cellStyle name="Note 29 3 3 2 2 2" xfId="24790"/>
    <cellStyle name="Note 29 3 3 2 2 2 2" xfId="45976"/>
    <cellStyle name="Note 29 3 3 2 2 3" xfId="35372"/>
    <cellStyle name="Note 29 3 3 2 3" xfId="19677"/>
    <cellStyle name="Note 29 3 3 2 3 2" xfId="40864"/>
    <cellStyle name="Note 29 3 3 2 4" xfId="30175"/>
    <cellStyle name="Note 29 3 3 2_Table 2A-1_EFT (Annual)" xfId="15736"/>
    <cellStyle name="Note 29 3 3 3" xfId="10127"/>
    <cellStyle name="Note 29 3 3 3 2" xfId="22244"/>
    <cellStyle name="Note 29 3 3 3 2 2" xfId="43430"/>
    <cellStyle name="Note 29 3 3 3 3" xfId="32826"/>
    <cellStyle name="Note 29 3 3 4" xfId="17131"/>
    <cellStyle name="Note 29 3 3 4 2" xfId="38318"/>
    <cellStyle name="Note 29 3 3 5" xfId="27432"/>
    <cellStyle name="Note 29 3 3_Table 2A-1_EFT (Annual)" xfId="7401"/>
    <cellStyle name="Note 29 3 4" xfId="2151"/>
    <cellStyle name="Note 29 3 4 2" xfId="5712"/>
    <cellStyle name="Note 29 3 4 2 2" xfId="13927"/>
    <cellStyle name="Note 29 3 4 2 2 2" xfId="25915"/>
    <cellStyle name="Note 29 3 4 2 2 2 2" xfId="47101"/>
    <cellStyle name="Note 29 3 4 2 2 3" xfId="36497"/>
    <cellStyle name="Note 29 3 4 2 3" xfId="20802"/>
    <cellStyle name="Note 29 3 4 2 3 2" xfId="41989"/>
    <cellStyle name="Note 29 3 4 2 4" xfId="31369"/>
    <cellStyle name="Note 29 3 4 2_Table 2A-1_EFT (Annual)" xfId="15737"/>
    <cellStyle name="Note 29 3 4 3" xfId="11271"/>
    <cellStyle name="Note 29 3 4 3 2" xfId="23369"/>
    <cellStyle name="Note 29 3 4 3 2 2" xfId="44555"/>
    <cellStyle name="Note 29 3 4 3 3" xfId="33951"/>
    <cellStyle name="Note 29 3 4 4" xfId="18256"/>
    <cellStyle name="Note 29 3 4 4 2" xfId="39443"/>
    <cellStyle name="Note 29 3 4 5" xfId="28626"/>
    <cellStyle name="Note 29 3 4_Table 2A-1_EFT (Annual)" xfId="7402"/>
    <cellStyle name="Note 29 3 5" xfId="3999"/>
    <cellStyle name="Note 29 3 5 2" xfId="12327"/>
    <cellStyle name="Note 29 3 5 2 2" xfId="24351"/>
    <cellStyle name="Note 29 3 5 2 2 2" xfId="45537"/>
    <cellStyle name="Note 29 3 5 2 3" xfId="34933"/>
    <cellStyle name="Note 29 3 5 3" xfId="19238"/>
    <cellStyle name="Note 29 3 5 3 2" xfId="40425"/>
    <cellStyle name="Note 29 3 5 4" xfId="29687"/>
    <cellStyle name="Note 29 3 5_Table 2A-1_EFT (Annual)" xfId="15738"/>
    <cellStyle name="Note 29 3 6" xfId="9664"/>
    <cellStyle name="Note 29 3 6 2" xfId="21805"/>
    <cellStyle name="Note 29 3 6 2 2" xfId="42991"/>
    <cellStyle name="Note 29 3 6 3" xfId="32387"/>
    <cellStyle name="Note 29 3 7" xfId="16692"/>
    <cellStyle name="Note 29 3 7 2" xfId="37879"/>
    <cellStyle name="Note 29 3 8" xfId="26944"/>
    <cellStyle name="Note 29 3_Table 2A-1_EFT (Annual)" xfId="3287"/>
    <cellStyle name="Note 29 4" xfId="1248"/>
    <cellStyle name="Note 29 4 2" xfId="2518"/>
    <cellStyle name="Note 29 4 2 2" xfId="6079"/>
    <cellStyle name="Note 29 4 2 2 2" xfId="14273"/>
    <cellStyle name="Note 29 4 2 2 2 2" xfId="26245"/>
    <cellStyle name="Note 29 4 2 2 2 2 2" xfId="47431"/>
    <cellStyle name="Note 29 4 2 2 2 3" xfId="36827"/>
    <cellStyle name="Note 29 4 2 2 3" xfId="21132"/>
    <cellStyle name="Note 29 4 2 2 3 2" xfId="42319"/>
    <cellStyle name="Note 29 4 2 2 4" xfId="31735"/>
    <cellStyle name="Note 29 4 2 2_Table 2A-1_EFT (Annual)" xfId="15739"/>
    <cellStyle name="Note 29 4 2 3" xfId="11615"/>
    <cellStyle name="Note 29 4 2 3 2" xfId="23699"/>
    <cellStyle name="Note 29 4 2 3 2 2" xfId="44885"/>
    <cellStyle name="Note 29 4 2 3 3" xfId="34281"/>
    <cellStyle name="Note 29 4 2 4" xfId="18586"/>
    <cellStyle name="Note 29 4 2 4 2" xfId="39773"/>
    <cellStyle name="Note 29 4 2 5" xfId="28992"/>
    <cellStyle name="Note 29 4 2_Table 2A-1_EFT (Annual)" xfId="7404"/>
    <cellStyle name="Note 29 4 3" xfId="4809"/>
    <cellStyle name="Note 29 4 3 2" xfId="13069"/>
    <cellStyle name="Note 29 4 3 2 2" xfId="25075"/>
    <cellStyle name="Note 29 4 3 2 2 2" xfId="46261"/>
    <cellStyle name="Note 29 4 3 2 3" xfId="35657"/>
    <cellStyle name="Note 29 4 3 3" xfId="19962"/>
    <cellStyle name="Note 29 4 3 3 2" xfId="41149"/>
    <cellStyle name="Note 29 4 3 4" xfId="30466"/>
    <cellStyle name="Note 29 4 3_Table 2A-1_EFT (Annual)" xfId="15740"/>
    <cellStyle name="Note 29 4 4" xfId="10413"/>
    <cellStyle name="Note 29 4 4 2" xfId="22529"/>
    <cellStyle name="Note 29 4 4 2 2" xfId="43715"/>
    <cellStyle name="Note 29 4 4 3" xfId="33111"/>
    <cellStyle name="Note 29 4 5" xfId="17416"/>
    <cellStyle name="Note 29 4 5 2" xfId="38603"/>
    <cellStyle name="Note 29 4 6" xfId="27723"/>
    <cellStyle name="Note 29 4_Table 2A-1_EFT (Annual)" xfId="7403"/>
    <cellStyle name="Note 29 5" xfId="800"/>
    <cellStyle name="Note 29 5 2" xfId="4361"/>
    <cellStyle name="Note 29 5 2 2" xfId="12641"/>
    <cellStyle name="Note 29 5 2 2 2" xfId="24658"/>
    <cellStyle name="Note 29 5 2 2 2 2" xfId="45844"/>
    <cellStyle name="Note 29 5 2 2 3" xfId="35240"/>
    <cellStyle name="Note 29 5 2 3" xfId="19545"/>
    <cellStyle name="Note 29 5 2 3 2" xfId="40732"/>
    <cellStyle name="Note 29 5 2 4" xfId="30018"/>
    <cellStyle name="Note 29 5 2_Table 2A-1_EFT (Annual)" xfId="15741"/>
    <cellStyle name="Note 29 5 3" xfId="9989"/>
    <cellStyle name="Note 29 5 3 2" xfId="22112"/>
    <cellStyle name="Note 29 5 3 2 2" xfId="43298"/>
    <cellStyle name="Note 29 5 3 3" xfId="32694"/>
    <cellStyle name="Note 29 5 4" xfId="16999"/>
    <cellStyle name="Note 29 5 4 2" xfId="38186"/>
    <cellStyle name="Note 29 5 5" xfId="27275"/>
    <cellStyle name="Note 29 5_Table 2A-1_EFT (Annual)" xfId="7405"/>
    <cellStyle name="Note 29 6" xfId="1987"/>
    <cellStyle name="Note 29 6 2" xfId="5548"/>
    <cellStyle name="Note 29 6 2 2" xfId="13763"/>
    <cellStyle name="Note 29 6 2 2 2" xfId="25751"/>
    <cellStyle name="Note 29 6 2 2 2 2" xfId="46937"/>
    <cellStyle name="Note 29 6 2 2 3" xfId="36333"/>
    <cellStyle name="Note 29 6 2 3" xfId="20638"/>
    <cellStyle name="Note 29 6 2 3 2" xfId="41825"/>
    <cellStyle name="Note 29 6 2 4" xfId="31205"/>
    <cellStyle name="Note 29 6 2_Table 2A-1_EFT (Annual)" xfId="15742"/>
    <cellStyle name="Note 29 6 3" xfId="11107"/>
    <cellStyle name="Note 29 6 3 2" xfId="23205"/>
    <cellStyle name="Note 29 6 3 2 2" xfId="44391"/>
    <cellStyle name="Note 29 6 3 3" xfId="33787"/>
    <cellStyle name="Note 29 6 4" xfId="18092"/>
    <cellStyle name="Note 29 6 4 2" xfId="39279"/>
    <cellStyle name="Note 29 6 5" xfId="28462"/>
    <cellStyle name="Note 29 6_Table 2A-1_EFT (Annual)" xfId="7406"/>
    <cellStyle name="Note 29 7" xfId="3789"/>
    <cellStyle name="Note 29 7 2" xfId="12157"/>
    <cellStyle name="Note 29 7 2 2" xfId="24187"/>
    <cellStyle name="Note 29 7 2 2 2" xfId="45373"/>
    <cellStyle name="Note 29 7 2 3" xfId="34769"/>
    <cellStyle name="Note 29 7 3" xfId="19074"/>
    <cellStyle name="Note 29 7 3 2" xfId="40261"/>
    <cellStyle name="Note 29 7 4" xfId="29498"/>
    <cellStyle name="Note 29 7_Table 2A-1_EFT (Annual)" xfId="15743"/>
    <cellStyle name="Note 29 8" xfId="9476"/>
    <cellStyle name="Note 29 8 2" xfId="21641"/>
    <cellStyle name="Note 29 8 2 2" xfId="42827"/>
    <cellStyle name="Note 29 8 3" xfId="32223"/>
    <cellStyle name="Note 29 9" xfId="16528"/>
    <cellStyle name="Note 29 9 2" xfId="37715"/>
    <cellStyle name="Note 29_Table 2A-1_EFT (Annual)" xfId="3285"/>
    <cellStyle name="Note 3" xfId="113"/>
    <cellStyle name="Note 3 10" xfId="21508"/>
    <cellStyle name="Note 3 10 2" xfId="42695"/>
    <cellStyle name="Note 3 11" xfId="26668"/>
    <cellStyle name="Note 3 2" xfId="506"/>
    <cellStyle name="Note 3 2 2" xfId="1483"/>
    <cellStyle name="Note 3 2 2 2" xfId="2753"/>
    <cellStyle name="Note 3 2 2 2 2" xfId="6314"/>
    <cellStyle name="Note 3 2 2 2 2 2" xfId="14508"/>
    <cellStyle name="Note 3 2 2 2 2 2 2" xfId="26480"/>
    <cellStyle name="Note 3 2 2 2 2 2 2 2" xfId="47666"/>
    <cellStyle name="Note 3 2 2 2 2 2 3" xfId="37062"/>
    <cellStyle name="Note 3 2 2 2 2 3" xfId="21367"/>
    <cellStyle name="Note 3 2 2 2 2 3 2" xfId="42554"/>
    <cellStyle name="Note 3 2 2 2 2 4" xfId="31970"/>
    <cellStyle name="Note 3 2 2 2 2_Table 2A-1_EFT (Annual)" xfId="15744"/>
    <cellStyle name="Note 3 2 2 2 3" xfId="11850"/>
    <cellStyle name="Note 3 2 2 2 3 2" xfId="23934"/>
    <cellStyle name="Note 3 2 2 2 3 2 2" xfId="45120"/>
    <cellStyle name="Note 3 2 2 2 3 3" xfId="34516"/>
    <cellStyle name="Note 3 2 2 2 4" xfId="18821"/>
    <cellStyle name="Note 3 2 2 2 4 2" xfId="40008"/>
    <cellStyle name="Note 3 2 2 2 5" xfId="29227"/>
    <cellStyle name="Note 3 2 2 2_Table 2A-1_EFT (Annual)" xfId="7408"/>
    <cellStyle name="Note 3 2 2 3" xfId="5044"/>
    <cellStyle name="Note 3 2 2 3 2" xfId="13304"/>
    <cellStyle name="Note 3 2 2 3 2 2" xfId="25310"/>
    <cellStyle name="Note 3 2 2 3 2 2 2" xfId="46496"/>
    <cellStyle name="Note 3 2 2 3 2 3" xfId="35892"/>
    <cellStyle name="Note 3 2 2 3 3" xfId="20197"/>
    <cellStyle name="Note 3 2 2 3 3 2" xfId="41384"/>
    <cellStyle name="Note 3 2 2 3 4" xfId="30701"/>
    <cellStyle name="Note 3 2 2 3_Table 2A-1_EFT (Annual)" xfId="15745"/>
    <cellStyle name="Note 3 2 2 4" xfId="10648"/>
    <cellStyle name="Note 3 2 2 4 2" xfId="22764"/>
    <cellStyle name="Note 3 2 2 4 2 2" xfId="43950"/>
    <cellStyle name="Note 3 2 2 4 3" xfId="33346"/>
    <cellStyle name="Note 3 2 2 5" xfId="17651"/>
    <cellStyle name="Note 3 2 2 5 2" xfId="38838"/>
    <cellStyle name="Note 3 2 2 6" xfId="27958"/>
    <cellStyle name="Note 3 2 2_Table 2A-1_EFT (Annual)" xfId="7407"/>
    <cellStyle name="Note 3 2 3" xfId="1019"/>
    <cellStyle name="Note 3 2 3 2" xfId="4580"/>
    <cellStyle name="Note 3 2 3 2 2" xfId="12840"/>
    <cellStyle name="Note 3 2 3 2 2 2" xfId="24846"/>
    <cellStyle name="Note 3 2 3 2 2 2 2" xfId="46032"/>
    <cellStyle name="Note 3 2 3 2 2 3" xfId="35428"/>
    <cellStyle name="Note 3 2 3 2 3" xfId="19733"/>
    <cellStyle name="Note 3 2 3 2 3 2" xfId="40920"/>
    <cellStyle name="Note 3 2 3 2 4" xfId="30237"/>
    <cellStyle name="Note 3 2 3 2_Table 2A-1_EFT (Annual)" xfId="15746"/>
    <cellStyle name="Note 3 2 3 3" xfId="10184"/>
    <cellStyle name="Note 3 2 3 3 2" xfId="22300"/>
    <cellStyle name="Note 3 2 3 3 2 2" xfId="43486"/>
    <cellStyle name="Note 3 2 3 3 3" xfId="32882"/>
    <cellStyle name="Note 3 2 3 4" xfId="17187"/>
    <cellStyle name="Note 3 2 3 4 2" xfId="38374"/>
    <cellStyle name="Note 3 2 3 5" xfId="27494"/>
    <cellStyle name="Note 3 2 3_Table 2A-1_EFT (Annual)" xfId="7409"/>
    <cellStyle name="Note 3 2 4" xfId="2222"/>
    <cellStyle name="Note 3 2 4 2" xfId="5783"/>
    <cellStyle name="Note 3 2 4 2 2" xfId="13998"/>
    <cellStyle name="Note 3 2 4 2 2 2" xfId="25986"/>
    <cellStyle name="Note 3 2 4 2 2 2 2" xfId="47172"/>
    <cellStyle name="Note 3 2 4 2 2 3" xfId="36568"/>
    <cellStyle name="Note 3 2 4 2 3" xfId="20873"/>
    <cellStyle name="Note 3 2 4 2 3 2" xfId="42060"/>
    <cellStyle name="Note 3 2 4 2 4" xfId="31440"/>
    <cellStyle name="Note 3 2 4 2_Table 2A-1_EFT (Annual)" xfId="15747"/>
    <cellStyle name="Note 3 2 4 3" xfId="11342"/>
    <cellStyle name="Note 3 2 4 3 2" xfId="23440"/>
    <cellStyle name="Note 3 2 4 3 2 2" xfId="44626"/>
    <cellStyle name="Note 3 2 4 3 3" xfId="34022"/>
    <cellStyle name="Note 3 2 4 4" xfId="18327"/>
    <cellStyle name="Note 3 2 4 4 2" xfId="39514"/>
    <cellStyle name="Note 3 2 4 5" xfId="28697"/>
    <cellStyle name="Note 3 2 4_Table 2A-1_EFT (Annual)" xfId="7410"/>
    <cellStyle name="Note 3 2 5" xfId="4076"/>
    <cellStyle name="Note 3 2 5 2" xfId="12400"/>
    <cellStyle name="Note 3 2 5 2 2" xfId="24422"/>
    <cellStyle name="Note 3 2 5 2 2 2" xfId="45608"/>
    <cellStyle name="Note 3 2 5 2 3" xfId="35004"/>
    <cellStyle name="Note 3 2 5 3" xfId="19309"/>
    <cellStyle name="Note 3 2 5 3 2" xfId="40496"/>
    <cellStyle name="Note 3 2 5 4" xfId="29764"/>
    <cellStyle name="Note 3 2 5_Table 2A-1_EFT (Annual)" xfId="15748"/>
    <cellStyle name="Note 3 2 6" xfId="9739"/>
    <cellStyle name="Note 3 2 6 2" xfId="21876"/>
    <cellStyle name="Note 3 2 6 2 2" xfId="43062"/>
    <cellStyle name="Note 3 2 6 3" xfId="32458"/>
    <cellStyle name="Note 3 2 7" xfId="16763"/>
    <cellStyle name="Note 3 2 7 2" xfId="37950"/>
    <cellStyle name="Note 3 2 8" xfId="27021"/>
    <cellStyle name="Note 3 2_Table 2A-1_EFT (Annual)" xfId="3289"/>
    <cellStyle name="Note 3 3" xfId="344"/>
    <cellStyle name="Note 3 3 2" xfId="1327"/>
    <cellStyle name="Note 3 3 2 2" xfId="2597"/>
    <cellStyle name="Note 3 3 2 2 2" xfId="6158"/>
    <cellStyle name="Note 3 3 2 2 2 2" xfId="14352"/>
    <cellStyle name="Note 3 3 2 2 2 2 2" xfId="26324"/>
    <cellStyle name="Note 3 3 2 2 2 2 2 2" xfId="47510"/>
    <cellStyle name="Note 3 3 2 2 2 2 3" xfId="36906"/>
    <cellStyle name="Note 3 3 2 2 2 3" xfId="21211"/>
    <cellStyle name="Note 3 3 2 2 2 3 2" xfId="42398"/>
    <cellStyle name="Note 3 3 2 2 2 4" xfId="31814"/>
    <cellStyle name="Note 3 3 2 2 2_Table 2A-1_EFT (Annual)" xfId="15749"/>
    <cellStyle name="Note 3 3 2 2 3" xfId="11694"/>
    <cellStyle name="Note 3 3 2 2 3 2" xfId="23778"/>
    <cellStyle name="Note 3 3 2 2 3 2 2" xfId="44964"/>
    <cellStyle name="Note 3 3 2 2 3 3" xfId="34360"/>
    <cellStyle name="Note 3 3 2 2 4" xfId="18665"/>
    <cellStyle name="Note 3 3 2 2 4 2" xfId="39852"/>
    <cellStyle name="Note 3 3 2 2 5" xfId="29071"/>
    <cellStyle name="Note 3 3 2 2_Table 2A-1_EFT (Annual)" xfId="7412"/>
    <cellStyle name="Note 3 3 2 3" xfId="4888"/>
    <cellStyle name="Note 3 3 2 3 2" xfId="13148"/>
    <cellStyle name="Note 3 3 2 3 2 2" xfId="25154"/>
    <cellStyle name="Note 3 3 2 3 2 2 2" xfId="46340"/>
    <cellStyle name="Note 3 3 2 3 2 3" xfId="35736"/>
    <cellStyle name="Note 3 3 2 3 3" xfId="20041"/>
    <cellStyle name="Note 3 3 2 3 3 2" xfId="41228"/>
    <cellStyle name="Note 3 3 2 3 4" xfId="30545"/>
    <cellStyle name="Note 3 3 2 3_Table 2A-1_EFT (Annual)" xfId="15750"/>
    <cellStyle name="Note 3 3 2 4" xfId="10492"/>
    <cellStyle name="Note 3 3 2 4 2" xfId="22608"/>
    <cellStyle name="Note 3 3 2 4 2 2" xfId="43794"/>
    <cellStyle name="Note 3 3 2 4 3" xfId="33190"/>
    <cellStyle name="Note 3 3 2 5" xfId="17495"/>
    <cellStyle name="Note 3 3 2 5 2" xfId="38682"/>
    <cellStyle name="Note 3 3 2 6" xfId="27802"/>
    <cellStyle name="Note 3 3 2_Table 2A-1_EFT (Annual)" xfId="7411"/>
    <cellStyle name="Note 3 3 3" xfId="887"/>
    <cellStyle name="Note 3 3 3 2" xfId="4448"/>
    <cellStyle name="Note 3 3 3 2 2" xfId="12710"/>
    <cellStyle name="Note 3 3 3 2 2 2" xfId="24720"/>
    <cellStyle name="Note 3 3 3 2 2 2 2" xfId="45906"/>
    <cellStyle name="Note 3 3 3 2 2 3" xfId="35302"/>
    <cellStyle name="Note 3 3 3 2 3" xfId="19607"/>
    <cellStyle name="Note 3 3 3 2 3 2" xfId="40794"/>
    <cellStyle name="Note 3 3 3 2 4" xfId="30105"/>
    <cellStyle name="Note 3 3 3 2_Table 2A-1_EFT (Annual)" xfId="15751"/>
    <cellStyle name="Note 3 3 3 3" xfId="10057"/>
    <cellStyle name="Note 3 3 3 3 2" xfId="22174"/>
    <cellStyle name="Note 3 3 3 3 2 2" xfId="43360"/>
    <cellStyle name="Note 3 3 3 3 3" xfId="32756"/>
    <cellStyle name="Note 3 3 3 4" xfId="17061"/>
    <cellStyle name="Note 3 3 3 4 2" xfId="38248"/>
    <cellStyle name="Note 3 3 3 5" xfId="27362"/>
    <cellStyle name="Note 3 3 3_Table 2A-1_EFT (Annual)" xfId="7413"/>
    <cellStyle name="Note 3 3 4" xfId="2066"/>
    <cellStyle name="Note 3 3 4 2" xfId="5627"/>
    <cellStyle name="Note 3 3 4 2 2" xfId="13842"/>
    <cellStyle name="Note 3 3 4 2 2 2" xfId="25830"/>
    <cellStyle name="Note 3 3 4 2 2 2 2" xfId="47016"/>
    <cellStyle name="Note 3 3 4 2 2 3" xfId="36412"/>
    <cellStyle name="Note 3 3 4 2 3" xfId="20717"/>
    <cellStyle name="Note 3 3 4 2 3 2" xfId="41904"/>
    <cellStyle name="Note 3 3 4 2 4" xfId="31284"/>
    <cellStyle name="Note 3 3 4 2_Table 2A-1_EFT (Annual)" xfId="15752"/>
    <cellStyle name="Note 3 3 4 3" xfId="11186"/>
    <cellStyle name="Note 3 3 4 3 2" xfId="23284"/>
    <cellStyle name="Note 3 3 4 3 2 2" xfId="44470"/>
    <cellStyle name="Note 3 3 4 3 3" xfId="33866"/>
    <cellStyle name="Note 3 3 4 4" xfId="18171"/>
    <cellStyle name="Note 3 3 4 4 2" xfId="39358"/>
    <cellStyle name="Note 3 3 4 5" xfId="28541"/>
    <cellStyle name="Note 3 3 4_Table 2A-1_EFT (Annual)" xfId="7414"/>
    <cellStyle name="Note 3 3 5" xfId="3914"/>
    <cellStyle name="Note 3 3 5 2" xfId="12242"/>
    <cellStyle name="Note 3 3 5 2 2" xfId="24266"/>
    <cellStyle name="Note 3 3 5 2 2 2" xfId="45452"/>
    <cellStyle name="Note 3 3 5 2 3" xfId="34848"/>
    <cellStyle name="Note 3 3 5 3" xfId="19153"/>
    <cellStyle name="Note 3 3 5 3 2" xfId="40340"/>
    <cellStyle name="Note 3 3 5 4" xfId="29602"/>
    <cellStyle name="Note 3 3 5_Table 2A-1_EFT (Annual)" xfId="15753"/>
    <cellStyle name="Note 3 3 6" xfId="9579"/>
    <cellStyle name="Note 3 3 6 2" xfId="21720"/>
    <cellStyle name="Note 3 3 6 2 2" xfId="42906"/>
    <cellStyle name="Note 3 3 6 3" xfId="32302"/>
    <cellStyle name="Note 3 3 7" xfId="16607"/>
    <cellStyle name="Note 3 3 7 2" xfId="37794"/>
    <cellStyle name="Note 3 3 8" xfId="26859"/>
    <cellStyle name="Note 3 3_Table 2A-1_EFT (Annual)" xfId="3290"/>
    <cellStyle name="Note 3 4" xfId="1161"/>
    <cellStyle name="Note 3 4 2" xfId="2431"/>
    <cellStyle name="Note 3 4 2 2" xfId="5992"/>
    <cellStyle name="Note 3 4 2 2 2" xfId="14186"/>
    <cellStyle name="Note 3 4 2 2 2 2" xfId="26158"/>
    <cellStyle name="Note 3 4 2 2 2 2 2" xfId="47344"/>
    <cellStyle name="Note 3 4 2 2 2 3" xfId="36740"/>
    <cellStyle name="Note 3 4 2 2 3" xfId="21045"/>
    <cellStyle name="Note 3 4 2 2 3 2" xfId="42232"/>
    <cellStyle name="Note 3 4 2 2 4" xfId="31648"/>
    <cellStyle name="Note 3 4 2 2_Table 2A-1_EFT (Annual)" xfId="15754"/>
    <cellStyle name="Note 3 4 2 3" xfId="11528"/>
    <cellStyle name="Note 3 4 2 3 2" xfId="23612"/>
    <cellStyle name="Note 3 4 2 3 2 2" xfId="44798"/>
    <cellStyle name="Note 3 4 2 3 3" xfId="34194"/>
    <cellStyle name="Note 3 4 2 4" xfId="18499"/>
    <cellStyle name="Note 3 4 2 4 2" xfId="39686"/>
    <cellStyle name="Note 3 4 2 5" xfId="28905"/>
    <cellStyle name="Note 3 4 2_Table 2A-1_EFT (Annual)" xfId="7416"/>
    <cellStyle name="Note 3 4 3" xfId="4722"/>
    <cellStyle name="Note 3 4 3 2" xfId="12982"/>
    <cellStyle name="Note 3 4 3 2 2" xfId="24988"/>
    <cellStyle name="Note 3 4 3 2 2 2" xfId="46174"/>
    <cellStyle name="Note 3 4 3 2 3" xfId="35570"/>
    <cellStyle name="Note 3 4 3 3" xfId="19875"/>
    <cellStyle name="Note 3 4 3 3 2" xfId="41062"/>
    <cellStyle name="Note 3 4 3 4" xfId="30379"/>
    <cellStyle name="Note 3 4 3_Table 2A-1_EFT (Annual)" xfId="15755"/>
    <cellStyle name="Note 3 4 4" xfId="10326"/>
    <cellStyle name="Note 3 4 4 2" xfId="22442"/>
    <cellStyle name="Note 3 4 4 2 2" xfId="43628"/>
    <cellStyle name="Note 3 4 4 3" xfId="33024"/>
    <cellStyle name="Note 3 4 5" xfId="17329"/>
    <cellStyle name="Note 3 4 5 2" xfId="38516"/>
    <cellStyle name="Note 3 4 6" xfId="27636"/>
    <cellStyle name="Note 3 4_Table 2A-1_EFT (Annual)" xfId="7415"/>
    <cellStyle name="Note 3 5" xfId="728"/>
    <cellStyle name="Note 3 5 2" xfId="4289"/>
    <cellStyle name="Note 3 5 2 2" xfId="12569"/>
    <cellStyle name="Note 3 5 2 2 2" xfId="24586"/>
    <cellStyle name="Note 3 5 2 2 2 2" xfId="45772"/>
    <cellStyle name="Note 3 5 2 2 3" xfId="35168"/>
    <cellStyle name="Note 3 5 2 3" xfId="19473"/>
    <cellStyle name="Note 3 5 2 3 2" xfId="40660"/>
    <cellStyle name="Note 3 5 2 4" xfId="29946"/>
    <cellStyle name="Note 3 5 2_Table 2A-1_EFT (Annual)" xfId="15756"/>
    <cellStyle name="Note 3 5 3" xfId="9917"/>
    <cellStyle name="Note 3 5 3 2" xfId="22040"/>
    <cellStyle name="Note 3 5 3 2 2" xfId="43226"/>
    <cellStyle name="Note 3 5 3 3" xfId="32622"/>
    <cellStyle name="Note 3 5 4" xfId="16927"/>
    <cellStyle name="Note 3 5 4 2" xfId="38114"/>
    <cellStyle name="Note 3 5 5" xfId="27203"/>
    <cellStyle name="Note 3 5_Table 2A-1_EFT (Annual)" xfId="7417"/>
    <cellStyle name="Note 3 6" xfId="1800"/>
    <cellStyle name="Note 3 6 2" xfId="5361"/>
    <cellStyle name="Note 3 6 2 2" xfId="13576"/>
    <cellStyle name="Note 3 6 2 2 2" xfId="25564"/>
    <cellStyle name="Note 3 6 2 2 2 2" xfId="46750"/>
    <cellStyle name="Note 3 6 2 2 3" xfId="36146"/>
    <cellStyle name="Note 3 6 2 3" xfId="20451"/>
    <cellStyle name="Note 3 6 2 3 2" xfId="41638"/>
    <cellStyle name="Note 3 6 2 4" xfId="31018"/>
    <cellStyle name="Note 3 6 2_Table 2A-1_EFT (Annual)" xfId="15757"/>
    <cellStyle name="Note 3 6 3" xfId="10920"/>
    <cellStyle name="Note 3 6 3 2" xfId="23018"/>
    <cellStyle name="Note 3 6 3 2 2" xfId="44204"/>
    <cellStyle name="Note 3 6 3 3" xfId="33600"/>
    <cellStyle name="Note 3 6 4" xfId="17905"/>
    <cellStyle name="Note 3 6 4 2" xfId="39092"/>
    <cellStyle name="Note 3 6 5" xfId="28275"/>
    <cellStyle name="Note 3 6_Table 2A-1_EFT (Annual)" xfId="7418"/>
    <cellStyle name="Note 3 7" xfId="3702"/>
    <cellStyle name="Note 3 7 2" xfId="12070"/>
    <cellStyle name="Note 3 7 2 2" xfId="24100"/>
    <cellStyle name="Note 3 7 2 2 2" xfId="45286"/>
    <cellStyle name="Note 3 7 2 3" xfId="34682"/>
    <cellStyle name="Note 3 7 3" xfId="18987"/>
    <cellStyle name="Note 3 7 3 2" xfId="40174"/>
    <cellStyle name="Note 3 7 4" xfId="29411"/>
    <cellStyle name="Note 3 7_Table 2A-1_EFT (Annual)" xfId="15758"/>
    <cellStyle name="Note 3 8" xfId="9389"/>
    <cellStyle name="Note 3 8 2" xfId="21554"/>
    <cellStyle name="Note 3 8 2 2" xfId="42740"/>
    <cellStyle name="Note 3 8 3" xfId="32136"/>
    <cellStyle name="Note 3 9" xfId="16441"/>
    <cellStyle name="Note 3 9 2" xfId="37628"/>
    <cellStyle name="Note 3_Table 2A-1_EFT (Annual)" xfId="3288"/>
    <cellStyle name="Note 30" xfId="242"/>
    <cellStyle name="Note 30 10" xfId="26797"/>
    <cellStyle name="Note 30 2" xfId="629"/>
    <cellStyle name="Note 30 2 2" xfId="1606"/>
    <cellStyle name="Note 30 2 2 2" xfId="2876"/>
    <cellStyle name="Note 30 2 2 2 2" xfId="6437"/>
    <cellStyle name="Note 30 2 2 2 2 2" xfId="14631"/>
    <cellStyle name="Note 30 2 2 2 2 2 2" xfId="26603"/>
    <cellStyle name="Note 30 2 2 2 2 2 2 2" xfId="47789"/>
    <cellStyle name="Note 30 2 2 2 2 2 3" xfId="37185"/>
    <cellStyle name="Note 30 2 2 2 2 3" xfId="21490"/>
    <cellStyle name="Note 30 2 2 2 2 3 2" xfId="42677"/>
    <cellStyle name="Note 30 2 2 2 2 4" xfId="32093"/>
    <cellStyle name="Note 30 2 2 2 2_Table 2A-1_EFT (Annual)" xfId="15759"/>
    <cellStyle name="Note 30 2 2 2 3" xfId="11973"/>
    <cellStyle name="Note 30 2 2 2 3 2" xfId="24057"/>
    <cellStyle name="Note 30 2 2 2 3 2 2" xfId="45243"/>
    <cellStyle name="Note 30 2 2 2 3 3" xfId="34639"/>
    <cellStyle name="Note 30 2 2 2 4" xfId="18944"/>
    <cellStyle name="Note 30 2 2 2 4 2" xfId="40131"/>
    <cellStyle name="Note 30 2 2 2 5" xfId="29350"/>
    <cellStyle name="Note 30 2 2 2_Table 2A-1_EFT (Annual)" xfId="7420"/>
    <cellStyle name="Note 30 2 2 3" xfId="5167"/>
    <cellStyle name="Note 30 2 2 3 2" xfId="13427"/>
    <cellStyle name="Note 30 2 2 3 2 2" xfId="25433"/>
    <cellStyle name="Note 30 2 2 3 2 2 2" xfId="46619"/>
    <cellStyle name="Note 30 2 2 3 2 3" xfId="36015"/>
    <cellStyle name="Note 30 2 2 3 3" xfId="20320"/>
    <cellStyle name="Note 30 2 2 3 3 2" xfId="41507"/>
    <cellStyle name="Note 30 2 2 3 4" xfId="30824"/>
    <cellStyle name="Note 30 2 2 3_Table 2A-1_EFT (Annual)" xfId="15760"/>
    <cellStyle name="Note 30 2 2 4" xfId="10771"/>
    <cellStyle name="Note 30 2 2 4 2" xfId="22887"/>
    <cellStyle name="Note 30 2 2 4 2 2" xfId="44073"/>
    <cellStyle name="Note 30 2 2 4 3" xfId="33469"/>
    <cellStyle name="Note 30 2 2 5" xfId="17774"/>
    <cellStyle name="Note 30 2 2 5 2" xfId="38961"/>
    <cellStyle name="Note 30 2 2 6" xfId="28081"/>
    <cellStyle name="Note 30 2 2_Table 2A-1_EFT (Annual)" xfId="7419"/>
    <cellStyle name="Note 30 2 3" xfId="1119"/>
    <cellStyle name="Note 30 2 3 2" xfId="4680"/>
    <cellStyle name="Note 30 2 3 2 2" xfId="12940"/>
    <cellStyle name="Note 30 2 3 2 2 2" xfId="24946"/>
    <cellStyle name="Note 30 2 3 2 2 2 2" xfId="46132"/>
    <cellStyle name="Note 30 2 3 2 2 3" xfId="35528"/>
    <cellStyle name="Note 30 2 3 2 3" xfId="19833"/>
    <cellStyle name="Note 30 2 3 2 3 2" xfId="41020"/>
    <cellStyle name="Note 30 2 3 2 4" xfId="30337"/>
    <cellStyle name="Note 30 2 3 2_Table 2A-1_EFT (Annual)" xfId="15761"/>
    <cellStyle name="Note 30 2 3 3" xfId="10284"/>
    <cellStyle name="Note 30 2 3 3 2" xfId="22400"/>
    <cellStyle name="Note 30 2 3 3 2 2" xfId="43586"/>
    <cellStyle name="Note 30 2 3 3 3" xfId="32982"/>
    <cellStyle name="Note 30 2 3 4" xfId="17287"/>
    <cellStyle name="Note 30 2 3 4 2" xfId="38474"/>
    <cellStyle name="Note 30 2 3 5" xfId="27594"/>
    <cellStyle name="Note 30 2 3_Table 2A-1_EFT (Annual)" xfId="7421"/>
    <cellStyle name="Note 30 2 4" xfId="2345"/>
    <cellStyle name="Note 30 2 4 2" xfId="5906"/>
    <cellStyle name="Note 30 2 4 2 2" xfId="14121"/>
    <cellStyle name="Note 30 2 4 2 2 2" xfId="26109"/>
    <cellStyle name="Note 30 2 4 2 2 2 2" xfId="47295"/>
    <cellStyle name="Note 30 2 4 2 2 3" xfId="36691"/>
    <cellStyle name="Note 30 2 4 2 3" xfId="20996"/>
    <cellStyle name="Note 30 2 4 2 3 2" xfId="42183"/>
    <cellStyle name="Note 30 2 4 2 4" xfId="31563"/>
    <cellStyle name="Note 30 2 4 2_Table 2A-1_EFT (Annual)" xfId="15762"/>
    <cellStyle name="Note 30 2 4 3" xfId="11465"/>
    <cellStyle name="Note 30 2 4 3 2" xfId="23563"/>
    <cellStyle name="Note 30 2 4 3 2 2" xfId="44749"/>
    <cellStyle name="Note 30 2 4 3 3" xfId="34145"/>
    <cellStyle name="Note 30 2 4 4" xfId="18450"/>
    <cellStyle name="Note 30 2 4 4 2" xfId="39637"/>
    <cellStyle name="Note 30 2 4 5" xfId="28820"/>
    <cellStyle name="Note 30 2 4_Table 2A-1_EFT (Annual)" xfId="7422"/>
    <cellStyle name="Note 30 2 5" xfId="4199"/>
    <cellStyle name="Note 30 2 5 2" xfId="12523"/>
    <cellStyle name="Note 30 2 5 2 2" xfId="24545"/>
    <cellStyle name="Note 30 2 5 2 2 2" xfId="45731"/>
    <cellStyle name="Note 30 2 5 2 3" xfId="35127"/>
    <cellStyle name="Note 30 2 5 3" xfId="19432"/>
    <cellStyle name="Note 30 2 5 3 2" xfId="40619"/>
    <cellStyle name="Note 30 2 5 4" xfId="29887"/>
    <cellStyle name="Note 30 2 5_Table 2A-1_EFT (Annual)" xfId="15763"/>
    <cellStyle name="Note 30 2 6" xfId="9862"/>
    <cellStyle name="Note 30 2 6 2" xfId="21999"/>
    <cellStyle name="Note 30 2 6 2 2" xfId="43185"/>
    <cellStyle name="Note 30 2 6 3" xfId="32581"/>
    <cellStyle name="Note 30 2 7" xfId="16886"/>
    <cellStyle name="Note 30 2 7 2" xfId="38073"/>
    <cellStyle name="Note 30 2 8" xfId="27144"/>
    <cellStyle name="Note 30 2_Table 2A-1_EFT (Annual)" xfId="3292"/>
    <cellStyle name="Note 30 3" xfId="468"/>
    <cellStyle name="Note 30 3 2" xfId="1445"/>
    <cellStyle name="Note 30 3 2 2" xfId="2715"/>
    <cellStyle name="Note 30 3 2 2 2" xfId="6276"/>
    <cellStyle name="Note 30 3 2 2 2 2" xfId="14470"/>
    <cellStyle name="Note 30 3 2 2 2 2 2" xfId="26442"/>
    <cellStyle name="Note 30 3 2 2 2 2 2 2" xfId="47628"/>
    <cellStyle name="Note 30 3 2 2 2 2 3" xfId="37024"/>
    <cellStyle name="Note 30 3 2 2 2 3" xfId="21329"/>
    <cellStyle name="Note 30 3 2 2 2 3 2" xfId="42516"/>
    <cellStyle name="Note 30 3 2 2 2 4" xfId="31932"/>
    <cellStyle name="Note 30 3 2 2 2_Table 2A-1_EFT (Annual)" xfId="15764"/>
    <cellStyle name="Note 30 3 2 2 3" xfId="11812"/>
    <cellStyle name="Note 30 3 2 2 3 2" xfId="23896"/>
    <cellStyle name="Note 30 3 2 2 3 2 2" xfId="45082"/>
    <cellStyle name="Note 30 3 2 2 3 3" xfId="34478"/>
    <cellStyle name="Note 30 3 2 2 4" xfId="18783"/>
    <cellStyle name="Note 30 3 2 2 4 2" xfId="39970"/>
    <cellStyle name="Note 30 3 2 2 5" xfId="29189"/>
    <cellStyle name="Note 30 3 2 2_Table 2A-1_EFT (Annual)" xfId="7424"/>
    <cellStyle name="Note 30 3 2 3" xfId="5006"/>
    <cellStyle name="Note 30 3 2 3 2" xfId="13266"/>
    <cellStyle name="Note 30 3 2 3 2 2" xfId="25272"/>
    <cellStyle name="Note 30 3 2 3 2 2 2" xfId="46458"/>
    <cellStyle name="Note 30 3 2 3 2 3" xfId="35854"/>
    <cellStyle name="Note 30 3 2 3 3" xfId="20159"/>
    <cellStyle name="Note 30 3 2 3 3 2" xfId="41346"/>
    <cellStyle name="Note 30 3 2 3 4" xfId="30663"/>
    <cellStyle name="Note 30 3 2 3_Table 2A-1_EFT (Annual)" xfId="15765"/>
    <cellStyle name="Note 30 3 2 4" xfId="10610"/>
    <cellStyle name="Note 30 3 2 4 2" xfId="22726"/>
    <cellStyle name="Note 30 3 2 4 2 2" xfId="43912"/>
    <cellStyle name="Note 30 3 2 4 3" xfId="33308"/>
    <cellStyle name="Note 30 3 2 5" xfId="17613"/>
    <cellStyle name="Note 30 3 2 5 2" xfId="38800"/>
    <cellStyle name="Note 30 3 2 6" xfId="27920"/>
    <cellStyle name="Note 30 3 2_Table 2A-1_EFT (Annual)" xfId="7423"/>
    <cellStyle name="Note 30 3 3" xfId="989"/>
    <cellStyle name="Note 30 3 3 2" xfId="4550"/>
    <cellStyle name="Note 30 3 3 2 2" xfId="12810"/>
    <cellStyle name="Note 30 3 3 2 2 2" xfId="24816"/>
    <cellStyle name="Note 30 3 3 2 2 2 2" xfId="46002"/>
    <cellStyle name="Note 30 3 3 2 2 3" xfId="35398"/>
    <cellStyle name="Note 30 3 3 2 3" xfId="19703"/>
    <cellStyle name="Note 30 3 3 2 3 2" xfId="40890"/>
    <cellStyle name="Note 30 3 3 2 4" xfId="30207"/>
    <cellStyle name="Note 30 3 3 2_Table 2A-1_EFT (Annual)" xfId="15766"/>
    <cellStyle name="Note 30 3 3 3" xfId="10154"/>
    <cellStyle name="Note 30 3 3 3 2" xfId="22270"/>
    <cellStyle name="Note 30 3 3 3 2 2" xfId="43456"/>
    <cellStyle name="Note 30 3 3 3 3" xfId="32852"/>
    <cellStyle name="Note 30 3 3 4" xfId="17157"/>
    <cellStyle name="Note 30 3 3 4 2" xfId="38344"/>
    <cellStyle name="Note 30 3 3 5" xfId="27464"/>
    <cellStyle name="Note 30 3 3_Table 2A-1_EFT (Annual)" xfId="7425"/>
    <cellStyle name="Note 30 3 4" xfId="2184"/>
    <cellStyle name="Note 30 3 4 2" xfId="5745"/>
    <cellStyle name="Note 30 3 4 2 2" xfId="13960"/>
    <cellStyle name="Note 30 3 4 2 2 2" xfId="25948"/>
    <cellStyle name="Note 30 3 4 2 2 2 2" xfId="47134"/>
    <cellStyle name="Note 30 3 4 2 2 3" xfId="36530"/>
    <cellStyle name="Note 30 3 4 2 3" xfId="20835"/>
    <cellStyle name="Note 30 3 4 2 3 2" xfId="42022"/>
    <cellStyle name="Note 30 3 4 2 4" xfId="31402"/>
    <cellStyle name="Note 30 3 4 2_Table 2A-1_EFT (Annual)" xfId="15767"/>
    <cellStyle name="Note 30 3 4 3" xfId="11304"/>
    <cellStyle name="Note 30 3 4 3 2" xfId="23402"/>
    <cellStyle name="Note 30 3 4 3 2 2" xfId="44588"/>
    <cellStyle name="Note 30 3 4 3 3" xfId="33984"/>
    <cellStyle name="Note 30 3 4 4" xfId="18289"/>
    <cellStyle name="Note 30 3 4 4 2" xfId="39476"/>
    <cellStyle name="Note 30 3 4 5" xfId="28659"/>
    <cellStyle name="Note 30 3 4_Table 2A-1_EFT (Annual)" xfId="7426"/>
    <cellStyle name="Note 30 3 5" xfId="4038"/>
    <cellStyle name="Note 30 3 5 2" xfId="12362"/>
    <cellStyle name="Note 30 3 5 2 2" xfId="24384"/>
    <cellStyle name="Note 30 3 5 2 2 2" xfId="45570"/>
    <cellStyle name="Note 30 3 5 2 3" xfId="34966"/>
    <cellStyle name="Note 30 3 5 3" xfId="19271"/>
    <cellStyle name="Note 30 3 5 3 2" xfId="40458"/>
    <cellStyle name="Note 30 3 5 4" xfId="29726"/>
    <cellStyle name="Note 30 3 5_Table 2A-1_EFT (Annual)" xfId="15768"/>
    <cellStyle name="Note 30 3 6" xfId="9701"/>
    <cellStyle name="Note 30 3 6 2" xfId="21838"/>
    <cellStyle name="Note 30 3 6 2 2" xfId="43024"/>
    <cellStyle name="Note 30 3 6 3" xfId="32420"/>
    <cellStyle name="Note 30 3 7" xfId="16725"/>
    <cellStyle name="Note 30 3 7 2" xfId="37912"/>
    <cellStyle name="Note 30 3 8" xfId="26983"/>
    <cellStyle name="Note 30 3_Table 2A-1_EFT (Annual)" xfId="3293"/>
    <cellStyle name="Note 30 4" xfId="1284"/>
    <cellStyle name="Note 30 4 2" xfId="2554"/>
    <cellStyle name="Note 30 4 2 2" xfId="6115"/>
    <cellStyle name="Note 30 4 2 2 2" xfId="14309"/>
    <cellStyle name="Note 30 4 2 2 2 2" xfId="26281"/>
    <cellStyle name="Note 30 4 2 2 2 2 2" xfId="47467"/>
    <cellStyle name="Note 30 4 2 2 2 3" xfId="36863"/>
    <cellStyle name="Note 30 4 2 2 3" xfId="21168"/>
    <cellStyle name="Note 30 4 2 2 3 2" xfId="42355"/>
    <cellStyle name="Note 30 4 2 2 4" xfId="31771"/>
    <cellStyle name="Note 30 4 2 2_Table 2A-1_EFT (Annual)" xfId="15769"/>
    <cellStyle name="Note 30 4 2 3" xfId="11651"/>
    <cellStyle name="Note 30 4 2 3 2" xfId="23735"/>
    <cellStyle name="Note 30 4 2 3 2 2" xfId="44921"/>
    <cellStyle name="Note 30 4 2 3 3" xfId="34317"/>
    <cellStyle name="Note 30 4 2 4" xfId="18622"/>
    <cellStyle name="Note 30 4 2 4 2" xfId="39809"/>
    <cellStyle name="Note 30 4 2 5" xfId="29028"/>
    <cellStyle name="Note 30 4 2_Table 2A-1_EFT (Annual)" xfId="7428"/>
    <cellStyle name="Note 30 4 3" xfId="4845"/>
    <cellStyle name="Note 30 4 3 2" xfId="13105"/>
    <cellStyle name="Note 30 4 3 2 2" xfId="25111"/>
    <cellStyle name="Note 30 4 3 2 2 2" xfId="46297"/>
    <cellStyle name="Note 30 4 3 2 3" xfId="35693"/>
    <cellStyle name="Note 30 4 3 3" xfId="19998"/>
    <cellStyle name="Note 30 4 3 3 2" xfId="41185"/>
    <cellStyle name="Note 30 4 3 4" xfId="30502"/>
    <cellStyle name="Note 30 4 3_Table 2A-1_EFT (Annual)" xfId="15770"/>
    <cellStyle name="Note 30 4 4" xfId="10449"/>
    <cellStyle name="Note 30 4 4 2" xfId="22565"/>
    <cellStyle name="Note 30 4 4 2 2" xfId="43751"/>
    <cellStyle name="Note 30 4 4 3" xfId="33147"/>
    <cellStyle name="Note 30 4 5" xfId="17452"/>
    <cellStyle name="Note 30 4 5 2" xfId="38639"/>
    <cellStyle name="Note 30 4 6" xfId="27759"/>
    <cellStyle name="Note 30 4_Table 2A-1_EFT (Annual)" xfId="7427"/>
    <cellStyle name="Note 30 5" xfId="834"/>
    <cellStyle name="Note 30 5 2" xfId="4395"/>
    <cellStyle name="Note 30 5 2 2" xfId="12669"/>
    <cellStyle name="Note 30 5 2 2 2" xfId="24686"/>
    <cellStyle name="Note 30 5 2 2 2 2" xfId="45872"/>
    <cellStyle name="Note 30 5 2 2 3" xfId="35268"/>
    <cellStyle name="Note 30 5 2 3" xfId="19573"/>
    <cellStyle name="Note 30 5 2 3 2" xfId="40760"/>
    <cellStyle name="Note 30 5 2 4" xfId="30052"/>
    <cellStyle name="Note 30 5 2_Table 2A-1_EFT (Annual)" xfId="15771"/>
    <cellStyle name="Note 30 5 3" xfId="10018"/>
    <cellStyle name="Note 30 5 3 2" xfId="22140"/>
    <cellStyle name="Note 30 5 3 2 2" xfId="43326"/>
    <cellStyle name="Note 30 5 3 3" xfId="32722"/>
    <cellStyle name="Note 30 5 4" xfId="17027"/>
    <cellStyle name="Note 30 5 4 2" xfId="38214"/>
    <cellStyle name="Note 30 5 5" xfId="27309"/>
    <cellStyle name="Note 30 5_Table 2A-1_EFT (Annual)" xfId="7429"/>
    <cellStyle name="Note 30 6" xfId="2023"/>
    <cellStyle name="Note 30 6 2" xfId="5584"/>
    <cellStyle name="Note 30 6 2 2" xfId="13799"/>
    <cellStyle name="Note 30 6 2 2 2" xfId="25787"/>
    <cellStyle name="Note 30 6 2 2 2 2" xfId="46973"/>
    <cellStyle name="Note 30 6 2 2 3" xfId="36369"/>
    <cellStyle name="Note 30 6 2 3" xfId="20674"/>
    <cellStyle name="Note 30 6 2 3 2" xfId="41861"/>
    <cellStyle name="Note 30 6 2 4" xfId="31241"/>
    <cellStyle name="Note 30 6 2_Table 2A-1_EFT (Annual)" xfId="15772"/>
    <cellStyle name="Note 30 6 3" xfId="11143"/>
    <cellStyle name="Note 30 6 3 2" xfId="23241"/>
    <cellStyle name="Note 30 6 3 2 2" xfId="44427"/>
    <cellStyle name="Note 30 6 3 3" xfId="33823"/>
    <cellStyle name="Note 30 6 4" xfId="18128"/>
    <cellStyle name="Note 30 6 4 2" xfId="39315"/>
    <cellStyle name="Note 30 6 5" xfId="28498"/>
    <cellStyle name="Note 30 6_Table 2A-1_EFT (Annual)" xfId="7430"/>
    <cellStyle name="Note 30 7" xfId="3831"/>
    <cellStyle name="Note 30 7 2" xfId="12194"/>
    <cellStyle name="Note 30 7 2 2" xfId="24223"/>
    <cellStyle name="Note 30 7 2 2 2" xfId="45409"/>
    <cellStyle name="Note 30 7 2 3" xfId="34805"/>
    <cellStyle name="Note 30 7 3" xfId="19110"/>
    <cellStyle name="Note 30 7 3 2" xfId="40297"/>
    <cellStyle name="Note 30 7 4" xfId="29540"/>
    <cellStyle name="Note 30 7_Table 2A-1_EFT (Annual)" xfId="15773"/>
    <cellStyle name="Note 30 8" xfId="9513"/>
    <cellStyle name="Note 30 8 2" xfId="21677"/>
    <cellStyle name="Note 30 8 2 2" xfId="42863"/>
    <cellStyle name="Note 30 8 3" xfId="32259"/>
    <cellStyle name="Note 30 9" xfId="16564"/>
    <cellStyle name="Note 30 9 2" xfId="37751"/>
    <cellStyle name="Note 30_Table 2A-1_EFT (Annual)" xfId="3291"/>
    <cellStyle name="Note 31" xfId="250"/>
    <cellStyle name="Note 31 10" xfId="26805"/>
    <cellStyle name="Note 31 2" xfId="637"/>
    <cellStyle name="Note 31 2 2" xfId="1614"/>
    <cellStyle name="Note 31 2 2 2" xfId="2884"/>
    <cellStyle name="Note 31 2 2 2 2" xfId="6445"/>
    <cellStyle name="Note 31 2 2 2 2 2" xfId="14639"/>
    <cellStyle name="Note 31 2 2 2 2 2 2" xfId="26611"/>
    <cellStyle name="Note 31 2 2 2 2 2 2 2" xfId="47797"/>
    <cellStyle name="Note 31 2 2 2 2 2 3" xfId="37193"/>
    <cellStyle name="Note 31 2 2 2 2 3" xfId="21498"/>
    <cellStyle name="Note 31 2 2 2 2 3 2" xfId="42685"/>
    <cellStyle name="Note 31 2 2 2 2 4" xfId="32101"/>
    <cellStyle name="Note 31 2 2 2 2_Table 2A-1_EFT (Annual)" xfId="15774"/>
    <cellStyle name="Note 31 2 2 2 3" xfId="11981"/>
    <cellStyle name="Note 31 2 2 2 3 2" xfId="24065"/>
    <cellStyle name="Note 31 2 2 2 3 2 2" xfId="45251"/>
    <cellStyle name="Note 31 2 2 2 3 3" xfId="34647"/>
    <cellStyle name="Note 31 2 2 2 4" xfId="18952"/>
    <cellStyle name="Note 31 2 2 2 4 2" xfId="40139"/>
    <cellStyle name="Note 31 2 2 2 5" xfId="29358"/>
    <cellStyle name="Note 31 2 2 2_Table 2A-1_EFT (Annual)" xfId="7432"/>
    <cellStyle name="Note 31 2 2 3" xfId="5175"/>
    <cellStyle name="Note 31 2 2 3 2" xfId="13435"/>
    <cellStyle name="Note 31 2 2 3 2 2" xfId="25441"/>
    <cellStyle name="Note 31 2 2 3 2 2 2" xfId="46627"/>
    <cellStyle name="Note 31 2 2 3 2 3" xfId="36023"/>
    <cellStyle name="Note 31 2 2 3 3" xfId="20328"/>
    <cellStyle name="Note 31 2 2 3 3 2" xfId="41515"/>
    <cellStyle name="Note 31 2 2 3 4" xfId="30832"/>
    <cellStyle name="Note 31 2 2 3_Table 2A-1_EFT (Annual)" xfId="15775"/>
    <cellStyle name="Note 31 2 2 4" xfId="10779"/>
    <cellStyle name="Note 31 2 2 4 2" xfId="22895"/>
    <cellStyle name="Note 31 2 2 4 2 2" xfId="44081"/>
    <cellStyle name="Note 31 2 2 4 3" xfId="33477"/>
    <cellStyle name="Note 31 2 2 5" xfId="17782"/>
    <cellStyle name="Note 31 2 2 5 2" xfId="38969"/>
    <cellStyle name="Note 31 2 2 6" xfId="28089"/>
    <cellStyle name="Note 31 2 2_Table 2A-1_EFT (Annual)" xfId="7431"/>
    <cellStyle name="Note 31 2 3" xfId="1126"/>
    <cellStyle name="Note 31 2 3 2" xfId="4687"/>
    <cellStyle name="Note 31 2 3 2 2" xfId="12947"/>
    <cellStyle name="Note 31 2 3 2 2 2" xfId="24953"/>
    <cellStyle name="Note 31 2 3 2 2 2 2" xfId="46139"/>
    <cellStyle name="Note 31 2 3 2 2 3" xfId="35535"/>
    <cellStyle name="Note 31 2 3 2 3" xfId="19840"/>
    <cellStyle name="Note 31 2 3 2 3 2" xfId="41027"/>
    <cellStyle name="Note 31 2 3 2 4" xfId="30344"/>
    <cellStyle name="Note 31 2 3 2_Table 2A-1_EFT (Annual)" xfId="15776"/>
    <cellStyle name="Note 31 2 3 3" xfId="10291"/>
    <cellStyle name="Note 31 2 3 3 2" xfId="22407"/>
    <cellStyle name="Note 31 2 3 3 2 2" xfId="43593"/>
    <cellStyle name="Note 31 2 3 3 3" xfId="32989"/>
    <cellStyle name="Note 31 2 3 4" xfId="17294"/>
    <cellStyle name="Note 31 2 3 4 2" xfId="38481"/>
    <cellStyle name="Note 31 2 3 5" xfId="27601"/>
    <cellStyle name="Note 31 2 3_Table 2A-1_EFT (Annual)" xfId="7433"/>
    <cellStyle name="Note 31 2 4" xfId="2353"/>
    <cellStyle name="Note 31 2 4 2" xfId="5914"/>
    <cellStyle name="Note 31 2 4 2 2" xfId="14129"/>
    <cellStyle name="Note 31 2 4 2 2 2" xfId="26117"/>
    <cellStyle name="Note 31 2 4 2 2 2 2" xfId="47303"/>
    <cellStyle name="Note 31 2 4 2 2 3" xfId="36699"/>
    <cellStyle name="Note 31 2 4 2 3" xfId="21004"/>
    <cellStyle name="Note 31 2 4 2 3 2" xfId="42191"/>
    <cellStyle name="Note 31 2 4 2 4" xfId="31571"/>
    <cellStyle name="Note 31 2 4 2_Table 2A-1_EFT (Annual)" xfId="15777"/>
    <cellStyle name="Note 31 2 4 3" xfId="11473"/>
    <cellStyle name="Note 31 2 4 3 2" xfId="23571"/>
    <cellStyle name="Note 31 2 4 3 2 2" xfId="44757"/>
    <cellStyle name="Note 31 2 4 3 3" xfId="34153"/>
    <cellStyle name="Note 31 2 4 4" xfId="18458"/>
    <cellStyle name="Note 31 2 4 4 2" xfId="39645"/>
    <cellStyle name="Note 31 2 4 5" xfId="28828"/>
    <cellStyle name="Note 31 2 4_Table 2A-1_EFT (Annual)" xfId="7434"/>
    <cellStyle name="Note 31 2 5" xfId="4207"/>
    <cellStyle name="Note 31 2 5 2" xfId="12531"/>
    <cellStyle name="Note 31 2 5 2 2" xfId="24553"/>
    <cellStyle name="Note 31 2 5 2 2 2" xfId="45739"/>
    <cellStyle name="Note 31 2 5 2 3" xfId="35135"/>
    <cellStyle name="Note 31 2 5 3" xfId="19440"/>
    <cellStyle name="Note 31 2 5 3 2" xfId="40627"/>
    <cellStyle name="Note 31 2 5 4" xfId="29895"/>
    <cellStyle name="Note 31 2 5_Table 2A-1_EFT (Annual)" xfId="15778"/>
    <cellStyle name="Note 31 2 6" xfId="9870"/>
    <cellStyle name="Note 31 2 6 2" xfId="22007"/>
    <cellStyle name="Note 31 2 6 2 2" xfId="43193"/>
    <cellStyle name="Note 31 2 6 3" xfId="32589"/>
    <cellStyle name="Note 31 2 7" xfId="16894"/>
    <cellStyle name="Note 31 2 7 2" xfId="38081"/>
    <cellStyle name="Note 31 2 8" xfId="27152"/>
    <cellStyle name="Note 31 2_Table 2A-1_EFT (Annual)" xfId="3295"/>
    <cellStyle name="Note 31 3" xfId="476"/>
    <cellStyle name="Note 31 3 2" xfId="1453"/>
    <cellStyle name="Note 31 3 2 2" xfId="2723"/>
    <cellStyle name="Note 31 3 2 2 2" xfId="6284"/>
    <cellStyle name="Note 31 3 2 2 2 2" xfId="14478"/>
    <cellStyle name="Note 31 3 2 2 2 2 2" xfId="26450"/>
    <cellStyle name="Note 31 3 2 2 2 2 2 2" xfId="47636"/>
    <cellStyle name="Note 31 3 2 2 2 2 3" xfId="37032"/>
    <cellStyle name="Note 31 3 2 2 2 3" xfId="21337"/>
    <cellStyle name="Note 31 3 2 2 2 3 2" xfId="42524"/>
    <cellStyle name="Note 31 3 2 2 2 4" xfId="31940"/>
    <cellStyle name="Note 31 3 2 2 2_Table 2A-1_EFT (Annual)" xfId="15779"/>
    <cellStyle name="Note 31 3 2 2 3" xfId="11820"/>
    <cellStyle name="Note 31 3 2 2 3 2" xfId="23904"/>
    <cellStyle name="Note 31 3 2 2 3 2 2" xfId="45090"/>
    <cellStyle name="Note 31 3 2 2 3 3" xfId="34486"/>
    <cellStyle name="Note 31 3 2 2 4" xfId="18791"/>
    <cellStyle name="Note 31 3 2 2 4 2" xfId="39978"/>
    <cellStyle name="Note 31 3 2 2 5" xfId="29197"/>
    <cellStyle name="Note 31 3 2 2_Table 2A-1_EFT (Annual)" xfId="7436"/>
    <cellStyle name="Note 31 3 2 3" xfId="5014"/>
    <cellStyle name="Note 31 3 2 3 2" xfId="13274"/>
    <cellStyle name="Note 31 3 2 3 2 2" xfId="25280"/>
    <cellStyle name="Note 31 3 2 3 2 2 2" xfId="46466"/>
    <cellStyle name="Note 31 3 2 3 2 3" xfId="35862"/>
    <cellStyle name="Note 31 3 2 3 3" xfId="20167"/>
    <cellStyle name="Note 31 3 2 3 3 2" xfId="41354"/>
    <cellStyle name="Note 31 3 2 3 4" xfId="30671"/>
    <cellStyle name="Note 31 3 2 3_Table 2A-1_EFT (Annual)" xfId="15780"/>
    <cellStyle name="Note 31 3 2 4" xfId="10618"/>
    <cellStyle name="Note 31 3 2 4 2" xfId="22734"/>
    <cellStyle name="Note 31 3 2 4 2 2" xfId="43920"/>
    <cellStyle name="Note 31 3 2 4 3" xfId="33316"/>
    <cellStyle name="Note 31 3 2 5" xfId="17621"/>
    <cellStyle name="Note 31 3 2 5 2" xfId="38808"/>
    <cellStyle name="Note 31 3 2 6" xfId="27928"/>
    <cellStyle name="Note 31 3 2_Table 2A-1_EFT (Annual)" xfId="7435"/>
    <cellStyle name="Note 31 3 3" xfId="996"/>
    <cellStyle name="Note 31 3 3 2" xfId="4557"/>
    <cellStyle name="Note 31 3 3 2 2" xfId="12817"/>
    <cellStyle name="Note 31 3 3 2 2 2" xfId="24823"/>
    <cellStyle name="Note 31 3 3 2 2 2 2" xfId="46009"/>
    <cellStyle name="Note 31 3 3 2 2 3" xfId="35405"/>
    <cellStyle name="Note 31 3 3 2 3" xfId="19710"/>
    <cellStyle name="Note 31 3 3 2 3 2" xfId="40897"/>
    <cellStyle name="Note 31 3 3 2 4" xfId="30214"/>
    <cellStyle name="Note 31 3 3 2_Table 2A-1_EFT (Annual)" xfId="15781"/>
    <cellStyle name="Note 31 3 3 3" xfId="10161"/>
    <cellStyle name="Note 31 3 3 3 2" xfId="22277"/>
    <cellStyle name="Note 31 3 3 3 2 2" xfId="43463"/>
    <cellStyle name="Note 31 3 3 3 3" xfId="32859"/>
    <cellStyle name="Note 31 3 3 4" xfId="17164"/>
    <cellStyle name="Note 31 3 3 4 2" xfId="38351"/>
    <cellStyle name="Note 31 3 3 5" xfId="27471"/>
    <cellStyle name="Note 31 3 3_Table 2A-1_EFT (Annual)" xfId="7437"/>
    <cellStyle name="Note 31 3 4" xfId="2192"/>
    <cellStyle name="Note 31 3 4 2" xfId="5753"/>
    <cellStyle name="Note 31 3 4 2 2" xfId="13968"/>
    <cellStyle name="Note 31 3 4 2 2 2" xfId="25956"/>
    <cellStyle name="Note 31 3 4 2 2 2 2" xfId="47142"/>
    <cellStyle name="Note 31 3 4 2 2 3" xfId="36538"/>
    <cellStyle name="Note 31 3 4 2 3" xfId="20843"/>
    <cellStyle name="Note 31 3 4 2 3 2" xfId="42030"/>
    <cellStyle name="Note 31 3 4 2 4" xfId="31410"/>
    <cellStyle name="Note 31 3 4 2_Table 2A-1_EFT (Annual)" xfId="15782"/>
    <cellStyle name="Note 31 3 4 3" xfId="11312"/>
    <cellStyle name="Note 31 3 4 3 2" xfId="23410"/>
    <cellStyle name="Note 31 3 4 3 2 2" xfId="44596"/>
    <cellStyle name="Note 31 3 4 3 3" xfId="33992"/>
    <cellStyle name="Note 31 3 4 4" xfId="18297"/>
    <cellStyle name="Note 31 3 4 4 2" xfId="39484"/>
    <cellStyle name="Note 31 3 4 5" xfId="28667"/>
    <cellStyle name="Note 31 3 4_Table 2A-1_EFT (Annual)" xfId="7438"/>
    <cellStyle name="Note 31 3 5" xfId="4046"/>
    <cellStyle name="Note 31 3 5 2" xfId="12370"/>
    <cellStyle name="Note 31 3 5 2 2" xfId="24392"/>
    <cellStyle name="Note 31 3 5 2 2 2" xfId="45578"/>
    <cellStyle name="Note 31 3 5 2 3" xfId="34974"/>
    <cellStyle name="Note 31 3 5 3" xfId="19279"/>
    <cellStyle name="Note 31 3 5 3 2" xfId="40466"/>
    <cellStyle name="Note 31 3 5 4" xfId="29734"/>
    <cellStyle name="Note 31 3 5_Table 2A-1_EFT (Annual)" xfId="15783"/>
    <cellStyle name="Note 31 3 6" xfId="9709"/>
    <cellStyle name="Note 31 3 6 2" xfId="21846"/>
    <cellStyle name="Note 31 3 6 2 2" xfId="43032"/>
    <cellStyle name="Note 31 3 6 3" xfId="32428"/>
    <cellStyle name="Note 31 3 7" xfId="16733"/>
    <cellStyle name="Note 31 3 7 2" xfId="37920"/>
    <cellStyle name="Note 31 3 8" xfId="26991"/>
    <cellStyle name="Note 31 3_Table 2A-1_EFT (Annual)" xfId="3296"/>
    <cellStyle name="Note 31 4" xfId="1292"/>
    <cellStyle name="Note 31 4 2" xfId="2562"/>
    <cellStyle name="Note 31 4 2 2" xfId="6123"/>
    <cellStyle name="Note 31 4 2 2 2" xfId="14317"/>
    <cellStyle name="Note 31 4 2 2 2 2" xfId="26289"/>
    <cellStyle name="Note 31 4 2 2 2 2 2" xfId="47475"/>
    <cellStyle name="Note 31 4 2 2 2 3" xfId="36871"/>
    <cellStyle name="Note 31 4 2 2 3" xfId="21176"/>
    <cellStyle name="Note 31 4 2 2 3 2" xfId="42363"/>
    <cellStyle name="Note 31 4 2 2 4" xfId="31779"/>
    <cellStyle name="Note 31 4 2 2_Table 2A-1_EFT (Annual)" xfId="15784"/>
    <cellStyle name="Note 31 4 2 3" xfId="11659"/>
    <cellStyle name="Note 31 4 2 3 2" xfId="23743"/>
    <cellStyle name="Note 31 4 2 3 2 2" xfId="44929"/>
    <cellStyle name="Note 31 4 2 3 3" xfId="34325"/>
    <cellStyle name="Note 31 4 2 4" xfId="18630"/>
    <cellStyle name="Note 31 4 2 4 2" xfId="39817"/>
    <cellStyle name="Note 31 4 2 5" xfId="29036"/>
    <cellStyle name="Note 31 4 2_Table 2A-1_EFT (Annual)" xfId="7440"/>
    <cellStyle name="Note 31 4 3" xfId="4853"/>
    <cellStyle name="Note 31 4 3 2" xfId="13113"/>
    <cellStyle name="Note 31 4 3 2 2" xfId="25119"/>
    <cellStyle name="Note 31 4 3 2 2 2" xfId="46305"/>
    <cellStyle name="Note 31 4 3 2 3" xfId="35701"/>
    <cellStyle name="Note 31 4 3 3" xfId="20006"/>
    <cellStyle name="Note 31 4 3 3 2" xfId="41193"/>
    <cellStyle name="Note 31 4 3 4" xfId="30510"/>
    <cellStyle name="Note 31 4 3_Table 2A-1_EFT (Annual)" xfId="15785"/>
    <cellStyle name="Note 31 4 4" xfId="10457"/>
    <cellStyle name="Note 31 4 4 2" xfId="22573"/>
    <cellStyle name="Note 31 4 4 2 2" xfId="43759"/>
    <cellStyle name="Note 31 4 4 3" xfId="33155"/>
    <cellStyle name="Note 31 4 5" xfId="17460"/>
    <cellStyle name="Note 31 4 5 2" xfId="38647"/>
    <cellStyle name="Note 31 4 6" xfId="27767"/>
    <cellStyle name="Note 31 4_Table 2A-1_EFT (Annual)" xfId="7439"/>
    <cellStyle name="Note 31 5" xfId="841"/>
    <cellStyle name="Note 31 5 2" xfId="4402"/>
    <cellStyle name="Note 31 5 2 2" xfId="12676"/>
    <cellStyle name="Note 31 5 2 2 2" xfId="24693"/>
    <cellStyle name="Note 31 5 2 2 2 2" xfId="45879"/>
    <cellStyle name="Note 31 5 2 2 3" xfId="35275"/>
    <cellStyle name="Note 31 5 2 3" xfId="19580"/>
    <cellStyle name="Note 31 5 2 3 2" xfId="40767"/>
    <cellStyle name="Note 31 5 2 4" xfId="30059"/>
    <cellStyle name="Note 31 5 2_Table 2A-1_EFT (Annual)" xfId="15786"/>
    <cellStyle name="Note 31 5 3" xfId="10025"/>
    <cellStyle name="Note 31 5 3 2" xfId="22147"/>
    <cellStyle name="Note 31 5 3 2 2" xfId="43333"/>
    <cellStyle name="Note 31 5 3 3" xfId="32729"/>
    <cellStyle name="Note 31 5 4" xfId="17034"/>
    <cellStyle name="Note 31 5 4 2" xfId="38221"/>
    <cellStyle name="Note 31 5 5" xfId="27316"/>
    <cellStyle name="Note 31 5_Table 2A-1_EFT (Annual)" xfId="7441"/>
    <cellStyle name="Note 31 6" xfId="2031"/>
    <cellStyle name="Note 31 6 2" xfId="5592"/>
    <cellStyle name="Note 31 6 2 2" xfId="13807"/>
    <cellStyle name="Note 31 6 2 2 2" xfId="25795"/>
    <cellStyle name="Note 31 6 2 2 2 2" xfId="46981"/>
    <cellStyle name="Note 31 6 2 2 3" xfId="36377"/>
    <cellStyle name="Note 31 6 2 3" xfId="20682"/>
    <cellStyle name="Note 31 6 2 3 2" xfId="41869"/>
    <cellStyle name="Note 31 6 2 4" xfId="31249"/>
    <cellStyle name="Note 31 6 2_Table 2A-1_EFT (Annual)" xfId="15787"/>
    <cellStyle name="Note 31 6 3" xfId="11151"/>
    <cellStyle name="Note 31 6 3 2" xfId="23249"/>
    <cellStyle name="Note 31 6 3 2 2" xfId="44435"/>
    <cellStyle name="Note 31 6 3 3" xfId="33831"/>
    <cellStyle name="Note 31 6 4" xfId="18136"/>
    <cellStyle name="Note 31 6 4 2" xfId="39323"/>
    <cellStyle name="Note 31 6 5" xfId="28506"/>
    <cellStyle name="Note 31 6_Table 2A-1_EFT (Annual)" xfId="7442"/>
    <cellStyle name="Note 31 7" xfId="3839"/>
    <cellStyle name="Note 31 7 2" xfId="12202"/>
    <cellStyle name="Note 31 7 2 2" xfId="24231"/>
    <cellStyle name="Note 31 7 2 2 2" xfId="45417"/>
    <cellStyle name="Note 31 7 2 3" xfId="34813"/>
    <cellStyle name="Note 31 7 3" xfId="19118"/>
    <cellStyle name="Note 31 7 3 2" xfId="40305"/>
    <cellStyle name="Note 31 7 4" xfId="29548"/>
    <cellStyle name="Note 31 7_Table 2A-1_EFT (Annual)" xfId="15788"/>
    <cellStyle name="Note 31 8" xfId="9521"/>
    <cellStyle name="Note 31 8 2" xfId="21685"/>
    <cellStyle name="Note 31 8 2 2" xfId="42871"/>
    <cellStyle name="Note 31 8 3" xfId="32267"/>
    <cellStyle name="Note 31 9" xfId="16572"/>
    <cellStyle name="Note 31 9 2" xfId="37759"/>
    <cellStyle name="Note 31_Table 2A-1_EFT (Annual)" xfId="3294"/>
    <cellStyle name="Note 32" xfId="234"/>
    <cellStyle name="Note 32 10" xfId="26789"/>
    <cellStyle name="Note 32 2" xfId="621"/>
    <cellStyle name="Note 32 2 2" xfId="1598"/>
    <cellStyle name="Note 32 2 2 2" xfId="2868"/>
    <cellStyle name="Note 32 2 2 2 2" xfId="6429"/>
    <cellStyle name="Note 32 2 2 2 2 2" xfId="14623"/>
    <cellStyle name="Note 32 2 2 2 2 2 2" xfId="26595"/>
    <cellStyle name="Note 32 2 2 2 2 2 2 2" xfId="47781"/>
    <cellStyle name="Note 32 2 2 2 2 2 3" xfId="37177"/>
    <cellStyle name="Note 32 2 2 2 2 3" xfId="21482"/>
    <cellStyle name="Note 32 2 2 2 2 3 2" xfId="42669"/>
    <cellStyle name="Note 32 2 2 2 2 4" xfId="32085"/>
    <cellStyle name="Note 32 2 2 2 2_Table 2A-1_EFT (Annual)" xfId="15789"/>
    <cellStyle name="Note 32 2 2 2 3" xfId="11965"/>
    <cellStyle name="Note 32 2 2 2 3 2" xfId="24049"/>
    <cellStyle name="Note 32 2 2 2 3 2 2" xfId="45235"/>
    <cellStyle name="Note 32 2 2 2 3 3" xfId="34631"/>
    <cellStyle name="Note 32 2 2 2 4" xfId="18936"/>
    <cellStyle name="Note 32 2 2 2 4 2" xfId="40123"/>
    <cellStyle name="Note 32 2 2 2 5" xfId="29342"/>
    <cellStyle name="Note 32 2 2 2_Table 2A-1_EFT (Annual)" xfId="7444"/>
    <cellStyle name="Note 32 2 2 3" xfId="5159"/>
    <cellStyle name="Note 32 2 2 3 2" xfId="13419"/>
    <cellStyle name="Note 32 2 2 3 2 2" xfId="25425"/>
    <cellStyle name="Note 32 2 2 3 2 2 2" xfId="46611"/>
    <cellStyle name="Note 32 2 2 3 2 3" xfId="36007"/>
    <cellStyle name="Note 32 2 2 3 3" xfId="20312"/>
    <cellStyle name="Note 32 2 2 3 3 2" xfId="41499"/>
    <cellStyle name="Note 32 2 2 3 4" xfId="30816"/>
    <cellStyle name="Note 32 2 2 3_Table 2A-1_EFT (Annual)" xfId="15790"/>
    <cellStyle name="Note 32 2 2 4" xfId="10763"/>
    <cellStyle name="Note 32 2 2 4 2" xfId="22879"/>
    <cellStyle name="Note 32 2 2 4 2 2" xfId="44065"/>
    <cellStyle name="Note 32 2 2 4 3" xfId="33461"/>
    <cellStyle name="Note 32 2 2 5" xfId="17766"/>
    <cellStyle name="Note 32 2 2 5 2" xfId="38953"/>
    <cellStyle name="Note 32 2 2 6" xfId="28073"/>
    <cellStyle name="Note 32 2 2_Table 2A-1_EFT (Annual)" xfId="7443"/>
    <cellStyle name="Note 32 2 3" xfId="1113"/>
    <cellStyle name="Note 32 2 3 2" xfId="4674"/>
    <cellStyle name="Note 32 2 3 2 2" xfId="12934"/>
    <cellStyle name="Note 32 2 3 2 2 2" xfId="24940"/>
    <cellStyle name="Note 32 2 3 2 2 2 2" xfId="46126"/>
    <cellStyle name="Note 32 2 3 2 2 3" xfId="35522"/>
    <cellStyle name="Note 32 2 3 2 3" xfId="19827"/>
    <cellStyle name="Note 32 2 3 2 3 2" xfId="41014"/>
    <cellStyle name="Note 32 2 3 2 4" xfId="30331"/>
    <cellStyle name="Note 32 2 3 2_Table 2A-1_EFT (Annual)" xfId="15791"/>
    <cellStyle name="Note 32 2 3 3" xfId="10278"/>
    <cellStyle name="Note 32 2 3 3 2" xfId="22394"/>
    <cellStyle name="Note 32 2 3 3 2 2" xfId="43580"/>
    <cellStyle name="Note 32 2 3 3 3" xfId="32976"/>
    <cellStyle name="Note 32 2 3 4" xfId="17281"/>
    <cellStyle name="Note 32 2 3 4 2" xfId="38468"/>
    <cellStyle name="Note 32 2 3 5" xfId="27588"/>
    <cellStyle name="Note 32 2 3_Table 2A-1_EFT (Annual)" xfId="7445"/>
    <cellStyle name="Note 32 2 4" xfId="2337"/>
    <cellStyle name="Note 32 2 4 2" xfId="5898"/>
    <cellStyle name="Note 32 2 4 2 2" xfId="14113"/>
    <cellStyle name="Note 32 2 4 2 2 2" xfId="26101"/>
    <cellStyle name="Note 32 2 4 2 2 2 2" xfId="47287"/>
    <cellStyle name="Note 32 2 4 2 2 3" xfId="36683"/>
    <cellStyle name="Note 32 2 4 2 3" xfId="20988"/>
    <cellStyle name="Note 32 2 4 2 3 2" xfId="42175"/>
    <cellStyle name="Note 32 2 4 2 4" xfId="31555"/>
    <cellStyle name="Note 32 2 4 2_Table 2A-1_EFT (Annual)" xfId="15792"/>
    <cellStyle name="Note 32 2 4 3" xfId="11457"/>
    <cellStyle name="Note 32 2 4 3 2" xfId="23555"/>
    <cellStyle name="Note 32 2 4 3 2 2" xfId="44741"/>
    <cellStyle name="Note 32 2 4 3 3" xfId="34137"/>
    <cellStyle name="Note 32 2 4 4" xfId="18442"/>
    <cellStyle name="Note 32 2 4 4 2" xfId="39629"/>
    <cellStyle name="Note 32 2 4 5" xfId="28812"/>
    <cellStyle name="Note 32 2 4_Table 2A-1_EFT (Annual)" xfId="7446"/>
    <cellStyle name="Note 32 2 5" xfId="4191"/>
    <cellStyle name="Note 32 2 5 2" xfId="12515"/>
    <cellStyle name="Note 32 2 5 2 2" xfId="24537"/>
    <cellStyle name="Note 32 2 5 2 2 2" xfId="45723"/>
    <cellStyle name="Note 32 2 5 2 3" xfId="35119"/>
    <cellStyle name="Note 32 2 5 3" xfId="19424"/>
    <cellStyle name="Note 32 2 5 3 2" xfId="40611"/>
    <cellStyle name="Note 32 2 5 4" xfId="29879"/>
    <cellStyle name="Note 32 2 5_Table 2A-1_EFT (Annual)" xfId="15793"/>
    <cellStyle name="Note 32 2 6" xfId="9854"/>
    <cellStyle name="Note 32 2 6 2" xfId="21991"/>
    <cellStyle name="Note 32 2 6 2 2" xfId="43177"/>
    <cellStyle name="Note 32 2 6 3" xfId="32573"/>
    <cellStyle name="Note 32 2 7" xfId="16878"/>
    <cellStyle name="Note 32 2 7 2" xfId="38065"/>
    <cellStyle name="Note 32 2 8" xfId="27136"/>
    <cellStyle name="Note 32 2_Table 2A-1_EFT (Annual)" xfId="3298"/>
    <cellStyle name="Note 32 3" xfId="460"/>
    <cellStyle name="Note 32 3 2" xfId="1437"/>
    <cellStyle name="Note 32 3 2 2" xfId="2707"/>
    <cellStyle name="Note 32 3 2 2 2" xfId="6268"/>
    <cellStyle name="Note 32 3 2 2 2 2" xfId="14462"/>
    <cellStyle name="Note 32 3 2 2 2 2 2" xfId="26434"/>
    <cellStyle name="Note 32 3 2 2 2 2 2 2" xfId="47620"/>
    <cellStyle name="Note 32 3 2 2 2 2 3" xfId="37016"/>
    <cellStyle name="Note 32 3 2 2 2 3" xfId="21321"/>
    <cellStyle name="Note 32 3 2 2 2 3 2" xfId="42508"/>
    <cellStyle name="Note 32 3 2 2 2 4" xfId="31924"/>
    <cellStyle name="Note 32 3 2 2 2_Table 2A-1_EFT (Annual)" xfId="15794"/>
    <cellStyle name="Note 32 3 2 2 3" xfId="11804"/>
    <cellStyle name="Note 32 3 2 2 3 2" xfId="23888"/>
    <cellStyle name="Note 32 3 2 2 3 2 2" xfId="45074"/>
    <cellStyle name="Note 32 3 2 2 3 3" xfId="34470"/>
    <cellStyle name="Note 32 3 2 2 4" xfId="18775"/>
    <cellStyle name="Note 32 3 2 2 4 2" xfId="39962"/>
    <cellStyle name="Note 32 3 2 2 5" xfId="29181"/>
    <cellStyle name="Note 32 3 2 2_Table 2A-1_EFT (Annual)" xfId="7448"/>
    <cellStyle name="Note 32 3 2 3" xfId="4998"/>
    <cellStyle name="Note 32 3 2 3 2" xfId="13258"/>
    <cellStyle name="Note 32 3 2 3 2 2" xfId="25264"/>
    <cellStyle name="Note 32 3 2 3 2 2 2" xfId="46450"/>
    <cellStyle name="Note 32 3 2 3 2 3" xfId="35846"/>
    <cellStyle name="Note 32 3 2 3 3" xfId="20151"/>
    <cellStyle name="Note 32 3 2 3 3 2" xfId="41338"/>
    <cellStyle name="Note 32 3 2 3 4" xfId="30655"/>
    <cellStyle name="Note 32 3 2 3_Table 2A-1_EFT (Annual)" xfId="15795"/>
    <cellStyle name="Note 32 3 2 4" xfId="10602"/>
    <cellStyle name="Note 32 3 2 4 2" xfId="22718"/>
    <cellStyle name="Note 32 3 2 4 2 2" xfId="43904"/>
    <cellStyle name="Note 32 3 2 4 3" xfId="33300"/>
    <cellStyle name="Note 32 3 2 5" xfId="17605"/>
    <cellStyle name="Note 32 3 2 5 2" xfId="38792"/>
    <cellStyle name="Note 32 3 2 6" xfId="27912"/>
    <cellStyle name="Note 32 3 2_Table 2A-1_EFT (Annual)" xfId="7447"/>
    <cellStyle name="Note 32 3 3" xfId="983"/>
    <cellStyle name="Note 32 3 3 2" xfId="4544"/>
    <cellStyle name="Note 32 3 3 2 2" xfId="12804"/>
    <cellStyle name="Note 32 3 3 2 2 2" xfId="24810"/>
    <cellStyle name="Note 32 3 3 2 2 2 2" xfId="45996"/>
    <cellStyle name="Note 32 3 3 2 2 3" xfId="35392"/>
    <cellStyle name="Note 32 3 3 2 3" xfId="19697"/>
    <cellStyle name="Note 32 3 3 2 3 2" xfId="40884"/>
    <cellStyle name="Note 32 3 3 2 4" xfId="30201"/>
    <cellStyle name="Note 32 3 3 2_Table 2A-1_EFT (Annual)" xfId="15796"/>
    <cellStyle name="Note 32 3 3 3" xfId="10148"/>
    <cellStyle name="Note 32 3 3 3 2" xfId="22264"/>
    <cellStyle name="Note 32 3 3 3 2 2" xfId="43450"/>
    <cellStyle name="Note 32 3 3 3 3" xfId="32846"/>
    <cellStyle name="Note 32 3 3 4" xfId="17151"/>
    <cellStyle name="Note 32 3 3 4 2" xfId="38338"/>
    <cellStyle name="Note 32 3 3 5" xfId="27458"/>
    <cellStyle name="Note 32 3 3_Table 2A-1_EFT (Annual)" xfId="7449"/>
    <cellStyle name="Note 32 3 4" xfId="2176"/>
    <cellStyle name="Note 32 3 4 2" xfId="5737"/>
    <cellStyle name="Note 32 3 4 2 2" xfId="13952"/>
    <cellStyle name="Note 32 3 4 2 2 2" xfId="25940"/>
    <cellStyle name="Note 32 3 4 2 2 2 2" xfId="47126"/>
    <cellStyle name="Note 32 3 4 2 2 3" xfId="36522"/>
    <cellStyle name="Note 32 3 4 2 3" xfId="20827"/>
    <cellStyle name="Note 32 3 4 2 3 2" xfId="42014"/>
    <cellStyle name="Note 32 3 4 2 4" xfId="31394"/>
    <cellStyle name="Note 32 3 4 2_Table 2A-1_EFT (Annual)" xfId="15797"/>
    <cellStyle name="Note 32 3 4 3" xfId="11296"/>
    <cellStyle name="Note 32 3 4 3 2" xfId="23394"/>
    <cellStyle name="Note 32 3 4 3 2 2" xfId="44580"/>
    <cellStyle name="Note 32 3 4 3 3" xfId="33976"/>
    <cellStyle name="Note 32 3 4 4" xfId="18281"/>
    <cellStyle name="Note 32 3 4 4 2" xfId="39468"/>
    <cellStyle name="Note 32 3 4 5" xfId="28651"/>
    <cellStyle name="Note 32 3 4_Table 2A-1_EFT (Annual)" xfId="7450"/>
    <cellStyle name="Note 32 3 5" xfId="4030"/>
    <cellStyle name="Note 32 3 5 2" xfId="12354"/>
    <cellStyle name="Note 32 3 5 2 2" xfId="24376"/>
    <cellStyle name="Note 32 3 5 2 2 2" xfId="45562"/>
    <cellStyle name="Note 32 3 5 2 3" xfId="34958"/>
    <cellStyle name="Note 32 3 5 3" xfId="19263"/>
    <cellStyle name="Note 32 3 5 3 2" xfId="40450"/>
    <cellStyle name="Note 32 3 5 4" xfId="29718"/>
    <cellStyle name="Note 32 3 5_Table 2A-1_EFT (Annual)" xfId="15798"/>
    <cellStyle name="Note 32 3 6" xfId="9693"/>
    <cellStyle name="Note 32 3 6 2" xfId="21830"/>
    <cellStyle name="Note 32 3 6 2 2" xfId="43016"/>
    <cellStyle name="Note 32 3 6 3" xfId="32412"/>
    <cellStyle name="Note 32 3 7" xfId="16717"/>
    <cellStyle name="Note 32 3 7 2" xfId="37904"/>
    <cellStyle name="Note 32 3 8" xfId="26975"/>
    <cellStyle name="Note 32 3_Table 2A-1_EFT (Annual)" xfId="3299"/>
    <cellStyle name="Note 32 4" xfId="1276"/>
    <cellStyle name="Note 32 4 2" xfId="2546"/>
    <cellStyle name="Note 32 4 2 2" xfId="6107"/>
    <cellStyle name="Note 32 4 2 2 2" xfId="14301"/>
    <cellStyle name="Note 32 4 2 2 2 2" xfId="26273"/>
    <cellStyle name="Note 32 4 2 2 2 2 2" xfId="47459"/>
    <cellStyle name="Note 32 4 2 2 2 3" xfId="36855"/>
    <cellStyle name="Note 32 4 2 2 3" xfId="21160"/>
    <cellStyle name="Note 32 4 2 2 3 2" xfId="42347"/>
    <cellStyle name="Note 32 4 2 2 4" xfId="31763"/>
    <cellStyle name="Note 32 4 2 2_Table 2A-1_EFT (Annual)" xfId="15799"/>
    <cellStyle name="Note 32 4 2 3" xfId="11643"/>
    <cellStyle name="Note 32 4 2 3 2" xfId="23727"/>
    <cellStyle name="Note 32 4 2 3 2 2" xfId="44913"/>
    <cellStyle name="Note 32 4 2 3 3" xfId="34309"/>
    <cellStyle name="Note 32 4 2 4" xfId="18614"/>
    <cellStyle name="Note 32 4 2 4 2" xfId="39801"/>
    <cellStyle name="Note 32 4 2 5" xfId="29020"/>
    <cellStyle name="Note 32 4 2_Table 2A-1_EFT (Annual)" xfId="7452"/>
    <cellStyle name="Note 32 4 3" xfId="4837"/>
    <cellStyle name="Note 32 4 3 2" xfId="13097"/>
    <cellStyle name="Note 32 4 3 2 2" xfId="25103"/>
    <cellStyle name="Note 32 4 3 2 2 2" xfId="46289"/>
    <cellStyle name="Note 32 4 3 2 3" xfId="35685"/>
    <cellStyle name="Note 32 4 3 3" xfId="19990"/>
    <cellStyle name="Note 32 4 3 3 2" xfId="41177"/>
    <cellStyle name="Note 32 4 3 4" xfId="30494"/>
    <cellStyle name="Note 32 4 3_Table 2A-1_EFT (Annual)" xfId="15800"/>
    <cellStyle name="Note 32 4 4" xfId="10441"/>
    <cellStyle name="Note 32 4 4 2" xfId="22557"/>
    <cellStyle name="Note 32 4 4 2 2" xfId="43743"/>
    <cellStyle name="Note 32 4 4 3" xfId="33139"/>
    <cellStyle name="Note 32 4 5" xfId="17444"/>
    <cellStyle name="Note 32 4 5 2" xfId="38631"/>
    <cellStyle name="Note 32 4 6" xfId="27751"/>
    <cellStyle name="Note 32 4_Table 2A-1_EFT (Annual)" xfId="7451"/>
    <cellStyle name="Note 32 5" xfId="828"/>
    <cellStyle name="Note 32 5 2" xfId="4389"/>
    <cellStyle name="Note 32 5 2 2" xfId="12663"/>
    <cellStyle name="Note 32 5 2 2 2" xfId="24680"/>
    <cellStyle name="Note 32 5 2 2 2 2" xfId="45866"/>
    <cellStyle name="Note 32 5 2 2 3" xfId="35262"/>
    <cellStyle name="Note 32 5 2 3" xfId="19567"/>
    <cellStyle name="Note 32 5 2 3 2" xfId="40754"/>
    <cellStyle name="Note 32 5 2 4" xfId="30046"/>
    <cellStyle name="Note 32 5 2_Table 2A-1_EFT (Annual)" xfId="15801"/>
    <cellStyle name="Note 32 5 3" xfId="10012"/>
    <cellStyle name="Note 32 5 3 2" xfId="22134"/>
    <cellStyle name="Note 32 5 3 2 2" xfId="43320"/>
    <cellStyle name="Note 32 5 3 3" xfId="32716"/>
    <cellStyle name="Note 32 5 4" xfId="17021"/>
    <cellStyle name="Note 32 5 4 2" xfId="38208"/>
    <cellStyle name="Note 32 5 5" xfId="27303"/>
    <cellStyle name="Note 32 5_Table 2A-1_EFT (Annual)" xfId="7453"/>
    <cellStyle name="Note 32 6" xfId="2015"/>
    <cellStyle name="Note 32 6 2" xfId="5576"/>
    <cellStyle name="Note 32 6 2 2" xfId="13791"/>
    <cellStyle name="Note 32 6 2 2 2" xfId="25779"/>
    <cellStyle name="Note 32 6 2 2 2 2" xfId="46965"/>
    <cellStyle name="Note 32 6 2 2 3" xfId="36361"/>
    <cellStyle name="Note 32 6 2 3" xfId="20666"/>
    <cellStyle name="Note 32 6 2 3 2" xfId="41853"/>
    <cellStyle name="Note 32 6 2 4" xfId="31233"/>
    <cellStyle name="Note 32 6 2_Table 2A-1_EFT (Annual)" xfId="15802"/>
    <cellStyle name="Note 32 6 3" xfId="11135"/>
    <cellStyle name="Note 32 6 3 2" xfId="23233"/>
    <cellStyle name="Note 32 6 3 2 2" xfId="44419"/>
    <cellStyle name="Note 32 6 3 3" xfId="33815"/>
    <cellStyle name="Note 32 6 4" xfId="18120"/>
    <cellStyle name="Note 32 6 4 2" xfId="39307"/>
    <cellStyle name="Note 32 6 5" xfId="28490"/>
    <cellStyle name="Note 32 6_Table 2A-1_EFT (Annual)" xfId="7454"/>
    <cellStyle name="Note 32 7" xfId="3823"/>
    <cellStyle name="Note 32 7 2" xfId="12186"/>
    <cellStyle name="Note 32 7 2 2" xfId="24215"/>
    <cellStyle name="Note 32 7 2 2 2" xfId="45401"/>
    <cellStyle name="Note 32 7 2 3" xfId="34797"/>
    <cellStyle name="Note 32 7 3" xfId="19102"/>
    <cellStyle name="Note 32 7 3 2" xfId="40289"/>
    <cellStyle name="Note 32 7 4" xfId="29532"/>
    <cellStyle name="Note 32 7_Table 2A-1_EFT (Annual)" xfId="15803"/>
    <cellStyle name="Note 32 8" xfId="9505"/>
    <cellStyle name="Note 32 8 2" xfId="21669"/>
    <cellStyle name="Note 32 8 2 2" xfId="42855"/>
    <cellStyle name="Note 32 8 3" xfId="32251"/>
    <cellStyle name="Note 32 9" xfId="16556"/>
    <cellStyle name="Note 32 9 2" xfId="37743"/>
    <cellStyle name="Note 32_Table 2A-1_EFT (Annual)" xfId="3297"/>
    <cellStyle name="Note 33" xfId="205"/>
    <cellStyle name="Note 33 2" xfId="598"/>
    <cellStyle name="Note 33 2 2" xfId="1575"/>
    <cellStyle name="Note 33 2 2 2" xfId="2845"/>
    <cellStyle name="Note 33 2 2 2 2" xfId="6406"/>
    <cellStyle name="Note 33 2 2 2 2 2" xfId="14600"/>
    <cellStyle name="Note 33 2 2 2 2 2 2" xfId="26572"/>
    <cellStyle name="Note 33 2 2 2 2 2 2 2" xfId="47758"/>
    <cellStyle name="Note 33 2 2 2 2 2 3" xfId="37154"/>
    <cellStyle name="Note 33 2 2 2 2 3" xfId="21459"/>
    <cellStyle name="Note 33 2 2 2 2 3 2" xfId="42646"/>
    <cellStyle name="Note 33 2 2 2 2 4" xfId="32062"/>
    <cellStyle name="Note 33 2 2 2 2_Table 2A-1_EFT (Annual)" xfId="15804"/>
    <cellStyle name="Note 33 2 2 2 3" xfId="11942"/>
    <cellStyle name="Note 33 2 2 2 3 2" xfId="24026"/>
    <cellStyle name="Note 33 2 2 2 3 2 2" xfId="45212"/>
    <cellStyle name="Note 33 2 2 2 3 3" xfId="34608"/>
    <cellStyle name="Note 33 2 2 2 4" xfId="18913"/>
    <cellStyle name="Note 33 2 2 2 4 2" xfId="40100"/>
    <cellStyle name="Note 33 2 2 2 5" xfId="29319"/>
    <cellStyle name="Note 33 2 2 2_Table 2A-1_EFT (Annual)" xfId="7456"/>
    <cellStyle name="Note 33 2 2 3" xfId="5136"/>
    <cellStyle name="Note 33 2 2 3 2" xfId="13396"/>
    <cellStyle name="Note 33 2 2 3 2 2" xfId="25402"/>
    <cellStyle name="Note 33 2 2 3 2 2 2" xfId="46588"/>
    <cellStyle name="Note 33 2 2 3 2 3" xfId="35984"/>
    <cellStyle name="Note 33 2 2 3 3" xfId="20289"/>
    <cellStyle name="Note 33 2 2 3 3 2" xfId="41476"/>
    <cellStyle name="Note 33 2 2 3 4" xfId="30793"/>
    <cellStyle name="Note 33 2 2 3_Table 2A-1_EFT (Annual)" xfId="15805"/>
    <cellStyle name="Note 33 2 2 4" xfId="10740"/>
    <cellStyle name="Note 33 2 2 4 2" xfId="22856"/>
    <cellStyle name="Note 33 2 2 4 2 2" xfId="44042"/>
    <cellStyle name="Note 33 2 2 4 3" xfId="33438"/>
    <cellStyle name="Note 33 2 2 5" xfId="17743"/>
    <cellStyle name="Note 33 2 2 5 2" xfId="38930"/>
    <cellStyle name="Note 33 2 2 6" xfId="28050"/>
    <cellStyle name="Note 33 2 2_Table 2A-1_EFT (Annual)" xfId="7455"/>
    <cellStyle name="Note 33 2 3" xfId="1095"/>
    <cellStyle name="Note 33 2 3 2" xfId="4656"/>
    <cellStyle name="Note 33 2 3 2 2" xfId="12916"/>
    <cellStyle name="Note 33 2 3 2 2 2" xfId="24922"/>
    <cellStyle name="Note 33 2 3 2 2 2 2" xfId="46108"/>
    <cellStyle name="Note 33 2 3 2 2 3" xfId="35504"/>
    <cellStyle name="Note 33 2 3 2 3" xfId="19809"/>
    <cellStyle name="Note 33 2 3 2 3 2" xfId="40996"/>
    <cellStyle name="Note 33 2 3 2 4" xfId="30313"/>
    <cellStyle name="Note 33 2 3 2_Table 2A-1_EFT (Annual)" xfId="15806"/>
    <cellStyle name="Note 33 2 3 3" xfId="10260"/>
    <cellStyle name="Note 33 2 3 3 2" xfId="22376"/>
    <cellStyle name="Note 33 2 3 3 2 2" xfId="43562"/>
    <cellStyle name="Note 33 2 3 3 3" xfId="32958"/>
    <cellStyle name="Note 33 2 3 4" xfId="17263"/>
    <cellStyle name="Note 33 2 3 4 2" xfId="38450"/>
    <cellStyle name="Note 33 2 3 5" xfId="27570"/>
    <cellStyle name="Note 33 2 3_Table 2A-1_EFT (Annual)" xfId="7457"/>
    <cellStyle name="Note 33 2 4" xfId="2314"/>
    <cellStyle name="Note 33 2 4 2" xfId="5875"/>
    <cellStyle name="Note 33 2 4 2 2" xfId="14090"/>
    <cellStyle name="Note 33 2 4 2 2 2" xfId="26078"/>
    <cellStyle name="Note 33 2 4 2 2 2 2" xfId="47264"/>
    <cellStyle name="Note 33 2 4 2 2 3" xfId="36660"/>
    <cellStyle name="Note 33 2 4 2 3" xfId="20965"/>
    <cellStyle name="Note 33 2 4 2 3 2" xfId="42152"/>
    <cellStyle name="Note 33 2 4 2 4" xfId="31532"/>
    <cellStyle name="Note 33 2 4 2_Table 2A-1_EFT (Annual)" xfId="15807"/>
    <cellStyle name="Note 33 2 4 3" xfId="11434"/>
    <cellStyle name="Note 33 2 4 3 2" xfId="23532"/>
    <cellStyle name="Note 33 2 4 3 2 2" xfId="44718"/>
    <cellStyle name="Note 33 2 4 3 3" xfId="34114"/>
    <cellStyle name="Note 33 2 4 4" xfId="18419"/>
    <cellStyle name="Note 33 2 4 4 2" xfId="39606"/>
    <cellStyle name="Note 33 2 4 5" xfId="28789"/>
    <cellStyle name="Note 33 2 4_Table 2A-1_EFT (Annual)" xfId="7458"/>
    <cellStyle name="Note 33 2 5" xfId="4168"/>
    <cellStyle name="Note 33 2 5 2" xfId="12492"/>
    <cellStyle name="Note 33 2 5 2 2" xfId="24514"/>
    <cellStyle name="Note 33 2 5 2 2 2" xfId="45700"/>
    <cellStyle name="Note 33 2 5 2 3" xfId="35096"/>
    <cellStyle name="Note 33 2 5 3" xfId="19401"/>
    <cellStyle name="Note 33 2 5 3 2" xfId="40588"/>
    <cellStyle name="Note 33 2 5 4" xfId="29856"/>
    <cellStyle name="Note 33 2 5_Table 2A-1_EFT (Annual)" xfId="15808"/>
    <cellStyle name="Note 33 2 6" xfId="9831"/>
    <cellStyle name="Note 33 2 6 2" xfId="21968"/>
    <cellStyle name="Note 33 2 6 2 2" xfId="43154"/>
    <cellStyle name="Note 33 2 6 3" xfId="32550"/>
    <cellStyle name="Note 33 2 7" xfId="16855"/>
    <cellStyle name="Note 33 2 7 2" xfId="38042"/>
    <cellStyle name="Note 33 2 8" xfId="27113"/>
    <cellStyle name="Note 33 2_Table 2A-1_EFT (Annual)" xfId="3301"/>
    <cellStyle name="Note 33 3" xfId="1253"/>
    <cellStyle name="Note 33 3 2" xfId="2523"/>
    <cellStyle name="Note 33 3 2 2" xfId="6084"/>
    <cellStyle name="Note 33 3 2 2 2" xfId="14278"/>
    <cellStyle name="Note 33 3 2 2 2 2" xfId="26250"/>
    <cellStyle name="Note 33 3 2 2 2 2 2" xfId="47436"/>
    <cellStyle name="Note 33 3 2 2 2 3" xfId="36832"/>
    <cellStyle name="Note 33 3 2 2 3" xfId="21137"/>
    <cellStyle name="Note 33 3 2 2 3 2" xfId="42324"/>
    <cellStyle name="Note 33 3 2 2 4" xfId="31740"/>
    <cellStyle name="Note 33 3 2 2_Table 2A-1_EFT (Annual)" xfId="15809"/>
    <cellStyle name="Note 33 3 2 3" xfId="11620"/>
    <cellStyle name="Note 33 3 2 3 2" xfId="23704"/>
    <cellStyle name="Note 33 3 2 3 2 2" xfId="44890"/>
    <cellStyle name="Note 33 3 2 3 3" xfId="34286"/>
    <cellStyle name="Note 33 3 2 4" xfId="18591"/>
    <cellStyle name="Note 33 3 2 4 2" xfId="39778"/>
    <cellStyle name="Note 33 3 2 5" xfId="28997"/>
    <cellStyle name="Note 33 3 2_Table 2A-1_EFT (Annual)" xfId="7460"/>
    <cellStyle name="Note 33 3 3" xfId="4814"/>
    <cellStyle name="Note 33 3 3 2" xfId="13074"/>
    <cellStyle name="Note 33 3 3 2 2" xfId="25080"/>
    <cellStyle name="Note 33 3 3 2 2 2" xfId="46266"/>
    <cellStyle name="Note 33 3 3 2 3" xfId="35662"/>
    <cellStyle name="Note 33 3 3 3" xfId="19967"/>
    <cellStyle name="Note 33 3 3 3 2" xfId="41154"/>
    <cellStyle name="Note 33 3 3 4" xfId="30471"/>
    <cellStyle name="Note 33 3 3_Table 2A-1_EFT (Annual)" xfId="15810"/>
    <cellStyle name="Note 33 3 4" xfId="10418"/>
    <cellStyle name="Note 33 3 4 2" xfId="22534"/>
    <cellStyle name="Note 33 3 4 2 2" xfId="43720"/>
    <cellStyle name="Note 33 3 4 3" xfId="33116"/>
    <cellStyle name="Note 33 3 5" xfId="17421"/>
    <cellStyle name="Note 33 3 5 2" xfId="38608"/>
    <cellStyle name="Note 33 3 6" xfId="27728"/>
    <cellStyle name="Note 33 3_Table 2A-1_EFT (Annual)" xfId="7459"/>
    <cellStyle name="Note 33 4" xfId="804"/>
    <cellStyle name="Note 33 4 2" xfId="4365"/>
    <cellStyle name="Note 33 4 2 2" xfId="12645"/>
    <cellStyle name="Note 33 4 2 2 2" xfId="24662"/>
    <cellStyle name="Note 33 4 2 2 2 2" xfId="45848"/>
    <cellStyle name="Note 33 4 2 2 3" xfId="35244"/>
    <cellStyle name="Note 33 4 2 3" xfId="19549"/>
    <cellStyle name="Note 33 4 2 3 2" xfId="40736"/>
    <cellStyle name="Note 33 4 2 4" xfId="30022"/>
    <cellStyle name="Note 33 4 2_Table 2A-1_EFT (Annual)" xfId="15811"/>
    <cellStyle name="Note 33 4 3" xfId="9993"/>
    <cellStyle name="Note 33 4 3 2" xfId="22116"/>
    <cellStyle name="Note 33 4 3 2 2" xfId="43302"/>
    <cellStyle name="Note 33 4 3 3" xfId="32698"/>
    <cellStyle name="Note 33 4 4" xfId="17003"/>
    <cellStyle name="Note 33 4 4 2" xfId="38190"/>
    <cellStyle name="Note 33 4 5" xfId="27279"/>
    <cellStyle name="Note 33 4_Table 2A-1_EFT (Annual)" xfId="7461"/>
    <cellStyle name="Note 33 5" xfId="1992"/>
    <cellStyle name="Note 33 5 2" xfId="5553"/>
    <cellStyle name="Note 33 5 2 2" xfId="13768"/>
    <cellStyle name="Note 33 5 2 2 2" xfId="25756"/>
    <cellStyle name="Note 33 5 2 2 2 2" xfId="46942"/>
    <cellStyle name="Note 33 5 2 2 3" xfId="36338"/>
    <cellStyle name="Note 33 5 2 3" xfId="20643"/>
    <cellStyle name="Note 33 5 2 3 2" xfId="41830"/>
    <cellStyle name="Note 33 5 2 4" xfId="31210"/>
    <cellStyle name="Note 33 5 2_Table 2A-1_EFT (Annual)" xfId="15812"/>
    <cellStyle name="Note 33 5 3" xfId="11112"/>
    <cellStyle name="Note 33 5 3 2" xfId="23210"/>
    <cellStyle name="Note 33 5 3 2 2" xfId="44396"/>
    <cellStyle name="Note 33 5 3 3" xfId="33792"/>
    <cellStyle name="Note 33 5 4" xfId="18097"/>
    <cellStyle name="Note 33 5 4 2" xfId="39284"/>
    <cellStyle name="Note 33 5 5" xfId="28467"/>
    <cellStyle name="Note 33 5_Table 2A-1_EFT (Annual)" xfId="7462"/>
    <cellStyle name="Note 33 6" xfId="3794"/>
    <cellStyle name="Note 33 6 2" xfId="12162"/>
    <cellStyle name="Note 33 6 2 2" xfId="24192"/>
    <cellStyle name="Note 33 6 2 2 2" xfId="45378"/>
    <cellStyle name="Note 33 6 2 3" xfId="34774"/>
    <cellStyle name="Note 33 6 3" xfId="19079"/>
    <cellStyle name="Note 33 6 3 2" xfId="40266"/>
    <cellStyle name="Note 33 6 4" xfId="29503"/>
    <cellStyle name="Note 33 6_Table 2A-1_EFT (Annual)" xfId="15813"/>
    <cellStyle name="Note 33 7" xfId="9481"/>
    <cellStyle name="Note 33 7 2" xfId="21646"/>
    <cellStyle name="Note 33 7 2 2" xfId="42832"/>
    <cellStyle name="Note 33 7 3" xfId="32228"/>
    <cellStyle name="Note 33 8" xfId="16533"/>
    <cellStyle name="Note 33 8 2" xfId="37720"/>
    <cellStyle name="Note 33 9" xfId="26760"/>
    <cellStyle name="Note 33_Table 2A-1_EFT (Annual)" xfId="3300"/>
    <cellStyle name="Note 34" xfId="292"/>
    <cellStyle name="Note 34 2" xfId="1296"/>
    <cellStyle name="Note 34 2 2" xfId="2566"/>
    <cellStyle name="Note 34 2 2 2" xfId="6127"/>
    <cellStyle name="Note 34 2 2 2 2" xfId="14321"/>
    <cellStyle name="Note 34 2 2 2 2 2" xfId="26293"/>
    <cellStyle name="Note 34 2 2 2 2 2 2" xfId="47479"/>
    <cellStyle name="Note 34 2 2 2 2 3" xfId="36875"/>
    <cellStyle name="Note 34 2 2 2 3" xfId="21180"/>
    <cellStyle name="Note 34 2 2 2 3 2" xfId="42367"/>
    <cellStyle name="Note 34 2 2 2 4" xfId="31783"/>
    <cellStyle name="Note 34 2 2 2_Table 2A-1_EFT (Annual)" xfId="15814"/>
    <cellStyle name="Note 34 2 2 3" xfId="11663"/>
    <cellStyle name="Note 34 2 2 3 2" xfId="23747"/>
    <cellStyle name="Note 34 2 2 3 2 2" xfId="44933"/>
    <cellStyle name="Note 34 2 2 3 3" xfId="34329"/>
    <cellStyle name="Note 34 2 2 4" xfId="18634"/>
    <cellStyle name="Note 34 2 2 4 2" xfId="39821"/>
    <cellStyle name="Note 34 2 2 5" xfId="29040"/>
    <cellStyle name="Note 34 2 2_Table 2A-1_EFT (Annual)" xfId="7464"/>
    <cellStyle name="Note 34 2 3" xfId="4857"/>
    <cellStyle name="Note 34 2 3 2" xfId="13117"/>
    <cellStyle name="Note 34 2 3 2 2" xfId="25123"/>
    <cellStyle name="Note 34 2 3 2 2 2" xfId="46309"/>
    <cellStyle name="Note 34 2 3 2 3" xfId="35705"/>
    <cellStyle name="Note 34 2 3 3" xfId="20010"/>
    <cellStyle name="Note 34 2 3 3 2" xfId="41197"/>
    <cellStyle name="Note 34 2 3 4" xfId="30514"/>
    <cellStyle name="Note 34 2 3_Table 2A-1_EFT (Annual)" xfId="15815"/>
    <cellStyle name="Note 34 2 4" xfId="10461"/>
    <cellStyle name="Note 34 2 4 2" xfId="22577"/>
    <cellStyle name="Note 34 2 4 2 2" xfId="43763"/>
    <cellStyle name="Note 34 2 4 3" xfId="33159"/>
    <cellStyle name="Note 34 2 5" xfId="17464"/>
    <cellStyle name="Note 34 2 5 2" xfId="38651"/>
    <cellStyle name="Note 34 2 6" xfId="27771"/>
    <cellStyle name="Note 34 2_Table 2A-1_EFT (Annual)" xfId="7463"/>
    <cellStyle name="Note 34 3" xfId="846"/>
    <cellStyle name="Note 34 3 2" xfId="4407"/>
    <cellStyle name="Note 34 3 2 2" xfId="12680"/>
    <cellStyle name="Note 34 3 2 2 2" xfId="24697"/>
    <cellStyle name="Note 34 3 2 2 2 2" xfId="45883"/>
    <cellStyle name="Note 34 3 2 2 3" xfId="35279"/>
    <cellStyle name="Note 34 3 2 3" xfId="19584"/>
    <cellStyle name="Note 34 3 2 3 2" xfId="40771"/>
    <cellStyle name="Note 34 3 2 4" xfId="30064"/>
    <cellStyle name="Note 34 3 2_Table 2A-1_EFT (Annual)" xfId="15816"/>
    <cellStyle name="Note 34 3 3" xfId="10029"/>
    <cellStyle name="Note 34 3 3 2" xfId="22151"/>
    <cellStyle name="Note 34 3 3 2 2" xfId="43337"/>
    <cellStyle name="Note 34 3 3 3" xfId="32733"/>
    <cellStyle name="Note 34 3 4" xfId="17038"/>
    <cellStyle name="Note 34 3 4 2" xfId="38225"/>
    <cellStyle name="Note 34 3 5" xfId="27321"/>
    <cellStyle name="Note 34 3_Table 2A-1_EFT (Annual)" xfId="7465"/>
    <cellStyle name="Note 34 4" xfId="2035"/>
    <cellStyle name="Note 34 4 2" xfId="5596"/>
    <cellStyle name="Note 34 4 2 2" xfId="13811"/>
    <cellStyle name="Note 34 4 2 2 2" xfId="25799"/>
    <cellStyle name="Note 34 4 2 2 2 2" xfId="46985"/>
    <cellStyle name="Note 34 4 2 2 3" xfId="36381"/>
    <cellStyle name="Note 34 4 2 3" xfId="20686"/>
    <cellStyle name="Note 34 4 2 3 2" xfId="41873"/>
    <cellStyle name="Note 34 4 2 4" xfId="31253"/>
    <cellStyle name="Note 34 4 2_Table 2A-1_EFT (Annual)" xfId="15817"/>
    <cellStyle name="Note 34 4 3" xfId="11155"/>
    <cellStyle name="Note 34 4 3 2" xfId="23253"/>
    <cellStyle name="Note 34 4 3 2 2" xfId="44439"/>
    <cellStyle name="Note 34 4 3 3" xfId="33835"/>
    <cellStyle name="Note 34 4 4" xfId="18140"/>
    <cellStyle name="Note 34 4 4 2" xfId="39327"/>
    <cellStyle name="Note 34 4 5" xfId="28510"/>
    <cellStyle name="Note 34 4_Table 2A-1_EFT (Annual)" xfId="7466"/>
    <cellStyle name="Note 34 5" xfId="3864"/>
    <cellStyle name="Note 34 5 2" xfId="12206"/>
    <cellStyle name="Note 34 5 2 2" xfId="24235"/>
    <cellStyle name="Note 34 5 2 2 2" xfId="45421"/>
    <cellStyle name="Note 34 5 2 3" xfId="34817"/>
    <cellStyle name="Note 34 5 3" xfId="19122"/>
    <cellStyle name="Note 34 5 3 2" xfId="40309"/>
    <cellStyle name="Note 34 5 4" xfId="29553"/>
    <cellStyle name="Note 34 5_Table 2A-1_EFT (Annual)" xfId="15818"/>
    <cellStyle name="Note 34 6" xfId="9541"/>
    <cellStyle name="Note 34 6 2" xfId="21689"/>
    <cellStyle name="Note 34 6 2 2" xfId="42875"/>
    <cellStyle name="Note 34 6 3" xfId="32271"/>
    <cellStyle name="Note 34 7" xfId="16576"/>
    <cellStyle name="Note 34 7 2" xfId="37763"/>
    <cellStyle name="Note 34 8" xfId="26810"/>
    <cellStyle name="Note 34_Table 2A-1_EFT (Annual)" xfId="3302"/>
    <cellStyle name="Note 35" xfId="641"/>
    <cellStyle name="Note 35 2" xfId="1618"/>
    <cellStyle name="Note 35 2 2" xfId="2888"/>
    <cellStyle name="Note 35 2 2 2" xfId="6449"/>
    <cellStyle name="Note 35 2 2 2 2" xfId="14643"/>
    <cellStyle name="Note 35 2 2 2 2 2" xfId="26615"/>
    <cellStyle name="Note 35 2 2 2 2 2 2" xfId="47801"/>
    <cellStyle name="Note 35 2 2 2 2 3" xfId="37197"/>
    <cellStyle name="Note 35 2 2 2 3" xfId="21502"/>
    <cellStyle name="Note 35 2 2 2 3 2" xfId="42689"/>
    <cellStyle name="Note 35 2 2 2 4" xfId="32105"/>
    <cellStyle name="Note 35 2 2 2_Table 2A-1_EFT (Annual)" xfId="15819"/>
    <cellStyle name="Note 35 2 2 3" xfId="11985"/>
    <cellStyle name="Note 35 2 2 3 2" xfId="24069"/>
    <cellStyle name="Note 35 2 2 3 2 2" xfId="45255"/>
    <cellStyle name="Note 35 2 2 3 3" xfId="34651"/>
    <cellStyle name="Note 35 2 2 4" xfId="18956"/>
    <cellStyle name="Note 35 2 2 4 2" xfId="40143"/>
    <cellStyle name="Note 35 2 2 5" xfId="29362"/>
    <cellStyle name="Note 35 2 2_Table 2A-1_EFT (Annual)" xfId="7468"/>
    <cellStyle name="Note 35 2 3" xfId="5179"/>
    <cellStyle name="Note 35 2 3 2" xfId="13439"/>
    <cellStyle name="Note 35 2 3 2 2" xfId="25445"/>
    <cellStyle name="Note 35 2 3 2 2 2" xfId="46631"/>
    <cellStyle name="Note 35 2 3 2 3" xfId="36027"/>
    <cellStyle name="Note 35 2 3 3" xfId="20332"/>
    <cellStyle name="Note 35 2 3 3 2" xfId="41519"/>
    <cellStyle name="Note 35 2 3 4" xfId="30836"/>
    <cellStyle name="Note 35 2 3_Table 2A-1_EFT (Annual)" xfId="15820"/>
    <cellStyle name="Note 35 2 4" xfId="10783"/>
    <cellStyle name="Note 35 2 4 2" xfId="22899"/>
    <cellStyle name="Note 35 2 4 2 2" xfId="44085"/>
    <cellStyle name="Note 35 2 4 3" xfId="33481"/>
    <cellStyle name="Note 35 2 5" xfId="17786"/>
    <cellStyle name="Note 35 2 5 2" xfId="38973"/>
    <cellStyle name="Note 35 2 6" xfId="28093"/>
    <cellStyle name="Note 35 2_Table 2A-1_EFT (Annual)" xfId="7467"/>
    <cellStyle name="Note 35 3" xfId="1130"/>
    <cellStyle name="Note 35 3 2" xfId="4691"/>
    <cellStyle name="Note 35 3 2 2" xfId="12951"/>
    <cellStyle name="Note 35 3 2 2 2" xfId="24957"/>
    <cellStyle name="Note 35 3 2 2 2 2" xfId="46143"/>
    <cellStyle name="Note 35 3 2 2 3" xfId="35539"/>
    <cellStyle name="Note 35 3 2 3" xfId="19844"/>
    <cellStyle name="Note 35 3 2 3 2" xfId="41031"/>
    <cellStyle name="Note 35 3 2 4" xfId="30348"/>
    <cellStyle name="Note 35 3 2_Table 2A-1_EFT (Annual)" xfId="15821"/>
    <cellStyle name="Note 35 3 3" xfId="10295"/>
    <cellStyle name="Note 35 3 3 2" xfId="22411"/>
    <cellStyle name="Note 35 3 3 2 2" xfId="43597"/>
    <cellStyle name="Note 35 3 3 3" xfId="32993"/>
    <cellStyle name="Note 35 3 4" xfId="17298"/>
    <cellStyle name="Note 35 3 4 2" xfId="38485"/>
    <cellStyle name="Note 35 3 5" xfId="27605"/>
    <cellStyle name="Note 35 3_Table 2A-1_EFT (Annual)" xfId="7469"/>
    <cellStyle name="Note 35 4" xfId="2357"/>
    <cellStyle name="Note 35 4 2" xfId="5918"/>
    <cellStyle name="Note 35 4 2 2" xfId="14133"/>
    <cellStyle name="Note 35 4 2 2 2" xfId="26121"/>
    <cellStyle name="Note 35 4 2 2 2 2" xfId="47307"/>
    <cellStyle name="Note 35 4 2 2 3" xfId="36703"/>
    <cellStyle name="Note 35 4 2 3" xfId="21008"/>
    <cellStyle name="Note 35 4 2 3 2" xfId="42195"/>
    <cellStyle name="Note 35 4 2 4" xfId="31575"/>
    <cellStyle name="Note 35 4 2_Table 2A-1_EFT (Annual)" xfId="15822"/>
    <cellStyle name="Note 35 4 3" xfId="11477"/>
    <cellStyle name="Note 35 4 3 2" xfId="23575"/>
    <cellStyle name="Note 35 4 3 2 2" xfId="44761"/>
    <cellStyle name="Note 35 4 3 3" xfId="34157"/>
    <cellStyle name="Note 35 4 4" xfId="18462"/>
    <cellStyle name="Note 35 4 4 2" xfId="39649"/>
    <cellStyle name="Note 35 4 5" xfId="28832"/>
    <cellStyle name="Note 35 4_Table 2A-1_EFT (Annual)" xfId="7470"/>
    <cellStyle name="Note 35 5" xfId="4211"/>
    <cellStyle name="Note 35 5 2" xfId="12535"/>
    <cellStyle name="Note 35 5 2 2" xfId="24557"/>
    <cellStyle name="Note 35 5 2 2 2" xfId="45743"/>
    <cellStyle name="Note 35 5 2 3" xfId="35139"/>
    <cellStyle name="Note 35 5 3" xfId="19444"/>
    <cellStyle name="Note 35 5 3 2" xfId="40631"/>
    <cellStyle name="Note 35 5 4" xfId="29899"/>
    <cellStyle name="Note 35 5_Table 2A-1_EFT (Annual)" xfId="15823"/>
    <cellStyle name="Note 35 6" xfId="9874"/>
    <cellStyle name="Note 35 6 2" xfId="22011"/>
    <cellStyle name="Note 35 6 2 2" xfId="43197"/>
    <cellStyle name="Note 35 6 3" xfId="32593"/>
    <cellStyle name="Note 35 7" xfId="16898"/>
    <cellStyle name="Note 35 7 2" xfId="38085"/>
    <cellStyle name="Note 35 8" xfId="27156"/>
    <cellStyle name="Note 35_Table 2A-1_EFT (Annual)" xfId="3303"/>
    <cellStyle name="Note 36" xfId="696"/>
    <cellStyle name="Note 36 2" xfId="2363"/>
    <cellStyle name="Note 36 2 2" xfId="5924"/>
    <cellStyle name="Note 36 2 2 2" xfId="14138"/>
    <cellStyle name="Note 36 2 2 2 2" xfId="26126"/>
    <cellStyle name="Note 36 2 2 2 2 2" xfId="47312"/>
    <cellStyle name="Note 36 2 2 2 3" xfId="36708"/>
    <cellStyle name="Note 36 2 2 3" xfId="21013"/>
    <cellStyle name="Note 36 2 2 3 2" xfId="42200"/>
    <cellStyle name="Note 36 2 2 4" xfId="31580"/>
    <cellStyle name="Note 36 2 2_Table 2A-1_EFT (Annual)" xfId="15824"/>
    <cellStyle name="Note 36 2 3" xfId="11483"/>
    <cellStyle name="Note 36 2 3 2" xfId="23580"/>
    <cellStyle name="Note 36 2 3 2 2" xfId="44766"/>
    <cellStyle name="Note 36 2 3 3" xfId="34162"/>
    <cellStyle name="Note 36 2 4" xfId="18467"/>
    <cellStyle name="Note 36 2 4 2" xfId="39654"/>
    <cellStyle name="Note 36 2 5" xfId="28837"/>
    <cellStyle name="Note 36 2_Table 2A-1_EFT (Annual)" xfId="7472"/>
    <cellStyle name="Note 36 3" xfId="4259"/>
    <cellStyle name="Note 36 3 2" xfId="12544"/>
    <cellStyle name="Note 36 3 2 2" xfId="24562"/>
    <cellStyle name="Note 36 3 2 2 2" xfId="45748"/>
    <cellStyle name="Note 36 3 2 3" xfId="35144"/>
    <cellStyle name="Note 36 3 3" xfId="19449"/>
    <cellStyle name="Note 36 3 3 2" xfId="40636"/>
    <cellStyle name="Note 36 3 4" xfId="29917"/>
    <cellStyle name="Note 36 3_Table 2A-1_EFT (Annual)" xfId="15825"/>
    <cellStyle name="Note 36 4" xfId="9890"/>
    <cellStyle name="Note 36 4 2" xfId="22016"/>
    <cellStyle name="Note 36 4 2 2" xfId="43202"/>
    <cellStyle name="Note 36 4 3" xfId="32598"/>
    <cellStyle name="Note 36 5" xfId="16903"/>
    <cellStyle name="Note 36 5 2" xfId="38090"/>
    <cellStyle name="Note 36 6" xfId="27174"/>
    <cellStyle name="Note 36_Table 2A-1_EFT (Annual)" xfId="7471"/>
    <cellStyle name="Note 37" xfId="16010"/>
    <cellStyle name="Note 37 2" xfId="37203"/>
    <cellStyle name="Note 38" xfId="47807"/>
    <cellStyle name="Note 4" xfId="91"/>
    <cellStyle name="Note 4 10" xfId="21519"/>
    <cellStyle name="Note 4 10 2" xfId="42706"/>
    <cellStyle name="Note 4 11" xfId="26647"/>
    <cellStyle name="Note 4 2" xfId="490"/>
    <cellStyle name="Note 4 2 2" xfId="1467"/>
    <cellStyle name="Note 4 2 2 2" xfId="2737"/>
    <cellStyle name="Note 4 2 2 2 2" xfId="6298"/>
    <cellStyle name="Note 4 2 2 2 2 2" xfId="14492"/>
    <cellStyle name="Note 4 2 2 2 2 2 2" xfId="26464"/>
    <cellStyle name="Note 4 2 2 2 2 2 2 2" xfId="47650"/>
    <cellStyle name="Note 4 2 2 2 2 2 3" xfId="37046"/>
    <cellStyle name="Note 4 2 2 2 2 3" xfId="21351"/>
    <cellStyle name="Note 4 2 2 2 2 3 2" xfId="42538"/>
    <cellStyle name="Note 4 2 2 2 2 4" xfId="31954"/>
    <cellStyle name="Note 4 2 2 2 2_Table 2A-1_EFT (Annual)" xfId="15826"/>
    <cellStyle name="Note 4 2 2 2 3" xfId="11834"/>
    <cellStyle name="Note 4 2 2 2 3 2" xfId="23918"/>
    <cellStyle name="Note 4 2 2 2 3 2 2" xfId="45104"/>
    <cellStyle name="Note 4 2 2 2 3 3" xfId="34500"/>
    <cellStyle name="Note 4 2 2 2 4" xfId="18805"/>
    <cellStyle name="Note 4 2 2 2 4 2" xfId="39992"/>
    <cellStyle name="Note 4 2 2 2 5" xfId="29211"/>
    <cellStyle name="Note 4 2 2 2_Table 2A-1_EFT (Annual)" xfId="7474"/>
    <cellStyle name="Note 4 2 2 3" xfId="5028"/>
    <cellStyle name="Note 4 2 2 3 2" xfId="13288"/>
    <cellStyle name="Note 4 2 2 3 2 2" xfId="25294"/>
    <cellStyle name="Note 4 2 2 3 2 2 2" xfId="46480"/>
    <cellStyle name="Note 4 2 2 3 2 3" xfId="35876"/>
    <cellStyle name="Note 4 2 2 3 3" xfId="20181"/>
    <cellStyle name="Note 4 2 2 3 3 2" xfId="41368"/>
    <cellStyle name="Note 4 2 2 3 4" xfId="30685"/>
    <cellStyle name="Note 4 2 2 3_Table 2A-1_EFT (Annual)" xfId="15827"/>
    <cellStyle name="Note 4 2 2 4" xfId="10632"/>
    <cellStyle name="Note 4 2 2 4 2" xfId="22748"/>
    <cellStyle name="Note 4 2 2 4 2 2" xfId="43934"/>
    <cellStyle name="Note 4 2 2 4 3" xfId="33330"/>
    <cellStyle name="Note 4 2 2 5" xfId="17635"/>
    <cellStyle name="Note 4 2 2 5 2" xfId="38822"/>
    <cellStyle name="Note 4 2 2 6" xfId="27942"/>
    <cellStyle name="Note 4 2 2_Table 2A-1_EFT (Annual)" xfId="7473"/>
    <cellStyle name="Note 4 2 3" xfId="1007"/>
    <cellStyle name="Note 4 2 3 2" xfId="4568"/>
    <cellStyle name="Note 4 2 3 2 2" xfId="12828"/>
    <cellStyle name="Note 4 2 3 2 2 2" xfId="24834"/>
    <cellStyle name="Note 4 2 3 2 2 2 2" xfId="46020"/>
    <cellStyle name="Note 4 2 3 2 2 3" xfId="35416"/>
    <cellStyle name="Note 4 2 3 2 3" xfId="19721"/>
    <cellStyle name="Note 4 2 3 2 3 2" xfId="40908"/>
    <cellStyle name="Note 4 2 3 2 4" xfId="30225"/>
    <cellStyle name="Note 4 2 3 2_Table 2A-1_EFT (Annual)" xfId="15828"/>
    <cellStyle name="Note 4 2 3 3" xfId="10172"/>
    <cellStyle name="Note 4 2 3 3 2" xfId="22288"/>
    <cellStyle name="Note 4 2 3 3 2 2" xfId="43474"/>
    <cellStyle name="Note 4 2 3 3 3" xfId="32870"/>
    <cellStyle name="Note 4 2 3 4" xfId="17175"/>
    <cellStyle name="Note 4 2 3 4 2" xfId="38362"/>
    <cellStyle name="Note 4 2 3 5" xfId="27482"/>
    <cellStyle name="Note 4 2 3_Table 2A-1_EFT (Annual)" xfId="7475"/>
    <cellStyle name="Note 4 2 4" xfId="2206"/>
    <cellStyle name="Note 4 2 4 2" xfId="5767"/>
    <cellStyle name="Note 4 2 4 2 2" xfId="13982"/>
    <cellStyle name="Note 4 2 4 2 2 2" xfId="25970"/>
    <cellStyle name="Note 4 2 4 2 2 2 2" xfId="47156"/>
    <cellStyle name="Note 4 2 4 2 2 3" xfId="36552"/>
    <cellStyle name="Note 4 2 4 2 3" xfId="20857"/>
    <cellStyle name="Note 4 2 4 2 3 2" xfId="42044"/>
    <cellStyle name="Note 4 2 4 2 4" xfId="31424"/>
    <cellStyle name="Note 4 2 4 2_Table 2A-1_EFT (Annual)" xfId="15829"/>
    <cellStyle name="Note 4 2 4 3" xfId="11326"/>
    <cellStyle name="Note 4 2 4 3 2" xfId="23424"/>
    <cellStyle name="Note 4 2 4 3 2 2" xfId="44610"/>
    <cellStyle name="Note 4 2 4 3 3" xfId="34006"/>
    <cellStyle name="Note 4 2 4 4" xfId="18311"/>
    <cellStyle name="Note 4 2 4 4 2" xfId="39498"/>
    <cellStyle name="Note 4 2 4 5" xfId="28681"/>
    <cellStyle name="Note 4 2 4_Table 2A-1_EFT (Annual)" xfId="7476"/>
    <cellStyle name="Note 4 2 5" xfId="4060"/>
    <cellStyle name="Note 4 2 5 2" xfId="12384"/>
    <cellStyle name="Note 4 2 5 2 2" xfId="24406"/>
    <cellStyle name="Note 4 2 5 2 2 2" xfId="45592"/>
    <cellStyle name="Note 4 2 5 2 3" xfId="34988"/>
    <cellStyle name="Note 4 2 5 3" xfId="19293"/>
    <cellStyle name="Note 4 2 5 3 2" xfId="40480"/>
    <cellStyle name="Note 4 2 5 4" xfId="29748"/>
    <cellStyle name="Note 4 2 5_Table 2A-1_EFT (Annual)" xfId="15830"/>
    <cellStyle name="Note 4 2 6" xfId="9723"/>
    <cellStyle name="Note 4 2 6 2" xfId="21860"/>
    <cellStyle name="Note 4 2 6 2 2" xfId="43046"/>
    <cellStyle name="Note 4 2 6 3" xfId="32442"/>
    <cellStyle name="Note 4 2 7" xfId="16747"/>
    <cellStyle name="Note 4 2 7 2" xfId="37934"/>
    <cellStyle name="Note 4 2 8" xfId="27005"/>
    <cellStyle name="Note 4 2_Table 2A-1_EFT (Annual)" xfId="3305"/>
    <cellStyle name="Note 4 3" xfId="323"/>
    <cellStyle name="Note 4 3 2" xfId="1311"/>
    <cellStyle name="Note 4 3 2 2" xfId="2581"/>
    <cellStyle name="Note 4 3 2 2 2" xfId="6142"/>
    <cellStyle name="Note 4 3 2 2 2 2" xfId="14336"/>
    <cellStyle name="Note 4 3 2 2 2 2 2" xfId="26308"/>
    <cellStyle name="Note 4 3 2 2 2 2 2 2" xfId="47494"/>
    <cellStyle name="Note 4 3 2 2 2 2 3" xfId="36890"/>
    <cellStyle name="Note 4 3 2 2 2 3" xfId="21195"/>
    <cellStyle name="Note 4 3 2 2 2 3 2" xfId="42382"/>
    <cellStyle name="Note 4 3 2 2 2 4" xfId="31798"/>
    <cellStyle name="Note 4 3 2 2 2_Table 2A-1_EFT (Annual)" xfId="15831"/>
    <cellStyle name="Note 4 3 2 2 3" xfId="11678"/>
    <cellStyle name="Note 4 3 2 2 3 2" xfId="23762"/>
    <cellStyle name="Note 4 3 2 2 3 2 2" xfId="44948"/>
    <cellStyle name="Note 4 3 2 2 3 3" xfId="34344"/>
    <cellStyle name="Note 4 3 2 2 4" xfId="18649"/>
    <cellStyle name="Note 4 3 2 2 4 2" xfId="39836"/>
    <cellStyle name="Note 4 3 2 2 5" xfId="29055"/>
    <cellStyle name="Note 4 3 2 2_Table 2A-1_EFT (Annual)" xfId="7478"/>
    <cellStyle name="Note 4 3 2 3" xfId="4872"/>
    <cellStyle name="Note 4 3 2 3 2" xfId="13132"/>
    <cellStyle name="Note 4 3 2 3 2 2" xfId="25138"/>
    <cellStyle name="Note 4 3 2 3 2 2 2" xfId="46324"/>
    <cellStyle name="Note 4 3 2 3 2 3" xfId="35720"/>
    <cellStyle name="Note 4 3 2 3 3" xfId="20025"/>
    <cellStyle name="Note 4 3 2 3 3 2" xfId="41212"/>
    <cellStyle name="Note 4 3 2 3 4" xfId="30529"/>
    <cellStyle name="Note 4 3 2 3_Table 2A-1_EFT (Annual)" xfId="15832"/>
    <cellStyle name="Note 4 3 2 4" xfId="10476"/>
    <cellStyle name="Note 4 3 2 4 2" xfId="22592"/>
    <cellStyle name="Note 4 3 2 4 2 2" xfId="43778"/>
    <cellStyle name="Note 4 3 2 4 3" xfId="33174"/>
    <cellStyle name="Note 4 3 2 5" xfId="17479"/>
    <cellStyle name="Note 4 3 2 5 2" xfId="38666"/>
    <cellStyle name="Note 4 3 2 6" xfId="27786"/>
    <cellStyle name="Note 4 3 2_Table 2A-1_EFT (Annual)" xfId="7477"/>
    <cellStyle name="Note 4 3 3" xfId="870"/>
    <cellStyle name="Note 4 3 3 2" xfId="4431"/>
    <cellStyle name="Note 4 3 3 2 2" xfId="12696"/>
    <cellStyle name="Note 4 3 3 2 2 2" xfId="24708"/>
    <cellStyle name="Note 4 3 3 2 2 2 2" xfId="45894"/>
    <cellStyle name="Note 4 3 3 2 2 3" xfId="35290"/>
    <cellStyle name="Note 4 3 3 2 3" xfId="19595"/>
    <cellStyle name="Note 4 3 3 2 3 2" xfId="40782"/>
    <cellStyle name="Note 4 3 3 2 4" xfId="30088"/>
    <cellStyle name="Note 4 3 3 2_Table 2A-1_EFT (Annual)" xfId="15833"/>
    <cellStyle name="Note 4 3 3 3" xfId="10043"/>
    <cellStyle name="Note 4 3 3 3 2" xfId="22162"/>
    <cellStyle name="Note 4 3 3 3 2 2" xfId="43348"/>
    <cellStyle name="Note 4 3 3 3 3" xfId="32744"/>
    <cellStyle name="Note 4 3 3 4" xfId="17049"/>
    <cellStyle name="Note 4 3 3 4 2" xfId="38236"/>
    <cellStyle name="Note 4 3 3 5" xfId="27345"/>
    <cellStyle name="Note 4 3 3_Table 2A-1_EFT (Annual)" xfId="7479"/>
    <cellStyle name="Note 4 3 4" xfId="2050"/>
    <cellStyle name="Note 4 3 4 2" xfId="5611"/>
    <cellStyle name="Note 4 3 4 2 2" xfId="13826"/>
    <cellStyle name="Note 4 3 4 2 2 2" xfId="25814"/>
    <cellStyle name="Note 4 3 4 2 2 2 2" xfId="47000"/>
    <cellStyle name="Note 4 3 4 2 2 3" xfId="36396"/>
    <cellStyle name="Note 4 3 4 2 3" xfId="20701"/>
    <cellStyle name="Note 4 3 4 2 3 2" xfId="41888"/>
    <cellStyle name="Note 4 3 4 2 4" xfId="31268"/>
    <cellStyle name="Note 4 3 4 2_Table 2A-1_EFT (Annual)" xfId="15834"/>
    <cellStyle name="Note 4 3 4 3" xfId="11170"/>
    <cellStyle name="Note 4 3 4 3 2" xfId="23268"/>
    <cellStyle name="Note 4 3 4 3 2 2" xfId="44454"/>
    <cellStyle name="Note 4 3 4 3 3" xfId="33850"/>
    <cellStyle name="Note 4 3 4 4" xfId="18155"/>
    <cellStyle name="Note 4 3 4 4 2" xfId="39342"/>
    <cellStyle name="Note 4 3 4 5" xfId="28525"/>
    <cellStyle name="Note 4 3 4_Table 2A-1_EFT (Annual)" xfId="7480"/>
    <cellStyle name="Note 4 3 5" xfId="3893"/>
    <cellStyle name="Note 4 3 5 2" xfId="12225"/>
    <cellStyle name="Note 4 3 5 2 2" xfId="24250"/>
    <cellStyle name="Note 4 3 5 2 2 2" xfId="45436"/>
    <cellStyle name="Note 4 3 5 2 3" xfId="34832"/>
    <cellStyle name="Note 4 3 5 3" xfId="19137"/>
    <cellStyle name="Note 4 3 5 3 2" xfId="40324"/>
    <cellStyle name="Note 4 3 5 4" xfId="29581"/>
    <cellStyle name="Note 4 3 5_Table 2A-1_EFT (Annual)" xfId="15835"/>
    <cellStyle name="Note 4 3 6" xfId="9562"/>
    <cellStyle name="Note 4 3 6 2" xfId="21704"/>
    <cellStyle name="Note 4 3 6 2 2" xfId="42890"/>
    <cellStyle name="Note 4 3 6 3" xfId="32286"/>
    <cellStyle name="Note 4 3 7" xfId="16591"/>
    <cellStyle name="Note 4 3 7 2" xfId="37778"/>
    <cellStyle name="Note 4 3 8" xfId="26838"/>
    <cellStyle name="Note 4 3_Table 2A-1_EFT (Annual)" xfId="3306"/>
    <cellStyle name="Note 4 4" xfId="1145"/>
    <cellStyle name="Note 4 4 2" xfId="2415"/>
    <cellStyle name="Note 4 4 2 2" xfId="5976"/>
    <cellStyle name="Note 4 4 2 2 2" xfId="14170"/>
    <cellStyle name="Note 4 4 2 2 2 2" xfId="26142"/>
    <cellStyle name="Note 4 4 2 2 2 2 2" xfId="47328"/>
    <cellStyle name="Note 4 4 2 2 2 3" xfId="36724"/>
    <cellStyle name="Note 4 4 2 2 3" xfId="21029"/>
    <cellStyle name="Note 4 4 2 2 3 2" xfId="42216"/>
    <cellStyle name="Note 4 4 2 2 4" xfId="31632"/>
    <cellStyle name="Note 4 4 2 2_Table 2A-1_EFT (Annual)" xfId="15836"/>
    <cellStyle name="Note 4 4 2 3" xfId="11512"/>
    <cellStyle name="Note 4 4 2 3 2" xfId="23596"/>
    <cellStyle name="Note 4 4 2 3 2 2" xfId="44782"/>
    <cellStyle name="Note 4 4 2 3 3" xfId="34178"/>
    <cellStyle name="Note 4 4 2 4" xfId="18483"/>
    <cellStyle name="Note 4 4 2 4 2" xfId="39670"/>
    <cellStyle name="Note 4 4 2 5" xfId="28889"/>
    <cellStyle name="Note 4 4 2_Table 2A-1_EFT (Annual)" xfId="7482"/>
    <cellStyle name="Note 4 4 3" xfId="4706"/>
    <cellStyle name="Note 4 4 3 2" xfId="12966"/>
    <cellStyle name="Note 4 4 3 2 2" xfId="24972"/>
    <cellStyle name="Note 4 4 3 2 2 2" xfId="46158"/>
    <cellStyle name="Note 4 4 3 2 3" xfId="35554"/>
    <cellStyle name="Note 4 4 3 3" xfId="19859"/>
    <cellStyle name="Note 4 4 3 3 2" xfId="41046"/>
    <cellStyle name="Note 4 4 3 4" xfId="30363"/>
    <cellStyle name="Note 4 4 3_Table 2A-1_EFT (Annual)" xfId="15837"/>
    <cellStyle name="Note 4 4 4" xfId="10310"/>
    <cellStyle name="Note 4 4 4 2" xfId="22426"/>
    <cellStyle name="Note 4 4 4 2 2" xfId="43612"/>
    <cellStyle name="Note 4 4 4 3" xfId="33008"/>
    <cellStyle name="Note 4 4 5" xfId="17313"/>
    <cellStyle name="Note 4 4 5 2" xfId="38500"/>
    <cellStyle name="Note 4 4 6" xfId="27620"/>
    <cellStyle name="Note 4 4_Table 2A-1_EFT (Annual)" xfId="7481"/>
    <cellStyle name="Note 4 5" xfId="711"/>
    <cellStyle name="Note 4 5 2" xfId="4272"/>
    <cellStyle name="Note 4 5 2 2" xfId="12556"/>
    <cellStyle name="Note 4 5 2 2 2" xfId="24574"/>
    <cellStyle name="Note 4 5 2 2 2 2" xfId="45760"/>
    <cellStyle name="Note 4 5 2 2 3" xfId="35156"/>
    <cellStyle name="Note 4 5 2 3" xfId="19461"/>
    <cellStyle name="Note 4 5 2 3 2" xfId="40648"/>
    <cellStyle name="Note 4 5 2 4" xfId="29929"/>
    <cellStyle name="Note 4 5 2_Table 2A-1_EFT (Annual)" xfId="15838"/>
    <cellStyle name="Note 4 5 3" xfId="9903"/>
    <cellStyle name="Note 4 5 3 2" xfId="22028"/>
    <cellStyle name="Note 4 5 3 2 2" xfId="43214"/>
    <cellStyle name="Note 4 5 3 3" xfId="32610"/>
    <cellStyle name="Note 4 5 4" xfId="16915"/>
    <cellStyle name="Note 4 5 4 2" xfId="38102"/>
    <cellStyle name="Note 4 5 5" xfId="27186"/>
    <cellStyle name="Note 4 5_Table 2A-1_EFT (Annual)" xfId="7483"/>
    <cellStyle name="Note 4 6" xfId="1941"/>
    <cellStyle name="Note 4 6 2" xfId="5502"/>
    <cellStyle name="Note 4 6 2 2" xfId="13717"/>
    <cellStyle name="Note 4 6 2 2 2" xfId="25705"/>
    <cellStyle name="Note 4 6 2 2 2 2" xfId="46891"/>
    <cellStyle name="Note 4 6 2 2 3" xfId="36287"/>
    <cellStyle name="Note 4 6 2 3" xfId="20592"/>
    <cellStyle name="Note 4 6 2 3 2" xfId="41779"/>
    <cellStyle name="Note 4 6 2 4" xfId="31159"/>
    <cellStyle name="Note 4 6 2_Table 2A-1_EFT (Annual)" xfId="15839"/>
    <cellStyle name="Note 4 6 3" xfId="11061"/>
    <cellStyle name="Note 4 6 3 2" xfId="23159"/>
    <cellStyle name="Note 4 6 3 2 2" xfId="44345"/>
    <cellStyle name="Note 4 6 3 3" xfId="33741"/>
    <cellStyle name="Note 4 6 4" xfId="18046"/>
    <cellStyle name="Note 4 6 4 2" xfId="39233"/>
    <cellStyle name="Note 4 6 5" xfId="28416"/>
    <cellStyle name="Note 4 6_Table 2A-1_EFT (Annual)" xfId="7484"/>
    <cellStyle name="Note 4 7" xfId="3680"/>
    <cellStyle name="Note 4 7 2" xfId="12053"/>
    <cellStyle name="Note 4 7 2 2" xfId="24084"/>
    <cellStyle name="Note 4 7 2 2 2" xfId="45270"/>
    <cellStyle name="Note 4 7 2 3" xfId="34666"/>
    <cellStyle name="Note 4 7 3" xfId="18971"/>
    <cellStyle name="Note 4 7 3 2" xfId="40158"/>
    <cellStyle name="Note 4 7 4" xfId="29390"/>
    <cellStyle name="Note 4 7_Table 2A-1_EFT (Annual)" xfId="15840"/>
    <cellStyle name="Note 4 8" xfId="9370"/>
    <cellStyle name="Note 4 8 2" xfId="21538"/>
    <cellStyle name="Note 4 8 2 2" xfId="42724"/>
    <cellStyle name="Note 4 8 3" xfId="32120"/>
    <cellStyle name="Note 4 9" xfId="16425"/>
    <cellStyle name="Note 4 9 2" xfId="37612"/>
    <cellStyle name="Note 4_Table 2A-1_EFT (Annual)" xfId="3304"/>
    <cellStyle name="Note 5" xfId="81"/>
    <cellStyle name="Note 5 10" xfId="21524"/>
    <cellStyle name="Note 5 10 2" xfId="42711"/>
    <cellStyle name="Note 5 11" xfId="26637"/>
    <cellStyle name="Note 5 2" xfId="480"/>
    <cellStyle name="Note 5 2 2" xfId="1457"/>
    <cellStyle name="Note 5 2 2 2" xfId="2727"/>
    <cellStyle name="Note 5 2 2 2 2" xfId="6288"/>
    <cellStyle name="Note 5 2 2 2 2 2" xfId="14482"/>
    <cellStyle name="Note 5 2 2 2 2 2 2" xfId="26454"/>
    <cellStyle name="Note 5 2 2 2 2 2 2 2" xfId="47640"/>
    <cellStyle name="Note 5 2 2 2 2 2 3" xfId="37036"/>
    <cellStyle name="Note 5 2 2 2 2 3" xfId="21341"/>
    <cellStyle name="Note 5 2 2 2 2 3 2" xfId="42528"/>
    <cellStyle name="Note 5 2 2 2 2 4" xfId="31944"/>
    <cellStyle name="Note 5 2 2 2 2_Table 2A-1_EFT (Annual)" xfId="15841"/>
    <cellStyle name="Note 5 2 2 2 3" xfId="11824"/>
    <cellStyle name="Note 5 2 2 2 3 2" xfId="23908"/>
    <cellStyle name="Note 5 2 2 2 3 2 2" xfId="45094"/>
    <cellStyle name="Note 5 2 2 2 3 3" xfId="34490"/>
    <cellStyle name="Note 5 2 2 2 4" xfId="18795"/>
    <cellStyle name="Note 5 2 2 2 4 2" xfId="39982"/>
    <cellStyle name="Note 5 2 2 2 5" xfId="29201"/>
    <cellStyle name="Note 5 2 2 2_Table 2A-1_EFT (Annual)" xfId="7486"/>
    <cellStyle name="Note 5 2 2 3" xfId="5018"/>
    <cellStyle name="Note 5 2 2 3 2" xfId="13278"/>
    <cellStyle name="Note 5 2 2 3 2 2" xfId="25284"/>
    <cellStyle name="Note 5 2 2 3 2 2 2" xfId="46470"/>
    <cellStyle name="Note 5 2 2 3 2 3" xfId="35866"/>
    <cellStyle name="Note 5 2 2 3 3" xfId="20171"/>
    <cellStyle name="Note 5 2 2 3 3 2" xfId="41358"/>
    <cellStyle name="Note 5 2 2 3 4" xfId="30675"/>
    <cellStyle name="Note 5 2 2 3_Table 2A-1_EFT (Annual)" xfId="15842"/>
    <cellStyle name="Note 5 2 2 4" xfId="10622"/>
    <cellStyle name="Note 5 2 2 4 2" xfId="22738"/>
    <cellStyle name="Note 5 2 2 4 2 2" xfId="43924"/>
    <cellStyle name="Note 5 2 2 4 3" xfId="33320"/>
    <cellStyle name="Note 5 2 2 5" xfId="17625"/>
    <cellStyle name="Note 5 2 2 5 2" xfId="38812"/>
    <cellStyle name="Note 5 2 2 6" xfId="27932"/>
    <cellStyle name="Note 5 2 2_Table 2A-1_EFT (Annual)" xfId="7485"/>
    <cellStyle name="Note 5 2 3" xfId="1000"/>
    <cellStyle name="Note 5 2 3 2" xfId="4561"/>
    <cellStyle name="Note 5 2 3 2 2" xfId="12821"/>
    <cellStyle name="Note 5 2 3 2 2 2" xfId="24827"/>
    <cellStyle name="Note 5 2 3 2 2 2 2" xfId="46013"/>
    <cellStyle name="Note 5 2 3 2 2 3" xfId="35409"/>
    <cellStyle name="Note 5 2 3 2 3" xfId="19714"/>
    <cellStyle name="Note 5 2 3 2 3 2" xfId="40901"/>
    <cellStyle name="Note 5 2 3 2 4" xfId="30218"/>
    <cellStyle name="Note 5 2 3 2_Table 2A-1_EFT (Annual)" xfId="15843"/>
    <cellStyle name="Note 5 2 3 3" xfId="10165"/>
    <cellStyle name="Note 5 2 3 3 2" xfId="22281"/>
    <cellStyle name="Note 5 2 3 3 2 2" xfId="43467"/>
    <cellStyle name="Note 5 2 3 3 3" xfId="32863"/>
    <cellStyle name="Note 5 2 3 4" xfId="17168"/>
    <cellStyle name="Note 5 2 3 4 2" xfId="38355"/>
    <cellStyle name="Note 5 2 3 5" xfId="27475"/>
    <cellStyle name="Note 5 2 3_Table 2A-1_EFT (Annual)" xfId="7487"/>
    <cellStyle name="Note 5 2 4" xfId="2196"/>
    <cellStyle name="Note 5 2 4 2" xfId="5757"/>
    <cellStyle name="Note 5 2 4 2 2" xfId="13972"/>
    <cellStyle name="Note 5 2 4 2 2 2" xfId="25960"/>
    <cellStyle name="Note 5 2 4 2 2 2 2" xfId="47146"/>
    <cellStyle name="Note 5 2 4 2 2 3" xfId="36542"/>
    <cellStyle name="Note 5 2 4 2 3" xfId="20847"/>
    <cellStyle name="Note 5 2 4 2 3 2" xfId="42034"/>
    <cellStyle name="Note 5 2 4 2 4" xfId="31414"/>
    <cellStyle name="Note 5 2 4 2_Table 2A-1_EFT (Annual)" xfId="15844"/>
    <cellStyle name="Note 5 2 4 3" xfId="11316"/>
    <cellStyle name="Note 5 2 4 3 2" xfId="23414"/>
    <cellStyle name="Note 5 2 4 3 2 2" xfId="44600"/>
    <cellStyle name="Note 5 2 4 3 3" xfId="33996"/>
    <cellStyle name="Note 5 2 4 4" xfId="18301"/>
    <cellStyle name="Note 5 2 4 4 2" xfId="39488"/>
    <cellStyle name="Note 5 2 4 5" xfId="28671"/>
    <cellStyle name="Note 5 2 4_Table 2A-1_EFT (Annual)" xfId="7488"/>
    <cellStyle name="Note 5 2 5" xfId="4050"/>
    <cellStyle name="Note 5 2 5 2" xfId="12374"/>
    <cellStyle name="Note 5 2 5 2 2" xfId="24396"/>
    <cellStyle name="Note 5 2 5 2 2 2" xfId="45582"/>
    <cellStyle name="Note 5 2 5 2 3" xfId="34978"/>
    <cellStyle name="Note 5 2 5 3" xfId="19283"/>
    <cellStyle name="Note 5 2 5 3 2" xfId="40470"/>
    <cellStyle name="Note 5 2 5 4" xfId="29738"/>
    <cellStyle name="Note 5 2 5_Table 2A-1_EFT (Annual)" xfId="15845"/>
    <cellStyle name="Note 5 2 6" xfId="9713"/>
    <cellStyle name="Note 5 2 6 2" xfId="21850"/>
    <cellStyle name="Note 5 2 6 2 2" xfId="43036"/>
    <cellStyle name="Note 5 2 6 3" xfId="32432"/>
    <cellStyle name="Note 5 2 7" xfId="16737"/>
    <cellStyle name="Note 5 2 7 2" xfId="37924"/>
    <cellStyle name="Note 5 2 8" xfId="26995"/>
    <cellStyle name="Note 5 2_Table 2A-1_EFT (Annual)" xfId="3308"/>
    <cellStyle name="Note 5 3" xfId="313"/>
    <cellStyle name="Note 5 3 2" xfId="1301"/>
    <cellStyle name="Note 5 3 2 2" xfId="2571"/>
    <cellStyle name="Note 5 3 2 2 2" xfId="6132"/>
    <cellStyle name="Note 5 3 2 2 2 2" xfId="14326"/>
    <cellStyle name="Note 5 3 2 2 2 2 2" xfId="26298"/>
    <cellStyle name="Note 5 3 2 2 2 2 2 2" xfId="47484"/>
    <cellStyle name="Note 5 3 2 2 2 2 3" xfId="36880"/>
    <cellStyle name="Note 5 3 2 2 2 3" xfId="21185"/>
    <cellStyle name="Note 5 3 2 2 2 3 2" xfId="42372"/>
    <cellStyle name="Note 5 3 2 2 2 4" xfId="31788"/>
    <cellStyle name="Note 5 3 2 2 2_Table 2A-1_EFT (Annual)" xfId="15846"/>
    <cellStyle name="Note 5 3 2 2 3" xfId="11668"/>
    <cellStyle name="Note 5 3 2 2 3 2" xfId="23752"/>
    <cellStyle name="Note 5 3 2 2 3 2 2" xfId="44938"/>
    <cellStyle name="Note 5 3 2 2 3 3" xfId="34334"/>
    <cellStyle name="Note 5 3 2 2 4" xfId="18639"/>
    <cellStyle name="Note 5 3 2 2 4 2" xfId="39826"/>
    <cellStyle name="Note 5 3 2 2 5" xfId="29045"/>
    <cellStyle name="Note 5 3 2 2_Table 2A-1_EFT (Annual)" xfId="7490"/>
    <cellStyle name="Note 5 3 2 3" xfId="4862"/>
    <cellStyle name="Note 5 3 2 3 2" xfId="13122"/>
    <cellStyle name="Note 5 3 2 3 2 2" xfId="25128"/>
    <cellStyle name="Note 5 3 2 3 2 2 2" xfId="46314"/>
    <cellStyle name="Note 5 3 2 3 2 3" xfId="35710"/>
    <cellStyle name="Note 5 3 2 3 3" xfId="20015"/>
    <cellStyle name="Note 5 3 2 3 3 2" xfId="41202"/>
    <cellStyle name="Note 5 3 2 3 4" xfId="30519"/>
    <cellStyle name="Note 5 3 2 3_Table 2A-1_EFT (Annual)" xfId="15847"/>
    <cellStyle name="Note 5 3 2 4" xfId="10466"/>
    <cellStyle name="Note 5 3 2 4 2" xfId="22582"/>
    <cellStyle name="Note 5 3 2 4 2 2" xfId="43768"/>
    <cellStyle name="Note 5 3 2 4 3" xfId="33164"/>
    <cellStyle name="Note 5 3 2 5" xfId="17469"/>
    <cellStyle name="Note 5 3 2 5 2" xfId="38656"/>
    <cellStyle name="Note 5 3 2 6" xfId="27776"/>
    <cellStyle name="Note 5 3 2_Table 2A-1_EFT (Annual)" xfId="7489"/>
    <cellStyle name="Note 5 3 3" xfId="863"/>
    <cellStyle name="Note 5 3 3 2" xfId="4424"/>
    <cellStyle name="Note 5 3 3 2 2" xfId="12689"/>
    <cellStyle name="Note 5 3 3 2 2 2" xfId="24701"/>
    <cellStyle name="Note 5 3 3 2 2 2 2" xfId="45887"/>
    <cellStyle name="Note 5 3 3 2 2 3" xfId="35283"/>
    <cellStyle name="Note 5 3 3 2 3" xfId="19588"/>
    <cellStyle name="Note 5 3 3 2 3 2" xfId="40775"/>
    <cellStyle name="Note 5 3 3 2 4" xfId="30081"/>
    <cellStyle name="Note 5 3 3 2_Table 2A-1_EFT (Annual)" xfId="15848"/>
    <cellStyle name="Note 5 3 3 3" xfId="10036"/>
    <cellStyle name="Note 5 3 3 3 2" xfId="22155"/>
    <cellStyle name="Note 5 3 3 3 2 2" xfId="43341"/>
    <cellStyle name="Note 5 3 3 3 3" xfId="32737"/>
    <cellStyle name="Note 5 3 3 4" xfId="17042"/>
    <cellStyle name="Note 5 3 3 4 2" xfId="38229"/>
    <cellStyle name="Note 5 3 3 5" xfId="27338"/>
    <cellStyle name="Note 5 3 3_Table 2A-1_EFT (Annual)" xfId="7491"/>
    <cellStyle name="Note 5 3 4" xfId="2040"/>
    <cellStyle name="Note 5 3 4 2" xfId="5601"/>
    <cellStyle name="Note 5 3 4 2 2" xfId="13816"/>
    <cellStyle name="Note 5 3 4 2 2 2" xfId="25804"/>
    <cellStyle name="Note 5 3 4 2 2 2 2" xfId="46990"/>
    <cellStyle name="Note 5 3 4 2 2 3" xfId="36386"/>
    <cellStyle name="Note 5 3 4 2 3" xfId="20691"/>
    <cellStyle name="Note 5 3 4 2 3 2" xfId="41878"/>
    <cellStyle name="Note 5 3 4 2 4" xfId="31258"/>
    <cellStyle name="Note 5 3 4 2_Table 2A-1_EFT (Annual)" xfId="15849"/>
    <cellStyle name="Note 5 3 4 3" xfId="11160"/>
    <cellStyle name="Note 5 3 4 3 2" xfId="23258"/>
    <cellStyle name="Note 5 3 4 3 2 2" xfId="44444"/>
    <cellStyle name="Note 5 3 4 3 3" xfId="33840"/>
    <cellStyle name="Note 5 3 4 4" xfId="18145"/>
    <cellStyle name="Note 5 3 4 4 2" xfId="39332"/>
    <cellStyle name="Note 5 3 4 5" xfId="28515"/>
    <cellStyle name="Note 5 3 4_Table 2A-1_EFT (Annual)" xfId="7492"/>
    <cellStyle name="Note 5 3 5" xfId="3883"/>
    <cellStyle name="Note 5 3 5 2" xfId="12215"/>
    <cellStyle name="Note 5 3 5 2 2" xfId="24240"/>
    <cellStyle name="Note 5 3 5 2 2 2" xfId="45426"/>
    <cellStyle name="Note 5 3 5 2 3" xfId="34822"/>
    <cellStyle name="Note 5 3 5 3" xfId="19127"/>
    <cellStyle name="Note 5 3 5 3 2" xfId="40314"/>
    <cellStyle name="Note 5 3 5 4" xfId="29571"/>
    <cellStyle name="Note 5 3 5_Table 2A-1_EFT (Annual)" xfId="15850"/>
    <cellStyle name="Note 5 3 6" xfId="9552"/>
    <cellStyle name="Note 5 3 6 2" xfId="21694"/>
    <cellStyle name="Note 5 3 6 2 2" xfId="42880"/>
    <cellStyle name="Note 5 3 6 3" xfId="32276"/>
    <cellStyle name="Note 5 3 7" xfId="16581"/>
    <cellStyle name="Note 5 3 7 2" xfId="37768"/>
    <cellStyle name="Note 5 3 8" xfId="26828"/>
    <cellStyle name="Note 5 3_Table 2A-1_EFT (Annual)" xfId="3309"/>
    <cellStyle name="Note 5 4" xfId="1135"/>
    <cellStyle name="Note 5 4 2" xfId="2405"/>
    <cellStyle name="Note 5 4 2 2" xfId="5966"/>
    <cellStyle name="Note 5 4 2 2 2" xfId="14160"/>
    <cellStyle name="Note 5 4 2 2 2 2" xfId="26132"/>
    <cellStyle name="Note 5 4 2 2 2 2 2" xfId="47318"/>
    <cellStyle name="Note 5 4 2 2 2 3" xfId="36714"/>
    <cellStyle name="Note 5 4 2 2 3" xfId="21019"/>
    <cellStyle name="Note 5 4 2 2 3 2" xfId="42206"/>
    <cellStyle name="Note 5 4 2 2 4" xfId="31622"/>
    <cellStyle name="Note 5 4 2 2_Table 2A-1_EFT (Annual)" xfId="15851"/>
    <cellStyle name="Note 5 4 2 3" xfId="11502"/>
    <cellStyle name="Note 5 4 2 3 2" xfId="23586"/>
    <cellStyle name="Note 5 4 2 3 2 2" xfId="44772"/>
    <cellStyle name="Note 5 4 2 3 3" xfId="34168"/>
    <cellStyle name="Note 5 4 2 4" xfId="18473"/>
    <cellStyle name="Note 5 4 2 4 2" xfId="39660"/>
    <cellStyle name="Note 5 4 2 5" xfId="28879"/>
    <cellStyle name="Note 5 4 2_Table 2A-1_EFT (Annual)" xfId="7494"/>
    <cellStyle name="Note 5 4 3" xfId="4696"/>
    <cellStyle name="Note 5 4 3 2" xfId="12956"/>
    <cellStyle name="Note 5 4 3 2 2" xfId="24962"/>
    <cellStyle name="Note 5 4 3 2 2 2" xfId="46148"/>
    <cellStyle name="Note 5 4 3 2 3" xfId="35544"/>
    <cellStyle name="Note 5 4 3 3" xfId="19849"/>
    <cellStyle name="Note 5 4 3 3 2" xfId="41036"/>
    <cellStyle name="Note 5 4 3 4" xfId="30353"/>
    <cellStyle name="Note 5 4 3_Table 2A-1_EFT (Annual)" xfId="15852"/>
    <cellStyle name="Note 5 4 4" xfId="10300"/>
    <cellStyle name="Note 5 4 4 2" xfId="22416"/>
    <cellStyle name="Note 5 4 4 2 2" xfId="43602"/>
    <cellStyle name="Note 5 4 4 3" xfId="32998"/>
    <cellStyle name="Note 5 4 5" xfId="17303"/>
    <cellStyle name="Note 5 4 5 2" xfId="38490"/>
    <cellStyle name="Note 5 4 6" xfId="27610"/>
    <cellStyle name="Note 5 4_Table 2A-1_EFT (Annual)" xfId="7493"/>
    <cellStyle name="Note 5 5" xfId="704"/>
    <cellStyle name="Note 5 5 2" xfId="4265"/>
    <cellStyle name="Note 5 5 2 2" xfId="12549"/>
    <cellStyle name="Note 5 5 2 2 2" xfId="24567"/>
    <cellStyle name="Note 5 5 2 2 2 2" xfId="45753"/>
    <cellStyle name="Note 5 5 2 2 3" xfId="35149"/>
    <cellStyle name="Note 5 5 2 3" xfId="19454"/>
    <cellStyle name="Note 5 5 2 3 2" xfId="40641"/>
    <cellStyle name="Note 5 5 2 4" xfId="29922"/>
    <cellStyle name="Note 5 5 2_Table 2A-1_EFT (Annual)" xfId="15853"/>
    <cellStyle name="Note 5 5 3" xfId="9896"/>
    <cellStyle name="Note 5 5 3 2" xfId="22021"/>
    <cellStyle name="Note 5 5 3 2 2" xfId="43207"/>
    <cellStyle name="Note 5 5 3 3" xfId="32603"/>
    <cellStyle name="Note 5 5 4" xfId="16908"/>
    <cellStyle name="Note 5 5 4 2" xfId="38095"/>
    <cellStyle name="Note 5 5 5" xfId="27179"/>
    <cellStyle name="Note 5 5_Table 2A-1_EFT (Annual)" xfId="7495"/>
    <cellStyle name="Note 5 6" xfId="1943"/>
    <cellStyle name="Note 5 6 2" xfId="5504"/>
    <cellStyle name="Note 5 6 2 2" xfId="13719"/>
    <cellStyle name="Note 5 6 2 2 2" xfId="25707"/>
    <cellStyle name="Note 5 6 2 2 2 2" xfId="46893"/>
    <cellStyle name="Note 5 6 2 2 3" xfId="36289"/>
    <cellStyle name="Note 5 6 2 3" xfId="20594"/>
    <cellStyle name="Note 5 6 2 3 2" xfId="41781"/>
    <cellStyle name="Note 5 6 2 4" xfId="31161"/>
    <cellStyle name="Note 5 6 2_Table 2A-1_EFT (Annual)" xfId="15854"/>
    <cellStyle name="Note 5 6 3" xfId="11063"/>
    <cellStyle name="Note 5 6 3 2" xfId="23161"/>
    <cellStyle name="Note 5 6 3 2 2" xfId="44347"/>
    <cellStyle name="Note 5 6 3 3" xfId="33743"/>
    <cellStyle name="Note 5 6 4" xfId="18048"/>
    <cellStyle name="Note 5 6 4 2" xfId="39235"/>
    <cellStyle name="Note 5 6 5" xfId="28418"/>
    <cellStyle name="Note 5 6_Table 2A-1_EFT (Annual)" xfId="7496"/>
    <cellStyle name="Note 5 7" xfId="3670"/>
    <cellStyle name="Note 5 7 2" xfId="12043"/>
    <cellStyle name="Note 5 7 2 2" xfId="24074"/>
    <cellStyle name="Note 5 7 2 2 2" xfId="45260"/>
    <cellStyle name="Note 5 7 2 3" xfId="34656"/>
    <cellStyle name="Note 5 7 3" xfId="18961"/>
    <cellStyle name="Note 5 7 3 2" xfId="40148"/>
    <cellStyle name="Note 5 7 4" xfId="29380"/>
    <cellStyle name="Note 5 7_Table 2A-1_EFT (Annual)" xfId="15855"/>
    <cellStyle name="Note 5 8" xfId="9360"/>
    <cellStyle name="Note 5 8 2" xfId="21528"/>
    <cellStyle name="Note 5 8 2 2" xfId="42714"/>
    <cellStyle name="Note 5 8 3" xfId="32110"/>
    <cellStyle name="Note 5 9" xfId="16415"/>
    <cellStyle name="Note 5 9 2" xfId="37602"/>
    <cellStyle name="Note 5_Table 2A-1_EFT (Annual)" xfId="3307"/>
    <cellStyle name="Note 6" xfId="89"/>
    <cellStyle name="Note 6 10" xfId="26645"/>
    <cellStyle name="Note 6 2" xfId="488"/>
    <cellStyle name="Note 6 2 2" xfId="1465"/>
    <cellStyle name="Note 6 2 2 2" xfId="2735"/>
    <cellStyle name="Note 6 2 2 2 2" xfId="6296"/>
    <cellStyle name="Note 6 2 2 2 2 2" xfId="14490"/>
    <cellStyle name="Note 6 2 2 2 2 2 2" xfId="26462"/>
    <cellStyle name="Note 6 2 2 2 2 2 2 2" xfId="47648"/>
    <cellStyle name="Note 6 2 2 2 2 2 3" xfId="37044"/>
    <cellStyle name="Note 6 2 2 2 2 3" xfId="21349"/>
    <cellStyle name="Note 6 2 2 2 2 3 2" xfId="42536"/>
    <cellStyle name="Note 6 2 2 2 2 4" xfId="31952"/>
    <cellStyle name="Note 6 2 2 2 2_Table 2A-1_EFT (Annual)" xfId="15856"/>
    <cellStyle name="Note 6 2 2 2 3" xfId="11832"/>
    <cellStyle name="Note 6 2 2 2 3 2" xfId="23916"/>
    <cellStyle name="Note 6 2 2 2 3 2 2" xfId="45102"/>
    <cellStyle name="Note 6 2 2 2 3 3" xfId="34498"/>
    <cellStyle name="Note 6 2 2 2 4" xfId="18803"/>
    <cellStyle name="Note 6 2 2 2 4 2" xfId="39990"/>
    <cellStyle name="Note 6 2 2 2 5" xfId="29209"/>
    <cellStyle name="Note 6 2 2 2_Table 2A-1_EFT (Annual)" xfId="7498"/>
    <cellStyle name="Note 6 2 2 3" xfId="5026"/>
    <cellStyle name="Note 6 2 2 3 2" xfId="13286"/>
    <cellStyle name="Note 6 2 2 3 2 2" xfId="25292"/>
    <cellStyle name="Note 6 2 2 3 2 2 2" xfId="46478"/>
    <cellStyle name="Note 6 2 2 3 2 3" xfId="35874"/>
    <cellStyle name="Note 6 2 2 3 3" xfId="20179"/>
    <cellStyle name="Note 6 2 2 3 3 2" xfId="41366"/>
    <cellStyle name="Note 6 2 2 3 4" xfId="30683"/>
    <cellStyle name="Note 6 2 2 3_Table 2A-1_EFT (Annual)" xfId="15857"/>
    <cellStyle name="Note 6 2 2 4" xfId="10630"/>
    <cellStyle name="Note 6 2 2 4 2" xfId="22746"/>
    <cellStyle name="Note 6 2 2 4 2 2" xfId="43932"/>
    <cellStyle name="Note 6 2 2 4 3" xfId="33328"/>
    <cellStyle name="Note 6 2 2 5" xfId="17633"/>
    <cellStyle name="Note 6 2 2 5 2" xfId="38820"/>
    <cellStyle name="Note 6 2 2 6" xfId="27940"/>
    <cellStyle name="Note 6 2 2_Table 2A-1_EFT (Annual)" xfId="7497"/>
    <cellStyle name="Note 6 2 3" xfId="1006"/>
    <cellStyle name="Note 6 2 3 2" xfId="4567"/>
    <cellStyle name="Note 6 2 3 2 2" xfId="12827"/>
    <cellStyle name="Note 6 2 3 2 2 2" xfId="24833"/>
    <cellStyle name="Note 6 2 3 2 2 2 2" xfId="46019"/>
    <cellStyle name="Note 6 2 3 2 2 3" xfId="35415"/>
    <cellStyle name="Note 6 2 3 2 3" xfId="19720"/>
    <cellStyle name="Note 6 2 3 2 3 2" xfId="40907"/>
    <cellStyle name="Note 6 2 3 2 4" xfId="30224"/>
    <cellStyle name="Note 6 2 3 2_Table 2A-1_EFT (Annual)" xfId="15858"/>
    <cellStyle name="Note 6 2 3 3" xfId="10171"/>
    <cellStyle name="Note 6 2 3 3 2" xfId="22287"/>
    <cellStyle name="Note 6 2 3 3 2 2" xfId="43473"/>
    <cellStyle name="Note 6 2 3 3 3" xfId="32869"/>
    <cellStyle name="Note 6 2 3 4" xfId="17174"/>
    <cellStyle name="Note 6 2 3 4 2" xfId="38361"/>
    <cellStyle name="Note 6 2 3 5" xfId="27481"/>
    <cellStyle name="Note 6 2 3_Table 2A-1_EFT (Annual)" xfId="7499"/>
    <cellStyle name="Note 6 2 4" xfId="2204"/>
    <cellStyle name="Note 6 2 4 2" xfId="5765"/>
    <cellStyle name="Note 6 2 4 2 2" xfId="13980"/>
    <cellStyle name="Note 6 2 4 2 2 2" xfId="25968"/>
    <cellStyle name="Note 6 2 4 2 2 2 2" xfId="47154"/>
    <cellStyle name="Note 6 2 4 2 2 3" xfId="36550"/>
    <cellStyle name="Note 6 2 4 2 3" xfId="20855"/>
    <cellStyle name="Note 6 2 4 2 3 2" xfId="42042"/>
    <cellStyle name="Note 6 2 4 2 4" xfId="31422"/>
    <cellStyle name="Note 6 2 4 2_Table 2A-1_EFT (Annual)" xfId="15859"/>
    <cellStyle name="Note 6 2 4 3" xfId="11324"/>
    <cellStyle name="Note 6 2 4 3 2" xfId="23422"/>
    <cellStyle name="Note 6 2 4 3 2 2" xfId="44608"/>
    <cellStyle name="Note 6 2 4 3 3" xfId="34004"/>
    <cellStyle name="Note 6 2 4 4" xfId="18309"/>
    <cellStyle name="Note 6 2 4 4 2" xfId="39496"/>
    <cellStyle name="Note 6 2 4 5" xfId="28679"/>
    <cellStyle name="Note 6 2 4_Table 2A-1_EFT (Annual)" xfId="7500"/>
    <cellStyle name="Note 6 2 5" xfId="4058"/>
    <cellStyle name="Note 6 2 5 2" xfId="12382"/>
    <cellStyle name="Note 6 2 5 2 2" xfId="24404"/>
    <cellStyle name="Note 6 2 5 2 2 2" xfId="45590"/>
    <cellStyle name="Note 6 2 5 2 3" xfId="34986"/>
    <cellStyle name="Note 6 2 5 3" xfId="19291"/>
    <cellStyle name="Note 6 2 5 3 2" xfId="40478"/>
    <cellStyle name="Note 6 2 5 4" xfId="29746"/>
    <cellStyle name="Note 6 2 5_Table 2A-1_EFT (Annual)" xfId="15860"/>
    <cellStyle name="Note 6 2 6" xfId="9721"/>
    <cellStyle name="Note 6 2 6 2" xfId="21858"/>
    <cellStyle name="Note 6 2 6 2 2" xfId="43044"/>
    <cellStyle name="Note 6 2 6 3" xfId="32440"/>
    <cellStyle name="Note 6 2 7" xfId="16745"/>
    <cellStyle name="Note 6 2 7 2" xfId="37932"/>
    <cellStyle name="Note 6 2 8" xfId="27003"/>
    <cellStyle name="Note 6 2_Table 2A-1_EFT (Annual)" xfId="3311"/>
    <cellStyle name="Note 6 3" xfId="321"/>
    <cellStyle name="Note 6 3 2" xfId="1309"/>
    <cellStyle name="Note 6 3 2 2" xfId="2579"/>
    <cellStyle name="Note 6 3 2 2 2" xfId="6140"/>
    <cellStyle name="Note 6 3 2 2 2 2" xfId="14334"/>
    <cellStyle name="Note 6 3 2 2 2 2 2" xfId="26306"/>
    <cellStyle name="Note 6 3 2 2 2 2 2 2" xfId="47492"/>
    <cellStyle name="Note 6 3 2 2 2 2 3" xfId="36888"/>
    <cellStyle name="Note 6 3 2 2 2 3" xfId="21193"/>
    <cellStyle name="Note 6 3 2 2 2 3 2" xfId="42380"/>
    <cellStyle name="Note 6 3 2 2 2 4" xfId="31796"/>
    <cellStyle name="Note 6 3 2 2 2_Table 2A-1_EFT (Annual)" xfId="15861"/>
    <cellStyle name="Note 6 3 2 2 3" xfId="11676"/>
    <cellStyle name="Note 6 3 2 2 3 2" xfId="23760"/>
    <cellStyle name="Note 6 3 2 2 3 2 2" xfId="44946"/>
    <cellStyle name="Note 6 3 2 2 3 3" xfId="34342"/>
    <cellStyle name="Note 6 3 2 2 4" xfId="18647"/>
    <cellStyle name="Note 6 3 2 2 4 2" xfId="39834"/>
    <cellStyle name="Note 6 3 2 2 5" xfId="29053"/>
    <cellStyle name="Note 6 3 2 2_Table 2A-1_EFT (Annual)" xfId="7502"/>
    <cellStyle name="Note 6 3 2 3" xfId="4870"/>
    <cellStyle name="Note 6 3 2 3 2" xfId="13130"/>
    <cellStyle name="Note 6 3 2 3 2 2" xfId="25136"/>
    <cellStyle name="Note 6 3 2 3 2 2 2" xfId="46322"/>
    <cellStyle name="Note 6 3 2 3 2 3" xfId="35718"/>
    <cellStyle name="Note 6 3 2 3 3" xfId="20023"/>
    <cellStyle name="Note 6 3 2 3 3 2" xfId="41210"/>
    <cellStyle name="Note 6 3 2 3 4" xfId="30527"/>
    <cellStyle name="Note 6 3 2 3_Table 2A-1_EFT (Annual)" xfId="15862"/>
    <cellStyle name="Note 6 3 2 4" xfId="10474"/>
    <cellStyle name="Note 6 3 2 4 2" xfId="22590"/>
    <cellStyle name="Note 6 3 2 4 2 2" xfId="43776"/>
    <cellStyle name="Note 6 3 2 4 3" xfId="33172"/>
    <cellStyle name="Note 6 3 2 5" xfId="17477"/>
    <cellStyle name="Note 6 3 2 5 2" xfId="38664"/>
    <cellStyle name="Note 6 3 2 6" xfId="27784"/>
    <cellStyle name="Note 6 3 2_Table 2A-1_EFT (Annual)" xfId="7501"/>
    <cellStyle name="Note 6 3 3" xfId="869"/>
    <cellStyle name="Note 6 3 3 2" xfId="4430"/>
    <cellStyle name="Note 6 3 3 2 2" xfId="12695"/>
    <cellStyle name="Note 6 3 3 2 2 2" xfId="24707"/>
    <cellStyle name="Note 6 3 3 2 2 2 2" xfId="45893"/>
    <cellStyle name="Note 6 3 3 2 2 3" xfId="35289"/>
    <cellStyle name="Note 6 3 3 2 3" xfId="19594"/>
    <cellStyle name="Note 6 3 3 2 3 2" xfId="40781"/>
    <cellStyle name="Note 6 3 3 2 4" xfId="30087"/>
    <cellStyle name="Note 6 3 3 2_Table 2A-1_EFT (Annual)" xfId="15863"/>
    <cellStyle name="Note 6 3 3 3" xfId="10042"/>
    <cellStyle name="Note 6 3 3 3 2" xfId="22161"/>
    <cellStyle name="Note 6 3 3 3 2 2" xfId="43347"/>
    <cellStyle name="Note 6 3 3 3 3" xfId="32743"/>
    <cellStyle name="Note 6 3 3 4" xfId="17048"/>
    <cellStyle name="Note 6 3 3 4 2" xfId="38235"/>
    <cellStyle name="Note 6 3 3 5" xfId="27344"/>
    <cellStyle name="Note 6 3 3_Table 2A-1_EFT (Annual)" xfId="7503"/>
    <cellStyle name="Note 6 3 4" xfId="2048"/>
    <cellStyle name="Note 6 3 4 2" xfId="5609"/>
    <cellStyle name="Note 6 3 4 2 2" xfId="13824"/>
    <cellStyle name="Note 6 3 4 2 2 2" xfId="25812"/>
    <cellStyle name="Note 6 3 4 2 2 2 2" xfId="46998"/>
    <cellStyle name="Note 6 3 4 2 2 3" xfId="36394"/>
    <cellStyle name="Note 6 3 4 2 3" xfId="20699"/>
    <cellStyle name="Note 6 3 4 2 3 2" xfId="41886"/>
    <cellStyle name="Note 6 3 4 2 4" xfId="31266"/>
    <cellStyle name="Note 6 3 4 2_Table 2A-1_EFT (Annual)" xfId="15864"/>
    <cellStyle name="Note 6 3 4 3" xfId="11168"/>
    <cellStyle name="Note 6 3 4 3 2" xfId="23266"/>
    <cellStyle name="Note 6 3 4 3 2 2" xfId="44452"/>
    <cellStyle name="Note 6 3 4 3 3" xfId="33848"/>
    <cellStyle name="Note 6 3 4 4" xfId="18153"/>
    <cellStyle name="Note 6 3 4 4 2" xfId="39340"/>
    <cellStyle name="Note 6 3 4 5" xfId="28523"/>
    <cellStyle name="Note 6 3 4_Table 2A-1_EFT (Annual)" xfId="7504"/>
    <cellStyle name="Note 6 3 5" xfId="3891"/>
    <cellStyle name="Note 6 3 5 2" xfId="12223"/>
    <cellStyle name="Note 6 3 5 2 2" xfId="24248"/>
    <cellStyle name="Note 6 3 5 2 2 2" xfId="45434"/>
    <cellStyle name="Note 6 3 5 2 3" xfId="34830"/>
    <cellStyle name="Note 6 3 5 3" xfId="19135"/>
    <cellStyle name="Note 6 3 5 3 2" xfId="40322"/>
    <cellStyle name="Note 6 3 5 4" xfId="29579"/>
    <cellStyle name="Note 6 3 5_Table 2A-1_EFT (Annual)" xfId="15865"/>
    <cellStyle name="Note 6 3 6" xfId="9560"/>
    <cellStyle name="Note 6 3 6 2" xfId="21702"/>
    <cellStyle name="Note 6 3 6 2 2" xfId="42888"/>
    <cellStyle name="Note 6 3 6 3" xfId="32284"/>
    <cellStyle name="Note 6 3 7" xfId="16589"/>
    <cellStyle name="Note 6 3 7 2" xfId="37776"/>
    <cellStyle name="Note 6 3 8" xfId="26836"/>
    <cellStyle name="Note 6 3_Table 2A-1_EFT (Annual)" xfId="3312"/>
    <cellStyle name="Note 6 4" xfId="1143"/>
    <cellStyle name="Note 6 4 2" xfId="2413"/>
    <cellStyle name="Note 6 4 2 2" xfId="5974"/>
    <cellStyle name="Note 6 4 2 2 2" xfId="14168"/>
    <cellStyle name="Note 6 4 2 2 2 2" xfId="26140"/>
    <cellStyle name="Note 6 4 2 2 2 2 2" xfId="47326"/>
    <cellStyle name="Note 6 4 2 2 2 3" xfId="36722"/>
    <cellStyle name="Note 6 4 2 2 3" xfId="21027"/>
    <cellStyle name="Note 6 4 2 2 3 2" xfId="42214"/>
    <cellStyle name="Note 6 4 2 2 4" xfId="31630"/>
    <cellStyle name="Note 6 4 2 2_Table 2A-1_EFT (Annual)" xfId="15866"/>
    <cellStyle name="Note 6 4 2 3" xfId="11510"/>
    <cellStyle name="Note 6 4 2 3 2" xfId="23594"/>
    <cellStyle name="Note 6 4 2 3 2 2" xfId="44780"/>
    <cellStyle name="Note 6 4 2 3 3" xfId="34176"/>
    <cellStyle name="Note 6 4 2 4" xfId="18481"/>
    <cellStyle name="Note 6 4 2 4 2" xfId="39668"/>
    <cellStyle name="Note 6 4 2 5" xfId="28887"/>
    <cellStyle name="Note 6 4 2_Table 2A-1_EFT (Annual)" xfId="7506"/>
    <cellStyle name="Note 6 4 3" xfId="4704"/>
    <cellStyle name="Note 6 4 3 2" xfId="12964"/>
    <cellStyle name="Note 6 4 3 2 2" xfId="24970"/>
    <cellStyle name="Note 6 4 3 2 2 2" xfId="46156"/>
    <cellStyle name="Note 6 4 3 2 3" xfId="35552"/>
    <cellStyle name="Note 6 4 3 3" xfId="19857"/>
    <cellStyle name="Note 6 4 3 3 2" xfId="41044"/>
    <cellStyle name="Note 6 4 3 4" xfId="30361"/>
    <cellStyle name="Note 6 4 3_Table 2A-1_EFT (Annual)" xfId="15867"/>
    <cellStyle name="Note 6 4 4" xfId="10308"/>
    <cellStyle name="Note 6 4 4 2" xfId="22424"/>
    <cellStyle name="Note 6 4 4 2 2" xfId="43610"/>
    <cellStyle name="Note 6 4 4 3" xfId="33006"/>
    <cellStyle name="Note 6 4 5" xfId="17311"/>
    <cellStyle name="Note 6 4 5 2" xfId="38498"/>
    <cellStyle name="Note 6 4 6" xfId="27618"/>
    <cellStyle name="Note 6 4_Table 2A-1_EFT (Annual)" xfId="7505"/>
    <cellStyle name="Note 6 5" xfId="710"/>
    <cellStyle name="Note 6 5 2" xfId="4271"/>
    <cellStyle name="Note 6 5 2 2" xfId="12555"/>
    <cellStyle name="Note 6 5 2 2 2" xfId="24573"/>
    <cellStyle name="Note 6 5 2 2 2 2" xfId="45759"/>
    <cellStyle name="Note 6 5 2 2 3" xfId="35155"/>
    <cellStyle name="Note 6 5 2 3" xfId="19460"/>
    <cellStyle name="Note 6 5 2 3 2" xfId="40647"/>
    <cellStyle name="Note 6 5 2 4" xfId="29928"/>
    <cellStyle name="Note 6 5 2_Table 2A-1_EFT (Annual)" xfId="15868"/>
    <cellStyle name="Note 6 5 3" xfId="9902"/>
    <cellStyle name="Note 6 5 3 2" xfId="22027"/>
    <cellStyle name="Note 6 5 3 2 2" xfId="43213"/>
    <cellStyle name="Note 6 5 3 3" xfId="32609"/>
    <cellStyle name="Note 6 5 4" xfId="16914"/>
    <cellStyle name="Note 6 5 4 2" xfId="38101"/>
    <cellStyle name="Note 6 5 5" xfId="27185"/>
    <cellStyle name="Note 6 5_Table 2A-1_EFT (Annual)" xfId="7507"/>
    <cellStyle name="Note 6 6" xfId="1819"/>
    <cellStyle name="Note 6 6 2" xfId="5380"/>
    <cellStyle name="Note 6 6 2 2" xfId="13595"/>
    <cellStyle name="Note 6 6 2 2 2" xfId="25583"/>
    <cellStyle name="Note 6 6 2 2 2 2" xfId="46769"/>
    <cellStyle name="Note 6 6 2 2 3" xfId="36165"/>
    <cellStyle name="Note 6 6 2 3" xfId="20470"/>
    <cellStyle name="Note 6 6 2 3 2" xfId="41657"/>
    <cellStyle name="Note 6 6 2 4" xfId="31037"/>
    <cellStyle name="Note 6 6 2_Table 2A-1_EFT (Annual)" xfId="15869"/>
    <cellStyle name="Note 6 6 3" xfId="10939"/>
    <cellStyle name="Note 6 6 3 2" xfId="23037"/>
    <cellStyle name="Note 6 6 3 2 2" xfId="44223"/>
    <cellStyle name="Note 6 6 3 3" xfId="33619"/>
    <cellStyle name="Note 6 6 4" xfId="17924"/>
    <cellStyle name="Note 6 6 4 2" xfId="39111"/>
    <cellStyle name="Note 6 6 5" xfId="28294"/>
    <cellStyle name="Note 6 6_Table 2A-1_EFT (Annual)" xfId="7508"/>
    <cellStyle name="Note 6 7" xfId="3678"/>
    <cellStyle name="Note 6 7 2" xfId="12051"/>
    <cellStyle name="Note 6 7 2 2" xfId="24082"/>
    <cellStyle name="Note 6 7 2 2 2" xfId="45268"/>
    <cellStyle name="Note 6 7 2 3" xfId="34664"/>
    <cellStyle name="Note 6 7 3" xfId="18969"/>
    <cellStyle name="Note 6 7 3 2" xfId="40156"/>
    <cellStyle name="Note 6 7 4" xfId="29388"/>
    <cellStyle name="Note 6 7_Table 2A-1_EFT (Annual)" xfId="15870"/>
    <cellStyle name="Note 6 8" xfId="9368"/>
    <cellStyle name="Note 6 8 2" xfId="21536"/>
    <cellStyle name="Note 6 8 2 2" xfId="42722"/>
    <cellStyle name="Note 6 8 3" xfId="32118"/>
    <cellStyle name="Note 6 9" xfId="16423"/>
    <cellStyle name="Note 6 9 2" xfId="37610"/>
    <cellStyle name="Note 6_Table 2A-1_EFT (Annual)" xfId="3310"/>
    <cellStyle name="Note 7" xfId="108"/>
    <cellStyle name="Note 7 10" xfId="26663"/>
    <cellStyle name="Note 7 2" xfId="501"/>
    <cellStyle name="Note 7 2 2" xfId="1478"/>
    <cellStyle name="Note 7 2 2 2" xfId="2748"/>
    <cellStyle name="Note 7 2 2 2 2" xfId="6309"/>
    <cellStyle name="Note 7 2 2 2 2 2" xfId="14503"/>
    <cellStyle name="Note 7 2 2 2 2 2 2" xfId="26475"/>
    <cellStyle name="Note 7 2 2 2 2 2 2 2" xfId="47661"/>
    <cellStyle name="Note 7 2 2 2 2 2 3" xfId="37057"/>
    <cellStyle name="Note 7 2 2 2 2 3" xfId="21362"/>
    <cellStyle name="Note 7 2 2 2 2 3 2" xfId="42549"/>
    <cellStyle name="Note 7 2 2 2 2 4" xfId="31965"/>
    <cellStyle name="Note 7 2 2 2 2_Table 2A-1_EFT (Annual)" xfId="15871"/>
    <cellStyle name="Note 7 2 2 2 3" xfId="11845"/>
    <cellStyle name="Note 7 2 2 2 3 2" xfId="23929"/>
    <cellStyle name="Note 7 2 2 2 3 2 2" xfId="45115"/>
    <cellStyle name="Note 7 2 2 2 3 3" xfId="34511"/>
    <cellStyle name="Note 7 2 2 2 4" xfId="18816"/>
    <cellStyle name="Note 7 2 2 2 4 2" xfId="40003"/>
    <cellStyle name="Note 7 2 2 2 5" xfId="29222"/>
    <cellStyle name="Note 7 2 2 2_Table 2A-1_EFT (Annual)" xfId="7510"/>
    <cellStyle name="Note 7 2 2 3" xfId="5039"/>
    <cellStyle name="Note 7 2 2 3 2" xfId="13299"/>
    <cellStyle name="Note 7 2 2 3 2 2" xfId="25305"/>
    <cellStyle name="Note 7 2 2 3 2 2 2" xfId="46491"/>
    <cellStyle name="Note 7 2 2 3 2 3" xfId="35887"/>
    <cellStyle name="Note 7 2 2 3 3" xfId="20192"/>
    <cellStyle name="Note 7 2 2 3 3 2" xfId="41379"/>
    <cellStyle name="Note 7 2 2 3 4" xfId="30696"/>
    <cellStyle name="Note 7 2 2 3_Table 2A-1_EFT (Annual)" xfId="15872"/>
    <cellStyle name="Note 7 2 2 4" xfId="10643"/>
    <cellStyle name="Note 7 2 2 4 2" xfId="22759"/>
    <cellStyle name="Note 7 2 2 4 2 2" xfId="43945"/>
    <cellStyle name="Note 7 2 2 4 3" xfId="33341"/>
    <cellStyle name="Note 7 2 2 5" xfId="17646"/>
    <cellStyle name="Note 7 2 2 5 2" xfId="38833"/>
    <cellStyle name="Note 7 2 2 6" xfId="27953"/>
    <cellStyle name="Note 7 2 2_Table 2A-1_EFT (Annual)" xfId="7509"/>
    <cellStyle name="Note 7 2 3" xfId="1015"/>
    <cellStyle name="Note 7 2 3 2" xfId="4576"/>
    <cellStyle name="Note 7 2 3 2 2" xfId="12836"/>
    <cellStyle name="Note 7 2 3 2 2 2" xfId="24842"/>
    <cellStyle name="Note 7 2 3 2 2 2 2" xfId="46028"/>
    <cellStyle name="Note 7 2 3 2 2 3" xfId="35424"/>
    <cellStyle name="Note 7 2 3 2 3" xfId="19729"/>
    <cellStyle name="Note 7 2 3 2 3 2" xfId="40916"/>
    <cellStyle name="Note 7 2 3 2 4" xfId="30233"/>
    <cellStyle name="Note 7 2 3 2_Table 2A-1_EFT (Annual)" xfId="15873"/>
    <cellStyle name="Note 7 2 3 3" xfId="10180"/>
    <cellStyle name="Note 7 2 3 3 2" xfId="22296"/>
    <cellStyle name="Note 7 2 3 3 2 2" xfId="43482"/>
    <cellStyle name="Note 7 2 3 3 3" xfId="32878"/>
    <cellStyle name="Note 7 2 3 4" xfId="17183"/>
    <cellStyle name="Note 7 2 3 4 2" xfId="38370"/>
    <cellStyle name="Note 7 2 3 5" xfId="27490"/>
    <cellStyle name="Note 7 2 3_Table 2A-1_EFT (Annual)" xfId="7511"/>
    <cellStyle name="Note 7 2 4" xfId="2217"/>
    <cellStyle name="Note 7 2 4 2" xfId="5778"/>
    <cellStyle name="Note 7 2 4 2 2" xfId="13993"/>
    <cellStyle name="Note 7 2 4 2 2 2" xfId="25981"/>
    <cellStyle name="Note 7 2 4 2 2 2 2" xfId="47167"/>
    <cellStyle name="Note 7 2 4 2 2 3" xfId="36563"/>
    <cellStyle name="Note 7 2 4 2 3" xfId="20868"/>
    <cellStyle name="Note 7 2 4 2 3 2" xfId="42055"/>
    <cellStyle name="Note 7 2 4 2 4" xfId="31435"/>
    <cellStyle name="Note 7 2 4 2_Table 2A-1_EFT (Annual)" xfId="15874"/>
    <cellStyle name="Note 7 2 4 3" xfId="11337"/>
    <cellStyle name="Note 7 2 4 3 2" xfId="23435"/>
    <cellStyle name="Note 7 2 4 3 2 2" xfId="44621"/>
    <cellStyle name="Note 7 2 4 3 3" xfId="34017"/>
    <cellStyle name="Note 7 2 4 4" xfId="18322"/>
    <cellStyle name="Note 7 2 4 4 2" xfId="39509"/>
    <cellStyle name="Note 7 2 4 5" xfId="28692"/>
    <cellStyle name="Note 7 2 4_Table 2A-1_EFT (Annual)" xfId="7512"/>
    <cellStyle name="Note 7 2 5" xfId="4071"/>
    <cellStyle name="Note 7 2 5 2" xfId="12395"/>
    <cellStyle name="Note 7 2 5 2 2" xfId="24417"/>
    <cellStyle name="Note 7 2 5 2 2 2" xfId="45603"/>
    <cellStyle name="Note 7 2 5 2 3" xfId="34999"/>
    <cellStyle name="Note 7 2 5 3" xfId="19304"/>
    <cellStyle name="Note 7 2 5 3 2" xfId="40491"/>
    <cellStyle name="Note 7 2 5 4" xfId="29759"/>
    <cellStyle name="Note 7 2 5_Table 2A-1_EFT (Annual)" xfId="15875"/>
    <cellStyle name="Note 7 2 6" xfId="9734"/>
    <cellStyle name="Note 7 2 6 2" xfId="21871"/>
    <cellStyle name="Note 7 2 6 2 2" xfId="43057"/>
    <cellStyle name="Note 7 2 6 3" xfId="32453"/>
    <cellStyle name="Note 7 2 7" xfId="16758"/>
    <cellStyle name="Note 7 2 7 2" xfId="37945"/>
    <cellStyle name="Note 7 2 8" xfId="27016"/>
    <cellStyle name="Note 7 2_Table 2A-1_EFT (Annual)" xfId="3314"/>
    <cellStyle name="Note 7 3" xfId="339"/>
    <cellStyle name="Note 7 3 2" xfId="1322"/>
    <cellStyle name="Note 7 3 2 2" xfId="2592"/>
    <cellStyle name="Note 7 3 2 2 2" xfId="6153"/>
    <cellStyle name="Note 7 3 2 2 2 2" xfId="14347"/>
    <cellStyle name="Note 7 3 2 2 2 2 2" xfId="26319"/>
    <cellStyle name="Note 7 3 2 2 2 2 2 2" xfId="47505"/>
    <cellStyle name="Note 7 3 2 2 2 2 3" xfId="36901"/>
    <cellStyle name="Note 7 3 2 2 2 3" xfId="21206"/>
    <cellStyle name="Note 7 3 2 2 2 3 2" xfId="42393"/>
    <cellStyle name="Note 7 3 2 2 2 4" xfId="31809"/>
    <cellStyle name="Note 7 3 2 2 2_Table 2A-1_EFT (Annual)" xfId="15876"/>
    <cellStyle name="Note 7 3 2 2 3" xfId="11689"/>
    <cellStyle name="Note 7 3 2 2 3 2" xfId="23773"/>
    <cellStyle name="Note 7 3 2 2 3 2 2" xfId="44959"/>
    <cellStyle name="Note 7 3 2 2 3 3" xfId="34355"/>
    <cellStyle name="Note 7 3 2 2 4" xfId="18660"/>
    <cellStyle name="Note 7 3 2 2 4 2" xfId="39847"/>
    <cellStyle name="Note 7 3 2 2 5" xfId="29066"/>
    <cellStyle name="Note 7 3 2 2_Table 2A-1_EFT (Annual)" xfId="7514"/>
    <cellStyle name="Note 7 3 2 3" xfId="4883"/>
    <cellStyle name="Note 7 3 2 3 2" xfId="13143"/>
    <cellStyle name="Note 7 3 2 3 2 2" xfId="25149"/>
    <cellStyle name="Note 7 3 2 3 2 2 2" xfId="46335"/>
    <cellStyle name="Note 7 3 2 3 2 3" xfId="35731"/>
    <cellStyle name="Note 7 3 2 3 3" xfId="20036"/>
    <cellStyle name="Note 7 3 2 3 3 2" xfId="41223"/>
    <cellStyle name="Note 7 3 2 3 4" xfId="30540"/>
    <cellStyle name="Note 7 3 2 3_Table 2A-1_EFT (Annual)" xfId="15877"/>
    <cellStyle name="Note 7 3 2 4" xfId="10487"/>
    <cellStyle name="Note 7 3 2 4 2" xfId="22603"/>
    <cellStyle name="Note 7 3 2 4 2 2" xfId="43789"/>
    <cellStyle name="Note 7 3 2 4 3" xfId="33185"/>
    <cellStyle name="Note 7 3 2 5" xfId="17490"/>
    <cellStyle name="Note 7 3 2 5 2" xfId="38677"/>
    <cellStyle name="Note 7 3 2 6" xfId="27797"/>
    <cellStyle name="Note 7 3 2_Table 2A-1_EFT (Annual)" xfId="7513"/>
    <cellStyle name="Note 7 3 3" xfId="883"/>
    <cellStyle name="Note 7 3 3 2" xfId="4444"/>
    <cellStyle name="Note 7 3 3 2 2" xfId="12706"/>
    <cellStyle name="Note 7 3 3 2 2 2" xfId="24716"/>
    <cellStyle name="Note 7 3 3 2 2 2 2" xfId="45902"/>
    <cellStyle name="Note 7 3 3 2 2 3" xfId="35298"/>
    <cellStyle name="Note 7 3 3 2 3" xfId="19603"/>
    <cellStyle name="Note 7 3 3 2 3 2" xfId="40790"/>
    <cellStyle name="Note 7 3 3 2 4" xfId="30101"/>
    <cellStyle name="Note 7 3 3 2_Table 2A-1_EFT (Annual)" xfId="15878"/>
    <cellStyle name="Note 7 3 3 3" xfId="10053"/>
    <cellStyle name="Note 7 3 3 3 2" xfId="22170"/>
    <cellStyle name="Note 7 3 3 3 2 2" xfId="43356"/>
    <cellStyle name="Note 7 3 3 3 3" xfId="32752"/>
    <cellStyle name="Note 7 3 3 4" xfId="17057"/>
    <cellStyle name="Note 7 3 3 4 2" xfId="38244"/>
    <cellStyle name="Note 7 3 3 5" xfId="27358"/>
    <cellStyle name="Note 7 3 3_Table 2A-1_EFT (Annual)" xfId="7515"/>
    <cellStyle name="Note 7 3 4" xfId="2061"/>
    <cellStyle name="Note 7 3 4 2" xfId="5622"/>
    <cellStyle name="Note 7 3 4 2 2" xfId="13837"/>
    <cellStyle name="Note 7 3 4 2 2 2" xfId="25825"/>
    <cellStyle name="Note 7 3 4 2 2 2 2" xfId="47011"/>
    <cellStyle name="Note 7 3 4 2 2 3" xfId="36407"/>
    <cellStyle name="Note 7 3 4 2 3" xfId="20712"/>
    <cellStyle name="Note 7 3 4 2 3 2" xfId="41899"/>
    <cellStyle name="Note 7 3 4 2 4" xfId="31279"/>
    <cellStyle name="Note 7 3 4 2_Table 2A-1_EFT (Annual)" xfId="15879"/>
    <cellStyle name="Note 7 3 4 3" xfId="11181"/>
    <cellStyle name="Note 7 3 4 3 2" xfId="23279"/>
    <cellStyle name="Note 7 3 4 3 2 2" xfId="44465"/>
    <cellStyle name="Note 7 3 4 3 3" xfId="33861"/>
    <cellStyle name="Note 7 3 4 4" xfId="18166"/>
    <cellStyle name="Note 7 3 4 4 2" xfId="39353"/>
    <cellStyle name="Note 7 3 4 5" xfId="28536"/>
    <cellStyle name="Note 7 3 4_Table 2A-1_EFT (Annual)" xfId="7516"/>
    <cellStyle name="Note 7 3 5" xfId="3909"/>
    <cellStyle name="Note 7 3 5 2" xfId="12237"/>
    <cellStyle name="Note 7 3 5 2 2" xfId="24261"/>
    <cellStyle name="Note 7 3 5 2 2 2" xfId="45447"/>
    <cellStyle name="Note 7 3 5 2 3" xfId="34843"/>
    <cellStyle name="Note 7 3 5 3" xfId="19148"/>
    <cellStyle name="Note 7 3 5 3 2" xfId="40335"/>
    <cellStyle name="Note 7 3 5 4" xfId="29597"/>
    <cellStyle name="Note 7 3 5_Table 2A-1_EFT (Annual)" xfId="15880"/>
    <cellStyle name="Note 7 3 6" xfId="9574"/>
    <cellStyle name="Note 7 3 6 2" xfId="21715"/>
    <cellStyle name="Note 7 3 6 2 2" xfId="42901"/>
    <cellStyle name="Note 7 3 6 3" xfId="32297"/>
    <cellStyle name="Note 7 3 7" xfId="16602"/>
    <cellStyle name="Note 7 3 7 2" xfId="37789"/>
    <cellStyle name="Note 7 3 8" xfId="26854"/>
    <cellStyle name="Note 7 3_Table 2A-1_EFT (Annual)" xfId="3315"/>
    <cellStyle name="Note 7 4" xfId="1156"/>
    <cellStyle name="Note 7 4 2" xfId="2426"/>
    <cellStyle name="Note 7 4 2 2" xfId="5987"/>
    <cellStyle name="Note 7 4 2 2 2" xfId="14181"/>
    <cellStyle name="Note 7 4 2 2 2 2" xfId="26153"/>
    <cellStyle name="Note 7 4 2 2 2 2 2" xfId="47339"/>
    <cellStyle name="Note 7 4 2 2 2 3" xfId="36735"/>
    <cellStyle name="Note 7 4 2 2 3" xfId="21040"/>
    <cellStyle name="Note 7 4 2 2 3 2" xfId="42227"/>
    <cellStyle name="Note 7 4 2 2 4" xfId="31643"/>
    <cellStyle name="Note 7 4 2 2_Table 2A-1_EFT (Annual)" xfId="15881"/>
    <cellStyle name="Note 7 4 2 3" xfId="11523"/>
    <cellStyle name="Note 7 4 2 3 2" xfId="23607"/>
    <cellStyle name="Note 7 4 2 3 2 2" xfId="44793"/>
    <cellStyle name="Note 7 4 2 3 3" xfId="34189"/>
    <cellStyle name="Note 7 4 2 4" xfId="18494"/>
    <cellStyle name="Note 7 4 2 4 2" xfId="39681"/>
    <cellStyle name="Note 7 4 2 5" xfId="28900"/>
    <cellStyle name="Note 7 4 2_Table 2A-1_EFT (Annual)" xfId="7518"/>
    <cellStyle name="Note 7 4 3" xfId="4717"/>
    <cellStyle name="Note 7 4 3 2" xfId="12977"/>
    <cellStyle name="Note 7 4 3 2 2" xfId="24983"/>
    <cellStyle name="Note 7 4 3 2 2 2" xfId="46169"/>
    <cellStyle name="Note 7 4 3 2 3" xfId="35565"/>
    <cellStyle name="Note 7 4 3 3" xfId="19870"/>
    <cellStyle name="Note 7 4 3 3 2" xfId="41057"/>
    <cellStyle name="Note 7 4 3 4" xfId="30374"/>
    <cellStyle name="Note 7 4 3_Table 2A-1_EFT (Annual)" xfId="15882"/>
    <cellStyle name="Note 7 4 4" xfId="10321"/>
    <cellStyle name="Note 7 4 4 2" xfId="22437"/>
    <cellStyle name="Note 7 4 4 2 2" xfId="43623"/>
    <cellStyle name="Note 7 4 4 3" xfId="33019"/>
    <cellStyle name="Note 7 4 5" xfId="17324"/>
    <cellStyle name="Note 7 4 5 2" xfId="38511"/>
    <cellStyle name="Note 7 4 6" xfId="27631"/>
    <cellStyle name="Note 7 4_Table 2A-1_EFT (Annual)" xfId="7517"/>
    <cellStyle name="Note 7 5" xfId="724"/>
    <cellStyle name="Note 7 5 2" xfId="4285"/>
    <cellStyle name="Note 7 5 2 2" xfId="12565"/>
    <cellStyle name="Note 7 5 2 2 2" xfId="24582"/>
    <cellStyle name="Note 7 5 2 2 2 2" xfId="45768"/>
    <cellStyle name="Note 7 5 2 2 3" xfId="35164"/>
    <cellStyle name="Note 7 5 2 3" xfId="19469"/>
    <cellStyle name="Note 7 5 2 3 2" xfId="40656"/>
    <cellStyle name="Note 7 5 2 4" xfId="29942"/>
    <cellStyle name="Note 7 5 2_Table 2A-1_EFT (Annual)" xfId="15883"/>
    <cellStyle name="Note 7 5 3" xfId="9913"/>
    <cellStyle name="Note 7 5 3 2" xfId="22036"/>
    <cellStyle name="Note 7 5 3 2 2" xfId="43222"/>
    <cellStyle name="Note 7 5 3 3" xfId="32618"/>
    <cellStyle name="Note 7 5 4" xfId="16923"/>
    <cellStyle name="Note 7 5 4 2" xfId="38110"/>
    <cellStyle name="Note 7 5 5" xfId="27199"/>
    <cellStyle name="Note 7 5_Table 2A-1_EFT (Annual)" xfId="7519"/>
    <cellStyle name="Note 7 6" xfId="1870"/>
    <cellStyle name="Note 7 6 2" xfId="5431"/>
    <cellStyle name="Note 7 6 2 2" xfId="13646"/>
    <cellStyle name="Note 7 6 2 2 2" xfId="25634"/>
    <cellStyle name="Note 7 6 2 2 2 2" xfId="46820"/>
    <cellStyle name="Note 7 6 2 2 3" xfId="36216"/>
    <cellStyle name="Note 7 6 2 3" xfId="20521"/>
    <cellStyle name="Note 7 6 2 3 2" xfId="41708"/>
    <cellStyle name="Note 7 6 2 4" xfId="31088"/>
    <cellStyle name="Note 7 6 2_Table 2A-1_EFT (Annual)" xfId="15884"/>
    <cellStyle name="Note 7 6 3" xfId="10990"/>
    <cellStyle name="Note 7 6 3 2" xfId="23088"/>
    <cellStyle name="Note 7 6 3 2 2" xfId="44274"/>
    <cellStyle name="Note 7 6 3 3" xfId="33670"/>
    <cellStyle name="Note 7 6 4" xfId="17975"/>
    <cellStyle name="Note 7 6 4 2" xfId="39162"/>
    <cellStyle name="Note 7 6 5" xfId="28345"/>
    <cellStyle name="Note 7 6_Table 2A-1_EFT (Annual)" xfId="7520"/>
    <cellStyle name="Note 7 7" xfId="3697"/>
    <cellStyle name="Note 7 7 2" xfId="12065"/>
    <cellStyle name="Note 7 7 2 2" xfId="24095"/>
    <cellStyle name="Note 7 7 2 2 2" xfId="45281"/>
    <cellStyle name="Note 7 7 2 3" xfId="34677"/>
    <cellStyle name="Note 7 7 3" xfId="18982"/>
    <cellStyle name="Note 7 7 3 2" xfId="40169"/>
    <cellStyle name="Note 7 7 4" xfId="29406"/>
    <cellStyle name="Note 7 7_Table 2A-1_EFT (Annual)" xfId="15885"/>
    <cellStyle name="Note 7 8" xfId="9384"/>
    <cellStyle name="Note 7 8 2" xfId="21549"/>
    <cellStyle name="Note 7 8 2 2" xfId="42735"/>
    <cellStyle name="Note 7 8 3" xfId="32131"/>
    <cellStyle name="Note 7 9" xfId="16436"/>
    <cellStyle name="Note 7 9 2" xfId="37623"/>
    <cellStyle name="Note 7_Table 2A-1_EFT (Annual)" xfId="3313"/>
    <cellStyle name="Note 8" xfId="130"/>
    <cellStyle name="Note 8 10" xfId="26685"/>
    <cellStyle name="Note 8 2" xfId="523"/>
    <cellStyle name="Note 8 2 2" xfId="1500"/>
    <cellStyle name="Note 8 2 2 2" xfId="2770"/>
    <cellStyle name="Note 8 2 2 2 2" xfId="6331"/>
    <cellStyle name="Note 8 2 2 2 2 2" xfId="14525"/>
    <cellStyle name="Note 8 2 2 2 2 2 2" xfId="26497"/>
    <cellStyle name="Note 8 2 2 2 2 2 2 2" xfId="47683"/>
    <cellStyle name="Note 8 2 2 2 2 2 3" xfId="37079"/>
    <cellStyle name="Note 8 2 2 2 2 3" xfId="21384"/>
    <cellStyle name="Note 8 2 2 2 2 3 2" xfId="42571"/>
    <cellStyle name="Note 8 2 2 2 2 4" xfId="31987"/>
    <cellStyle name="Note 8 2 2 2 2_Table 2A-1_EFT (Annual)" xfId="15886"/>
    <cellStyle name="Note 8 2 2 2 3" xfId="11867"/>
    <cellStyle name="Note 8 2 2 2 3 2" xfId="23951"/>
    <cellStyle name="Note 8 2 2 2 3 2 2" xfId="45137"/>
    <cellStyle name="Note 8 2 2 2 3 3" xfId="34533"/>
    <cellStyle name="Note 8 2 2 2 4" xfId="18838"/>
    <cellStyle name="Note 8 2 2 2 4 2" xfId="40025"/>
    <cellStyle name="Note 8 2 2 2 5" xfId="29244"/>
    <cellStyle name="Note 8 2 2 2_Table 2A-1_EFT (Annual)" xfId="7522"/>
    <cellStyle name="Note 8 2 2 3" xfId="5061"/>
    <cellStyle name="Note 8 2 2 3 2" xfId="13321"/>
    <cellStyle name="Note 8 2 2 3 2 2" xfId="25327"/>
    <cellStyle name="Note 8 2 2 3 2 2 2" xfId="46513"/>
    <cellStyle name="Note 8 2 2 3 2 3" xfId="35909"/>
    <cellStyle name="Note 8 2 2 3 3" xfId="20214"/>
    <cellStyle name="Note 8 2 2 3 3 2" xfId="41401"/>
    <cellStyle name="Note 8 2 2 3 4" xfId="30718"/>
    <cellStyle name="Note 8 2 2 3_Table 2A-1_EFT (Annual)" xfId="15887"/>
    <cellStyle name="Note 8 2 2 4" xfId="10665"/>
    <cellStyle name="Note 8 2 2 4 2" xfId="22781"/>
    <cellStyle name="Note 8 2 2 4 2 2" xfId="43967"/>
    <cellStyle name="Note 8 2 2 4 3" xfId="33363"/>
    <cellStyle name="Note 8 2 2 5" xfId="17668"/>
    <cellStyle name="Note 8 2 2 5 2" xfId="38855"/>
    <cellStyle name="Note 8 2 2 6" xfId="27975"/>
    <cellStyle name="Note 8 2 2_Table 2A-1_EFT (Annual)" xfId="7521"/>
    <cellStyle name="Note 8 2 3" xfId="1033"/>
    <cellStyle name="Note 8 2 3 2" xfId="4594"/>
    <cellStyle name="Note 8 2 3 2 2" xfId="12854"/>
    <cellStyle name="Note 8 2 3 2 2 2" xfId="24860"/>
    <cellStyle name="Note 8 2 3 2 2 2 2" xfId="46046"/>
    <cellStyle name="Note 8 2 3 2 2 3" xfId="35442"/>
    <cellStyle name="Note 8 2 3 2 3" xfId="19747"/>
    <cellStyle name="Note 8 2 3 2 3 2" xfId="40934"/>
    <cellStyle name="Note 8 2 3 2 4" xfId="30251"/>
    <cellStyle name="Note 8 2 3 2_Table 2A-1_EFT (Annual)" xfId="15888"/>
    <cellStyle name="Note 8 2 3 3" xfId="10198"/>
    <cellStyle name="Note 8 2 3 3 2" xfId="22314"/>
    <cellStyle name="Note 8 2 3 3 2 2" xfId="43500"/>
    <cellStyle name="Note 8 2 3 3 3" xfId="32896"/>
    <cellStyle name="Note 8 2 3 4" xfId="17201"/>
    <cellStyle name="Note 8 2 3 4 2" xfId="38388"/>
    <cellStyle name="Note 8 2 3 5" xfId="27508"/>
    <cellStyle name="Note 8 2 3_Table 2A-1_EFT (Annual)" xfId="7523"/>
    <cellStyle name="Note 8 2 4" xfId="2239"/>
    <cellStyle name="Note 8 2 4 2" xfId="5800"/>
    <cellStyle name="Note 8 2 4 2 2" xfId="14015"/>
    <cellStyle name="Note 8 2 4 2 2 2" xfId="26003"/>
    <cellStyle name="Note 8 2 4 2 2 2 2" xfId="47189"/>
    <cellStyle name="Note 8 2 4 2 2 3" xfId="36585"/>
    <cellStyle name="Note 8 2 4 2 3" xfId="20890"/>
    <cellStyle name="Note 8 2 4 2 3 2" xfId="42077"/>
    <cellStyle name="Note 8 2 4 2 4" xfId="31457"/>
    <cellStyle name="Note 8 2 4 2_Table 2A-1_EFT (Annual)" xfId="15889"/>
    <cellStyle name="Note 8 2 4 3" xfId="11359"/>
    <cellStyle name="Note 8 2 4 3 2" xfId="23457"/>
    <cellStyle name="Note 8 2 4 3 2 2" xfId="44643"/>
    <cellStyle name="Note 8 2 4 3 3" xfId="34039"/>
    <cellStyle name="Note 8 2 4 4" xfId="18344"/>
    <cellStyle name="Note 8 2 4 4 2" xfId="39531"/>
    <cellStyle name="Note 8 2 4 5" xfId="28714"/>
    <cellStyle name="Note 8 2 4_Table 2A-1_EFT (Annual)" xfId="7524"/>
    <cellStyle name="Note 8 2 5" xfId="4093"/>
    <cellStyle name="Note 8 2 5 2" xfId="12417"/>
    <cellStyle name="Note 8 2 5 2 2" xfId="24439"/>
    <cellStyle name="Note 8 2 5 2 2 2" xfId="45625"/>
    <cellStyle name="Note 8 2 5 2 3" xfId="35021"/>
    <cellStyle name="Note 8 2 5 3" xfId="19326"/>
    <cellStyle name="Note 8 2 5 3 2" xfId="40513"/>
    <cellStyle name="Note 8 2 5 4" xfId="29781"/>
    <cellStyle name="Note 8 2 5_Table 2A-1_EFT (Annual)" xfId="15890"/>
    <cellStyle name="Note 8 2 6" xfId="9756"/>
    <cellStyle name="Note 8 2 6 2" xfId="21893"/>
    <cellStyle name="Note 8 2 6 2 2" xfId="43079"/>
    <cellStyle name="Note 8 2 6 3" xfId="32475"/>
    <cellStyle name="Note 8 2 7" xfId="16780"/>
    <cellStyle name="Note 8 2 7 2" xfId="37967"/>
    <cellStyle name="Note 8 2 8" xfId="27038"/>
    <cellStyle name="Note 8 2_Table 2A-1_EFT (Annual)" xfId="3317"/>
    <cellStyle name="Note 8 3" xfId="361"/>
    <cellStyle name="Note 8 3 2" xfId="1344"/>
    <cellStyle name="Note 8 3 2 2" xfId="2614"/>
    <cellStyle name="Note 8 3 2 2 2" xfId="6175"/>
    <cellStyle name="Note 8 3 2 2 2 2" xfId="14369"/>
    <cellStyle name="Note 8 3 2 2 2 2 2" xfId="26341"/>
    <cellStyle name="Note 8 3 2 2 2 2 2 2" xfId="47527"/>
    <cellStyle name="Note 8 3 2 2 2 2 3" xfId="36923"/>
    <cellStyle name="Note 8 3 2 2 2 3" xfId="21228"/>
    <cellStyle name="Note 8 3 2 2 2 3 2" xfId="42415"/>
    <cellStyle name="Note 8 3 2 2 2 4" xfId="31831"/>
    <cellStyle name="Note 8 3 2 2 2_Table 2A-1_EFT (Annual)" xfId="15891"/>
    <cellStyle name="Note 8 3 2 2 3" xfId="11711"/>
    <cellStyle name="Note 8 3 2 2 3 2" xfId="23795"/>
    <cellStyle name="Note 8 3 2 2 3 2 2" xfId="44981"/>
    <cellStyle name="Note 8 3 2 2 3 3" xfId="34377"/>
    <cellStyle name="Note 8 3 2 2 4" xfId="18682"/>
    <cellStyle name="Note 8 3 2 2 4 2" xfId="39869"/>
    <cellStyle name="Note 8 3 2 2 5" xfId="29088"/>
    <cellStyle name="Note 8 3 2 2_Table 2A-1_EFT (Annual)" xfId="7526"/>
    <cellStyle name="Note 8 3 2 3" xfId="4905"/>
    <cellStyle name="Note 8 3 2 3 2" xfId="13165"/>
    <cellStyle name="Note 8 3 2 3 2 2" xfId="25171"/>
    <cellStyle name="Note 8 3 2 3 2 2 2" xfId="46357"/>
    <cellStyle name="Note 8 3 2 3 2 3" xfId="35753"/>
    <cellStyle name="Note 8 3 2 3 3" xfId="20058"/>
    <cellStyle name="Note 8 3 2 3 3 2" xfId="41245"/>
    <cellStyle name="Note 8 3 2 3 4" xfId="30562"/>
    <cellStyle name="Note 8 3 2 3_Table 2A-1_EFT (Annual)" xfId="15892"/>
    <cellStyle name="Note 8 3 2 4" xfId="10509"/>
    <cellStyle name="Note 8 3 2 4 2" xfId="22625"/>
    <cellStyle name="Note 8 3 2 4 2 2" xfId="43811"/>
    <cellStyle name="Note 8 3 2 4 3" xfId="33207"/>
    <cellStyle name="Note 8 3 2 5" xfId="17512"/>
    <cellStyle name="Note 8 3 2 5 2" xfId="38699"/>
    <cellStyle name="Note 8 3 2 6" xfId="27819"/>
    <cellStyle name="Note 8 3 2_Table 2A-1_EFT (Annual)" xfId="7525"/>
    <cellStyle name="Note 8 3 3" xfId="901"/>
    <cellStyle name="Note 8 3 3 2" xfId="4462"/>
    <cellStyle name="Note 8 3 3 2 2" xfId="12724"/>
    <cellStyle name="Note 8 3 3 2 2 2" xfId="24734"/>
    <cellStyle name="Note 8 3 3 2 2 2 2" xfId="45920"/>
    <cellStyle name="Note 8 3 3 2 2 3" xfId="35316"/>
    <cellStyle name="Note 8 3 3 2 3" xfId="19621"/>
    <cellStyle name="Note 8 3 3 2 3 2" xfId="40808"/>
    <cellStyle name="Note 8 3 3 2 4" xfId="30119"/>
    <cellStyle name="Note 8 3 3 2_Table 2A-1_EFT (Annual)" xfId="15893"/>
    <cellStyle name="Note 8 3 3 3" xfId="10071"/>
    <cellStyle name="Note 8 3 3 3 2" xfId="22188"/>
    <cellStyle name="Note 8 3 3 3 2 2" xfId="43374"/>
    <cellStyle name="Note 8 3 3 3 3" xfId="32770"/>
    <cellStyle name="Note 8 3 3 4" xfId="17075"/>
    <cellStyle name="Note 8 3 3 4 2" xfId="38262"/>
    <cellStyle name="Note 8 3 3 5" xfId="27376"/>
    <cellStyle name="Note 8 3 3_Table 2A-1_EFT (Annual)" xfId="7527"/>
    <cellStyle name="Note 8 3 4" xfId="2083"/>
    <cellStyle name="Note 8 3 4 2" xfId="5644"/>
    <cellStyle name="Note 8 3 4 2 2" xfId="13859"/>
    <cellStyle name="Note 8 3 4 2 2 2" xfId="25847"/>
    <cellStyle name="Note 8 3 4 2 2 2 2" xfId="47033"/>
    <cellStyle name="Note 8 3 4 2 2 3" xfId="36429"/>
    <cellStyle name="Note 8 3 4 2 3" xfId="20734"/>
    <cellStyle name="Note 8 3 4 2 3 2" xfId="41921"/>
    <cellStyle name="Note 8 3 4 2 4" xfId="31301"/>
    <cellStyle name="Note 8 3 4 2_Table 2A-1_EFT (Annual)" xfId="15894"/>
    <cellStyle name="Note 8 3 4 3" xfId="11203"/>
    <cellStyle name="Note 8 3 4 3 2" xfId="23301"/>
    <cellStyle name="Note 8 3 4 3 2 2" xfId="44487"/>
    <cellStyle name="Note 8 3 4 3 3" xfId="33883"/>
    <cellStyle name="Note 8 3 4 4" xfId="18188"/>
    <cellStyle name="Note 8 3 4 4 2" xfId="39375"/>
    <cellStyle name="Note 8 3 4 5" xfId="28558"/>
    <cellStyle name="Note 8 3 4_Table 2A-1_EFT (Annual)" xfId="7528"/>
    <cellStyle name="Note 8 3 5" xfId="3931"/>
    <cellStyle name="Note 8 3 5 2" xfId="12259"/>
    <cellStyle name="Note 8 3 5 2 2" xfId="24283"/>
    <cellStyle name="Note 8 3 5 2 2 2" xfId="45469"/>
    <cellStyle name="Note 8 3 5 2 3" xfId="34865"/>
    <cellStyle name="Note 8 3 5 3" xfId="19170"/>
    <cellStyle name="Note 8 3 5 3 2" xfId="40357"/>
    <cellStyle name="Note 8 3 5 4" xfId="29619"/>
    <cellStyle name="Note 8 3 5_Table 2A-1_EFT (Annual)" xfId="15895"/>
    <cellStyle name="Note 8 3 6" xfId="9596"/>
    <cellStyle name="Note 8 3 6 2" xfId="21737"/>
    <cellStyle name="Note 8 3 6 2 2" xfId="42923"/>
    <cellStyle name="Note 8 3 6 3" xfId="32319"/>
    <cellStyle name="Note 8 3 7" xfId="16624"/>
    <cellStyle name="Note 8 3 7 2" xfId="37811"/>
    <cellStyle name="Note 8 3 8" xfId="26876"/>
    <cellStyle name="Note 8 3_Table 2A-1_EFT (Annual)" xfId="3318"/>
    <cellStyle name="Note 8 4" xfId="1178"/>
    <cellStyle name="Note 8 4 2" xfId="2448"/>
    <cellStyle name="Note 8 4 2 2" xfId="6009"/>
    <cellStyle name="Note 8 4 2 2 2" xfId="14203"/>
    <cellStyle name="Note 8 4 2 2 2 2" xfId="26175"/>
    <cellStyle name="Note 8 4 2 2 2 2 2" xfId="47361"/>
    <cellStyle name="Note 8 4 2 2 2 3" xfId="36757"/>
    <cellStyle name="Note 8 4 2 2 3" xfId="21062"/>
    <cellStyle name="Note 8 4 2 2 3 2" xfId="42249"/>
    <cellStyle name="Note 8 4 2 2 4" xfId="31665"/>
    <cellStyle name="Note 8 4 2 2_Table 2A-1_EFT (Annual)" xfId="15896"/>
    <cellStyle name="Note 8 4 2 3" xfId="11545"/>
    <cellStyle name="Note 8 4 2 3 2" xfId="23629"/>
    <cellStyle name="Note 8 4 2 3 2 2" xfId="44815"/>
    <cellStyle name="Note 8 4 2 3 3" xfId="34211"/>
    <cellStyle name="Note 8 4 2 4" xfId="18516"/>
    <cellStyle name="Note 8 4 2 4 2" xfId="39703"/>
    <cellStyle name="Note 8 4 2 5" xfId="28922"/>
    <cellStyle name="Note 8 4 2_Table 2A-1_EFT (Annual)" xfId="7530"/>
    <cellStyle name="Note 8 4 3" xfId="4739"/>
    <cellStyle name="Note 8 4 3 2" xfId="12999"/>
    <cellStyle name="Note 8 4 3 2 2" xfId="25005"/>
    <cellStyle name="Note 8 4 3 2 2 2" xfId="46191"/>
    <cellStyle name="Note 8 4 3 2 3" xfId="35587"/>
    <cellStyle name="Note 8 4 3 3" xfId="19892"/>
    <cellStyle name="Note 8 4 3 3 2" xfId="41079"/>
    <cellStyle name="Note 8 4 3 4" xfId="30396"/>
    <cellStyle name="Note 8 4 3_Table 2A-1_EFT (Annual)" xfId="15897"/>
    <cellStyle name="Note 8 4 4" xfId="10343"/>
    <cellStyle name="Note 8 4 4 2" xfId="22459"/>
    <cellStyle name="Note 8 4 4 2 2" xfId="43645"/>
    <cellStyle name="Note 8 4 4 3" xfId="33041"/>
    <cellStyle name="Note 8 4 5" xfId="17346"/>
    <cellStyle name="Note 8 4 5 2" xfId="38533"/>
    <cellStyle name="Note 8 4 6" xfId="27653"/>
    <cellStyle name="Note 8 4_Table 2A-1_EFT (Annual)" xfId="7529"/>
    <cellStyle name="Note 8 5" xfId="742"/>
    <cellStyle name="Note 8 5 2" xfId="4303"/>
    <cellStyle name="Note 8 5 2 2" xfId="12583"/>
    <cellStyle name="Note 8 5 2 2 2" xfId="24600"/>
    <cellStyle name="Note 8 5 2 2 2 2" xfId="45786"/>
    <cellStyle name="Note 8 5 2 2 3" xfId="35182"/>
    <cellStyle name="Note 8 5 2 3" xfId="19487"/>
    <cellStyle name="Note 8 5 2 3 2" xfId="40674"/>
    <cellStyle name="Note 8 5 2 4" xfId="29960"/>
    <cellStyle name="Note 8 5 2_Table 2A-1_EFT (Annual)" xfId="15898"/>
    <cellStyle name="Note 8 5 3" xfId="9931"/>
    <cellStyle name="Note 8 5 3 2" xfId="22054"/>
    <cellStyle name="Note 8 5 3 2 2" xfId="43240"/>
    <cellStyle name="Note 8 5 3 3" xfId="32636"/>
    <cellStyle name="Note 8 5 4" xfId="16941"/>
    <cellStyle name="Note 8 5 4 2" xfId="38128"/>
    <cellStyle name="Note 8 5 5" xfId="27217"/>
    <cellStyle name="Note 8 5_Table 2A-1_EFT (Annual)" xfId="7531"/>
    <cellStyle name="Note 8 6" xfId="1859"/>
    <cellStyle name="Note 8 6 2" xfId="5420"/>
    <cellStyle name="Note 8 6 2 2" xfId="13635"/>
    <cellStyle name="Note 8 6 2 2 2" xfId="25623"/>
    <cellStyle name="Note 8 6 2 2 2 2" xfId="46809"/>
    <cellStyle name="Note 8 6 2 2 3" xfId="36205"/>
    <cellStyle name="Note 8 6 2 3" xfId="20510"/>
    <cellStyle name="Note 8 6 2 3 2" xfId="41697"/>
    <cellStyle name="Note 8 6 2 4" xfId="31077"/>
    <cellStyle name="Note 8 6 2_Table 2A-1_EFT (Annual)" xfId="15899"/>
    <cellStyle name="Note 8 6 3" xfId="10979"/>
    <cellStyle name="Note 8 6 3 2" xfId="23077"/>
    <cellStyle name="Note 8 6 3 2 2" xfId="44263"/>
    <cellStyle name="Note 8 6 3 3" xfId="33659"/>
    <cellStyle name="Note 8 6 4" xfId="17964"/>
    <cellStyle name="Note 8 6 4 2" xfId="39151"/>
    <cellStyle name="Note 8 6 5" xfId="28334"/>
    <cellStyle name="Note 8 6_Table 2A-1_EFT (Annual)" xfId="7532"/>
    <cellStyle name="Note 8 7" xfId="3719"/>
    <cellStyle name="Note 8 7 2" xfId="12087"/>
    <cellStyle name="Note 8 7 2 2" xfId="24117"/>
    <cellStyle name="Note 8 7 2 2 2" xfId="45303"/>
    <cellStyle name="Note 8 7 2 3" xfId="34699"/>
    <cellStyle name="Note 8 7 3" xfId="19004"/>
    <cellStyle name="Note 8 7 3 2" xfId="40191"/>
    <cellStyle name="Note 8 7 4" xfId="29428"/>
    <cellStyle name="Note 8 7_Table 2A-1_EFT (Annual)" xfId="15900"/>
    <cellStyle name="Note 8 8" xfId="9406"/>
    <cellStyle name="Note 8 8 2" xfId="21571"/>
    <cellStyle name="Note 8 8 2 2" xfId="42757"/>
    <cellStyle name="Note 8 8 3" xfId="32153"/>
    <cellStyle name="Note 8 9" xfId="16458"/>
    <cellStyle name="Note 8 9 2" xfId="37645"/>
    <cellStyle name="Note 8_Table 2A-1_EFT (Annual)" xfId="3316"/>
    <cellStyle name="Note 9" xfId="80"/>
    <cellStyle name="Note 9 10" xfId="26636"/>
    <cellStyle name="Note 9 2" xfId="479"/>
    <cellStyle name="Note 9 2 2" xfId="1456"/>
    <cellStyle name="Note 9 2 2 2" xfId="2726"/>
    <cellStyle name="Note 9 2 2 2 2" xfId="6287"/>
    <cellStyle name="Note 9 2 2 2 2 2" xfId="14481"/>
    <cellStyle name="Note 9 2 2 2 2 2 2" xfId="26453"/>
    <cellStyle name="Note 9 2 2 2 2 2 2 2" xfId="47639"/>
    <cellStyle name="Note 9 2 2 2 2 2 3" xfId="37035"/>
    <cellStyle name="Note 9 2 2 2 2 3" xfId="21340"/>
    <cellStyle name="Note 9 2 2 2 2 3 2" xfId="42527"/>
    <cellStyle name="Note 9 2 2 2 2 4" xfId="31943"/>
    <cellStyle name="Note 9 2 2 2 2_Table 2A-1_EFT (Annual)" xfId="15901"/>
    <cellStyle name="Note 9 2 2 2 3" xfId="11823"/>
    <cellStyle name="Note 9 2 2 2 3 2" xfId="23907"/>
    <cellStyle name="Note 9 2 2 2 3 2 2" xfId="45093"/>
    <cellStyle name="Note 9 2 2 2 3 3" xfId="34489"/>
    <cellStyle name="Note 9 2 2 2 4" xfId="18794"/>
    <cellStyle name="Note 9 2 2 2 4 2" xfId="39981"/>
    <cellStyle name="Note 9 2 2 2 5" xfId="29200"/>
    <cellStyle name="Note 9 2 2 2_Table 2A-1_EFT (Annual)" xfId="7534"/>
    <cellStyle name="Note 9 2 2 3" xfId="5017"/>
    <cellStyle name="Note 9 2 2 3 2" xfId="13277"/>
    <cellStyle name="Note 9 2 2 3 2 2" xfId="25283"/>
    <cellStyle name="Note 9 2 2 3 2 2 2" xfId="46469"/>
    <cellStyle name="Note 9 2 2 3 2 3" xfId="35865"/>
    <cellStyle name="Note 9 2 2 3 3" xfId="20170"/>
    <cellStyle name="Note 9 2 2 3 3 2" xfId="41357"/>
    <cellStyle name="Note 9 2 2 3 4" xfId="30674"/>
    <cellStyle name="Note 9 2 2 3_Table 2A-1_EFT (Annual)" xfId="15902"/>
    <cellStyle name="Note 9 2 2 4" xfId="10621"/>
    <cellStyle name="Note 9 2 2 4 2" xfId="22737"/>
    <cellStyle name="Note 9 2 2 4 2 2" xfId="43923"/>
    <cellStyle name="Note 9 2 2 4 3" xfId="33319"/>
    <cellStyle name="Note 9 2 2 5" xfId="17624"/>
    <cellStyle name="Note 9 2 2 5 2" xfId="38811"/>
    <cellStyle name="Note 9 2 2 6" xfId="27931"/>
    <cellStyle name="Note 9 2 2_Table 2A-1_EFT (Annual)" xfId="7533"/>
    <cellStyle name="Note 9 2 3" xfId="999"/>
    <cellStyle name="Note 9 2 3 2" xfId="4560"/>
    <cellStyle name="Note 9 2 3 2 2" xfId="12820"/>
    <cellStyle name="Note 9 2 3 2 2 2" xfId="24826"/>
    <cellStyle name="Note 9 2 3 2 2 2 2" xfId="46012"/>
    <cellStyle name="Note 9 2 3 2 2 3" xfId="35408"/>
    <cellStyle name="Note 9 2 3 2 3" xfId="19713"/>
    <cellStyle name="Note 9 2 3 2 3 2" xfId="40900"/>
    <cellStyle name="Note 9 2 3 2 4" xfId="30217"/>
    <cellStyle name="Note 9 2 3 2_Table 2A-1_EFT (Annual)" xfId="15903"/>
    <cellStyle name="Note 9 2 3 3" xfId="10164"/>
    <cellStyle name="Note 9 2 3 3 2" xfId="22280"/>
    <cellStyle name="Note 9 2 3 3 2 2" xfId="43466"/>
    <cellStyle name="Note 9 2 3 3 3" xfId="32862"/>
    <cellStyle name="Note 9 2 3 4" xfId="17167"/>
    <cellStyle name="Note 9 2 3 4 2" xfId="38354"/>
    <cellStyle name="Note 9 2 3 5" xfId="27474"/>
    <cellStyle name="Note 9 2 3_Table 2A-1_EFT (Annual)" xfId="7535"/>
    <cellStyle name="Note 9 2 4" xfId="2195"/>
    <cellStyle name="Note 9 2 4 2" xfId="5756"/>
    <cellStyle name="Note 9 2 4 2 2" xfId="13971"/>
    <cellStyle name="Note 9 2 4 2 2 2" xfId="25959"/>
    <cellStyle name="Note 9 2 4 2 2 2 2" xfId="47145"/>
    <cellStyle name="Note 9 2 4 2 2 3" xfId="36541"/>
    <cellStyle name="Note 9 2 4 2 3" xfId="20846"/>
    <cellStyle name="Note 9 2 4 2 3 2" xfId="42033"/>
    <cellStyle name="Note 9 2 4 2 4" xfId="31413"/>
    <cellStyle name="Note 9 2 4 2_Table 2A-1_EFT (Annual)" xfId="15904"/>
    <cellStyle name="Note 9 2 4 3" xfId="11315"/>
    <cellStyle name="Note 9 2 4 3 2" xfId="23413"/>
    <cellStyle name="Note 9 2 4 3 2 2" xfId="44599"/>
    <cellStyle name="Note 9 2 4 3 3" xfId="33995"/>
    <cellStyle name="Note 9 2 4 4" xfId="18300"/>
    <cellStyle name="Note 9 2 4 4 2" xfId="39487"/>
    <cellStyle name="Note 9 2 4 5" xfId="28670"/>
    <cellStyle name="Note 9 2 4_Table 2A-1_EFT (Annual)" xfId="7536"/>
    <cellStyle name="Note 9 2 5" xfId="4049"/>
    <cellStyle name="Note 9 2 5 2" xfId="12373"/>
    <cellStyle name="Note 9 2 5 2 2" xfId="24395"/>
    <cellStyle name="Note 9 2 5 2 2 2" xfId="45581"/>
    <cellStyle name="Note 9 2 5 2 3" xfId="34977"/>
    <cellStyle name="Note 9 2 5 3" xfId="19282"/>
    <cellStyle name="Note 9 2 5 3 2" xfId="40469"/>
    <cellStyle name="Note 9 2 5 4" xfId="29737"/>
    <cellStyle name="Note 9 2 5_Table 2A-1_EFT (Annual)" xfId="15905"/>
    <cellStyle name="Note 9 2 6" xfId="9712"/>
    <cellStyle name="Note 9 2 6 2" xfId="21849"/>
    <cellStyle name="Note 9 2 6 2 2" xfId="43035"/>
    <cellStyle name="Note 9 2 6 3" xfId="32431"/>
    <cellStyle name="Note 9 2 7" xfId="16736"/>
    <cellStyle name="Note 9 2 7 2" xfId="37923"/>
    <cellStyle name="Note 9 2 8" xfId="26994"/>
    <cellStyle name="Note 9 2_Table 2A-1_EFT (Annual)" xfId="3320"/>
    <cellStyle name="Note 9 3" xfId="312"/>
    <cellStyle name="Note 9 3 2" xfId="1300"/>
    <cellStyle name="Note 9 3 2 2" xfId="2570"/>
    <cellStyle name="Note 9 3 2 2 2" xfId="6131"/>
    <cellStyle name="Note 9 3 2 2 2 2" xfId="14325"/>
    <cellStyle name="Note 9 3 2 2 2 2 2" xfId="26297"/>
    <cellStyle name="Note 9 3 2 2 2 2 2 2" xfId="47483"/>
    <cellStyle name="Note 9 3 2 2 2 2 3" xfId="36879"/>
    <cellStyle name="Note 9 3 2 2 2 3" xfId="21184"/>
    <cellStyle name="Note 9 3 2 2 2 3 2" xfId="42371"/>
    <cellStyle name="Note 9 3 2 2 2 4" xfId="31787"/>
    <cellStyle name="Note 9 3 2 2 2_Table 2A-1_EFT (Annual)" xfId="15906"/>
    <cellStyle name="Note 9 3 2 2 3" xfId="11667"/>
    <cellStyle name="Note 9 3 2 2 3 2" xfId="23751"/>
    <cellStyle name="Note 9 3 2 2 3 2 2" xfId="44937"/>
    <cellStyle name="Note 9 3 2 2 3 3" xfId="34333"/>
    <cellStyle name="Note 9 3 2 2 4" xfId="18638"/>
    <cellStyle name="Note 9 3 2 2 4 2" xfId="39825"/>
    <cellStyle name="Note 9 3 2 2 5" xfId="29044"/>
    <cellStyle name="Note 9 3 2 2_Table 2A-1_EFT (Annual)" xfId="7538"/>
    <cellStyle name="Note 9 3 2 3" xfId="4861"/>
    <cellStyle name="Note 9 3 2 3 2" xfId="13121"/>
    <cellStyle name="Note 9 3 2 3 2 2" xfId="25127"/>
    <cellStyle name="Note 9 3 2 3 2 2 2" xfId="46313"/>
    <cellStyle name="Note 9 3 2 3 2 3" xfId="35709"/>
    <cellStyle name="Note 9 3 2 3 3" xfId="20014"/>
    <cellStyle name="Note 9 3 2 3 3 2" xfId="41201"/>
    <cellStyle name="Note 9 3 2 3 4" xfId="30518"/>
    <cellStyle name="Note 9 3 2 3_Table 2A-1_EFT (Annual)" xfId="15907"/>
    <cellStyle name="Note 9 3 2 4" xfId="10465"/>
    <cellStyle name="Note 9 3 2 4 2" xfId="22581"/>
    <cellStyle name="Note 9 3 2 4 2 2" xfId="43767"/>
    <cellStyle name="Note 9 3 2 4 3" xfId="33163"/>
    <cellStyle name="Note 9 3 2 5" xfId="17468"/>
    <cellStyle name="Note 9 3 2 5 2" xfId="38655"/>
    <cellStyle name="Note 9 3 2 6" xfId="27775"/>
    <cellStyle name="Note 9 3 2_Table 2A-1_EFT (Annual)" xfId="7537"/>
    <cellStyle name="Note 9 3 3" xfId="862"/>
    <cellStyle name="Note 9 3 3 2" xfId="4423"/>
    <cellStyle name="Note 9 3 3 2 2" xfId="12688"/>
    <cellStyle name="Note 9 3 3 2 2 2" xfId="24700"/>
    <cellStyle name="Note 9 3 3 2 2 2 2" xfId="45886"/>
    <cellStyle name="Note 9 3 3 2 2 3" xfId="35282"/>
    <cellStyle name="Note 9 3 3 2 3" xfId="19587"/>
    <cellStyle name="Note 9 3 3 2 3 2" xfId="40774"/>
    <cellStyle name="Note 9 3 3 2 4" xfId="30080"/>
    <cellStyle name="Note 9 3 3 2_Table 2A-1_EFT (Annual)" xfId="15908"/>
    <cellStyle name="Note 9 3 3 3" xfId="10035"/>
    <cellStyle name="Note 9 3 3 3 2" xfId="22154"/>
    <cellStyle name="Note 9 3 3 3 2 2" xfId="43340"/>
    <cellStyle name="Note 9 3 3 3 3" xfId="32736"/>
    <cellStyle name="Note 9 3 3 4" xfId="17041"/>
    <cellStyle name="Note 9 3 3 4 2" xfId="38228"/>
    <cellStyle name="Note 9 3 3 5" xfId="27337"/>
    <cellStyle name="Note 9 3 3_Table 2A-1_EFT (Annual)" xfId="7539"/>
    <cellStyle name="Note 9 3 4" xfId="2039"/>
    <cellStyle name="Note 9 3 4 2" xfId="5600"/>
    <cellStyle name="Note 9 3 4 2 2" xfId="13815"/>
    <cellStyle name="Note 9 3 4 2 2 2" xfId="25803"/>
    <cellStyle name="Note 9 3 4 2 2 2 2" xfId="46989"/>
    <cellStyle name="Note 9 3 4 2 2 3" xfId="36385"/>
    <cellStyle name="Note 9 3 4 2 3" xfId="20690"/>
    <cellStyle name="Note 9 3 4 2 3 2" xfId="41877"/>
    <cellStyle name="Note 9 3 4 2 4" xfId="31257"/>
    <cellStyle name="Note 9 3 4 2_Table 2A-1_EFT (Annual)" xfId="15909"/>
    <cellStyle name="Note 9 3 4 3" xfId="11159"/>
    <cellStyle name="Note 9 3 4 3 2" xfId="23257"/>
    <cellStyle name="Note 9 3 4 3 2 2" xfId="44443"/>
    <cellStyle name="Note 9 3 4 3 3" xfId="33839"/>
    <cellStyle name="Note 9 3 4 4" xfId="18144"/>
    <cellStyle name="Note 9 3 4 4 2" xfId="39331"/>
    <cellStyle name="Note 9 3 4 5" xfId="28514"/>
    <cellStyle name="Note 9 3 4_Table 2A-1_EFT (Annual)" xfId="7540"/>
    <cellStyle name="Note 9 3 5" xfId="3882"/>
    <cellStyle name="Note 9 3 5 2" xfId="12214"/>
    <cellStyle name="Note 9 3 5 2 2" xfId="24239"/>
    <cellStyle name="Note 9 3 5 2 2 2" xfId="45425"/>
    <cellStyle name="Note 9 3 5 2 3" xfId="34821"/>
    <cellStyle name="Note 9 3 5 3" xfId="19126"/>
    <cellStyle name="Note 9 3 5 3 2" xfId="40313"/>
    <cellStyle name="Note 9 3 5 4" xfId="29570"/>
    <cellStyle name="Note 9 3 5_Table 2A-1_EFT (Annual)" xfId="15910"/>
    <cellStyle name="Note 9 3 6" xfId="9551"/>
    <cellStyle name="Note 9 3 6 2" xfId="21693"/>
    <cellStyle name="Note 9 3 6 2 2" xfId="42879"/>
    <cellStyle name="Note 9 3 6 3" xfId="32275"/>
    <cellStyle name="Note 9 3 7" xfId="16580"/>
    <cellStyle name="Note 9 3 7 2" xfId="37767"/>
    <cellStyle name="Note 9 3 8" xfId="26827"/>
    <cellStyle name="Note 9 3_Table 2A-1_EFT (Annual)" xfId="3321"/>
    <cellStyle name="Note 9 4" xfId="1134"/>
    <cellStyle name="Note 9 4 2" xfId="2404"/>
    <cellStyle name="Note 9 4 2 2" xfId="5965"/>
    <cellStyle name="Note 9 4 2 2 2" xfId="14159"/>
    <cellStyle name="Note 9 4 2 2 2 2" xfId="26131"/>
    <cellStyle name="Note 9 4 2 2 2 2 2" xfId="47317"/>
    <cellStyle name="Note 9 4 2 2 2 3" xfId="36713"/>
    <cellStyle name="Note 9 4 2 2 3" xfId="21018"/>
    <cellStyle name="Note 9 4 2 2 3 2" xfId="42205"/>
    <cellStyle name="Note 9 4 2 2 4" xfId="31621"/>
    <cellStyle name="Note 9 4 2 2_Table 2A-1_EFT (Annual)" xfId="15911"/>
    <cellStyle name="Note 9 4 2 3" xfId="11501"/>
    <cellStyle name="Note 9 4 2 3 2" xfId="23585"/>
    <cellStyle name="Note 9 4 2 3 2 2" xfId="44771"/>
    <cellStyle name="Note 9 4 2 3 3" xfId="34167"/>
    <cellStyle name="Note 9 4 2 4" xfId="18472"/>
    <cellStyle name="Note 9 4 2 4 2" xfId="39659"/>
    <cellStyle name="Note 9 4 2 5" xfId="28878"/>
    <cellStyle name="Note 9 4 2_Table 2A-1_EFT (Annual)" xfId="7542"/>
    <cellStyle name="Note 9 4 3" xfId="4695"/>
    <cellStyle name="Note 9 4 3 2" xfId="12955"/>
    <cellStyle name="Note 9 4 3 2 2" xfId="24961"/>
    <cellStyle name="Note 9 4 3 2 2 2" xfId="46147"/>
    <cellStyle name="Note 9 4 3 2 3" xfId="35543"/>
    <cellStyle name="Note 9 4 3 3" xfId="19848"/>
    <cellStyle name="Note 9 4 3 3 2" xfId="41035"/>
    <cellStyle name="Note 9 4 3 4" xfId="30352"/>
    <cellStyle name="Note 9 4 3_Table 2A-1_EFT (Annual)" xfId="15912"/>
    <cellStyle name="Note 9 4 4" xfId="10299"/>
    <cellStyle name="Note 9 4 4 2" xfId="22415"/>
    <cellStyle name="Note 9 4 4 2 2" xfId="43601"/>
    <cellStyle name="Note 9 4 4 3" xfId="32997"/>
    <cellStyle name="Note 9 4 5" xfId="17302"/>
    <cellStyle name="Note 9 4 5 2" xfId="38489"/>
    <cellStyle name="Note 9 4 6" xfId="27609"/>
    <cellStyle name="Note 9 4_Table 2A-1_EFT (Annual)" xfId="7541"/>
    <cellStyle name="Note 9 5" xfId="703"/>
    <cellStyle name="Note 9 5 2" xfId="4264"/>
    <cellStyle name="Note 9 5 2 2" xfId="12548"/>
    <cellStyle name="Note 9 5 2 2 2" xfId="24566"/>
    <cellStyle name="Note 9 5 2 2 2 2" xfId="45752"/>
    <cellStyle name="Note 9 5 2 2 3" xfId="35148"/>
    <cellStyle name="Note 9 5 2 3" xfId="19453"/>
    <cellStyle name="Note 9 5 2 3 2" xfId="40640"/>
    <cellStyle name="Note 9 5 2 4" xfId="29921"/>
    <cellStyle name="Note 9 5 2_Table 2A-1_EFT (Annual)" xfId="15913"/>
    <cellStyle name="Note 9 5 3" xfId="9895"/>
    <cellStyle name="Note 9 5 3 2" xfId="22020"/>
    <cellStyle name="Note 9 5 3 2 2" xfId="43206"/>
    <cellStyle name="Note 9 5 3 3" xfId="32602"/>
    <cellStyle name="Note 9 5 4" xfId="16907"/>
    <cellStyle name="Note 9 5 4 2" xfId="38094"/>
    <cellStyle name="Note 9 5 5" xfId="27178"/>
    <cellStyle name="Note 9 5_Table 2A-1_EFT (Annual)" xfId="7543"/>
    <cellStyle name="Note 9 6" xfId="1871"/>
    <cellStyle name="Note 9 6 2" xfId="5432"/>
    <cellStyle name="Note 9 6 2 2" xfId="13647"/>
    <cellStyle name="Note 9 6 2 2 2" xfId="25635"/>
    <cellStyle name="Note 9 6 2 2 2 2" xfId="46821"/>
    <cellStyle name="Note 9 6 2 2 3" xfId="36217"/>
    <cellStyle name="Note 9 6 2 3" xfId="20522"/>
    <cellStyle name="Note 9 6 2 3 2" xfId="41709"/>
    <cellStyle name="Note 9 6 2 4" xfId="31089"/>
    <cellStyle name="Note 9 6 2_Table 2A-1_EFT (Annual)" xfId="15914"/>
    <cellStyle name="Note 9 6 3" xfId="10991"/>
    <cellStyle name="Note 9 6 3 2" xfId="23089"/>
    <cellStyle name="Note 9 6 3 2 2" xfId="44275"/>
    <cellStyle name="Note 9 6 3 3" xfId="33671"/>
    <cellStyle name="Note 9 6 4" xfId="17976"/>
    <cellStyle name="Note 9 6 4 2" xfId="39163"/>
    <cellStyle name="Note 9 6 5" xfId="28346"/>
    <cellStyle name="Note 9 6_Table 2A-1_EFT (Annual)" xfId="7544"/>
    <cellStyle name="Note 9 7" xfId="3669"/>
    <cellStyle name="Note 9 7 2" xfId="12042"/>
    <cellStyle name="Note 9 7 2 2" xfId="24073"/>
    <cellStyle name="Note 9 7 2 2 2" xfId="45259"/>
    <cellStyle name="Note 9 7 2 3" xfId="34655"/>
    <cellStyle name="Note 9 7 3" xfId="18960"/>
    <cellStyle name="Note 9 7 3 2" xfId="40147"/>
    <cellStyle name="Note 9 7 4" xfId="29379"/>
    <cellStyle name="Note 9 7_Table 2A-1_EFT (Annual)" xfId="15915"/>
    <cellStyle name="Note 9 8" xfId="9359"/>
    <cellStyle name="Note 9 8 2" xfId="21527"/>
    <cellStyle name="Note 9 8 2 2" xfId="42713"/>
    <cellStyle name="Note 9 8 3" xfId="32109"/>
    <cellStyle name="Note 9 9" xfId="16414"/>
    <cellStyle name="Note 9 9 2" xfId="37601"/>
    <cellStyle name="Note 9_Table 2A-1_EFT (Annual)" xfId="3319"/>
    <cellStyle name="Output" xfId="47" builtinId="21" customBuiltin="1"/>
    <cellStyle name="Output 10" xfId="137"/>
    <cellStyle name="Output 10 10" xfId="26692"/>
    <cellStyle name="Output 10 2" xfId="530"/>
    <cellStyle name="Output 10 2 2" xfId="1507"/>
    <cellStyle name="Output 10 2 2 2" xfId="2777"/>
    <cellStyle name="Output 10 2 2 2 2" xfId="6338"/>
    <cellStyle name="Output 10 2 2 2 2 2" xfId="14532"/>
    <cellStyle name="Output 10 2 2 2 2 2 2" xfId="26504"/>
    <cellStyle name="Output 10 2 2 2 2 2 2 2" xfId="47690"/>
    <cellStyle name="Output 10 2 2 2 2 2 3" xfId="37086"/>
    <cellStyle name="Output 10 2 2 2 2 3" xfId="21391"/>
    <cellStyle name="Output 10 2 2 2 2 3 2" xfId="42578"/>
    <cellStyle name="Output 10 2 2 2 2 4" xfId="31994"/>
    <cellStyle name="Output 10 2 2 2 2_Table 2A-1_EFT (Annual)" xfId="15916"/>
    <cellStyle name="Output 10 2 2 2 3" xfId="11874"/>
    <cellStyle name="Output 10 2 2 2 3 2" xfId="23958"/>
    <cellStyle name="Output 10 2 2 2 3 2 2" xfId="45144"/>
    <cellStyle name="Output 10 2 2 2 3 3" xfId="34540"/>
    <cellStyle name="Output 10 2 2 2 4" xfId="18845"/>
    <cellStyle name="Output 10 2 2 2 4 2" xfId="40032"/>
    <cellStyle name="Output 10 2 2 2 5" xfId="29251"/>
    <cellStyle name="Output 10 2 2 2_Table 2A-1_EFT (Annual)" xfId="7545"/>
    <cellStyle name="Output 10 2 2 3" xfId="1919"/>
    <cellStyle name="Output 10 2 2 3 2" xfId="5480"/>
    <cellStyle name="Output 10 2 2 3 2 2" xfId="13695"/>
    <cellStyle name="Output 10 2 2 3 2 2 2" xfId="25683"/>
    <cellStyle name="Output 10 2 2 3 2 2 2 2" xfId="46869"/>
    <cellStyle name="Output 10 2 2 3 2 2 3" xfId="36265"/>
    <cellStyle name="Output 10 2 2 3 2 3" xfId="20570"/>
    <cellStyle name="Output 10 2 2 3 2 3 2" xfId="41757"/>
    <cellStyle name="Output 10 2 2 3 2 4" xfId="31137"/>
    <cellStyle name="Output 10 2 2 3 2_Table 2A-1_EFT (Annual)" xfId="15917"/>
    <cellStyle name="Output 10 2 2 3 3" xfId="11039"/>
    <cellStyle name="Output 10 2 2 3 3 2" xfId="23137"/>
    <cellStyle name="Output 10 2 2 3 3 2 2" xfId="44323"/>
    <cellStyle name="Output 10 2 2 3 3 3" xfId="33719"/>
    <cellStyle name="Output 10 2 2 3 4" xfId="18024"/>
    <cellStyle name="Output 10 2 2 3 4 2" xfId="39211"/>
    <cellStyle name="Output 10 2 2 3 5" xfId="28394"/>
    <cellStyle name="Output 10 2 2 3_Table 2A-1_EFT (Annual)" xfId="7546"/>
    <cellStyle name="Output 10 2 2 4" xfId="5068"/>
    <cellStyle name="Output 10 2 2 4 2" xfId="13328"/>
    <cellStyle name="Output 10 2 2 4 2 2" xfId="25334"/>
    <cellStyle name="Output 10 2 2 4 2 2 2" xfId="46520"/>
    <cellStyle name="Output 10 2 2 4 2 3" xfId="35916"/>
    <cellStyle name="Output 10 2 2 4 3" xfId="20221"/>
    <cellStyle name="Output 10 2 2 4 3 2" xfId="41408"/>
    <cellStyle name="Output 10 2 2 4 4" xfId="30725"/>
    <cellStyle name="Output 10 2 2 4_Table 2A-1_EFT (Annual)" xfId="15918"/>
    <cellStyle name="Output 10 2 2 5" xfId="10672"/>
    <cellStyle name="Output 10 2 2 5 2" xfId="22788"/>
    <cellStyle name="Output 10 2 2 5 2 2" xfId="43974"/>
    <cellStyle name="Output 10 2 2 5 3" xfId="33370"/>
    <cellStyle name="Output 10 2 2 6" xfId="17675"/>
    <cellStyle name="Output 10 2 2 6 2" xfId="38862"/>
    <cellStyle name="Output 10 2 2 7" xfId="27982"/>
    <cellStyle name="Output 10 2 2_Table 2A-1_EFT (Annual)" xfId="3324"/>
    <cellStyle name="Output 10 2 3" xfId="2246"/>
    <cellStyle name="Output 10 2 3 2" xfId="5807"/>
    <cellStyle name="Output 10 2 3 2 2" xfId="14022"/>
    <cellStyle name="Output 10 2 3 2 2 2" xfId="26010"/>
    <cellStyle name="Output 10 2 3 2 2 2 2" xfId="47196"/>
    <cellStyle name="Output 10 2 3 2 2 3" xfId="36592"/>
    <cellStyle name="Output 10 2 3 2 3" xfId="20897"/>
    <cellStyle name="Output 10 2 3 2 3 2" xfId="42084"/>
    <cellStyle name="Output 10 2 3 2 4" xfId="31464"/>
    <cellStyle name="Output 10 2 3 2_Table 2A-1_EFT (Annual)" xfId="15919"/>
    <cellStyle name="Output 10 2 3 3" xfId="11366"/>
    <cellStyle name="Output 10 2 3 3 2" xfId="23464"/>
    <cellStyle name="Output 10 2 3 3 2 2" xfId="44650"/>
    <cellStyle name="Output 10 2 3 3 3" xfId="34046"/>
    <cellStyle name="Output 10 2 3 4" xfId="18351"/>
    <cellStyle name="Output 10 2 3 4 2" xfId="39538"/>
    <cellStyle name="Output 10 2 3 5" xfId="28721"/>
    <cellStyle name="Output 10 2 3_Table 2A-1_EFT (Annual)" xfId="7547"/>
    <cellStyle name="Output 10 2 4" xfId="1744"/>
    <cellStyle name="Output 10 2 4 2" xfId="5305"/>
    <cellStyle name="Output 10 2 4 2 2" xfId="13530"/>
    <cellStyle name="Output 10 2 4 2 2 2" xfId="25521"/>
    <cellStyle name="Output 10 2 4 2 2 2 2" xfId="46707"/>
    <cellStyle name="Output 10 2 4 2 2 3" xfId="36103"/>
    <cellStyle name="Output 10 2 4 2 3" xfId="20408"/>
    <cellStyle name="Output 10 2 4 2 3 2" xfId="41595"/>
    <cellStyle name="Output 10 2 4 2 4" xfId="30962"/>
    <cellStyle name="Output 10 2 4 2_Table 2A-1_EFT (Annual)" xfId="15920"/>
    <cellStyle name="Output 10 2 4 3" xfId="10873"/>
    <cellStyle name="Output 10 2 4 3 2" xfId="22975"/>
    <cellStyle name="Output 10 2 4 3 2 2" xfId="44161"/>
    <cellStyle name="Output 10 2 4 3 3" xfId="33557"/>
    <cellStyle name="Output 10 2 4 4" xfId="17862"/>
    <cellStyle name="Output 10 2 4 4 2" xfId="39049"/>
    <cellStyle name="Output 10 2 4 5" xfId="28219"/>
    <cellStyle name="Output 10 2 4_Table 2A-1_EFT (Annual)" xfId="7548"/>
    <cellStyle name="Output 10 2 5" xfId="4100"/>
    <cellStyle name="Output 10 2 5 2" xfId="12424"/>
    <cellStyle name="Output 10 2 5 2 2" xfId="24446"/>
    <cellStyle name="Output 10 2 5 2 2 2" xfId="45632"/>
    <cellStyle name="Output 10 2 5 2 3" xfId="35028"/>
    <cellStyle name="Output 10 2 5 3" xfId="19333"/>
    <cellStyle name="Output 10 2 5 3 2" xfId="40520"/>
    <cellStyle name="Output 10 2 5 4" xfId="29788"/>
    <cellStyle name="Output 10 2 5_Table 2A-1_EFT (Annual)" xfId="15921"/>
    <cellStyle name="Output 10 2 6" xfId="9763"/>
    <cellStyle name="Output 10 2 6 2" xfId="21900"/>
    <cellStyle name="Output 10 2 6 2 2" xfId="43086"/>
    <cellStyle name="Output 10 2 6 3" xfId="32482"/>
    <cellStyle name="Output 10 2 7" xfId="16787"/>
    <cellStyle name="Output 10 2 7 2" xfId="37974"/>
    <cellStyle name="Output 10 2 8" xfId="27045"/>
    <cellStyle name="Output 10 2_Table 2A-1_EFT (Annual)" xfId="3323"/>
    <cellStyle name="Output 10 3" xfId="368"/>
    <cellStyle name="Output 10 3 2" xfId="1351"/>
    <cellStyle name="Output 10 3 2 2" xfId="2621"/>
    <cellStyle name="Output 10 3 2 2 2" xfId="6182"/>
    <cellStyle name="Output 10 3 2 2 2 2" xfId="14376"/>
    <cellStyle name="Output 10 3 2 2 2 2 2" xfId="26348"/>
    <cellStyle name="Output 10 3 2 2 2 2 2 2" xfId="47534"/>
    <cellStyle name="Output 10 3 2 2 2 2 3" xfId="36930"/>
    <cellStyle name="Output 10 3 2 2 2 3" xfId="21235"/>
    <cellStyle name="Output 10 3 2 2 2 3 2" xfId="42422"/>
    <cellStyle name="Output 10 3 2 2 2 4" xfId="31838"/>
    <cellStyle name="Output 10 3 2 2 2_Table 2A-1_EFT (Annual)" xfId="15922"/>
    <cellStyle name="Output 10 3 2 2 3" xfId="11718"/>
    <cellStyle name="Output 10 3 2 2 3 2" xfId="23802"/>
    <cellStyle name="Output 10 3 2 2 3 2 2" xfId="44988"/>
    <cellStyle name="Output 10 3 2 2 3 3" xfId="34384"/>
    <cellStyle name="Output 10 3 2 2 4" xfId="18689"/>
    <cellStyle name="Output 10 3 2 2 4 2" xfId="39876"/>
    <cellStyle name="Output 10 3 2 2 5" xfId="29095"/>
    <cellStyle name="Output 10 3 2 2_Table 2A-1_EFT (Annual)" xfId="7549"/>
    <cellStyle name="Output 10 3 2 3" xfId="1888"/>
    <cellStyle name="Output 10 3 2 3 2" xfId="5449"/>
    <cellStyle name="Output 10 3 2 3 2 2" xfId="13664"/>
    <cellStyle name="Output 10 3 2 3 2 2 2" xfId="25652"/>
    <cellStyle name="Output 10 3 2 3 2 2 2 2" xfId="46838"/>
    <cellStyle name="Output 10 3 2 3 2 2 3" xfId="36234"/>
    <cellStyle name="Output 10 3 2 3 2 3" xfId="20539"/>
    <cellStyle name="Output 10 3 2 3 2 3 2" xfId="41726"/>
    <cellStyle name="Output 10 3 2 3 2 4" xfId="31106"/>
    <cellStyle name="Output 10 3 2 3 2_Table 2A-1_EFT (Annual)" xfId="15923"/>
    <cellStyle name="Output 10 3 2 3 3" xfId="11008"/>
    <cellStyle name="Output 10 3 2 3 3 2" xfId="23106"/>
    <cellStyle name="Output 10 3 2 3 3 2 2" xfId="44292"/>
    <cellStyle name="Output 10 3 2 3 3 3" xfId="33688"/>
    <cellStyle name="Output 10 3 2 3 4" xfId="17993"/>
    <cellStyle name="Output 10 3 2 3 4 2" xfId="39180"/>
    <cellStyle name="Output 10 3 2 3 5" xfId="28363"/>
    <cellStyle name="Output 10 3 2 3_Table 2A-1_EFT (Annual)" xfId="7550"/>
    <cellStyle name="Output 10 3 2 4" xfId="4912"/>
    <cellStyle name="Output 10 3 2 4 2" xfId="13172"/>
    <cellStyle name="Output 10 3 2 4 2 2" xfId="25178"/>
    <cellStyle name="Output 10 3 2 4 2 2 2" xfId="46364"/>
    <cellStyle name="Output 10 3 2 4 2 3" xfId="35760"/>
    <cellStyle name="Output 10 3 2 4 3" xfId="20065"/>
    <cellStyle name="Output 10 3 2 4 3 2" xfId="41252"/>
    <cellStyle name="Output 10 3 2 4 4" xfId="30569"/>
    <cellStyle name="Output 10 3 2 4_Table 2A-1_EFT (Annual)" xfId="15924"/>
    <cellStyle name="Output 10 3 2 5" xfId="10516"/>
    <cellStyle name="Output 10 3 2 5 2" xfId="22632"/>
    <cellStyle name="Output 10 3 2 5 2 2" xfId="43818"/>
    <cellStyle name="Output 10 3 2 5 3" xfId="33214"/>
    <cellStyle name="Output 10 3 2 6" xfId="17519"/>
    <cellStyle name="Output 10 3 2 6 2" xfId="38706"/>
    <cellStyle name="Output 10 3 2 7" xfId="27826"/>
    <cellStyle name="Output 10 3 2_Table 2A-1_EFT (Annual)" xfId="3326"/>
    <cellStyle name="Output 10 3 3" xfId="2090"/>
    <cellStyle name="Output 10 3 3 2" xfId="5651"/>
    <cellStyle name="Output 10 3 3 2 2" xfId="13866"/>
    <cellStyle name="Output 10 3 3 2 2 2" xfId="25854"/>
    <cellStyle name="Output 10 3 3 2 2 2 2" xfId="47040"/>
    <cellStyle name="Output 10 3 3 2 2 3" xfId="36436"/>
    <cellStyle name="Output 10 3 3 2 3" xfId="20741"/>
    <cellStyle name="Output 10 3 3 2 3 2" xfId="41928"/>
    <cellStyle name="Output 10 3 3 2 4" xfId="31308"/>
    <cellStyle name="Output 10 3 3 2_Table 2A-1_EFT (Annual)" xfId="15925"/>
    <cellStyle name="Output 10 3 3 3" xfId="11210"/>
    <cellStyle name="Output 10 3 3 3 2" xfId="23308"/>
    <cellStyle name="Output 10 3 3 3 2 2" xfId="44494"/>
    <cellStyle name="Output 10 3 3 3 3" xfId="33890"/>
    <cellStyle name="Output 10 3 3 4" xfId="18195"/>
    <cellStyle name="Output 10 3 3 4 2" xfId="39382"/>
    <cellStyle name="Output 10 3 3 5" xfId="28565"/>
    <cellStyle name="Output 10 3 3_Table 2A-1_EFT (Annual)" xfId="7551"/>
    <cellStyle name="Output 10 3 4" xfId="1708"/>
    <cellStyle name="Output 10 3 4 2" xfId="5269"/>
    <cellStyle name="Output 10 3 4 2 2" xfId="13498"/>
    <cellStyle name="Output 10 3 4 2 2 2" xfId="25491"/>
    <cellStyle name="Output 10 3 4 2 2 2 2" xfId="46677"/>
    <cellStyle name="Output 10 3 4 2 2 3" xfId="36073"/>
    <cellStyle name="Output 10 3 4 2 3" xfId="20378"/>
    <cellStyle name="Output 10 3 4 2 3 2" xfId="41565"/>
    <cellStyle name="Output 10 3 4 2 4" xfId="30926"/>
    <cellStyle name="Output 10 3 4 2_Table 2A-1_EFT (Annual)" xfId="15926"/>
    <cellStyle name="Output 10 3 4 3" xfId="10842"/>
    <cellStyle name="Output 10 3 4 3 2" xfId="22945"/>
    <cellStyle name="Output 10 3 4 3 2 2" xfId="44131"/>
    <cellStyle name="Output 10 3 4 3 3" xfId="33527"/>
    <cellStyle name="Output 10 3 4 4" xfId="17832"/>
    <cellStyle name="Output 10 3 4 4 2" xfId="39019"/>
    <cellStyle name="Output 10 3 4 5" xfId="28183"/>
    <cellStyle name="Output 10 3 4_Table 2A-1_EFT (Annual)" xfId="7552"/>
    <cellStyle name="Output 10 3 5" xfId="3938"/>
    <cellStyle name="Output 10 3 5 2" xfId="12266"/>
    <cellStyle name="Output 10 3 5 2 2" xfId="24290"/>
    <cellStyle name="Output 10 3 5 2 2 2" xfId="45476"/>
    <cellStyle name="Output 10 3 5 2 3" xfId="34872"/>
    <cellStyle name="Output 10 3 5 3" xfId="19177"/>
    <cellStyle name="Output 10 3 5 3 2" xfId="40364"/>
    <cellStyle name="Output 10 3 5 4" xfId="29626"/>
    <cellStyle name="Output 10 3 5_Table 2A-1_EFT (Annual)" xfId="15927"/>
    <cellStyle name="Output 10 3 6" xfId="9603"/>
    <cellStyle name="Output 10 3 6 2" xfId="21744"/>
    <cellStyle name="Output 10 3 6 2 2" xfId="42930"/>
    <cellStyle name="Output 10 3 6 3" xfId="32326"/>
    <cellStyle name="Output 10 3 7" xfId="16631"/>
    <cellStyle name="Output 10 3 7 2" xfId="37818"/>
    <cellStyle name="Output 10 3 8" xfId="26883"/>
    <cellStyle name="Output 10 3_Table 2A-1_EFT (Annual)" xfId="3325"/>
    <cellStyle name="Output 10 4" xfId="1185"/>
    <cellStyle name="Output 10 4 2" xfId="2455"/>
    <cellStyle name="Output 10 4 2 2" xfId="6016"/>
    <cellStyle name="Output 10 4 2 2 2" xfId="14210"/>
    <cellStyle name="Output 10 4 2 2 2 2" xfId="26182"/>
    <cellStyle name="Output 10 4 2 2 2 2 2" xfId="47368"/>
    <cellStyle name="Output 10 4 2 2 2 3" xfId="36764"/>
    <cellStyle name="Output 10 4 2 2 3" xfId="21069"/>
    <cellStyle name="Output 10 4 2 2 3 2" xfId="42256"/>
    <cellStyle name="Output 10 4 2 2 4" xfId="31672"/>
    <cellStyle name="Output 10 4 2 2_Table 2A-1_EFT (Annual)" xfId="15928"/>
    <cellStyle name="Output 10 4 2 3" xfId="11552"/>
    <cellStyle name="Output 10 4 2 3 2" xfId="23636"/>
    <cellStyle name="Output 10 4 2 3 2 2" xfId="44822"/>
    <cellStyle name="Output 10 4 2 3 3" xfId="34218"/>
    <cellStyle name="Output 10 4 2 4" xfId="18523"/>
    <cellStyle name="Output 10 4 2 4 2" xfId="39710"/>
    <cellStyle name="Output 10 4 2 5" xfId="28929"/>
    <cellStyle name="Output 10 4 2_Table 2A-1_EFT (Annual)" xfId="7553"/>
    <cellStyle name="Output 10 4 3" xfId="1824"/>
    <cellStyle name="Output 10 4 3 2" xfId="5385"/>
    <cellStyle name="Output 10 4 3 2 2" xfId="13600"/>
    <cellStyle name="Output 10 4 3 2 2 2" xfId="25588"/>
    <cellStyle name="Output 10 4 3 2 2 2 2" xfId="46774"/>
    <cellStyle name="Output 10 4 3 2 2 3" xfId="36170"/>
    <cellStyle name="Output 10 4 3 2 3" xfId="20475"/>
    <cellStyle name="Output 10 4 3 2 3 2" xfId="41662"/>
    <cellStyle name="Output 10 4 3 2 4" xfId="31042"/>
    <cellStyle name="Output 10 4 3 2_Table 2A-1_EFT (Annual)" xfId="15929"/>
    <cellStyle name="Output 10 4 3 3" xfId="10944"/>
    <cellStyle name="Output 10 4 3 3 2" xfId="23042"/>
    <cellStyle name="Output 10 4 3 3 2 2" xfId="44228"/>
    <cellStyle name="Output 10 4 3 3 3" xfId="33624"/>
    <cellStyle name="Output 10 4 3 4" xfId="17929"/>
    <cellStyle name="Output 10 4 3 4 2" xfId="39116"/>
    <cellStyle name="Output 10 4 3 5" xfId="28299"/>
    <cellStyle name="Output 10 4 3_Table 2A-1_EFT (Annual)" xfId="7554"/>
    <cellStyle name="Output 10 4 4" xfId="4746"/>
    <cellStyle name="Output 10 4 4 2" xfId="13006"/>
    <cellStyle name="Output 10 4 4 2 2" xfId="25012"/>
    <cellStyle name="Output 10 4 4 2 2 2" xfId="46198"/>
    <cellStyle name="Output 10 4 4 2 3" xfId="35594"/>
    <cellStyle name="Output 10 4 4 3" xfId="19899"/>
    <cellStyle name="Output 10 4 4 3 2" xfId="41086"/>
    <cellStyle name="Output 10 4 4 4" xfId="30403"/>
    <cellStyle name="Output 10 4 4_Table 2A-1_EFT (Annual)" xfId="15930"/>
    <cellStyle name="Output 10 4 5" xfId="10350"/>
    <cellStyle name="Output 10 4 5 2" xfId="22466"/>
    <cellStyle name="Output 10 4 5 2 2" xfId="43652"/>
    <cellStyle name="Output 10 4 5 3" xfId="33048"/>
    <cellStyle name="Output 10 4 6" xfId="17353"/>
    <cellStyle name="Output 10 4 6 2" xfId="38540"/>
    <cellStyle name="Output 10 4 7" xfId="27660"/>
    <cellStyle name="Output 10 4_Table 2A-1_EFT (Annual)" xfId="3327"/>
    <cellStyle name="Output 10 5" xfId="1788"/>
    <cellStyle name="Output 10 5 2" xfId="5349"/>
    <cellStyle name="Output 10 5 2 2" xfId="13564"/>
    <cellStyle name="Output 10 5 2 2 2" xfId="25552"/>
    <cellStyle name="Output 10 5 2 2 2 2" xfId="46738"/>
    <cellStyle name="Output 10 5 2 2 3" xfId="36134"/>
    <cellStyle name="Output 10 5 2 3" xfId="20439"/>
    <cellStyle name="Output 10 5 2 3 2" xfId="41626"/>
    <cellStyle name="Output 10 5 2 4" xfId="31006"/>
    <cellStyle name="Output 10 5 2_Table 2A-1_EFT (Annual)" xfId="15931"/>
    <cellStyle name="Output 10 5 3" xfId="10908"/>
    <cellStyle name="Output 10 5 3 2" xfId="23006"/>
    <cellStyle name="Output 10 5 3 2 2" xfId="44192"/>
    <cellStyle name="Output 10 5 3 3" xfId="33588"/>
    <cellStyle name="Output 10 5 4" xfId="17893"/>
    <cellStyle name="Output 10 5 4 2" xfId="39080"/>
    <cellStyle name="Output 10 5 5" xfId="28263"/>
    <cellStyle name="Output 10 5_Table 2A-1_EFT (Annual)" xfId="7555"/>
    <cellStyle name="Output 10 6" xfId="1651"/>
    <cellStyle name="Output 10 6 2" xfId="5212"/>
    <cellStyle name="Output 10 6 2 2" xfId="13459"/>
    <cellStyle name="Output 10 6 2 2 2" xfId="25459"/>
    <cellStyle name="Output 10 6 2 2 2 2" xfId="46645"/>
    <cellStyle name="Output 10 6 2 2 3" xfId="36041"/>
    <cellStyle name="Output 10 6 2 3" xfId="20346"/>
    <cellStyle name="Output 10 6 2 3 2" xfId="41533"/>
    <cellStyle name="Output 10 6 2 4" xfId="30869"/>
    <cellStyle name="Output 10 6 2_Table 2A-1_EFT (Annual)" xfId="15932"/>
    <cellStyle name="Output 10 6 3" xfId="10804"/>
    <cellStyle name="Output 10 6 3 2" xfId="22913"/>
    <cellStyle name="Output 10 6 3 2 2" xfId="44099"/>
    <cellStyle name="Output 10 6 3 3" xfId="33495"/>
    <cellStyle name="Output 10 6 4" xfId="17800"/>
    <cellStyle name="Output 10 6 4 2" xfId="38987"/>
    <cellStyle name="Output 10 6 5" xfId="28126"/>
    <cellStyle name="Output 10 6_Table 2A-1_EFT (Annual)" xfId="7556"/>
    <cellStyle name="Output 10 7" xfId="3726"/>
    <cellStyle name="Output 10 7 2" xfId="12094"/>
    <cellStyle name="Output 10 7 2 2" xfId="24124"/>
    <cellStyle name="Output 10 7 2 2 2" xfId="45310"/>
    <cellStyle name="Output 10 7 2 3" xfId="34706"/>
    <cellStyle name="Output 10 7 3" xfId="19011"/>
    <cellStyle name="Output 10 7 3 2" xfId="40198"/>
    <cellStyle name="Output 10 7 4" xfId="29435"/>
    <cellStyle name="Output 10 7_Table 2A-1_EFT (Annual)" xfId="15933"/>
    <cellStyle name="Output 10 8" xfId="9413"/>
    <cellStyle name="Output 10 8 2" xfId="21578"/>
    <cellStyle name="Output 10 8 2 2" xfId="42764"/>
    <cellStyle name="Output 10 8 3" xfId="32160"/>
    <cellStyle name="Output 10 9" xfId="16465"/>
    <cellStyle name="Output 10 9 2" xfId="37652"/>
    <cellStyle name="Output 10_Table 2A-1_EFT (Annual)" xfId="3322"/>
    <cellStyle name="Output 11" xfId="86"/>
    <cellStyle name="Output 11 10" xfId="26642"/>
    <cellStyle name="Output 11 2" xfId="485"/>
    <cellStyle name="Output 11 2 2" xfId="1462"/>
    <cellStyle name="Output 11 2 2 2" xfId="2732"/>
    <cellStyle name="Output 11 2 2 2 2" xfId="6293"/>
    <cellStyle name="Output 11 2 2 2 2 2" xfId="14487"/>
    <cellStyle name="Output 11 2 2 2 2 2 2" xfId="26459"/>
    <cellStyle name="Output 11 2 2 2 2 2 2 2" xfId="47645"/>
    <cellStyle name="Output 11 2 2 2 2 2 3" xfId="37041"/>
    <cellStyle name="Output 11 2 2 2 2 3" xfId="21346"/>
    <cellStyle name="Output 11 2 2 2 2 3 2" xfId="42533"/>
    <cellStyle name="Output 11 2 2 2 2 4" xfId="31949"/>
    <cellStyle name="Output 11 2 2 2 2_Table 2A-1_EFT (Annual)" xfId="15934"/>
    <cellStyle name="Output 11 2 2 2 3" xfId="11829"/>
    <cellStyle name="Output 11 2 2 2 3 2" xfId="23913"/>
    <cellStyle name="Output 11 2 2 2 3 2 2" xfId="45099"/>
    <cellStyle name="Output 11 2 2 2 3 3" xfId="34495"/>
    <cellStyle name="Output 11 2 2 2 4" xfId="18800"/>
    <cellStyle name="Output 11 2 2 2 4 2" xfId="39987"/>
    <cellStyle name="Output 11 2 2 2 5" xfId="29206"/>
    <cellStyle name="Output 11 2 2 2_Table 2A-1_EFT (Annual)" xfId="7557"/>
    <cellStyle name="Output 11 2 2 3" xfId="1910"/>
    <cellStyle name="Output 11 2 2 3 2" xfId="5471"/>
    <cellStyle name="Output 11 2 2 3 2 2" xfId="13686"/>
    <cellStyle name="Output 11 2 2 3 2 2 2" xfId="25674"/>
    <cellStyle name="Output 11 2 2 3 2 2 2 2" xfId="46860"/>
    <cellStyle name="Output 11 2 2 3 2 2 3" xfId="36256"/>
    <cellStyle name="Output 11 2 2 3 2 3" xfId="20561"/>
    <cellStyle name="Output 11 2 2 3 2 3 2" xfId="41748"/>
    <cellStyle name="Output 11 2 2 3 2 4" xfId="31128"/>
    <cellStyle name="Output 11 2 2 3 2_Table 2A-1_EFT (Annual)" xfId="15935"/>
    <cellStyle name="Output 11 2 2 3 3" xfId="11030"/>
    <cellStyle name="Output 11 2 2 3 3 2" xfId="23128"/>
    <cellStyle name="Output 11 2 2 3 3 2 2" xfId="44314"/>
    <cellStyle name="Output 11 2 2 3 3 3" xfId="33710"/>
    <cellStyle name="Output 11 2 2 3 4" xfId="18015"/>
    <cellStyle name="Output 11 2 2 3 4 2" xfId="39202"/>
    <cellStyle name="Output 11 2 2 3 5" xfId="28385"/>
    <cellStyle name="Output 11 2 2 3_Table 2A-1_EFT (Annual)" xfId="7558"/>
    <cellStyle name="Output 11 2 2 4" xfId="5023"/>
    <cellStyle name="Output 11 2 2 4 2" xfId="13283"/>
    <cellStyle name="Output 11 2 2 4 2 2" xfId="25289"/>
    <cellStyle name="Output 11 2 2 4 2 2 2" xfId="46475"/>
    <cellStyle name="Output 11 2 2 4 2 3" xfId="35871"/>
    <cellStyle name="Output 11 2 2 4 3" xfId="20176"/>
    <cellStyle name="Output 11 2 2 4 3 2" xfId="41363"/>
    <cellStyle name="Output 11 2 2 4 4" xfId="30680"/>
    <cellStyle name="Output 11 2 2 4_Table 2A-1_EFT (Annual)" xfId="15936"/>
    <cellStyle name="Output 11 2 2 5" xfId="10627"/>
    <cellStyle name="Output 11 2 2 5 2" xfId="22743"/>
    <cellStyle name="Output 11 2 2 5 2 2" xfId="43929"/>
    <cellStyle name="Output 11 2 2 5 3" xfId="33325"/>
    <cellStyle name="Output 11 2 2 6" xfId="17630"/>
    <cellStyle name="Output 11 2 2 6 2" xfId="38817"/>
    <cellStyle name="Output 11 2 2 7" xfId="27937"/>
    <cellStyle name="Output 11 2 2_Table 2A-1_EFT (Annual)" xfId="3330"/>
    <cellStyle name="Output 11 2 3" xfId="2201"/>
    <cellStyle name="Output 11 2 3 2" xfId="5762"/>
    <cellStyle name="Output 11 2 3 2 2" xfId="13977"/>
    <cellStyle name="Output 11 2 3 2 2 2" xfId="25965"/>
    <cellStyle name="Output 11 2 3 2 2 2 2" xfId="47151"/>
    <cellStyle name="Output 11 2 3 2 2 3" xfId="36547"/>
    <cellStyle name="Output 11 2 3 2 3" xfId="20852"/>
    <cellStyle name="Output 11 2 3 2 3 2" xfId="42039"/>
    <cellStyle name="Output 11 2 3 2 4" xfId="31419"/>
    <cellStyle name="Output 11 2 3 2_Table 2A-1_EFT (Annual)" xfId="15937"/>
    <cellStyle name="Output 11 2 3 3" xfId="11321"/>
    <cellStyle name="Output 11 2 3 3 2" xfId="23419"/>
    <cellStyle name="Output 11 2 3 3 2 2" xfId="44605"/>
    <cellStyle name="Output 11 2 3 3 3" xfId="34001"/>
    <cellStyle name="Output 11 2 3 4" xfId="18306"/>
    <cellStyle name="Output 11 2 3 4 2" xfId="39493"/>
    <cellStyle name="Output 11 2 3 5" xfId="28676"/>
    <cellStyle name="Output 11 2 3_Table 2A-1_EFT (Annual)" xfId="7559"/>
    <cellStyle name="Output 11 2 4" xfId="1735"/>
    <cellStyle name="Output 11 2 4 2" xfId="5296"/>
    <cellStyle name="Output 11 2 4 2 2" xfId="13521"/>
    <cellStyle name="Output 11 2 4 2 2 2" xfId="25512"/>
    <cellStyle name="Output 11 2 4 2 2 2 2" xfId="46698"/>
    <cellStyle name="Output 11 2 4 2 2 3" xfId="36094"/>
    <cellStyle name="Output 11 2 4 2 3" xfId="20399"/>
    <cellStyle name="Output 11 2 4 2 3 2" xfId="41586"/>
    <cellStyle name="Output 11 2 4 2 4" xfId="30953"/>
    <cellStyle name="Output 11 2 4 2_Table 2A-1_EFT (Annual)" xfId="15938"/>
    <cellStyle name="Output 11 2 4 3" xfId="10864"/>
    <cellStyle name="Output 11 2 4 3 2" xfId="22966"/>
    <cellStyle name="Output 11 2 4 3 2 2" xfId="44152"/>
    <cellStyle name="Output 11 2 4 3 3" xfId="33548"/>
    <cellStyle name="Output 11 2 4 4" xfId="17853"/>
    <cellStyle name="Output 11 2 4 4 2" xfId="39040"/>
    <cellStyle name="Output 11 2 4 5" xfId="28210"/>
    <cellStyle name="Output 11 2 4_Table 2A-1_EFT (Annual)" xfId="7560"/>
    <cellStyle name="Output 11 2 5" xfId="4055"/>
    <cellStyle name="Output 11 2 5 2" xfId="12379"/>
    <cellStyle name="Output 11 2 5 2 2" xfId="24401"/>
    <cellStyle name="Output 11 2 5 2 2 2" xfId="45587"/>
    <cellStyle name="Output 11 2 5 2 3" xfId="34983"/>
    <cellStyle name="Output 11 2 5 3" xfId="19288"/>
    <cellStyle name="Output 11 2 5 3 2" xfId="40475"/>
    <cellStyle name="Output 11 2 5 4" xfId="29743"/>
    <cellStyle name="Output 11 2 5_Table 2A-1_EFT (Annual)" xfId="15939"/>
    <cellStyle name="Output 11 2 6" xfId="9718"/>
    <cellStyle name="Output 11 2 6 2" xfId="21855"/>
    <cellStyle name="Output 11 2 6 2 2" xfId="43041"/>
    <cellStyle name="Output 11 2 6 3" xfId="32437"/>
    <cellStyle name="Output 11 2 7" xfId="16742"/>
    <cellStyle name="Output 11 2 7 2" xfId="37929"/>
    <cellStyle name="Output 11 2 8" xfId="27000"/>
    <cellStyle name="Output 11 2_Table 2A-1_EFT (Annual)" xfId="3329"/>
    <cellStyle name="Output 11 3" xfId="318"/>
    <cellStyle name="Output 11 3 2" xfId="1306"/>
    <cellStyle name="Output 11 3 2 2" xfId="2576"/>
    <cellStyle name="Output 11 3 2 2 2" xfId="6137"/>
    <cellStyle name="Output 11 3 2 2 2 2" xfId="14331"/>
    <cellStyle name="Output 11 3 2 2 2 2 2" xfId="26303"/>
    <cellStyle name="Output 11 3 2 2 2 2 2 2" xfId="47489"/>
    <cellStyle name="Output 11 3 2 2 2 2 3" xfId="36885"/>
    <cellStyle name="Output 11 3 2 2 2 3" xfId="21190"/>
    <cellStyle name="Output 11 3 2 2 2 3 2" xfId="42377"/>
    <cellStyle name="Output 11 3 2 2 2 4" xfId="31793"/>
    <cellStyle name="Output 11 3 2 2 2_Table 2A-1_EFT (Annual)" xfId="15940"/>
    <cellStyle name="Output 11 3 2 2 3" xfId="11673"/>
    <cellStyle name="Output 11 3 2 2 3 2" xfId="23757"/>
    <cellStyle name="Output 11 3 2 2 3 2 2" xfId="44943"/>
    <cellStyle name="Output 11 3 2 2 3 3" xfId="34339"/>
    <cellStyle name="Output 11 3 2 2 4" xfId="18644"/>
    <cellStyle name="Output 11 3 2 2 4 2" xfId="39831"/>
    <cellStyle name="Output 11 3 2 2 5" xfId="29050"/>
    <cellStyle name="Output 11 3 2 2_Table 2A-1_EFT (Annual)" xfId="7561"/>
    <cellStyle name="Output 11 3 2 3" xfId="1878"/>
    <cellStyle name="Output 11 3 2 3 2" xfId="5439"/>
    <cellStyle name="Output 11 3 2 3 2 2" xfId="13654"/>
    <cellStyle name="Output 11 3 2 3 2 2 2" xfId="25642"/>
    <cellStyle name="Output 11 3 2 3 2 2 2 2" xfId="46828"/>
    <cellStyle name="Output 11 3 2 3 2 2 3" xfId="36224"/>
    <cellStyle name="Output 11 3 2 3 2 3" xfId="20529"/>
    <cellStyle name="Output 11 3 2 3 2 3 2" xfId="41716"/>
    <cellStyle name="Output 11 3 2 3 2 4" xfId="31096"/>
    <cellStyle name="Output 11 3 2 3 2_Table 2A-1_EFT (Annual)" xfId="15941"/>
    <cellStyle name="Output 11 3 2 3 3" xfId="10998"/>
    <cellStyle name="Output 11 3 2 3 3 2" xfId="23096"/>
    <cellStyle name="Output 11 3 2 3 3 2 2" xfId="44282"/>
    <cellStyle name="Output 11 3 2 3 3 3" xfId="33678"/>
    <cellStyle name="Output 11 3 2 3 4" xfId="17983"/>
    <cellStyle name="Output 11 3 2 3 4 2" xfId="39170"/>
    <cellStyle name="Output 11 3 2 3 5" xfId="28353"/>
    <cellStyle name="Output 11 3 2 3_Table 2A-1_EFT (Annual)" xfId="7562"/>
    <cellStyle name="Output 11 3 2 4" xfId="4867"/>
    <cellStyle name="Output 11 3 2 4 2" xfId="13127"/>
    <cellStyle name="Output 11 3 2 4 2 2" xfId="25133"/>
    <cellStyle name="Output 11 3 2 4 2 2 2" xfId="46319"/>
    <cellStyle name="Output 11 3 2 4 2 3" xfId="35715"/>
    <cellStyle name="Output 11 3 2 4 3" xfId="20020"/>
    <cellStyle name="Output 11 3 2 4 3 2" xfId="41207"/>
    <cellStyle name="Output 11 3 2 4 4" xfId="30524"/>
    <cellStyle name="Output 11 3 2 4_Table 2A-1_EFT (Annual)" xfId="15942"/>
    <cellStyle name="Output 11 3 2 5" xfId="10471"/>
    <cellStyle name="Output 11 3 2 5 2" xfId="22587"/>
    <cellStyle name="Output 11 3 2 5 2 2" xfId="43773"/>
    <cellStyle name="Output 11 3 2 5 3" xfId="33169"/>
    <cellStyle name="Output 11 3 2 6" xfId="17474"/>
    <cellStyle name="Output 11 3 2 6 2" xfId="38661"/>
    <cellStyle name="Output 11 3 2 7" xfId="27781"/>
    <cellStyle name="Output 11 3 2_Table 2A-1_EFT (Annual)" xfId="3332"/>
    <cellStyle name="Output 11 3 3" xfId="2045"/>
    <cellStyle name="Output 11 3 3 2" xfId="5606"/>
    <cellStyle name="Output 11 3 3 2 2" xfId="13821"/>
    <cellStyle name="Output 11 3 3 2 2 2" xfId="25809"/>
    <cellStyle name="Output 11 3 3 2 2 2 2" xfId="46995"/>
    <cellStyle name="Output 11 3 3 2 2 3" xfId="36391"/>
    <cellStyle name="Output 11 3 3 2 3" xfId="20696"/>
    <cellStyle name="Output 11 3 3 2 3 2" xfId="41883"/>
    <cellStyle name="Output 11 3 3 2 4" xfId="31263"/>
    <cellStyle name="Output 11 3 3 2_Table 2A-1_EFT (Annual)" xfId="15943"/>
    <cellStyle name="Output 11 3 3 3" xfId="11165"/>
    <cellStyle name="Output 11 3 3 3 2" xfId="23263"/>
    <cellStyle name="Output 11 3 3 3 2 2" xfId="44449"/>
    <cellStyle name="Output 11 3 3 3 3" xfId="33845"/>
    <cellStyle name="Output 11 3 3 4" xfId="18150"/>
    <cellStyle name="Output 11 3 3 4 2" xfId="39337"/>
    <cellStyle name="Output 11 3 3 5" xfId="28520"/>
    <cellStyle name="Output 11 3 3_Table 2A-1_EFT (Annual)" xfId="7563"/>
    <cellStyle name="Output 11 3 4" xfId="1694"/>
    <cellStyle name="Output 11 3 4 2" xfId="5255"/>
    <cellStyle name="Output 11 3 4 2 2" xfId="13488"/>
    <cellStyle name="Output 11 3 4 2 2 2" xfId="25482"/>
    <cellStyle name="Output 11 3 4 2 2 2 2" xfId="46668"/>
    <cellStyle name="Output 11 3 4 2 2 3" xfId="36064"/>
    <cellStyle name="Output 11 3 4 2 3" xfId="20369"/>
    <cellStyle name="Output 11 3 4 2 3 2" xfId="41556"/>
    <cellStyle name="Output 11 3 4 2 4" xfId="30912"/>
    <cellStyle name="Output 11 3 4 2_Table 2A-1_EFT (Annual)" xfId="15944"/>
    <cellStyle name="Output 11 3 4 3" xfId="10832"/>
    <cellStyle name="Output 11 3 4 3 2" xfId="22936"/>
    <cellStyle name="Output 11 3 4 3 2 2" xfId="44122"/>
    <cellStyle name="Output 11 3 4 3 3" xfId="33518"/>
    <cellStyle name="Output 11 3 4 4" xfId="17823"/>
    <cellStyle name="Output 11 3 4 4 2" xfId="39010"/>
    <cellStyle name="Output 11 3 4 5" xfId="28169"/>
    <cellStyle name="Output 11 3 4_Table 2A-1_EFT (Annual)" xfId="7564"/>
    <cellStyle name="Output 11 3 5" xfId="3888"/>
    <cellStyle name="Output 11 3 5 2" xfId="12220"/>
    <cellStyle name="Output 11 3 5 2 2" xfId="24245"/>
    <cellStyle name="Output 11 3 5 2 2 2" xfId="45431"/>
    <cellStyle name="Output 11 3 5 2 3" xfId="34827"/>
    <cellStyle name="Output 11 3 5 3" xfId="19132"/>
    <cellStyle name="Output 11 3 5 3 2" xfId="40319"/>
    <cellStyle name="Output 11 3 5 4" xfId="29576"/>
    <cellStyle name="Output 11 3 5_Table 2A-1_EFT (Annual)" xfId="15945"/>
    <cellStyle name="Output 11 3 6" xfId="9557"/>
    <cellStyle name="Output 11 3 6 2" xfId="21699"/>
    <cellStyle name="Output 11 3 6 2 2" xfId="42885"/>
    <cellStyle name="Output 11 3 6 3" xfId="32281"/>
    <cellStyle name="Output 11 3 7" xfId="16586"/>
    <cellStyle name="Output 11 3 7 2" xfId="37773"/>
    <cellStyle name="Output 11 3 8" xfId="26833"/>
    <cellStyle name="Output 11 3_Table 2A-1_EFT (Annual)" xfId="3331"/>
    <cellStyle name="Output 11 4" xfId="1140"/>
    <cellStyle name="Output 11 4 2" xfId="2410"/>
    <cellStyle name="Output 11 4 2 2" xfId="5971"/>
    <cellStyle name="Output 11 4 2 2 2" xfId="14165"/>
    <cellStyle name="Output 11 4 2 2 2 2" xfId="26137"/>
    <cellStyle name="Output 11 4 2 2 2 2 2" xfId="47323"/>
    <cellStyle name="Output 11 4 2 2 2 3" xfId="36719"/>
    <cellStyle name="Output 11 4 2 2 3" xfId="21024"/>
    <cellStyle name="Output 11 4 2 2 3 2" xfId="42211"/>
    <cellStyle name="Output 11 4 2 2 4" xfId="31627"/>
    <cellStyle name="Output 11 4 2 2_Table 2A-1_EFT (Annual)" xfId="15946"/>
    <cellStyle name="Output 11 4 2 3" xfId="11507"/>
    <cellStyle name="Output 11 4 2 3 2" xfId="23591"/>
    <cellStyle name="Output 11 4 2 3 2 2" xfId="44777"/>
    <cellStyle name="Output 11 4 2 3 3" xfId="34173"/>
    <cellStyle name="Output 11 4 2 4" xfId="18478"/>
    <cellStyle name="Output 11 4 2 4 2" xfId="39665"/>
    <cellStyle name="Output 11 4 2 5" xfId="28884"/>
    <cellStyle name="Output 11 4 2_Table 2A-1_EFT (Annual)" xfId="7565"/>
    <cellStyle name="Output 11 4 3" xfId="1813"/>
    <cellStyle name="Output 11 4 3 2" xfId="5374"/>
    <cellStyle name="Output 11 4 3 2 2" xfId="13589"/>
    <cellStyle name="Output 11 4 3 2 2 2" xfId="25577"/>
    <cellStyle name="Output 11 4 3 2 2 2 2" xfId="46763"/>
    <cellStyle name="Output 11 4 3 2 2 3" xfId="36159"/>
    <cellStyle name="Output 11 4 3 2 3" xfId="20464"/>
    <cellStyle name="Output 11 4 3 2 3 2" xfId="41651"/>
    <cellStyle name="Output 11 4 3 2 4" xfId="31031"/>
    <cellStyle name="Output 11 4 3 2_Table 2A-1_EFT (Annual)" xfId="15947"/>
    <cellStyle name="Output 11 4 3 3" xfId="10933"/>
    <cellStyle name="Output 11 4 3 3 2" xfId="23031"/>
    <cellStyle name="Output 11 4 3 3 2 2" xfId="44217"/>
    <cellStyle name="Output 11 4 3 3 3" xfId="33613"/>
    <cellStyle name="Output 11 4 3 4" xfId="17918"/>
    <cellStyle name="Output 11 4 3 4 2" xfId="39105"/>
    <cellStyle name="Output 11 4 3 5" xfId="28288"/>
    <cellStyle name="Output 11 4 3_Table 2A-1_EFT (Annual)" xfId="7566"/>
    <cellStyle name="Output 11 4 4" xfId="4701"/>
    <cellStyle name="Output 11 4 4 2" xfId="12961"/>
    <cellStyle name="Output 11 4 4 2 2" xfId="24967"/>
    <cellStyle name="Output 11 4 4 2 2 2" xfId="46153"/>
    <cellStyle name="Output 11 4 4 2 3" xfId="35549"/>
    <cellStyle name="Output 11 4 4 3" xfId="19854"/>
    <cellStyle name="Output 11 4 4 3 2" xfId="41041"/>
    <cellStyle name="Output 11 4 4 4" xfId="30358"/>
    <cellStyle name="Output 11 4 4_Table 2A-1_EFT (Annual)" xfId="15948"/>
    <cellStyle name="Output 11 4 5" xfId="10305"/>
    <cellStyle name="Output 11 4 5 2" xfId="22421"/>
    <cellStyle name="Output 11 4 5 2 2" xfId="43607"/>
    <cellStyle name="Output 11 4 5 3" xfId="33003"/>
    <cellStyle name="Output 11 4 6" xfId="17308"/>
    <cellStyle name="Output 11 4 6 2" xfId="38495"/>
    <cellStyle name="Output 11 4 7" xfId="27615"/>
    <cellStyle name="Output 11 4_Table 2A-1_EFT (Annual)" xfId="3333"/>
    <cellStyle name="Output 11 5" xfId="1942"/>
    <cellStyle name="Output 11 5 2" xfId="5503"/>
    <cellStyle name="Output 11 5 2 2" xfId="13718"/>
    <cellStyle name="Output 11 5 2 2 2" xfId="25706"/>
    <cellStyle name="Output 11 5 2 2 2 2" xfId="46892"/>
    <cellStyle name="Output 11 5 2 2 3" xfId="36288"/>
    <cellStyle name="Output 11 5 2 3" xfId="20593"/>
    <cellStyle name="Output 11 5 2 3 2" xfId="41780"/>
    <cellStyle name="Output 11 5 2 4" xfId="31160"/>
    <cellStyle name="Output 11 5 2_Table 2A-1_EFT (Annual)" xfId="15949"/>
    <cellStyle name="Output 11 5 3" xfId="11062"/>
    <cellStyle name="Output 11 5 3 2" xfId="23160"/>
    <cellStyle name="Output 11 5 3 2 2" xfId="44346"/>
    <cellStyle name="Output 11 5 3 3" xfId="33742"/>
    <cellStyle name="Output 11 5 4" xfId="18047"/>
    <cellStyle name="Output 11 5 4 2" xfId="39234"/>
    <cellStyle name="Output 11 5 5" xfId="28417"/>
    <cellStyle name="Output 11 5_Table 2A-1_EFT (Annual)" xfId="7567"/>
    <cellStyle name="Output 11 6" xfId="1637"/>
    <cellStyle name="Output 11 6 2" xfId="5198"/>
    <cellStyle name="Output 11 6 2 2" xfId="13450"/>
    <cellStyle name="Output 11 6 2 2 2" xfId="25450"/>
    <cellStyle name="Output 11 6 2 2 2 2" xfId="46636"/>
    <cellStyle name="Output 11 6 2 2 3" xfId="36032"/>
    <cellStyle name="Output 11 6 2 3" xfId="20337"/>
    <cellStyle name="Output 11 6 2 3 2" xfId="41524"/>
    <cellStyle name="Output 11 6 2 4" xfId="30855"/>
    <cellStyle name="Output 11 6 2_Table 2A-1_EFT (Annual)" xfId="15950"/>
    <cellStyle name="Output 11 6 3" xfId="10794"/>
    <cellStyle name="Output 11 6 3 2" xfId="22904"/>
    <cellStyle name="Output 11 6 3 2 2" xfId="44090"/>
    <cellStyle name="Output 11 6 3 3" xfId="33486"/>
    <cellStyle name="Output 11 6 4" xfId="17791"/>
    <cellStyle name="Output 11 6 4 2" xfId="38978"/>
    <cellStyle name="Output 11 6 5" xfId="28112"/>
    <cellStyle name="Output 11 6_Table 2A-1_EFT (Annual)" xfId="7568"/>
    <cellStyle name="Output 11 7" xfId="3675"/>
    <cellStyle name="Output 11 7 2" xfId="12048"/>
    <cellStyle name="Output 11 7 2 2" xfId="24079"/>
    <cellStyle name="Output 11 7 2 2 2" xfId="45265"/>
    <cellStyle name="Output 11 7 2 3" xfId="34661"/>
    <cellStyle name="Output 11 7 3" xfId="18966"/>
    <cellStyle name="Output 11 7 3 2" xfId="40153"/>
    <cellStyle name="Output 11 7 4" xfId="29385"/>
    <cellStyle name="Output 11 7_Table 2A-1_EFT (Annual)" xfId="15951"/>
    <cellStyle name="Output 11 8" xfId="9365"/>
    <cellStyle name="Output 11 8 2" xfId="21533"/>
    <cellStyle name="Output 11 8 2 2" xfId="42719"/>
    <cellStyle name="Output 11 8 3" xfId="32115"/>
    <cellStyle name="Output 11 9" xfId="16420"/>
    <cellStyle name="Output 11 9 2" xfId="37607"/>
    <cellStyle name="Output 11_Table 2A-1_EFT (Annual)" xfId="3328"/>
    <cellStyle name="Output 12" xfId="85"/>
    <cellStyle name="Output 12 10" xfId="26641"/>
    <cellStyle name="Output 12 2" xfId="484"/>
    <cellStyle name="Output 12 2 2" xfId="1461"/>
    <cellStyle name="Output 12 2 2 2" xfId="2731"/>
    <cellStyle name="Output 12 2 2 2 2" xfId="6292"/>
    <cellStyle name="Output 12 2 2 2 2 2" xfId="14486"/>
    <cellStyle name="Output 12 2 2 2 2 2 2" xfId="26458"/>
    <cellStyle name="Output 12 2 2 2 2 2 2 2" xfId="47644"/>
    <cellStyle name="Output 12 2 2 2 2 2 3" xfId="37040"/>
    <cellStyle name="Output 12 2 2 2 2 3" xfId="21345"/>
    <cellStyle name="Output 12 2 2 2 2 3 2" xfId="42532"/>
    <cellStyle name="Output 12 2 2 2 2 4" xfId="31948"/>
    <cellStyle name="Output 12 2 2 2 2_Table 2A-1_EFT (Annual)" xfId="15952"/>
    <cellStyle name="Output 12 2 2 2 3" xfId="11828"/>
    <cellStyle name="Output 12 2 2 2 3 2" xfId="23912"/>
    <cellStyle name="Output 12 2 2 2 3 2 2" xfId="45098"/>
    <cellStyle name="Output 12 2 2 2 3 3" xfId="34494"/>
    <cellStyle name="Output 12 2 2 2 4" xfId="18799"/>
    <cellStyle name="Output 12 2 2 2 4 2" xfId="39986"/>
    <cellStyle name="Output 12 2 2 2 5" xfId="29205"/>
    <cellStyle name="Output 12 2 2 2_Table 2A-1_EFT (Annual)" xfId="7569"/>
    <cellStyle name="Output 12 2 2 3" xfId="1909"/>
    <cellStyle name="Output 12 2 2 3 2" xfId="5470"/>
    <cellStyle name="Output 12 2 2 3 2 2" xfId="13685"/>
    <cellStyle name="Output 12 2 2 3 2 2 2" xfId="25673"/>
    <cellStyle name="Output 12 2 2 3 2 2 2 2" xfId="46859"/>
    <cellStyle name="Output 12 2 2 3 2 2 3" xfId="36255"/>
    <cellStyle name="Output 12 2 2 3 2 3" xfId="20560"/>
    <cellStyle name="Output 12 2 2 3 2 3 2" xfId="41747"/>
    <cellStyle name="Output 12 2 2 3 2 4" xfId="31127"/>
    <cellStyle name="Output 12 2 2 3 2_Table 2A-1_EFT (Annual)" xfId="15953"/>
    <cellStyle name="Output 12 2 2 3 3" xfId="11029"/>
    <cellStyle name="Output 12 2 2 3 3 2" xfId="23127"/>
    <cellStyle name="Output 12 2 2 3 3 2 2" xfId="44313"/>
    <cellStyle name="Output 12 2 2 3 3 3" xfId="33709"/>
    <cellStyle name="Output 12 2 2 3 4" xfId="18014"/>
    <cellStyle name="Output 12 2 2 3 4 2" xfId="39201"/>
    <cellStyle name="Output 12 2 2 3 5" xfId="28384"/>
    <cellStyle name="Output 12 2 2 3_Table 2A-1_EFT (Annual)" xfId="7570"/>
    <cellStyle name="Output 12 2 2 4" xfId="5022"/>
    <cellStyle name="Output 12 2 2 4 2" xfId="13282"/>
    <cellStyle name="Output 12 2 2 4 2 2" xfId="25288"/>
    <cellStyle name="Output 12 2 2 4 2 2 2" xfId="46474"/>
    <cellStyle name="Output 12 2 2 4 2 3" xfId="35870"/>
    <cellStyle name="Output 12 2 2 4 3" xfId="20175"/>
    <cellStyle name="Output 12 2 2 4 3 2" xfId="41362"/>
    <cellStyle name="Output 12 2 2 4 4" xfId="30679"/>
    <cellStyle name="Output 12 2 2 4_Table 2A-1_EFT (Annual)" xfId="15954"/>
    <cellStyle name="Output 12 2 2 5" xfId="10626"/>
    <cellStyle name="Output 12 2 2 5 2" xfId="22742"/>
    <cellStyle name="Output 12 2 2 5 2 2" xfId="43928"/>
    <cellStyle name="Output 12 2 2 5 3" xfId="33324"/>
    <cellStyle name="Output 12 2 2 6" xfId="17629"/>
    <cellStyle name="Output 12 2 2 6 2" xfId="38816"/>
    <cellStyle name="Output 12 2 2 7" xfId="27936"/>
    <cellStyle name="Output 12 2 2_Table 2A-1_EFT (Annual)" xfId="3336"/>
    <cellStyle name="Output 12 2 3" xfId="2200"/>
    <cellStyle name="Output 12 2 3 2" xfId="5761"/>
    <cellStyle name="Output 12 2 3 2 2" xfId="13976"/>
    <cellStyle name="Output 12 2 3 2 2 2" xfId="25964"/>
    <cellStyle name="Output 12 2 3 2 2 2 2" xfId="47150"/>
    <cellStyle name="Output 12 2 3 2 2 3" xfId="36546"/>
    <cellStyle name="Output 12 2 3 2 3" xfId="20851"/>
    <cellStyle name="Output 12 2 3 2 3 2" xfId="42038"/>
    <cellStyle name="Output 12 2 3 2 4" xfId="31418"/>
    <cellStyle name="Output 12 2 3 2_Table 2A-1_EFT (Annual)" xfId="15955"/>
    <cellStyle name="Output 12 2 3 3" xfId="11320"/>
    <cellStyle name="Output 12 2 3 3 2" xfId="23418"/>
    <cellStyle name="Output 12 2 3 3 2 2" xfId="44604"/>
    <cellStyle name="Output 12 2 3 3 3" xfId="34000"/>
    <cellStyle name="Output 12 2 3 4" xfId="18305"/>
    <cellStyle name="Output 12 2 3 4 2" xfId="39492"/>
    <cellStyle name="Output 12 2 3 5" xfId="28675"/>
    <cellStyle name="Output 12 2 3_Table 2A-1_EFT (Annual)" xfId="7571"/>
    <cellStyle name="Output 12 2 4" xfId="1734"/>
    <cellStyle name="Output 12 2 4 2" xfId="5295"/>
    <cellStyle name="Output 12 2 4 2 2" xfId="13520"/>
    <cellStyle name="Output 12 2 4 2 2 2" xfId="25511"/>
    <cellStyle name="Output 12 2 4 2 2 2 2" xfId="46697"/>
    <cellStyle name="Output 12 2 4 2 2 3" xfId="36093"/>
    <cellStyle name="Output 12 2 4 2 3" xfId="20398"/>
    <cellStyle name="Output 12 2 4 2 3 2" xfId="41585"/>
    <cellStyle name="Output 12 2 4 2 4" xfId="30952"/>
    <cellStyle name="Output 12 2 4 2_Table 2A-1_EFT (Annual)" xfId="15956"/>
    <cellStyle name="Output 12 2 4 3" xfId="10863"/>
    <cellStyle name="Output 12 2 4 3 2" xfId="22965"/>
    <cellStyle name="Output 12 2 4 3 2 2" xfId="44151"/>
    <cellStyle name="Output 12 2 4 3 3" xfId="33547"/>
    <cellStyle name="Output 12 2 4 4" xfId="17852"/>
    <cellStyle name="Output 12 2 4 4 2" xfId="39039"/>
    <cellStyle name="Output 12 2 4 5" xfId="28209"/>
    <cellStyle name="Output 12 2 4_Table 2A-1_EFT (Annual)" xfId="7572"/>
    <cellStyle name="Output 12 2 5" xfId="4054"/>
    <cellStyle name="Output 12 2 5 2" xfId="12378"/>
    <cellStyle name="Output 12 2 5 2 2" xfId="24400"/>
    <cellStyle name="Output 12 2 5 2 2 2" xfId="45586"/>
    <cellStyle name="Output 12 2 5 2 3" xfId="34982"/>
    <cellStyle name="Output 12 2 5 3" xfId="19287"/>
    <cellStyle name="Output 12 2 5 3 2" xfId="40474"/>
    <cellStyle name="Output 12 2 5 4" xfId="29742"/>
    <cellStyle name="Output 12 2 5_Table 2A-1_EFT (Annual)" xfId="15957"/>
    <cellStyle name="Output 12 2 6" xfId="9717"/>
    <cellStyle name="Output 12 2 6 2" xfId="21854"/>
    <cellStyle name="Output 12 2 6 2 2" xfId="43040"/>
    <cellStyle name="Output 12 2 6 3" xfId="32436"/>
    <cellStyle name="Output 12 2 7" xfId="16741"/>
    <cellStyle name="Output 12 2 7 2" xfId="37928"/>
    <cellStyle name="Output 12 2 8" xfId="26999"/>
    <cellStyle name="Output 12 2_Table 2A-1_EFT (Annual)" xfId="3335"/>
    <cellStyle name="Output 12 3" xfId="317"/>
    <cellStyle name="Output 12 3 2" xfId="1305"/>
    <cellStyle name="Output 12 3 2 2" xfId="2575"/>
    <cellStyle name="Output 12 3 2 2 2" xfId="6136"/>
    <cellStyle name="Output 12 3 2 2 2 2" xfId="14330"/>
    <cellStyle name="Output 12 3 2 2 2 2 2" xfId="26302"/>
    <cellStyle name="Output 12 3 2 2 2 2 2 2" xfId="47488"/>
    <cellStyle name="Output 12 3 2 2 2 2 3" xfId="36884"/>
    <cellStyle name="Output 12 3 2 2 2 3" xfId="21189"/>
    <cellStyle name="Output 12 3 2 2 2 3 2" xfId="42376"/>
    <cellStyle name="Output 12 3 2 2 2 4" xfId="31792"/>
    <cellStyle name="Output 12 3 2 2 2_Table 2A-1_EFT (Annual)" xfId="15958"/>
    <cellStyle name="Output 12 3 2 2 3" xfId="11672"/>
    <cellStyle name="Output 12 3 2 2 3 2" xfId="23756"/>
    <cellStyle name="Output 12 3 2 2 3 2 2" xfId="44942"/>
    <cellStyle name="Output 12 3 2 2 3 3" xfId="34338"/>
    <cellStyle name="Output 12 3 2 2 4" xfId="18643"/>
    <cellStyle name="Output 12 3 2 2 4 2" xfId="39830"/>
    <cellStyle name="Output 12 3 2 2 5" xfId="29049"/>
    <cellStyle name="Output 12 3 2 2_Table 2A-1_EFT (Annual)" xfId="7573"/>
    <cellStyle name="Output 12 3 2 3" xfId="1877"/>
    <cellStyle name="Output 12 3 2 3 2" xfId="5438"/>
    <cellStyle name="Output 12 3 2 3 2 2" xfId="13653"/>
    <cellStyle name="Output 12 3 2 3 2 2 2" xfId="25641"/>
    <cellStyle name="Output 12 3 2 3 2 2 2 2" xfId="46827"/>
    <cellStyle name="Output 12 3 2 3 2 2 3" xfId="36223"/>
    <cellStyle name="Output 12 3 2 3 2 3" xfId="20528"/>
    <cellStyle name="Output 12 3 2 3 2 3 2" xfId="41715"/>
    <cellStyle name="Output 12 3 2 3 2 4" xfId="31095"/>
    <cellStyle name="Output 12 3 2 3 2_Table 2A-1_EFT (Annual)" xfId="15959"/>
    <cellStyle name="Output 12 3 2 3 3" xfId="10997"/>
    <cellStyle name="Output 12 3 2 3 3 2" xfId="23095"/>
    <cellStyle name="Output 12 3 2 3 3 2 2" xfId="44281"/>
    <cellStyle name="Output 12 3 2 3 3 3" xfId="33677"/>
    <cellStyle name="Output 12 3 2 3 4" xfId="17982"/>
    <cellStyle name="Output 12 3 2 3 4 2" xfId="39169"/>
    <cellStyle name="Output 12 3 2 3 5" xfId="28352"/>
    <cellStyle name="Output 12 3 2 3_Table 2A-1_EFT (Annual)" xfId="7574"/>
    <cellStyle name="Output 12 3 2 4" xfId="4866"/>
    <cellStyle name="Output 12 3 2 4 2" xfId="13126"/>
    <cellStyle name="Output 12 3 2 4 2 2" xfId="25132"/>
    <cellStyle name="Output 12 3 2 4 2 2 2" xfId="46318"/>
    <cellStyle name="Output 12 3 2 4 2 3" xfId="35714"/>
    <cellStyle name="Output 12 3 2 4 3" xfId="20019"/>
    <cellStyle name="Output 12 3 2 4 3 2" xfId="41206"/>
    <cellStyle name="Output 12 3 2 4 4" xfId="30523"/>
    <cellStyle name="Output 12 3 2 4_Table 2A-1_EFT (Annual)" xfId="15960"/>
    <cellStyle name="Output 12 3 2 5" xfId="10470"/>
    <cellStyle name="Output 12 3 2 5 2" xfId="22586"/>
    <cellStyle name="Output 12 3 2 5 2 2" xfId="43772"/>
    <cellStyle name="Output 12 3 2 5 3" xfId="33168"/>
    <cellStyle name="Output 12 3 2 6" xfId="17473"/>
    <cellStyle name="Output 12 3 2 6 2" xfId="38660"/>
    <cellStyle name="Output 12 3 2 7" xfId="27780"/>
    <cellStyle name="Output 12 3 2_Table 2A-1_EFT (Annual)" xfId="3338"/>
    <cellStyle name="Output 12 3 3" xfId="2044"/>
    <cellStyle name="Output 12 3 3 2" xfId="5605"/>
    <cellStyle name="Output 12 3 3 2 2" xfId="13820"/>
    <cellStyle name="Output 12 3 3 2 2 2" xfId="25808"/>
    <cellStyle name="Output 12 3 3 2 2 2 2" xfId="46994"/>
    <cellStyle name="Output 12 3 3 2 2 3" xfId="36390"/>
    <cellStyle name="Output 12 3 3 2 3" xfId="20695"/>
    <cellStyle name="Output 12 3 3 2 3 2" xfId="41882"/>
    <cellStyle name="Output 12 3 3 2 4" xfId="31262"/>
    <cellStyle name="Output 12 3 3 2_Table 2A-1_EFT (Annual)" xfId="15961"/>
    <cellStyle name="Output 12 3 3 3" xfId="11164"/>
    <cellStyle name="Output 12 3 3 3 2" xfId="23262"/>
    <cellStyle name="Output 12 3 3 3 2 2" xfId="44448"/>
    <cellStyle name="Output 12 3 3 3 3" xfId="33844"/>
    <cellStyle name="Output 12 3 3 4" xfId="18149"/>
    <cellStyle name="Output 12 3 3 4 2" xfId="39336"/>
    <cellStyle name="Output 12 3 3 5" xfId="28519"/>
    <cellStyle name="Output 12 3 3_Table 2A-1_EFT (Annual)" xfId="7575"/>
    <cellStyle name="Output 12 3 4" xfId="1693"/>
    <cellStyle name="Output 12 3 4 2" xfId="5254"/>
    <cellStyle name="Output 12 3 4 2 2" xfId="13487"/>
    <cellStyle name="Output 12 3 4 2 2 2" xfId="25481"/>
    <cellStyle name="Output 12 3 4 2 2 2 2" xfId="46667"/>
    <cellStyle name="Output 12 3 4 2 2 3" xfId="36063"/>
    <cellStyle name="Output 12 3 4 2 3" xfId="20368"/>
    <cellStyle name="Output 12 3 4 2 3 2" xfId="41555"/>
    <cellStyle name="Output 12 3 4 2 4" xfId="30911"/>
    <cellStyle name="Output 12 3 4 2_Table 2A-1_EFT (Annual)" xfId="15962"/>
    <cellStyle name="Output 12 3 4 3" xfId="10831"/>
    <cellStyle name="Output 12 3 4 3 2" xfId="22935"/>
    <cellStyle name="Output 12 3 4 3 2 2" xfId="44121"/>
    <cellStyle name="Output 12 3 4 3 3" xfId="33517"/>
    <cellStyle name="Output 12 3 4 4" xfId="17822"/>
    <cellStyle name="Output 12 3 4 4 2" xfId="39009"/>
    <cellStyle name="Output 12 3 4 5" xfId="28168"/>
    <cellStyle name="Output 12 3 4_Table 2A-1_EFT (Annual)" xfId="7576"/>
    <cellStyle name="Output 12 3 5" xfId="3887"/>
    <cellStyle name="Output 12 3 5 2" xfId="12219"/>
    <cellStyle name="Output 12 3 5 2 2" xfId="24244"/>
    <cellStyle name="Output 12 3 5 2 2 2" xfId="45430"/>
    <cellStyle name="Output 12 3 5 2 3" xfId="34826"/>
    <cellStyle name="Output 12 3 5 3" xfId="19131"/>
    <cellStyle name="Output 12 3 5 3 2" xfId="40318"/>
    <cellStyle name="Output 12 3 5 4" xfId="29575"/>
    <cellStyle name="Output 12 3 5_Table 2A-1_EFT (Annual)" xfId="15963"/>
    <cellStyle name="Output 12 3 6" xfId="9556"/>
    <cellStyle name="Output 12 3 6 2" xfId="21698"/>
    <cellStyle name="Output 12 3 6 2 2" xfId="42884"/>
    <cellStyle name="Output 12 3 6 3" xfId="32280"/>
    <cellStyle name="Output 12 3 7" xfId="16585"/>
    <cellStyle name="Output 12 3 7 2" xfId="37772"/>
    <cellStyle name="Output 12 3 8" xfId="26832"/>
    <cellStyle name="Output 12 3_Table 2A-1_EFT (Annual)" xfId="3337"/>
    <cellStyle name="Output 12 4" xfId="1139"/>
    <cellStyle name="Output 12 4 2" xfId="2409"/>
    <cellStyle name="Output 12 4 2 2" xfId="5970"/>
    <cellStyle name="Output 12 4 2 2 2" xfId="14164"/>
    <cellStyle name="Output 12 4 2 2 2 2" xfId="26136"/>
    <cellStyle name="Output 12 4 2 2 2 2 2" xfId="47322"/>
    <cellStyle name="Output 12 4 2 2 2 3" xfId="36718"/>
    <cellStyle name="Output 12 4 2 2 3" xfId="21023"/>
    <cellStyle name="Output 12 4 2 2 3 2" xfId="42210"/>
    <cellStyle name="Output 12 4 2 2 4" xfId="31626"/>
    <cellStyle name="Output 12 4 2 2_Table 2A-1_EFT (Annual)" xfId="15964"/>
    <cellStyle name="Output 12 4 2 3" xfId="11506"/>
    <cellStyle name="Output 12 4 2 3 2" xfId="23590"/>
    <cellStyle name="Output 12 4 2 3 2 2" xfId="44776"/>
    <cellStyle name="Output 12 4 2 3 3" xfId="34172"/>
    <cellStyle name="Output 12 4 2 4" xfId="18477"/>
    <cellStyle name="Output 12 4 2 4 2" xfId="39664"/>
    <cellStyle name="Output 12 4 2 5" xfId="28883"/>
    <cellStyle name="Output 12 4 2_Table 2A-1_EFT (Annual)" xfId="7577"/>
    <cellStyle name="Output 12 4 3" xfId="1812"/>
    <cellStyle name="Output 12 4 3 2" xfId="5373"/>
    <cellStyle name="Output 12 4 3 2 2" xfId="13588"/>
    <cellStyle name="Output 12 4 3 2 2 2" xfId="25576"/>
    <cellStyle name="Output 12 4 3 2 2 2 2" xfId="46762"/>
    <cellStyle name="Output 12 4 3 2 2 3" xfId="36158"/>
    <cellStyle name="Output 12 4 3 2 3" xfId="20463"/>
    <cellStyle name="Output 12 4 3 2 3 2" xfId="41650"/>
    <cellStyle name="Output 12 4 3 2 4" xfId="31030"/>
    <cellStyle name="Output 12 4 3 2_Table 2A-1_EFT (Annual)" xfId="15965"/>
    <cellStyle name="Output 12 4 3 3" xfId="10932"/>
    <cellStyle name="Output 12 4 3 3 2" xfId="23030"/>
    <cellStyle name="Output 12 4 3 3 2 2" xfId="44216"/>
    <cellStyle name="Output 12 4 3 3 3" xfId="33612"/>
    <cellStyle name="Output 12 4 3 4" xfId="17917"/>
    <cellStyle name="Output 12 4 3 4 2" xfId="39104"/>
    <cellStyle name="Output 12 4 3 5" xfId="28287"/>
    <cellStyle name="Output 12 4 3_Table 2A-1_EFT (Annual)" xfId="7578"/>
    <cellStyle name="Output 12 4 4" xfId="4700"/>
    <cellStyle name="Output 12 4 4 2" xfId="12960"/>
    <cellStyle name="Output 12 4 4 2 2" xfId="24966"/>
    <cellStyle name="Output 12 4 4 2 2 2" xfId="46152"/>
    <cellStyle name="Output 12 4 4 2 3" xfId="35548"/>
    <cellStyle name="Output 12 4 4 3" xfId="19853"/>
    <cellStyle name="Output 12 4 4 3 2" xfId="41040"/>
    <cellStyle name="Output 12 4 4 4" xfId="30357"/>
    <cellStyle name="Output 12 4 4_Table 2A-1_EFT (Annual)" xfId="15966"/>
    <cellStyle name="Output 12 4 5" xfId="10304"/>
    <cellStyle name="Output 12 4 5 2" xfId="22420"/>
    <cellStyle name="Output 12 4 5 2 2" xfId="43606"/>
    <cellStyle name="Output 12 4 5 3" xfId="33002"/>
    <cellStyle name="Output 12 4 6" xfId="17307"/>
    <cellStyle name="Output 12 4 6 2" xfId="38494"/>
    <cellStyle name="Output 12 4 7" xfId="27614"/>
    <cellStyle name="Output 12 4_Table 2A-1_EFT (Annual)" xfId="3339"/>
    <cellStyle name="Output 12 5" xfId="1810"/>
    <cellStyle name="Output 12 5 2" xfId="5371"/>
    <cellStyle name="Output 12 5 2 2" xfId="13586"/>
    <cellStyle name="Output 12 5 2 2 2" xfId="25574"/>
    <cellStyle name="Output 12 5 2 2 2 2" xfId="46760"/>
    <cellStyle name="Output 12 5 2 2 3" xfId="36156"/>
    <cellStyle name="Output 12 5 2 3" xfId="20461"/>
    <cellStyle name="Output 12 5 2 3 2" xfId="41648"/>
    <cellStyle name="Output 12 5 2 4" xfId="31028"/>
    <cellStyle name="Output 12 5 2_Table 2A-1_EFT (Annual)" xfId="15967"/>
    <cellStyle name="Output 12 5 3" xfId="10930"/>
    <cellStyle name="Output 12 5 3 2" xfId="23028"/>
    <cellStyle name="Output 12 5 3 2 2" xfId="44214"/>
    <cellStyle name="Output 12 5 3 3" xfId="33610"/>
    <cellStyle name="Output 12 5 4" xfId="17915"/>
    <cellStyle name="Output 12 5 4 2" xfId="39102"/>
    <cellStyle name="Output 12 5 5" xfId="28285"/>
    <cellStyle name="Output 12 5_Table 2A-1_EFT (Annual)" xfId="7579"/>
    <cellStyle name="Output 12 6" xfId="1636"/>
    <cellStyle name="Output 12 6 2" xfId="5197"/>
    <cellStyle name="Output 12 6 2 2" xfId="13449"/>
    <cellStyle name="Output 12 6 2 2 2" xfId="25449"/>
    <cellStyle name="Output 12 6 2 2 2 2" xfId="46635"/>
    <cellStyle name="Output 12 6 2 2 3" xfId="36031"/>
    <cellStyle name="Output 12 6 2 3" xfId="20336"/>
    <cellStyle name="Output 12 6 2 3 2" xfId="41523"/>
    <cellStyle name="Output 12 6 2 4" xfId="30854"/>
    <cellStyle name="Output 12 6 2_Table 2A-1_EFT (Annual)" xfId="15968"/>
    <cellStyle name="Output 12 6 3" xfId="10793"/>
    <cellStyle name="Output 12 6 3 2" xfId="22903"/>
    <cellStyle name="Output 12 6 3 2 2" xfId="44089"/>
    <cellStyle name="Output 12 6 3 3" xfId="33485"/>
    <cellStyle name="Output 12 6 4" xfId="17790"/>
    <cellStyle name="Output 12 6 4 2" xfId="38977"/>
    <cellStyle name="Output 12 6 5" xfId="28111"/>
    <cellStyle name="Output 12 6_Table 2A-1_EFT (Annual)" xfId="7580"/>
    <cellStyle name="Output 12 7" xfId="3674"/>
    <cellStyle name="Output 12 7 2" xfId="12047"/>
    <cellStyle name="Output 12 7 2 2" xfId="24078"/>
    <cellStyle name="Output 12 7 2 2 2" xfId="45264"/>
    <cellStyle name="Output 12 7 2 3" xfId="34660"/>
    <cellStyle name="Output 12 7 3" xfId="18965"/>
    <cellStyle name="Output 12 7 3 2" xfId="40152"/>
    <cellStyle name="Output 12 7 4" xfId="29384"/>
    <cellStyle name="Output 12 7_Table 2A-1_EFT (Annual)" xfId="15969"/>
    <cellStyle name="Output 12 8" xfId="9364"/>
    <cellStyle name="Output 12 8 2" xfId="21532"/>
    <cellStyle name="Output 12 8 2 2" xfId="42718"/>
    <cellStyle name="Output 12 8 3" xfId="32114"/>
    <cellStyle name="Output 12 9" xfId="16419"/>
    <cellStyle name="Output 12 9 2" xfId="37606"/>
    <cellStyle name="Output 12_Table 2A-1_EFT (Annual)" xfId="3334"/>
    <cellStyle name="Output 13" xfId="151"/>
    <cellStyle name="Output 13 10" xfId="26706"/>
    <cellStyle name="Output 13 2" xfId="544"/>
    <cellStyle name="Output 13 2 2" xfId="1521"/>
    <cellStyle name="Output 13 2 2 2" xfId="2791"/>
    <cellStyle name="Output 13 2 2 2 2" xfId="6352"/>
    <cellStyle name="Output 13 2 2 2 2 2" xfId="14546"/>
    <cellStyle name="Output 13 2 2 2 2 2 2" xfId="26518"/>
    <cellStyle name="Output 13 2 2 2 2 2 2 2" xfId="47704"/>
    <cellStyle name="Output 13 2 2 2 2 2 3" xfId="37100"/>
    <cellStyle name="Output 13 2 2 2 2 3" xfId="21405"/>
    <cellStyle name="Output 13 2 2 2 2 3 2" xfId="42592"/>
    <cellStyle name="Output 13 2 2 2 2 4" xfId="32008"/>
    <cellStyle name="Output 13 2 2 2 2_Table 2A-1_EFT (Annual)" xfId="7582"/>
    <cellStyle name="Output 13 2 2 2 3" xfId="11888"/>
    <cellStyle name="Output 13 2 2 2 3 2" xfId="23972"/>
    <cellStyle name="Output 13 2 2 2 3 2 2" xfId="45158"/>
    <cellStyle name="Output 13 2 2 2 3 3" xfId="34554"/>
    <cellStyle name="Output 13 2 2 2 4" xfId="18859"/>
    <cellStyle name="Output 13 2 2 2 4 2" xfId="40046"/>
    <cellStyle name="Output 13 2 2 2 5" xfId="29265"/>
    <cellStyle name="Output 13 2 2 2_Table 2A-1_EFT (Annual)" xfId="7581"/>
    <cellStyle name="Output 13 2 2 3" xfId="1921"/>
    <cellStyle name="Output 13 2 2 3 2" xfId="5482"/>
    <cellStyle name="Output 13 2 2 3 2 2" xfId="13697"/>
    <cellStyle name="Output 13 2 2 3 2 2 2" xfId="25685"/>
    <cellStyle name="Output 13 2 2 3 2 2 2 2" xfId="46871"/>
    <cellStyle name="Output 13 2 2 3 2 2 3" xfId="36267"/>
    <cellStyle name="Output 13 2 2 3 2 3" xfId="20572"/>
    <cellStyle name="Output 13 2 2 3 2 3 2" xfId="41759"/>
    <cellStyle name="Output 13 2 2 3 2 4" xfId="31139"/>
    <cellStyle name="Output 13 2 2 3 2_Table 2A-1_EFT (Annual)" xfId="7584"/>
    <cellStyle name="Output 13 2 2 3 3" xfId="11041"/>
    <cellStyle name="Output 13 2 2 3 3 2" xfId="23139"/>
    <cellStyle name="Output 13 2 2 3 3 2 2" xfId="44325"/>
    <cellStyle name="Output 13 2 2 3 3 3" xfId="33721"/>
    <cellStyle name="Output 13 2 2 3 4" xfId="18026"/>
    <cellStyle name="Output 13 2 2 3 4 2" xfId="39213"/>
    <cellStyle name="Output 13 2 2 3 5" xfId="28396"/>
    <cellStyle name="Output 13 2 2 3_Table 2A-1_EFT (Annual)" xfId="7583"/>
    <cellStyle name="Output 13 2 2 4" xfId="5082"/>
    <cellStyle name="Output 13 2 2 4 2" xfId="13342"/>
    <cellStyle name="Output 13 2 2 4 2 2" xfId="25348"/>
    <cellStyle name="Output 13 2 2 4 2 2 2" xfId="46534"/>
    <cellStyle name="Output 13 2 2 4 2 3" xfId="35930"/>
    <cellStyle name="Output 13 2 2 4 3" xfId="20235"/>
    <cellStyle name="Output 13 2 2 4 3 2" xfId="41422"/>
    <cellStyle name="Output 13 2 2 4 4" xfId="30739"/>
    <cellStyle name="Output 13 2 2 4_Table 2A-1_EFT (Annual)" xfId="7585"/>
    <cellStyle name="Output 13 2 2 5" xfId="10686"/>
    <cellStyle name="Output 13 2 2 5 2" xfId="22802"/>
    <cellStyle name="Output 13 2 2 5 2 2" xfId="43988"/>
    <cellStyle name="Output 13 2 2 5 3" xfId="33384"/>
    <cellStyle name="Output 13 2 2 6" xfId="17689"/>
    <cellStyle name="Output 13 2 2 6 2" xfId="38876"/>
    <cellStyle name="Output 13 2 2 7" xfId="27996"/>
    <cellStyle name="Output 13 2 2_Table 2A-1_EFT (Annual)" xfId="3342"/>
    <cellStyle name="Output 13 2 3" xfId="2260"/>
    <cellStyle name="Output 13 2 3 2" xfId="5821"/>
    <cellStyle name="Output 13 2 3 2 2" xfId="14036"/>
    <cellStyle name="Output 13 2 3 2 2 2" xfId="26024"/>
    <cellStyle name="Output 13 2 3 2 2 2 2" xfId="47210"/>
    <cellStyle name="Output 13 2 3 2 2 3" xfId="36606"/>
    <cellStyle name="Output 13 2 3 2 3" xfId="20911"/>
    <cellStyle name="Output 13 2 3 2 3 2" xfId="42098"/>
    <cellStyle name="Output 13 2 3 2 4" xfId="31478"/>
    <cellStyle name="Output 13 2 3 2_Table 2A-1_EFT (Annual)" xfId="7587"/>
    <cellStyle name="Output 13 2 3 3" xfId="11380"/>
    <cellStyle name="Output 13 2 3 3 2" xfId="23478"/>
    <cellStyle name="Output 13 2 3 3 2 2" xfId="44664"/>
    <cellStyle name="Output 13 2 3 3 3" xfId="34060"/>
    <cellStyle name="Output 13 2 3 4" xfId="18365"/>
    <cellStyle name="Output 13 2 3 4 2" xfId="39552"/>
    <cellStyle name="Output 13 2 3 5" xfId="28735"/>
    <cellStyle name="Output 13 2 3_Table 2A-1_EFT (Annual)" xfId="7586"/>
    <cellStyle name="Output 13 2 4" xfId="1746"/>
    <cellStyle name="Output 13 2 4 2" xfId="5307"/>
    <cellStyle name="Output 13 2 4 2 2" xfId="13532"/>
    <cellStyle name="Output 13 2 4 2 2 2" xfId="25523"/>
    <cellStyle name="Output 13 2 4 2 2 2 2" xfId="46709"/>
    <cellStyle name="Output 13 2 4 2 2 3" xfId="36105"/>
    <cellStyle name="Output 13 2 4 2 3" xfId="20410"/>
    <cellStyle name="Output 13 2 4 2 3 2" xfId="41597"/>
    <cellStyle name="Output 13 2 4 2 4" xfId="30964"/>
    <cellStyle name="Output 13 2 4 2_Table 2A-1_EFT (Annual)" xfId="7589"/>
    <cellStyle name="Output 13 2 4 3" xfId="10875"/>
    <cellStyle name="Output 13 2 4 3 2" xfId="22977"/>
    <cellStyle name="Output 13 2 4 3 2 2" xfId="44163"/>
    <cellStyle name="Output 13 2 4 3 3" xfId="33559"/>
    <cellStyle name="Output 13 2 4 4" xfId="17864"/>
    <cellStyle name="Output 13 2 4 4 2" xfId="39051"/>
    <cellStyle name="Output 13 2 4 5" xfId="28221"/>
    <cellStyle name="Output 13 2 4_Table 2A-1_EFT (Annual)" xfId="7588"/>
    <cellStyle name="Output 13 2 5" xfId="4114"/>
    <cellStyle name="Output 13 2 5 2" xfId="12438"/>
    <cellStyle name="Output 13 2 5 2 2" xfId="24460"/>
    <cellStyle name="Output 13 2 5 2 2 2" xfId="45646"/>
    <cellStyle name="Output 13 2 5 2 3" xfId="35042"/>
    <cellStyle name="Output 13 2 5 3" xfId="19347"/>
    <cellStyle name="Output 13 2 5 3 2" xfId="40534"/>
    <cellStyle name="Output 13 2 5 4" xfId="29802"/>
    <cellStyle name="Output 13 2 5_Table 2A-1_EFT (Annual)" xfId="7590"/>
    <cellStyle name="Output 13 2 6" xfId="9777"/>
    <cellStyle name="Output 13 2 6 2" xfId="21914"/>
    <cellStyle name="Output 13 2 6 2 2" xfId="43100"/>
    <cellStyle name="Output 13 2 6 3" xfId="32496"/>
    <cellStyle name="Output 13 2 7" xfId="16801"/>
    <cellStyle name="Output 13 2 7 2" xfId="37988"/>
    <cellStyle name="Output 13 2 8" xfId="27059"/>
    <cellStyle name="Output 13 2_Table 2A-1_EFT (Annual)" xfId="3341"/>
    <cellStyle name="Output 13 3" xfId="382"/>
    <cellStyle name="Output 13 3 2" xfId="1365"/>
    <cellStyle name="Output 13 3 2 2" xfId="2635"/>
    <cellStyle name="Output 13 3 2 2 2" xfId="6196"/>
    <cellStyle name="Output 13 3 2 2 2 2" xfId="14390"/>
    <cellStyle name="Output 13 3 2 2 2 2 2" xfId="26362"/>
    <cellStyle name="Output 13 3 2 2 2 2 2 2" xfId="47548"/>
    <cellStyle name="Output 13 3 2 2 2 2 3" xfId="36944"/>
    <cellStyle name="Output 13 3 2 2 2 3" xfId="21249"/>
    <cellStyle name="Output 13 3 2 2 2 3 2" xfId="42436"/>
    <cellStyle name="Output 13 3 2 2 2 4" xfId="31852"/>
    <cellStyle name="Output 13 3 2 2 2_Table 2A-1_EFT (Annual)" xfId="7592"/>
    <cellStyle name="Output 13 3 2 2 3" xfId="11732"/>
    <cellStyle name="Output 13 3 2 2 3 2" xfId="23816"/>
    <cellStyle name="Output 13 3 2 2 3 2 2" xfId="45002"/>
    <cellStyle name="Output 13 3 2 2 3 3" xfId="34398"/>
    <cellStyle name="Output 13 3 2 2 4" xfId="18703"/>
    <cellStyle name="Output 13 3 2 2 4 2" xfId="39890"/>
    <cellStyle name="Output 13 3 2 2 5" xfId="29109"/>
    <cellStyle name="Output 13 3 2 2_Table 2A-1_EFT (Annual)" xfId="7591"/>
    <cellStyle name="Output 13 3 2 3" xfId="1890"/>
    <cellStyle name="Output 13 3 2 3 2" xfId="5451"/>
    <cellStyle name="Output 13 3 2 3 2 2" xfId="13666"/>
    <cellStyle name="Output 13 3 2 3 2 2 2" xfId="25654"/>
    <cellStyle name="Output 13 3 2 3 2 2 2 2" xfId="46840"/>
    <cellStyle name="Output 13 3 2 3 2 2 3" xfId="36236"/>
    <cellStyle name="Output 13 3 2 3 2 3" xfId="20541"/>
    <cellStyle name="Output 13 3 2 3 2 3 2" xfId="41728"/>
    <cellStyle name="Output 13 3 2 3 2 4" xfId="31108"/>
    <cellStyle name="Output 13 3 2 3 2_Table 2A-1_EFT (Annual)" xfId="7594"/>
    <cellStyle name="Output 13 3 2 3 3" xfId="11010"/>
    <cellStyle name="Output 13 3 2 3 3 2" xfId="23108"/>
    <cellStyle name="Output 13 3 2 3 3 2 2" xfId="44294"/>
    <cellStyle name="Output 13 3 2 3 3 3" xfId="33690"/>
    <cellStyle name="Output 13 3 2 3 4" xfId="17995"/>
    <cellStyle name="Output 13 3 2 3 4 2" xfId="39182"/>
    <cellStyle name="Output 13 3 2 3 5" xfId="28365"/>
    <cellStyle name="Output 13 3 2 3_Table 2A-1_EFT (Annual)" xfId="7593"/>
    <cellStyle name="Output 13 3 2 4" xfId="4926"/>
    <cellStyle name="Output 13 3 2 4 2" xfId="13186"/>
    <cellStyle name="Output 13 3 2 4 2 2" xfId="25192"/>
    <cellStyle name="Output 13 3 2 4 2 2 2" xfId="46378"/>
    <cellStyle name="Output 13 3 2 4 2 3" xfId="35774"/>
    <cellStyle name="Output 13 3 2 4 3" xfId="20079"/>
    <cellStyle name="Output 13 3 2 4 3 2" xfId="41266"/>
    <cellStyle name="Output 13 3 2 4 4" xfId="30583"/>
    <cellStyle name="Output 13 3 2 4_Table 2A-1_EFT (Annual)" xfId="7595"/>
    <cellStyle name="Output 13 3 2 5" xfId="10530"/>
    <cellStyle name="Output 13 3 2 5 2" xfId="22646"/>
    <cellStyle name="Output 13 3 2 5 2 2" xfId="43832"/>
    <cellStyle name="Output 13 3 2 5 3" xfId="33228"/>
    <cellStyle name="Output 13 3 2 6" xfId="17533"/>
    <cellStyle name="Output 13 3 2 6 2" xfId="38720"/>
    <cellStyle name="Output 13 3 2 7" xfId="27840"/>
    <cellStyle name="Output 13 3 2_Table 2A-1_EFT (Annual)" xfId="3344"/>
    <cellStyle name="Output 13 3 3" xfId="2104"/>
    <cellStyle name="Output 13 3 3 2" xfId="5665"/>
    <cellStyle name="Output 13 3 3 2 2" xfId="13880"/>
    <cellStyle name="Output 13 3 3 2 2 2" xfId="25868"/>
    <cellStyle name="Output 13 3 3 2 2 2 2" xfId="47054"/>
    <cellStyle name="Output 13 3 3 2 2 3" xfId="36450"/>
    <cellStyle name="Output 13 3 3 2 3" xfId="20755"/>
    <cellStyle name="Output 13 3 3 2 3 2" xfId="41942"/>
    <cellStyle name="Output 13 3 3 2 4" xfId="31322"/>
    <cellStyle name="Output 13 3 3 2_Table 2A-1_EFT (Annual)" xfId="7597"/>
    <cellStyle name="Output 13 3 3 3" xfId="11224"/>
    <cellStyle name="Output 13 3 3 3 2" xfId="23322"/>
    <cellStyle name="Output 13 3 3 3 2 2" xfId="44508"/>
    <cellStyle name="Output 13 3 3 3 3" xfId="33904"/>
    <cellStyle name="Output 13 3 3 4" xfId="18209"/>
    <cellStyle name="Output 13 3 3 4 2" xfId="39396"/>
    <cellStyle name="Output 13 3 3 5" xfId="28579"/>
    <cellStyle name="Output 13 3 3_Table 2A-1_EFT (Annual)" xfId="7596"/>
    <cellStyle name="Output 13 3 4" xfId="1710"/>
    <cellStyle name="Output 13 3 4 2" xfId="5271"/>
    <cellStyle name="Output 13 3 4 2 2" xfId="13500"/>
    <cellStyle name="Output 13 3 4 2 2 2" xfId="25493"/>
    <cellStyle name="Output 13 3 4 2 2 2 2" xfId="46679"/>
    <cellStyle name="Output 13 3 4 2 2 3" xfId="36075"/>
    <cellStyle name="Output 13 3 4 2 3" xfId="20380"/>
    <cellStyle name="Output 13 3 4 2 3 2" xfId="41567"/>
    <cellStyle name="Output 13 3 4 2 4" xfId="30928"/>
    <cellStyle name="Output 13 3 4 2_Table 2A-1_EFT (Annual)" xfId="7599"/>
    <cellStyle name="Output 13 3 4 3" xfId="10844"/>
    <cellStyle name="Output 13 3 4 3 2" xfId="22947"/>
    <cellStyle name="Output 13 3 4 3 2 2" xfId="44133"/>
    <cellStyle name="Output 13 3 4 3 3" xfId="33529"/>
    <cellStyle name="Output 13 3 4 4" xfId="17834"/>
    <cellStyle name="Output 13 3 4 4 2" xfId="39021"/>
    <cellStyle name="Output 13 3 4 5" xfId="28185"/>
    <cellStyle name="Output 13 3 4_Table 2A-1_EFT (Annual)" xfId="7598"/>
    <cellStyle name="Output 13 3 5" xfId="3952"/>
    <cellStyle name="Output 13 3 5 2" xfId="12280"/>
    <cellStyle name="Output 13 3 5 2 2" xfId="24304"/>
    <cellStyle name="Output 13 3 5 2 2 2" xfId="45490"/>
    <cellStyle name="Output 13 3 5 2 3" xfId="34886"/>
    <cellStyle name="Output 13 3 5 3" xfId="19191"/>
    <cellStyle name="Output 13 3 5 3 2" xfId="40378"/>
    <cellStyle name="Output 13 3 5 4" xfId="29640"/>
    <cellStyle name="Output 13 3 5_Table 2A-1_EFT (Annual)" xfId="7600"/>
    <cellStyle name="Output 13 3 6" xfId="9617"/>
    <cellStyle name="Output 13 3 6 2" xfId="21758"/>
    <cellStyle name="Output 13 3 6 2 2" xfId="42944"/>
    <cellStyle name="Output 13 3 6 3" xfId="32340"/>
    <cellStyle name="Output 13 3 7" xfId="16645"/>
    <cellStyle name="Output 13 3 7 2" xfId="37832"/>
    <cellStyle name="Output 13 3 8" xfId="26897"/>
    <cellStyle name="Output 13 3_Table 2A-1_EFT (Annual)" xfId="3343"/>
    <cellStyle name="Output 13 4" xfId="1199"/>
    <cellStyle name="Output 13 4 2" xfId="2469"/>
    <cellStyle name="Output 13 4 2 2" xfId="6030"/>
    <cellStyle name="Output 13 4 2 2 2" xfId="14224"/>
    <cellStyle name="Output 13 4 2 2 2 2" xfId="26196"/>
    <cellStyle name="Output 13 4 2 2 2 2 2" xfId="47382"/>
    <cellStyle name="Output 13 4 2 2 2 3" xfId="36778"/>
    <cellStyle name="Output 13 4 2 2 3" xfId="21083"/>
    <cellStyle name="Output 13 4 2 2 3 2" xfId="42270"/>
    <cellStyle name="Output 13 4 2 2 4" xfId="31686"/>
    <cellStyle name="Output 13 4 2 2_Table 2A-1_EFT (Annual)" xfId="7602"/>
    <cellStyle name="Output 13 4 2 3" xfId="11566"/>
    <cellStyle name="Output 13 4 2 3 2" xfId="23650"/>
    <cellStyle name="Output 13 4 2 3 2 2" xfId="44836"/>
    <cellStyle name="Output 13 4 2 3 3" xfId="34232"/>
    <cellStyle name="Output 13 4 2 4" xfId="18537"/>
    <cellStyle name="Output 13 4 2 4 2" xfId="39724"/>
    <cellStyle name="Output 13 4 2 5" xfId="28943"/>
    <cellStyle name="Output 13 4 2_Table 2A-1_EFT (Annual)" xfId="7601"/>
    <cellStyle name="Output 13 4 3" xfId="1826"/>
    <cellStyle name="Output 13 4 3 2" xfId="5387"/>
    <cellStyle name="Output 13 4 3 2 2" xfId="13602"/>
    <cellStyle name="Output 13 4 3 2 2 2" xfId="25590"/>
    <cellStyle name="Output 13 4 3 2 2 2 2" xfId="46776"/>
    <cellStyle name="Output 13 4 3 2 2 3" xfId="36172"/>
    <cellStyle name="Output 13 4 3 2 3" xfId="20477"/>
    <cellStyle name="Output 13 4 3 2 3 2" xfId="41664"/>
    <cellStyle name="Output 13 4 3 2 4" xfId="31044"/>
    <cellStyle name="Output 13 4 3 2_Table 2A-1_EFT (Annual)" xfId="7604"/>
    <cellStyle name="Output 13 4 3 3" xfId="10946"/>
    <cellStyle name="Output 13 4 3 3 2" xfId="23044"/>
    <cellStyle name="Output 13 4 3 3 2 2" xfId="44230"/>
    <cellStyle name="Output 13 4 3 3 3" xfId="33626"/>
    <cellStyle name="Output 13 4 3 4" xfId="17931"/>
    <cellStyle name="Output 13 4 3 4 2" xfId="39118"/>
    <cellStyle name="Output 13 4 3 5" xfId="28301"/>
    <cellStyle name="Output 13 4 3_Table 2A-1_EFT (Annual)" xfId="7603"/>
    <cellStyle name="Output 13 4 4" xfId="4760"/>
    <cellStyle name="Output 13 4 4 2" xfId="13020"/>
    <cellStyle name="Output 13 4 4 2 2" xfId="25026"/>
    <cellStyle name="Output 13 4 4 2 2 2" xfId="46212"/>
    <cellStyle name="Output 13 4 4 2 3" xfId="35608"/>
    <cellStyle name="Output 13 4 4 3" xfId="19913"/>
    <cellStyle name="Output 13 4 4 3 2" xfId="41100"/>
    <cellStyle name="Output 13 4 4 4" xfId="30417"/>
    <cellStyle name="Output 13 4 4_Table 2A-1_EFT (Annual)" xfId="7605"/>
    <cellStyle name="Output 13 4 5" xfId="10364"/>
    <cellStyle name="Output 13 4 5 2" xfId="22480"/>
    <cellStyle name="Output 13 4 5 2 2" xfId="43666"/>
    <cellStyle name="Output 13 4 5 3" xfId="33062"/>
    <cellStyle name="Output 13 4 6" xfId="17367"/>
    <cellStyle name="Output 13 4 6 2" xfId="38554"/>
    <cellStyle name="Output 13 4 7" xfId="27674"/>
    <cellStyle name="Output 13 4_Table 2A-1_EFT (Annual)" xfId="3345"/>
    <cellStyle name="Output 13 5" xfId="1781"/>
    <cellStyle name="Output 13 5 2" xfId="5342"/>
    <cellStyle name="Output 13 5 2 2" xfId="13557"/>
    <cellStyle name="Output 13 5 2 2 2" xfId="25545"/>
    <cellStyle name="Output 13 5 2 2 2 2" xfId="46731"/>
    <cellStyle name="Output 13 5 2 2 3" xfId="36127"/>
    <cellStyle name="Output 13 5 2 3" xfId="20432"/>
    <cellStyle name="Output 13 5 2 3 2" xfId="41619"/>
    <cellStyle name="Output 13 5 2 4" xfId="30999"/>
    <cellStyle name="Output 13 5 2_Table 2A-1_EFT (Annual)" xfId="7607"/>
    <cellStyle name="Output 13 5 3" xfId="10901"/>
    <cellStyle name="Output 13 5 3 2" xfId="22999"/>
    <cellStyle name="Output 13 5 3 2 2" xfId="44185"/>
    <cellStyle name="Output 13 5 3 3" xfId="33581"/>
    <cellStyle name="Output 13 5 4" xfId="17886"/>
    <cellStyle name="Output 13 5 4 2" xfId="39073"/>
    <cellStyle name="Output 13 5 5" xfId="28256"/>
    <cellStyle name="Output 13 5_Table 2A-1_EFT (Annual)" xfId="7606"/>
    <cellStyle name="Output 13 6" xfId="1653"/>
    <cellStyle name="Output 13 6 2" xfId="5214"/>
    <cellStyle name="Output 13 6 2 2" xfId="13461"/>
    <cellStyle name="Output 13 6 2 2 2" xfId="25461"/>
    <cellStyle name="Output 13 6 2 2 2 2" xfId="46647"/>
    <cellStyle name="Output 13 6 2 2 3" xfId="36043"/>
    <cellStyle name="Output 13 6 2 3" xfId="20348"/>
    <cellStyle name="Output 13 6 2 3 2" xfId="41535"/>
    <cellStyle name="Output 13 6 2 4" xfId="30871"/>
    <cellStyle name="Output 13 6 2_Table 2A-1_EFT (Annual)" xfId="7609"/>
    <cellStyle name="Output 13 6 3" xfId="10806"/>
    <cellStyle name="Output 13 6 3 2" xfId="22915"/>
    <cellStyle name="Output 13 6 3 2 2" xfId="44101"/>
    <cellStyle name="Output 13 6 3 3" xfId="33497"/>
    <cellStyle name="Output 13 6 4" xfId="17802"/>
    <cellStyle name="Output 13 6 4 2" xfId="38989"/>
    <cellStyle name="Output 13 6 5" xfId="28128"/>
    <cellStyle name="Output 13 6_Table 2A-1_EFT (Annual)" xfId="7608"/>
    <cellStyle name="Output 13 7" xfId="3740"/>
    <cellStyle name="Output 13 7 2" xfId="12108"/>
    <cellStyle name="Output 13 7 2 2" xfId="24138"/>
    <cellStyle name="Output 13 7 2 2 2" xfId="45324"/>
    <cellStyle name="Output 13 7 2 3" xfId="34720"/>
    <cellStyle name="Output 13 7 3" xfId="19025"/>
    <cellStyle name="Output 13 7 3 2" xfId="40212"/>
    <cellStyle name="Output 13 7 4" xfId="29449"/>
    <cellStyle name="Output 13 7_Table 2A-1_EFT (Annual)" xfId="7610"/>
    <cellStyle name="Output 13 8" xfId="9427"/>
    <cellStyle name="Output 13 8 2" xfId="21592"/>
    <cellStyle name="Output 13 8 2 2" xfId="42778"/>
    <cellStyle name="Output 13 8 3" xfId="32174"/>
    <cellStyle name="Output 13 9" xfId="16479"/>
    <cellStyle name="Output 13 9 2" xfId="37666"/>
    <cellStyle name="Output 13_Table 2A-1_EFT (Annual)" xfId="3340"/>
    <cellStyle name="Output 14" xfId="145"/>
    <cellStyle name="Output 14 10" xfId="26700"/>
    <cellStyle name="Output 14 2" xfId="538"/>
    <cellStyle name="Output 14 2 2" xfId="1515"/>
    <cellStyle name="Output 14 2 2 2" xfId="2785"/>
    <cellStyle name="Output 14 2 2 2 2" xfId="6346"/>
    <cellStyle name="Output 14 2 2 2 2 2" xfId="14540"/>
    <cellStyle name="Output 14 2 2 2 2 2 2" xfId="26512"/>
    <cellStyle name="Output 14 2 2 2 2 2 2 2" xfId="47698"/>
    <cellStyle name="Output 14 2 2 2 2 2 3" xfId="37094"/>
    <cellStyle name="Output 14 2 2 2 2 3" xfId="21399"/>
    <cellStyle name="Output 14 2 2 2 2 3 2" xfId="42586"/>
    <cellStyle name="Output 14 2 2 2 2 4" xfId="32002"/>
    <cellStyle name="Output 14 2 2 2 2_Table 2A-1_EFT (Annual)" xfId="7612"/>
    <cellStyle name="Output 14 2 2 2 3" xfId="11882"/>
    <cellStyle name="Output 14 2 2 2 3 2" xfId="23966"/>
    <cellStyle name="Output 14 2 2 2 3 2 2" xfId="45152"/>
    <cellStyle name="Output 14 2 2 2 3 3" xfId="34548"/>
    <cellStyle name="Output 14 2 2 2 4" xfId="18853"/>
    <cellStyle name="Output 14 2 2 2 4 2" xfId="40040"/>
    <cellStyle name="Output 14 2 2 2 5" xfId="29259"/>
    <cellStyle name="Output 14 2 2 2_Table 2A-1_EFT (Annual)" xfId="7611"/>
    <cellStyle name="Output 14 2 2 3" xfId="1920"/>
    <cellStyle name="Output 14 2 2 3 2" xfId="5481"/>
    <cellStyle name="Output 14 2 2 3 2 2" xfId="13696"/>
    <cellStyle name="Output 14 2 2 3 2 2 2" xfId="25684"/>
    <cellStyle name="Output 14 2 2 3 2 2 2 2" xfId="46870"/>
    <cellStyle name="Output 14 2 2 3 2 2 3" xfId="36266"/>
    <cellStyle name="Output 14 2 2 3 2 3" xfId="20571"/>
    <cellStyle name="Output 14 2 2 3 2 3 2" xfId="41758"/>
    <cellStyle name="Output 14 2 2 3 2 4" xfId="31138"/>
    <cellStyle name="Output 14 2 2 3 2_Table 2A-1_EFT (Annual)" xfId="7614"/>
    <cellStyle name="Output 14 2 2 3 3" xfId="11040"/>
    <cellStyle name="Output 14 2 2 3 3 2" xfId="23138"/>
    <cellStyle name="Output 14 2 2 3 3 2 2" xfId="44324"/>
    <cellStyle name="Output 14 2 2 3 3 3" xfId="33720"/>
    <cellStyle name="Output 14 2 2 3 4" xfId="18025"/>
    <cellStyle name="Output 14 2 2 3 4 2" xfId="39212"/>
    <cellStyle name="Output 14 2 2 3 5" xfId="28395"/>
    <cellStyle name="Output 14 2 2 3_Table 2A-1_EFT (Annual)" xfId="7613"/>
    <cellStyle name="Output 14 2 2 4" xfId="5076"/>
    <cellStyle name="Output 14 2 2 4 2" xfId="13336"/>
    <cellStyle name="Output 14 2 2 4 2 2" xfId="25342"/>
    <cellStyle name="Output 14 2 2 4 2 2 2" xfId="46528"/>
    <cellStyle name="Output 14 2 2 4 2 3" xfId="35924"/>
    <cellStyle name="Output 14 2 2 4 3" xfId="20229"/>
    <cellStyle name="Output 14 2 2 4 3 2" xfId="41416"/>
    <cellStyle name="Output 14 2 2 4 4" xfId="30733"/>
    <cellStyle name="Output 14 2 2 4_Table 2A-1_EFT (Annual)" xfId="7615"/>
    <cellStyle name="Output 14 2 2 5" xfId="10680"/>
    <cellStyle name="Output 14 2 2 5 2" xfId="22796"/>
    <cellStyle name="Output 14 2 2 5 2 2" xfId="43982"/>
    <cellStyle name="Output 14 2 2 5 3" xfId="33378"/>
    <cellStyle name="Output 14 2 2 6" xfId="17683"/>
    <cellStyle name="Output 14 2 2 6 2" xfId="38870"/>
    <cellStyle name="Output 14 2 2 7" xfId="27990"/>
    <cellStyle name="Output 14 2 2_Table 2A-1_EFT (Annual)" xfId="3348"/>
    <cellStyle name="Output 14 2 3" xfId="2254"/>
    <cellStyle name="Output 14 2 3 2" xfId="5815"/>
    <cellStyle name="Output 14 2 3 2 2" xfId="14030"/>
    <cellStyle name="Output 14 2 3 2 2 2" xfId="26018"/>
    <cellStyle name="Output 14 2 3 2 2 2 2" xfId="47204"/>
    <cellStyle name="Output 14 2 3 2 2 3" xfId="36600"/>
    <cellStyle name="Output 14 2 3 2 3" xfId="20905"/>
    <cellStyle name="Output 14 2 3 2 3 2" xfId="42092"/>
    <cellStyle name="Output 14 2 3 2 4" xfId="31472"/>
    <cellStyle name="Output 14 2 3 2_Table 2A-1_EFT (Annual)" xfId="7617"/>
    <cellStyle name="Output 14 2 3 3" xfId="11374"/>
    <cellStyle name="Output 14 2 3 3 2" xfId="23472"/>
    <cellStyle name="Output 14 2 3 3 2 2" xfId="44658"/>
    <cellStyle name="Output 14 2 3 3 3" xfId="34054"/>
    <cellStyle name="Output 14 2 3 4" xfId="18359"/>
    <cellStyle name="Output 14 2 3 4 2" xfId="39546"/>
    <cellStyle name="Output 14 2 3 5" xfId="28729"/>
    <cellStyle name="Output 14 2 3_Table 2A-1_EFT (Annual)" xfId="7616"/>
    <cellStyle name="Output 14 2 4" xfId="1745"/>
    <cellStyle name="Output 14 2 4 2" xfId="5306"/>
    <cellStyle name="Output 14 2 4 2 2" xfId="13531"/>
    <cellStyle name="Output 14 2 4 2 2 2" xfId="25522"/>
    <cellStyle name="Output 14 2 4 2 2 2 2" xfId="46708"/>
    <cellStyle name="Output 14 2 4 2 2 3" xfId="36104"/>
    <cellStyle name="Output 14 2 4 2 3" xfId="20409"/>
    <cellStyle name="Output 14 2 4 2 3 2" xfId="41596"/>
    <cellStyle name="Output 14 2 4 2 4" xfId="30963"/>
    <cellStyle name="Output 14 2 4 2_Table 2A-1_EFT (Annual)" xfId="7619"/>
    <cellStyle name="Output 14 2 4 3" xfId="10874"/>
    <cellStyle name="Output 14 2 4 3 2" xfId="22976"/>
    <cellStyle name="Output 14 2 4 3 2 2" xfId="44162"/>
    <cellStyle name="Output 14 2 4 3 3" xfId="33558"/>
    <cellStyle name="Output 14 2 4 4" xfId="17863"/>
    <cellStyle name="Output 14 2 4 4 2" xfId="39050"/>
    <cellStyle name="Output 14 2 4 5" xfId="28220"/>
    <cellStyle name="Output 14 2 4_Table 2A-1_EFT (Annual)" xfId="7618"/>
    <cellStyle name="Output 14 2 5" xfId="4108"/>
    <cellStyle name="Output 14 2 5 2" xfId="12432"/>
    <cellStyle name="Output 14 2 5 2 2" xfId="24454"/>
    <cellStyle name="Output 14 2 5 2 2 2" xfId="45640"/>
    <cellStyle name="Output 14 2 5 2 3" xfId="35036"/>
    <cellStyle name="Output 14 2 5 3" xfId="19341"/>
    <cellStyle name="Output 14 2 5 3 2" xfId="40528"/>
    <cellStyle name="Output 14 2 5 4" xfId="29796"/>
    <cellStyle name="Output 14 2 5_Table 2A-1_EFT (Annual)" xfId="7620"/>
    <cellStyle name="Output 14 2 6" xfId="9771"/>
    <cellStyle name="Output 14 2 6 2" xfId="21908"/>
    <cellStyle name="Output 14 2 6 2 2" xfId="43094"/>
    <cellStyle name="Output 14 2 6 3" xfId="32490"/>
    <cellStyle name="Output 14 2 7" xfId="16795"/>
    <cellStyle name="Output 14 2 7 2" xfId="37982"/>
    <cellStyle name="Output 14 2 8" xfId="27053"/>
    <cellStyle name="Output 14 2_Table 2A-1_EFT (Annual)" xfId="3347"/>
    <cellStyle name="Output 14 3" xfId="376"/>
    <cellStyle name="Output 14 3 2" xfId="1359"/>
    <cellStyle name="Output 14 3 2 2" xfId="2629"/>
    <cellStyle name="Output 14 3 2 2 2" xfId="6190"/>
    <cellStyle name="Output 14 3 2 2 2 2" xfId="14384"/>
    <cellStyle name="Output 14 3 2 2 2 2 2" xfId="26356"/>
    <cellStyle name="Output 14 3 2 2 2 2 2 2" xfId="47542"/>
    <cellStyle name="Output 14 3 2 2 2 2 3" xfId="36938"/>
    <cellStyle name="Output 14 3 2 2 2 3" xfId="21243"/>
    <cellStyle name="Output 14 3 2 2 2 3 2" xfId="42430"/>
    <cellStyle name="Output 14 3 2 2 2 4" xfId="31846"/>
    <cellStyle name="Output 14 3 2 2 2_Table 2A-1_EFT (Annual)" xfId="7622"/>
    <cellStyle name="Output 14 3 2 2 3" xfId="11726"/>
    <cellStyle name="Output 14 3 2 2 3 2" xfId="23810"/>
    <cellStyle name="Output 14 3 2 2 3 2 2" xfId="44996"/>
    <cellStyle name="Output 14 3 2 2 3 3" xfId="34392"/>
    <cellStyle name="Output 14 3 2 2 4" xfId="18697"/>
    <cellStyle name="Output 14 3 2 2 4 2" xfId="39884"/>
    <cellStyle name="Output 14 3 2 2 5" xfId="29103"/>
    <cellStyle name="Output 14 3 2 2_Table 2A-1_EFT (Annual)" xfId="7621"/>
    <cellStyle name="Output 14 3 2 3" xfId="1889"/>
    <cellStyle name="Output 14 3 2 3 2" xfId="5450"/>
    <cellStyle name="Output 14 3 2 3 2 2" xfId="13665"/>
    <cellStyle name="Output 14 3 2 3 2 2 2" xfId="25653"/>
    <cellStyle name="Output 14 3 2 3 2 2 2 2" xfId="46839"/>
    <cellStyle name="Output 14 3 2 3 2 2 3" xfId="36235"/>
    <cellStyle name="Output 14 3 2 3 2 3" xfId="20540"/>
    <cellStyle name="Output 14 3 2 3 2 3 2" xfId="41727"/>
    <cellStyle name="Output 14 3 2 3 2 4" xfId="31107"/>
    <cellStyle name="Output 14 3 2 3 2_Table 2A-1_EFT (Annual)" xfId="7624"/>
    <cellStyle name="Output 14 3 2 3 3" xfId="11009"/>
    <cellStyle name="Output 14 3 2 3 3 2" xfId="23107"/>
    <cellStyle name="Output 14 3 2 3 3 2 2" xfId="44293"/>
    <cellStyle name="Output 14 3 2 3 3 3" xfId="33689"/>
    <cellStyle name="Output 14 3 2 3 4" xfId="17994"/>
    <cellStyle name="Output 14 3 2 3 4 2" xfId="39181"/>
    <cellStyle name="Output 14 3 2 3 5" xfId="28364"/>
    <cellStyle name="Output 14 3 2 3_Table 2A-1_EFT (Annual)" xfId="7623"/>
    <cellStyle name="Output 14 3 2 4" xfId="4920"/>
    <cellStyle name="Output 14 3 2 4 2" xfId="13180"/>
    <cellStyle name="Output 14 3 2 4 2 2" xfId="25186"/>
    <cellStyle name="Output 14 3 2 4 2 2 2" xfId="46372"/>
    <cellStyle name="Output 14 3 2 4 2 3" xfId="35768"/>
    <cellStyle name="Output 14 3 2 4 3" xfId="20073"/>
    <cellStyle name="Output 14 3 2 4 3 2" xfId="41260"/>
    <cellStyle name="Output 14 3 2 4 4" xfId="30577"/>
    <cellStyle name="Output 14 3 2 4_Table 2A-1_EFT (Annual)" xfId="7625"/>
    <cellStyle name="Output 14 3 2 5" xfId="10524"/>
    <cellStyle name="Output 14 3 2 5 2" xfId="22640"/>
    <cellStyle name="Output 14 3 2 5 2 2" xfId="43826"/>
    <cellStyle name="Output 14 3 2 5 3" xfId="33222"/>
    <cellStyle name="Output 14 3 2 6" xfId="17527"/>
    <cellStyle name="Output 14 3 2 6 2" xfId="38714"/>
    <cellStyle name="Output 14 3 2 7" xfId="27834"/>
    <cellStyle name="Output 14 3 2_Table 2A-1_EFT (Annual)" xfId="3350"/>
    <cellStyle name="Output 14 3 3" xfId="2098"/>
    <cellStyle name="Output 14 3 3 2" xfId="5659"/>
    <cellStyle name="Output 14 3 3 2 2" xfId="13874"/>
    <cellStyle name="Output 14 3 3 2 2 2" xfId="25862"/>
    <cellStyle name="Output 14 3 3 2 2 2 2" xfId="47048"/>
    <cellStyle name="Output 14 3 3 2 2 3" xfId="36444"/>
    <cellStyle name="Output 14 3 3 2 3" xfId="20749"/>
    <cellStyle name="Output 14 3 3 2 3 2" xfId="41936"/>
    <cellStyle name="Output 14 3 3 2 4" xfId="31316"/>
    <cellStyle name="Output 14 3 3 2_Table 2A-1_EFT (Annual)" xfId="7627"/>
    <cellStyle name="Output 14 3 3 3" xfId="11218"/>
    <cellStyle name="Output 14 3 3 3 2" xfId="23316"/>
    <cellStyle name="Output 14 3 3 3 2 2" xfId="44502"/>
    <cellStyle name="Output 14 3 3 3 3" xfId="33898"/>
    <cellStyle name="Output 14 3 3 4" xfId="18203"/>
    <cellStyle name="Output 14 3 3 4 2" xfId="39390"/>
    <cellStyle name="Output 14 3 3 5" xfId="28573"/>
    <cellStyle name="Output 14 3 3_Table 2A-1_EFT (Annual)" xfId="7626"/>
    <cellStyle name="Output 14 3 4" xfId="1709"/>
    <cellStyle name="Output 14 3 4 2" xfId="5270"/>
    <cellStyle name="Output 14 3 4 2 2" xfId="13499"/>
    <cellStyle name="Output 14 3 4 2 2 2" xfId="25492"/>
    <cellStyle name="Output 14 3 4 2 2 2 2" xfId="46678"/>
    <cellStyle name="Output 14 3 4 2 2 3" xfId="36074"/>
    <cellStyle name="Output 14 3 4 2 3" xfId="20379"/>
    <cellStyle name="Output 14 3 4 2 3 2" xfId="41566"/>
    <cellStyle name="Output 14 3 4 2 4" xfId="30927"/>
    <cellStyle name="Output 14 3 4 2_Table 2A-1_EFT (Annual)" xfId="7629"/>
    <cellStyle name="Output 14 3 4 3" xfId="10843"/>
    <cellStyle name="Output 14 3 4 3 2" xfId="22946"/>
    <cellStyle name="Output 14 3 4 3 2 2" xfId="44132"/>
    <cellStyle name="Output 14 3 4 3 3" xfId="33528"/>
    <cellStyle name="Output 14 3 4 4" xfId="17833"/>
    <cellStyle name="Output 14 3 4 4 2" xfId="39020"/>
    <cellStyle name="Output 14 3 4 5" xfId="28184"/>
    <cellStyle name="Output 14 3 4_Table 2A-1_EFT (Annual)" xfId="7628"/>
    <cellStyle name="Output 14 3 5" xfId="3946"/>
    <cellStyle name="Output 14 3 5 2" xfId="12274"/>
    <cellStyle name="Output 14 3 5 2 2" xfId="24298"/>
    <cellStyle name="Output 14 3 5 2 2 2" xfId="45484"/>
    <cellStyle name="Output 14 3 5 2 3" xfId="34880"/>
    <cellStyle name="Output 14 3 5 3" xfId="19185"/>
    <cellStyle name="Output 14 3 5 3 2" xfId="40372"/>
    <cellStyle name="Output 14 3 5 4" xfId="29634"/>
    <cellStyle name="Output 14 3 5_Table 2A-1_EFT (Annual)" xfId="7630"/>
    <cellStyle name="Output 14 3 6" xfId="9611"/>
    <cellStyle name="Output 14 3 6 2" xfId="21752"/>
    <cellStyle name="Output 14 3 6 2 2" xfId="42938"/>
    <cellStyle name="Output 14 3 6 3" xfId="32334"/>
    <cellStyle name="Output 14 3 7" xfId="16639"/>
    <cellStyle name="Output 14 3 7 2" xfId="37826"/>
    <cellStyle name="Output 14 3 8" xfId="26891"/>
    <cellStyle name="Output 14 3_Table 2A-1_EFT (Annual)" xfId="3349"/>
    <cellStyle name="Output 14 4" xfId="1193"/>
    <cellStyle name="Output 14 4 2" xfId="2463"/>
    <cellStyle name="Output 14 4 2 2" xfId="6024"/>
    <cellStyle name="Output 14 4 2 2 2" xfId="14218"/>
    <cellStyle name="Output 14 4 2 2 2 2" xfId="26190"/>
    <cellStyle name="Output 14 4 2 2 2 2 2" xfId="47376"/>
    <cellStyle name="Output 14 4 2 2 2 3" xfId="36772"/>
    <cellStyle name="Output 14 4 2 2 3" xfId="21077"/>
    <cellStyle name="Output 14 4 2 2 3 2" xfId="42264"/>
    <cellStyle name="Output 14 4 2 2 4" xfId="31680"/>
    <cellStyle name="Output 14 4 2 2_Table 2A-1_EFT (Annual)" xfId="7632"/>
    <cellStyle name="Output 14 4 2 3" xfId="11560"/>
    <cellStyle name="Output 14 4 2 3 2" xfId="23644"/>
    <cellStyle name="Output 14 4 2 3 2 2" xfId="44830"/>
    <cellStyle name="Output 14 4 2 3 3" xfId="34226"/>
    <cellStyle name="Output 14 4 2 4" xfId="18531"/>
    <cellStyle name="Output 14 4 2 4 2" xfId="39718"/>
    <cellStyle name="Output 14 4 2 5" xfId="28937"/>
    <cellStyle name="Output 14 4 2_Table 2A-1_EFT (Annual)" xfId="7631"/>
    <cellStyle name="Output 14 4 3" xfId="1825"/>
    <cellStyle name="Output 14 4 3 2" xfId="5386"/>
    <cellStyle name="Output 14 4 3 2 2" xfId="13601"/>
    <cellStyle name="Output 14 4 3 2 2 2" xfId="25589"/>
    <cellStyle name="Output 14 4 3 2 2 2 2" xfId="46775"/>
    <cellStyle name="Output 14 4 3 2 2 3" xfId="36171"/>
    <cellStyle name="Output 14 4 3 2 3" xfId="20476"/>
    <cellStyle name="Output 14 4 3 2 3 2" xfId="41663"/>
    <cellStyle name="Output 14 4 3 2 4" xfId="31043"/>
    <cellStyle name="Output 14 4 3 2_Table 2A-1_EFT (Annual)" xfId="7634"/>
    <cellStyle name="Output 14 4 3 3" xfId="10945"/>
    <cellStyle name="Output 14 4 3 3 2" xfId="23043"/>
    <cellStyle name="Output 14 4 3 3 2 2" xfId="44229"/>
    <cellStyle name="Output 14 4 3 3 3" xfId="33625"/>
    <cellStyle name="Output 14 4 3 4" xfId="17930"/>
    <cellStyle name="Output 14 4 3 4 2" xfId="39117"/>
    <cellStyle name="Output 14 4 3 5" xfId="28300"/>
    <cellStyle name="Output 14 4 3_Table 2A-1_EFT (Annual)" xfId="7633"/>
    <cellStyle name="Output 14 4 4" xfId="4754"/>
    <cellStyle name="Output 14 4 4 2" xfId="13014"/>
    <cellStyle name="Output 14 4 4 2 2" xfId="25020"/>
    <cellStyle name="Output 14 4 4 2 2 2" xfId="46206"/>
    <cellStyle name="Output 14 4 4 2 3" xfId="35602"/>
    <cellStyle name="Output 14 4 4 3" xfId="19907"/>
    <cellStyle name="Output 14 4 4 3 2" xfId="41094"/>
    <cellStyle name="Output 14 4 4 4" xfId="30411"/>
    <cellStyle name="Output 14 4 4_Table 2A-1_EFT (Annual)" xfId="7635"/>
    <cellStyle name="Output 14 4 5" xfId="10358"/>
    <cellStyle name="Output 14 4 5 2" xfId="22474"/>
    <cellStyle name="Output 14 4 5 2 2" xfId="43660"/>
    <cellStyle name="Output 14 4 5 3" xfId="33056"/>
    <cellStyle name="Output 14 4 6" xfId="17361"/>
    <cellStyle name="Output 14 4 6 2" xfId="38548"/>
    <cellStyle name="Output 14 4 7" xfId="27668"/>
    <cellStyle name="Output 14 4_Table 2A-1_EFT (Annual)" xfId="3351"/>
    <cellStyle name="Output 14 5" xfId="1784"/>
    <cellStyle name="Output 14 5 2" xfId="5345"/>
    <cellStyle name="Output 14 5 2 2" xfId="13560"/>
    <cellStyle name="Output 14 5 2 2 2" xfId="25548"/>
    <cellStyle name="Output 14 5 2 2 2 2" xfId="46734"/>
    <cellStyle name="Output 14 5 2 2 3" xfId="36130"/>
    <cellStyle name="Output 14 5 2 3" xfId="20435"/>
    <cellStyle name="Output 14 5 2 3 2" xfId="41622"/>
    <cellStyle name="Output 14 5 2 4" xfId="31002"/>
    <cellStyle name="Output 14 5 2_Table 2A-1_EFT (Annual)" xfId="7637"/>
    <cellStyle name="Output 14 5 3" xfId="10904"/>
    <cellStyle name="Output 14 5 3 2" xfId="23002"/>
    <cellStyle name="Output 14 5 3 2 2" xfId="44188"/>
    <cellStyle name="Output 14 5 3 3" xfId="33584"/>
    <cellStyle name="Output 14 5 4" xfId="17889"/>
    <cellStyle name="Output 14 5 4 2" xfId="39076"/>
    <cellStyle name="Output 14 5 5" xfId="28259"/>
    <cellStyle name="Output 14 5_Table 2A-1_EFT (Annual)" xfId="7636"/>
    <cellStyle name="Output 14 6" xfId="1652"/>
    <cellStyle name="Output 14 6 2" xfId="5213"/>
    <cellStyle name="Output 14 6 2 2" xfId="13460"/>
    <cellStyle name="Output 14 6 2 2 2" xfId="25460"/>
    <cellStyle name="Output 14 6 2 2 2 2" xfId="46646"/>
    <cellStyle name="Output 14 6 2 2 3" xfId="36042"/>
    <cellStyle name="Output 14 6 2 3" xfId="20347"/>
    <cellStyle name="Output 14 6 2 3 2" xfId="41534"/>
    <cellStyle name="Output 14 6 2 4" xfId="30870"/>
    <cellStyle name="Output 14 6 2_Table 2A-1_EFT (Annual)" xfId="7639"/>
    <cellStyle name="Output 14 6 3" xfId="10805"/>
    <cellStyle name="Output 14 6 3 2" xfId="22914"/>
    <cellStyle name="Output 14 6 3 2 2" xfId="44100"/>
    <cellStyle name="Output 14 6 3 3" xfId="33496"/>
    <cellStyle name="Output 14 6 4" xfId="17801"/>
    <cellStyle name="Output 14 6 4 2" xfId="38988"/>
    <cellStyle name="Output 14 6 5" xfId="28127"/>
    <cellStyle name="Output 14 6_Table 2A-1_EFT (Annual)" xfId="7638"/>
    <cellStyle name="Output 14 7" xfId="3734"/>
    <cellStyle name="Output 14 7 2" xfId="12102"/>
    <cellStyle name="Output 14 7 2 2" xfId="24132"/>
    <cellStyle name="Output 14 7 2 2 2" xfId="45318"/>
    <cellStyle name="Output 14 7 2 3" xfId="34714"/>
    <cellStyle name="Output 14 7 3" xfId="19019"/>
    <cellStyle name="Output 14 7 3 2" xfId="40206"/>
    <cellStyle name="Output 14 7 4" xfId="29443"/>
    <cellStyle name="Output 14 7_Table 2A-1_EFT (Annual)" xfId="7640"/>
    <cellStyle name="Output 14 8" xfId="9421"/>
    <cellStyle name="Output 14 8 2" xfId="21586"/>
    <cellStyle name="Output 14 8 2 2" xfId="42772"/>
    <cellStyle name="Output 14 8 3" xfId="32168"/>
    <cellStyle name="Output 14 9" xfId="16473"/>
    <cellStyle name="Output 14 9 2" xfId="37660"/>
    <cellStyle name="Output 14_Table 2A-1_EFT (Annual)" xfId="3346"/>
    <cellStyle name="Output 15" xfId="153"/>
    <cellStyle name="Output 15 10" xfId="26708"/>
    <cellStyle name="Output 15 2" xfId="546"/>
    <cellStyle name="Output 15 2 2" xfId="1523"/>
    <cellStyle name="Output 15 2 2 2" xfId="2793"/>
    <cellStyle name="Output 15 2 2 2 2" xfId="6354"/>
    <cellStyle name="Output 15 2 2 2 2 2" xfId="14548"/>
    <cellStyle name="Output 15 2 2 2 2 2 2" xfId="26520"/>
    <cellStyle name="Output 15 2 2 2 2 2 2 2" xfId="47706"/>
    <cellStyle name="Output 15 2 2 2 2 2 3" xfId="37102"/>
    <cellStyle name="Output 15 2 2 2 2 3" xfId="21407"/>
    <cellStyle name="Output 15 2 2 2 2 3 2" xfId="42594"/>
    <cellStyle name="Output 15 2 2 2 2 4" xfId="32010"/>
    <cellStyle name="Output 15 2 2 2 2_Table 2A-1_EFT (Annual)" xfId="7642"/>
    <cellStyle name="Output 15 2 2 2 3" xfId="11890"/>
    <cellStyle name="Output 15 2 2 2 3 2" xfId="23974"/>
    <cellStyle name="Output 15 2 2 2 3 2 2" xfId="45160"/>
    <cellStyle name="Output 15 2 2 2 3 3" xfId="34556"/>
    <cellStyle name="Output 15 2 2 2 4" xfId="18861"/>
    <cellStyle name="Output 15 2 2 2 4 2" xfId="40048"/>
    <cellStyle name="Output 15 2 2 2 5" xfId="29267"/>
    <cellStyle name="Output 15 2 2 2_Table 2A-1_EFT (Annual)" xfId="7641"/>
    <cellStyle name="Output 15 2 2 3" xfId="1922"/>
    <cellStyle name="Output 15 2 2 3 2" xfId="5483"/>
    <cellStyle name="Output 15 2 2 3 2 2" xfId="13698"/>
    <cellStyle name="Output 15 2 2 3 2 2 2" xfId="25686"/>
    <cellStyle name="Output 15 2 2 3 2 2 2 2" xfId="46872"/>
    <cellStyle name="Output 15 2 2 3 2 2 3" xfId="36268"/>
    <cellStyle name="Output 15 2 2 3 2 3" xfId="20573"/>
    <cellStyle name="Output 15 2 2 3 2 3 2" xfId="41760"/>
    <cellStyle name="Output 15 2 2 3 2 4" xfId="31140"/>
    <cellStyle name="Output 15 2 2 3 2_Table 2A-1_EFT (Annual)" xfId="7644"/>
    <cellStyle name="Output 15 2 2 3 3" xfId="11042"/>
    <cellStyle name="Output 15 2 2 3 3 2" xfId="23140"/>
    <cellStyle name="Output 15 2 2 3 3 2 2" xfId="44326"/>
    <cellStyle name="Output 15 2 2 3 3 3" xfId="33722"/>
    <cellStyle name="Output 15 2 2 3 4" xfId="18027"/>
    <cellStyle name="Output 15 2 2 3 4 2" xfId="39214"/>
    <cellStyle name="Output 15 2 2 3 5" xfId="28397"/>
    <cellStyle name="Output 15 2 2 3_Table 2A-1_EFT (Annual)" xfId="7643"/>
    <cellStyle name="Output 15 2 2 4" xfId="5084"/>
    <cellStyle name="Output 15 2 2 4 2" xfId="13344"/>
    <cellStyle name="Output 15 2 2 4 2 2" xfId="25350"/>
    <cellStyle name="Output 15 2 2 4 2 2 2" xfId="46536"/>
    <cellStyle name="Output 15 2 2 4 2 3" xfId="35932"/>
    <cellStyle name="Output 15 2 2 4 3" xfId="20237"/>
    <cellStyle name="Output 15 2 2 4 3 2" xfId="41424"/>
    <cellStyle name="Output 15 2 2 4 4" xfId="30741"/>
    <cellStyle name="Output 15 2 2 4_Table 2A-1_EFT (Annual)" xfId="7645"/>
    <cellStyle name="Output 15 2 2 5" xfId="10688"/>
    <cellStyle name="Output 15 2 2 5 2" xfId="22804"/>
    <cellStyle name="Output 15 2 2 5 2 2" xfId="43990"/>
    <cellStyle name="Output 15 2 2 5 3" xfId="33386"/>
    <cellStyle name="Output 15 2 2 6" xfId="17691"/>
    <cellStyle name="Output 15 2 2 6 2" xfId="38878"/>
    <cellStyle name="Output 15 2 2 7" xfId="27998"/>
    <cellStyle name="Output 15 2 2_Table 2A-1_EFT (Annual)" xfId="3354"/>
    <cellStyle name="Output 15 2 3" xfId="2262"/>
    <cellStyle name="Output 15 2 3 2" xfId="5823"/>
    <cellStyle name="Output 15 2 3 2 2" xfId="14038"/>
    <cellStyle name="Output 15 2 3 2 2 2" xfId="26026"/>
    <cellStyle name="Output 15 2 3 2 2 2 2" xfId="47212"/>
    <cellStyle name="Output 15 2 3 2 2 3" xfId="36608"/>
    <cellStyle name="Output 15 2 3 2 3" xfId="20913"/>
    <cellStyle name="Output 15 2 3 2 3 2" xfId="42100"/>
    <cellStyle name="Output 15 2 3 2 4" xfId="31480"/>
    <cellStyle name="Output 15 2 3 2_Table 2A-1_EFT (Annual)" xfId="7647"/>
    <cellStyle name="Output 15 2 3 3" xfId="11382"/>
    <cellStyle name="Output 15 2 3 3 2" xfId="23480"/>
    <cellStyle name="Output 15 2 3 3 2 2" xfId="44666"/>
    <cellStyle name="Output 15 2 3 3 3" xfId="34062"/>
    <cellStyle name="Output 15 2 3 4" xfId="18367"/>
    <cellStyle name="Output 15 2 3 4 2" xfId="39554"/>
    <cellStyle name="Output 15 2 3 5" xfId="28737"/>
    <cellStyle name="Output 15 2 3_Table 2A-1_EFT (Annual)" xfId="7646"/>
    <cellStyle name="Output 15 2 4" xfId="1747"/>
    <cellStyle name="Output 15 2 4 2" xfId="5308"/>
    <cellStyle name="Output 15 2 4 2 2" xfId="13533"/>
    <cellStyle name="Output 15 2 4 2 2 2" xfId="25524"/>
    <cellStyle name="Output 15 2 4 2 2 2 2" xfId="46710"/>
    <cellStyle name="Output 15 2 4 2 2 3" xfId="36106"/>
    <cellStyle name="Output 15 2 4 2 3" xfId="20411"/>
    <cellStyle name="Output 15 2 4 2 3 2" xfId="41598"/>
    <cellStyle name="Output 15 2 4 2 4" xfId="30965"/>
    <cellStyle name="Output 15 2 4 2_Table 2A-1_EFT (Annual)" xfId="7649"/>
    <cellStyle name="Output 15 2 4 3" xfId="10876"/>
    <cellStyle name="Output 15 2 4 3 2" xfId="22978"/>
    <cellStyle name="Output 15 2 4 3 2 2" xfId="44164"/>
    <cellStyle name="Output 15 2 4 3 3" xfId="33560"/>
    <cellStyle name="Output 15 2 4 4" xfId="17865"/>
    <cellStyle name="Output 15 2 4 4 2" xfId="39052"/>
    <cellStyle name="Output 15 2 4 5" xfId="28222"/>
    <cellStyle name="Output 15 2 4_Table 2A-1_EFT (Annual)" xfId="7648"/>
    <cellStyle name="Output 15 2 5" xfId="4116"/>
    <cellStyle name="Output 15 2 5 2" xfId="12440"/>
    <cellStyle name="Output 15 2 5 2 2" xfId="24462"/>
    <cellStyle name="Output 15 2 5 2 2 2" xfId="45648"/>
    <cellStyle name="Output 15 2 5 2 3" xfId="35044"/>
    <cellStyle name="Output 15 2 5 3" xfId="19349"/>
    <cellStyle name="Output 15 2 5 3 2" xfId="40536"/>
    <cellStyle name="Output 15 2 5 4" xfId="29804"/>
    <cellStyle name="Output 15 2 5_Table 2A-1_EFT (Annual)" xfId="7650"/>
    <cellStyle name="Output 15 2 6" xfId="9779"/>
    <cellStyle name="Output 15 2 6 2" xfId="21916"/>
    <cellStyle name="Output 15 2 6 2 2" xfId="43102"/>
    <cellStyle name="Output 15 2 6 3" xfId="32498"/>
    <cellStyle name="Output 15 2 7" xfId="16803"/>
    <cellStyle name="Output 15 2 7 2" xfId="37990"/>
    <cellStyle name="Output 15 2 8" xfId="27061"/>
    <cellStyle name="Output 15 2_Table 2A-1_EFT (Annual)" xfId="3353"/>
    <cellStyle name="Output 15 3" xfId="384"/>
    <cellStyle name="Output 15 3 2" xfId="1367"/>
    <cellStyle name="Output 15 3 2 2" xfId="2637"/>
    <cellStyle name="Output 15 3 2 2 2" xfId="6198"/>
    <cellStyle name="Output 15 3 2 2 2 2" xfId="14392"/>
    <cellStyle name="Output 15 3 2 2 2 2 2" xfId="26364"/>
    <cellStyle name="Output 15 3 2 2 2 2 2 2" xfId="47550"/>
    <cellStyle name="Output 15 3 2 2 2 2 3" xfId="36946"/>
    <cellStyle name="Output 15 3 2 2 2 3" xfId="21251"/>
    <cellStyle name="Output 15 3 2 2 2 3 2" xfId="42438"/>
    <cellStyle name="Output 15 3 2 2 2 4" xfId="31854"/>
    <cellStyle name="Output 15 3 2 2 2_Table 2A-1_EFT (Annual)" xfId="7652"/>
    <cellStyle name="Output 15 3 2 2 3" xfId="11734"/>
    <cellStyle name="Output 15 3 2 2 3 2" xfId="23818"/>
    <cellStyle name="Output 15 3 2 2 3 2 2" xfId="45004"/>
    <cellStyle name="Output 15 3 2 2 3 3" xfId="34400"/>
    <cellStyle name="Output 15 3 2 2 4" xfId="18705"/>
    <cellStyle name="Output 15 3 2 2 4 2" xfId="39892"/>
    <cellStyle name="Output 15 3 2 2 5" xfId="29111"/>
    <cellStyle name="Output 15 3 2 2_Table 2A-1_EFT (Annual)" xfId="7651"/>
    <cellStyle name="Output 15 3 2 3" xfId="1891"/>
    <cellStyle name="Output 15 3 2 3 2" xfId="5452"/>
    <cellStyle name="Output 15 3 2 3 2 2" xfId="13667"/>
    <cellStyle name="Output 15 3 2 3 2 2 2" xfId="25655"/>
    <cellStyle name="Output 15 3 2 3 2 2 2 2" xfId="46841"/>
    <cellStyle name="Output 15 3 2 3 2 2 3" xfId="36237"/>
    <cellStyle name="Output 15 3 2 3 2 3" xfId="20542"/>
    <cellStyle name="Output 15 3 2 3 2 3 2" xfId="41729"/>
    <cellStyle name="Output 15 3 2 3 2 4" xfId="31109"/>
    <cellStyle name="Output 15 3 2 3 2_Table 2A-1_EFT (Annual)" xfId="7654"/>
    <cellStyle name="Output 15 3 2 3 3" xfId="11011"/>
    <cellStyle name="Output 15 3 2 3 3 2" xfId="23109"/>
    <cellStyle name="Output 15 3 2 3 3 2 2" xfId="44295"/>
    <cellStyle name="Output 15 3 2 3 3 3" xfId="33691"/>
    <cellStyle name="Output 15 3 2 3 4" xfId="17996"/>
    <cellStyle name="Output 15 3 2 3 4 2" xfId="39183"/>
    <cellStyle name="Output 15 3 2 3 5" xfId="28366"/>
    <cellStyle name="Output 15 3 2 3_Table 2A-1_EFT (Annual)" xfId="7653"/>
    <cellStyle name="Output 15 3 2 4" xfId="4928"/>
    <cellStyle name="Output 15 3 2 4 2" xfId="13188"/>
    <cellStyle name="Output 15 3 2 4 2 2" xfId="25194"/>
    <cellStyle name="Output 15 3 2 4 2 2 2" xfId="46380"/>
    <cellStyle name="Output 15 3 2 4 2 3" xfId="35776"/>
    <cellStyle name="Output 15 3 2 4 3" xfId="20081"/>
    <cellStyle name="Output 15 3 2 4 3 2" xfId="41268"/>
    <cellStyle name="Output 15 3 2 4 4" xfId="30585"/>
    <cellStyle name="Output 15 3 2 4_Table 2A-1_EFT (Annual)" xfId="7655"/>
    <cellStyle name="Output 15 3 2 5" xfId="10532"/>
    <cellStyle name="Output 15 3 2 5 2" xfId="22648"/>
    <cellStyle name="Output 15 3 2 5 2 2" xfId="43834"/>
    <cellStyle name="Output 15 3 2 5 3" xfId="33230"/>
    <cellStyle name="Output 15 3 2 6" xfId="17535"/>
    <cellStyle name="Output 15 3 2 6 2" xfId="38722"/>
    <cellStyle name="Output 15 3 2 7" xfId="27842"/>
    <cellStyle name="Output 15 3 2_Table 2A-1_EFT (Annual)" xfId="3356"/>
    <cellStyle name="Output 15 3 3" xfId="2106"/>
    <cellStyle name="Output 15 3 3 2" xfId="5667"/>
    <cellStyle name="Output 15 3 3 2 2" xfId="13882"/>
    <cellStyle name="Output 15 3 3 2 2 2" xfId="25870"/>
    <cellStyle name="Output 15 3 3 2 2 2 2" xfId="47056"/>
    <cellStyle name="Output 15 3 3 2 2 3" xfId="36452"/>
    <cellStyle name="Output 15 3 3 2 3" xfId="20757"/>
    <cellStyle name="Output 15 3 3 2 3 2" xfId="41944"/>
    <cellStyle name="Output 15 3 3 2 4" xfId="31324"/>
    <cellStyle name="Output 15 3 3 2_Table 2A-1_EFT (Annual)" xfId="7657"/>
    <cellStyle name="Output 15 3 3 3" xfId="11226"/>
    <cellStyle name="Output 15 3 3 3 2" xfId="23324"/>
    <cellStyle name="Output 15 3 3 3 2 2" xfId="44510"/>
    <cellStyle name="Output 15 3 3 3 3" xfId="33906"/>
    <cellStyle name="Output 15 3 3 4" xfId="18211"/>
    <cellStyle name="Output 15 3 3 4 2" xfId="39398"/>
    <cellStyle name="Output 15 3 3 5" xfId="28581"/>
    <cellStyle name="Output 15 3 3_Table 2A-1_EFT (Annual)" xfId="7656"/>
    <cellStyle name="Output 15 3 4" xfId="1711"/>
    <cellStyle name="Output 15 3 4 2" xfId="5272"/>
    <cellStyle name="Output 15 3 4 2 2" xfId="13501"/>
    <cellStyle name="Output 15 3 4 2 2 2" xfId="25494"/>
    <cellStyle name="Output 15 3 4 2 2 2 2" xfId="46680"/>
    <cellStyle name="Output 15 3 4 2 2 3" xfId="36076"/>
    <cellStyle name="Output 15 3 4 2 3" xfId="20381"/>
    <cellStyle name="Output 15 3 4 2 3 2" xfId="41568"/>
    <cellStyle name="Output 15 3 4 2 4" xfId="30929"/>
    <cellStyle name="Output 15 3 4 2_Table 2A-1_EFT (Annual)" xfId="7659"/>
    <cellStyle name="Output 15 3 4 3" xfId="10845"/>
    <cellStyle name="Output 15 3 4 3 2" xfId="22948"/>
    <cellStyle name="Output 15 3 4 3 2 2" xfId="44134"/>
    <cellStyle name="Output 15 3 4 3 3" xfId="33530"/>
    <cellStyle name="Output 15 3 4 4" xfId="17835"/>
    <cellStyle name="Output 15 3 4 4 2" xfId="39022"/>
    <cellStyle name="Output 15 3 4 5" xfId="28186"/>
    <cellStyle name="Output 15 3 4_Table 2A-1_EFT (Annual)" xfId="7658"/>
    <cellStyle name="Output 15 3 5" xfId="3954"/>
    <cellStyle name="Output 15 3 5 2" xfId="12282"/>
    <cellStyle name="Output 15 3 5 2 2" xfId="24306"/>
    <cellStyle name="Output 15 3 5 2 2 2" xfId="45492"/>
    <cellStyle name="Output 15 3 5 2 3" xfId="34888"/>
    <cellStyle name="Output 15 3 5 3" xfId="19193"/>
    <cellStyle name="Output 15 3 5 3 2" xfId="40380"/>
    <cellStyle name="Output 15 3 5 4" xfId="29642"/>
    <cellStyle name="Output 15 3 5_Table 2A-1_EFT (Annual)" xfId="7660"/>
    <cellStyle name="Output 15 3 6" xfId="9619"/>
    <cellStyle name="Output 15 3 6 2" xfId="21760"/>
    <cellStyle name="Output 15 3 6 2 2" xfId="42946"/>
    <cellStyle name="Output 15 3 6 3" xfId="32342"/>
    <cellStyle name="Output 15 3 7" xfId="16647"/>
    <cellStyle name="Output 15 3 7 2" xfId="37834"/>
    <cellStyle name="Output 15 3 8" xfId="26899"/>
    <cellStyle name="Output 15 3_Table 2A-1_EFT (Annual)" xfId="3355"/>
    <cellStyle name="Output 15 4" xfId="1201"/>
    <cellStyle name="Output 15 4 2" xfId="2471"/>
    <cellStyle name="Output 15 4 2 2" xfId="6032"/>
    <cellStyle name="Output 15 4 2 2 2" xfId="14226"/>
    <cellStyle name="Output 15 4 2 2 2 2" xfId="26198"/>
    <cellStyle name="Output 15 4 2 2 2 2 2" xfId="47384"/>
    <cellStyle name="Output 15 4 2 2 2 3" xfId="36780"/>
    <cellStyle name="Output 15 4 2 2 3" xfId="21085"/>
    <cellStyle name="Output 15 4 2 2 3 2" xfId="42272"/>
    <cellStyle name="Output 15 4 2 2 4" xfId="31688"/>
    <cellStyle name="Output 15 4 2 2_Table 2A-1_EFT (Annual)" xfId="7662"/>
    <cellStyle name="Output 15 4 2 3" xfId="11568"/>
    <cellStyle name="Output 15 4 2 3 2" xfId="23652"/>
    <cellStyle name="Output 15 4 2 3 2 2" xfId="44838"/>
    <cellStyle name="Output 15 4 2 3 3" xfId="34234"/>
    <cellStyle name="Output 15 4 2 4" xfId="18539"/>
    <cellStyle name="Output 15 4 2 4 2" xfId="39726"/>
    <cellStyle name="Output 15 4 2 5" xfId="28945"/>
    <cellStyle name="Output 15 4 2_Table 2A-1_EFT (Annual)" xfId="7661"/>
    <cellStyle name="Output 15 4 3" xfId="1827"/>
    <cellStyle name="Output 15 4 3 2" xfId="5388"/>
    <cellStyle name="Output 15 4 3 2 2" xfId="13603"/>
    <cellStyle name="Output 15 4 3 2 2 2" xfId="25591"/>
    <cellStyle name="Output 15 4 3 2 2 2 2" xfId="46777"/>
    <cellStyle name="Output 15 4 3 2 2 3" xfId="36173"/>
    <cellStyle name="Output 15 4 3 2 3" xfId="20478"/>
    <cellStyle name="Output 15 4 3 2 3 2" xfId="41665"/>
    <cellStyle name="Output 15 4 3 2 4" xfId="31045"/>
    <cellStyle name="Output 15 4 3 2_Table 2A-1_EFT (Annual)" xfId="7664"/>
    <cellStyle name="Output 15 4 3 3" xfId="10947"/>
    <cellStyle name="Output 15 4 3 3 2" xfId="23045"/>
    <cellStyle name="Output 15 4 3 3 2 2" xfId="44231"/>
    <cellStyle name="Output 15 4 3 3 3" xfId="33627"/>
    <cellStyle name="Output 15 4 3 4" xfId="17932"/>
    <cellStyle name="Output 15 4 3 4 2" xfId="39119"/>
    <cellStyle name="Output 15 4 3 5" xfId="28302"/>
    <cellStyle name="Output 15 4 3_Table 2A-1_EFT (Annual)" xfId="7663"/>
    <cellStyle name="Output 15 4 4" xfId="4762"/>
    <cellStyle name="Output 15 4 4 2" xfId="13022"/>
    <cellStyle name="Output 15 4 4 2 2" xfId="25028"/>
    <cellStyle name="Output 15 4 4 2 2 2" xfId="46214"/>
    <cellStyle name="Output 15 4 4 2 3" xfId="35610"/>
    <cellStyle name="Output 15 4 4 3" xfId="19915"/>
    <cellStyle name="Output 15 4 4 3 2" xfId="41102"/>
    <cellStyle name="Output 15 4 4 4" xfId="30419"/>
    <cellStyle name="Output 15 4 4_Table 2A-1_EFT (Annual)" xfId="7665"/>
    <cellStyle name="Output 15 4 5" xfId="10366"/>
    <cellStyle name="Output 15 4 5 2" xfId="22482"/>
    <cellStyle name="Output 15 4 5 2 2" xfId="43668"/>
    <cellStyle name="Output 15 4 5 3" xfId="33064"/>
    <cellStyle name="Output 15 4 6" xfId="17369"/>
    <cellStyle name="Output 15 4 6 2" xfId="38556"/>
    <cellStyle name="Output 15 4 7" xfId="27676"/>
    <cellStyle name="Output 15 4_Table 2A-1_EFT (Annual)" xfId="3357"/>
    <cellStyle name="Output 15 5" xfId="1780"/>
    <cellStyle name="Output 15 5 2" xfId="5341"/>
    <cellStyle name="Output 15 5 2 2" xfId="13556"/>
    <cellStyle name="Output 15 5 2 2 2" xfId="25544"/>
    <cellStyle name="Output 15 5 2 2 2 2" xfId="46730"/>
    <cellStyle name="Output 15 5 2 2 3" xfId="36126"/>
    <cellStyle name="Output 15 5 2 3" xfId="20431"/>
    <cellStyle name="Output 15 5 2 3 2" xfId="41618"/>
    <cellStyle name="Output 15 5 2 4" xfId="30998"/>
    <cellStyle name="Output 15 5 2_Table 2A-1_EFT (Annual)" xfId="7667"/>
    <cellStyle name="Output 15 5 3" xfId="10900"/>
    <cellStyle name="Output 15 5 3 2" xfId="22998"/>
    <cellStyle name="Output 15 5 3 2 2" xfId="44184"/>
    <cellStyle name="Output 15 5 3 3" xfId="33580"/>
    <cellStyle name="Output 15 5 4" xfId="17885"/>
    <cellStyle name="Output 15 5 4 2" xfId="39072"/>
    <cellStyle name="Output 15 5 5" xfId="28255"/>
    <cellStyle name="Output 15 5_Table 2A-1_EFT (Annual)" xfId="7666"/>
    <cellStyle name="Output 15 6" xfId="1654"/>
    <cellStyle name="Output 15 6 2" xfId="5215"/>
    <cellStyle name="Output 15 6 2 2" xfId="13462"/>
    <cellStyle name="Output 15 6 2 2 2" xfId="25462"/>
    <cellStyle name="Output 15 6 2 2 2 2" xfId="46648"/>
    <cellStyle name="Output 15 6 2 2 3" xfId="36044"/>
    <cellStyle name="Output 15 6 2 3" xfId="20349"/>
    <cellStyle name="Output 15 6 2 3 2" xfId="41536"/>
    <cellStyle name="Output 15 6 2 4" xfId="30872"/>
    <cellStyle name="Output 15 6 2_Table 2A-1_EFT (Annual)" xfId="7669"/>
    <cellStyle name="Output 15 6 3" xfId="10807"/>
    <cellStyle name="Output 15 6 3 2" xfId="22916"/>
    <cellStyle name="Output 15 6 3 2 2" xfId="44102"/>
    <cellStyle name="Output 15 6 3 3" xfId="33498"/>
    <cellStyle name="Output 15 6 4" xfId="17803"/>
    <cellStyle name="Output 15 6 4 2" xfId="38990"/>
    <cellStyle name="Output 15 6 5" xfId="28129"/>
    <cellStyle name="Output 15 6_Table 2A-1_EFT (Annual)" xfId="7668"/>
    <cellStyle name="Output 15 7" xfId="3742"/>
    <cellStyle name="Output 15 7 2" xfId="12110"/>
    <cellStyle name="Output 15 7 2 2" xfId="24140"/>
    <cellStyle name="Output 15 7 2 2 2" xfId="45326"/>
    <cellStyle name="Output 15 7 2 3" xfId="34722"/>
    <cellStyle name="Output 15 7 3" xfId="19027"/>
    <cellStyle name="Output 15 7 3 2" xfId="40214"/>
    <cellStyle name="Output 15 7 4" xfId="29451"/>
    <cellStyle name="Output 15 7_Table 2A-1_EFT (Annual)" xfId="7670"/>
    <cellStyle name="Output 15 8" xfId="9429"/>
    <cellStyle name="Output 15 8 2" xfId="21594"/>
    <cellStyle name="Output 15 8 2 2" xfId="42780"/>
    <cellStyle name="Output 15 8 3" xfId="32176"/>
    <cellStyle name="Output 15 9" xfId="16481"/>
    <cellStyle name="Output 15 9 2" xfId="37668"/>
    <cellStyle name="Output 15_Table 2A-1_EFT (Annual)" xfId="3352"/>
    <cellStyle name="Output 16" xfId="163"/>
    <cellStyle name="Output 16 10" xfId="26718"/>
    <cellStyle name="Output 16 2" xfId="556"/>
    <cellStyle name="Output 16 2 2" xfId="1533"/>
    <cellStyle name="Output 16 2 2 2" xfId="2803"/>
    <cellStyle name="Output 16 2 2 2 2" xfId="6364"/>
    <cellStyle name="Output 16 2 2 2 2 2" xfId="14558"/>
    <cellStyle name="Output 16 2 2 2 2 2 2" xfId="26530"/>
    <cellStyle name="Output 16 2 2 2 2 2 2 2" xfId="47716"/>
    <cellStyle name="Output 16 2 2 2 2 2 3" xfId="37112"/>
    <cellStyle name="Output 16 2 2 2 2 3" xfId="21417"/>
    <cellStyle name="Output 16 2 2 2 2 3 2" xfId="42604"/>
    <cellStyle name="Output 16 2 2 2 2 4" xfId="32020"/>
    <cellStyle name="Output 16 2 2 2 2_Table 2A-1_EFT (Annual)" xfId="7672"/>
    <cellStyle name="Output 16 2 2 2 3" xfId="11900"/>
    <cellStyle name="Output 16 2 2 2 3 2" xfId="23984"/>
    <cellStyle name="Output 16 2 2 2 3 2 2" xfId="45170"/>
    <cellStyle name="Output 16 2 2 2 3 3" xfId="34566"/>
    <cellStyle name="Output 16 2 2 2 4" xfId="18871"/>
    <cellStyle name="Output 16 2 2 2 4 2" xfId="40058"/>
    <cellStyle name="Output 16 2 2 2 5" xfId="29277"/>
    <cellStyle name="Output 16 2 2 2_Table 2A-1_EFT (Annual)" xfId="7671"/>
    <cellStyle name="Output 16 2 2 3" xfId="1924"/>
    <cellStyle name="Output 16 2 2 3 2" xfId="5485"/>
    <cellStyle name="Output 16 2 2 3 2 2" xfId="13700"/>
    <cellStyle name="Output 16 2 2 3 2 2 2" xfId="25688"/>
    <cellStyle name="Output 16 2 2 3 2 2 2 2" xfId="46874"/>
    <cellStyle name="Output 16 2 2 3 2 2 3" xfId="36270"/>
    <cellStyle name="Output 16 2 2 3 2 3" xfId="20575"/>
    <cellStyle name="Output 16 2 2 3 2 3 2" xfId="41762"/>
    <cellStyle name="Output 16 2 2 3 2 4" xfId="31142"/>
    <cellStyle name="Output 16 2 2 3 2_Table 2A-1_EFT (Annual)" xfId="7674"/>
    <cellStyle name="Output 16 2 2 3 3" xfId="11044"/>
    <cellStyle name="Output 16 2 2 3 3 2" xfId="23142"/>
    <cellStyle name="Output 16 2 2 3 3 2 2" xfId="44328"/>
    <cellStyle name="Output 16 2 2 3 3 3" xfId="33724"/>
    <cellStyle name="Output 16 2 2 3 4" xfId="18029"/>
    <cellStyle name="Output 16 2 2 3 4 2" xfId="39216"/>
    <cellStyle name="Output 16 2 2 3 5" xfId="28399"/>
    <cellStyle name="Output 16 2 2 3_Table 2A-1_EFT (Annual)" xfId="7673"/>
    <cellStyle name="Output 16 2 2 4" xfId="5094"/>
    <cellStyle name="Output 16 2 2 4 2" xfId="13354"/>
    <cellStyle name="Output 16 2 2 4 2 2" xfId="25360"/>
    <cellStyle name="Output 16 2 2 4 2 2 2" xfId="46546"/>
    <cellStyle name="Output 16 2 2 4 2 3" xfId="35942"/>
    <cellStyle name="Output 16 2 2 4 3" xfId="20247"/>
    <cellStyle name="Output 16 2 2 4 3 2" xfId="41434"/>
    <cellStyle name="Output 16 2 2 4 4" xfId="30751"/>
    <cellStyle name="Output 16 2 2 4_Table 2A-1_EFT (Annual)" xfId="7675"/>
    <cellStyle name="Output 16 2 2 5" xfId="10698"/>
    <cellStyle name="Output 16 2 2 5 2" xfId="22814"/>
    <cellStyle name="Output 16 2 2 5 2 2" xfId="44000"/>
    <cellStyle name="Output 16 2 2 5 3" xfId="33396"/>
    <cellStyle name="Output 16 2 2 6" xfId="17701"/>
    <cellStyle name="Output 16 2 2 6 2" xfId="38888"/>
    <cellStyle name="Output 16 2 2 7" xfId="28008"/>
    <cellStyle name="Output 16 2 2_Table 2A-1_EFT (Annual)" xfId="3360"/>
    <cellStyle name="Output 16 2 3" xfId="2272"/>
    <cellStyle name="Output 16 2 3 2" xfId="5833"/>
    <cellStyle name="Output 16 2 3 2 2" xfId="14048"/>
    <cellStyle name="Output 16 2 3 2 2 2" xfId="26036"/>
    <cellStyle name="Output 16 2 3 2 2 2 2" xfId="47222"/>
    <cellStyle name="Output 16 2 3 2 2 3" xfId="36618"/>
    <cellStyle name="Output 16 2 3 2 3" xfId="20923"/>
    <cellStyle name="Output 16 2 3 2 3 2" xfId="42110"/>
    <cellStyle name="Output 16 2 3 2 4" xfId="31490"/>
    <cellStyle name="Output 16 2 3 2_Table 2A-1_EFT (Annual)" xfId="7677"/>
    <cellStyle name="Output 16 2 3 3" xfId="11392"/>
    <cellStyle name="Output 16 2 3 3 2" xfId="23490"/>
    <cellStyle name="Output 16 2 3 3 2 2" xfId="44676"/>
    <cellStyle name="Output 16 2 3 3 3" xfId="34072"/>
    <cellStyle name="Output 16 2 3 4" xfId="18377"/>
    <cellStyle name="Output 16 2 3 4 2" xfId="39564"/>
    <cellStyle name="Output 16 2 3 5" xfId="28747"/>
    <cellStyle name="Output 16 2 3_Table 2A-1_EFT (Annual)" xfId="7676"/>
    <cellStyle name="Output 16 2 4" xfId="1749"/>
    <cellStyle name="Output 16 2 4 2" xfId="5310"/>
    <cellStyle name="Output 16 2 4 2 2" xfId="13535"/>
    <cellStyle name="Output 16 2 4 2 2 2" xfId="25526"/>
    <cellStyle name="Output 16 2 4 2 2 2 2" xfId="46712"/>
    <cellStyle name="Output 16 2 4 2 2 3" xfId="36108"/>
    <cellStyle name="Output 16 2 4 2 3" xfId="20413"/>
    <cellStyle name="Output 16 2 4 2 3 2" xfId="41600"/>
    <cellStyle name="Output 16 2 4 2 4" xfId="30967"/>
    <cellStyle name="Output 16 2 4 2_Table 2A-1_EFT (Annual)" xfId="7679"/>
    <cellStyle name="Output 16 2 4 3" xfId="10878"/>
    <cellStyle name="Output 16 2 4 3 2" xfId="22980"/>
    <cellStyle name="Output 16 2 4 3 2 2" xfId="44166"/>
    <cellStyle name="Output 16 2 4 3 3" xfId="33562"/>
    <cellStyle name="Output 16 2 4 4" xfId="17867"/>
    <cellStyle name="Output 16 2 4 4 2" xfId="39054"/>
    <cellStyle name="Output 16 2 4 5" xfId="28224"/>
    <cellStyle name="Output 16 2 4_Table 2A-1_EFT (Annual)" xfId="7678"/>
    <cellStyle name="Output 16 2 5" xfId="4126"/>
    <cellStyle name="Output 16 2 5 2" xfId="12450"/>
    <cellStyle name="Output 16 2 5 2 2" xfId="24472"/>
    <cellStyle name="Output 16 2 5 2 2 2" xfId="45658"/>
    <cellStyle name="Output 16 2 5 2 3" xfId="35054"/>
    <cellStyle name="Output 16 2 5 3" xfId="19359"/>
    <cellStyle name="Output 16 2 5 3 2" xfId="40546"/>
    <cellStyle name="Output 16 2 5 4" xfId="29814"/>
    <cellStyle name="Output 16 2 5_Table 2A-1_EFT (Annual)" xfId="7680"/>
    <cellStyle name="Output 16 2 6" xfId="9789"/>
    <cellStyle name="Output 16 2 6 2" xfId="21926"/>
    <cellStyle name="Output 16 2 6 2 2" xfId="43112"/>
    <cellStyle name="Output 16 2 6 3" xfId="32508"/>
    <cellStyle name="Output 16 2 7" xfId="16813"/>
    <cellStyle name="Output 16 2 7 2" xfId="38000"/>
    <cellStyle name="Output 16 2 8" xfId="27071"/>
    <cellStyle name="Output 16 2_Table 2A-1_EFT (Annual)" xfId="3359"/>
    <cellStyle name="Output 16 3" xfId="394"/>
    <cellStyle name="Output 16 3 2" xfId="1377"/>
    <cellStyle name="Output 16 3 2 2" xfId="2647"/>
    <cellStyle name="Output 16 3 2 2 2" xfId="6208"/>
    <cellStyle name="Output 16 3 2 2 2 2" xfId="14402"/>
    <cellStyle name="Output 16 3 2 2 2 2 2" xfId="26374"/>
    <cellStyle name="Output 16 3 2 2 2 2 2 2" xfId="47560"/>
    <cellStyle name="Output 16 3 2 2 2 2 3" xfId="36956"/>
    <cellStyle name="Output 16 3 2 2 2 3" xfId="21261"/>
    <cellStyle name="Output 16 3 2 2 2 3 2" xfId="42448"/>
    <cellStyle name="Output 16 3 2 2 2 4" xfId="31864"/>
    <cellStyle name="Output 16 3 2 2 2_Table 2A-1_EFT (Annual)" xfId="7682"/>
    <cellStyle name="Output 16 3 2 2 3" xfId="11744"/>
    <cellStyle name="Output 16 3 2 2 3 2" xfId="23828"/>
    <cellStyle name="Output 16 3 2 2 3 2 2" xfId="45014"/>
    <cellStyle name="Output 16 3 2 2 3 3" xfId="34410"/>
    <cellStyle name="Output 16 3 2 2 4" xfId="18715"/>
    <cellStyle name="Output 16 3 2 2 4 2" xfId="39902"/>
    <cellStyle name="Output 16 3 2 2 5" xfId="29121"/>
    <cellStyle name="Output 16 3 2 2_Table 2A-1_EFT (Annual)" xfId="7681"/>
    <cellStyle name="Output 16 3 2 3" xfId="1893"/>
    <cellStyle name="Output 16 3 2 3 2" xfId="5454"/>
    <cellStyle name="Output 16 3 2 3 2 2" xfId="13669"/>
    <cellStyle name="Output 16 3 2 3 2 2 2" xfId="25657"/>
    <cellStyle name="Output 16 3 2 3 2 2 2 2" xfId="46843"/>
    <cellStyle name="Output 16 3 2 3 2 2 3" xfId="36239"/>
    <cellStyle name="Output 16 3 2 3 2 3" xfId="20544"/>
    <cellStyle name="Output 16 3 2 3 2 3 2" xfId="41731"/>
    <cellStyle name="Output 16 3 2 3 2 4" xfId="31111"/>
    <cellStyle name="Output 16 3 2 3 2_Table 2A-1_EFT (Annual)" xfId="7684"/>
    <cellStyle name="Output 16 3 2 3 3" xfId="11013"/>
    <cellStyle name="Output 16 3 2 3 3 2" xfId="23111"/>
    <cellStyle name="Output 16 3 2 3 3 2 2" xfId="44297"/>
    <cellStyle name="Output 16 3 2 3 3 3" xfId="33693"/>
    <cellStyle name="Output 16 3 2 3 4" xfId="17998"/>
    <cellStyle name="Output 16 3 2 3 4 2" xfId="39185"/>
    <cellStyle name="Output 16 3 2 3 5" xfId="28368"/>
    <cellStyle name="Output 16 3 2 3_Table 2A-1_EFT (Annual)" xfId="7683"/>
    <cellStyle name="Output 16 3 2 4" xfId="4938"/>
    <cellStyle name="Output 16 3 2 4 2" xfId="13198"/>
    <cellStyle name="Output 16 3 2 4 2 2" xfId="25204"/>
    <cellStyle name="Output 16 3 2 4 2 2 2" xfId="46390"/>
    <cellStyle name="Output 16 3 2 4 2 3" xfId="35786"/>
    <cellStyle name="Output 16 3 2 4 3" xfId="20091"/>
    <cellStyle name="Output 16 3 2 4 3 2" xfId="41278"/>
    <cellStyle name="Output 16 3 2 4 4" xfId="30595"/>
    <cellStyle name="Output 16 3 2 4_Table 2A-1_EFT (Annual)" xfId="7685"/>
    <cellStyle name="Output 16 3 2 5" xfId="10542"/>
    <cellStyle name="Output 16 3 2 5 2" xfId="22658"/>
    <cellStyle name="Output 16 3 2 5 2 2" xfId="43844"/>
    <cellStyle name="Output 16 3 2 5 3" xfId="33240"/>
    <cellStyle name="Output 16 3 2 6" xfId="17545"/>
    <cellStyle name="Output 16 3 2 6 2" xfId="38732"/>
    <cellStyle name="Output 16 3 2 7" xfId="27852"/>
    <cellStyle name="Output 16 3 2_Table 2A-1_EFT (Annual)" xfId="3362"/>
    <cellStyle name="Output 16 3 3" xfId="2116"/>
    <cellStyle name="Output 16 3 3 2" xfId="5677"/>
    <cellStyle name="Output 16 3 3 2 2" xfId="13892"/>
    <cellStyle name="Output 16 3 3 2 2 2" xfId="25880"/>
    <cellStyle name="Output 16 3 3 2 2 2 2" xfId="47066"/>
    <cellStyle name="Output 16 3 3 2 2 3" xfId="36462"/>
    <cellStyle name="Output 16 3 3 2 3" xfId="20767"/>
    <cellStyle name="Output 16 3 3 2 3 2" xfId="41954"/>
    <cellStyle name="Output 16 3 3 2 4" xfId="31334"/>
    <cellStyle name="Output 16 3 3 2_Table 2A-1_EFT (Annual)" xfId="7687"/>
    <cellStyle name="Output 16 3 3 3" xfId="11236"/>
    <cellStyle name="Output 16 3 3 3 2" xfId="23334"/>
    <cellStyle name="Output 16 3 3 3 2 2" xfId="44520"/>
    <cellStyle name="Output 16 3 3 3 3" xfId="33916"/>
    <cellStyle name="Output 16 3 3 4" xfId="18221"/>
    <cellStyle name="Output 16 3 3 4 2" xfId="39408"/>
    <cellStyle name="Output 16 3 3 5" xfId="28591"/>
    <cellStyle name="Output 16 3 3_Table 2A-1_EFT (Annual)" xfId="7686"/>
    <cellStyle name="Output 16 3 4" xfId="1713"/>
    <cellStyle name="Output 16 3 4 2" xfId="5274"/>
    <cellStyle name="Output 16 3 4 2 2" xfId="13503"/>
    <cellStyle name="Output 16 3 4 2 2 2" xfId="25496"/>
    <cellStyle name="Output 16 3 4 2 2 2 2" xfId="46682"/>
    <cellStyle name="Output 16 3 4 2 2 3" xfId="36078"/>
    <cellStyle name="Output 16 3 4 2 3" xfId="20383"/>
    <cellStyle name="Output 16 3 4 2 3 2" xfId="41570"/>
    <cellStyle name="Output 16 3 4 2 4" xfId="30931"/>
    <cellStyle name="Output 16 3 4 2_Table 2A-1_EFT (Annual)" xfId="7689"/>
    <cellStyle name="Output 16 3 4 3" xfId="10847"/>
    <cellStyle name="Output 16 3 4 3 2" xfId="22950"/>
    <cellStyle name="Output 16 3 4 3 2 2" xfId="44136"/>
    <cellStyle name="Output 16 3 4 3 3" xfId="33532"/>
    <cellStyle name="Output 16 3 4 4" xfId="17837"/>
    <cellStyle name="Output 16 3 4 4 2" xfId="39024"/>
    <cellStyle name="Output 16 3 4 5" xfId="28188"/>
    <cellStyle name="Output 16 3 4_Table 2A-1_EFT (Annual)" xfId="7688"/>
    <cellStyle name="Output 16 3 5" xfId="3964"/>
    <cellStyle name="Output 16 3 5 2" xfId="12292"/>
    <cellStyle name="Output 16 3 5 2 2" xfId="24316"/>
    <cellStyle name="Output 16 3 5 2 2 2" xfId="45502"/>
    <cellStyle name="Output 16 3 5 2 3" xfId="34898"/>
    <cellStyle name="Output 16 3 5 3" xfId="19203"/>
    <cellStyle name="Output 16 3 5 3 2" xfId="40390"/>
    <cellStyle name="Output 16 3 5 4" xfId="29652"/>
    <cellStyle name="Output 16 3 5_Table 2A-1_EFT (Annual)" xfId="7690"/>
    <cellStyle name="Output 16 3 6" xfId="9629"/>
    <cellStyle name="Output 16 3 6 2" xfId="21770"/>
    <cellStyle name="Output 16 3 6 2 2" xfId="42956"/>
    <cellStyle name="Output 16 3 6 3" xfId="32352"/>
    <cellStyle name="Output 16 3 7" xfId="16657"/>
    <cellStyle name="Output 16 3 7 2" xfId="37844"/>
    <cellStyle name="Output 16 3 8" xfId="26909"/>
    <cellStyle name="Output 16 3_Table 2A-1_EFT (Annual)" xfId="3361"/>
    <cellStyle name="Output 16 4" xfId="1211"/>
    <cellStyle name="Output 16 4 2" xfId="2481"/>
    <cellStyle name="Output 16 4 2 2" xfId="6042"/>
    <cellStyle name="Output 16 4 2 2 2" xfId="14236"/>
    <cellStyle name="Output 16 4 2 2 2 2" xfId="26208"/>
    <cellStyle name="Output 16 4 2 2 2 2 2" xfId="47394"/>
    <cellStyle name="Output 16 4 2 2 2 3" xfId="36790"/>
    <cellStyle name="Output 16 4 2 2 3" xfId="21095"/>
    <cellStyle name="Output 16 4 2 2 3 2" xfId="42282"/>
    <cellStyle name="Output 16 4 2 2 4" xfId="31698"/>
    <cellStyle name="Output 16 4 2 2_Table 2A-1_EFT (Annual)" xfId="7692"/>
    <cellStyle name="Output 16 4 2 3" xfId="11578"/>
    <cellStyle name="Output 16 4 2 3 2" xfId="23662"/>
    <cellStyle name="Output 16 4 2 3 2 2" xfId="44848"/>
    <cellStyle name="Output 16 4 2 3 3" xfId="34244"/>
    <cellStyle name="Output 16 4 2 4" xfId="18549"/>
    <cellStyle name="Output 16 4 2 4 2" xfId="39736"/>
    <cellStyle name="Output 16 4 2 5" xfId="28955"/>
    <cellStyle name="Output 16 4 2_Table 2A-1_EFT (Annual)" xfId="7691"/>
    <cellStyle name="Output 16 4 3" xfId="1829"/>
    <cellStyle name="Output 16 4 3 2" xfId="5390"/>
    <cellStyle name="Output 16 4 3 2 2" xfId="13605"/>
    <cellStyle name="Output 16 4 3 2 2 2" xfId="25593"/>
    <cellStyle name="Output 16 4 3 2 2 2 2" xfId="46779"/>
    <cellStyle name="Output 16 4 3 2 2 3" xfId="36175"/>
    <cellStyle name="Output 16 4 3 2 3" xfId="20480"/>
    <cellStyle name="Output 16 4 3 2 3 2" xfId="41667"/>
    <cellStyle name="Output 16 4 3 2 4" xfId="31047"/>
    <cellStyle name="Output 16 4 3 2_Table 2A-1_EFT (Annual)" xfId="7694"/>
    <cellStyle name="Output 16 4 3 3" xfId="10949"/>
    <cellStyle name="Output 16 4 3 3 2" xfId="23047"/>
    <cellStyle name="Output 16 4 3 3 2 2" xfId="44233"/>
    <cellStyle name="Output 16 4 3 3 3" xfId="33629"/>
    <cellStyle name="Output 16 4 3 4" xfId="17934"/>
    <cellStyle name="Output 16 4 3 4 2" xfId="39121"/>
    <cellStyle name="Output 16 4 3 5" xfId="28304"/>
    <cellStyle name="Output 16 4 3_Table 2A-1_EFT (Annual)" xfId="7693"/>
    <cellStyle name="Output 16 4 4" xfId="4772"/>
    <cellStyle name="Output 16 4 4 2" xfId="13032"/>
    <cellStyle name="Output 16 4 4 2 2" xfId="25038"/>
    <cellStyle name="Output 16 4 4 2 2 2" xfId="46224"/>
    <cellStyle name="Output 16 4 4 2 3" xfId="35620"/>
    <cellStyle name="Output 16 4 4 3" xfId="19925"/>
    <cellStyle name="Output 16 4 4 3 2" xfId="41112"/>
    <cellStyle name="Output 16 4 4 4" xfId="30429"/>
    <cellStyle name="Output 16 4 4_Table 2A-1_EFT (Annual)" xfId="7695"/>
    <cellStyle name="Output 16 4 5" xfId="10376"/>
    <cellStyle name="Output 16 4 5 2" xfId="22492"/>
    <cellStyle name="Output 16 4 5 2 2" xfId="43678"/>
    <cellStyle name="Output 16 4 5 3" xfId="33074"/>
    <cellStyle name="Output 16 4 6" xfId="17379"/>
    <cellStyle name="Output 16 4 6 2" xfId="38566"/>
    <cellStyle name="Output 16 4 7" xfId="27686"/>
    <cellStyle name="Output 16 4_Table 2A-1_EFT (Annual)" xfId="3363"/>
    <cellStyle name="Output 16 5" xfId="1950"/>
    <cellStyle name="Output 16 5 2" xfId="5511"/>
    <cellStyle name="Output 16 5 2 2" xfId="13726"/>
    <cellStyle name="Output 16 5 2 2 2" xfId="25714"/>
    <cellStyle name="Output 16 5 2 2 2 2" xfId="46900"/>
    <cellStyle name="Output 16 5 2 2 3" xfId="36296"/>
    <cellStyle name="Output 16 5 2 3" xfId="20601"/>
    <cellStyle name="Output 16 5 2 3 2" xfId="41788"/>
    <cellStyle name="Output 16 5 2 4" xfId="31168"/>
    <cellStyle name="Output 16 5 2_Table 2A-1_EFT (Annual)" xfId="7697"/>
    <cellStyle name="Output 16 5 3" xfId="11070"/>
    <cellStyle name="Output 16 5 3 2" xfId="23168"/>
    <cellStyle name="Output 16 5 3 2 2" xfId="44354"/>
    <cellStyle name="Output 16 5 3 3" xfId="33750"/>
    <cellStyle name="Output 16 5 4" xfId="18055"/>
    <cellStyle name="Output 16 5 4 2" xfId="39242"/>
    <cellStyle name="Output 16 5 5" xfId="28425"/>
    <cellStyle name="Output 16 5_Table 2A-1_EFT (Annual)" xfId="7696"/>
    <cellStyle name="Output 16 6" xfId="1656"/>
    <cellStyle name="Output 16 6 2" xfId="5217"/>
    <cellStyle name="Output 16 6 2 2" xfId="13464"/>
    <cellStyle name="Output 16 6 2 2 2" xfId="25464"/>
    <cellStyle name="Output 16 6 2 2 2 2" xfId="46650"/>
    <cellStyle name="Output 16 6 2 2 3" xfId="36046"/>
    <cellStyle name="Output 16 6 2 3" xfId="20351"/>
    <cellStyle name="Output 16 6 2 3 2" xfId="41538"/>
    <cellStyle name="Output 16 6 2 4" xfId="30874"/>
    <cellStyle name="Output 16 6 2_Table 2A-1_EFT (Annual)" xfId="7699"/>
    <cellStyle name="Output 16 6 3" xfId="10809"/>
    <cellStyle name="Output 16 6 3 2" xfId="22918"/>
    <cellStyle name="Output 16 6 3 2 2" xfId="44104"/>
    <cellStyle name="Output 16 6 3 3" xfId="33500"/>
    <cellStyle name="Output 16 6 4" xfId="17805"/>
    <cellStyle name="Output 16 6 4 2" xfId="38992"/>
    <cellStyle name="Output 16 6 5" xfId="28131"/>
    <cellStyle name="Output 16 6_Table 2A-1_EFT (Annual)" xfId="7698"/>
    <cellStyle name="Output 16 7" xfId="3752"/>
    <cellStyle name="Output 16 7 2" xfId="12120"/>
    <cellStyle name="Output 16 7 2 2" xfId="24150"/>
    <cellStyle name="Output 16 7 2 2 2" xfId="45336"/>
    <cellStyle name="Output 16 7 2 3" xfId="34732"/>
    <cellStyle name="Output 16 7 3" xfId="19037"/>
    <cellStyle name="Output 16 7 3 2" xfId="40224"/>
    <cellStyle name="Output 16 7 4" xfId="29461"/>
    <cellStyle name="Output 16 7_Table 2A-1_EFT (Annual)" xfId="7700"/>
    <cellStyle name="Output 16 8" xfId="9439"/>
    <cellStyle name="Output 16 8 2" xfId="21604"/>
    <cellStyle name="Output 16 8 2 2" xfId="42790"/>
    <cellStyle name="Output 16 8 3" xfId="32186"/>
    <cellStyle name="Output 16 9" xfId="16491"/>
    <cellStyle name="Output 16 9 2" xfId="37678"/>
    <cellStyle name="Output 16_Table 2A-1_EFT (Annual)" xfId="3358"/>
    <cellStyle name="Output 17" xfId="158"/>
    <cellStyle name="Output 17 10" xfId="26713"/>
    <cellStyle name="Output 17 2" xfId="551"/>
    <cellStyle name="Output 17 2 2" xfId="1528"/>
    <cellStyle name="Output 17 2 2 2" xfId="2798"/>
    <cellStyle name="Output 17 2 2 2 2" xfId="6359"/>
    <cellStyle name="Output 17 2 2 2 2 2" xfId="14553"/>
    <cellStyle name="Output 17 2 2 2 2 2 2" xfId="26525"/>
    <cellStyle name="Output 17 2 2 2 2 2 2 2" xfId="47711"/>
    <cellStyle name="Output 17 2 2 2 2 2 3" xfId="37107"/>
    <cellStyle name="Output 17 2 2 2 2 3" xfId="21412"/>
    <cellStyle name="Output 17 2 2 2 2 3 2" xfId="42599"/>
    <cellStyle name="Output 17 2 2 2 2 4" xfId="32015"/>
    <cellStyle name="Output 17 2 2 2 2_Table 2A-1_EFT (Annual)" xfId="7702"/>
    <cellStyle name="Output 17 2 2 2 3" xfId="11895"/>
    <cellStyle name="Output 17 2 2 2 3 2" xfId="23979"/>
    <cellStyle name="Output 17 2 2 2 3 2 2" xfId="45165"/>
    <cellStyle name="Output 17 2 2 2 3 3" xfId="34561"/>
    <cellStyle name="Output 17 2 2 2 4" xfId="18866"/>
    <cellStyle name="Output 17 2 2 2 4 2" xfId="40053"/>
    <cellStyle name="Output 17 2 2 2 5" xfId="29272"/>
    <cellStyle name="Output 17 2 2 2_Table 2A-1_EFT (Annual)" xfId="7701"/>
    <cellStyle name="Output 17 2 2 3" xfId="1923"/>
    <cellStyle name="Output 17 2 2 3 2" xfId="5484"/>
    <cellStyle name="Output 17 2 2 3 2 2" xfId="13699"/>
    <cellStyle name="Output 17 2 2 3 2 2 2" xfId="25687"/>
    <cellStyle name="Output 17 2 2 3 2 2 2 2" xfId="46873"/>
    <cellStyle name="Output 17 2 2 3 2 2 3" xfId="36269"/>
    <cellStyle name="Output 17 2 2 3 2 3" xfId="20574"/>
    <cellStyle name="Output 17 2 2 3 2 3 2" xfId="41761"/>
    <cellStyle name="Output 17 2 2 3 2 4" xfId="31141"/>
    <cellStyle name="Output 17 2 2 3 2_Table 2A-1_EFT (Annual)" xfId="7704"/>
    <cellStyle name="Output 17 2 2 3 3" xfId="11043"/>
    <cellStyle name="Output 17 2 2 3 3 2" xfId="23141"/>
    <cellStyle name="Output 17 2 2 3 3 2 2" xfId="44327"/>
    <cellStyle name="Output 17 2 2 3 3 3" xfId="33723"/>
    <cellStyle name="Output 17 2 2 3 4" xfId="18028"/>
    <cellStyle name="Output 17 2 2 3 4 2" xfId="39215"/>
    <cellStyle name="Output 17 2 2 3 5" xfId="28398"/>
    <cellStyle name="Output 17 2 2 3_Table 2A-1_EFT (Annual)" xfId="7703"/>
    <cellStyle name="Output 17 2 2 4" xfId="5089"/>
    <cellStyle name="Output 17 2 2 4 2" xfId="13349"/>
    <cellStyle name="Output 17 2 2 4 2 2" xfId="25355"/>
    <cellStyle name="Output 17 2 2 4 2 2 2" xfId="46541"/>
    <cellStyle name="Output 17 2 2 4 2 3" xfId="35937"/>
    <cellStyle name="Output 17 2 2 4 3" xfId="20242"/>
    <cellStyle name="Output 17 2 2 4 3 2" xfId="41429"/>
    <cellStyle name="Output 17 2 2 4 4" xfId="30746"/>
    <cellStyle name="Output 17 2 2 4_Table 2A-1_EFT (Annual)" xfId="7705"/>
    <cellStyle name="Output 17 2 2 5" xfId="10693"/>
    <cellStyle name="Output 17 2 2 5 2" xfId="22809"/>
    <cellStyle name="Output 17 2 2 5 2 2" xfId="43995"/>
    <cellStyle name="Output 17 2 2 5 3" xfId="33391"/>
    <cellStyle name="Output 17 2 2 6" xfId="17696"/>
    <cellStyle name="Output 17 2 2 6 2" xfId="38883"/>
    <cellStyle name="Output 17 2 2 7" xfId="28003"/>
    <cellStyle name="Output 17 2 2_Table 2A-1_EFT (Annual)" xfId="3366"/>
    <cellStyle name="Output 17 2 3" xfId="2267"/>
    <cellStyle name="Output 17 2 3 2" xfId="5828"/>
    <cellStyle name="Output 17 2 3 2 2" xfId="14043"/>
    <cellStyle name="Output 17 2 3 2 2 2" xfId="26031"/>
    <cellStyle name="Output 17 2 3 2 2 2 2" xfId="47217"/>
    <cellStyle name="Output 17 2 3 2 2 3" xfId="36613"/>
    <cellStyle name="Output 17 2 3 2 3" xfId="20918"/>
    <cellStyle name="Output 17 2 3 2 3 2" xfId="42105"/>
    <cellStyle name="Output 17 2 3 2 4" xfId="31485"/>
    <cellStyle name="Output 17 2 3 2_Table 2A-1_EFT (Annual)" xfId="7707"/>
    <cellStyle name="Output 17 2 3 3" xfId="11387"/>
    <cellStyle name="Output 17 2 3 3 2" xfId="23485"/>
    <cellStyle name="Output 17 2 3 3 2 2" xfId="44671"/>
    <cellStyle name="Output 17 2 3 3 3" xfId="34067"/>
    <cellStyle name="Output 17 2 3 4" xfId="18372"/>
    <cellStyle name="Output 17 2 3 4 2" xfId="39559"/>
    <cellStyle name="Output 17 2 3 5" xfId="28742"/>
    <cellStyle name="Output 17 2 3_Table 2A-1_EFT (Annual)" xfId="7706"/>
    <cellStyle name="Output 17 2 4" xfId="1748"/>
    <cellStyle name="Output 17 2 4 2" xfId="5309"/>
    <cellStyle name="Output 17 2 4 2 2" xfId="13534"/>
    <cellStyle name="Output 17 2 4 2 2 2" xfId="25525"/>
    <cellStyle name="Output 17 2 4 2 2 2 2" xfId="46711"/>
    <cellStyle name="Output 17 2 4 2 2 3" xfId="36107"/>
    <cellStyle name="Output 17 2 4 2 3" xfId="20412"/>
    <cellStyle name="Output 17 2 4 2 3 2" xfId="41599"/>
    <cellStyle name="Output 17 2 4 2 4" xfId="30966"/>
    <cellStyle name="Output 17 2 4 2_Table 2A-1_EFT (Annual)" xfId="7709"/>
    <cellStyle name="Output 17 2 4 3" xfId="10877"/>
    <cellStyle name="Output 17 2 4 3 2" xfId="22979"/>
    <cellStyle name="Output 17 2 4 3 2 2" xfId="44165"/>
    <cellStyle name="Output 17 2 4 3 3" xfId="33561"/>
    <cellStyle name="Output 17 2 4 4" xfId="17866"/>
    <cellStyle name="Output 17 2 4 4 2" xfId="39053"/>
    <cellStyle name="Output 17 2 4 5" xfId="28223"/>
    <cellStyle name="Output 17 2 4_Table 2A-1_EFT (Annual)" xfId="7708"/>
    <cellStyle name="Output 17 2 5" xfId="4121"/>
    <cellStyle name="Output 17 2 5 2" xfId="12445"/>
    <cellStyle name="Output 17 2 5 2 2" xfId="24467"/>
    <cellStyle name="Output 17 2 5 2 2 2" xfId="45653"/>
    <cellStyle name="Output 17 2 5 2 3" xfId="35049"/>
    <cellStyle name="Output 17 2 5 3" xfId="19354"/>
    <cellStyle name="Output 17 2 5 3 2" xfId="40541"/>
    <cellStyle name="Output 17 2 5 4" xfId="29809"/>
    <cellStyle name="Output 17 2 5_Table 2A-1_EFT (Annual)" xfId="7710"/>
    <cellStyle name="Output 17 2 6" xfId="9784"/>
    <cellStyle name="Output 17 2 6 2" xfId="21921"/>
    <cellStyle name="Output 17 2 6 2 2" xfId="43107"/>
    <cellStyle name="Output 17 2 6 3" xfId="32503"/>
    <cellStyle name="Output 17 2 7" xfId="16808"/>
    <cellStyle name="Output 17 2 7 2" xfId="37995"/>
    <cellStyle name="Output 17 2 8" xfId="27066"/>
    <cellStyle name="Output 17 2_Table 2A-1_EFT (Annual)" xfId="3365"/>
    <cellStyle name="Output 17 3" xfId="389"/>
    <cellStyle name="Output 17 3 2" xfId="1372"/>
    <cellStyle name="Output 17 3 2 2" xfId="2642"/>
    <cellStyle name="Output 17 3 2 2 2" xfId="6203"/>
    <cellStyle name="Output 17 3 2 2 2 2" xfId="14397"/>
    <cellStyle name="Output 17 3 2 2 2 2 2" xfId="26369"/>
    <cellStyle name="Output 17 3 2 2 2 2 2 2" xfId="47555"/>
    <cellStyle name="Output 17 3 2 2 2 2 3" xfId="36951"/>
    <cellStyle name="Output 17 3 2 2 2 3" xfId="21256"/>
    <cellStyle name="Output 17 3 2 2 2 3 2" xfId="42443"/>
    <cellStyle name="Output 17 3 2 2 2 4" xfId="31859"/>
    <cellStyle name="Output 17 3 2 2 2_Table 2A-1_EFT (Annual)" xfId="7712"/>
    <cellStyle name="Output 17 3 2 2 3" xfId="11739"/>
    <cellStyle name="Output 17 3 2 2 3 2" xfId="23823"/>
    <cellStyle name="Output 17 3 2 2 3 2 2" xfId="45009"/>
    <cellStyle name="Output 17 3 2 2 3 3" xfId="34405"/>
    <cellStyle name="Output 17 3 2 2 4" xfId="18710"/>
    <cellStyle name="Output 17 3 2 2 4 2" xfId="39897"/>
    <cellStyle name="Output 17 3 2 2 5" xfId="29116"/>
    <cellStyle name="Output 17 3 2 2_Table 2A-1_EFT (Annual)" xfId="7711"/>
    <cellStyle name="Output 17 3 2 3" xfId="1892"/>
    <cellStyle name="Output 17 3 2 3 2" xfId="5453"/>
    <cellStyle name="Output 17 3 2 3 2 2" xfId="13668"/>
    <cellStyle name="Output 17 3 2 3 2 2 2" xfId="25656"/>
    <cellStyle name="Output 17 3 2 3 2 2 2 2" xfId="46842"/>
    <cellStyle name="Output 17 3 2 3 2 2 3" xfId="36238"/>
    <cellStyle name="Output 17 3 2 3 2 3" xfId="20543"/>
    <cellStyle name="Output 17 3 2 3 2 3 2" xfId="41730"/>
    <cellStyle name="Output 17 3 2 3 2 4" xfId="31110"/>
    <cellStyle name="Output 17 3 2 3 2_Table 2A-1_EFT (Annual)" xfId="7714"/>
    <cellStyle name="Output 17 3 2 3 3" xfId="11012"/>
    <cellStyle name="Output 17 3 2 3 3 2" xfId="23110"/>
    <cellStyle name="Output 17 3 2 3 3 2 2" xfId="44296"/>
    <cellStyle name="Output 17 3 2 3 3 3" xfId="33692"/>
    <cellStyle name="Output 17 3 2 3 4" xfId="17997"/>
    <cellStyle name="Output 17 3 2 3 4 2" xfId="39184"/>
    <cellStyle name="Output 17 3 2 3 5" xfId="28367"/>
    <cellStyle name="Output 17 3 2 3_Table 2A-1_EFT (Annual)" xfId="7713"/>
    <cellStyle name="Output 17 3 2 4" xfId="4933"/>
    <cellStyle name="Output 17 3 2 4 2" xfId="13193"/>
    <cellStyle name="Output 17 3 2 4 2 2" xfId="25199"/>
    <cellStyle name="Output 17 3 2 4 2 2 2" xfId="46385"/>
    <cellStyle name="Output 17 3 2 4 2 3" xfId="35781"/>
    <cellStyle name="Output 17 3 2 4 3" xfId="20086"/>
    <cellStyle name="Output 17 3 2 4 3 2" xfId="41273"/>
    <cellStyle name="Output 17 3 2 4 4" xfId="30590"/>
    <cellStyle name="Output 17 3 2 4_Table 2A-1_EFT (Annual)" xfId="7715"/>
    <cellStyle name="Output 17 3 2 5" xfId="10537"/>
    <cellStyle name="Output 17 3 2 5 2" xfId="22653"/>
    <cellStyle name="Output 17 3 2 5 2 2" xfId="43839"/>
    <cellStyle name="Output 17 3 2 5 3" xfId="33235"/>
    <cellStyle name="Output 17 3 2 6" xfId="17540"/>
    <cellStyle name="Output 17 3 2 6 2" xfId="38727"/>
    <cellStyle name="Output 17 3 2 7" xfId="27847"/>
    <cellStyle name="Output 17 3 2_Table 2A-1_EFT (Annual)" xfId="3368"/>
    <cellStyle name="Output 17 3 3" xfId="2111"/>
    <cellStyle name="Output 17 3 3 2" xfId="5672"/>
    <cellStyle name="Output 17 3 3 2 2" xfId="13887"/>
    <cellStyle name="Output 17 3 3 2 2 2" xfId="25875"/>
    <cellStyle name="Output 17 3 3 2 2 2 2" xfId="47061"/>
    <cellStyle name="Output 17 3 3 2 2 3" xfId="36457"/>
    <cellStyle name="Output 17 3 3 2 3" xfId="20762"/>
    <cellStyle name="Output 17 3 3 2 3 2" xfId="41949"/>
    <cellStyle name="Output 17 3 3 2 4" xfId="31329"/>
    <cellStyle name="Output 17 3 3 2_Table 2A-1_EFT (Annual)" xfId="7717"/>
    <cellStyle name="Output 17 3 3 3" xfId="11231"/>
    <cellStyle name="Output 17 3 3 3 2" xfId="23329"/>
    <cellStyle name="Output 17 3 3 3 2 2" xfId="44515"/>
    <cellStyle name="Output 17 3 3 3 3" xfId="33911"/>
    <cellStyle name="Output 17 3 3 4" xfId="18216"/>
    <cellStyle name="Output 17 3 3 4 2" xfId="39403"/>
    <cellStyle name="Output 17 3 3 5" xfId="28586"/>
    <cellStyle name="Output 17 3 3_Table 2A-1_EFT (Annual)" xfId="7716"/>
    <cellStyle name="Output 17 3 4" xfId="1712"/>
    <cellStyle name="Output 17 3 4 2" xfId="5273"/>
    <cellStyle name="Output 17 3 4 2 2" xfId="13502"/>
    <cellStyle name="Output 17 3 4 2 2 2" xfId="25495"/>
    <cellStyle name="Output 17 3 4 2 2 2 2" xfId="46681"/>
    <cellStyle name="Output 17 3 4 2 2 3" xfId="36077"/>
    <cellStyle name="Output 17 3 4 2 3" xfId="20382"/>
    <cellStyle name="Output 17 3 4 2 3 2" xfId="41569"/>
    <cellStyle name="Output 17 3 4 2 4" xfId="30930"/>
    <cellStyle name="Output 17 3 4 2_Table 2A-1_EFT (Annual)" xfId="7719"/>
    <cellStyle name="Output 17 3 4 3" xfId="10846"/>
    <cellStyle name="Output 17 3 4 3 2" xfId="22949"/>
    <cellStyle name="Output 17 3 4 3 2 2" xfId="44135"/>
    <cellStyle name="Output 17 3 4 3 3" xfId="33531"/>
    <cellStyle name="Output 17 3 4 4" xfId="17836"/>
    <cellStyle name="Output 17 3 4 4 2" xfId="39023"/>
    <cellStyle name="Output 17 3 4 5" xfId="28187"/>
    <cellStyle name="Output 17 3 4_Table 2A-1_EFT (Annual)" xfId="7718"/>
    <cellStyle name="Output 17 3 5" xfId="3959"/>
    <cellStyle name="Output 17 3 5 2" xfId="12287"/>
    <cellStyle name="Output 17 3 5 2 2" xfId="24311"/>
    <cellStyle name="Output 17 3 5 2 2 2" xfId="45497"/>
    <cellStyle name="Output 17 3 5 2 3" xfId="34893"/>
    <cellStyle name="Output 17 3 5 3" xfId="19198"/>
    <cellStyle name="Output 17 3 5 3 2" xfId="40385"/>
    <cellStyle name="Output 17 3 5 4" xfId="29647"/>
    <cellStyle name="Output 17 3 5_Table 2A-1_EFT (Annual)" xfId="7720"/>
    <cellStyle name="Output 17 3 6" xfId="9624"/>
    <cellStyle name="Output 17 3 6 2" xfId="21765"/>
    <cellStyle name="Output 17 3 6 2 2" xfId="42951"/>
    <cellStyle name="Output 17 3 6 3" xfId="32347"/>
    <cellStyle name="Output 17 3 7" xfId="16652"/>
    <cellStyle name="Output 17 3 7 2" xfId="37839"/>
    <cellStyle name="Output 17 3 8" xfId="26904"/>
    <cellStyle name="Output 17 3_Table 2A-1_EFT (Annual)" xfId="3367"/>
    <cellStyle name="Output 17 4" xfId="1206"/>
    <cellStyle name="Output 17 4 2" xfId="2476"/>
    <cellStyle name="Output 17 4 2 2" xfId="6037"/>
    <cellStyle name="Output 17 4 2 2 2" xfId="14231"/>
    <cellStyle name="Output 17 4 2 2 2 2" xfId="26203"/>
    <cellStyle name="Output 17 4 2 2 2 2 2" xfId="47389"/>
    <cellStyle name="Output 17 4 2 2 2 3" xfId="36785"/>
    <cellStyle name="Output 17 4 2 2 3" xfId="21090"/>
    <cellStyle name="Output 17 4 2 2 3 2" xfId="42277"/>
    <cellStyle name="Output 17 4 2 2 4" xfId="31693"/>
    <cellStyle name="Output 17 4 2 2_Table 2A-1_EFT (Annual)" xfId="7722"/>
    <cellStyle name="Output 17 4 2 3" xfId="11573"/>
    <cellStyle name="Output 17 4 2 3 2" xfId="23657"/>
    <cellStyle name="Output 17 4 2 3 2 2" xfId="44843"/>
    <cellStyle name="Output 17 4 2 3 3" xfId="34239"/>
    <cellStyle name="Output 17 4 2 4" xfId="18544"/>
    <cellStyle name="Output 17 4 2 4 2" xfId="39731"/>
    <cellStyle name="Output 17 4 2 5" xfId="28950"/>
    <cellStyle name="Output 17 4 2_Table 2A-1_EFT (Annual)" xfId="7721"/>
    <cellStyle name="Output 17 4 3" xfId="1828"/>
    <cellStyle name="Output 17 4 3 2" xfId="5389"/>
    <cellStyle name="Output 17 4 3 2 2" xfId="13604"/>
    <cellStyle name="Output 17 4 3 2 2 2" xfId="25592"/>
    <cellStyle name="Output 17 4 3 2 2 2 2" xfId="46778"/>
    <cellStyle name="Output 17 4 3 2 2 3" xfId="36174"/>
    <cellStyle name="Output 17 4 3 2 3" xfId="20479"/>
    <cellStyle name="Output 17 4 3 2 3 2" xfId="41666"/>
    <cellStyle name="Output 17 4 3 2 4" xfId="31046"/>
    <cellStyle name="Output 17 4 3 2_Table 2A-1_EFT (Annual)" xfId="7724"/>
    <cellStyle name="Output 17 4 3 3" xfId="10948"/>
    <cellStyle name="Output 17 4 3 3 2" xfId="23046"/>
    <cellStyle name="Output 17 4 3 3 2 2" xfId="44232"/>
    <cellStyle name="Output 17 4 3 3 3" xfId="33628"/>
    <cellStyle name="Output 17 4 3 4" xfId="17933"/>
    <cellStyle name="Output 17 4 3 4 2" xfId="39120"/>
    <cellStyle name="Output 17 4 3 5" xfId="28303"/>
    <cellStyle name="Output 17 4 3_Table 2A-1_EFT (Annual)" xfId="7723"/>
    <cellStyle name="Output 17 4 4" xfId="4767"/>
    <cellStyle name="Output 17 4 4 2" xfId="13027"/>
    <cellStyle name="Output 17 4 4 2 2" xfId="25033"/>
    <cellStyle name="Output 17 4 4 2 2 2" xfId="46219"/>
    <cellStyle name="Output 17 4 4 2 3" xfId="35615"/>
    <cellStyle name="Output 17 4 4 3" xfId="19920"/>
    <cellStyle name="Output 17 4 4 3 2" xfId="41107"/>
    <cellStyle name="Output 17 4 4 4" xfId="30424"/>
    <cellStyle name="Output 17 4 4_Table 2A-1_EFT (Annual)" xfId="7725"/>
    <cellStyle name="Output 17 4 5" xfId="10371"/>
    <cellStyle name="Output 17 4 5 2" xfId="22487"/>
    <cellStyle name="Output 17 4 5 2 2" xfId="43673"/>
    <cellStyle name="Output 17 4 5 3" xfId="33069"/>
    <cellStyle name="Output 17 4 6" xfId="17374"/>
    <cellStyle name="Output 17 4 6 2" xfId="38561"/>
    <cellStyle name="Output 17 4 7" xfId="27681"/>
    <cellStyle name="Output 17 4_Table 2A-1_EFT (Annual)" xfId="3369"/>
    <cellStyle name="Output 17 5" xfId="1945"/>
    <cellStyle name="Output 17 5 2" xfId="5506"/>
    <cellStyle name="Output 17 5 2 2" xfId="13721"/>
    <cellStyle name="Output 17 5 2 2 2" xfId="25709"/>
    <cellStyle name="Output 17 5 2 2 2 2" xfId="46895"/>
    <cellStyle name="Output 17 5 2 2 3" xfId="36291"/>
    <cellStyle name="Output 17 5 2 3" xfId="20596"/>
    <cellStyle name="Output 17 5 2 3 2" xfId="41783"/>
    <cellStyle name="Output 17 5 2 4" xfId="31163"/>
    <cellStyle name="Output 17 5 2_Table 2A-1_EFT (Annual)" xfId="7727"/>
    <cellStyle name="Output 17 5 3" xfId="11065"/>
    <cellStyle name="Output 17 5 3 2" xfId="23163"/>
    <cellStyle name="Output 17 5 3 2 2" xfId="44349"/>
    <cellStyle name="Output 17 5 3 3" xfId="33745"/>
    <cellStyle name="Output 17 5 4" xfId="18050"/>
    <cellStyle name="Output 17 5 4 2" xfId="39237"/>
    <cellStyle name="Output 17 5 5" xfId="28420"/>
    <cellStyle name="Output 17 5_Table 2A-1_EFT (Annual)" xfId="7726"/>
    <cellStyle name="Output 17 6" xfId="1655"/>
    <cellStyle name="Output 17 6 2" xfId="5216"/>
    <cellStyle name="Output 17 6 2 2" xfId="13463"/>
    <cellStyle name="Output 17 6 2 2 2" xfId="25463"/>
    <cellStyle name="Output 17 6 2 2 2 2" xfId="46649"/>
    <cellStyle name="Output 17 6 2 2 3" xfId="36045"/>
    <cellStyle name="Output 17 6 2 3" xfId="20350"/>
    <cellStyle name="Output 17 6 2 3 2" xfId="41537"/>
    <cellStyle name="Output 17 6 2 4" xfId="30873"/>
    <cellStyle name="Output 17 6 2_Table 2A-1_EFT (Annual)" xfId="7729"/>
    <cellStyle name="Output 17 6 3" xfId="10808"/>
    <cellStyle name="Output 17 6 3 2" xfId="22917"/>
    <cellStyle name="Output 17 6 3 2 2" xfId="44103"/>
    <cellStyle name="Output 17 6 3 3" xfId="33499"/>
    <cellStyle name="Output 17 6 4" xfId="17804"/>
    <cellStyle name="Output 17 6 4 2" xfId="38991"/>
    <cellStyle name="Output 17 6 5" xfId="28130"/>
    <cellStyle name="Output 17 6_Table 2A-1_EFT (Annual)" xfId="7728"/>
    <cellStyle name="Output 17 7" xfId="3747"/>
    <cellStyle name="Output 17 7 2" xfId="12115"/>
    <cellStyle name="Output 17 7 2 2" xfId="24145"/>
    <cellStyle name="Output 17 7 2 2 2" xfId="45331"/>
    <cellStyle name="Output 17 7 2 3" xfId="34727"/>
    <cellStyle name="Output 17 7 3" xfId="19032"/>
    <cellStyle name="Output 17 7 3 2" xfId="40219"/>
    <cellStyle name="Output 17 7 4" xfId="29456"/>
    <cellStyle name="Output 17 7_Table 2A-1_EFT (Annual)" xfId="7730"/>
    <cellStyle name="Output 17 8" xfId="9434"/>
    <cellStyle name="Output 17 8 2" xfId="21599"/>
    <cellStyle name="Output 17 8 2 2" xfId="42785"/>
    <cellStyle name="Output 17 8 3" xfId="32181"/>
    <cellStyle name="Output 17 9" xfId="16486"/>
    <cellStyle name="Output 17 9 2" xfId="37673"/>
    <cellStyle name="Output 17_Table 2A-1_EFT (Annual)" xfId="3364"/>
    <cellStyle name="Output 18" xfId="173"/>
    <cellStyle name="Output 18 10" xfId="26728"/>
    <cellStyle name="Output 18 2" xfId="566"/>
    <cellStyle name="Output 18 2 2" xfId="1543"/>
    <cellStyle name="Output 18 2 2 2" xfId="2813"/>
    <cellStyle name="Output 18 2 2 2 2" xfId="6374"/>
    <cellStyle name="Output 18 2 2 2 2 2" xfId="14568"/>
    <cellStyle name="Output 18 2 2 2 2 2 2" xfId="26540"/>
    <cellStyle name="Output 18 2 2 2 2 2 2 2" xfId="47726"/>
    <cellStyle name="Output 18 2 2 2 2 2 3" xfId="37122"/>
    <cellStyle name="Output 18 2 2 2 2 3" xfId="21427"/>
    <cellStyle name="Output 18 2 2 2 2 3 2" xfId="42614"/>
    <cellStyle name="Output 18 2 2 2 2 4" xfId="32030"/>
    <cellStyle name="Output 18 2 2 2 2_Table 2A-1_EFT (Annual)" xfId="7732"/>
    <cellStyle name="Output 18 2 2 2 3" xfId="11910"/>
    <cellStyle name="Output 18 2 2 2 3 2" xfId="23994"/>
    <cellStyle name="Output 18 2 2 2 3 2 2" xfId="45180"/>
    <cellStyle name="Output 18 2 2 2 3 3" xfId="34576"/>
    <cellStyle name="Output 18 2 2 2 4" xfId="18881"/>
    <cellStyle name="Output 18 2 2 2 4 2" xfId="40068"/>
    <cellStyle name="Output 18 2 2 2 5" xfId="29287"/>
    <cellStyle name="Output 18 2 2 2_Table 2A-1_EFT (Annual)" xfId="7731"/>
    <cellStyle name="Output 18 2 2 3" xfId="1926"/>
    <cellStyle name="Output 18 2 2 3 2" xfId="5487"/>
    <cellStyle name="Output 18 2 2 3 2 2" xfId="13702"/>
    <cellStyle name="Output 18 2 2 3 2 2 2" xfId="25690"/>
    <cellStyle name="Output 18 2 2 3 2 2 2 2" xfId="46876"/>
    <cellStyle name="Output 18 2 2 3 2 2 3" xfId="36272"/>
    <cellStyle name="Output 18 2 2 3 2 3" xfId="20577"/>
    <cellStyle name="Output 18 2 2 3 2 3 2" xfId="41764"/>
    <cellStyle name="Output 18 2 2 3 2 4" xfId="31144"/>
    <cellStyle name="Output 18 2 2 3 2_Table 2A-1_EFT (Annual)" xfId="7734"/>
    <cellStyle name="Output 18 2 2 3 3" xfId="11046"/>
    <cellStyle name="Output 18 2 2 3 3 2" xfId="23144"/>
    <cellStyle name="Output 18 2 2 3 3 2 2" xfId="44330"/>
    <cellStyle name="Output 18 2 2 3 3 3" xfId="33726"/>
    <cellStyle name="Output 18 2 2 3 4" xfId="18031"/>
    <cellStyle name="Output 18 2 2 3 4 2" xfId="39218"/>
    <cellStyle name="Output 18 2 2 3 5" xfId="28401"/>
    <cellStyle name="Output 18 2 2 3_Table 2A-1_EFT (Annual)" xfId="7733"/>
    <cellStyle name="Output 18 2 2 4" xfId="5104"/>
    <cellStyle name="Output 18 2 2 4 2" xfId="13364"/>
    <cellStyle name="Output 18 2 2 4 2 2" xfId="25370"/>
    <cellStyle name="Output 18 2 2 4 2 2 2" xfId="46556"/>
    <cellStyle name="Output 18 2 2 4 2 3" xfId="35952"/>
    <cellStyle name="Output 18 2 2 4 3" xfId="20257"/>
    <cellStyle name="Output 18 2 2 4 3 2" xfId="41444"/>
    <cellStyle name="Output 18 2 2 4 4" xfId="30761"/>
    <cellStyle name="Output 18 2 2 4_Table 2A-1_EFT (Annual)" xfId="7735"/>
    <cellStyle name="Output 18 2 2 5" xfId="10708"/>
    <cellStyle name="Output 18 2 2 5 2" xfId="22824"/>
    <cellStyle name="Output 18 2 2 5 2 2" xfId="44010"/>
    <cellStyle name="Output 18 2 2 5 3" xfId="33406"/>
    <cellStyle name="Output 18 2 2 6" xfId="17711"/>
    <cellStyle name="Output 18 2 2 6 2" xfId="38898"/>
    <cellStyle name="Output 18 2 2 7" xfId="28018"/>
    <cellStyle name="Output 18 2 2_Table 2A-1_EFT (Annual)" xfId="3372"/>
    <cellStyle name="Output 18 2 3" xfId="2282"/>
    <cellStyle name="Output 18 2 3 2" xfId="5843"/>
    <cellStyle name="Output 18 2 3 2 2" xfId="14058"/>
    <cellStyle name="Output 18 2 3 2 2 2" xfId="26046"/>
    <cellStyle name="Output 18 2 3 2 2 2 2" xfId="47232"/>
    <cellStyle name="Output 18 2 3 2 2 3" xfId="36628"/>
    <cellStyle name="Output 18 2 3 2 3" xfId="20933"/>
    <cellStyle name="Output 18 2 3 2 3 2" xfId="42120"/>
    <cellStyle name="Output 18 2 3 2 4" xfId="31500"/>
    <cellStyle name="Output 18 2 3 2_Table 2A-1_EFT (Annual)" xfId="7737"/>
    <cellStyle name="Output 18 2 3 3" xfId="11402"/>
    <cellStyle name="Output 18 2 3 3 2" xfId="23500"/>
    <cellStyle name="Output 18 2 3 3 2 2" xfId="44686"/>
    <cellStyle name="Output 18 2 3 3 3" xfId="34082"/>
    <cellStyle name="Output 18 2 3 4" xfId="18387"/>
    <cellStyle name="Output 18 2 3 4 2" xfId="39574"/>
    <cellStyle name="Output 18 2 3 5" xfId="28757"/>
    <cellStyle name="Output 18 2 3_Table 2A-1_EFT (Annual)" xfId="7736"/>
    <cellStyle name="Output 18 2 4" xfId="1751"/>
    <cellStyle name="Output 18 2 4 2" xfId="5312"/>
    <cellStyle name="Output 18 2 4 2 2" xfId="13537"/>
    <cellStyle name="Output 18 2 4 2 2 2" xfId="25528"/>
    <cellStyle name="Output 18 2 4 2 2 2 2" xfId="46714"/>
    <cellStyle name="Output 18 2 4 2 2 3" xfId="36110"/>
    <cellStyle name="Output 18 2 4 2 3" xfId="20415"/>
    <cellStyle name="Output 18 2 4 2 3 2" xfId="41602"/>
    <cellStyle name="Output 18 2 4 2 4" xfId="30969"/>
    <cellStyle name="Output 18 2 4 2_Table 2A-1_EFT (Annual)" xfId="7739"/>
    <cellStyle name="Output 18 2 4 3" xfId="10880"/>
    <cellStyle name="Output 18 2 4 3 2" xfId="22982"/>
    <cellStyle name="Output 18 2 4 3 2 2" xfId="44168"/>
    <cellStyle name="Output 18 2 4 3 3" xfId="33564"/>
    <cellStyle name="Output 18 2 4 4" xfId="17869"/>
    <cellStyle name="Output 18 2 4 4 2" xfId="39056"/>
    <cellStyle name="Output 18 2 4 5" xfId="28226"/>
    <cellStyle name="Output 18 2 4_Table 2A-1_EFT (Annual)" xfId="7738"/>
    <cellStyle name="Output 18 2 5" xfId="4136"/>
    <cellStyle name="Output 18 2 5 2" xfId="12460"/>
    <cellStyle name="Output 18 2 5 2 2" xfId="24482"/>
    <cellStyle name="Output 18 2 5 2 2 2" xfId="45668"/>
    <cellStyle name="Output 18 2 5 2 3" xfId="35064"/>
    <cellStyle name="Output 18 2 5 3" xfId="19369"/>
    <cellStyle name="Output 18 2 5 3 2" xfId="40556"/>
    <cellStyle name="Output 18 2 5 4" xfId="29824"/>
    <cellStyle name="Output 18 2 5_Table 2A-1_EFT (Annual)" xfId="7740"/>
    <cellStyle name="Output 18 2 6" xfId="9799"/>
    <cellStyle name="Output 18 2 6 2" xfId="21936"/>
    <cellStyle name="Output 18 2 6 2 2" xfId="43122"/>
    <cellStyle name="Output 18 2 6 3" xfId="32518"/>
    <cellStyle name="Output 18 2 7" xfId="16823"/>
    <cellStyle name="Output 18 2 7 2" xfId="38010"/>
    <cellStyle name="Output 18 2 8" xfId="27081"/>
    <cellStyle name="Output 18 2_Table 2A-1_EFT (Annual)" xfId="3371"/>
    <cellStyle name="Output 18 3" xfId="404"/>
    <cellStyle name="Output 18 3 2" xfId="1387"/>
    <cellStyle name="Output 18 3 2 2" xfId="2657"/>
    <cellStyle name="Output 18 3 2 2 2" xfId="6218"/>
    <cellStyle name="Output 18 3 2 2 2 2" xfId="14412"/>
    <cellStyle name="Output 18 3 2 2 2 2 2" xfId="26384"/>
    <cellStyle name="Output 18 3 2 2 2 2 2 2" xfId="47570"/>
    <cellStyle name="Output 18 3 2 2 2 2 3" xfId="36966"/>
    <cellStyle name="Output 18 3 2 2 2 3" xfId="21271"/>
    <cellStyle name="Output 18 3 2 2 2 3 2" xfId="42458"/>
    <cellStyle name="Output 18 3 2 2 2 4" xfId="31874"/>
    <cellStyle name="Output 18 3 2 2 2_Table 2A-1_EFT (Annual)" xfId="7742"/>
    <cellStyle name="Output 18 3 2 2 3" xfId="11754"/>
    <cellStyle name="Output 18 3 2 2 3 2" xfId="23838"/>
    <cellStyle name="Output 18 3 2 2 3 2 2" xfId="45024"/>
    <cellStyle name="Output 18 3 2 2 3 3" xfId="34420"/>
    <cellStyle name="Output 18 3 2 2 4" xfId="18725"/>
    <cellStyle name="Output 18 3 2 2 4 2" xfId="39912"/>
    <cellStyle name="Output 18 3 2 2 5" xfId="29131"/>
    <cellStyle name="Output 18 3 2 2_Table 2A-1_EFT (Annual)" xfId="7741"/>
    <cellStyle name="Output 18 3 2 3" xfId="1895"/>
    <cellStyle name="Output 18 3 2 3 2" xfId="5456"/>
    <cellStyle name="Output 18 3 2 3 2 2" xfId="13671"/>
    <cellStyle name="Output 18 3 2 3 2 2 2" xfId="25659"/>
    <cellStyle name="Output 18 3 2 3 2 2 2 2" xfId="46845"/>
    <cellStyle name="Output 18 3 2 3 2 2 3" xfId="36241"/>
    <cellStyle name="Output 18 3 2 3 2 3" xfId="20546"/>
    <cellStyle name="Output 18 3 2 3 2 3 2" xfId="41733"/>
    <cellStyle name="Output 18 3 2 3 2 4" xfId="31113"/>
    <cellStyle name="Output 18 3 2 3 2_Table 2A-1_EFT (Annual)" xfId="7744"/>
    <cellStyle name="Output 18 3 2 3 3" xfId="11015"/>
    <cellStyle name="Output 18 3 2 3 3 2" xfId="23113"/>
    <cellStyle name="Output 18 3 2 3 3 2 2" xfId="44299"/>
    <cellStyle name="Output 18 3 2 3 3 3" xfId="33695"/>
    <cellStyle name="Output 18 3 2 3 4" xfId="18000"/>
    <cellStyle name="Output 18 3 2 3 4 2" xfId="39187"/>
    <cellStyle name="Output 18 3 2 3 5" xfId="28370"/>
    <cellStyle name="Output 18 3 2 3_Table 2A-1_EFT (Annual)" xfId="7743"/>
    <cellStyle name="Output 18 3 2 4" xfId="4948"/>
    <cellStyle name="Output 18 3 2 4 2" xfId="13208"/>
    <cellStyle name="Output 18 3 2 4 2 2" xfId="25214"/>
    <cellStyle name="Output 18 3 2 4 2 2 2" xfId="46400"/>
    <cellStyle name="Output 18 3 2 4 2 3" xfId="35796"/>
    <cellStyle name="Output 18 3 2 4 3" xfId="20101"/>
    <cellStyle name="Output 18 3 2 4 3 2" xfId="41288"/>
    <cellStyle name="Output 18 3 2 4 4" xfId="30605"/>
    <cellStyle name="Output 18 3 2 4_Table 2A-1_EFT (Annual)" xfId="7745"/>
    <cellStyle name="Output 18 3 2 5" xfId="10552"/>
    <cellStyle name="Output 18 3 2 5 2" xfId="22668"/>
    <cellStyle name="Output 18 3 2 5 2 2" xfId="43854"/>
    <cellStyle name="Output 18 3 2 5 3" xfId="33250"/>
    <cellStyle name="Output 18 3 2 6" xfId="17555"/>
    <cellStyle name="Output 18 3 2 6 2" xfId="38742"/>
    <cellStyle name="Output 18 3 2 7" xfId="27862"/>
    <cellStyle name="Output 18 3 2_Table 2A-1_EFT (Annual)" xfId="3374"/>
    <cellStyle name="Output 18 3 3" xfId="2126"/>
    <cellStyle name="Output 18 3 3 2" xfId="5687"/>
    <cellStyle name="Output 18 3 3 2 2" xfId="13902"/>
    <cellStyle name="Output 18 3 3 2 2 2" xfId="25890"/>
    <cellStyle name="Output 18 3 3 2 2 2 2" xfId="47076"/>
    <cellStyle name="Output 18 3 3 2 2 3" xfId="36472"/>
    <cellStyle name="Output 18 3 3 2 3" xfId="20777"/>
    <cellStyle name="Output 18 3 3 2 3 2" xfId="41964"/>
    <cellStyle name="Output 18 3 3 2 4" xfId="31344"/>
    <cellStyle name="Output 18 3 3 2_Table 2A-1_EFT (Annual)" xfId="7747"/>
    <cellStyle name="Output 18 3 3 3" xfId="11246"/>
    <cellStyle name="Output 18 3 3 3 2" xfId="23344"/>
    <cellStyle name="Output 18 3 3 3 2 2" xfId="44530"/>
    <cellStyle name="Output 18 3 3 3 3" xfId="33926"/>
    <cellStyle name="Output 18 3 3 4" xfId="18231"/>
    <cellStyle name="Output 18 3 3 4 2" xfId="39418"/>
    <cellStyle name="Output 18 3 3 5" xfId="28601"/>
    <cellStyle name="Output 18 3 3_Table 2A-1_EFT (Annual)" xfId="7746"/>
    <cellStyle name="Output 18 3 4" xfId="1715"/>
    <cellStyle name="Output 18 3 4 2" xfId="5276"/>
    <cellStyle name="Output 18 3 4 2 2" xfId="13505"/>
    <cellStyle name="Output 18 3 4 2 2 2" xfId="25498"/>
    <cellStyle name="Output 18 3 4 2 2 2 2" xfId="46684"/>
    <cellStyle name="Output 18 3 4 2 2 3" xfId="36080"/>
    <cellStyle name="Output 18 3 4 2 3" xfId="20385"/>
    <cellStyle name="Output 18 3 4 2 3 2" xfId="41572"/>
    <cellStyle name="Output 18 3 4 2 4" xfId="30933"/>
    <cellStyle name="Output 18 3 4 2_Table 2A-1_EFT (Annual)" xfId="7749"/>
    <cellStyle name="Output 18 3 4 3" xfId="10849"/>
    <cellStyle name="Output 18 3 4 3 2" xfId="22952"/>
    <cellStyle name="Output 18 3 4 3 2 2" xfId="44138"/>
    <cellStyle name="Output 18 3 4 3 3" xfId="33534"/>
    <cellStyle name="Output 18 3 4 4" xfId="17839"/>
    <cellStyle name="Output 18 3 4 4 2" xfId="39026"/>
    <cellStyle name="Output 18 3 4 5" xfId="28190"/>
    <cellStyle name="Output 18 3 4_Table 2A-1_EFT (Annual)" xfId="7748"/>
    <cellStyle name="Output 18 3 5" xfId="3974"/>
    <cellStyle name="Output 18 3 5 2" xfId="12302"/>
    <cellStyle name="Output 18 3 5 2 2" xfId="24326"/>
    <cellStyle name="Output 18 3 5 2 2 2" xfId="45512"/>
    <cellStyle name="Output 18 3 5 2 3" xfId="34908"/>
    <cellStyle name="Output 18 3 5 3" xfId="19213"/>
    <cellStyle name="Output 18 3 5 3 2" xfId="40400"/>
    <cellStyle name="Output 18 3 5 4" xfId="29662"/>
    <cellStyle name="Output 18 3 5_Table 2A-1_EFT (Annual)" xfId="7750"/>
    <cellStyle name="Output 18 3 6" xfId="9639"/>
    <cellStyle name="Output 18 3 6 2" xfId="21780"/>
    <cellStyle name="Output 18 3 6 2 2" xfId="42966"/>
    <cellStyle name="Output 18 3 6 3" xfId="32362"/>
    <cellStyle name="Output 18 3 7" xfId="16667"/>
    <cellStyle name="Output 18 3 7 2" xfId="37854"/>
    <cellStyle name="Output 18 3 8" xfId="26919"/>
    <cellStyle name="Output 18 3_Table 2A-1_EFT (Annual)" xfId="3373"/>
    <cellStyle name="Output 18 4" xfId="1221"/>
    <cellStyle name="Output 18 4 2" xfId="2491"/>
    <cellStyle name="Output 18 4 2 2" xfId="6052"/>
    <cellStyle name="Output 18 4 2 2 2" xfId="14246"/>
    <cellStyle name="Output 18 4 2 2 2 2" xfId="26218"/>
    <cellStyle name="Output 18 4 2 2 2 2 2" xfId="47404"/>
    <cellStyle name="Output 18 4 2 2 2 3" xfId="36800"/>
    <cellStyle name="Output 18 4 2 2 3" xfId="21105"/>
    <cellStyle name="Output 18 4 2 2 3 2" xfId="42292"/>
    <cellStyle name="Output 18 4 2 2 4" xfId="31708"/>
    <cellStyle name="Output 18 4 2 2_Table 2A-1_EFT (Annual)" xfId="7752"/>
    <cellStyle name="Output 18 4 2 3" xfId="11588"/>
    <cellStyle name="Output 18 4 2 3 2" xfId="23672"/>
    <cellStyle name="Output 18 4 2 3 2 2" xfId="44858"/>
    <cellStyle name="Output 18 4 2 3 3" xfId="34254"/>
    <cellStyle name="Output 18 4 2 4" xfId="18559"/>
    <cellStyle name="Output 18 4 2 4 2" xfId="39746"/>
    <cellStyle name="Output 18 4 2 5" xfId="28965"/>
    <cellStyle name="Output 18 4 2_Table 2A-1_EFT (Annual)" xfId="7751"/>
    <cellStyle name="Output 18 4 3" xfId="1831"/>
    <cellStyle name="Output 18 4 3 2" xfId="5392"/>
    <cellStyle name="Output 18 4 3 2 2" xfId="13607"/>
    <cellStyle name="Output 18 4 3 2 2 2" xfId="25595"/>
    <cellStyle name="Output 18 4 3 2 2 2 2" xfId="46781"/>
    <cellStyle name="Output 18 4 3 2 2 3" xfId="36177"/>
    <cellStyle name="Output 18 4 3 2 3" xfId="20482"/>
    <cellStyle name="Output 18 4 3 2 3 2" xfId="41669"/>
    <cellStyle name="Output 18 4 3 2 4" xfId="31049"/>
    <cellStyle name="Output 18 4 3 2_Table 2A-1_EFT (Annual)" xfId="7754"/>
    <cellStyle name="Output 18 4 3 3" xfId="10951"/>
    <cellStyle name="Output 18 4 3 3 2" xfId="23049"/>
    <cellStyle name="Output 18 4 3 3 2 2" xfId="44235"/>
    <cellStyle name="Output 18 4 3 3 3" xfId="33631"/>
    <cellStyle name="Output 18 4 3 4" xfId="17936"/>
    <cellStyle name="Output 18 4 3 4 2" xfId="39123"/>
    <cellStyle name="Output 18 4 3 5" xfId="28306"/>
    <cellStyle name="Output 18 4 3_Table 2A-1_EFT (Annual)" xfId="7753"/>
    <cellStyle name="Output 18 4 4" xfId="4782"/>
    <cellStyle name="Output 18 4 4 2" xfId="13042"/>
    <cellStyle name="Output 18 4 4 2 2" xfId="25048"/>
    <cellStyle name="Output 18 4 4 2 2 2" xfId="46234"/>
    <cellStyle name="Output 18 4 4 2 3" xfId="35630"/>
    <cellStyle name="Output 18 4 4 3" xfId="19935"/>
    <cellStyle name="Output 18 4 4 3 2" xfId="41122"/>
    <cellStyle name="Output 18 4 4 4" xfId="30439"/>
    <cellStyle name="Output 18 4 4_Table 2A-1_EFT (Annual)" xfId="7755"/>
    <cellStyle name="Output 18 4 5" xfId="10386"/>
    <cellStyle name="Output 18 4 5 2" xfId="22502"/>
    <cellStyle name="Output 18 4 5 2 2" xfId="43688"/>
    <cellStyle name="Output 18 4 5 3" xfId="33084"/>
    <cellStyle name="Output 18 4 6" xfId="17389"/>
    <cellStyle name="Output 18 4 6 2" xfId="38576"/>
    <cellStyle name="Output 18 4 7" xfId="27696"/>
    <cellStyle name="Output 18 4_Table 2A-1_EFT (Annual)" xfId="3375"/>
    <cellStyle name="Output 18 5" xfId="1960"/>
    <cellStyle name="Output 18 5 2" xfId="5521"/>
    <cellStyle name="Output 18 5 2 2" xfId="13736"/>
    <cellStyle name="Output 18 5 2 2 2" xfId="25724"/>
    <cellStyle name="Output 18 5 2 2 2 2" xfId="46910"/>
    <cellStyle name="Output 18 5 2 2 3" xfId="36306"/>
    <cellStyle name="Output 18 5 2 3" xfId="20611"/>
    <cellStyle name="Output 18 5 2 3 2" xfId="41798"/>
    <cellStyle name="Output 18 5 2 4" xfId="31178"/>
    <cellStyle name="Output 18 5 2_Table 2A-1_EFT (Annual)" xfId="7757"/>
    <cellStyle name="Output 18 5 3" xfId="11080"/>
    <cellStyle name="Output 18 5 3 2" xfId="23178"/>
    <cellStyle name="Output 18 5 3 2 2" xfId="44364"/>
    <cellStyle name="Output 18 5 3 3" xfId="33760"/>
    <cellStyle name="Output 18 5 4" xfId="18065"/>
    <cellStyle name="Output 18 5 4 2" xfId="39252"/>
    <cellStyle name="Output 18 5 5" xfId="28435"/>
    <cellStyle name="Output 18 5_Table 2A-1_EFT (Annual)" xfId="7756"/>
    <cellStyle name="Output 18 6" xfId="1658"/>
    <cellStyle name="Output 18 6 2" xfId="5219"/>
    <cellStyle name="Output 18 6 2 2" xfId="13466"/>
    <cellStyle name="Output 18 6 2 2 2" xfId="25466"/>
    <cellStyle name="Output 18 6 2 2 2 2" xfId="46652"/>
    <cellStyle name="Output 18 6 2 2 3" xfId="36048"/>
    <cellStyle name="Output 18 6 2 3" xfId="20353"/>
    <cellStyle name="Output 18 6 2 3 2" xfId="41540"/>
    <cellStyle name="Output 18 6 2 4" xfId="30876"/>
    <cellStyle name="Output 18 6 2_Table 2A-1_EFT (Annual)" xfId="7759"/>
    <cellStyle name="Output 18 6 3" xfId="10811"/>
    <cellStyle name="Output 18 6 3 2" xfId="22920"/>
    <cellStyle name="Output 18 6 3 2 2" xfId="44106"/>
    <cellStyle name="Output 18 6 3 3" xfId="33502"/>
    <cellStyle name="Output 18 6 4" xfId="17807"/>
    <cellStyle name="Output 18 6 4 2" xfId="38994"/>
    <cellStyle name="Output 18 6 5" xfId="28133"/>
    <cellStyle name="Output 18 6_Table 2A-1_EFT (Annual)" xfId="7758"/>
    <cellStyle name="Output 18 7" xfId="3762"/>
    <cellStyle name="Output 18 7 2" xfId="12130"/>
    <cellStyle name="Output 18 7 2 2" xfId="24160"/>
    <cellStyle name="Output 18 7 2 2 2" xfId="45346"/>
    <cellStyle name="Output 18 7 2 3" xfId="34742"/>
    <cellStyle name="Output 18 7 3" xfId="19047"/>
    <cellStyle name="Output 18 7 3 2" xfId="40234"/>
    <cellStyle name="Output 18 7 4" xfId="29471"/>
    <cellStyle name="Output 18 7_Table 2A-1_EFT (Annual)" xfId="7760"/>
    <cellStyle name="Output 18 8" xfId="9449"/>
    <cellStyle name="Output 18 8 2" xfId="21614"/>
    <cellStyle name="Output 18 8 2 2" xfId="42800"/>
    <cellStyle name="Output 18 8 3" xfId="32196"/>
    <cellStyle name="Output 18 9" xfId="16501"/>
    <cellStyle name="Output 18 9 2" xfId="37688"/>
    <cellStyle name="Output 18_Table 2A-1_EFT (Annual)" xfId="3370"/>
    <cellStyle name="Output 19" xfId="166"/>
    <cellStyle name="Output 19 10" xfId="26721"/>
    <cellStyle name="Output 19 2" xfId="559"/>
    <cellStyle name="Output 19 2 2" xfId="1536"/>
    <cellStyle name="Output 19 2 2 2" xfId="2806"/>
    <cellStyle name="Output 19 2 2 2 2" xfId="6367"/>
    <cellStyle name="Output 19 2 2 2 2 2" xfId="14561"/>
    <cellStyle name="Output 19 2 2 2 2 2 2" xfId="26533"/>
    <cellStyle name="Output 19 2 2 2 2 2 2 2" xfId="47719"/>
    <cellStyle name="Output 19 2 2 2 2 2 3" xfId="37115"/>
    <cellStyle name="Output 19 2 2 2 2 3" xfId="21420"/>
    <cellStyle name="Output 19 2 2 2 2 3 2" xfId="42607"/>
    <cellStyle name="Output 19 2 2 2 2 4" xfId="32023"/>
    <cellStyle name="Output 19 2 2 2 2_Table 2A-1_EFT (Annual)" xfId="7762"/>
    <cellStyle name="Output 19 2 2 2 3" xfId="11903"/>
    <cellStyle name="Output 19 2 2 2 3 2" xfId="23987"/>
    <cellStyle name="Output 19 2 2 2 3 2 2" xfId="45173"/>
    <cellStyle name="Output 19 2 2 2 3 3" xfId="34569"/>
    <cellStyle name="Output 19 2 2 2 4" xfId="18874"/>
    <cellStyle name="Output 19 2 2 2 4 2" xfId="40061"/>
    <cellStyle name="Output 19 2 2 2 5" xfId="29280"/>
    <cellStyle name="Output 19 2 2 2_Table 2A-1_EFT (Annual)" xfId="7761"/>
    <cellStyle name="Output 19 2 2 3" xfId="1925"/>
    <cellStyle name="Output 19 2 2 3 2" xfId="5486"/>
    <cellStyle name="Output 19 2 2 3 2 2" xfId="13701"/>
    <cellStyle name="Output 19 2 2 3 2 2 2" xfId="25689"/>
    <cellStyle name="Output 19 2 2 3 2 2 2 2" xfId="46875"/>
    <cellStyle name="Output 19 2 2 3 2 2 3" xfId="36271"/>
    <cellStyle name="Output 19 2 2 3 2 3" xfId="20576"/>
    <cellStyle name="Output 19 2 2 3 2 3 2" xfId="41763"/>
    <cellStyle name="Output 19 2 2 3 2 4" xfId="31143"/>
    <cellStyle name="Output 19 2 2 3 2_Table 2A-1_EFT (Annual)" xfId="7764"/>
    <cellStyle name="Output 19 2 2 3 3" xfId="11045"/>
    <cellStyle name="Output 19 2 2 3 3 2" xfId="23143"/>
    <cellStyle name="Output 19 2 2 3 3 2 2" xfId="44329"/>
    <cellStyle name="Output 19 2 2 3 3 3" xfId="33725"/>
    <cellStyle name="Output 19 2 2 3 4" xfId="18030"/>
    <cellStyle name="Output 19 2 2 3 4 2" xfId="39217"/>
    <cellStyle name="Output 19 2 2 3 5" xfId="28400"/>
    <cellStyle name="Output 19 2 2 3_Table 2A-1_EFT (Annual)" xfId="7763"/>
    <cellStyle name="Output 19 2 2 4" xfId="5097"/>
    <cellStyle name="Output 19 2 2 4 2" xfId="13357"/>
    <cellStyle name="Output 19 2 2 4 2 2" xfId="25363"/>
    <cellStyle name="Output 19 2 2 4 2 2 2" xfId="46549"/>
    <cellStyle name="Output 19 2 2 4 2 3" xfId="35945"/>
    <cellStyle name="Output 19 2 2 4 3" xfId="20250"/>
    <cellStyle name="Output 19 2 2 4 3 2" xfId="41437"/>
    <cellStyle name="Output 19 2 2 4 4" xfId="30754"/>
    <cellStyle name="Output 19 2 2 4_Table 2A-1_EFT (Annual)" xfId="7765"/>
    <cellStyle name="Output 19 2 2 5" xfId="10701"/>
    <cellStyle name="Output 19 2 2 5 2" xfId="22817"/>
    <cellStyle name="Output 19 2 2 5 2 2" xfId="44003"/>
    <cellStyle name="Output 19 2 2 5 3" xfId="33399"/>
    <cellStyle name="Output 19 2 2 6" xfId="17704"/>
    <cellStyle name="Output 19 2 2 6 2" xfId="38891"/>
    <cellStyle name="Output 19 2 2 7" xfId="28011"/>
    <cellStyle name="Output 19 2 2_Table 2A-1_EFT (Annual)" xfId="3378"/>
    <cellStyle name="Output 19 2 3" xfId="2275"/>
    <cellStyle name="Output 19 2 3 2" xfId="5836"/>
    <cellStyle name="Output 19 2 3 2 2" xfId="14051"/>
    <cellStyle name="Output 19 2 3 2 2 2" xfId="26039"/>
    <cellStyle name="Output 19 2 3 2 2 2 2" xfId="47225"/>
    <cellStyle name="Output 19 2 3 2 2 3" xfId="36621"/>
    <cellStyle name="Output 19 2 3 2 3" xfId="20926"/>
    <cellStyle name="Output 19 2 3 2 3 2" xfId="42113"/>
    <cellStyle name="Output 19 2 3 2 4" xfId="31493"/>
    <cellStyle name="Output 19 2 3 2_Table 2A-1_EFT (Annual)" xfId="7767"/>
    <cellStyle name="Output 19 2 3 3" xfId="11395"/>
    <cellStyle name="Output 19 2 3 3 2" xfId="23493"/>
    <cellStyle name="Output 19 2 3 3 2 2" xfId="44679"/>
    <cellStyle name="Output 19 2 3 3 3" xfId="34075"/>
    <cellStyle name="Output 19 2 3 4" xfId="18380"/>
    <cellStyle name="Output 19 2 3 4 2" xfId="39567"/>
    <cellStyle name="Output 19 2 3 5" xfId="28750"/>
    <cellStyle name="Output 19 2 3_Table 2A-1_EFT (Annual)" xfId="7766"/>
    <cellStyle name="Output 19 2 4" xfId="1750"/>
    <cellStyle name="Output 19 2 4 2" xfId="5311"/>
    <cellStyle name="Output 19 2 4 2 2" xfId="13536"/>
    <cellStyle name="Output 19 2 4 2 2 2" xfId="25527"/>
    <cellStyle name="Output 19 2 4 2 2 2 2" xfId="46713"/>
    <cellStyle name="Output 19 2 4 2 2 3" xfId="36109"/>
    <cellStyle name="Output 19 2 4 2 3" xfId="20414"/>
    <cellStyle name="Output 19 2 4 2 3 2" xfId="41601"/>
    <cellStyle name="Output 19 2 4 2 4" xfId="30968"/>
    <cellStyle name="Output 19 2 4 2_Table 2A-1_EFT (Annual)" xfId="7769"/>
    <cellStyle name="Output 19 2 4 3" xfId="10879"/>
    <cellStyle name="Output 19 2 4 3 2" xfId="22981"/>
    <cellStyle name="Output 19 2 4 3 2 2" xfId="44167"/>
    <cellStyle name="Output 19 2 4 3 3" xfId="33563"/>
    <cellStyle name="Output 19 2 4 4" xfId="17868"/>
    <cellStyle name="Output 19 2 4 4 2" xfId="39055"/>
    <cellStyle name="Output 19 2 4 5" xfId="28225"/>
    <cellStyle name="Output 19 2 4_Table 2A-1_EFT (Annual)" xfId="7768"/>
    <cellStyle name="Output 19 2 5" xfId="4129"/>
    <cellStyle name="Output 19 2 5 2" xfId="12453"/>
    <cellStyle name="Output 19 2 5 2 2" xfId="24475"/>
    <cellStyle name="Output 19 2 5 2 2 2" xfId="45661"/>
    <cellStyle name="Output 19 2 5 2 3" xfId="35057"/>
    <cellStyle name="Output 19 2 5 3" xfId="19362"/>
    <cellStyle name="Output 19 2 5 3 2" xfId="40549"/>
    <cellStyle name="Output 19 2 5 4" xfId="29817"/>
    <cellStyle name="Output 19 2 5_Table 2A-1_EFT (Annual)" xfId="7770"/>
    <cellStyle name="Output 19 2 6" xfId="9792"/>
    <cellStyle name="Output 19 2 6 2" xfId="21929"/>
    <cellStyle name="Output 19 2 6 2 2" xfId="43115"/>
    <cellStyle name="Output 19 2 6 3" xfId="32511"/>
    <cellStyle name="Output 19 2 7" xfId="16816"/>
    <cellStyle name="Output 19 2 7 2" xfId="38003"/>
    <cellStyle name="Output 19 2 8" xfId="27074"/>
    <cellStyle name="Output 19 2_Table 2A-1_EFT (Annual)" xfId="3377"/>
    <cellStyle name="Output 19 3" xfId="397"/>
    <cellStyle name="Output 19 3 2" xfId="1380"/>
    <cellStyle name="Output 19 3 2 2" xfId="2650"/>
    <cellStyle name="Output 19 3 2 2 2" xfId="6211"/>
    <cellStyle name="Output 19 3 2 2 2 2" xfId="14405"/>
    <cellStyle name="Output 19 3 2 2 2 2 2" xfId="26377"/>
    <cellStyle name="Output 19 3 2 2 2 2 2 2" xfId="47563"/>
    <cellStyle name="Output 19 3 2 2 2 2 3" xfId="36959"/>
    <cellStyle name="Output 19 3 2 2 2 3" xfId="21264"/>
    <cellStyle name="Output 19 3 2 2 2 3 2" xfId="42451"/>
    <cellStyle name="Output 19 3 2 2 2 4" xfId="31867"/>
    <cellStyle name="Output 19 3 2 2 2_Table 2A-1_EFT (Annual)" xfId="7772"/>
    <cellStyle name="Output 19 3 2 2 3" xfId="11747"/>
    <cellStyle name="Output 19 3 2 2 3 2" xfId="23831"/>
    <cellStyle name="Output 19 3 2 2 3 2 2" xfId="45017"/>
    <cellStyle name="Output 19 3 2 2 3 3" xfId="34413"/>
    <cellStyle name="Output 19 3 2 2 4" xfId="18718"/>
    <cellStyle name="Output 19 3 2 2 4 2" xfId="39905"/>
    <cellStyle name="Output 19 3 2 2 5" xfId="29124"/>
    <cellStyle name="Output 19 3 2 2_Table 2A-1_EFT (Annual)" xfId="7771"/>
    <cellStyle name="Output 19 3 2 3" xfId="1894"/>
    <cellStyle name="Output 19 3 2 3 2" xfId="5455"/>
    <cellStyle name="Output 19 3 2 3 2 2" xfId="13670"/>
    <cellStyle name="Output 19 3 2 3 2 2 2" xfId="25658"/>
    <cellStyle name="Output 19 3 2 3 2 2 2 2" xfId="46844"/>
    <cellStyle name="Output 19 3 2 3 2 2 3" xfId="36240"/>
    <cellStyle name="Output 19 3 2 3 2 3" xfId="20545"/>
    <cellStyle name="Output 19 3 2 3 2 3 2" xfId="41732"/>
    <cellStyle name="Output 19 3 2 3 2 4" xfId="31112"/>
    <cellStyle name="Output 19 3 2 3 2_Table 2A-1_EFT (Annual)" xfId="7774"/>
    <cellStyle name="Output 19 3 2 3 3" xfId="11014"/>
    <cellStyle name="Output 19 3 2 3 3 2" xfId="23112"/>
    <cellStyle name="Output 19 3 2 3 3 2 2" xfId="44298"/>
    <cellStyle name="Output 19 3 2 3 3 3" xfId="33694"/>
    <cellStyle name="Output 19 3 2 3 4" xfId="17999"/>
    <cellStyle name="Output 19 3 2 3 4 2" xfId="39186"/>
    <cellStyle name="Output 19 3 2 3 5" xfId="28369"/>
    <cellStyle name="Output 19 3 2 3_Table 2A-1_EFT (Annual)" xfId="7773"/>
    <cellStyle name="Output 19 3 2 4" xfId="4941"/>
    <cellStyle name="Output 19 3 2 4 2" xfId="13201"/>
    <cellStyle name="Output 19 3 2 4 2 2" xfId="25207"/>
    <cellStyle name="Output 19 3 2 4 2 2 2" xfId="46393"/>
    <cellStyle name="Output 19 3 2 4 2 3" xfId="35789"/>
    <cellStyle name="Output 19 3 2 4 3" xfId="20094"/>
    <cellStyle name="Output 19 3 2 4 3 2" xfId="41281"/>
    <cellStyle name="Output 19 3 2 4 4" xfId="30598"/>
    <cellStyle name="Output 19 3 2 4_Table 2A-1_EFT (Annual)" xfId="7775"/>
    <cellStyle name="Output 19 3 2 5" xfId="10545"/>
    <cellStyle name="Output 19 3 2 5 2" xfId="22661"/>
    <cellStyle name="Output 19 3 2 5 2 2" xfId="43847"/>
    <cellStyle name="Output 19 3 2 5 3" xfId="33243"/>
    <cellStyle name="Output 19 3 2 6" xfId="17548"/>
    <cellStyle name="Output 19 3 2 6 2" xfId="38735"/>
    <cellStyle name="Output 19 3 2 7" xfId="27855"/>
    <cellStyle name="Output 19 3 2_Table 2A-1_EFT (Annual)" xfId="3380"/>
    <cellStyle name="Output 19 3 3" xfId="2119"/>
    <cellStyle name="Output 19 3 3 2" xfId="5680"/>
    <cellStyle name="Output 19 3 3 2 2" xfId="13895"/>
    <cellStyle name="Output 19 3 3 2 2 2" xfId="25883"/>
    <cellStyle name="Output 19 3 3 2 2 2 2" xfId="47069"/>
    <cellStyle name="Output 19 3 3 2 2 3" xfId="36465"/>
    <cellStyle name="Output 19 3 3 2 3" xfId="20770"/>
    <cellStyle name="Output 19 3 3 2 3 2" xfId="41957"/>
    <cellStyle name="Output 19 3 3 2 4" xfId="31337"/>
    <cellStyle name="Output 19 3 3 2_Table 2A-1_EFT (Annual)" xfId="7777"/>
    <cellStyle name="Output 19 3 3 3" xfId="11239"/>
    <cellStyle name="Output 19 3 3 3 2" xfId="23337"/>
    <cellStyle name="Output 19 3 3 3 2 2" xfId="44523"/>
    <cellStyle name="Output 19 3 3 3 3" xfId="33919"/>
    <cellStyle name="Output 19 3 3 4" xfId="18224"/>
    <cellStyle name="Output 19 3 3 4 2" xfId="39411"/>
    <cellStyle name="Output 19 3 3 5" xfId="28594"/>
    <cellStyle name="Output 19 3 3_Table 2A-1_EFT (Annual)" xfId="7776"/>
    <cellStyle name="Output 19 3 4" xfId="1714"/>
    <cellStyle name="Output 19 3 4 2" xfId="5275"/>
    <cellStyle name="Output 19 3 4 2 2" xfId="13504"/>
    <cellStyle name="Output 19 3 4 2 2 2" xfId="25497"/>
    <cellStyle name="Output 19 3 4 2 2 2 2" xfId="46683"/>
    <cellStyle name="Output 19 3 4 2 2 3" xfId="36079"/>
    <cellStyle name="Output 19 3 4 2 3" xfId="20384"/>
    <cellStyle name="Output 19 3 4 2 3 2" xfId="41571"/>
    <cellStyle name="Output 19 3 4 2 4" xfId="30932"/>
    <cellStyle name="Output 19 3 4 2_Table 2A-1_EFT (Annual)" xfId="7779"/>
    <cellStyle name="Output 19 3 4 3" xfId="10848"/>
    <cellStyle name="Output 19 3 4 3 2" xfId="22951"/>
    <cellStyle name="Output 19 3 4 3 2 2" xfId="44137"/>
    <cellStyle name="Output 19 3 4 3 3" xfId="33533"/>
    <cellStyle name="Output 19 3 4 4" xfId="17838"/>
    <cellStyle name="Output 19 3 4 4 2" xfId="39025"/>
    <cellStyle name="Output 19 3 4 5" xfId="28189"/>
    <cellStyle name="Output 19 3 4_Table 2A-1_EFT (Annual)" xfId="7778"/>
    <cellStyle name="Output 19 3 5" xfId="3967"/>
    <cellStyle name="Output 19 3 5 2" xfId="12295"/>
    <cellStyle name="Output 19 3 5 2 2" xfId="24319"/>
    <cellStyle name="Output 19 3 5 2 2 2" xfId="45505"/>
    <cellStyle name="Output 19 3 5 2 3" xfId="34901"/>
    <cellStyle name="Output 19 3 5 3" xfId="19206"/>
    <cellStyle name="Output 19 3 5 3 2" xfId="40393"/>
    <cellStyle name="Output 19 3 5 4" xfId="29655"/>
    <cellStyle name="Output 19 3 5_Table 2A-1_EFT (Annual)" xfId="7780"/>
    <cellStyle name="Output 19 3 6" xfId="9632"/>
    <cellStyle name="Output 19 3 6 2" xfId="21773"/>
    <cellStyle name="Output 19 3 6 2 2" xfId="42959"/>
    <cellStyle name="Output 19 3 6 3" xfId="32355"/>
    <cellStyle name="Output 19 3 7" xfId="16660"/>
    <cellStyle name="Output 19 3 7 2" xfId="37847"/>
    <cellStyle name="Output 19 3 8" xfId="26912"/>
    <cellStyle name="Output 19 3_Table 2A-1_EFT (Annual)" xfId="3379"/>
    <cellStyle name="Output 19 4" xfId="1214"/>
    <cellStyle name="Output 19 4 2" xfId="2484"/>
    <cellStyle name="Output 19 4 2 2" xfId="6045"/>
    <cellStyle name="Output 19 4 2 2 2" xfId="14239"/>
    <cellStyle name="Output 19 4 2 2 2 2" xfId="26211"/>
    <cellStyle name="Output 19 4 2 2 2 2 2" xfId="47397"/>
    <cellStyle name="Output 19 4 2 2 2 3" xfId="36793"/>
    <cellStyle name="Output 19 4 2 2 3" xfId="21098"/>
    <cellStyle name="Output 19 4 2 2 3 2" xfId="42285"/>
    <cellStyle name="Output 19 4 2 2 4" xfId="31701"/>
    <cellStyle name="Output 19 4 2 2_Table 2A-1_EFT (Annual)" xfId="7782"/>
    <cellStyle name="Output 19 4 2 3" xfId="11581"/>
    <cellStyle name="Output 19 4 2 3 2" xfId="23665"/>
    <cellStyle name="Output 19 4 2 3 2 2" xfId="44851"/>
    <cellStyle name="Output 19 4 2 3 3" xfId="34247"/>
    <cellStyle name="Output 19 4 2 4" xfId="18552"/>
    <cellStyle name="Output 19 4 2 4 2" xfId="39739"/>
    <cellStyle name="Output 19 4 2 5" xfId="28958"/>
    <cellStyle name="Output 19 4 2_Table 2A-1_EFT (Annual)" xfId="7781"/>
    <cellStyle name="Output 19 4 3" xfId="1830"/>
    <cellStyle name="Output 19 4 3 2" xfId="5391"/>
    <cellStyle name="Output 19 4 3 2 2" xfId="13606"/>
    <cellStyle name="Output 19 4 3 2 2 2" xfId="25594"/>
    <cellStyle name="Output 19 4 3 2 2 2 2" xfId="46780"/>
    <cellStyle name="Output 19 4 3 2 2 3" xfId="36176"/>
    <cellStyle name="Output 19 4 3 2 3" xfId="20481"/>
    <cellStyle name="Output 19 4 3 2 3 2" xfId="41668"/>
    <cellStyle name="Output 19 4 3 2 4" xfId="31048"/>
    <cellStyle name="Output 19 4 3 2_Table 2A-1_EFT (Annual)" xfId="7784"/>
    <cellStyle name="Output 19 4 3 3" xfId="10950"/>
    <cellStyle name="Output 19 4 3 3 2" xfId="23048"/>
    <cellStyle name="Output 19 4 3 3 2 2" xfId="44234"/>
    <cellStyle name="Output 19 4 3 3 3" xfId="33630"/>
    <cellStyle name="Output 19 4 3 4" xfId="17935"/>
    <cellStyle name="Output 19 4 3 4 2" xfId="39122"/>
    <cellStyle name="Output 19 4 3 5" xfId="28305"/>
    <cellStyle name="Output 19 4 3_Table 2A-1_EFT (Annual)" xfId="7783"/>
    <cellStyle name="Output 19 4 4" xfId="4775"/>
    <cellStyle name="Output 19 4 4 2" xfId="13035"/>
    <cellStyle name="Output 19 4 4 2 2" xfId="25041"/>
    <cellStyle name="Output 19 4 4 2 2 2" xfId="46227"/>
    <cellStyle name="Output 19 4 4 2 3" xfId="35623"/>
    <cellStyle name="Output 19 4 4 3" xfId="19928"/>
    <cellStyle name="Output 19 4 4 3 2" xfId="41115"/>
    <cellStyle name="Output 19 4 4 4" xfId="30432"/>
    <cellStyle name="Output 19 4 4_Table 2A-1_EFT (Annual)" xfId="7785"/>
    <cellStyle name="Output 19 4 5" xfId="10379"/>
    <cellStyle name="Output 19 4 5 2" xfId="22495"/>
    <cellStyle name="Output 19 4 5 2 2" xfId="43681"/>
    <cellStyle name="Output 19 4 5 3" xfId="33077"/>
    <cellStyle name="Output 19 4 6" xfId="17382"/>
    <cellStyle name="Output 19 4 6 2" xfId="38569"/>
    <cellStyle name="Output 19 4 7" xfId="27689"/>
    <cellStyle name="Output 19 4_Table 2A-1_EFT (Annual)" xfId="3381"/>
    <cellStyle name="Output 19 5" xfId="1953"/>
    <cellStyle name="Output 19 5 2" xfId="5514"/>
    <cellStyle name="Output 19 5 2 2" xfId="13729"/>
    <cellStyle name="Output 19 5 2 2 2" xfId="25717"/>
    <cellStyle name="Output 19 5 2 2 2 2" xfId="46903"/>
    <cellStyle name="Output 19 5 2 2 3" xfId="36299"/>
    <cellStyle name="Output 19 5 2 3" xfId="20604"/>
    <cellStyle name="Output 19 5 2 3 2" xfId="41791"/>
    <cellStyle name="Output 19 5 2 4" xfId="31171"/>
    <cellStyle name="Output 19 5 2_Table 2A-1_EFT (Annual)" xfId="7787"/>
    <cellStyle name="Output 19 5 3" xfId="11073"/>
    <cellStyle name="Output 19 5 3 2" xfId="23171"/>
    <cellStyle name="Output 19 5 3 2 2" xfId="44357"/>
    <cellStyle name="Output 19 5 3 3" xfId="33753"/>
    <cellStyle name="Output 19 5 4" xfId="18058"/>
    <cellStyle name="Output 19 5 4 2" xfId="39245"/>
    <cellStyle name="Output 19 5 5" xfId="28428"/>
    <cellStyle name="Output 19 5_Table 2A-1_EFT (Annual)" xfId="7786"/>
    <cellStyle name="Output 19 6" xfId="1657"/>
    <cellStyle name="Output 19 6 2" xfId="5218"/>
    <cellStyle name="Output 19 6 2 2" xfId="13465"/>
    <cellStyle name="Output 19 6 2 2 2" xfId="25465"/>
    <cellStyle name="Output 19 6 2 2 2 2" xfId="46651"/>
    <cellStyle name="Output 19 6 2 2 3" xfId="36047"/>
    <cellStyle name="Output 19 6 2 3" xfId="20352"/>
    <cellStyle name="Output 19 6 2 3 2" xfId="41539"/>
    <cellStyle name="Output 19 6 2 4" xfId="30875"/>
    <cellStyle name="Output 19 6 2_Table 2A-1_EFT (Annual)" xfId="7789"/>
    <cellStyle name="Output 19 6 3" xfId="10810"/>
    <cellStyle name="Output 19 6 3 2" xfId="22919"/>
    <cellStyle name="Output 19 6 3 2 2" xfId="44105"/>
    <cellStyle name="Output 19 6 3 3" xfId="33501"/>
    <cellStyle name="Output 19 6 4" xfId="17806"/>
    <cellStyle name="Output 19 6 4 2" xfId="38993"/>
    <cellStyle name="Output 19 6 5" xfId="28132"/>
    <cellStyle name="Output 19 6_Table 2A-1_EFT (Annual)" xfId="7788"/>
    <cellStyle name="Output 19 7" xfId="3755"/>
    <cellStyle name="Output 19 7 2" xfId="12123"/>
    <cellStyle name="Output 19 7 2 2" xfId="24153"/>
    <cellStyle name="Output 19 7 2 2 2" xfId="45339"/>
    <cellStyle name="Output 19 7 2 3" xfId="34735"/>
    <cellStyle name="Output 19 7 3" xfId="19040"/>
    <cellStyle name="Output 19 7 3 2" xfId="40227"/>
    <cellStyle name="Output 19 7 4" xfId="29464"/>
    <cellStyle name="Output 19 7_Table 2A-1_EFT (Annual)" xfId="7790"/>
    <cellStyle name="Output 19 8" xfId="9442"/>
    <cellStyle name="Output 19 8 2" xfId="21607"/>
    <cellStyle name="Output 19 8 2 2" xfId="42793"/>
    <cellStyle name="Output 19 8 3" xfId="32189"/>
    <cellStyle name="Output 19 9" xfId="16494"/>
    <cellStyle name="Output 19 9 2" xfId="37681"/>
    <cellStyle name="Output 19_Table 2A-1_EFT (Annual)" xfId="3376"/>
    <cellStyle name="Output 2" xfId="101"/>
    <cellStyle name="Output 2 10" xfId="21514"/>
    <cellStyle name="Output 2 10 2" xfId="42701"/>
    <cellStyle name="Output 2 11" xfId="26656"/>
    <cellStyle name="Output 2 2" xfId="499"/>
    <cellStyle name="Output 2 2 2" xfId="1476"/>
    <cellStyle name="Output 2 2 2 2" xfId="2746"/>
    <cellStyle name="Output 2 2 2 2 2" xfId="6307"/>
    <cellStyle name="Output 2 2 2 2 2 2" xfId="14501"/>
    <cellStyle name="Output 2 2 2 2 2 2 2" xfId="26473"/>
    <cellStyle name="Output 2 2 2 2 2 2 2 2" xfId="47659"/>
    <cellStyle name="Output 2 2 2 2 2 2 3" xfId="37055"/>
    <cellStyle name="Output 2 2 2 2 2 3" xfId="21360"/>
    <cellStyle name="Output 2 2 2 2 2 3 2" xfId="42547"/>
    <cellStyle name="Output 2 2 2 2 2 4" xfId="31963"/>
    <cellStyle name="Output 2 2 2 2 2_Table 2A-1_EFT (Annual)" xfId="7792"/>
    <cellStyle name="Output 2 2 2 2 3" xfId="11843"/>
    <cellStyle name="Output 2 2 2 2 3 2" xfId="23927"/>
    <cellStyle name="Output 2 2 2 2 3 2 2" xfId="45113"/>
    <cellStyle name="Output 2 2 2 2 3 3" xfId="34509"/>
    <cellStyle name="Output 2 2 2 2 4" xfId="18814"/>
    <cellStyle name="Output 2 2 2 2 4 2" xfId="40001"/>
    <cellStyle name="Output 2 2 2 2 5" xfId="29220"/>
    <cellStyle name="Output 2 2 2 2_Table 2A-1_EFT (Annual)" xfId="7791"/>
    <cellStyle name="Output 2 2 2 3" xfId="1914"/>
    <cellStyle name="Output 2 2 2 3 2" xfId="5475"/>
    <cellStyle name="Output 2 2 2 3 2 2" xfId="13690"/>
    <cellStyle name="Output 2 2 2 3 2 2 2" xfId="25678"/>
    <cellStyle name="Output 2 2 2 3 2 2 2 2" xfId="46864"/>
    <cellStyle name="Output 2 2 2 3 2 2 3" xfId="36260"/>
    <cellStyle name="Output 2 2 2 3 2 3" xfId="20565"/>
    <cellStyle name="Output 2 2 2 3 2 3 2" xfId="41752"/>
    <cellStyle name="Output 2 2 2 3 2 4" xfId="31132"/>
    <cellStyle name="Output 2 2 2 3 2_Table 2A-1_EFT (Annual)" xfId="7794"/>
    <cellStyle name="Output 2 2 2 3 3" xfId="11034"/>
    <cellStyle name="Output 2 2 2 3 3 2" xfId="23132"/>
    <cellStyle name="Output 2 2 2 3 3 2 2" xfId="44318"/>
    <cellStyle name="Output 2 2 2 3 3 3" xfId="33714"/>
    <cellStyle name="Output 2 2 2 3 4" xfId="18019"/>
    <cellStyle name="Output 2 2 2 3 4 2" xfId="39206"/>
    <cellStyle name="Output 2 2 2 3 5" xfId="28389"/>
    <cellStyle name="Output 2 2 2 3_Table 2A-1_EFT (Annual)" xfId="7793"/>
    <cellStyle name="Output 2 2 2 4" xfId="5037"/>
    <cellStyle name="Output 2 2 2 4 2" xfId="13297"/>
    <cellStyle name="Output 2 2 2 4 2 2" xfId="25303"/>
    <cellStyle name="Output 2 2 2 4 2 2 2" xfId="46489"/>
    <cellStyle name="Output 2 2 2 4 2 3" xfId="35885"/>
    <cellStyle name="Output 2 2 2 4 3" xfId="20190"/>
    <cellStyle name="Output 2 2 2 4 3 2" xfId="41377"/>
    <cellStyle name="Output 2 2 2 4 4" xfId="30694"/>
    <cellStyle name="Output 2 2 2 4_Table 2A-1_EFT (Annual)" xfId="7795"/>
    <cellStyle name="Output 2 2 2 5" xfId="10641"/>
    <cellStyle name="Output 2 2 2 5 2" xfId="22757"/>
    <cellStyle name="Output 2 2 2 5 2 2" xfId="43943"/>
    <cellStyle name="Output 2 2 2 5 3" xfId="33339"/>
    <cellStyle name="Output 2 2 2 6" xfId="17644"/>
    <cellStyle name="Output 2 2 2 6 2" xfId="38831"/>
    <cellStyle name="Output 2 2 2 7" xfId="27951"/>
    <cellStyle name="Output 2 2 2_Table 2A-1_EFT (Annual)" xfId="3384"/>
    <cellStyle name="Output 2 2 3" xfId="2215"/>
    <cellStyle name="Output 2 2 3 2" xfId="5776"/>
    <cellStyle name="Output 2 2 3 2 2" xfId="13991"/>
    <cellStyle name="Output 2 2 3 2 2 2" xfId="25979"/>
    <cellStyle name="Output 2 2 3 2 2 2 2" xfId="47165"/>
    <cellStyle name="Output 2 2 3 2 2 3" xfId="36561"/>
    <cellStyle name="Output 2 2 3 2 3" xfId="20866"/>
    <cellStyle name="Output 2 2 3 2 3 2" xfId="42053"/>
    <cellStyle name="Output 2 2 3 2 4" xfId="31433"/>
    <cellStyle name="Output 2 2 3 2_Table 2A-1_EFT (Annual)" xfId="7797"/>
    <cellStyle name="Output 2 2 3 3" xfId="11335"/>
    <cellStyle name="Output 2 2 3 3 2" xfId="23433"/>
    <cellStyle name="Output 2 2 3 3 2 2" xfId="44619"/>
    <cellStyle name="Output 2 2 3 3 3" xfId="34015"/>
    <cellStyle name="Output 2 2 3 4" xfId="18320"/>
    <cellStyle name="Output 2 2 3 4 2" xfId="39507"/>
    <cellStyle name="Output 2 2 3 5" xfId="28690"/>
    <cellStyle name="Output 2 2 3_Table 2A-1_EFT (Annual)" xfId="7796"/>
    <cellStyle name="Output 2 2 4" xfId="1739"/>
    <cellStyle name="Output 2 2 4 2" xfId="5300"/>
    <cellStyle name="Output 2 2 4 2 2" xfId="13525"/>
    <cellStyle name="Output 2 2 4 2 2 2" xfId="25516"/>
    <cellStyle name="Output 2 2 4 2 2 2 2" xfId="46702"/>
    <cellStyle name="Output 2 2 4 2 2 3" xfId="36098"/>
    <cellStyle name="Output 2 2 4 2 3" xfId="20403"/>
    <cellStyle name="Output 2 2 4 2 3 2" xfId="41590"/>
    <cellStyle name="Output 2 2 4 2 4" xfId="30957"/>
    <cellStyle name="Output 2 2 4 2_Table 2A-1_EFT (Annual)" xfId="7799"/>
    <cellStyle name="Output 2 2 4 3" xfId="10868"/>
    <cellStyle name="Output 2 2 4 3 2" xfId="22970"/>
    <cellStyle name="Output 2 2 4 3 2 2" xfId="44156"/>
    <cellStyle name="Output 2 2 4 3 3" xfId="33552"/>
    <cellStyle name="Output 2 2 4 4" xfId="17857"/>
    <cellStyle name="Output 2 2 4 4 2" xfId="39044"/>
    <cellStyle name="Output 2 2 4 5" xfId="28214"/>
    <cellStyle name="Output 2 2 4_Table 2A-1_EFT (Annual)" xfId="7798"/>
    <cellStyle name="Output 2 2 5" xfId="4069"/>
    <cellStyle name="Output 2 2 5 2" xfId="12393"/>
    <cellStyle name="Output 2 2 5 2 2" xfId="24415"/>
    <cellStyle name="Output 2 2 5 2 2 2" xfId="45601"/>
    <cellStyle name="Output 2 2 5 2 3" xfId="34997"/>
    <cellStyle name="Output 2 2 5 3" xfId="19302"/>
    <cellStyle name="Output 2 2 5 3 2" xfId="40489"/>
    <cellStyle name="Output 2 2 5 4" xfId="29757"/>
    <cellStyle name="Output 2 2 5_Table 2A-1_EFT (Annual)" xfId="7800"/>
    <cellStyle name="Output 2 2 6" xfId="9732"/>
    <cellStyle name="Output 2 2 6 2" xfId="21869"/>
    <cellStyle name="Output 2 2 6 2 2" xfId="43055"/>
    <cellStyle name="Output 2 2 6 3" xfId="32451"/>
    <cellStyle name="Output 2 2 7" xfId="16756"/>
    <cellStyle name="Output 2 2 7 2" xfId="37943"/>
    <cellStyle name="Output 2 2 8" xfId="27014"/>
    <cellStyle name="Output 2 2_Table 2A-1_EFT (Annual)" xfId="3383"/>
    <cellStyle name="Output 2 3" xfId="332"/>
    <cellStyle name="Output 2 3 2" xfId="1320"/>
    <cellStyle name="Output 2 3 2 2" xfId="2590"/>
    <cellStyle name="Output 2 3 2 2 2" xfId="6151"/>
    <cellStyle name="Output 2 3 2 2 2 2" xfId="14345"/>
    <cellStyle name="Output 2 3 2 2 2 2 2" xfId="26317"/>
    <cellStyle name="Output 2 3 2 2 2 2 2 2" xfId="47503"/>
    <cellStyle name="Output 2 3 2 2 2 2 3" xfId="36899"/>
    <cellStyle name="Output 2 3 2 2 2 3" xfId="21204"/>
    <cellStyle name="Output 2 3 2 2 2 3 2" xfId="42391"/>
    <cellStyle name="Output 2 3 2 2 2 4" xfId="31807"/>
    <cellStyle name="Output 2 3 2 2 2_Table 2A-1_EFT (Annual)" xfId="7802"/>
    <cellStyle name="Output 2 3 2 2 3" xfId="11687"/>
    <cellStyle name="Output 2 3 2 2 3 2" xfId="23771"/>
    <cellStyle name="Output 2 3 2 2 3 2 2" xfId="44957"/>
    <cellStyle name="Output 2 3 2 2 3 3" xfId="34353"/>
    <cellStyle name="Output 2 3 2 2 4" xfId="18658"/>
    <cellStyle name="Output 2 3 2 2 4 2" xfId="39845"/>
    <cellStyle name="Output 2 3 2 2 5" xfId="29064"/>
    <cellStyle name="Output 2 3 2 2_Table 2A-1_EFT (Annual)" xfId="7801"/>
    <cellStyle name="Output 2 3 2 3" xfId="1882"/>
    <cellStyle name="Output 2 3 2 3 2" xfId="5443"/>
    <cellStyle name="Output 2 3 2 3 2 2" xfId="13658"/>
    <cellStyle name="Output 2 3 2 3 2 2 2" xfId="25646"/>
    <cellStyle name="Output 2 3 2 3 2 2 2 2" xfId="46832"/>
    <cellStyle name="Output 2 3 2 3 2 2 3" xfId="36228"/>
    <cellStyle name="Output 2 3 2 3 2 3" xfId="20533"/>
    <cellStyle name="Output 2 3 2 3 2 3 2" xfId="41720"/>
    <cellStyle name="Output 2 3 2 3 2 4" xfId="31100"/>
    <cellStyle name="Output 2 3 2 3 2_Table 2A-1_EFT (Annual)" xfId="7804"/>
    <cellStyle name="Output 2 3 2 3 3" xfId="11002"/>
    <cellStyle name="Output 2 3 2 3 3 2" xfId="23100"/>
    <cellStyle name="Output 2 3 2 3 3 2 2" xfId="44286"/>
    <cellStyle name="Output 2 3 2 3 3 3" xfId="33682"/>
    <cellStyle name="Output 2 3 2 3 4" xfId="17987"/>
    <cellStyle name="Output 2 3 2 3 4 2" xfId="39174"/>
    <cellStyle name="Output 2 3 2 3 5" xfId="28357"/>
    <cellStyle name="Output 2 3 2 3_Table 2A-1_EFT (Annual)" xfId="7803"/>
    <cellStyle name="Output 2 3 2 4" xfId="4881"/>
    <cellStyle name="Output 2 3 2 4 2" xfId="13141"/>
    <cellStyle name="Output 2 3 2 4 2 2" xfId="25147"/>
    <cellStyle name="Output 2 3 2 4 2 2 2" xfId="46333"/>
    <cellStyle name="Output 2 3 2 4 2 3" xfId="35729"/>
    <cellStyle name="Output 2 3 2 4 3" xfId="20034"/>
    <cellStyle name="Output 2 3 2 4 3 2" xfId="41221"/>
    <cellStyle name="Output 2 3 2 4 4" xfId="30538"/>
    <cellStyle name="Output 2 3 2 4_Table 2A-1_EFT (Annual)" xfId="7805"/>
    <cellStyle name="Output 2 3 2 5" xfId="10485"/>
    <cellStyle name="Output 2 3 2 5 2" xfId="22601"/>
    <cellStyle name="Output 2 3 2 5 2 2" xfId="43787"/>
    <cellStyle name="Output 2 3 2 5 3" xfId="33183"/>
    <cellStyle name="Output 2 3 2 6" xfId="17488"/>
    <cellStyle name="Output 2 3 2 6 2" xfId="38675"/>
    <cellStyle name="Output 2 3 2 7" xfId="27795"/>
    <cellStyle name="Output 2 3 2_Table 2A-1_EFT (Annual)" xfId="3386"/>
    <cellStyle name="Output 2 3 3" xfId="2059"/>
    <cellStyle name="Output 2 3 3 2" xfId="5620"/>
    <cellStyle name="Output 2 3 3 2 2" xfId="13835"/>
    <cellStyle name="Output 2 3 3 2 2 2" xfId="25823"/>
    <cellStyle name="Output 2 3 3 2 2 2 2" xfId="47009"/>
    <cellStyle name="Output 2 3 3 2 2 3" xfId="36405"/>
    <cellStyle name="Output 2 3 3 2 3" xfId="20710"/>
    <cellStyle name="Output 2 3 3 2 3 2" xfId="41897"/>
    <cellStyle name="Output 2 3 3 2 4" xfId="31277"/>
    <cellStyle name="Output 2 3 3 2_Table 2A-1_EFT (Annual)" xfId="7807"/>
    <cellStyle name="Output 2 3 3 3" xfId="11179"/>
    <cellStyle name="Output 2 3 3 3 2" xfId="23277"/>
    <cellStyle name="Output 2 3 3 3 2 2" xfId="44463"/>
    <cellStyle name="Output 2 3 3 3 3" xfId="33859"/>
    <cellStyle name="Output 2 3 3 4" xfId="18164"/>
    <cellStyle name="Output 2 3 3 4 2" xfId="39351"/>
    <cellStyle name="Output 2 3 3 5" xfId="28534"/>
    <cellStyle name="Output 2 3 3_Table 2A-1_EFT (Annual)" xfId="7806"/>
    <cellStyle name="Output 2 3 4" xfId="1698"/>
    <cellStyle name="Output 2 3 4 2" xfId="5259"/>
    <cellStyle name="Output 2 3 4 2 2" xfId="13492"/>
    <cellStyle name="Output 2 3 4 2 2 2" xfId="25486"/>
    <cellStyle name="Output 2 3 4 2 2 2 2" xfId="46672"/>
    <cellStyle name="Output 2 3 4 2 2 3" xfId="36068"/>
    <cellStyle name="Output 2 3 4 2 3" xfId="20373"/>
    <cellStyle name="Output 2 3 4 2 3 2" xfId="41560"/>
    <cellStyle name="Output 2 3 4 2 4" xfId="30916"/>
    <cellStyle name="Output 2 3 4 2_Table 2A-1_EFT (Annual)" xfId="7809"/>
    <cellStyle name="Output 2 3 4 3" xfId="10836"/>
    <cellStyle name="Output 2 3 4 3 2" xfId="22940"/>
    <cellStyle name="Output 2 3 4 3 2 2" xfId="44126"/>
    <cellStyle name="Output 2 3 4 3 3" xfId="33522"/>
    <cellStyle name="Output 2 3 4 4" xfId="17827"/>
    <cellStyle name="Output 2 3 4 4 2" xfId="39014"/>
    <cellStyle name="Output 2 3 4 5" xfId="28173"/>
    <cellStyle name="Output 2 3 4_Table 2A-1_EFT (Annual)" xfId="7808"/>
    <cellStyle name="Output 2 3 5" xfId="3902"/>
    <cellStyle name="Output 2 3 5 2" xfId="12234"/>
    <cellStyle name="Output 2 3 5 2 2" xfId="24259"/>
    <cellStyle name="Output 2 3 5 2 2 2" xfId="45445"/>
    <cellStyle name="Output 2 3 5 2 3" xfId="34841"/>
    <cellStyle name="Output 2 3 5 3" xfId="19146"/>
    <cellStyle name="Output 2 3 5 3 2" xfId="40333"/>
    <cellStyle name="Output 2 3 5 4" xfId="29590"/>
    <cellStyle name="Output 2 3 5_Table 2A-1_EFT (Annual)" xfId="7810"/>
    <cellStyle name="Output 2 3 6" xfId="9571"/>
    <cellStyle name="Output 2 3 6 2" xfId="21713"/>
    <cellStyle name="Output 2 3 6 2 2" xfId="42899"/>
    <cellStyle name="Output 2 3 6 3" xfId="32295"/>
    <cellStyle name="Output 2 3 7" xfId="16600"/>
    <cellStyle name="Output 2 3 7 2" xfId="37787"/>
    <cellStyle name="Output 2 3 8" xfId="26847"/>
    <cellStyle name="Output 2 3_Table 2A-1_EFT (Annual)" xfId="3385"/>
    <cellStyle name="Output 2 4" xfId="1154"/>
    <cellStyle name="Output 2 4 2" xfId="2424"/>
    <cellStyle name="Output 2 4 2 2" xfId="5985"/>
    <cellStyle name="Output 2 4 2 2 2" xfId="14179"/>
    <cellStyle name="Output 2 4 2 2 2 2" xfId="26151"/>
    <cellStyle name="Output 2 4 2 2 2 2 2" xfId="47337"/>
    <cellStyle name="Output 2 4 2 2 2 3" xfId="36733"/>
    <cellStyle name="Output 2 4 2 2 3" xfId="21038"/>
    <cellStyle name="Output 2 4 2 2 3 2" xfId="42225"/>
    <cellStyle name="Output 2 4 2 2 4" xfId="31641"/>
    <cellStyle name="Output 2 4 2 2_Table 2A-1_EFT (Annual)" xfId="7812"/>
    <cellStyle name="Output 2 4 2 3" xfId="11521"/>
    <cellStyle name="Output 2 4 2 3 2" xfId="23605"/>
    <cellStyle name="Output 2 4 2 3 2 2" xfId="44791"/>
    <cellStyle name="Output 2 4 2 3 3" xfId="34187"/>
    <cellStyle name="Output 2 4 2 4" xfId="18492"/>
    <cellStyle name="Output 2 4 2 4 2" xfId="39679"/>
    <cellStyle name="Output 2 4 2 5" xfId="28898"/>
    <cellStyle name="Output 2 4 2_Table 2A-1_EFT (Annual)" xfId="7811"/>
    <cellStyle name="Output 2 4 3" xfId="1818"/>
    <cellStyle name="Output 2 4 3 2" xfId="5379"/>
    <cellStyle name="Output 2 4 3 2 2" xfId="13594"/>
    <cellStyle name="Output 2 4 3 2 2 2" xfId="25582"/>
    <cellStyle name="Output 2 4 3 2 2 2 2" xfId="46768"/>
    <cellStyle name="Output 2 4 3 2 2 3" xfId="36164"/>
    <cellStyle name="Output 2 4 3 2 3" xfId="20469"/>
    <cellStyle name="Output 2 4 3 2 3 2" xfId="41656"/>
    <cellStyle name="Output 2 4 3 2 4" xfId="31036"/>
    <cellStyle name="Output 2 4 3 2_Table 2A-1_EFT (Annual)" xfId="7814"/>
    <cellStyle name="Output 2 4 3 3" xfId="10938"/>
    <cellStyle name="Output 2 4 3 3 2" xfId="23036"/>
    <cellStyle name="Output 2 4 3 3 2 2" xfId="44222"/>
    <cellStyle name="Output 2 4 3 3 3" xfId="33618"/>
    <cellStyle name="Output 2 4 3 4" xfId="17923"/>
    <cellStyle name="Output 2 4 3 4 2" xfId="39110"/>
    <cellStyle name="Output 2 4 3 5" xfId="28293"/>
    <cellStyle name="Output 2 4 3_Table 2A-1_EFT (Annual)" xfId="7813"/>
    <cellStyle name="Output 2 4 4" xfId="4715"/>
    <cellStyle name="Output 2 4 4 2" xfId="12975"/>
    <cellStyle name="Output 2 4 4 2 2" xfId="24981"/>
    <cellStyle name="Output 2 4 4 2 2 2" xfId="46167"/>
    <cellStyle name="Output 2 4 4 2 3" xfId="35563"/>
    <cellStyle name="Output 2 4 4 3" xfId="19868"/>
    <cellStyle name="Output 2 4 4 3 2" xfId="41055"/>
    <cellStyle name="Output 2 4 4 4" xfId="30372"/>
    <cellStyle name="Output 2 4 4_Table 2A-1_EFT (Annual)" xfId="7815"/>
    <cellStyle name="Output 2 4 5" xfId="10319"/>
    <cellStyle name="Output 2 4 5 2" xfId="22435"/>
    <cellStyle name="Output 2 4 5 2 2" xfId="43621"/>
    <cellStyle name="Output 2 4 5 3" xfId="33017"/>
    <cellStyle name="Output 2 4 6" xfId="17322"/>
    <cellStyle name="Output 2 4 6 2" xfId="38509"/>
    <cellStyle name="Output 2 4 7" xfId="27629"/>
    <cellStyle name="Output 2 4_Table 2A-1_EFT (Annual)" xfId="3387"/>
    <cellStyle name="Output 2 5" xfId="1803"/>
    <cellStyle name="Output 2 5 2" xfId="5364"/>
    <cellStyle name="Output 2 5 2 2" xfId="13579"/>
    <cellStyle name="Output 2 5 2 2 2" xfId="25567"/>
    <cellStyle name="Output 2 5 2 2 2 2" xfId="46753"/>
    <cellStyle name="Output 2 5 2 2 3" xfId="36149"/>
    <cellStyle name="Output 2 5 2 3" xfId="20454"/>
    <cellStyle name="Output 2 5 2 3 2" xfId="41641"/>
    <cellStyle name="Output 2 5 2 4" xfId="31021"/>
    <cellStyle name="Output 2 5 2_Table 2A-1_EFT (Annual)" xfId="7817"/>
    <cellStyle name="Output 2 5 3" xfId="10923"/>
    <cellStyle name="Output 2 5 3 2" xfId="23021"/>
    <cellStyle name="Output 2 5 3 2 2" xfId="44207"/>
    <cellStyle name="Output 2 5 3 3" xfId="33603"/>
    <cellStyle name="Output 2 5 4" xfId="17908"/>
    <cellStyle name="Output 2 5 4 2" xfId="39095"/>
    <cellStyle name="Output 2 5 5" xfId="28278"/>
    <cellStyle name="Output 2 5_Table 2A-1_EFT (Annual)" xfId="7816"/>
    <cellStyle name="Output 2 6" xfId="1641"/>
    <cellStyle name="Output 2 6 2" xfId="5202"/>
    <cellStyle name="Output 2 6 2 2" xfId="13454"/>
    <cellStyle name="Output 2 6 2 2 2" xfId="25454"/>
    <cellStyle name="Output 2 6 2 2 2 2" xfId="46640"/>
    <cellStyle name="Output 2 6 2 2 3" xfId="36036"/>
    <cellStyle name="Output 2 6 2 3" xfId="20341"/>
    <cellStyle name="Output 2 6 2 3 2" xfId="41528"/>
    <cellStyle name="Output 2 6 2 4" xfId="30859"/>
    <cellStyle name="Output 2 6 2_Table 2A-1_EFT (Annual)" xfId="7819"/>
    <cellStyle name="Output 2 6 3" xfId="10798"/>
    <cellStyle name="Output 2 6 3 2" xfId="22908"/>
    <cellStyle name="Output 2 6 3 2 2" xfId="44094"/>
    <cellStyle name="Output 2 6 3 3" xfId="33490"/>
    <cellStyle name="Output 2 6 4" xfId="17795"/>
    <cellStyle name="Output 2 6 4 2" xfId="38982"/>
    <cellStyle name="Output 2 6 5" xfId="28116"/>
    <cellStyle name="Output 2 6_Table 2A-1_EFT (Annual)" xfId="7818"/>
    <cellStyle name="Output 2 7" xfId="3690"/>
    <cellStyle name="Output 2 7 2" xfId="12062"/>
    <cellStyle name="Output 2 7 2 2" xfId="24093"/>
    <cellStyle name="Output 2 7 2 2 2" xfId="45279"/>
    <cellStyle name="Output 2 7 2 3" xfId="34675"/>
    <cellStyle name="Output 2 7 3" xfId="18980"/>
    <cellStyle name="Output 2 7 3 2" xfId="40167"/>
    <cellStyle name="Output 2 7 4" xfId="29399"/>
    <cellStyle name="Output 2 7_Table 2A-1_EFT (Annual)" xfId="7820"/>
    <cellStyle name="Output 2 8" xfId="9380"/>
    <cellStyle name="Output 2 8 2" xfId="21547"/>
    <cellStyle name="Output 2 8 2 2" xfId="42733"/>
    <cellStyle name="Output 2 8 3" xfId="32129"/>
    <cellStyle name="Output 2 9" xfId="16434"/>
    <cellStyle name="Output 2 9 2" xfId="37621"/>
    <cellStyle name="Output 2_Table 2A-1_EFT (Annual)" xfId="3382"/>
    <cellStyle name="Output 20" xfId="180"/>
    <cellStyle name="Output 20 10" xfId="26735"/>
    <cellStyle name="Output 20 2" xfId="573"/>
    <cellStyle name="Output 20 2 2" xfId="1550"/>
    <cellStyle name="Output 20 2 2 2" xfId="2820"/>
    <cellStyle name="Output 20 2 2 2 2" xfId="6381"/>
    <cellStyle name="Output 20 2 2 2 2 2" xfId="14575"/>
    <cellStyle name="Output 20 2 2 2 2 2 2" xfId="26547"/>
    <cellStyle name="Output 20 2 2 2 2 2 2 2" xfId="47733"/>
    <cellStyle name="Output 20 2 2 2 2 2 3" xfId="37129"/>
    <cellStyle name="Output 20 2 2 2 2 3" xfId="21434"/>
    <cellStyle name="Output 20 2 2 2 2 3 2" xfId="42621"/>
    <cellStyle name="Output 20 2 2 2 2 4" xfId="32037"/>
    <cellStyle name="Output 20 2 2 2 2_Table 2A-1_EFT (Annual)" xfId="7822"/>
    <cellStyle name="Output 20 2 2 2 3" xfId="11917"/>
    <cellStyle name="Output 20 2 2 2 3 2" xfId="24001"/>
    <cellStyle name="Output 20 2 2 2 3 2 2" xfId="45187"/>
    <cellStyle name="Output 20 2 2 2 3 3" xfId="34583"/>
    <cellStyle name="Output 20 2 2 2 4" xfId="18888"/>
    <cellStyle name="Output 20 2 2 2 4 2" xfId="40075"/>
    <cellStyle name="Output 20 2 2 2 5" xfId="29294"/>
    <cellStyle name="Output 20 2 2 2_Table 2A-1_EFT (Annual)" xfId="7821"/>
    <cellStyle name="Output 20 2 2 3" xfId="1927"/>
    <cellStyle name="Output 20 2 2 3 2" xfId="5488"/>
    <cellStyle name="Output 20 2 2 3 2 2" xfId="13703"/>
    <cellStyle name="Output 20 2 2 3 2 2 2" xfId="25691"/>
    <cellStyle name="Output 20 2 2 3 2 2 2 2" xfId="46877"/>
    <cellStyle name="Output 20 2 2 3 2 2 3" xfId="36273"/>
    <cellStyle name="Output 20 2 2 3 2 3" xfId="20578"/>
    <cellStyle name="Output 20 2 2 3 2 3 2" xfId="41765"/>
    <cellStyle name="Output 20 2 2 3 2 4" xfId="31145"/>
    <cellStyle name="Output 20 2 2 3 2_Table 2A-1_EFT (Annual)" xfId="7824"/>
    <cellStyle name="Output 20 2 2 3 3" xfId="11047"/>
    <cellStyle name="Output 20 2 2 3 3 2" xfId="23145"/>
    <cellStyle name="Output 20 2 2 3 3 2 2" xfId="44331"/>
    <cellStyle name="Output 20 2 2 3 3 3" xfId="33727"/>
    <cellStyle name="Output 20 2 2 3 4" xfId="18032"/>
    <cellStyle name="Output 20 2 2 3 4 2" xfId="39219"/>
    <cellStyle name="Output 20 2 2 3 5" xfId="28402"/>
    <cellStyle name="Output 20 2 2 3_Table 2A-1_EFT (Annual)" xfId="7823"/>
    <cellStyle name="Output 20 2 2 4" xfId="5111"/>
    <cellStyle name="Output 20 2 2 4 2" xfId="13371"/>
    <cellStyle name="Output 20 2 2 4 2 2" xfId="25377"/>
    <cellStyle name="Output 20 2 2 4 2 2 2" xfId="46563"/>
    <cellStyle name="Output 20 2 2 4 2 3" xfId="35959"/>
    <cellStyle name="Output 20 2 2 4 3" xfId="20264"/>
    <cellStyle name="Output 20 2 2 4 3 2" xfId="41451"/>
    <cellStyle name="Output 20 2 2 4 4" xfId="30768"/>
    <cellStyle name="Output 20 2 2 4_Table 2A-1_EFT (Annual)" xfId="7825"/>
    <cellStyle name="Output 20 2 2 5" xfId="10715"/>
    <cellStyle name="Output 20 2 2 5 2" xfId="22831"/>
    <cellStyle name="Output 20 2 2 5 2 2" xfId="44017"/>
    <cellStyle name="Output 20 2 2 5 3" xfId="33413"/>
    <cellStyle name="Output 20 2 2 6" xfId="17718"/>
    <cellStyle name="Output 20 2 2 6 2" xfId="38905"/>
    <cellStyle name="Output 20 2 2 7" xfId="28025"/>
    <cellStyle name="Output 20 2 2_Table 2A-1_EFT (Annual)" xfId="3390"/>
    <cellStyle name="Output 20 2 3" xfId="2289"/>
    <cellStyle name="Output 20 2 3 2" xfId="5850"/>
    <cellStyle name="Output 20 2 3 2 2" xfId="14065"/>
    <cellStyle name="Output 20 2 3 2 2 2" xfId="26053"/>
    <cellStyle name="Output 20 2 3 2 2 2 2" xfId="47239"/>
    <cellStyle name="Output 20 2 3 2 2 3" xfId="36635"/>
    <cellStyle name="Output 20 2 3 2 3" xfId="20940"/>
    <cellStyle name="Output 20 2 3 2 3 2" xfId="42127"/>
    <cellStyle name="Output 20 2 3 2 4" xfId="31507"/>
    <cellStyle name="Output 20 2 3 2_Table 2A-1_EFT (Annual)" xfId="7827"/>
    <cellStyle name="Output 20 2 3 3" xfId="11409"/>
    <cellStyle name="Output 20 2 3 3 2" xfId="23507"/>
    <cellStyle name="Output 20 2 3 3 2 2" xfId="44693"/>
    <cellStyle name="Output 20 2 3 3 3" xfId="34089"/>
    <cellStyle name="Output 20 2 3 4" xfId="18394"/>
    <cellStyle name="Output 20 2 3 4 2" xfId="39581"/>
    <cellStyle name="Output 20 2 3 5" xfId="28764"/>
    <cellStyle name="Output 20 2 3_Table 2A-1_EFT (Annual)" xfId="7826"/>
    <cellStyle name="Output 20 2 4" xfId="1752"/>
    <cellStyle name="Output 20 2 4 2" xfId="5313"/>
    <cellStyle name="Output 20 2 4 2 2" xfId="13538"/>
    <cellStyle name="Output 20 2 4 2 2 2" xfId="25529"/>
    <cellStyle name="Output 20 2 4 2 2 2 2" xfId="46715"/>
    <cellStyle name="Output 20 2 4 2 2 3" xfId="36111"/>
    <cellStyle name="Output 20 2 4 2 3" xfId="20416"/>
    <cellStyle name="Output 20 2 4 2 3 2" xfId="41603"/>
    <cellStyle name="Output 20 2 4 2 4" xfId="30970"/>
    <cellStyle name="Output 20 2 4 2_Table 2A-1_EFT (Annual)" xfId="7829"/>
    <cellStyle name="Output 20 2 4 3" xfId="10881"/>
    <cellStyle name="Output 20 2 4 3 2" xfId="22983"/>
    <cellStyle name="Output 20 2 4 3 2 2" xfId="44169"/>
    <cellStyle name="Output 20 2 4 3 3" xfId="33565"/>
    <cellStyle name="Output 20 2 4 4" xfId="17870"/>
    <cellStyle name="Output 20 2 4 4 2" xfId="39057"/>
    <cellStyle name="Output 20 2 4 5" xfId="28227"/>
    <cellStyle name="Output 20 2 4_Table 2A-1_EFT (Annual)" xfId="7828"/>
    <cellStyle name="Output 20 2 5" xfId="4143"/>
    <cellStyle name="Output 20 2 5 2" xfId="12467"/>
    <cellStyle name="Output 20 2 5 2 2" xfId="24489"/>
    <cellStyle name="Output 20 2 5 2 2 2" xfId="45675"/>
    <cellStyle name="Output 20 2 5 2 3" xfId="35071"/>
    <cellStyle name="Output 20 2 5 3" xfId="19376"/>
    <cellStyle name="Output 20 2 5 3 2" xfId="40563"/>
    <cellStyle name="Output 20 2 5 4" xfId="29831"/>
    <cellStyle name="Output 20 2 5_Table 2A-1_EFT (Annual)" xfId="7830"/>
    <cellStyle name="Output 20 2 6" xfId="9806"/>
    <cellStyle name="Output 20 2 6 2" xfId="21943"/>
    <cellStyle name="Output 20 2 6 2 2" xfId="43129"/>
    <cellStyle name="Output 20 2 6 3" xfId="32525"/>
    <cellStyle name="Output 20 2 7" xfId="16830"/>
    <cellStyle name="Output 20 2 7 2" xfId="38017"/>
    <cellStyle name="Output 20 2 8" xfId="27088"/>
    <cellStyle name="Output 20 2_Table 2A-1_EFT (Annual)" xfId="3389"/>
    <cellStyle name="Output 20 3" xfId="411"/>
    <cellStyle name="Output 20 3 2" xfId="1394"/>
    <cellStyle name="Output 20 3 2 2" xfId="2664"/>
    <cellStyle name="Output 20 3 2 2 2" xfId="6225"/>
    <cellStyle name="Output 20 3 2 2 2 2" xfId="14419"/>
    <cellStyle name="Output 20 3 2 2 2 2 2" xfId="26391"/>
    <cellStyle name="Output 20 3 2 2 2 2 2 2" xfId="47577"/>
    <cellStyle name="Output 20 3 2 2 2 2 3" xfId="36973"/>
    <cellStyle name="Output 20 3 2 2 2 3" xfId="21278"/>
    <cellStyle name="Output 20 3 2 2 2 3 2" xfId="42465"/>
    <cellStyle name="Output 20 3 2 2 2 4" xfId="31881"/>
    <cellStyle name="Output 20 3 2 2 2_Table 2A-1_EFT (Annual)" xfId="7832"/>
    <cellStyle name="Output 20 3 2 2 3" xfId="11761"/>
    <cellStyle name="Output 20 3 2 2 3 2" xfId="23845"/>
    <cellStyle name="Output 20 3 2 2 3 2 2" xfId="45031"/>
    <cellStyle name="Output 20 3 2 2 3 3" xfId="34427"/>
    <cellStyle name="Output 20 3 2 2 4" xfId="18732"/>
    <cellStyle name="Output 20 3 2 2 4 2" xfId="39919"/>
    <cellStyle name="Output 20 3 2 2 5" xfId="29138"/>
    <cellStyle name="Output 20 3 2 2_Table 2A-1_EFT (Annual)" xfId="7831"/>
    <cellStyle name="Output 20 3 2 3" xfId="1896"/>
    <cellStyle name="Output 20 3 2 3 2" xfId="5457"/>
    <cellStyle name="Output 20 3 2 3 2 2" xfId="13672"/>
    <cellStyle name="Output 20 3 2 3 2 2 2" xfId="25660"/>
    <cellStyle name="Output 20 3 2 3 2 2 2 2" xfId="46846"/>
    <cellStyle name="Output 20 3 2 3 2 2 3" xfId="36242"/>
    <cellStyle name="Output 20 3 2 3 2 3" xfId="20547"/>
    <cellStyle name="Output 20 3 2 3 2 3 2" xfId="41734"/>
    <cellStyle name="Output 20 3 2 3 2 4" xfId="31114"/>
    <cellStyle name="Output 20 3 2 3 2_Table 2A-1_EFT (Annual)" xfId="7834"/>
    <cellStyle name="Output 20 3 2 3 3" xfId="11016"/>
    <cellStyle name="Output 20 3 2 3 3 2" xfId="23114"/>
    <cellStyle name="Output 20 3 2 3 3 2 2" xfId="44300"/>
    <cellStyle name="Output 20 3 2 3 3 3" xfId="33696"/>
    <cellStyle name="Output 20 3 2 3 4" xfId="18001"/>
    <cellStyle name="Output 20 3 2 3 4 2" xfId="39188"/>
    <cellStyle name="Output 20 3 2 3 5" xfId="28371"/>
    <cellStyle name="Output 20 3 2 3_Table 2A-1_EFT (Annual)" xfId="7833"/>
    <cellStyle name="Output 20 3 2 4" xfId="4955"/>
    <cellStyle name="Output 20 3 2 4 2" xfId="13215"/>
    <cellStyle name="Output 20 3 2 4 2 2" xfId="25221"/>
    <cellStyle name="Output 20 3 2 4 2 2 2" xfId="46407"/>
    <cellStyle name="Output 20 3 2 4 2 3" xfId="35803"/>
    <cellStyle name="Output 20 3 2 4 3" xfId="20108"/>
    <cellStyle name="Output 20 3 2 4 3 2" xfId="41295"/>
    <cellStyle name="Output 20 3 2 4 4" xfId="30612"/>
    <cellStyle name="Output 20 3 2 4_Table 2A-1_EFT (Annual)" xfId="7835"/>
    <cellStyle name="Output 20 3 2 5" xfId="10559"/>
    <cellStyle name="Output 20 3 2 5 2" xfId="22675"/>
    <cellStyle name="Output 20 3 2 5 2 2" xfId="43861"/>
    <cellStyle name="Output 20 3 2 5 3" xfId="33257"/>
    <cellStyle name="Output 20 3 2 6" xfId="17562"/>
    <cellStyle name="Output 20 3 2 6 2" xfId="38749"/>
    <cellStyle name="Output 20 3 2 7" xfId="27869"/>
    <cellStyle name="Output 20 3 2_Table 2A-1_EFT (Annual)" xfId="3392"/>
    <cellStyle name="Output 20 3 3" xfId="2133"/>
    <cellStyle name="Output 20 3 3 2" xfId="5694"/>
    <cellStyle name="Output 20 3 3 2 2" xfId="13909"/>
    <cellStyle name="Output 20 3 3 2 2 2" xfId="25897"/>
    <cellStyle name="Output 20 3 3 2 2 2 2" xfId="47083"/>
    <cellStyle name="Output 20 3 3 2 2 3" xfId="36479"/>
    <cellStyle name="Output 20 3 3 2 3" xfId="20784"/>
    <cellStyle name="Output 20 3 3 2 3 2" xfId="41971"/>
    <cellStyle name="Output 20 3 3 2 4" xfId="31351"/>
    <cellStyle name="Output 20 3 3 2_Table 2A-1_EFT (Annual)" xfId="7837"/>
    <cellStyle name="Output 20 3 3 3" xfId="11253"/>
    <cellStyle name="Output 20 3 3 3 2" xfId="23351"/>
    <cellStyle name="Output 20 3 3 3 2 2" xfId="44537"/>
    <cellStyle name="Output 20 3 3 3 3" xfId="33933"/>
    <cellStyle name="Output 20 3 3 4" xfId="18238"/>
    <cellStyle name="Output 20 3 3 4 2" xfId="39425"/>
    <cellStyle name="Output 20 3 3 5" xfId="28608"/>
    <cellStyle name="Output 20 3 3_Table 2A-1_EFT (Annual)" xfId="7836"/>
    <cellStyle name="Output 20 3 4" xfId="1716"/>
    <cellStyle name="Output 20 3 4 2" xfId="5277"/>
    <cellStyle name="Output 20 3 4 2 2" xfId="13506"/>
    <cellStyle name="Output 20 3 4 2 2 2" xfId="25499"/>
    <cellStyle name="Output 20 3 4 2 2 2 2" xfId="46685"/>
    <cellStyle name="Output 20 3 4 2 2 3" xfId="36081"/>
    <cellStyle name="Output 20 3 4 2 3" xfId="20386"/>
    <cellStyle name="Output 20 3 4 2 3 2" xfId="41573"/>
    <cellStyle name="Output 20 3 4 2 4" xfId="30934"/>
    <cellStyle name="Output 20 3 4 2_Table 2A-1_EFT (Annual)" xfId="7839"/>
    <cellStyle name="Output 20 3 4 3" xfId="10850"/>
    <cellStyle name="Output 20 3 4 3 2" xfId="22953"/>
    <cellStyle name="Output 20 3 4 3 2 2" xfId="44139"/>
    <cellStyle name="Output 20 3 4 3 3" xfId="33535"/>
    <cellStyle name="Output 20 3 4 4" xfId="17840"/>
    <cellStyle name="Output 20 3 4 4 2" xfId="39027"/>
    <cellStyle name="Output 20 3 4 5" xfId="28191"/>
    <cellStyle name="Output 20 3 4_Table 2A-1_EFT (Annual)" xfId="7838"/>
    <cellStyle name="Output 20 3 5" xfId="3981"/>
    <cellStyle name="Output 20 3 5 2" xfId="12309"/>
    <cellStyle name="Output 20 3 5 2 2" xfId="24333"/>
    <cellStyle name="Output 20 3 5 2 2 2" xfId="45519"/>
    <cellStyle name="Output 20 3 5 2 3" xfId="34915"/>
    <cellStyle name="Output 20 3 5 3" xfId="19220"/>
    <cellStyle name="Output 20 3 5 3 2" xfId="40407"/>
    <cellStyle name="Output 20 3 5 4" xfId="29669"/>
    <cellStyle name="Output 20 3 5_Table 2A-1_EFT (Annual)" xfId="7840"/>
    <cellStyle name="Output 20 3 6" xfId="9646"/>
    <cellStyle name="Output 20 3 6 2" xfId="21787"/>
    <cellStyle name="Output 20 3 6 2 2" xfId="42973"/>
    <cellStyle name="Output 20 3 6 3" xfId="32369"/>
    <cellStyle name="Output 20 3 7" xfId="16674"/>
    <cellStyle name="Output 20 3 7 2" xfId="37861"/>
    <cellStyle name="Output 20 3 8" xfId="26926"/>
    <cellStyle name="Output 20 3_Table 2A-1_EFT (Annual)" xfId="3391"/>
    <cellStyle name="Output 20 4" xfId="1228"/>
    <cellStyle name="Output 20 4 2" xfId="2498"/>
    <cellStyle name="Output 20 4 2 2" xfId="6059"/>
    <cellStyle name="Output 20 4 2 2 2" xfId="14253"/>
    <cellStyle name="Output 20 4 2 2 2 2" xfId="26225"/>
    <cellStyle name="Output 20 4 2 2 2 2 2" xfId="47411"/>
    <cellStyle name="Output 20 4 2 2 2 3" xfId="36807"/>
    <cellStyle name="Output 20 4 2 2 3" xfId="21112"/>
    <cellStyle name="Output 20 4 2 2 3 2" xfId="42299"/>
    <cellStyle name="Output 20 4 2 2 4" xfId="31715"/>
    <cellStyle name="Output 20 4 2 2_Table 2A-1_EFT (Annual)" xfId="7842"/>
    <cellStyle name="Output 20 4 2 3" xfId="11595"/>
    <cellStyle name="Output 20 4 2 3 2" xfId="23679"/>
    <cellStyle name="Output 20 4 2 3 2 2" xfId="44865"/>
    <cellStyle name="Output 20 4 2 3 3" xfId="34261"/>
    <cellStyle name="Output 20 4 2 4" xfId="18566"/>
    <cellStyle name="Output 20 4 2 4 2" xfId="39753"/>
    <cellStyle name="Output 20 4 2 5" xfId="28972"/>
    <cellStyle name="Output 20 4 2_Table 2A-1_EFT (Annual)" xfId="7841"/>
    <cellStyle name="Output 20 4 3" xfId="1832"/>
    <cellStyle name="Output 20 4 3 2" xfId="5393"/>
    <cellStyle name="Output 20 4 3 2 2" xfId="13608"/>
    <cellStyle name="Output 20 4 3 2 2 2" xfId="25596"/>
    <cellStyle name="Output 20 4 3 2 2 2 2" xfId="46782"/>
    <cellStyle name="Output 20 4 3 2 2 3" xfId="36178"/>
    <cellStyle name="Output 20 4 3 2 3" xfId="20483"/>
    <cellStyle name="Output 20 4 3 2 3 2" xfId="41670"/>
    <cellStyle name="Output 20 4 3 2 4" xfId="31050"/>
    <cellStyle name="Output 20 4 3 2_Table 2A-1_EFT (Annual)" xfId="7844"/>
    <cellStyle name="Output 20 4 3 3" xfId="10952"/>
    <cellStyle name="Output 20 4 3 3 2" xfId="23050"/>
    <cellStyle name="Output 20 4 3 3 2 2" xfId="44236"/>
    <cellStyle name="Output 20 4 3 3 3" xfId="33632"/>
    <cellStyle name="Output 20 4 3 4" xfId="17937"/>
    <cellStyle name="Output 20 4 3 4 2" xfId="39124"/>
    <cellStyle name="Output 20 4 3 5" xfId="28307"/>
    <cellStyle name="Output 20 4 3_Table 2A-1_EFT (Annual)" xfId="7843"/>
    <cellStyle name="Output 20 4 4" xfId="4789"/>
    <cellStyle name="Output 20 4 4 2" xfId="13049"/>
    <cellStyle name="Output 20 4 4 2 2" xfId="25055"/>
    <cellStyle name="Output 20 4 4 2 2 2" xfId="46241"/>
    <cellStyle name="Output 20 4 4 2 3" xfId="35637"/>
    <cellStyle name="Output 20 4 4 3" xfId="19942"/>
    <cellStyle name="Output 20 4 4 3 2" xfId="41129"/>
    <cellStyle name="Output 20 4 4 4" xfId="30446"/>
    <cellStyle name="Output 20 4 4_Table 2A-1_EFT (Annual)" xfId="7845"/>
    <cellStyle name="Output 20 4 5" xfId="10393"/>
    <cellStyle name="Output 20 4 5 2" xfId="22509"/>
    <cellStyle name="Output 20 4 5 2 2" xfId="43695"/>
    <cellStyle name="Output 20 4 5 3" xfId="33091"/>
    <cellStyle name="Output 20 4 6" xfId="17396"/>
    <cellStyle name="Output 20 4 6 2" xfId="38583"/>
    <cellStyle name="Output 20 4 7" xfId="27703"/>
    <cellStyle name="Output 20 4_Table 2A-1_EFT (Annual)" xfId="3393"/>
    <cellStyle name="Output 20 5" xfId="1967"/>
    <cellStyle name="Output 20 5 2" xfId="5528"/>
    <cellStyle name="Output 20 5 2 2" xfId="13743"/>
    <cellStyle name="Output 20 5 2 2 2" xfId="25731"/>
    <cellStyle name="Output 20 5 2 2 2 2" xfId="46917"/>
    <cellStyle name="Output 20 5 2 2 3" xfId="36313"/>
    <cellStyle name="Output 20 5 2 3" xfId="20618"/>
    <cellStyle name="Output 20 5 2 3 2" xfId="41805"/>
    <cellStyle name="Output 20 5 2 4" xfId="31185"/>
    <cellStyle name="Output 20 5 2_Table 2A-1_EFT (Annual)" xfId="7847"/>
    <cellStyle name="Output 20 5 3" xfId="11087"/>
    <cellStyle name="Output 20 5 3 2" xfId="23185"/>
    <cellStyle name="Output 20 5 3 2 2" xfId="44371"/>
    <cellStyle name="Output 20 5 3 3" xfId="33767"/>
    <cellStyle name="Output 20 5 4" xfId="18072"/>
    <cellStyle name="Output 20 5 4 2" xfId="39259"/>
    <cellStyle name="Output 20 5 5" xfId="28442"/>
    <cellStyle name="Output 20 5_Table 2A-1_EFT (Annual)" xfId="7846"/>
    <cellStyle name="Output 20 6" xfId="1659"/>
    <cellStyle name="Output 20 6 2" xfId="5220"/>
    <cellStyle name="Output 20 6 2 2" xfId="13467"/>
    <cellStyle name="Output 20 6 2 2 2" xfId="25467"/>
    <cellStyle name="Output 20 6 2 2 2 2" xfId="46653"/>
    <cellStyle name="Output 20 6 2 2 3" xfId="36049"/>
    <cellStyle name="Output 20 6 2 3" xfId="20354"/>
    <cellStyle name="Output 20 6 2 3 2" xfId="41541"/>
    <cellStyle name="Output 20 6 2 4" xfId="30877"/>
    <cellStyle name="Output 20 6 2_Table 2A-1_EFT (Annual)" xfId="7849"/>
    <cellStyle name="Output 20 6 3" xfId="10812"/>
    <cellStyle name="Output 20 6 3 2" xfId="22921"/>
    <cellStyle name="Output 20 6 3 2 2" xfId="44107"/>
    <cellStyle name="Output 20 6 3 3" xfId="33503"/>
    <cellStyle name="Output 20 6 4" xfId="17808"/>
    <cellStyle name="Output 20 6 4 2" xfId="38995"/>
    <cellStyle name="Output 20 6 5" xfId="28134"/>
    <cellStyle name="Output 20 6_Table 2A-1_EFT (Annual)" xfId="7848"/>
    <cellStyle name="Output 20 7" xfId="3769"/>
    <cellStyle name="Output 20 7 2" xfId="12137"/>
    <cellStyle name="Output 20 7 2 2" xfId="24167"/>
    <cellStyle name="Output 20 7 2 2 2" xfId="45353"/>
    <cellStyle name="Output 20 7 2 3" xfId="34749"/>
    <cellStyle name="Output 20 7 3" xfId="19054"/>
    <cellStyle name="Output 20 7 3 2" xfId="40241"/>
    <cellStyle name="Output 20 7 4" xfId="29478"/>
    <cellStyle name="Output 20 7_Table 2A-1_EFT (Annual)" xfId="7850"/>
    <cellStyle name="Output 20 8" xfId="9456"/>
    <cellStyle name="Output 20 8 2" xfId="21621"/>
    <cellStyle name="Output 20 8 2 2" xfId="42807"/>
    <cellStyle name="Output 20 8 3" xfId="32203"/>
    <cellStyle name="Output 20 9" xfId="16508"/>
    <cellStyle name="Output 20 9 2" xfId="37695"/>
    <cellStyle name="Output 20_Table 2A-1_EFT (Annual)" xfId="3388"/>
    <cellStyle name="Output 21" xfId="201"/>
    <cellStyle name="Output 21 10" xfId="26756"/>
    <cellStyle name="Output 21 2" xfId="594"/>
    <cellStyle name="Output 21 2 2" xfId="1571"/>
    <cellStyle name="Output 21 2 2 2" xfId="2841"/>
    <cellStyle name="Output 21 2 2 2 2" xfId="6402"/>
    <cellStyle name="Output 21 2 2 2 2 2" xfId="14596"/>
    <cellStyle name="Output 21 2 2 2 2 2 2" xfId="26568"/>
    <cellStyle name="Output 21 2 2 2 2 2 2 2" xfId="47754"/>
    <cellStyle name="Output 21 2 2 2 2 2 3" xfId="37150"/>
    <cellStyle name="Output 21 2 2 2 2 3" xfId="21455"/>
    <cellStyle name="Output 21 2 2 2 2 3 2" xfId="42642"/>
    <cellStyle name="Output 21 2 2 2 2 4" xfId="32058"/>
    <cellStyle name="Output 21 2 2 2 2_Table 2A-1_EFT (Annual)" xfId="7852"/>
    <cellStyle name="Output 21 2 2 2 3" xfId="11938"/>
    <cellStyle name="Output 21 2 2 2 3 2" xfId="24022"/>
    <cellStyle name="Output 21 2 2 2 3 2 2" xfId="45208"/>
    <cellStyle name="Output 21 2 2 2 3 3" xfId="34604"/>
    <cellStyle name="Output 21 2 2 2 4" xfId="18909"/>
    <cellStyle name="Output 21 2 2 2 4 2" xfId="40096"/>
    <cellStyle name="Output 21 2 2 2 5" xfId="29315"/>
    <cellStyle name="Output 21 2 2 2_Table 2A-1_EFT (Annual)" xfId="7851"/>
    <cellStyle name="Output 21 2 2 3" xfId="1931"/>
    <cellStyle name="Output 21 2 2 3 2" xfId="5492"/>
    <cellStyle name="Output 21 2 2 3 2 2" xfId="13707"/>
    <cellStyle name="Output 21 2 2 3 2 2 2" xfId="25695"/>
    <cellStyle name="Output 21 2 2 3 2 2 2 2" xfId="46881"/>
    <cellStyle name="Output 21 2 2 3 2 2 3" xfId="36277"/>
    <cellStyle name="Output 21 2 2 3 2 3" xfId="20582"/>
    <cellStyle name="Output 21 2 2 3 2 3 2" xfId="41769"/>
    <cellStyle name="Output 21 2 2 3 2 4" xfId="31149"/>
    <cellStyle name="Output 21 2 2 3 2_Table 2A-1_EFT (Annual)" xfId="7854"/>
    <cellStyle name="Output 21 2 2 3 3" xfId="11051"/>
    <cellStyle name="Output 21 2 2 3 3 2" xfId="23149"/>
    <cellStyle name="Output 21 2 2 3 3 2 2" xfId="44335"/>
    <cellStyle name="Output 21 2 2 3 3 3" xfId="33731"/>
    <cellStyle name="Output 21 2 2 3 4" xfId="18036"/>
    <cellStyle name="Output 21 2 2 3 4 2" xfId="39223"/>
    <cellStyle name="Output 21 2 2 3 5" xfId="28406"/>
    <cellStyle name="Output 21 2 2 3_Table 2A-1_EFT (Annual)" xfId="7853"/>
    <cellStyle name="Output 21 2 2 4" xfId="5132"/>
    <cellStyle name="Output 21 2 2 4 2" xfId="13392"/>
    <cellStyle name="Output 21 2 2 4 2 2" xfId="25398"/>
    <cellStyle name="Output 21 2 2 4 2 2 2" xfId="46584"/>
    <cellStyle name="Output 21 2 2 4 2 3" xfId="35980"/>
    <cellStyle name="Output 21 2 2 4 3" xfId="20285"/>
    <cellStyle name="Output 21 2 2 4 3 2" xfId="41472"/>
    <cellStyle name="Output 21 2 2 4 4" xfId="30789"/>
    <cellStyle name="Output 21 2 2 4_Table 2A-1_EFT (Annual)" xfId="7855"/>
    <cellStyle name="Output 21 2 2 5" xfId="10736"/>
    <cellStyle name="Output 21 2 2 5 2" xfId="22852"/>
    <cellStyle name="Output 21 2 2 5 2 2" xfId="44038"/>
    <cellStyle name="Output 21 2 2 5 3" xfId="33434"/>
    <cellStyle name="Output 21 2 2 6" xfId="17739"/>
    <cellStyle name="Output 21 2 2 6 2" xfId="38926"/>
    <cellStyle name="Output 21 2 2 7" xfId="28046"/>
    <cellStyle name="Output 21 2 2_Table 2A-1_EFT (Annual)" xfId="3396"/>
    <cellStyle name="Output 21 2 3" xfId="2310"/>
    <cellStyle name="Output 21 2 3 2" xfId="5871"/>
    <cellStyle name="Output 21 2 3 2 2" xfId="14086"/>
    <cellStyle name="Output 21 2 3 2 2 2" xfId="26074"/>
    <cellStyle name="Output 21 2 3 2 2 2 2" xfId="47260"/>
    <cellStyle name="Output 21 2 3 2 2 3" xfId="36656"/>
    <cellStyle name="Output 21 2 3 2 3" xfId="20961"/>
    <cellStyle name="Output 21 2 3 2 3 2" xfId="42148"/>
    <cellStyle name="Output 21 2 3 2 4" xfId="31528"/>
    <cellStyle name="Output 21 2 3 2_Table 2A-1_EFT (Annual)" xfId="7857"/>
    <cellStyle name="Output 21 2 3 3" xfId="11430"/>
    <cellStyle name="Output 21 2 3 3 2" xfId="23528"/>
    <cellStyle name="Output 21 2 3 3 2 2" xfId="44714"/>
    <cellStyle name="Output 21 2 3 3 3" xfId="34110"/>
    <cellStyle name="Output 21 2 3 4" xfId="18415"/>
    <cellStyle name="Output 21 2 3 4 2" xfId="39602"/>
    <cellStyle name="Output 21 2 3 5" xfId="28785"/>
    <cellStyle name="Output 21 2 3_Table 2A-1_EFT (Annual)" xfId="7856"/>
    <cellStyle name="Output 21 2 4" xfId="1756"/>
    <cellStyle name="Output 21 2 4 2" xfId="5317"/>
    <cellStyle name="Output 21 2 4 2 2" xfId="13542"/>
    <cellStyle name="Output 21 2 4 2 2 2" xfId="25533"/>
    <cellStyle name="Output 21 2 4 2 2 2 2" xfId="46719"/>
    <cellStyle name="Output 21 2 4 2 2 3" xfId="36115"/>
    <cellStyle name="Output 21 2 4 2 3" xfId="20420"/>
    <cellStyle name="Output 21 2 4 2 3 2" xfId="41607"/>
    <cellStyle name="Output 21 2 4 2 4" xfId="30974"/>
    <cellStyle name="Output 21 2 4 2_Table 2A-1_EFT (Annual)" xfId="7859"/>
    <cellStyle name="Output 21 2 4 3" xfId="10885"/>
    <cellStyle name="Output 21 2 4 3 2" xfId="22987"/>
    <cellStyle name="Output 21 2 4 3 2 2" xfId="44173"/>
    <cellStyle name="Output 21 2 4 3 3" xfId="33569"/>
    <cellStyle name="Output 21 2 4 4" xfId="17874"/>
    <cellStyle name="Output 21 2 4 4 2" xfId="39061"/>
    <cellStyle name="Output 21 2 4 5" xfId="28231"/>
    <cellStyle name="Output 21 2 4_Table 2A-1_EFT (Annual)" xfId="7858"/>
    <cellStyle name="Output 21 2 5" xfId="4164"/>
    <cellStyle name="Output 21 2 5 2" xfId="12488"/>
    <cellStyle name="Output 21 2 5 2 2" xfId="24510"/>
    <cellStyle name="Output 21 2 5 2 2 2" xfId="45696"/>
    <cellStyle name="Output 21 2 5 2 3" xfId="35092"/>
    <cellStyle name="Output 21 2 5 3" xfId="19397"/>
    <cellStyle name="Output 21 2 5 3 2" xfId="40584"/>
    <cellStyle name="Output 21 2 5 4" xfId="29852"/>
    <cellStyle name="Output 21 2 5_Table 2A-1_EFT (Annual)" xfId="7860"/>
    <cellStyle name="Output 21 2 6" xfId="9827"/>
    <cellStyle name="Output 21 2 6 2" xfId="21964"/>
    <cellStyle name="Output 21 2 6 2 2" xfId="43150"/>
    <cellStyle name="Output 21 2 6 3" xfId="32546"/>
    <cellStyle name="Output 21 2 7" xfId="16851"/>
    <cellStyle name="Output 21 2 7 2" xfId="38038"/>
    <cellStyle name="Output 21 2 8" xfId="27109"/>
    <cellStyle name="Output 21 2_Table 2A-1_EFT (Annual)" xfId="3395"/>
    <cellStyle name="Output 21 3" xfId="430"/>
    <cellStyle name="Output 21 3 2" xfId="1413"/>
    <cellStyle name="Output 21 3 2 2" xfId="2683"/>
    <cellStyle name="Output 21 3 2 2 2" xfId="6244"/>
    <cellStyle name="Output 21 3 2 2 2 2" xfId="14438"/>
    <cellStyle name="Output 21 3 2 2 2 2 2" xfId="26410"/>
    <cellStyle name="Output 21 3 2 2 2 2 2 2" xfId="47596"/>
    <cellStyle name="Output 21 3 2 2 2 2 3" xfId="36992"/>
    <cellStyle name="Output 21 3 2 2 2 3" xfId="21297"/>
    <cellStyle name="Output 21 3 2 2 2 3 2" xfId="42484"/>
    <cellStyle name="Output 21 3 2 2 2 4" xfId="31900"/>
    <cellStyle name="Output 21 3 2 2 2_Table 2A-1_EFT (Annual)" xfId="7862"/>
    <cellStyle name="Output 21 3 2 2 3" xfId="11780"/>
    <cellStyle name="Output 21 3 2 2 3 2" xfId="23864"/>
    <cellStyle name="Output 21 3 2 2 3 2 2" xfId="45050"/>
    <cellStyle name="Output 21 3 2 2 3 3" xfId="34446"/>
    <cellStyle name="Output 21 3 2 2 4" xfId="18751"/>
    <cellStyle name="Output 21 3 2 2 4 2" xfId="39938"/>
    <cellStyle name="Output 21 3 2 2 5" xfId="29157"/>
    <cellStyle name="Output 21 3 2 2_Table 2A-1_EFT (Annual)" xfId="7861"/>
    <cellStyle name="Output 21 3 2 3" xfId="1900"/>
    <cellStyle name="Output 21 3 2 3 2" xfId="5461"/>
    <cellStyle name="Output 21 3 2 3 2 2" xfId="13676"/>
    <cellStyle name="Output 21 3 2 3 2 2 2" xfId="25664"/>
    <cellStyle name="Output 21 3 2 3 2 2 2 2" xfId="46850"/>
    <cellStyle name="Output 21 3 2 3 2 2 3" xfId="36246"/>
    <cellStyle name="Output 21 3 2 3 2 3" xfId="20551"/>
    <cellStyle name="Output 21 3 2 3 2 3 2" xfId="41738"/>
    <cellStyle name="Output 21 3 2 3 2 4" xfId="31118"/>
    <cellStyle name="Output 21 3 2 3 2_Table 2A-1_EFT (Annual)" xfId="7864"/>
    <cellStyle name="Output 21 3 2 3 3" xfId="11020"/>
    <cellStyle name="Output 21 3 2 3 3 2" xfId="23118"/>
    <cellStyle name="Output 21 3 2 3 3 2 2" xfId="44304"/>
    <cellStyle name="Output 21 3 2 3 3 3" xfId="33700"/>
    <cellStyle name="Output 21 3 2 3 4" xfId="18005"/>
    <cellStyle name="Output 21 3 2 3 4 2" xfId="39192"/>
    <cellStyle name="Output 21 3 2 3 5" xfId="28375"/>
    <cellStyle name="Output 21 3 2 3_Table 2A-1_EFT (Annual)" xfId="7863"/>
    <cellStyle name="Output 21 3 2 4" xfId="4974"/>
    <cellStyle name="Output 21 3 2 4 2" xfId="13234"/>
    <cellStyle name="Output 21 3 2 4 2 2" xfId="25240"/>
    <cellStyle name="Output 21 3 2 4 2 2 2" xfId="46426"/>
    <cellStyle name="Output 21 3 2 4 2 3" xfId="35822"/>
    <cellStyle name="Output 21 3 2 4 3" xfId="20127"/>
    <cellStyle name="Output 21 3 2 4 3 2" xfId="41314"/>
    <cellStyle name="Output 21 3 2 4 4" xfId="30631"/>
    <cellStyle name="Output 21 3 2 4_Table 2A-1_EFT (Annual)" xfId="7865"/>
    <cellStyle name="Output 21 3 2 5" xfId="10578"/>
    <cellStyle name="Output 21 3 2 5 2" xfId="22694"/>
    <cellStyle name="Output 21 3 2 5 2 2" xfId="43880"/>
    <cellStyle name="Output 21 3 2 5 3" xfId="33276"/>
    <cellStyle name="Output 21 3 2 6" xfId="17581"/>
    <cellStyle name="Output 21 3 2 6 2" xfId="38768"/>
    <cellStyle name="Output 21 3 2 7" xfId="27888"/>
    <cellStyle name="Output 21 3 2_Table 2A-1_EFT (Annual)" xfId="3398"/>
    <cellStyle name="Output 21 3 3" xfId="2152"/>
    <cellStyle name="Output 21 3 3 2" xfId="5713"/>
    <cellStyle name="Output 21 3 3 2 2" xfId="13928"/>
    <cellStyle name="Output 21 3 3 2 2 2" xfId="25916"/>
    <cellStyle name="Output 21 3 3 2 2 2 2" xfId="47102"/>
    <cellStyle name="Output 21 3 3 2 2 3" xfId="36498"/>
    <cellStyle name="Output 21 3 3 2 3" xfId="20803"/>
    <cellStyle name="Output 21 3 3 2 3 2" xfId="41990"/>
    <cellStyle name="Output 21 3 3 2 4" xfId="31370"/>
    <cellStyle name="Output 21 3 3 2_Table 2A-1_EFT (Annual)" xfId="7867"/>
    <cellStyle name="Output 21 3 3 3" xfId="11272"/>
    <cellStyle name="Output 21 3 3 3 2" xfId="23370"/>
    <cellStyle name="Output 21 3 3 3 2 2" xfId="44556"/>
    <cellStyle name="Output 21 3 3 3 3" xfId="33952"/>
    <cellStyle name="Output 21 3 3 4" xfId="18257"/>
    <cellStyle name="Output 21 3 3 4 2" xfId="39444"/>
    <cellStyle name="Output 21 3 3 5" xfId="28627"/>
    <cellStyle name="Output 21 3 3_Table 2A-1_EFT (Annual)" xfId="7866"/>
    <cellStyle name="Output 21 3 4" xfId="1720"/>
    <cellStyle name="Output 21 3 4 2" xfId="5281"/>
    <cellStyle name="Output 21 3 4 2 2" xfId="13510"/>
    <cellStyle name="Output 21 3 4 2 2 2" xfId="25503"/>
    <cellStyle name="Output 21 3 4 2 2 2 2" xfId="46689"/>
    <cellStyle name="Output 21 3 4 2 2 3" xfId="36085"/>
    <cellStyle name="Output 21 3 4 2 3" xfId="20390"/>
    <cellStyle name="Output 21 3 4 2 3 2" xfId="41577"/>
    <cellStyle name="Output 21 3 4 2 4" xfId="30938"/>
    <cellStyle name="Output 21 3 4 2_Table 2A-1_EFT (Annual)" xfId="7869"/>
    <cellStyle name="Output 21 3 4 3" xfId="10854"/>
    <cellStyle name="Output 21 3 4 3 2" xfId="22957"/>
    <cellStyle name="Output 21 3 4 3 2 2" xfId="44143"/>
    <cellStyle name="Output 21 3 4 3 3" xfId="33539"/>
    <cellStyle name="Output 21 3 4 4" xfId="17844"/>
    <cellStyle name="Output 21 3 4 4 2" xfId="39031"/>
    <cellStyle name="Output 21 3 4 5" xfId="28195"/>
    <cellStyle name="Output 21 3 4_Table 2A-1_EFT (Annual)" xfId="7868"/>
    <cellStyle name="Output 21 3 5" xfId="4000"/>
    <cellStyle name="Output 21 3 5 2" xfId="12328"/>
    <cellStyle name="Output 21 3 5 2 2" xfId="24352"/>
    <cellStyle name="Output 21 3 5 2 2 2" xfId="45538"/>
    <cellStyle name="Output 21 3 5 2 3" xfId="34934"/>
    <cellStyle name="Output 21 3 5 3" xfId="19239"/>
    <cellStyle name="Output 21 3 5 3 2" xfId="40426"/>
    <cellStyle name="Output 21 3 5 4" xfId="29688"/>
    <cellStyle name="Output 21 3 5_Table 2A-1_EFT (Annual)" xfId="7870"/>
    <cellStyle name="Output 21 3 6" xfId="9665"/>
    <cellStyle name="Output 21 3 6 2" xfId="21806"/>
    <cellStyle name="Output 21 3 6 2 2" xfId="42992"/>
    <cellStyle name="Output 21 3 6 3" xfId="32388"/>
    <cellStyle name="Output 21 3 7" xfId="16693"/>
    <cellStyle name="Output 21 3 7 2" xfId="37880"/>
    <cellStyle name="Output 21 3 8" xfId="26945"/>
    <cellStyle name="Output 21 3_Table 2A-1_EFT (Annual)" xfId="3397"/>
    <cellStyle name="Output 21 4" xfId="1249"/>
    <cellStyle name="Output 21 4 2" xfId="2519"/>
    <cellStyle name="Output 21 4 2 2" xfId="6080"/>
    <cellStyle name="Output 21 4 2 2 2" xfId="14274"/>
    <cellStyle name="Output 21 4 2 2 2 2" xfId="26246"/>
    <cellStyle name="Output 21 4 2 2 2 2 2" xfId="47432"/>
    <cellStyle name="Output 21 4 2 2 2 3" xfId="36828"/>
    <cellStyle name="Output 21 4 2 2 3" xfId="21133"/>
    <cellStyle name="Output 21 4 2 2 3 2" xfId="42320"/>
    <cellStyle name="Output 21 4 2 2 4" xfId="31736"/>
    <cellStyle name="Output 21 4 2 2_Table 2A-1_EFT (Annual)" xfId="7872"/>
    <cellStyle name="Output 21 4 2 3" xfId="11616"/>
    <cellStyle name="Output 21 4 2 3 2" xfId="23700"/>
    <cellStyle name="Output 21 4 2 3 2 2" xfId="44886"/>
    <cellStyle name="Output 21 4 2 3 3" xfId="34282"/>
    <cellStyle name="Output 21 4 2 4" xfId="18587"/>
    <cellStyle name="Output 21 4 2 4 2" xfId="39774"/>
    <cellStyle name="Output 21 4 2 5" xfId="28993"/>
    <cellStyle name="Output 21 4 2_Table 2A-1_EFT (Annual)" xfId="7871"/>
    <cellStyle name="Output 21 4 3" xfId="1836"/>
    <cellStyle name="Output 21 4 3 2" xfId="5397"/>
    <cellStyle name="Output 21 4 3 2 2" xfId="13612"/>
    <cellStyle name="Output 21 4 3 2 2 2" xfId="25600"/>
    <cellStyle name="Output 21 4 3 2 2 2 2" xfId="46786"/>
    <cellStyle name="Output 21 4 3 2 2 3" xfId="36182"/>
    <cellStyle name="Output 21 4 3 2 3" xfId="20487"/>
    <cellStyle name="Output 21 4 3 2 3 2" xfId="41674"/>
    <cellStyle name="Output 21 4 3 2 4" xfId="31054"/>
    <cellStyle name="Output 21 4 3 2_Table 2A-1_EFT (Annual)" xfId="7874"/>
    <cellStyle name="Output 21 4 3 3" xfId="10956"/>
    <cellStyle name="Output 21 4 3 3 2" xfId="23054"/>
    <cellStyle name="Output 21 4 3 3 2 2" xfId="44240"/>
    <cellStyle name="Output 21 4 3 3 3" xfId="33636"/>
    <cellStyle name="Output 21 4 3 4" xfId="17941"/>
    <cellStyle name="Output 21 4 3 4 2" xfId="39128"/>
    <cellStyle name="Output 21 4 3 5" xfId="28311"/>
    <cellStyle name="Output 21 4 3_Table 2A-1_EFT (Annual)" xfId="7873"/>
    <cellStyle name="Output 21 4 4" xfId="4810"/>
    <cellStyle name="Output 21 4 4 2" xfId="13070"/>
    <cellStyle name="Output 21 4 4 2 2" xfId="25076"/>
    <cellStyle name="Output 21 4 4 2 2 2" xfId="46262"/>
    <cellStyle name="Output 21 4 4 2 3" xfId="35658"/>
    <cellStyle name="Output 21 4 4 3" xfId="19963"/>
    <cellStyle name="Output 21 4 4 3 2" xfId="41150"/>
    <cellStyle name="Output 21 4 4 4" xfId="30467"/>
    <cellStyle name="Output 21 4 4_Table 2A-1_EFT (Annual)" xfId="7875"/>
    <cellStyle name="Output 21 4 5" xfId="10414"/>
    <cellStyle name="Output 21 4 5 2" xfId="22530"/>
    <cellStyle name="Output 21 4 5 2 2" xfId="43716"/>
    <cellStyle name="Output 21 4 5 3" xfId="33112"/>
    <cellStyle name="Output 21 4 6" xfId="17417"/>
    <cellStyle name="Output 21 4 6 2" xfId="38604"/>
    <cellStyle name="Output 21 4 7" xfId="27724"/>
    <cellStyle name="Output 21 4_Table 2A-1_EFT (Annual)" xfId="3399"/>
    <cellStyle name="Output 21 5" xfId="1988"/>
    <cellStyle name="Output 21 5 2" xfId="5549"/>
    <cellStyle name="Output 21 5 2 2" xfId="13764"/>
    <cellStyle name="Output 21 5 2 2 2" xfId="25752"/>
    <cellStyle name="Output 21 5 2 2 2 2" xfId="46938"/>
    <cellStyle name="Output 21 5 2 2 3" xfId="36334"/>
    <cellStyle name="Output 21 5 2 3" xfId="20639"/>
    <cellStyle name="Output 21 5 2 3 2" xfId="41826"/>
    <cellStyle name="Output 21 5 2 4" xfId="31206"/>
    <cellStyle name="Output 21 5 2_Table 2A-1_EFT (Annual)" xfId="7877"/>
    <cellStyle name="Output 21 5 3" xfId="11108"/>
    <cellStyle name="Output 21 5 3 2" xfId="23206"/>
    <cellStyle name="Output 21 5 3 2 2" xfId="44392"/>
    <cellStyle name="Output 21 5 3 3" xfId="33788"/>
    <cellStyle name="Output 21 5 4" xfId="18093"/>
    <cellStyle name="Output 21 5 4 2" xfId="39280"/>
    <cellStyle name="Output 21 5 5" xfId="28463"/>
    <cellStyle name="Output 21 5_Table 2A-1_EFT (Annual)" xfId="7876"/>
    <cellStyle name="Output 21 6" xfId="1663"/>
    <cellStyle name="Output 21 6 2" xfId="5224"/>
    <cellStyle name="Output 21 6 2 2" xfId="13471"/>
    <cellStyle name="Output 21 6 2 2 2" xfId="25471"/>
    <cellStyle name="Output 21 6 2 2 2 2" xfId="46657"/>
    <cellStyle name="Output 21 6 2 2 3" xfId="36053"/>
    <cellStyle name="Output 21 6 2 3" xfId="20358"/>
    <cellStyle name="Output 21 6 2 3 2" xfId="41545"/>
    <cellStyle name="Output 21 6 2 4" xfId="30881"/>
    <cellStyle name="Output 21 6 2_Table 2A-1_EFT (Annual)" xfId="7879"/>
    <cellStyle name="Output 21 6 3" xfId="10816"/>
    <cellStyle name="Output 21 6 3 2" xfId="22925"/>
    <cellStyle name="Output 21 6 3 2 2" xfId="44111"/>
    <cellStyle name="Output 21 6 3 3" xfId="33507"/>
    <cellStyle name="Output 21 6 4" xfId="17812"/>
    <cellStyle name="Output 21 6 4 2" xfId="38999"/>
    <cellStyle name="Output 21 6 5" xfId="28138"/>
    <cellStyle name="Output 21 6_Table 2A-1_EFT (Annual)" xfId="7878"/>
    <cellStyle name="Output 21 7" xfId="3790"/>
    <cellStyle name="Output 21 7 2" xfId="12158"/>
    <cellStyle name="Output 21 7 2 2" xfId="24188"/>
    <cellStyle name="Output 21 7 2 2 2" xfId="45374"/>
    <cellStyle name="Output 21 7 2 3" xfId="34770"/>
    <cellStyle name="Output 21 7 3" xfId="19075"/>
    <cellStyle name="Output 21 7 3 2" xfId="40262"/>
    <cellStyle name="Output 21 7 4" xfId="29499"/>
    <cellStyle name="Output 21 7_Table 2A-1_EFT (Annual)" xfId="7880"/>
    <cellStyle name="Output 21 8" xfId="9477"/>
    <cellStyle name="Output 21 8 2" xfId="21642"/>
    <cellStyle name="Output 21 8 2 2" xfId="42828"/>
    <cellStyle name="Output 21 8 3" xfId="32224"/>
    <cellStyle name="Output 21 9" xfId="16529"/>
    <cellStyle name="Output 21 9 2" xfId="37716"/>
    <cellStyle name="Output 21_Table 2A-1_EFT (Annual)" xfId="3394"/>
    <cellStyle name="Output 22" xfId="209"/>
    <cellStyle name="Output 22 10" xfId="26764"/>
    <cellStyle name="Output 22 2" xfId="602"/>
    <cellStyle name="Output 22 2 2" xfId="1579"/>
    <cellStyle name="Output 22 2 2 2" xfId="2849"/>
    <cellStyle name="Output 22 2 2 2 2" xfId="6410"/>
    <cellStyle name="Output 22 2 2 2 2 2" xfId="14604"/>
    <cellStyle name="Output 22 2 2 2 2 2 2" xfId="26576"/>
    <cellStyle name="Output 22 2 2 2 2 2 2 2" xfId="47762"/>
    <cellStyle name="Output 22 2 2 2 2 2 3" xfId="37158"/>
    <cellStyle name="Output 22 2 2 2 2 3" xfId="21463"/>
    <cellStyle name="Output 22 2 2 2 2 3 2" xfId="42650"/>
    <cellStyle name="Output 22 2 2 2 2 4" xfId="32066"/>
    <cellStyle name="Output 22 2 2 2 2_Table 2A-1_EFT (Annual)" xfId="7882"/>
    <cellStyle name="Output 22 2 2 2 3" xfId="11946"/>
    <cellStyle name="Output 22 2 2 2 3 2" xfId="24030"/>
    <cellStyle name="Output 22 2 2 2 3 2 2" xfId="45216"/>
    <cellStyle name="Output 22 2 2 2 3 3" xfId="34612"/>
    <cellStyle name="Output 22 2 2 2 4" xfId="18917"/>
    <cellStyle name="Output 22 2 2 2 4 2" xfId="40104"/>
    <cellStyle name="Output 22 2 2 2 5" xfId="29323"/>
    <cellStyle name="Output 22 2 2 2_Table 2A-1_EFT (Annual)" xfId="7881"/>
    <cellStyle name="Output 22 2 2 3" xfId="1933"/>
    <cellStyle name="Output 22 2 2 3 2" xfId="5494"/>
    <cellStyle name="Output 22 2 2 3 2 2" xfId="13709"/>
    <cellStyle name="Output 22 2 2 3 2 2 2" xfId="25697"/>
    <cellStyle name="Output 22 2 2 3 2 2 2 2" xfId="46883"/>
    <cellStyle name="Output 22 2 2 3 2 2 3" xfId="36279"/>
    <cellStyle name="Output 22 2 2 3 2 3" xfId="20584"/>
    <cellStyle name="Output 22 2 2 3 2 3 2" xfId="41771"/>
    <cellStyle name="Output 22 2 2 3 2 4" xfId="31151"/>
    <cellStyle name="Output 22 2 2 3 2_Table 2A-1_EFT (Annual)" xfId="7884"/>
    <cellStyle name="Output 22 2 2 3 3" xfId="11053"/>
    <cellStyle name="Output 22 2 2 3 3 2" xfId="23151"/>
    <cellStyle name="Output 22 2 2 3 3 2 2" xfId="44337"/>
    <cellStyle name="Output 22 2 2 3 3 3" xfId="33733"/>
    <cellStyle name="Output 22 2 2 3 4" xfId="18038"/>
    <cellStyle name="Output 22 2 2 3 4 2" xfId="39225"/>
    <cellStyle name="Output 22 2 2 3 5" xfId="28408"/>
    <cellStyle name="Output 22 2 2 3_Table 2A-1_EFT (Annual)" xfId="7883"/>
    <cellStyle name="Output 22 2 2 4" xfId="5140"/>
    <cellStyle name="Output 22 2 2 4 2" xfId="13400"/>
    <cellStyle name="Output 22 2 2 4 2 2" xfId="25406"/>
    <cellStyle name="Output 22 2 2 4 2 2 2" xfId="46592"/>
    <cellStyle name="Output 22 2 2 4 2 3" xfId="35988"/>
    <cellStyle name="Output 22 2 2 4 3" xfId="20293"/>
    <cellStyle name="Output 22 2 2 4 3 2" xfId="41480"/>
    <cellStyle name="Output 22 2 2 4 4" xfId="30797"/>
    <cellStyle name="Output 22 2 2 4_Table 2A-1_EFT (Annual)" xfId="7885"/>
    <cellStyle name="Output 22 2 2 5" xfId="10744"/>
    <cellStyle name="Output 22 2 2 5 2" xfId="22860"/>
    <cellStyle name="Output 22 2 2 5 2 2" xfId="44046"/>
    <cellStyle name="Output 22 2 2 5 3" xfId="33442"/>
    <cellStyle name="Output 22 2 2 6" xfId="17747"/>
    <cellStyle name="Output 22 2 2 6 2" xfId="38934"/>
    <cellStyle name="Output 22 2 2 7" xfId="28054"/>
    <cellStyle name="Output 22 2 2_Table 2A-1_EFT (Annual)" xfId="3402"/>
    <cellStyle name="Output 22 2 3" xfId="2318"/>
    <cellStyle name="Output 22 2 3 2" xfId="5879"/>
    <cellStyle name="Output 22 2 3 2 2" xfId="14094"/>
    <cellStyle name="Output 22 2 3 2 2 2" xfId="26082"/>
    <cellStyle name="Output 22 2 3 2 2 2 2" xfId="47268"/>
    <cellStyle name="Output 22 2 3 2 2 3" xfId="36664"/>
    <cellStyle name="Output 22 2 3 2 3" xfId="20969"/>
    <cellStyle name="Output 22 2 3 2 3 2" xfId="42156"/>
    <cellStyle name="Output 22 2 3 2 4" xfId="31536"/>
    <cellStyle name="Output 22 2 3 2_Table 2A-1_EFT (Annual)" xfId="7887"/>
    <cellStyle name="Output 22 2 3 3" xfId="11438"/>
    <cellStyle name="Output 22 2 3 3 2" xfId="23536"/>
    <cellStyle name="Output 22 2 3 3 2 2" xfId="44722"/>
    <cellStyle name="Output 22 2 3 3 3" xfId="34118"/>
    <cellStyle name="Output 22 2 3 4" xfId="18423"/>
    <cellStyle name="Output 22 2 3 4 2" xfId="39610"/>
    <cellStyle name="Output 22 2 3 5" xfId="28793"/>
    <cellStyle name="Output 22 2 3_Table 2A-1_EFT (Annual)" xfId="7886"/>
    <cellStyle name="Output 22 2 4" xfId="1758"/>
    <cellStyle name="Output 22 2 4 2" xfId="5319"/>
    <cellStyle name="Output 22 2 4 2 2" xfId="13544"/>
    <cellStyle name="Output 22 2 4 2 2 2" xfId="25535"/>
    <cellStyle name="Output 22 2 4 2 2 2 2" xfId="46721"/>
    <cellStyle name="Output 22 2 4 2 2 3" xfId="36117"/>
    <cellStyle name="Output 22 2 4 2 3" xfId="20422"/>
    <cellStyle name="Output 22 2 4 2 3 2" xfId="41609"/>
    <cellStyle name="Output 22 2 4 2 4" xfId="30976"/>
    <cellStyle name="Output 22 2 4 2_Table 2A-1_EFT (Annual)" xfId="7889"/>
    <cellStyle name="Output 22 2 4 3" xfId="10887"/>
    <cellStyle name="Output 22 2 4 3 2" xfId="22989"/>
    <cellStyle name="Output 22 2 4 3 2 2" xfId="44175"/>
    <cellStyle name="Output 22 2 4 3 3" xfId="33571"/>
    <cellStyle name="Output 22 2 4 4" xfId="17876"/>
    <cellStyle name="Output 22 2 4 4 2" xfId="39063"/>
    <cellStyle name="Output 22 2 4 5" xfId="28233"/>
    <cellStyle name="Output 22 2 4_Table 2A-1_EFT (Annual)" xfId="7888"/>
    <cellStyle name="Output 22 2 5" xfId="4172"/>
    <cellStyle name="Output 22 2 5 2" xfId="12496"/>
    <cellStyle name="Output 22 2 5 2 2" xfId="24518"/>
    <cellStyle name="Output 22 2 5 2 2 2" xfId="45704"/>
    <cellStyle name="Output 22 2 5 2 3" xfId="35100"/>
    <cellStyle name="Output 22 2 5 3" xfId="19405"/>
    <cellStyle name="Output 22 2 5 3 2" xfId="40592"/>
    <cellStyle name="Output 22 2 5 4" xfId="29860"/>
    <cellStyle name="Output 22 2 5_Table 2A-1_EFT (Annual)" xfId="7890"/>
    <cellStyle name="Output 22 2 6" xfId="9835"/>
    <cellStyle name="Output 22 2 6 2" xfId="21972"/>
    <cellStyle name="Output 22 2 6 2 2" xfId="43158"/>
    <cellStyle name="Output 22 2 6 3" xfId="32554"/>
    <cellStyle name="Output 22 2 7" xfId="16859"/>
    <cellStyle name="Output 22 2 7 2" xfId="38046"/>
    <cellStyle name="Output 22 2 8" xfId="27117"/>
    <cellStyle name="Output 22 2_Table 2A-1_EFT (Annual)" xfId="3401"/>
    <cellStyle name="Output 22 3" xfId="437"/>
    <cellStyle name="Output 22 3 2" xfId="1420"/>
    <cellStyle name="Output 22 3 2 2" xfId="2690"/>
    <cellStyle name="Output 22 3 2 2 2" xfId="6251"/>
    <cellStyle name="Output 22 3 2 2 2 2" xfId="14445"/>
    <cellStyle name="Output 22 3 2 2 2 2 2" xfId="26417"/>
    <cellStyle name="Output 22 3 2 2 2 2 2 2" xfId="47603"/>
    <cellStyle name="Output 22 3 2 2 2 2 3" xfId="36999"/>
    <cellStyle name="Output 22 3 2 2 2 3" xfId="21304"/>
    <cellStyle name="Output 22 3 2 2 2 3 2" xfId="42491"/>
    <cellStyle name="Output 22 3 2 2 2 4" xfId="31907"/>
    <cellStyle name="Output 22 3 2 2 2_Table 2A-1_EFT (Annual)" xfId="7892"/>
    <cellStyle name="Output 22 3 2 2 3" xfId="11787"/>
    <cellStyle name="Output 22 3 2 2 3 2" xfId="23871"/>
    <cellStyle name="Output 22 3 2 2 3 2 2" xfId="45057"/>
    <cellStyle name="Output 22 3 2 2 3 3" xfId="34453"/>
    <cellStyle name="Output 22 3 2 2 4" xfId="18758"/>
    <cellStyle name="Output 22 3 2 2 4 2" xfId="39945"/>
    <cellStyle name="Output 22 3 2 2 5" xfId="29164"/>
    <cellStyle name="Output 22 3 2 2_Table 2A-1_EFT (Annual)" xfId="7891"/>
    <cellStyle name="Output 22 3 2 3" xfId="1902"/>
    <cellStyle name="Output 22 3 2 3 2" xfId="5463"/>
    <cellStyle name="Output 22 3 2 3 2 2" xfId="13678"/>
    <cellStyle name="Output 22 3 2 3 2 2 2" xfId="25666"/>
    <cellStyle name="Output 22 3 2 3 2 2 2 2" xfId="46852"/>
    <cellStyle name="Output 22 3 2 3 2 2 3" xfId="36248"/>
    <cellStyle name="Output 22 3 2 3 2 3" xfId="20553"/>
    <cellStyle name="Output 22 3 2 3 2 3 2" xfId="41740"/>
    <cellStyle name="Output 22 3 2 3 2 4" xfId="31120"/>
    <cellStyle name="Output 22 3 2 3 2_Table 2A-1_EFT (Annual)" xfId="7894"/>
    <cellStyle name="Output 22 3 2 3 3" xfId="11022"/>
    <cellStyle name="Output 22 3 2 3 3 2" xfId="23120"/>
    <cellStyle name="Output 22 3 2 3 3 2 2" xfId="44306"/>
    <cellStyle name="Output 22 3 2 3 3 3" xfId="33702"/>
    <cellStyle name="Output 22 3 2 3 4" xfId="18007"/>
    <cellStyle name="Output 22 3 2 3 4 2" xfId="39194"/>
    <cellStyle name="Output 22 3 2 3 5" xfId="28377"/>
    <cellStyle name="Output 22 3 2 3_Table 2A-1_EFT (Annual)" xfId="7893"/>
    <cellStyle name="Output 22 3 2 4" xfId="4981"/>
    <cellStyle name="Output 22 3 2 4 2" xfId="13241"/>
    <cellStyle name="Output 22 3 2 4 2 2" xfId="25247"/>
    <cellStyle name="Output 22 3 2 4 2 2 2" xfId="46433"/>
    <cellStyle name="Output 22 3 2 4 2 3" xfId="35829"/>
    <cellStyle name="Output 22 3 2 4 3" xfId="20134"/>
    <cellStyle name="Output 22 3 2 4 3 2" xfId="41321"/>
    <cellStyle name="Output 22 3 2 4 4" xfId="30638"/>
    <cellStyle name="Output 22 3 2 4_Table 2A-1_EFT (Annual)" xfId="7895"/>
    <cellStyle name="Output 22 3 2 5" xfId="10585"/>
    <cellStyle name="Output 22 3 2 5 2" xfId="22701"/>
    <cellStyle name="Output 22 3 2 5 2 2" xfId="43887"/>
    <cellStyle name="Output 22 3 2 5 3" xfId="33283"/>
    <cellStyle name="Output 22 3 2 6" xfId="17588"/>
    <cellStyle name="Output 22 3 2 6 2" xfId="38775"/>
    <cellStyle name="Output 22 3 2 7" xfId="27895"/>
    <cellStyle name="Output 22 3 2_Table 2A-1_EFT (Annual)" xfId="3404"/>
    <cellStyle name="Output 22 3 3" xfId="2159"/>
    <cellStyle name="Output 22 3 3 2" xfId="5720"/>
    <cellStyle name="Output 22 3 3 2 2" xfId="13935"/>
    <cellStyle name="Output 22 3 3 2 2 2" xfId="25923"/>
    <cellStyle name="Output 22 3 3 2 2 2 2" xfId="47109"/>
    <cellStyle name="Output 22 3 3 2 2 3" xfId="36505"/>
    <cellStyle name="Output 22 3 3 2 3" xfId="20810"/>
    <cellStyle name="Output 22 3 3 2 3 2" xfId="41997"/>
    <cellStyle name="Output 22 3 3 2 4" xfId="31377"/>
    <cellStyle name="Output 22 3 3 2_Table 2A-1_EFT (Annual)" xfId="7897"/>
    <cellStyle name="Output 22 3 3 3" xfId="11279"/>
    <cellStyle name="Output 22 3 3 3 2" xfId="23377"/>
    <cellStyle name="Output 22 3 3 3 2 2" xfId="44563"/>
    <cellStyle name="Output 22 3 3 3 3" xfId="33959"/>
    <cellStyle name="Output 22 3 3 4" xfId="18264"/>
    <cellStyle name="Output 22 3 3 4 2" xfId="39451"/>
    <cellStyle name="Output 22 3 3 5" xfId="28634"/>
    <cellStyle name="Output 22 3 3_Table 2A-1_EFT (Annual)" xfId="7896"/>
    <cellStyle name="Output 22 3 4" xfId="1722"/>
    <cellStyle name="Output 22 3 4 2" xfId="5283"/>
    <cellStyle name="Output 22 3 4 2 2" xfId="13512"/>
    <cellStyle name="Output 22 3 4 2 2 2" xfId="25505"/>
    <cellStyle name="Output 22 3 4 2 2 2 2" xfId="46691"/>
    <cellStyle name="Output 22 3 4 2 2 3" xfId="36087"/>
    <cellStyle name="Output 22 3 4 2 3" xfId="20392"/>
    <cellStyle name="Output 22 3 4 2 3 2" xfId="41579"/>
    <cellStyle name="Output 22 3 4 2 4" xfId="30940"/>
    <cellStyle name="Output 22 3 4 2_Table 2A-1_EFT (Annual)" xfId="7899"/>
    <cellStyle name="Output 22 3 4 3" xfId="10856"/>
    <cellStyle name="Output 22 3 4 3 2" xfId="22959"/>
    <cellStyle name="Output 22 3 4 3 2 2" xfId="44145"/>
    <cellStyle name="Output 22 3 4 3 3" xfId="33541"/>
    <cellStyle name="Output 22 3 4 4" xfId="17846"/>
    <cellStyle name="Output 22 3 4 4 2" xfId="39033"/>
    <cellStyle name="Output 22 3 4 5" xfId="28197"/>
    <cellStyle name="Output 22 3 4_Table 2A-1_EFT (Annual)" xfId="7898"/>
    <cellStyle name="Output 22 3 5" xfId="4007"/>
    <cellStyle name="Output 22 3 5 2" xfId="12335"/>
    <cellStyle name="Output 22 3 5 2 2" xfId="24359"/>
    <cellStyle name="Output 22 3 5 2 2 2" xfId="45545"/>
    <cellStyle name="Output 22 3 5 2 3" xfId="34941"/>
    <cellStyle name="Output 22 3 5 3" xfId="19246"/>
    <cellStyle name="Output 22 3 5 3 2" xfId="40433"/>
    <cellStyle name="Output 22 3 5 4" xfId="29695"/>
    <cellStyle name="Output 22 3 5_Table 2A-1_EFT (Annual)" xfId="7900"/>
    <cellStyle name="Output 22 3 6" xfId="9672"/>
    <cellStyle name="Output 22 3 6 2" xfId="21813"/>
    <cellStyle name="Output 22 3 6 2 2" xfId="42999"/>
    <cellStyle name="Output 22 3 6 3" xfId="32395"/>
    <cellStyle name="Output 22 3 7" xfId="16700"/>
    <cellStyle name="Output 22 3 7 2" xfId="37887"/>
    <cellStyle name="Output 22 3 8" xfId="26952"/>
    <cellStyle name="Output 22 3_Table 2A-1_EFT (Annual)" xfId="3403"/>
    <cellStyle name="Output 22 4" xfId="1257"/>
    <cellStyle name="Output 22 4 2" xfId="2527"/>
    <cellStyle name="Output 22 4 2 2" xfId="6088"/>
    <cellStyle name="Output 22 4 2 2 2" xfId="14282"/>
    <cellStyle name="Output 22 4 2 2 2 2" xfId="26254"/>
    <cellStyle name="Output 22 4 2 2 2 2 2" xfId="47440"/>
    <cellStyle name="Output 22 4 2 2 2 3" xfId="36836"/>
    <cellStyle name="Output 22 4 2 2 3" xfId="21141"/>
    <cellStyle name="Output 22 4 2 2 3 2" xfId="42328"/>
    <cellStyle name="Output 22 4 2 2 4" xfId="31744"/>
    <cellStyle name="Output 22 4 2 2_Table 2A-1_EFT (Annual)" xfId="7902"/>
    <cellStyle name="Output 22 4 2 3" xfId="11624"/>
    <cellStyle name="Output 22 4 2 3 2" xfId="23708"/>
    <cellStyle name="Output 22 4 2 3 2 2" xfId="44894"/>
    <cellStyle name="Output 22 4 2 3 3" xfId="34290"/>
    <cellStyle name="Output 22 4 2 4" xfId="18595"/>
    <cellStyle name="Output 22 4 2 4 2" xfId="39782"/>
    <cellStyle name="Output 22 4 2 5" xfId="29001"/>
    <cellStyle name="Output 22 4 2_Table 2A-1_EFT (Annual)" xfId="7901"/>
    <cellStyle name="Output 22 4 3" xfId="1838"/>
    <cellStyle name="Output 22 4 3 2" xfId="5399"/>
    <cellStyle name="Output 22 4 3 2 2" xfId="13614"/>
    <cellStyle name="Output 22 4 3 2 2 2" xfId="25602"/>
    <cellStyle name="Output 22 4 3 2 2 2 2" xfId="46788"/>
    <cellStyle name="Output 22 4 3 2 2 3" xfId="36184"/>
    <cellStyle name="Output 22 4 3 2 3" xfId="20489"/>
    <cellStyle name="Output 22 4 3 2 3 2" xfId="41676"/>
    <cellStyle name="Output 22 4 3 2 4" xfId="31056"/>
    <cellStyle name="Output 22 4 3 2_Table 2A-1_EFT (Annual)" xfId="7904"/>
    <cellStyle name="Output 22 4 3 3" xfId="10958"/>
    <cellStyle name="Output 22 4 3 3 2" xfId="23056"/>
    <cellStyle name="Output 22 4 3 3 2 2" xfId="44242"/>
    <cellStyle name="Output 22 4 3 3 3" xfId="33638"/>
    <cellStyle name="Output 22 4 3 4" xfId="17943"/>
    <cellStyle name="Output 22 4 3 4 2" xfId="39130"/>
    <cellStyle name="Output 22 4 3 5" xfId="28313"/>
    <cellStyle name="Output 22 4 3_Table 2A-1_EFT (Annual)" xfId="7903"/>
    <cellStyle name="Output 22 4 4" xfId="4818"/>
    <cellStyle name="Output 22 4 4 2" xfId="13078"/>
    <cellStyle name="Output 22 4 4 2 2" xfId="25084"/>
    <cellStyle name="Output 22 4 4 2 2 2" xfId="46270"/>
    <cellStyle name="Output 22 4 4 2 3" xfId="35666"/>
    <cellStyle name="Output 22 4 4 3" xfId="19971"/>
    <cellStyle name="Output 22 4 4 3 2" xfId="41158"/>
    <cellStyle name="Output 22 4 4 4" xfId="30475"/>
    <cellStyle name="Output 22 4 4_Table 2A-1_EFT (Annual)" xfId="7905"/>
    <cellStyle name="Output 22 4 5" xfId="10422"/>
    <cellStyle name="Output 22 4 5 2" xfId="22538"/>
    <cellStyle name="Output 22 4 5 2 2" xfId="43724"/>
    <cellStyle name="Output 22 4 5 3" xfId="33120"/>
    <cellStyle name="Output 22 4 6" xfId="17425"/>
    <cellStyle name="Output 22 4 6 2" xfId="38612"/>
    <cellStyle name="Output 22 4 7" xfId="27732"/>
    <cellStyle name="Output 22 4_Table 2A-1_EFT (Annual)" xfId="3405"/>
    <cellStyle name="Output 22 5" xfId="1996"/>
    <cellStyle name="Output 22 5 2" xfId="5557"/>
    <cellStyle name="Output 22 5 2 2" xfId="13772"/>
    <cellStyle name="Output 22 5 2 2 2" xfId="25760"/>
    <cellStyle name="Output 22 5 2 2 2 2" xfId="46946"/>
    <cellStyle name="Output 22 5 2 2 3" xfId="36342"/>
    <cellStyle name="Output 22 5 2 3" xfId="20647"/>
    <cellStyle name="Output 22 5 2 3 2" xfId="41834"/>
    <cellStyle name="Output 22 5 2 4" xfId="31214"/>
    <cellStyle name="Output 22 5 2_Table 2A-1_EFT (Annual)" xfId="7907"/>
    <cellStyle name="Output 22 5 3" xfId="11116"/>
    <cellStyle name="Output 22 5 3 2" xfId="23214"/>
    <cellStyle name="Output 22 5 3 2 2" xfId="44400"/>
    <cellStyle name="Output 22 5 3 3" xfId="33796"/>
    <cellStyle name="Output 22 5 4" xfId="18101"/>
    <cellStyle name="Output 22 5 4 2" xfId="39288"/>
    <cellStyle name="Output 22 5 5" xfId="28471"/>
    <cellStyle name="Output 22 5_Table 2A-1_EFT (Annual)" xfId="7906"/>
    <cellStyle name="Output 22 6" xfId="1665"/>
    <cellStyle name="Output 22 6 2" xfId="5226"/>
    <cellStyle name="Output 22 6 2 2" xfId="13473"/>
    <cellStyle name="Output 22 6 2 2 2" xfId="25473"/>
    <cellStyle name="Output 22 6 2 2 2 2" xfId="46659"/>
    <cellStyle name="Output 22 6 2 2 3" xfId="36055"/>
    <cellStyle name="Output 22 6 2 3" xfId="20360"/>
    <cellStyle name="Output 22 6 2 3 2" xfId="41547"/>
    <cellStyle name="Output 22 6 2 4" xfId="30883"/>
    <cellStyle name="Output 22 6 2_Table 2A-1_EFT (Annual)" xfId="7909"/>
    <cellStyle name="Output 22 6 3" xfId="10818"/>
    <cellStyle name="Output 22 6 3 2" xfId="22927"/>
    <cellStyle name="Output 22 6 3 2 2" xfId="44113"/>
    <cellStyle name="Output 22 6 3 3" xfId="33509"/>
    <cellStyle name="Output 22 6 4" xfId="17814"/>
    <cellStyle name="Output 22 6 4 2" xfId="39001"/>
    <cellStyle name="Output 22 6 5" xfId="28140"/>
    <cellStyle name="Output 22 6_Table 2A-1_EFT (Annual)" xfId="7908"/>
    <cellStyle name="Output 22 7" xfId="3798"/>
    <cellStyle name="Output 22 7 2" xfId="12166"/>
    <cellStyle name="Output 22 7 2 2" xfId="24196"/>
    <cellStyle name="Output 22 7 2 2 2" xfId="45382"/>
    <cellStyle name="Output 22 7 2 3" xfId="34778"/>
    <cellStyle name="Output 22 7 3" xfId="19083"/>
    <cellStyle name="Output 22 7 3 2" xfId="40270"/>
    <cellStyle name="Output 22 7 4" xfId="29507"/>
    <cellStyle name="Output 22 7_Table 2A-1_EFT (Annual)" xfId="7910"/>
    <cellStyle name="Output 22 8" xfId="9485"/>
    <cellStyle name="Output 22 8 2" xfId="21650"/>
    <cellStyle name="Output 22 8 2 2" xfId="42836"/>
    <cellStyle name="Output 22 8 3" xfId="32232"/>
    <cellStyle name="Output 22 9" xfId="16537"/>
    <cellStyle name="Output 22 9 2" xfId="37724"/>
    <cellStyle name="Output 22_Table 2A-1_EFT (Annual)" xfId="3400"/>
    <cellStyle name="Output 23" xfId="232"/>
    <cellStyle name="Output 23 10" xfId="26787"/>
    <cellStyle name="Output 23 2" xfId="619"/>
    <cellStyle name="Output 23 2 2" xfId="1596"/>
    <cellStyle name="Output 23 2 2 2" xfId="2866"/>
    <cellStyle name="Output 23 2 2 2 2" xfId="6427"/>
    <cellStyle name="Output 23 2 2 2 2 2" xfId="14621"/>
    <cellStyle name="Output 23 2 2 2 2 2 2" xfId="26593"/>
    <cellStyle name="Output 23 2 2 2 2 2 2 2" xfId="47779"/>
    <cellStyle name="Output 23 2 2 2 2 2 3" xfId="37175"/>
    <cellStyle name="Output 23 2 2 2 2 3" xfId="21480"/>
    <cellStyle name="Output 23 2 2 2 2 3 2" xfId="42667"/>
    <cellStyle name="Output 23 2 2 2 2 4" xfId="32083"/>
    <cellStyle name="Output 23 2 2 2 2_Table 2A-1_EFT (Annual)" xfId="7912"/>
    <cellStyle name="Output 23 2 2 2 3" xfId="11963"/>
    <cellStyle name="Output 23 2 2 2 3 2" xfId="24047"/>
    <cellStyle name="Output 23 2 2 2 3 2 2" xfId="45233"/>
    <cellStyle name="Output 23 2 2 2 3 3" xfId="34629"/>
    <cellStyle name="Output 23 2 2 2 4" xfId="18934"/>
    <cellStyle name="Output 23 2 2 2 4 2" xfId="40121"/>
    <cellStyle name="Output 23 2 2 2 5" xfId="29340"/>
    <cellStyle name="Output 23 2 2 2_Table 2A-1_EFT (Annual)" xfId="7911"/>
    <cellStyle name="Output 23 2 2 3" xfId="1936"/>
    <cellStyle name="Output 23 2 2 3 2" xfId="5497"/>
    <cellStyle name="Output 23 2 2 3 2 2" xfId="13712"/>
    <cellStyle name="Output 23 2 2 3 2 2 2" xfId="25700"/>
    <cellStyle name="Output 23 2 2 3 2 2 2 2" xfId="46886"/>
    <cellStyle name="Output 23 2 2 3 2 2 3" xfId="36282"/>
    <cellStyle name="Output 23 2 2 3 2 3" xfId="20587"/>
    <cellStyle name="Output 23 2 2 3 2 3 2" xfId="41774"/>
    <cellStyle name="Output 23 2 2 3 2 4" xfId="31154"/>
    <cellStyle name="Output 23 2 2 3 2_Table 2A-1_EFT (Annual)" xfId="7914"/>
    <cellStyle name="Output 23 2 2 3 3" xfId="11056"/>
    <cellStyle name="Output 23 2 2 3 3 2" xfId="23154"/>
    <cellStyle name="Output 23 2 2 3 3 2 2" xfId="44340"/>
    <cellStyle name="Output 23 2 2 3 3 3" xfId="33736"/>
    <cellStyle name="Output 23 2 2 3 4" xfId="18041"/>
    <cellStyle name="Output 23 2 2 3 4 2" xfId="39228"/>
    <cellStyle name="Output 23 2 2 3 5" xfId="28411"/>
    <cellStyle name="Output 23 2 2 3_Table 2A-1_EFT (Annual)" xfId="7913"/>
    <cellStyle name="Output 23 2 2 4" xfId="5157"/>
    <cellStyle name="Output 23 2 2 4 2" xfId="13417"/>
    <cellStyle name="Output 23 2 2 4 2 2" xfId="25423"/>
    <cellStyle name="Output 23 2 2 4 2 2 2" xfId="46609"/>
    <cellStyle name="Output 23 2 2 4 2 3" xfId="36005"/>
    <cellStyle name="Output 23 2 2 4 3" xfId="20310"/>
    <cellStyle name="Output 23 2 2 4 3 2" xfId="41497"/>
    <cellStyle name="Output 23 2 2 4 4" xfId="30814"/>
    <cellStyle name="Output 23 2 2 4_Table 2A-1_EFT (Annual)" xfId="7915"/>
    <cellStyle name="Output 23 2 2 5" xfId="10761"/>
    <cellStyle name="Output 23 2 2 5 2" xfId="22877"/>
    <cellStyle name="Output 23 2 2 5 2 2" xfId="44063"/>
    <cellStyle name="Output 23 2 2 5 3" xfId="33459"/>
    <cellStyle name="Output 23 2 2 6" xfId="17764"/>
    <cellStyle name="Output 23 2 2 6 2" xfId="38951"/>
    <cellStyle name="Output 23 2 2 7" xfId="28071"/>
    <cellStyle name="Output 23 2 2_Table 2A-1_EFT (Annual)" xfId="3408"/>
    <cellStyle name="Output 23 2 3" xfId="2335"/>
    <cellStyle name="Output 23 2 3 2" xfId="5896"/>
    <cellStyle name="Output 23 2 3 2 2" xfId="14111"/>
    <cellStyle name="Output 23 2 3 2 2 2" xfId="26099"/>
    <cellStyle name="Output 23 2 3 2 2 2 2" xfId="47285"/>
    <cellStyle name="Output 23 2 3 2 2 3" xfId="36681"/>
    <cellStyle name="Output 23 2 3 2 3" xfId="20986"/>
    <cellStyle name="Output 23 2 3 2 3 2" xfId="42173"/>
    <cellStyle name="Output 23 2 3 2 4" xfId="31553"/>
    <cellStyle name="Output 23 2 3 2_Table 2A-1_EFT (Annual)" xfId="7917"/>
    <cellStyle name="Output 23 2 3 3" xfId="11455"/>
    <cellStyle name="Output 23 2 3 3 2" xfId="23553"/>
    <cellStyle name="Output 23 2 3 3 2 2" xfId="44739"/>
    <cellStyle name="Output 23 2 3 3 3" xfId="34135"/>
    <cellStyle name="Output 23 2 3 4" xfId="18440"/>
    <cellStyle name="Output 23 2 3 4 2" xfId="39627"/>
    <cellStyle name="Output 23 2 3 5" xfId="28810"/>
    <cellStyle name="Output 23 2 3_Table 2A-1_EFT (Annual)" xfId="7916"/>
    <cellStyle name="Output 23 2 4" xfId="1761"/>
    <cellStyle name="Output 23 2 4 2" xfId="5322"/>
    <cellStyle name="Output 23 2 4 2 2" xfId="13547"/>
    <cellStyle name="Output 23 2 4 2 2 2" xfId="25538"/>
    <cellStyle name="Output 23 2 4 2 2 2 2" xfId="46724"/>
    <cellStyle name="Output 23 2 4 2 2 3" xfId="36120"/>
    <cellStyle name="Output 23 2 4 2 3" xfId="20425"/>
    <cellStyle name="Output 23 2 4 2 3 2" xfId="41612"/>
    <cellStyle name="Output 23 2 4 2 4" xfId="30979"/>
    <cellStyle name="Output 23 2 4 2_Table 2A-1_EFT (Annual)" xfId="7919"/>
    <cellStyle name="Output 23 2 4 3" xfId="10890"/>
    <cellStyle name="Output 23 2 4 3 2" xfId="22992"/>
    <cellStyle name="Output 23 2 4 3 2 2" xfId="44178"/>
    <cellStyle name="Output 23 2 4 3 3" xfId="33574"/>
    <cellStyle name="Output 23 2 4 4" xfId="17879"/>
    <cellStyle name="Output 23 2 4 4 2" xfId="39066"/>
    <cellStyle name="Output 23 2 4 5" xfId="28236"/>
    <cellStyle name="Output 23 2 4_Table 2A-1_EFT (Annual)" xfId="7918"/>
    <cellStyle name="Output 23 2 5" xfId="4189"/>
    <cellStyle name="Output 23 2 5 2" xfId="12513"/>
    <cellStyle name="Output 23 2 5 2 2" xfId="24535"/>
    <cellStyle name="Output 23 2 5 2 2 2" xfId="45721"/>
    <cellStyle name="Output 23 2 5 2 3" xfId="35117"/>
    <cellStyle name="Output 23 2 5 3" xfId="19422"/>
    <cellStyle name="Output 23 2 5 3 2" xfId="40609"/>
    <cellStyle name="Output 23 2 5 4" xfId="29877"/>
    <cellStyle name="Output 23 2 5_Table 2A-1_EFT (Annual)" xfId="7920"/>
    <cellStyle name="Output 23 2 6" xfId="9852"/>
    <cellStyle name="Output 23 2 6 2" xfId="21989"/>
    <cellStyle name="Output 23 2 6 2 2" xfId="43175"/>
    <cellStyle name="Output 23 2 6 3" xfId="32571"/>
    <cellStyle name="Output 23 2 7" xfId="16876"/>
    <cellStyle name="Output 23 2 7 2" xfId="38063"/>
    <cellStyle name="Output 23 2 8" xfId="27134"/>
    <cellStyle name="Output 23 2_Table 2A-1_EFT (Annual)" xfId="3407"/>
    <cellStyle name="Output 23 3" xfId="459"/>
    <cellStyle name="Output 23 3 2" xfId="1436"/>
    <cellStyle name="Output 23 3 2 2" xfId="2706"/>
    <cellStyle name="Output 23 3 2 2 2" xfId="6267"/>
    <cellStyle name="Output 23 3 2 2 2 2" xfId="14461"/>
    <cellStyle name="Output 23 3 2 2 2 2 2" xfId="26433"/>
    <cellStyle name="Output 23 3 2 2 2 2 2 2" xfId="47619"/>
    <cellStyle name="Output 23 3 2 2 2 2 3" xfId="37015"/>
    <cellStyle name="Output 23 3 2 2 2 3" xfId="21320"/>
    <cellStyle name="Output 23 3 2 2 2 3 2" xfId="42507"/>
    <cellStyle name="Output 23 3 2 2 2 4" xfId="31923"/>
    <cellStyle name="Output 23 3 2 2 2_Table 2A-1_EFT (Annual)" xfId="7922"/>
    <cellStyle name="Output 23 3 2 2 3" xfId="11803"/>
    <cellStyle name="Output 23 3 2 2 3 2" xfId="23887"/>
    <cellStyle name="Output 23 3 2 2 3 2 2" xfId="45073"/>
    <cellStyle name="Output 23 3 2 2 3 3" xfId="34469"/>
    <cellStyle name="Output 23 3 2 2 4" xfId="18774"/>
    <cellStyle name="Output 23 3 2 2 4 2" xfId="39961"/>
    <cellStyle name="Output 23 3 2 2 5" xfId="29180"/>
    <cellStyle name="Output 23 3 2 2_Table 2A-1_EFT (Annual)" xfId="7921"/>
    <cellStyle name="Output 23 3 2 3" xfId="1905"/>
    <cellStyle name="Output 23 3 2 3 2" xfId="5466"/>
    <cellStyle name="Output 23 3 2 3 2 2" xfId="13681"/>
    <cellStyle name="Output 23 3 2 3 2 2 2" xfId="25669"/>
    <cellStyle name="Output 23 3 2 3 2 2 2 2" xfId="46855"/>
    <cellStyle name="Output 23 3 2 3 2 2 3" xfId="36251"/>
    <cellStyle name="Output 23 3 2 3 2 3" xfId="20556"/>
    <cellStyle name="Output 23 3 2 3 2 3 2" xfId="41743"/>
    <cellStyle name="Output 23 3 2 3 2 4" xfId="31123"/>
    <cellStyle name="Output 23 3 2 3 2_Table 2A-1_EFT (Annual)" xfId="7924"/>
    <cellStyle name="Output 23 3 2 3 3" xfId="11025"/>
    <cellStyle name="Output 23 3 2 3 3 2" xfId="23123"/>
    <cellStyle name="Output 23 3 2 3 3 2 2" xfId="44309"/>
    <cellStyle name="Output 23 3 2 3 3 3" xfId="33705"/>
    <cellStyle name="Output 23 3 2 3 4" xfId="18010"/>
    <cellStyle name="Output 23 3 2 3 4 2" xfId="39197"/>
    <cellStyle name="Output 23 3 2 3 5" xfId="28380"/>
    <cellStyle name="Output 23 3 2 3_Table 2A-1_EFT (Annual)" xfId="7923"/>
    <cellStyle name="Output 23 3 2 4" xfId="4997"/>
    <cellStyle name="Output 23 3 2 4 2" xfId="13257"/>
    <cellStyle name="Output 23 3 2 4 2 2" xfId="25263"/>
    <cellStyle name="Output 23 3 2 4 2 2 2" xfId="46449"/>
    <cellStyle name="Output 23 3 2 4 2 3" xfId="35845"/>
    <cellStyle name="Output 23 3 2 4 3" xfId="20150"/>
    <cellStyle name="Output 23 3 2 4 3 2" xfId="41337"/>
    <cellStyle name="Output 23 3 2 4 4" xfId="30654"/>
    <cellStyle name="Output 23 3 2 4_Table 2A-1_EFT (Annual)" xfId="7925"/>
    <cellStyle name="Output 23 3 2 5" xfId="10601"/>
    <cellStyle name="Output 23 3 2 5 2" xfId="22717"/>
    <cellStyle name="Output 23 3 2 5 2 2" xfId="43903"/>
    <cellStyle name="Output 23 3 2 5 3" xfId="33299"/>
    <cellStyle name="Output 23 3 2 6" xfId="17604"/>
    <cellStyle name="Output 23 3 2 6 2" xfId="38791"/>
    <cellStyle name="Output 23 3 2 7" xfId="27911"/>
    <cellStyle name="Output 23 3 2_Table 2A-1_EFT (Annual)" xfId="3410"/>
    <cellStyle name="Output 23 3 3" xfId="2175"/>
    <cellStyle name="Output 23 3 3 2" xfId="5736"/>
    <cellStyle name="Output 23 3 3 2 2" xfId="13951"/>
    <cellStyle name="Output 23 3 3 2 2 2" xfId="25939"/>
    <cellStyle name="Output 23 3 3 2 2 2 2" xfId="47125"/>
    <cellStyle name="Output 23 3 3 2 2 3" xfId="36521"/>
    <cellStyle name="Output 23 3 3 2 3" xfId="20826"/>
    <cellStyle name="Output 23 3 3 2 3 2" xfId="42013"/>
    <cellStyle name="Output 23 3 3 2 4" xfId="31393"/>
    <cellStyle name="Output 23 3 3 2_Table 2A-1_EFT (Annual)" xfId="7927"/>
    <cellStyle name="Output 23 3 3 3" xfId="11295"/>
    <cellStyle name="Output 23 3 3 3 2" xfId="23393"/>
    <cellStyle name="Output 23 3 3 3 2 2" xfId="44579"/>
    <cellStyle name="Output 23 3 3 3 3" xfId="33975"/>
    <cellStyle name="Output 23 3 3 4" xfId="18280"/>
    <cellStyle name="Output 23 3 3 4 2" xfId="39467"/>
    <cellStyle name="Output 23 3 3 5" xfId="28650"/>
    <cellStyle name="Output 23 3 3_Table 2A-1_EFT (Annual)" xfId="7926"/>
    <cellStyle name="Output 23 3 4" xfId="1730"/>
    <cellStyle name="Output 23 3 4 2" xfId="5291"/>
    <cellStyle name="Output 23 3 4 2 2" xfId="13516"/>
    <cellStyle name="Output 23 3 4 2 2 2" xfId="25507"/>
    <cellStyle name="Output 23 3 4 2 2 2 2" xfId="46693"/>
    <cellStyle name="Output 23 3 4 2 2 3" xfId="36089"/>
    <cellStyle name="Output 23 3 4 2 3" xfId="20394"/>
    <cellStyle name="Output 23 3 4 2 3 2" xfId="41581"/>
    <cellStyle name="Output 23 3 4 2 4" xfId="30948"/>
    <cellStyle name="Output 23 3 4 2_Table 2A-1_EFT (Annual)" xfId="7929"/>
    <cellStyle name="Output 23 3 4 3" xfId="10859"/>
    <cellStyle name="Output 23 3 4 3 2" xfId="22961"/>
    <cellStyle name="Output 23 3 4 3 2 2" xfId="44147"/>
    <cellStyle name="Output 23 3 4 3 3" xfId="33543"/>
    <cellStyle name="Output 23 3 4 4" xfId="17848"/>
    <cellStyle name="Output 23 3 4 4 2" xfId="39035"/>
    <cellStyle name="Output 23 3 4 5" xfId="28205"/>
    <cellStyle name="Output 23 3 4_Table 2A-1_EFT (Annual)" xfId="7928"/>
    <cellStyle name="Output 23 3 5" xfId="4029"/>
    <cellStyle name="Output 23 3 5 2" xfId="12353"/>
    <cellStyle name="Output 23 3 5 2 2" xfId="24375"/>
    <cellStyle name="Output 23 3 5 2 2 2" xfId="45561"/>
    <cellStyle name="Output 23 3 5 2 3" xfId="34957"/>
    <cellStyle name="Output 23 3 5 3" xfId="19262"/>
    <cellStyle name="Output 23 3 5 3 2" xfId="40449"/>
    <cellStyle name="Output 23 3 5 4" xfId="29717"/>
    <cellStyle name="Output 23 3 5_Table 2A-1_EFT (Annual)" xfId="7930"/>
    <cellStyle name="Output 23 3 6" xfId="9692"/>
    <cellStyle name="Output 23 3 6 2" xfId="21829"/>
    <cellStyle name="Output 23 3 6 2 2" xfId="43015"/>
    <cellStyle name="Output 23 3 6 3" xfId="32411"/>
    <cellStyle name="Output 23 3 7" xfId="16716"/>
    <cellStyle name="Output 23 3 7 2" xfId="37903"/>
    <cellStyle name="Output 23 3 8" xfId="26974"/>
    <cellStyle name="Output 23 3_Table 2A-1_EFT (Annual)" xfId="3409"/>
    <cellStyle name="Output 23 4" xfId="1274"/>
    <cellStyle name="Output 23 4 2" xfId="2544"/>
    <cellStyle name="Output 23 4 2 2" xfId="6105"/>
    <cellStyle name="Output 23 4 2 2 2" xfId="14299"/>
    <cellStyle name="Output 23 4 2 2 2 2" xfId="26271"/>
    <cellStyle name="Output 23 4 2 2 2 2 2" xfId="47457"/>
    <cellStyle name="Output 23 4 2 2 2 3" xfId="36853"/>
    <cellStyle name="Output 23 4 2 2 3" xfId="21158"/>
    <cellStyle name="Output 23 4 2 2 3 2" xfId="42345"/>
    <cellStyle name="Output 23 4 2 2 4" xfId="31761"/>
    <cellStyle name="Output 23 4 2 2_Table 2A-1_EFT (Annual)" xfId="7932"/>
    <cellStyle name="Output 23 4 2 3" xfId="11641"/>
    <cellStyle name="Output 23 4 2 3 2" xfId="23725"/>
    <cellStyle name="Output 23 4 2 3 2 2" xfId="44911"/>
    <cellStyle name="Output 23 4 2 3 3" xfId="34307"/>
    <cellStyle name="Output 23 4 2 4" xfId="18612"/>
    <cellStyle name="Output 23 4 2 4 2" xfId="39799"/>
    <cellStyle name="Output 23 4 2 5" xfId="29018"/>
    <cellStyle name="Output 23 4 2_Table 2A-1_EFT (Annual)" xfId="7931"/>
    <cellStyle name="Output 23 4 3" xfId="1842"/>
    <cellStyle name="Output 23 4 3 2" xfId="5403"/>
    <cellStyle name="Output 23 4 3 2 2" xfId="13618"/>
    <cellStyle name="Output 23 4 3 2 2 2" xfId="25606"/>
    <cellStyle name="Output 23 4 3 2 2 2 2" xfId="46792"/>
    <cellStyle name="Output 23 4 3 2 2 3" xfId="36188"/>
    <cellStyle name="Output 23 4 3 2 3" xfId="20493"/>
    <cellStyle name="Output 23 4 3 2 3 2" xfId="41680"/>
    <cellStyle name="Output 23 4 3 2 4" xfId="31060"/>
    <cellStyle name="Output 23 4 3 2_Table 2A-1_EFT (Annual)" xfId="7934"/>
    <cellStyle name="Output 23 4 3 3" xfId="10962"/>
    <cellStyle name="Output 23 4 3 3 2" xfId="23060"/>
    <cellStyle name="Output 23 4 3 3 2 2" xfId="44246"/>
    <cellStyle name="Output 23 4 3 3 3" xfId="33642"/>
    <cellStyle name="Output 23 4 3 4" xfId="17947"/>
    <cellStyle name="Output 23 4 3 4 2" xfId="39134"/>
    <cellStyle name="Output 23 4 3 5" xfId="28317"/>
    <cellStyle name="Output 23 4 3_Table 2A-1_EFT (Annual)" xfId="7933"/>
    <cellStyle name="Output 23 4 4" xfId="4835"/>
    <cellStyle name="Output 23 4 4 2" xfId="13095"/>
    <cellStyle name="Output 23 4 4 2 2" xfId="25101"/>
    <cellStyle name="Output 23 4 4 2 2 2" xfId="46287"/>
    <cellStyle name="Output 23 4 4 2 3" xfId="35683"/>
    <cellStyle name="Output 23 4 4 3" xfId="19988"/>
    <cellStyle name="Output 23 4 4 3 2" xfId="41175"/>
    <cellStyle name="Output 23 4 4 4" xfId="30492"/>
    <cellStyle name="Output 23 4 4_Table 2A-1_EFT (Annual)" xfId="7935"/>
    <cellStyle name="Output 23 4 5" xfId="10439"/>
    <cellStyle name="Output 23 4 5 2" xfId="22555"/>
    <cellStyle name="Output 23 4 5 2 2" xfId="43741"/>
    <cellStyle name="Output 23 4 5 3" xfId="33137"/>
    <cellStyle name="Output 23 4 6" xfId="17442"/>
    <cellStyle name="Output 23 4 6 2" xfId="38629"/>
    <cellStyle name="Output 23 4 7" xfId="27749"/>
    <cellStyle name="Output 23 4_Table 2A-1_EFT (Annual)" xfId="3411"/>
    <cellStyle name="Output 23 5" xfId="2013"/>
    <cellStyle name="Output 23 5 2" xfId="5574"/>
    <cellStyle name="Output 23 5 2 2" xfId="13789"/>
    <cellStyle name="Output 23 5 2 2 2" xfId="25777"/>
    <cellStyle name="Output 23 5 2 2 2 2" xfId="46963"/>
    <cellStyle name="Output 23 5 2 2 3" xfId="36359"/>
    <cellStyle name="Output 23 5 2 3" xfId="20664"/>
    <cellStyle name="Output 23 5 2 3 2" xfId="41851"/>
    <cellStyle name="Output 23 5 2 4" xfId="31231"/>
    <cellStyle name="Output 23 5 2_Table 2A-1_EFT (Annual)" xfId="7937"/>
    <cellStyle name="Output 23 5 3" xfId="11133"/>
    <cellStyle name="Output 23 5 3 2" xfId="23231"/>
    <cellStyle name="Output 23 5 3 2 2" xfId="44417"/>
    <cellStyle name="Output 23 5 3 3" xfId="33813"/>
    <cellStyle name="Output 23 5 4" xfId="18118"/>
    <cellStyle name="Output 23 5 4 2" xfId="39305"/>
    <cellStyle name="Output 23 5 5" xfId="28488"/>
    <cellStyle name="Output 23 5_Table 2A-1_EFT (Annual)" xfId="7936"/>
    <cellStyle name="Output 23 6" xfId="1674"/>
    <cellStyle name="Output 23 6 2" xfId="5235"/>
    <cellStyle name="Output 23 6 2 2" xfId="13478"/>
    <cellStyle name="Output 23 6 2 2 2" xfId="25476"/>
    <cellStyle name="Output 23 6 2 2 2 2" xfId="46662"/>
    <cellStyle name="Output 23 6 2 2 3" xfId="36058"/>
    <cellStyle name="Output 23 6 2 3" xfId="20363"/>
    <cellStyle name="Output 23 6 2 3 2" xfId="41550"/>
    <cellStyle name="Output 23 6 2 4" xfId="30892"/>
    <cellStyle name="Output 23 6 2_Table 2A-1_EFT (Annual)" xfId="7939"/>
    <cellStyle name="Output 23 6 3" xfId="10823"/>
    <cellStyle name="Output 23 6 3 2" xfId="22930"/>
    <cellStyle name="Output 23 6 3 2 2" xfId="44116"/>
    <cellStyle name="Output 23 6 3 3" xfId="33512"/>
    <cellStyle name="Output 23 6 4" xfId="17817"/>
    <cellStyle name="Output 23 6 4 2" xfId="39004"/>
    <cellStyle name="Output 23 6 5" xfId="28149"/>
    <cellStyle name="Output 23 6_Table 2A-1_EFT (Annual)" xfId="7938"/>
    <cellStyle name="Output 23 7" xfId="3821"/>
    <cellStyle name="Output 23 7 2" xfId="12184"/>
    <cellStyle name="Output 23 7 2 2" xfId="24213"/>
    <cellStyle name="Output 23 7 2 2 2" xfId="45399"/>
    <cellStyle name="Output 23 7 2 3" xfId="34795"/>
    <cellStyle name="Output 23 7 3" xfId="19100"/>
    <cellStyle name="Output 23 7 3 2" xfId="40287"/>
    <cellStyle name="Output 23 7 4" xfId="29530"/>
    <cellStyle name="Output 23 7_Table 2A-1_EFT (Annual)" xfId="7940"/>
    <cellStyle name="Output 23 8" xfId="9503"/>
    <cellStyle name="Output 23 8 2" xfId="21667"/>
    <cellStyle name="Output 23 8 2 2" xfId="42853"/>
    <cellStyle name="Output 23 8 3" xfId="32249"/>
    <cellStyle name="Output 23 9" xfId="16554"/>
    <cellStyle name="Output 23 9 2" xfId="37741"/>
    <cellStyle name="Output 23_Table 2A-1_EFT (Annual)" xfId="3406"/>
    <cellStyle name="Output 24" xfId="183"/>
    <cellStyle name="Output 24 10" xfId="26738"/>
    <cellStyle name="Output 24 2" xfId="576"/>
    <cellStyle name="Output 24 2 2" xfId="1553"/>
    <cellStyle name="Output 24 2 2 2" xfId="2823"/>
    <cellStyle name="Output 24 2 2 2 2" xfId="6384"/>
    <cellStyle name="Output 24 2 2 2 2 2" xfId="14578"/>
    <cellStyle name="Output 24 2 2 2 2 2 2" xfId="26550"/>
    <cellStyle name="Output 24 2 2 2 2 2 2 2" xfId="47736"/>
    <cellStyle name="Output 24 2 2 2 2 2 3" xfId="37132"/>
    <cellStyle name="Output 24 2 2 2 2 3" xfId="21437"/>
    <cellStyle name="Output 24 2 2 2 2 3 2" xfId="42624"/>
    <cellStyle name="Output 24 2 2 2 2 4" xfId="32040"/>
    <cellStyle name="Output 24 2 2 2 2_Table 2A-1_EFT (Annual)" xfId="7942"/>
    <cellStyle name="Output 24 2 2 2 3" xfId="11920"/>
    <cellStyle name="Output 24 2 2 2 3 2" xfId="24004"/>
    <cellStyle name="Output 24 2 2 2 3 2 2" xfId="45190"/>
    <cellStyle name="Output 24 2 2 2 3 3" xfId="34586"/>
    <cellStyle name="Output 24 2 2 2 4" xfId="18891"/>
    <cellStyle name="Output 24 2 2 2 4 2" xfId="40078"/>
    <cellStyle name="Output 24 2 2 2 5" xfId="29297"/>
    <cellStyle name="Output 24 2 2 2_Table 2A-1_EFT (Annual)" xfId="7941"/>
    <cellStyle name="Output 24 2 2 3" xfId="1928"/>
    <cellStyle name="Output 24 2 2 3 2" xfId="5489"/>
    <cellStyle name="Output 24 2 2 3 2 2" xfId="13704"/>
    <cellStyle name="Output 24 2 2 3 2 2 2" xfId="25692"/>
    <cellStyle name="Output 24 2 2 3 2 2 2 2" xfId="46878"/>
    <cellStyle name="Output 24 2 2 3 2 2 3" xfId="36274"/>
    <cellStyle name="Output 24 2 2 3 2 3" xfId="20579"/>
    <cellStyle name="Output 24 2 2 3 2 3 2" xfId="41766"/>
    <cellStyle name="Output 24 2 2 3 2 4" xfId="31146"/>
    <cellStyle name="Output 24 2 2 3 2_Table 2A-1_EFT (Annual)" xfId="7944"/>
    <cellStyle name="Output 24 2 2 3 3" xfId="11048"/>
    <cellStyle name="Output 24 2 2 3 3 2" xfId="23146"/>
    <cellStyle name="Output 24 2 2 3 3 2 2" xfId="44332"/>
    <cellStyle name="Output 24 2 2 3 3 3" xfId="33728"/>
    <cellStyle name="Output 24 2 2 3 4" xfId="18033"/>
    <cellStyle name="Output 24 2 2 3 4 2" xfId="39220"/>
    <cellStyle name="Output 24 2 2 3 5" xfId="28403"/>
    <cellStyle name="Output 24 2 2 3_Table 2A-1_EFT (Annual)" xfId="7943"/>
    <cellStyle name="Output 24 2 2 4" xfId="5114"/>
    <cellStyle name="Output 24 2 2 4 2" xfId="13374"/>
    <cellStyle name="Output 24 2 2 4 2 2" xfId="25380"/>
    <cellStyle name="Output 24 2 2 4 2 2 2" xfId="46566"/>
    <cellStyle name="Output 24 2 2 4 2 3" xfId="35962"/>
    <cellStyle name="Output 24 2 2 4 3" xfId="20267"/>
    <cellStyle name="Output 24 2 2 4 3 2" xfId="41454"/>
    <cellStyle name="Output 24 2 2 4 4" xfId="30771"/>
    <cellStyle name="Output 24 2 2 4_Table 2A-1_EFT (Annual)" xfId="7945"/>
    <cellStyle name="Output 24 2 2 5" xfId="10718"/>
    <cellStyle name="Output 24 2 2 5 2" xfId="22834"/>
    <cellStyle name="Output 24 2 2 5 2 2" xfId="44020"/>
    <cellStyle name="Output 24 2 2 5 3" xfId="33416"/>
    <cellStyle name="Output 24 2 2 6" xfId="17721"/>
    <cellStyle name="Output 24 2 2 6 2" xfId="38908"/>
    <cellStyle name="Output 24 2 2 7" xfId="28028"/>
    <cellStyle name="Output 24 2 2_Table 2A-1_EFT (Annual)" xfId="3414"/>
    <cellStyle name="Output 24 2 3" xfId="2292"/>
    <cellStyle name="Output 24 2 3 2" xfId="5853"/>
    <cellStyle name="Output 24 2 3 2 2" xfId="14068"/>
    <cellStyle name="Output 24 2 3 2 2 2" xfId="26056"/>
    <cellStyle name="Output 24 2 3 2 2 2 2" xfId="47242"/>
    <cellStyle name="Output 24 2 3 2 2 3" xfId="36638"/>
    <cellStyle name="Output 24 2 3 2 3" xfId="20943"/>
    <cellStyle name="Output 24 2 3 2 3 2" xfId="42130"/>
    <cellStyle name="Output 24 2 3 2 4" xfId="31510"/>
    <cellStyle name="Output 24 2 3 2_Table 2A-1_EFT (Annual)" xfId="7947"/>
    <cellStyle name="Output 24 2 3 3" xfId="11412"/>
    <cellStyle name="Output 24 2 3 3 2" xfId="23510"/>
    <cellStyle name="Output 24 2 3 3 2 2" xfId="44696"/>
    <cellStyle name="Output 24 2 3 3 3" xfId="34092"/>
    <cellStyle name="Output 24 2 3 4" xfId="18397"/>
    <cellStyle name="Output 24 2 3 4 2" xfId="39584"/>
    <cellStyle name="Output 24 2 3 5" xfId="28767"/>
    <cellStyle name="Output 24 2 3_Table 2A-1_EFT (Annual)" xfId="7946"/>
    <cellStyle name="Output 24 2 4" xfId="1753"/>
    <cellStyle name="Output 24 2 4 2" xfId="5314"/>
    <cellStyle name="Output 24 2 4 2 2" xfId="13539"/>
    <cellStyle name="Output 24 2 4 2 2 2" xfId="25530"/>
    <cellStyle name="Output 24 2 4 2 2 2 2" xfId="46716"/>
    <cellStyle name="Output 24 2 4 2 2 3" xfId="36112"/>
    <cellStyle name="Output 24 2 4 2 3" xfId="20417"/>
    <cellStyle name="Output 24 2 4 2 3 2" xfId="41604"/>
    <cellStyle name="Output 24 2 4 2 4" xfId="30971"/>
    <cellStyle name="Output 24 2 4 2_Table 2A-1_EFT (Annual)" xfId="7949"/>
    <cellStyle name="Output 24 2 4 3" xfId="10882"/>
    <cellStyle name="Output 24 2 4 3 2" xfId="22984"/>
    <cellStyle name="Output 24 2 4 3 2 2" xfId="44170"/>
    <cellStyle name="Output 24 2 4 3 3" xfId="33566"/>
    <cellStyle name="Output 24 2 4 4" xfId="17871"/>
    <cellStyle name="Output 24 2 4 4 2" xfId="39058"/>
    <cellStyle name="Output 24 2 4 5" xfId="28228"/>
    <cellStyle name="Output 24 2 4_Table 2A-1_EFT (Annual)" xfId="7948"/>
    <cellStyle name="Output 24 2 5" xfId="4146"/>
    <cellStyle name="Output 24 2 5 2" xfId="12470"/>
    <cellStyle name="Output 24 2 5 2 2" xfId="24492"/>
    <cellStyle name="Output 24 2 5 2 2 2" xfId="45678"/>
    <cellStyle name="Output 24 2 5 2 3" xfId="35074"/>
    <cellStyle name="Output 24 2 5 3" xfId="19379"/>
    <cellStyle name="Output 24 2 5 3 2" xfId="40566"/>
    <cellStyle name="Output 24 2 5 4" xfId="29834"/>
    <cellStyle name="Output 24 2 5_Table 2A-1_EFT (Annual)" xfId="7950"/>
    <cellStyle name="Output 24 2 6" xfId="9809"/>
    <cellStyle name="Output 24 2 6 2" xfId="21946"/>
    <cellStyle name="Output 24 2 6 2 2" xfId="43132"/>
    <cellStyle name="Output 24 2 6 3" xfId="32528"/>
    <cellStyle name="Output 24 2 7" xfId="16833"/>
    <cellStyle name="Output 24 2 7 2" xfId="38020"/>
    <cellStyle name="Output 24 2 8" xfId="27091"/>
    <cellStyle name="Output 24 2_Table 2A-1_EFT (Annual)" xfId="3413"/>
    <cellStyle name="Output 24 3" xfId="414"/>
    <cellStyle name="Output 24 3 2" xfId="1397"/>
    <cellStyle name="Output 24 3 2 2" xfId="2667"/>
    <cellStyle name="Output 24 3 2 2 2" xfId="6228"/>
    <cellStyle name="Output 24 3 2 2 2 2" xfId="14422"/>
    <cellStyle name="Output 24 3 2 2 2 2 2" xfId="26394"/>
    <cellStyle name="Output 24 3 2 2 2 2 2 2" xfId="47580"/>
    <cellStyle name="Output 24 3 2 2 2 2 3" xfId="36976"/>
    <cellStyle name="Output 24 3 2 2 2 3" xfId="21281"/>
    <cellStyle name="Output 24 3 2 2 2 3 2" xfId="42468"/>
    <cellStyle name="Output 24 3 2 2 2 4" xfId="31884"/>
    <cellStyle name="Output 24 3 2 2 2_Table 2A-1_EFT (Annual)" xfId="7952"/>
    <cellStyle name="Output 24 3 2 2 3" xfId="11764"/>
    <cellStyle name="Output 24 3 2 2 3 2" xfId="23848"/>
    <cellStyle name="Output 24 3 2 2 3 2 2" xfId="45034"/>
    <cellStyle name="Output 24 3 2 2 3 3" xfId="34430"/>
    <cellStyle name="Output 24 3 2 2 4" xfId="18735"/>
    <cellStyle name="Output 24 3 2 2 4 2" xfId="39922"/>
    <cellStyle name="Output 24 3 2 2 5" xfId="29141"/>
    <cellStyle name="Output 24 3 2 2_Table 2A-1_EFT (Annual)" xfId="7951"/>
    <cellStyle name="Output 24 3 2 3" xfId="1897"/>
    <cellStyle name="Output 24 3 2 3 2" xfId="5458"/>
    <cellStyle name="Output 24 3 2 3 2 2" xfId="13673"/>
    <cellStyle name="Output 24 3 2 3 2 2 2" xfId="25661"/>
    <cellStyle name="Output 24 3 2 3 2 2 2 2" xfId="46847"/>
    <cellStyle name="Output 24 3 2 3 2 2 3" xfId="36243"/>
    <cellStyle name="Output 24 3 2 3 2 3" xfId="20548"/>
    <cellStyle name="Output 24 3 2 3 2 3 2" xfId="41735"/>
    <cellStyle name="Output 24 3 2 3 2 4" xfId="31115"/>
    <cellStyle name="Output 24 3 2 3 2_Table 2A-1_EFT (Annual)" xfId="7954"/>
    <cellStyle name="Output 24 3 2 3 3" xfId="11017"/>
    <cellStyle name="Output 24 3 2 3 3 2" xfId="23115"/>
    <cellStyle name="Output 24 3 2 3 3 2 2" xfId="44301"/>
    <cellStyle name="Output 24 3 2 3 3 3" xfId="33697"/>
    <cellStyle name="Output 24 3 2 3 4" xfId="18002"/>
    <cellStyle name="Output 24 3 2 3 4 2" xfId="39189"/>
    <cellStyle name="Output 24 3 2 3 5" xfId="28372"/>
    <cellStyle name="Output 24 3 2 3_Table 2A-1_EFT (Annual)" xfId="7953"/>
    <cellStyle name="Output 24 3 2 4" xfId="4958"/>
    <cellStyle name="Output 24 3 2 4 2" xfId="13218"/>
    <cellStyle name="Output 24 3 2 4 2 2" xfId="25224"/>
    <cellStyle name="Output 24 3 2 4 2 2 2" xfId="46410"/>
    <cellStyle name="Output 24 3 2 4 2 3" xfId="35806"/>
    <cellStyle name="Output 24 3 2 4 3" xfId="20111"/>
    <cellStyle name="Output 24 3 2 4 3 2" xfId="41298"/>
    <cellStyle name="Output 24 3 2 4 4" xfId="30615"/>
    <cellStyle name="Output 24 3 2 4_Table 2A-1_EFT (Annual)" xfId="7955"/>
    <cellStyle name="Output 24 3 2 5" xfId="10562"/>
    <cellStyle name="Output 24 3 2 5 2" xfId="22678"/>
    <cellStyle name="Output 24 3 2 5 2 2" xfId="43864"/>
    <cellStyle name="Output 24 3 2 5 3" xfId="33260"/>
    <cellStyle name="Output 24 3 2 6" xfId="17565"/>
    <cellStyle name="Output 24 3 2 6 2" xfId="38752"/>
    <cellStyle name="Output 24 3 2 7" xfId="27872"/>
    <cellStyle name="Output 24 3 2_Table 2A-1_EFT (Annual)" xfId="3416"/>
    <cellStyle name="Output 24 3 3" xfId="2136"/>
    <cellStyle name="Output 24 3 3 2" xfId="5697"/>
    <cellStyle name="Output 24 3 3 2 2" xfId="13912"/>
    <cellStyle name="Output 24 3 3 2 2 2" xfId="25900"/>
    <cellStyle name="Output 24 3 3 2 2 2 2" xfId="47086"/>
    <cellStyle name="Output 24 3 3 2 2 3" xfId="36482"/>
    <cellStyle name="Output 24 3 3 2 3" xfId="20787"/>
    <cellStyle name="Output 24 3 3 2 3 2" xfId="41974"/>
    <cellStyle name="Output 24 3 3 2 4" xfId="31354"/>
    <cellStyle name="Output 24 3 3 2_Table 2A-1_EFT (Annual)" xfId="7957"/>
    <cellStyle name="Output 24 3 3 3" xfId="11256"/>
    <cellStyle name="Output 24 3 3 3 2" xfId="23354"/>
    <cellStyle name="Output 24 3 3 3 2 2" xfId="44540"/>
    <cellStyle name="Output 24 3 3 3 3" xfId="33936"/>
    <cellStyle name="Output 24 3 3 4" xfId="18241"/>
    <cellStyle name="Output 24 3 3 4 2" xfId="39428"/>
    <cellStyle name="Output 24 3 3 5" xfId="28611"/>
    <cellStyle name="Output 24 3 3_Table 2A-1_EFT (Annual)" xfId="7956"/>
    <cellStyle name="Output 24 3 4" xfId="1717"/>
    <cellStyle name="Output 24 3 4 2" xfId="5278"/>
    <cellStyle name="Output 24 3 4 2 2" xfId="13507"/>
    <cellStyle name="Output 24 3 4 2 2 2" xfId="25500"/>
    <cellStyle name="Output 24 3 4 2 2 2 2" xfId="46686"/>
    <cellStyle name="Output 24 3 4 2 2 3" xfId="36082"/>
    <cellStyle name="Output 24 3 4 2 3" xfId="20387"/>
    <cellStyle name="Output 24 3 4 2 3 2" xfId="41574"/>
    <cellStyle name="Output 24 3 4 2 4" xfId="30935"/>
    <cellStyle name="Output 24 3 4 2_Table 2A-1_EFT (Annual)" xfId="7959"/>
    <cellStyle name="Output 24 3 4 3" xfId="10851"/>
    <cellStyle name="Output 24 3 4 3 2" xfId="22954"/>
    <cellStyle name="Output 24 3 4 3 2 2" xfId="44140"/>
    <cellStyle name="Output 24 3 4 3 3" xfId="33536"/>
    <cellStyle name="Output 24 3 4 4" xfId="17841"/>
    <cellStyle name="Output 24 3 4 4 2" xfId="39028"/>
    <cellStyle name="Output 24 3 4 5" xfId="28192"/>
    <cellStyle name="Output 24 3 4_Table 2A-1_EFT (Annual)" xfId="7958"/>
    <cellStyle name="Output 24 3 5" xfId="3984"/>
    <cellStyle name="Output 24 3 5 2" xfId="12312"/>
    <cellStyle name="Output 24 3 5 2 2" xfId="24336"/>
    <cellStyle name="Output 24 3 5 2 2 2" xfId="45522"/>
    <cellStyle name="Output 24 3 5 2 3" xfId="34918"/>
    <cellStyle name="Output 24 3 5 3" xfId="19223"/>
    <cellStyle name="Output 24 3 5 3 2" xfId="40410"/>
    <cellStyle name="Output 24 3 5 4" xfId="29672"/>
    <cellStyle name="Output 24 3 5_Table 2A-1_EFT (Annual)" xfId="7960"/>
    <cellStyle name="Output 24 3 6" xfId="9649"/>
    <cellStyle name="Output 24 3 6 2" xfId="21790"/>
    <cellStyle name="Output 24 3 6 2 2" xfId="42976"/>
    <cellStyle name="Output 24 3 6 3" xfId="32372"/>
    <cellStyle name="Output 24 3 7" xfId="16677"/>
    <cellStyle name="Output 24 3 7 2" xfId="37864"/>
    <cellStyle name="Output 24 3 8" xfId="26929"/>
    <cellStyle name="Output 24 3_Table 2A-1_EFT (Annual)" xfId="3415"/>
    <cellStyle name="Output 24 4" xfId="1231"/>
    <cellStyle name="Output 24 4 2" xfId="2501"/>
    <cellStyle name="Output 24 4 2 2" xfId="6062"/>
    <cellStyle name="Output 24 4 2 2 2" xfId="14256"/>
    <cellStyle name="Output 24 4 2 2 2 2" xfId="26228"/>
    <cellStyle name="Output 24 4 2 2 2 2 2" xfId="47414"/>
    <cellStyle name="Output 24 4 2 2 2 3" xfId="36810"/>
    <cellStyle name="Output 24 4 2 2 3" xfId="21115"/>
    <cellStyle name="Output 24 4 2 2 3 2" xfId="42302"/>
    <cellStyle name="Output 24 4 2 2 4" xfId="31718"/>
    <cellStyle name="Output 24 4 2 2_Table 2A-1_EFT (Annual)" xfId="7962"/>
    <cellStyle name="Output 24 4 2 3" xfId="11598"/>
    <cellStyle name="Output 24 4 2 3 2" xfId="23682"/>
    <cellStyle name="Output 24 4 2 3 2 2" xfId="44868"/>
    <cellStyle name="Output 24 4 2 3 3" xfId="34264"/>
    <cellStyle name="Output 24 4 2 4" xfId="18569"/>
    <cellStyle name="Output 24 4 2 4 2" xfId="39756"/>
    <cellStyle name="Output 24 4 2 5" xfId="28975"/>
    <cellStyle name="Output 24 4 2_Table 2A-1_EFT (Annual)" xfId="7961"/>
    <cellStyle name="Output 24 4 3" xfId="1833"/>
    <cellStyle name="Output 24 4 3 2" xfId="5394"/>
    <cellStyle name="Output 24 4 3 2 2" xfId="13609"/>
    <cellStyle name="Output 24 4 3 2 2 2" xfId="25597"/>
    <cellStyle name="Output 24 4 3 2 2 2 2" xfId="46783"/>
    <cellStyle name="Output 24 4 3 2 2 3" xfId="36179"/>
    <cellStyle name="Output 24 4 3 2 3" xfId="20484"/>
    <cellStyle name="Output 24 4 3 2 3 2" xfId="41671"/>
    <cellStyle name="Output 24 4 3 2 4" xfId="31051"/>
    <cellStyle name="Output 24 4 3 2_Table 2A-1_EFT (Annual)" xfId="7964"/>
    <cellStyle name="Output 24 4 3 3" xfId="10953"/>
    <cellStyle name="Output 24 4 3 3 2" xfId="23051"/>
    <cellStyle name="Output 24 4 3 3 2 2" xfId="44237"/>
    <cellStyle name="Output 24 4 3 3 3" xfId="33633"/>
    <cellStyle name="Output 24 4 3 4" xfId="17938"/>
    <cellStyle name="Output 24 4 3 4 2" xfId="39125"/>
    <cellStyle name="Output 24 4 3 5" xfId="28308"/>
    <cellStyle name="Output 24 4 3_Table 2A-1_EFT (Annual)" xfId="7963"/>
    <cellStyle name="Output 24 4 4" xfId="4792"/>
    <cellStyle name="Output 24 4 4 2" xfId="13052"/>
    <cellStyle name="Output 24 4 4 2 2" xfId="25058"/>
    <cellStyle name="Output 24 4 4 2 2 2" xfId="46244"/>
    <cellStyle name="Output 24 4 4 2 3" xfId="35640"/>
    <cellStyle name="Output 24 4 4 3" xfId="19945"/>
    <cellStyle name="Output 24 4 4 3 2" xfId="41132"/>
    <cellStyle name="Output 24 4 4 4" xfId="30449"/>
    <cellStyle name="Output 24 4 4_Table 2A-1_EFT (Annual)" xfId="7965"/>
    <cellStyle name="Output 24 4 5" xfId="10396"/>
    <cellStyle name="Output 24 4 5 2" xfId="22512"/>
    <cellStyle name="Output 24 4 5 2 2" xfId="43698"/>
    <cellStyle name="Output 24 4 5 3" xfId="33094"/>
    <cellStyle name="Output 24 4 6" xfId="17399"/>
    <cellStyle name="Output 24 4 6 2" xfId="38586"/>
    <cellStyle name="Output 24 4 7" xfId="27706"/>
    <cellStyle name="Output 24 4_Table 2A-1_EFT (Annual)" xfId="3417"/>
    <cellStyle name="Output 24 5" xfId="1970"/>
    <cellStyle name="Output 24 5 2" xfId="5531"/>
    <cellStyle name="Output 24 5 2 2" xfId="13746"/>
    <cellStyle name="Output 24 5 2 2 2" xfId="25734"/>
    <cellStyle name="Output 24 5 2 2 2 2" xfId="46920"/>
    <cellStyle name="Output 24 5 2 2 3" xfId="36316"/>
    <cellStyle name="Output 24 5 2 3" xfId="20621"/>
    <cellStyle name="Output 24 5 2 3 2" xfId="41808"/>
    <cellStyle name="Output 24 5 2 4" xfId="31188"/>
    <cellStyle name="Output 24 5 2_Table 2A-1_EFT (Annual)" xfId="7967"/>
    <cellStyle name="Output 24 5 3" xfId="11090"/>
    <cellStyle name="Output 24 5 3 2" xfId="23188"/>
    <cellStyle name="Output 24 5 3 2 2" xfId="44374"/>
    <cellStyle name="Output 24 5 3 3" xfId="33770"/>
    <cellStyle name="Output 24 5 4" xfId="18075"/>
    <cellStyle name="Output 24 5 4 2" xfId="39262"/>
    <cellStyle name="Output 24 5 5" xfId="28445"/>
    <cellStyle name="Output 24 5_Table 2A-1_EFT (Annual)" xfId="7966"/>
    <cellStyle name="Output 24 6" xfId="1660"/>
    <cellStyle name="Output 24 6 2" xfId="5221"/>
    <cellStyle name="Output 24 6 2 2" xfId="13468"/>
    <cellStyle name="Output 24 6 2 2 2" xfId="25468"/>
    <cellStyle name="Output 24 6 2 2 2 2" xfId="46654"/>
    <cellStyle name="Output 24 6 2 2 3" xfId="36050"/>
    <cellStyle name="Output 24 6 2 3" xfId="20355"/>
    <cellStyle name="Output 24 6 2 3 2" xfId="41542"/>
    <cellStyle name="Output 24 6 2 4" xfId="30878"/>
    <cellStyle name="Output 24 6 2_Table 2A-1_EFT (Annual)" xfId="7969"/>
    <cellStyle name="Output 24 6 3" xfId="10813"/>
    <cellStyle name="Output 24 6 3 2" xfId="22922"/>
    <cellStyle name="Output 24 6 3 2 2" xfId="44108"/>
    <cellStyle name="Output 24 6 3 3" xfId="33504"/>
    <cellStyle name="Output 24 6 4" xfId="17809"/>
    <cellStyle name="Output 24 6 4 2" xfId="38996"/>
    <cellStyle name="Output 24 6 5" xfId="28135"/>
    <cellStyle name="Output 24 6_Table 2A-1_EFT (Annual)" xfId="7968"/>
    <cellStyle name="Output 24 7" xfId="3772"/>
    <cellStyle name="Output 24 7 2" xfId="12140"/>
    <cellStyle name="Output 24 7 2 2" xfId="24170"/>
    <cellStyle name="Output 24 7 2 2 2" xfId="45356"/>
    <cellStyle name="Output 24 7 2 3" xfId="34752"/>
    <cellStyle name="Output 24 7 3" xfId="19057"/>
    <cellStyle name="Output 24 7 3 2" xfId="40244"/>
    <cellStyle name="Output 24 7 4" xfId="29481"/>
    <cellStyle name="Output 24 7_Table 2A-1_EFT (Annual)" xfId="7970"/>
    <cellStyle name="Output 24 8" xfId="9459"/>
    <cellStyle name="Output 24 8 2" xfId="21624"/>
    <cellStyle name="Output 24 8 2 2" xfId="42810"/>
    <cellStyle name="Output 24 8 3" xfId="32206"/>
    <cellStyle name="Output 24 9" xfId="16511"/>
    <cellStyle name="Output 24 9 2" xfId="37698"/>
    <cellStyle name="Output 24_Table 2A-1_EFT (Annual)" xfId="3412"/>
    <cellStyle name="Output 25" xfId="240"/>
    <cellStyle name="Output 25 10" xfId="26795"/>
    <cellStyle name="Output 25 2" xfId="627"/>
    <cellStyle name="Output 25 2 2" xfId="1604"/>
    <cellStyle name="Output 25 2 2 2" xfId="2874"/>
    <cellStyle name="Output 25 2 2 2 2" xfId="6435"/>
    <cellStyle name="Output 25 2 2 2 2 2" xfId="14629"/>
    <cellStyle name="Output 25 2 2 2 2 2 2" xfId="26601"/>
    <cellStyle name="Output 25 2 2 2 2 2 2 2" xfId="47787"/>
    <cellStyle name="Output 25 2 2 2 2 2 3" xfId="37183"/>
    <cellStyle name="Output 25 2 2 2 2 3" xfId="21488"/>
    <cellStyle name="Output 25 2 2 2 2 3 2" xfId="42675"/>
    <cellStyle name="Output 25 2 2 2 2 4" xfId="32091"/>
    <cellStyle name="Output 25 2 2 2 2_Table 2A-1_EFT (Annual)" xfId="7972"/>
    <cellStyle name="Output 25 2 2 2 3" xfId="11971"/>
    <cellStyle name="Output 25 2 2 2 3 2" xfId="24055"/>
    <cellStyle name="Output 25 2 2 2 3 2 2" xfId="45241"/>
    <cellStyle name="Output 25 2 2 2 3 3" xfId="34637"/>
    <cellStyle name="Output 25 2 2 2 4" xfId="18942"/>
    <cellStyle name="Output 25 2 2 2 4 2" xfId="40129"/>
    <cellStyle name="Output 25 2 2 2 5" xfId="29348"/>
    <cellStyle name="Output 25 2 2 2_Table 2A-1_EFT (Annual)" xfId="7971"/>
    <cellStyle name="Output 25 2 2 3" xfId="1938"/>
    <cellStyle name="Output 25 2 2 3 2" xfId="5499"/>
    <cellStyle name="Output 25 2 2 3 2 2" xfId="13714"/>
    <cellStyle name="Output 25 2 2 3 2 2 2" xfId="25702"/>
    <cellStyle name="Output 25 2 2 3 2 2 2 2" xfId="46888"/>
    <cellStyle name="Output 25 2 2 3 2 2 3" xfId="36284"/>
    <cellStyle name="Output 25 2 2 3 2 3" xfId="20589"/>
    <cellStyle name="Output 25 2 2 3 2 3 2" xfId="41776"/>
    <cellStyle name="Output 25 2 2 3 2 4" xfId="31156"/>
    <cellStyle name="Output 25 2 2 3 2_Table 2A-1_EFT (Annual)" xfId="7974"/>
    <cellStyle name="Output 25 2 2 3 3" xfId="11058"/>
    <cellStyle name="Output 25 2 2 3 3 2" xfId="23156"/>
    <cellStyle name="Output 25 2 2 3 3 2 2" xfId="44342"/>
    <cellStyle name="Output 25 2 2 3 3 3" xfId="33738"/>
    <cellStyle name="Output 25 2 2 3 4" xfId="18043"/>
    <cellStyle name="Output 25 2 2 3 4 2" xfId="39230"/>
    <cellStyle name="Output 25 2 2 3 5" xfId="28413"/>
    <cellStyle name="Output 25 2 2 3_Table 2A-1_EFT (Annual)" xfId="7973"/>
    <cellStyle name="Output 25 2 2 4" xfId="5165"/>
    <cellStyle name="Output 25 2 2 4 2" xfId="13425"/>
    <cellStyle name="Output 25 2 2 4 2 2" xfId="25431"/>
    <cellStyle name="Output 25 2 2 4 2 2 2" xfId="46617"/>
    <cellStyle name="Output 25 2 2 4 2 3" xfId="36013"/>
    <cellStyle name="Output 25 2 2 4 3" xfId="20318"/>
    <cellStyle name="Output 25 2 2 4 3 2" xfId="41505"/>
    <cellStyle name="Output 25 2 2 4 4" xfId="30822"/>
    <cellStyle name="Output 25 2 2 4_Table 2A-1_EFT (Annual)" xfId="7975"/>
    <cellStyle name="Output 25 2 2 5" xfId="10769"/>
    <cellStyle name="Output 25 2 2 5 2" xfId="22885"/>
    <cellStyle name="Output 25 2 2 5 2 2" xfId="44071"/>
    <cellStyle name="Output 25 2 2 5 3" xfId="33467"/>
    <cellStyle name="Output 25 2 2 6" xfId="17772"/>
    <cellStyle name="Output 25 2 2 6 2" xfId="38959"/>
    <cellStyle name="Output 25 2 2 7" xfId="28079"/>
    <cellStyle name="Output 25 2 2_Table 2A-1_EFT (Annual)" xfId="3420"/>
    <cellStyle name="Output 25 2 3" xfId="2343"/>
    <cellStyle name="Output 25 2 3 2" xfId="5904"/>
    <cellStyle name="Output 25 2 3 2 2" xfId="14119"/>
    <cellStyle name="Output 25 2 3 2 2 2" xfId="26107"/>
    <cellStyle name="Output 25 2 3 2 2 2 2" xfId="47293"/>
    <cellStyle name="Output 25 2 3 2 2 3" xfId="36689"/>
    <cellStyle name="Output 25 2 3 2 3" xfId="20994"/>
    <cellStyle name="Output 25 2 3 2 3 2" xfId="42181"/>
    <cellStyle name="Output 25 2 3 2 4" xfId="31561"/>
    <cellStyle name="Output 25 2 3 2_Table 2A-1_EFT (Annual)" xfId="7977"/>
    <cellStyle name="Output 25 2 3 3" xfId="11463"/>
    <cellStyle name="Output 25 2 3 3 2" xfId="23561"/>
    <cellStyle name="Output 25 2 3 3 2 2" xfId="44747"/>
    <cellStyle name="Output 25 2 3 3 3" xfId="34143"/>
    <cellStyle name="Output 25 2 3 4" xfId="18448"/>
    <cellStyle name="Output 25 2 3 4 2" xfId="39635"/>
    <cellStyle name="Output 25 2 3 5" xfId="28818"/>
    <cellStyle name="Output 25 2 3_Table 2A-1_EFT (Annual)" xfId="7976"/>
    <cellStyle name="Output 25 2 4" xfId="1763"/>
    <cellStyle name="Output 25 2 4 2" xfId="5324"/>
    <cellStyle name="Output 25 2 4 2 2" xfId="13549"/>
    <cellStyle name="Output 25 2 4 2 2 2" xfId="25540"/>
    <cellStyle name="Output 25 2 4 2 2 2 2" xfId="46726"/>
    <cellStyle name="Output 25 2 4 2 2 3" xfId="36122"/>
    <cellStyle name="Output 25 2 4 2 3" xfId="20427"/>
    <cellStyle name="Output 25 2 4 2 3 2" xfId="41614"/>
    <cellStyle name="Output 25 2 4 2 4" xfId="30981"/>
    <cellStyle name="Output 25 2 4 2_Table 2A-1_EFT (Annual)" xfId="7979"/>
    <cellStyle name="Output 25 2 4 3" xfId="10892"/>
    <cellStyle name="Output 25 2 4 3 2" xfId="22994"/>
    <cellStyle name="Output 25 2 4 3 2 2" xfId="44180"/>
    <cellStyle name="Output 25 2 4 3 3" xfId="33576"/>
    <cellStyle name="Output 25 2 4 4" xfId="17881"/>
    <cellStyle name="Output 25 2 4 4 2" xfId="39068"/>
    <cellStyle name="Output 25 2 4 5" xfId="28238"/>
    <cellStyle name="Output 25 2 4_Table 2A-1_EFT (Annual)" xfId="7978"/>
    <cellStyle name="Output 25 2 5" xfId="4197"/>
    <cellStyle name="Output 25 2 5 2" xfId="12521"/>
    <cellStyle name="Output 25 2 5 2 2" xfId="24543"/>
    <cellStyle name="Output 25 2 5 2 2 2" xfId="45729"/>
    <cellStyle name="Output 25 2 5 2 3" xfId="35125"/>
    <cellStyle name="Output 25 2 5 3" xfId="19430"/>
    <cellStyle name="Output 25 2 5 3 2" xfId="40617"/>
    <cellStyle name="Output 25 2 5 4" xfId="29885"/>
    <cellStyle name="Output 25 2 5_Table 2A-1_EFT (Annual)" xfId="7980"/>
    <cellStyle name="Output 25 2 6" xfId="9860"/>
    <cellStyle name="Output 25 2 6 2" xfId="21997"/>
    <cellStyle name="Output 25 2 6 2 2" xfId="43183"/>
    <cellStyle name="Output 25 2 6 3" xfId="32579"/>
    <cellStyle name="Output 25 2 7" xfId="16884"/>
    <cellStyle name="Output 25 2 7 2" xfId="38071"/>
    <cellStyle name="Output 25 2 8" xfId="27142"/>
    <cellStyle name="Output 25 2_Table 2A-1_EFT (Annual)" xfId="3419"/>
    <cellStyle name="Output 25 3" xfId="466"/>
    <cellStyle name="Output 25 3 2" xfId="1443"/>
    <cellStyle name="Output 25 3 2 2" xfId="2713"/>
    <cellStyle name="Output 25 3 2 2 2" xfId="6274"/>
    <cellStyle name="Output 25 3 2 2 2 2" xfId="14468"/>
    <cellStyle name="Output 25 3 2 2 2 2 2" xfId="26440"/>
    <cellStyle name="Output 25 3 2 2 2 2 2 2" xfId="47626"/>
    <cellStyle name="Output 25 3 2 2 2 2 3" xfId="37022"/>
    <cellStyle name="Output 25 3 2 2 2 3" xfId="21327"/>
    <cellStyle name="Output 25 3 2 2 2 3 2" xfId="42514"/>
    <cellStyle name="Output 25 3 2 2 2 4" xfId="31930"/>
    <cellStyle name="Output 25 3 2 2 2_Table 2A-1_EFT (Annual)" xfId="7982"/>
    <cellStyle name="Output 25 3 2 2 3" xfId="11810"/>
    <cellStyle name="Output 25 3 2 2 3 2" xfId="23894"/>
    <cellStyle name="Output 25 3 2 2 3 2 2" xfId="45080"/>
    <cellStyle name="Output 25 3 2 2 3 3" xfId="34476"/>
    <cellStyle name="Output 25 3 2 2 4" xfId="18781"/>
    <cellStyle name="Output 25 3 2 2 4 2" xfId="39968"/>
    <cellStyle name="Output 25 3 2 2 5" xfId="29187"/>
    <cellStyle name="Output 25 3 2 2_Table 2A-1_EFT (Annual)" xfId="7981"/>
    <cellStyle name="Output 25 3 2 3" xfId="1907"/>
    <cellStyle name="Output 25 3 2 3 2" xfId="5468"/>
    <cellStyle name="Output 25 3 2 3 2 2" xfId="13683"/>
    <cellStyle name="Output 25 3 2 3 2 2 2" xfId="25671"/>
    <cellStyle name="Output 25 3 2 3 2 2 2 2" xfId="46857"/>
    <cellStyle name="Output 25 3 2 3 2 2 3" xfId="36253"/>
    <cellStyle name="Output 25 3 2 3 2 3" xfId="20558"/>
    <cellStyle name="Output 25 3 2 3 2 3 2" xfId="41745"/>
    <cellStyle name="Output 25 3 2 3 2 4" xfId="31125"/>
    <cellStyle name="Output 25 3 2 3 2_Table 2A-1_EFT (Annual)" xfId="7984"/>
    <cellStyle name="Output 25 3 2 3 3" xfId="11027"/>
    <cellStyle name="Output 25 3 2 3 3 2" xfId="23125"/>
    <cellStyle name="Output 25 3 2 3 3 2 2" xfId="44311"/>
    <cellStyle name="Output 25 3 2 3 3 3" xfId="33707"/>
    <cellStyle name="Output 25 3 2 3 4" xfId="18012"/>
    <cellStyle name="Output 25 3 2 3 4 2" xfId="39199"/>
    <cellStyle name="Output 25 3 2 3 5" xfId="28382"/>
    <cellStyle name="Output 25 3 2 3_Table 2A-1_EFT (Annual)" xfId="7983"/>
    <cellStyle name="Output 25 3 2 4" xfId="5004"/>
    <cellStyle name="Output 25 3 2 4 2" xfId="13264"/>
    <cellStyle name="Output 25 3 2 4 2 2" xfId="25270"/>
    <cellStyle name="Output 25 3 2 4 2 2 2" xfId="46456"/>
    <cellStyle name="Output 25 3 2 4 2 3" xfId="35852"/>
    <cellStyle name="Output 25 3 2 4 3" xfId="20157"/>
    <cellStyle name="Output 25 3 2 4 3 2" xfId="41344"/>
    <cellStyle name="Output 25 3 2 4 4" xfId="30661"/>
    <cellStyle name="Output 25 3 2 4_Table 2A-1_EFT (Annual)" xfId="7985"/>
    <cellStyle name="Output 25 3 2 5" xfId="10608"/>
    <cellStyle name="Output 25 3 2 5 2" xfId="22724"/>
    <cellStyle name="Output 25 3 2 5 2 2" xfId="43910"/>
    <cellStyle name="Output 25 3 2 5 3" xfId="33306"/>
    <cellStyle name="Output 25 3 2 6" xfId="17611"/>
    <cellStyle name="Output 25 3 2 6 2" xfId="38798"/>
    <cellStyle name="Output 25 3 2 7" xfId="27918"/>
    <cellStyle name="Output 25 3 2_Table 2A-1_EFT (Annual)" xfId="3422"/>
    <cellStyle name="Output 25 3 3" xfId="2182"/>
    <cellStyle name="Output 25 3 3 2" xfId="5743"/>
    <cellStyle name="Output 25 3 3 2 2" xfId="13958"/>
    <cellStyle name="Output 25 3 3 2 2 2" xfId="25946"/>
    <cellStyle name="Output 25 3 3 2 2 2 2" xfId="47132"/>
    <cellStyle name="Output 25 3 3 2 2 3" xfId="36528"/>
    <cellStyle name="Output 25 3 3 2 3" xfId="20833"/>
    <cellStyle name="Output 25 3 3 2 3 2" xfId="42020"/>
    <cellStyle name="Output 25 3 3 2 4" xfId="31400"/>
    <cellStyle name="Output 25 3 3 2_Table 2A-1_EFT (Annual)" xfId="7987"/>
    <cellStyle name="Output 25 3 3 3" xfId="11302"/>
    <cellStyle name="Output 25 3 3 3 2" xfId="23400"/>
    <cellStyle name="Output 25 3 3 3 2 2" xfId="44586"/>
    <cellStyle name="Output 25 3 3 3 3" xfId="33982"/>
    <cellStyle name="Output 25 3 3 4" xfId="18287"/>
    <cellStyle name="Output 25 3 3 4 2" xfId="39474"/>
    <cellStyle name="Output 25 3 3 5" xfId="28657"/>
    <cellStyle name="Output 25 3 3_Table 2A-1_EFT (Annual)" xfId="7986"/>
    <cellStyle name="Output 25 3 4" xfId="1732"/>
    <cellStyle name="Output 25 3 4 2" xfId="5293"/>
    <cellStyle name="Output 25 3 4 2 2" xfId="13518"/>
    <cellStyle name="Output 25 3 4 2 2 2" xfId="25509"/>
    <cellStyle name="Output 25 3 4 2 2 2 2" xfId="46695"/>
    <cellStyle name="Output 25 3 4 2 2 3" xfId="36091"/>
    <cellStyle name="Output 25 3 4 2 3" xfId="20396"/>
    <cellStyle name="Output 25 3 4 2 3 2" xfId="41583"/>
    <cellStyle name="Output 25 3 4 2 4" xfId="30950"/>
    <cellStyle name="Output 25 3 4 2_Table 2A-1_EFT (Annual)" xfId="7989"/>
    <cellStyle name="Output 25 3 4 3" xfId="10861"/>
    <cellStyle name="Output 25 3 4 3 2" xfId="22963"/>
    <cellStyle name="Output 25 3 4 3 2 2" xfId="44149"/>
    <cellStyle name="Output 25 3 4 3 3" xfId="33545"/>
    <cellStyle name="Output 25 3 4 4" xfId="17850"/>
    <cellStyle name="Output 25 3 4 4 2" xfId="39037"/>
    <cellStyle name="Output 25 3 4 5" xfId="28207"/>
    <cellStyle name="Output 25 3 4_Table 2A-1_EFT (Annual)" xfId="7988"/>
    <cellStyle name="Output 25 3 5" xfId="4036"/>
    <cellStyle name="Output 25 3 5 2" xfId="12360"/>
    <cellStyle name="Output 25 3 5 2 2" xfId="24382"/>
    <cellStyle name="Output 25 3 5 2 2 2" xfId="45568"/>
    <cellStyle name="Output 25 3 5 2 3" xfId="34964"/>
    <cellStyle name="Output 25 3 5 3" xfId="19269"/>
    <cellStyle name="Output 25 3 5 3 2" xfId="40456"/>
    <cellStyle name="Output 25 3 5 4" xfId="29724"/>
    <cellStyle name="Output 25 3 5_Table 2A-1_EFT (Annual)" xfId="7990"/>
    <cellStyle name="Output 25 3 6" xfId="9699"/>
    <cellStyle name="Output 25 3 6 2" xfId="21836"/>
    <cellStyle name="Output 25 3 6 2 2" xfId="43022"/>
    <cellStyle name="Output 25 3 6 3" xfId="32418"/>
    <cellStyle name="Output 25 3 7" xfId="16723"/>
    <cellStyle name="Output 25 3 7 2" xfId="37910"/>
    <cellStyle name="Output 25 3 8" xfId="26981"/>
    <cellStyle name="Output 25 3_Table 2A-1_EFT (Annual)" xfId="3421"/>
    <cellStyle name="Output 25 4" xfId="1282"/>
    <cellStyle name="Output 25 4 2" xfId="2552"/>
    <cellStyle name="Output 25 4 2 2" xfId="6113"/>
    <cellStyle name="Output 25 4 2 2 2" xfId="14307"/>
    <cellStyle name="Output 25 4 2 2 2 2" xfId="26279"/>
    <cellStyle name="Output 25 4 2 2 2 2 2" xfId="47465"/>
    <cellStyle name="Output 25 4 2 2 2 3" xfId="36861"/>
    <cellStyle name="Output 25 4 2 2 3" xfId="21166"/>
    <cellStyle name="Output 25 4 2 2 3 2" xfId="42353"/>
    <cellStyle name="Output 25 4 2 2 4" xfId="31769"/>
    <cellStyle name="Output 25 4 2 2_Table 2A-1_EFT (Annual)" xfId="7992"/>
    <cellStyle name="Output 25 4 2 3" xfId="11649"/>
    <cellStyle name="Output 25 4 2 3 2" xfId="23733"/>
    <cellStyle name="Output 25 4 2 3 2 2" xfId="44919"/>
    <cellStyle name="Output 25 4 2 3 3" xfId="34315"/>
    <cellStyle name="Output 25 4 2 4" xfId="18620"/>
    <cellStyle name="Output 25 4 2 4 2" xfId="39807"/>
    <cellStyle name="Output 25 4 2 5" xfId="29026"/>
    <cellStyle name="Output 25 4 2_Table 2A-1_EFT (Annual)" xfId="7991"/>
    <cellStyle name="Output 25 4 3" xfId="1844"/>
    <cellStyle name="Output 25 4 3 2" xfId="5405"/>
    <cellStyle name="Output 25 4 3 2 2" xfId="13620"/>
    <cellStyle name="Output 25 4 3 2 2 2" xfId="25608"/>
    <cellStyle name="Output 25 4 3 2 2 2 2" xfId="46794"/>
    <cellStyle name="Output 25 4 3 2 2 3" xfId="36190"/>
    <cellStyle name="Output 25 4 3 2 3" xfId="20495"/>
    <cellStyle name="Output 25 4 3 2 3 2" xfId="41682"/>
    <cellStyle name="Output 25 4 3 2 4" xfId="31062"/>
    <cellStyle name="Output 25 4 3 2_Table 2A-1_EFT (Annual)" xfId="7994"/>
    <cellStyle name="Output 25 4 3 3" xfId="10964"/>
    <cellStyle name="Output 25 4 3 3 2" xfId="23062"/>
    <cellStyle name="Output 25 4 3 3 2 2" xfId="44248"/>
    <cellStyle name="Output 25 4 3 3 3" xfId="33644"/>
    <cellStyle name="Output 25 4 3 4" xfId="17949"/>
    <cellStyle name="Output 25 4 3 4 2" xfId="39136"/>
    <cellStyle name="Output 25 4 3 5" xfId="28319"/>
    <cellStyle name="Output 25 4 3_Table 2A-1_EFT (Annual)" xfId="7993"/>
    <cellStyle name="Output 25 4 4" xfId="4843"/>
    <cellStyle name="Output 25 4 4 2" xfId="13103"/>
    <cellStyle name="Output 25 4 4 2 2" xfId="25109"/>
    <cellStyle name="Output 25 4 4 2 2 2" xfId="46295"/>
    <cellStyle name="Output 25 4 4 2 3" xfId="35691"/>
    <cellStyle name="Output 25 4 4 3" xfId="19996"/>
    <cellStyle name="Output 25 4 4 3 2" xfId="41183"/>
    <cellStyle name="Output 25 4 4 4" xfId="30500"/>
    <cellStyle name="Output 25 4 4_Table 2A-1_EFT (Annual)" xfId="7995"/>
    <cellStyle name="Output 25 4 5" xfId="10447"/>
    <cellStyle name="Output 25 4 5 2" xfId="22563"/>
    <cellStyle name="Output 25 4 5 2 2" xfId="43749"/>
    <cellStyle name="Output 25 4 5 3" xfId="33145"/>
    <cellStyle name="Output 25 4 6" xfId="17450"/>
    <cellStyle name="Output 25 4 6 2" xfId="38637"/>
    <cellStyle name="Output 25 4 7" xfId="27757"/>
    <cellStyle name="Output 25 4_Table 2A-1_EFT (Annual)" xfId="3423"/>
    <cellStyle name="Output 25 5" xfId="2021"/>
    <cellStyle name="Output 25 5 2" xfId="5582"/>
    <cellStyle name="Output 25 5 2 2" xfId="13797"/>
    <cellStyle name="Output 25 5 2 2 2" xfId="25785"/>
    <cellStyle name="Output 25 5 2 2 2 2" xfId="46971"/>
    <cellStyle name="Output 25 5 2 2 3" xfId="36367"/>
    <cellStyle name="Output 25 5 2 3" xfId="20672"/>
    <cellStyle name="Output 25 5 2 3 2" xfId="41859"/>
    <cellStyle name="Output 25 5 2 4" xfId="31239"/>
    <cellStyle name="Output 25 5 2_Table 2A-1_EFT (Annual)" xfId="7997"/>
    <cellStyle name="Output 25 5 3" xfId="11141"/>
    <cellStyle name="Output 25 5 3 2" xfId="23239"/>
    <cellStyle name="Output 25 5 3 2 2" xfId="44425"/>
    <cellStyle name="Output 25 5 3 3" xfId="33821"/>
    <cellStyle name="Output 25 5 4" xfId="18126"/>
    <cellStyle name="Output 25 5 4 2" xfId="39313"/>
    <cellStyle name="Output 25 5 5" xfId="28496"/>
    <cellStyle name="Output 25 5_Table 2A-1_EFT (Annual)" xfId="7996"/>
    <cellStyle name="Output 25 6" xfId="1676"/>
    <cellStyle name="Output 25 6 2" xfId="5237"/>
    <cellStyle name="Output 25 6 2 2" xfId="13480"/>
    <cellStyle name="Output 25 6 2 2 2" xfId="25478"/>
    <cellStyle name="Output 25 6 2 2 2 2" xfId="46664"/>
    <cellStyle name="Output 25 6 2 2 3" xfId="36060"/>
    <cellStyle name="Output 25 6 2 3" xfId="20365"/>
    <cellStyle name="Output 25 6 2 3 2" xfId="41552"/>
    <cellStyle name="Output 25 6 2 4" xfId="30894"/>
    <cellStyle name="Output 25 6 2_Table 2A-1_EFT (Annual)" xfId="7999"/>
    <cellStyle name="Output 25 6 3" xfId="10825"/>
    <cellStyle name="Output 25 6 3 2" xfId="22932"/>
    <cellStyle name="Output 25 6 3 2 2" xfId="44118"/>
    <cellStyle name="Output 25 6 3 3" xfId="33514"/>
    <cellStyle name="Output 25 6 4" xfId="17819"/>
    <cellStyle name="Output 25 6 4 2" xfId="39006"/>
    <cellStyle name="Output 25 6 5" xfId="28151"/>
    <cellStyle name="Output 25 6_Table 2A-1_EFT (Annual)" xfId="7998"/>
    <cellStyle name="Output 25 7" xfId="3829"/>
    <cellStyle name="Output 25 7 2" xfId="12192"/>
    <cellStyle name="Output 25 7 2 2" xfId="24221"/>
    <cellStyle name="Output 25 7 2 2 2" xfId="45407"/>
    <cellStyle name="Output 25 7 2 3" xfId="34803"/>
    <cellStyle name="Output 25 7 3" xfId="19108"/>
    <cellStyle name="Output 25 7 3 2" xfId="40295"/>
    <cellStyle name="Output 25 7 4" xfId="29538"/>
    <cellStyle name="Output 25 7_Table 2A-1_EFT (Annual)" xfId="8000"/>
    <cellStyle name="Output 25 8" xfId="9511"/>
    <cellStyle name="Output 25 8 2" xfId="21675"/>
    <cellStyle name="Output 25 8 2 2" xfId="42861"/>
    <cellStyle name="Output 25 8 3" xfId="32257"/>
    <cellStyle name="Output 25 9" xfId="16562"/>
    <cellStyle name="Output 25 9 2" xfId="37749"/>
    <cellStyle name="Output 25_Table 2A-1_EFT (Annual)" xfId="3418"/>
    <cellStyle name="Output 26" xfId="196"/>
    <cellStyle name="Output 26 10" xfId="26751"/>
    <cellStyle name="Output 26 2" xfId="589"/>
    <cellStyle name="Output 26 2 2" xfId="1566"/>
    <cellStyle name="Output 26 2 2 2" xfId="2836"/>
    <cellStyle name="Output 26 2 2 2 2" xfId="6397"/>
    <cellStyle name="Output 26 2 2 2 2 2" xfId="14591"/>
    <cellStyle name="Output 26 2 2 2 2 2 2" xfId="26563"/>
    <cellStyle name="Output 26 2 2 2 2 2 2 2" xfId="47749"/>
    <cellStyle name="Output 26 2 2 2 2 2 3" xfId="37145"/>
    <cellStyle name="Output 26 2 2 2 2 3" xfId="21450"/>
    <cellStyle name="Output 26 2 2 2 2 3 2" xfId="42637"/>
    <cellStyle name="Output 26 2 2 2 2 4" xfId="32053"/>
    <cellStyle name="Output 26 2 2 2 2_Table 2A-1_EFT (Annual)" xfId="8002"/>
    <cellStyle name="Output 26 2 2 2 3" xfId="11933"/>
    <cellStyle name="Output 26 2 2 2 3 2" xfId="24017"/>
    <cellStyle name="Output 26 2 2 2 3 2 2" xfId="45203"/>
    <cellStyle name="Output 26 2 2 2 3 3" xfId="34599"/>
    <cellStyle name="Output 26 2 2 2 4" xfId="18904"/>
    <cellStyle name="Output 26 2 2 2 4 2" xfId="40091"/>
    <cellStyle name="Output 26 2 2 2 5" xfId="29310"/>
    <cellStyle name="Output 26 2 2 2_Table 2A-1_EFT (Annual)" xfId="8001"/>
    <cellStyle name="Output 26 2 2 3" xfId="1930"/>
    <cellStyle name="Output 26 2 2 3 2" xfId="5491"/>
    <cellStyle name="Output 26 2 2 3 2 2" xfId="13706"/>
    <cellStyle name="Output 26 2 2 3 2 2 2" xfId="25694"/>
    <cellStyle name="Output 26 2 2 3 2 2 2 2" xfId="46880"/>
    <cellStyle name="Output 26 2 2 3 2 2 3" xfId="36276"/>
    <cellStyle name="Output 26 2 2 3 2 3" xfId="20581"/>
    <cellStyle name="Output 26 2 2 3 2 3 2" xfId="41768"/>
    <cellStyle name="Output 26 2 2 3 2 4" xfId="31148"/>
    <cellStyle name="Output 26 2 2 3 2_Table 2A-1_EFT (Annual)" xfId="8004"/>
    <cellStyle name="Output 26 2 2 3 3" xfId="11050"/>
    <cellStyle name="Output 26 2 2 3 3 2" xfId="23148"/>
    <cellStyle name="Output 26 2 2 3 3 2 2" xfId="44334"/>
    <cellStyle name="Output 26 2 2 3 3 3" xfId="33730"/>
    <cellStyle name="Output 26 2 2 3 4" xfId="18035"/>
    <cellStyle name="Output 26 2 2 3 4 2" xfId="39222"/>
    <cellStyle name="Output 26 2 2 3 5" xfId="28405"/>
    <cellStyle name="Output 26 2 2 3_Table 2A-1_EFT (Annual)" xfId="8003"/>
    <cellStyle name="Output 26 2 2 4" xfId="5127"/>
    <cellStyle name="Output 26 2 2 4 2" xfId="13387"/>
    <cellStyle name="Output 26 2 2 4 2 2" xfId="25393"/>
    <cellStyle name="Output 26 2 2 4 2 2 2" xfId="46579"/>
    <cellStyle name="Output 26 2 2 4 2 3" xfId="35975"/>
    <cellStyle name="Output 26 2 2 4 3" xfId="20280"/>
    <cellStyle name="Output 26 2 2 4 3 2" xfId="41467"/>
    <cellStyle name="Output 26 2 2 4 4" xfId="30784"/>
    <cellStyle name="Output 26 2 2 4_Table 2A-1_EFT (Annual)" xfId="8005"/>
    <cellStyle name="Output 26 2 2 5" xfId="10731"/>
    <cellStyle name="Output 26 2 2 5 2" xfId="22847"/>
    <cellStyle name="Output 26 2 2 5 2 2" xfId="44033"/>
    <cellStyle name="Output 26 2 2 5 3" xfId="33429"/>
    <cellStyle name="Output 26 2 2 6" xfId="17734"/>
    <cellStyle name="Output 26 2 2 6 2" xfId="38921"/>
    <cellStyle name="Output 26 2 2 7" xfId="28041"/>
    <cellStyle name="Output 26 2 2_Table 2A-1_EFT (Annual)" xfId="3426"/>
    <cellStyle name="Output 26 2 3" xfId="2305"/>
    <cellStyle name="Output 26 2 3 2" xfId="5866"/>
    <cellStyle name="Output 26 2 3 2 2" xfId="14081"/>
    <cellStyle name="Output 26 2 3 2 2 2" xfId="26069"/>
    <cellStyle name="Output 26 2 3 2 2 2 2" xfId="47255"/>
    <cellStyle name="Output 26 2 3 2 2 3" xfId="36651"/>
    <cellStyle name="Output 26 2 3 2 3" xfId="20956"/>
    <cellStyle name="Output 26 2 3 2 3 2" xfId="42143"/>
    <cellStyle name="Output 26 2 3 2 4" xfId="31523"/>
    <cellStyle name="Output 26 2 3 2_Table 2A-1_EFT (Annual)" xfId="8007"/>
    <cellStyle name="Output 26 2 3 3" xfId="11425"/>
    <cellStyle name="Output 26 2 3 3 2" xfId="23523"/>
    <cellStyle name="Output 26 2 3 3 2 2" xfId="44709"/>
    <cellStyle name="Output 26 2 3 3 3" xfId="34105"/>
    <cellStyle name="Output 26 2 3 4" xfId="18410"/>
    <cellStyle name="Output 26 2 3 4 2" xfId="39597"/>
    <cellStyle name="Output 26 2 3 5" xfId="28780"/>
    <cellStyle name="Output 26 2 3_Table 2A-1_EFT (Annual)" xfId="8006"/>
    <cellStyle name="Output 26 2 4" xfId="1755"/>
    <cellStyle name="Output 26 2 4 2" xfId="5316"/>
    <cellStyle name="Output 26 2 4 2 2" xfId="13541"/>
    <cellStyle name="Output 26 2 4 2 2 2" xfId="25532"/>
    <cellStyle name="Output 26 2 4 2 2 2 2" xfId="46718"/>
    <cellStyle name="Output 26 2 4 2 2 3" xfId="36114"/>
    <cellStyle name="Output 26 2 4 2 3" xfId="20419"/>
    <cellStyle name="Output 26 2 4 2 3 2" xfId="41606"/>
    <cellStyle name="Output 26 2 4 2 4" xfId="30973"/>
    <cellStyle name="Output 26 2 4 2_Table 2A-1_EFT (Annual)" xfId="8009"/>
    <cellStyle name="Output 26 2 4 3" xfId="10884"/>
    <cellStyle name="Output 26 2 4 3 2" xfId="22986"/>
    <cellStyle name="Output 26 2 4 3 2 2" xfId="44172"/>
    <cellStyle name="Output 26 2 4 3 3" xfId="33568"/>
    <cellStyle name="Output 26 2 4 4" xfId="17873"/>
    <cellStyle name="Output 26 2 4 4 2" xfId="39060"/>
    <cellStyle name="Output 26 2 4 5" xfId="28230"/>
    <cellStyle name="Output 26 2 4_Table 2A-1_EFT (Annual)" xfId="8008"/>
    <cellStyle name="Output 26 2 5" xfId="4159"/>
    <cellStyle name="Output 26 2 5 2" xfId="12483"/>
    <cellStyle name="Output 26 2 5 2 2" xfId="24505"/>
    <cellStyle name="Output 26 2 5 2 2 2" xfId="45691"/>
    <cellStyle name="Output 26 2 5 2 3" xfId="35087"/>
    <cellStyle name="Output 26 2 5 3" xfId="19392"/>
    <cellStyle name="Output 26 2 5 3 2" xfId="40579"/>
    <cellStyle name="Output 26 2 5 4" xfId="29847"/>
    <cellStyle name="Output 26 2 5_Table 2A-1_EFT (Annual)" xfId="8010"/>
    <cellStyle name="Output 26 2 6" xfId="9822"/>
    <cellStyle name="Output 26 2 6 2" xfId="21959"/>
    <cellStyle name="Output 26 2 6 2 2" xfId="43145"/>
    <cellStyle name="Output 26 2 6 3" xfId="32541"/>
    <cellStyle name="Output 26 2 7" xfId="16846"/>
    <cellStyle name="Output 26 2 7 2" xfId="38033"/>
    <cellStyle name="Output 26 2 8" xfId="27104"/>
    <cellStyle name="Output 26 2_Table 2A-1_EFT (Annual)" xfId="3425"/>
    <cellStyle name="Output 26 3" xfId="425"/>
    <cellStyle name="Output 26 3 2" xfId="1408"/>
    <cellStyle name="Output 26 3 2 2" xfId="2678"/>
    <cellStyle name="Output 26 3 2 2 2" xfId="6239"/>
    <cellStyle name="Output 26 3 2 2 2 2" xfId="14433"/>
    <cellStyle name="Output 26 3 2 2 2 2 2" xfId="26405"/>
    <cellStyle name="Output 26 3 2 2 2 2 2 2" xfId="47591"/>
    <cellStyle name="Output 26 3 2 2 2 2 3" xfId="36987"/>
    <cellStyle name="Output 26 3 2 2 2 3" xfId="21292"/>
    <cellStyle name="Output 26 3 2 2 2 3 2" xfId="42479"/>
    <cellStyle name="Output 26 3 2 2 2 4" xfId="31895"/>
    <cellStyle name="Output 26 3 2 2 2_Table 2A-1_EFT (Annual)" xfId="8012"/>
    <cellStyle name="Output 26 3 2 2 3" xfId="11775"/>
    <cellStyle name="Output 26 3 2 2 3 2" xfId="23859"/>
    <cellStyle name="Output 26 3 2 2 3 2 2" xfId="45045"/>
    <cellStyle name="Output 26 3 2 2 3 3" xfId="34441"/>
    <cellStyle name="Output 26 3 2 2 4" xfId="18746"/>
    <cellStyle name="Output 26 3 2 2 4 2" xfId="39933"/>
    <cellStyle name="Output 26 3 2 2 5" xfId="29152"/>
    <cellStyle name="Output 26 3 2 2_Table 2A-1_EFT (Annual)" xfId="8011"/>
    <cellStyle name="Output 26 3 2 3" xfId="1899"/>
    <cellStyle name="Output 26 3 2 3 2" xfId="5460"/>
    <cellStyle name="Output 26 3 2 3 2 2" xfId="13675"/>
    <cellStyle name="Output 26 3 2 3 2 2 2" xfId="25663"/>
    <cellStyle name="Output 26 3 2 3 2 2 2 2" xfId="46849"/>
    <cellStyle name="Output 26 3 2 3 2 2 3" xfId="36245"/>
    <cellStyle name="Output 26 3 2 3 2 3" xfId="20550"/>
    <cellStyle name="Output 26 3 2 3 2 3 2" xfId="41737"/>
    <cellStyle name="Output 26 3 2 3 2 4" xfId="31117"/>
    <cellStyle name="Output 26 3 2 3 2_Table 2A-1_EFT (Annual)" xfId="8014"/>
    <cellStyle name="Output 26 3 2 3 3" xfId="11019"/>
    <cellStyle name="Output 26 3 2 3 3 2" xfId="23117"/>
    <cellStyle name="Output 26 3 2 3 3 2 2" xfId="44303"/>
    <cellStyle name="Output 26 3 2 3 3 3" xfId="33699"/>
    <cellStyle name="Output 26 3 2 3 4" xfId="18004"/>
    <cellStyle name="Output 26 3 2 3 4 2" xfId="39191"/>
    <cellStyle name="Output 26 3 2 3 5" xfId="28374"/>
    <cellStyle name="Output 26 3 2 3_Table 2A-1_EFT (Annual)" xfId="8013"/>
    <cellStyle name="Output 26 3 2 4" xfId="4969"/>
    <cellStyle name="Output 26 3 2 4 2" xfId="13229"/>
    <cellStyle name="Output 26 3 2 4 2 2" xfId="25235"/>
    <cellStyle name="Output 26 3 2 4 2 2 2" xfId="46421"/>
    <cellStyle name="Output 26 3 2 4 2 3" xfId="35817"/>
    <cellStyle name="Output 26 3 2 4 3" xfId="20122"/>
    <cellStyle name="Output 26 3 2 4 3 2" xfId="41309"/>
    <cellStyle name="Output 26 3 2 4 4" xfId="30626"/>
    <cellStyle name="Output 26 3 2 4_Table 2A-1_EFT (Annual)" xfId="8015"/>
    <cellStyle name="Output 26 3 2 5" xfId="10573"/>
    <cellStyle name="Output 26 3 2 5 2" xfId="22689"/>
    <cellStyle name="Output 26 3 2 5 2 2" xfId="43875"/>
    <cellStyle name="Output 26 3 2 5 3" xfId="33271"/>
    <cellStyle name="Output 26 3 2 6" xfId="17576"/>
    <cellStyle name="Output 26 3 2 6 2" xfId="38763"/>
    <cellStyle name="Output 26 3 2 7" xfId="27883"/>
    <cellStyle name="Output 26 3 2_Table 2A-1_EFT (Annual)" xfId="3428"/>
    <cellStyle name="Output 26 3 3" xfId="2147"/>
    <cellStyle name="Output 26 3 3 2" xfId="5708"/>
    <cellStyle name="Output 26 3 3 2 2" xfId="13923"/>
    <cellStyle name="Output 26 3 3 2 2 2" xfId="25911"/>
    <cellStyle name="Output 26 3 3 2 2 2 2" xfId="47097"/>
    <cellStyle name="Output 26 3 3 2 2 3" xfId="36493"/>
    <cellStyle name="Output 26 3 3 2 3" xfId="20798"/>
    <cellStyle name="Output 26 3 3 2 3 2" xfId="41985"/>
    <cellStyle name="Output 26 3 3 2 4" xfId="31365"/>
    <cellStyle name="Output 26 3 3 2_Table 2A-1_EFT (Annual)" xfId="8017"/>
    <cellStyle name="Output 26 3 3 3" xfId="11267"/>
    <cellStyle name="Output 26 3 3 3 2" xfId="23365"/>
    <cellStyle name="Output 26 3 3 3 2 2" xfId="44551"/>
    <cellStyle name="Output 26 3 3 3 3" xfId="33947"/>
    <cellStyle name="Output 26 3 3 4" xfId="18252"/>
    <cellStyle name="Output 26 3 3 4 2" xfId="39439"/>
    <cellStyle name="Output 26 3 3 5" xfId="28622"/>
    <cellStyle name="Output 26 3 3_Table 2A-1_EFT (Annual)" xfId="8016"/>
    <cellStyle name="Output 26 3 4" xfId="1719"/>
    <cellStyle name="Output 26 3 4 2" xfId="5280"/>
    <cellStyle name="Output 26 3 4 2 2" xfId="13509"/>
    <cellStyle name="Output 26 3 4 2 2 2" xfId="25502"/>
    <cellStyle name="Output 26 3 4 2 2 2 2" xfId="46688"/>
    <cellStyle name="Output 26 3 4 2 2 3" xfId="36084"/>
    <cellStyle name="Output 26 3 4 2 3" xfId="20389"/>
    <cellStyle name="Output 26 3 4 2 3 2" xfId="41576"/>
    <cellStyle name="Output 26 3 4 2 4" xfId="30937"/>
    <cellStyle name="Output 26 3 4 2_Table 2A-1_EFT (Annual)" xfId="8019"/>
    <cellStyle name="Output 26 3 4 3" xfId="10853"/>
    <cellStyle name="Output 26 3 4 3 2" xfId="22956"/>
    <cellStyle name="Output 26 3 4 3 2 2" xfId="44142"/>
    <cellStyle name="Output 26 3 4 3 3" xfId="33538"/>
    <cellStyle name="Output 26 3 4 4" xfId="17843"/>
    <cellStyle name="Output 26 3 4 4 2" xfId="39030"/>
    <cellStyle name="Output 26 3 4 5" xfId="28194"/>
    <cellStyle name="Output 26 3 4_Table 2A-1_EFT (Annual)" xfId="8018"/>
    <cellStyle name="Output 26 3 5" xfId="3995"/>
    <cellStyle name="Output 26 3 5 2" xfId="12323"/>
    <cellStyle name="Output 26 3 5 2 2" xfId="24347"/>
    <cellStyle name="Output 26 3 5 2 2 2" xfId="45533"/>
    <cellStyle name="Output 26 3 5 2 3" xfId="34929"/>
    <cellStyle name="Output 26 3 5 3" xfId="19234"/>
    <cellStyle name="Output 26 3 5 3 2" xfId="40421"/>
    <cellStyle name="Output 26 3 5 4" xfId="29683"/>
    <cellStyle name="Output 26 3 5_Table 2A-1_EFT (Annual)" xfId="8020"/>
    <cellStyle name="Output 26 3 6" xfId="9660"/>
    <cellStyle name="Output 26 3 6 2" xfId="21801"/>
    <cellStyle name="Output 26 3 6 2 2" xfId="42987"/>
    <cellStyle name="Output 26 3 6 3" xfId="32383"/>
    <cellStyle name="Output 26 3 7" xfId="16688"/>
    <cellStyle name="Output 26 3 7 2" xfId="37875"/>
    <cellStyle name="Output 26 3 8" xfId="26940"/>
    <cellStyle name="Output 26 3_Table 2A-1_EFT (Annual)" xfId="3427"/>
    <cellStyle name="Output 26 4" xfId="1244"/>
    <cellStyle name="Output 26 4 2" xfId="2514"/>
    <cellStyle name="Output 26 4 2 2" xfId="6075"/>
    <cellStyle name="Output 26 4 2 2 2" xfId="14269"/>
    <cellStyle name="Output 26 4 2 2 2 2" xfId="26241"/>
    <cellStyle name="Output 26 4 2 2 2 2 2" xfId="47427"/>
    <cellStyle name="Output 26 4 2 2 2 3" xfId="36823"/>
    <cellStyle name="Output 26 4 2 2 3" xfId="21128"/>
    <cellStyle name="Output 26 4 2 2 3 2" xfId="42315"/>
    <cellStyle name="Output 26 4 2 2 4" xfId="31731"/>
    <cellStyle name="Output 26 4 2 2_Table 2A-1_EFT (Annual)" xfId="8022"/>
    <cellStyle name="Output 26 4 2 3" xfId="11611"/>
    <cellStyle name="Output 26 4 2 3 2" xfId="23695"/>
    <cellStyle name="Output 26 4 2 3 2 2" xfId="44881"/>
    <cellStyle name="Output 26 4 2 3 3" xfId="34277"/>
    <cellStyle name="Output 26 4 2 4" xfId="18582"/>
    <cellStyle name="Output 26 4 2 4 2" xfId="39769"/>
    <cellStyle name="Output 26 4 2 5" xfId="28988"/>
    <cellStyle name="Output 26 4 2_Table 2A-1_EFT (Annual)" xfId="8021"/>
    <cellStyle name="Output 26 4 3" xfId="1835"/>
    <cellStyle name="Output 26 4 3 2" xfId="5396"/>
    <cellStyle name="Output 26 4 3 2 2" xfId="13611"/>
    <cellStyle name="Output 26 4 3 2 2 2" xfId="25599"/>
    <cellStyle name="Output 26 4 3 2 2 2 2" xfId="46785"/>
    <cellStyle name="Output 26 4 3 2 2 3" xfId="36181"/>
    <cellStyle name="Output 26 4 3 2 3" xfId="20486"/>
    <cellStyle name="Output 26 4 3 2 3 2" xfId="41673"/>
    <cellStyle name="Output 26 4 3 2 4" xfId="31053"/>
    <cellStyle name="Output 26 4 3 2_Table 2A-1_EFT (Annual)" xfId="8024"/>
    <cellStyle name="Output 26 4 3 3" xfId="10955"/>
    <cellStyle name="Output 26 4 3 3 2" xfId="23053"/>
    <cellStyle name="Output 26 4 3 3 2 2" xfId="44239"/>
    <cellStyle name="Output 26 4 3 3 3" xfId="33635"/>
    <cellStyle name="Output 26 4 3 4" xfId="17940"/>
    <cellStyle name="Output 26 4 3 4 2" xfId="39127"/>
    <cellStyle name="Output 26 4 3 5" xfId="28310"/>
    <cellStyle name="Output 26 4 3_Table 2A-1_EFT (Annual)" xfId="8023"/>
    <cellStyle name="Output 26 4 4" xfId="4805"/>
    <cellStyle name="Output 26 4 4 2" xfId="13065"/>
    <cellStyle name="Output 26 4 4 2 2" xfId="25071"/>
    <cellStyle name="Output 26 4 4 2 2 2" xfId="46257"/>
    <cellStyle name="Output 26 4 4 2 3" xfId="35653"/>
    <cellStyle name="Output 26 4 4 3" xfId="19958"/>
    <cellStyle name="Output 26 4 4 3 2" xfId="41145"/>
    <cellStyle name="Output 26 4 4 4" xfId="30462"/>
    <cellStyle name="Output 26 4 4_Table 2A-1_EFT (Annual)" xfId="8025"/>
    <cellStyle name="Output 26 4 5" xfId="10409"/>
    <cellStyle name="Output 26 4 5 2" xfId="22525"/>
    <cellStyle name="Output 26 4 5 2 2" xfId="43711"/>
    <cellStyle name="Output 26 4 5 3" xfId="33107"/>
    <cellStyle name="Output 26 4 6" xfId="17412"/>
    <cellStyle name="Output 26 4 6 2" xfId="38599"/>
    <cellStyle name="Output 26 4 7" xfId="27719"/>
    <cellStyle name="Output 26 4_Table 2A-1_EFT (Annual)" xfId="3429"/>
    <cellStyle name="Output 26 5" xfId="1983"/>
    <cellStyle name="Output 26 5 2" xfId="5544"/>
    <cellStyle name="Output 26 5 2 2" xfId="13759"/>
    <cellStyle name="Output 26 5 2 2 2" xfId="25747"/>
    <cellStyle name="Output 26 5 2 2 2 2" xfId="46933"/>
    <cellStyle name="Output 26 5 2 2 3" xfId="36329"/>
    <cellStyle name="Output 26 5 2 3" xfId="20634"/>
    <cellStyle name="Output 26 5 2 3 2" xfId="41821"/>
    <cellStyle name="Output 26 5 2 4" xfId="31201"/>
    <cellStyle name="Output 26 5 2_Table 2A-1_EFT (Annual)" xfId="8027"/>
    <cellStyle name="Output 26 5 3" xfId="11103"/>
    <cellStyle name="Output 26 5 3 2" xfId="23201"/>
    <cellStyle name="Output 26 5 3 2 2" xfId="44387"/>
    <cellStyle name="Output 26 5 3 3" xfId="33783"/>
    <cellStyle name="Output 26 5 4" xfId="18088"/>
    <cellStyle name="Output 26 5 4 2" xfId="39275"/>
    <cellStyle name="Output 26 5 5" xfId="28458"/>
    <cellStyle name="Output 26 5_Table 2A-1_EFT (Annual)" xfId="8026"/>
    <cellStyle name="Output 26 6" xfId="1662"/>
    <cellStyle name="Output 26 6 2" xfId="5223"/>
    <cellStyle name="Output 26 6 2 2" xfId="13470"/>
    <cellStyle name="Output 26 6 2 2 2" xfId="25470"/>
    <cellStyle name="Output 26 6 2 2 2 2" xfId="46656"/>
    <cellStyle name="Output 26 6 2 2 3" xfId="36052"/>
    <cellStyle name="Output 26 6 2 3" xfId="20357"/>
    <cellStyle name="Output 26 6 2 3 2" xfId="41544"/>
    <cellStyle name="Output 26 6 2 4" xfId="30880"/>
    <cellStyle name="Output 26 6 2_Table 2A-1_EFT (Annual)" xfId="8029"/>
    <cellStyle name="Output 26 6 3" xfId="10815"/>
    <cellStyle name="Output 26 6 3 2" xfId="22924"/>
    <cellStyle name="Output 26 6 3 2 2" xfId="44110"/>
    <cellStyle name="Output 26 6 3 3" xfId="33506"/>
    <cellStyle name="Output 26 6 4" xfId="17811"/>
    <cellStyle name="Output 26 6 4 2" xfId="38998"/>
    <cellStyle name="Output 26 6 5" xfId="28137"/>
    <cellStyle name="Output 26 6_Table 2A-1_EFT (Annual)" xfId="8028"/>
    <cellStyle name="Output 26 7" xfId="3785"/>
    <cellStyle name="Output 26 7 2" xfId="12153"/>
    <cellStyle name="Output 26 7 2 2" xfId="24183"/>
    <cellStyle name="Output 26 7 2 2 2" xfId="45369"/>
    <cellStyle name="Output 26 7 2 3" xfId="34765"/>
    <cellStyle name="Output 26 7 3" xfId="19070"/>
    <cellStyle name="Output 26 7 3 2" xfId="40257"/>
    <cellStyle name="Output 26 7 4" xfId="29494"/>
    <cellStyle name="Output 26 7_Table 2A-1_EFT (Annual)" xfId="8030"/>
    <cellStyle name="Output 26 8" xfId="9472"/>
    <cellStyle name="Output 26 8 2" xfId="21637"/>
    <cellStyle name="Output 26 8 2 2" xfId="42823"/>
    <cellStyle name="Output 26 8 3" xfId="32219"/>
    <cellStyle name="Output 26 9" xfId="16524"/>
    <cellStyle name="Output 26 9 2" xfId="37711"/>
    <cellStyle name="Output 26_Table 2A-1_EFT (Annual)" xfId="3424"/>
    <cellStyle name="Output 27" xfId="235"/>
    <cellStyle name="Output 27 10" xfId="26790"/>
    <cellStyle name="Output 27 2" xfId="622"/>
    <cellStyle name="Output 27 2 2" xfId="1599"/>
    <cellStyle name="Output 27 2 2 2" xfId="2869"/>
    <cellStyle name="Output 27 2 2 2 2" xfId="6430"/>
    <cellStyle name="Output 27 2 2 2 2 2" xfId="14624"/>
    <cellStyle name="Output 27 2 2 2 2 2 2" xfId="26596"/>
    <cellStyle name="Output 27 2 2 2 2 2 2 2" xfId="47782"/>
    <cellStyle name="Output 27 2 2 2 2 2 3" xfId="37178"/>
    <cellStyle name="Output 27 2 2 2 2 3" xfId="21483"/>
    <cellStyle name="Output 27 2 2 2 2 3 2" xfId="42670"/>
    <cellStyle name="Output 27 2 2 2 2 4" xfId="32086"/>
    <cellStyle name="Output 27 2 2 2 2_Table 2A-1_EFT (Annual)" xfId="8032"/>
    <cellStyle name="Output 27 2 2 2 3" xfId="11966"/>
    <cellStyle name="Output 27 2 2 2 3 2" xfId="24050"/>
    <cellStyle name="Output 27 2 2 2 3 2 2" xfId="45236"/>
    <cellStyle name="Output 27 2 2 2 3 3" xfId="34632"/>
    <cellStyle name="Output 27 2 2 2 4" xfId="18937"/>
    <cellStyle name="Output 27 2 2 2 4 2" xfId="40124"/>
    <cellStyle name="Output 27 2 2 2 5" xfId="29343"/>
    <cellStyle name="Output 27 2 2 2_Table 2A-1_EFT (Annual)" xfId="8031"/>
    <cellStyle name="Output 27 2 2 3" xfId="1937"/>
    <cellStyle name="Output 27 2 2 3 2" xfId="5498"/>
    <cellStyle name="Output 27 2 2 3 2 2" xfId="13713"/>
    <cellStyle name="Output 27 2 2 3 2 2 2" xfId="25701"/>
    <cellStyle name="Output 27 2 2 3 2 2 2 2" xfId="46887"/>
    <cellStyle name="Output 27 2 2 3 2 2 3" xfId="36283"/>
    <cellStyle name="Output 27 2 2 3 2 3" xfId="20588"/>
    <cellStyle name="Output 27 2 2 3 2 3 2" xfId="41775"/>
    <cellStyle name="Output 27 2 2 3 2 4" xfId="31155"/>
    <cellStyle name="Output 27 2 2 3 2_Table 2A-1_EFT (Annual)" xfId="8034"/>
    <cellStyle name="Output 27 2 2 3 3" xfId="11057"/>
    <cellStyle name="Output 27 2 2 3 3 2" xfId="23155"/>
    <cellStyle name="Output 27 2 2 3 3 2 2" xfId="44341"/>
    <cellStyle name="Output 27 2 2 3 3 3" xfId="33737"/>
    <cellStyle name="Output 27 2 2 3 4" xfId="18042"/>
    <cellStyle name="Output 27 2 2 3 4 2" xfId="39229"/>
    <cellStyle name="Output 27 2 2 3 5" xfId="28412"/>
    <cellStyle name="Output 27 2 2 3_Table 2A-1_EFT (Annual)" xfId="8033"/>
    <cellStyle name="Output 27 2 2 4" xfId="5160"/>
    <cellStyle name="Output 27 2 2 4 2" xfId="13420"/>
    <cellStyle name="Output 27 2 2 4 2 2" xfId="25426"/>
    <cellStyle name="Output 27 2 2 4 2 2 2" xfId="46612"/>
    <cellStyle name="Output 27 2 2 4 2 3" xfId="36008"/>
    <cellStyle name="Output 27 2 2 4 3" xfId="20313"/>
    <cellStyle name="Output 27 2 2 4 3 2" xfId="41500"/>
    <cellStyle name="Output 27 2 2 4 4" xfId="30817"/>
    <cellStyle name="Output 27 2 2 4_Table 2A-1_EFT (Annual)" xfId="8035"/>
    <cellStyle name="Output 27 2 2 5" xfId="10764"/>
    <cellStyle name="Output 27 2 2 5 2" xfId="22880"/>
    <cellStyle name="Output 27 2 2 5 2 2" xfId="44066"/>
    <cellStyle name="Output 27 2 2 5 3" xfId="33462"/>
    <cellStyle name="Output 27 2 2 6" xfId="17767"/>
    <cellStyle name="Output 27 2 2 6 2" xfId="38954"/>
    <cellStyle name="Output 27 2 2 7" xfId="28074"/>
    <cellStyle name="Output 27 2 2_Table 2A-1_EFT (Annual)" xfId="3432"/>
    <cellStyle name="Output 27 2 3" xfId="2338"/>
    <cellStyle name="Output 27 2 3 2" xfId="5899"/>
    <cellStyle name="Output 27 2 3 2 2" xfId="14114"/>
    <cellStyle name="Output 27 2 3 2 2 2" xfId="26102"/>
    <cellStyle name="Output 27 2 3 2 2 2 2" xfId="47288"/>
    <cellStyle name="Output 27 2 3 2 2 3" xfId="36684"/>
    <cellStyle name="Output 27 2 3 2 3" xfId="20989"/>
    <cellStyle name="Output 27 2 3 2 3 2" xfId="42176"/>
    <cellStyle name="Output 27 2 3 2 4" xfId="31556"/>
    <cellStyle name="Output 27 2 3 2_Table 2A-1_EFT (Annual)" xfId="8037"/>
    <cellStyle name="Output 27 2 3 3" xfId="11458"/>
    <cellStyle name="Output 27 2 3 3 2" xfId="23556"/>
    <cellStyle name="Output 27 2 3 3 2 2" xfId="44742"/>
    <cellStyle name="Output 27 2 3 3 3" xfId="34138"/>
    <cellStyle name="Output 27 2 3 4" xfId="18443"/>
    <cellStyle name="Output 27 2 3 4 2" xfId="39630"/>
    <cellStyle name="Output 27 2 3 5" xfId="28813"/>
    <cellStyle name="Output 27 2 3_Table 2A-1_EFT (Annual)" xfId="8036"/>
    <cellStyle name="Output 27 2 4" xfId="1762"/>
    <cellStyle name="Output 27 2 4 2" xfId="5323"/>
    <cellStyle name="Output 27 2 4 2 2" xfId="13548"/>
    <cellStyle name="Output 27 2 4 2 2 2" xfId="25539"/>
    <cellStyle name="Output 27 2 4 2 2 2 2" xfId="46725"/>
    <cellStyle name="Output 27 2 4 2 2 3" xfId="36121"/>
    <cellStyle name="Output 27 2 4 2 3" xfId="20426"/>
    <cellStyle name="Output 27 2 4 2 3 2" xfId="41613"/>
    <cellStyle name="Output 27 2 4 2 4" xfId="30980"/>
    <cellStyle name="Output 27 2 4 2_Table 2A-1_EFT (Annual)" xfId="8039"/>
    <cellStyle name="Output 27 2 4 3" xfId="10891"/>
    <cellStyle name="Output 27 2 4 3 2" xfId="22993"/>
    <cellStyle name="Output 27 2 4 3 2 2" xfId="44179"/>
    <cellStyle name="Output 27 2 4 3 3" xfId="33575"/>
    <cellStyle name="Output 27 2 4 4" xfId="17880"/>
    <cellStyle name="Output 27 2 4 4 2" xfId="39067"/>
    <cellStyle name="Output 27 2 4 5" xfId="28237"/>
    <cellStyle name="Output 27 2 4_Table 2A-1_EFT (Annual)" xfId="8038"/>
    <cellStyle name="Output 27 2 5" xfId="4192"/>
    <cellStyle name="Output 27 2 5 2" xfId="12516"/>
    <cellStyle name="Output 27 2 5 2 2" xfId="24538"/>
    <cellStyle name="Output 27 2 5 2 2 2" xfId="45724"/>
    <cellStyle name="Output 27 2 5 2 3" xfId="35120"/>
    <cellStyle name="Output 27 2 5 3" xfId="19425"/>
    <cellStyle name="Output 27 2 5 3 2" xfId="40612"/>
    <cellStyle name="Output 27 2 5 4" xfId="29880"/>
    <cellStyle name="Output 27 2 5_Table 2A-1_EFT (Annual)" xfId="8040"/>
    <cellStyle name="Output 27 2 6" xfId="9855"/>
    <cellStyle name="Output 27 2 6 2" xfId="21992"/>
    <cellStyle name="Output 27 2 6 2 2" xfId="43178"/>
    <cellStyle name="Output 27 2 6 3" xfId="32574"/>
    <cellStyle name="Output 27 2 7" xfId="16879"/>
    <cellStyle name="Output 27 2 7 2" xfId="38066"/>
    <cellStyle name="Output 27 2 8" xfId="27137"/>
    <cellStyle name="Output 27 2_Table 2A-1_EFT (Annual)" xfId="3431"/>
    <cellStyle name="Output 27 3" xfId="461"/>
    <cellStyle name="Output 27 3 2" xfId="1438"/>
    <cellStyle name="Output 27 3 2 2" xfId="2708"/>
    <cellStyle name="Output 27 3 2 2 2" xfId="6269"/>
    <cellStyle name="Output 27 3 2 2 2 2" xfId="14463"/>
    <cellStyle name="Output 27 3 2 2 2 2 2" xfId="26435"/>
    <cellStyle name="Output 27 3 2 2 2 2 2 2" xfId="47621"/>
    <cellStyle name="Output 27 3 2 2 2 2 3" xfId="37017"/>
    <cellStyle name="Output 27 3 2 2 2 3" xfId="21322"/>
    <cellStyle name="Output 27 3 2 2 2 3 2" xfId="42509"/>
    <cellStyle name="Output 27 3 2 2 2 4" xfId="31925"/>
    <cellStyle name="Output 27 3 2 2 2_Table 2A-1_EFT (Annual)" xfId="8042"/>
    <cellStyle name="Output 27 3 2 2 3" xfId="11805"/>
    <cellStyle name="Output 27 3 2 2 3 2" xfId="23889"/>
    <cellStyle name="Output 27 3 2 2 3 2 2" xfId="45075"/>
    <cellStyle name="Output 27 3 2 2 3 3" xfId="34471"/>
    <cellStyle name="Output 27 3 2 2 4" xfId="18776"/>
    <cellStyle name="Output 27 3 2 2 4 2" xfId="39963"/>
    <cellStyle name="Output 27 3 2 2 5" xfId="29182"/>
    <cellStyle name="Output 27 3 2 2_Table 2A-1_EFT (Annual)" xfId="8041"/>
    <cellStyle name="Output 27 3 2 3" xfId="1906"/>
    <cellStyle name="Output 27 3 2 3 2" xfId="5467"/>
    <cellStyle name="Output 27 3 2 3 2 2" xfId="13682"/>
    <cellStyle name="Output 27 3 2 3 2 2 2" xfId="25670"/>
    <cellStyle name="Output 27 3 2 3 2 2 2 2" xfId="46856"/>
    <cellStyle name="Output 27 3 2 3 2 2 3" xfId="36252"/>
    <cellStyle name="Output 27 3 2 3 2 3" xfId="20557"/>
    <cellStyle name="Output 27 3 2 3 2 3 2" xfId="41744"/>
    <cellStyle name="Output 27 3 2 3 2 4" xfId="31124"/>
    <cellStyle name="Output 27 3 2 3 2_Table 2A-1_EFT (Annual)" xfId="8044"/>
    <cellStyle name="Output 27 3 2 3 3" xfId="11026"/>
    <cellStyle name="Output 27 3 2 3 3 2" xfId="23124"/>
    <cellStyle name="Output 27 3 2 3 3 2 2" xfId="44310"/>
    <cellStyle name="Output 27 3 2 3 3 3" xfId="33706"/>
    <cellStyle name="Output 27 3 2 3 4" xfId="18011"/>
    <cellStyle name="Output 27 3 2 3 4 2" xfId="39198"/>
    <cellStyle name="Output 27 3 2 3 5" xfId="28381"/>
    <cellStyle name="Output 27 3 2 3_Table 2A-1_EFT (Annual)" xfId="8043"/>
    <cellStyle name="Output 27 3 2 4" xfId="4999"/>
    <cellStyle name="Output 27 3 2 4 2" xfId="13259"/>
    <cellStyle name="Output 27 3 2 4 2 2" xfId="25265"/>
    <cellStyle name="Output 27 3 2 4 2 2 2" xfId="46451"/>
    <cellStyle name="Output 27 3 2 4 2 3" xfId="35847"/>
    <cellStyle name="Output 27 3 2 4 3" xfId="20152"/>
    <cellStyle name="Output 27 3 2 4 3 2" xfId="41339"/>
    <cellStyle name="Output 27 3 2 4 4" xfId="30656"/>
    <cellStyle name="Output 27 3 2 4_Table 2A-1_EFT (Annual)" xfId="8045"/>
    <cellStyle name="Output 27 3 2 5" xfId="10603"/>
    <cellStyle name="Output 27 3 2 5 2" xfId="22719"/>
    <cellStyle name="Output 27 3 2 5 2 2" xfId="43905"/>
    <cellStyle name="Output 27 3 2 5 3" xfId="33301"/>
    <cellStyle name="Output 27 3 2 6" xfId="17606"/>
    <cellStyle name="Output 27 3 2 6 2" xfId="38793"/>
    <cellStyle name="Output 27 3 2 7" xfId="27913"/>
    <cellStyle name="Output 27 3 2_Table 2A-1_EFT (Annual)" xfId="3434"/>
    <cellStyle name="Output 27 3 3" xfId="2177"/>
    <cellStyle name="Output 27 3 3 2" xfId="5738"/>
    <cellStyle name="Output 27 3 3 2 2" xfId="13953"/>
    <cellStyle name="Output 27 3 3 2 2 2" xfId="25941"/>
    <cellStyle name="Output 27 3 3 2 2 2 2" xfId="47127"/>
    <cellStyle name="Output 27 3 3 2 2 3" xfId="36523"/>
    <cellStyle name="Output 27 3 3 2 3" xfId="20828"/>
    <cellStyle name="Output 27 3 3 2 3 2" xfId="42015"/>
    <cellStyle name="Output 27 3 3 2 4" xfId="31395"/>
    <cellStyle name="Output 27 3 3 2_Table 2A-1_EFT (Annual)" xfId="8047"/>
    <cellStyle name="Output 27 3 3 3" xfId="11297"/>
    <cellStyle name="Output 27 3 3 3 2" xfId="23395"/>
    <cellStyle name="Output 27 3 3 3 2 2" xfId="44581"/>
    <cellStyle name="Output 27 3 3 3 3" xfId="33977"/>
    <cellStyle name="Output 27 3 3 4" xfId="18282"/>
    <cellStyle name="Output 27 3 3 4 2" xfId="39469"/>
    <cellStyle name="Output 27 3 3 5" xfId="28652"/>
    <cellStyle name="Output 27 3 3_Table 2A-1_EFT (Annual)" xfId="8046"/>
    <cellStyle name="Output 27 3 4" xfId="1731"/>
    <cellStyle name="Output 27 3 4 2" xfId="5292"/>
    <cellStyle name="Output 27 3 4 2 2" xfId="13517"/>
    <cellStyle name="Output 27 3 4 2 2 2" xfId="25508"/>
    <cellStyle name="Output 27 3 4 2 2 2 2" xfId="46694"/>
    <cellStyle name="Output 27 3 4 2 2 3" xfId="36090"/>
    <cellStyle name="Output 27 3 4 2 3" xfId="20395"/>
    <cellStyle name="Output 27 3 4 2 3 2" xfId="41582"/>
    <cellStyle name="Output 27 3 4 2 4" xfId="30949"/>
    <cellStyle name="Output 27 3 4 2_Table 2A-1_EFT (Annual)" xfId="8049"/>
    <cellStyle name="Output 27 3 4 3" xfId="10860"/>
    <cellStyle name="Output 27 3 4 3 2" xfId="22962"/>
    <cellStyle name="Output 27 3 4 3 2 2" xfId="44148"/>
    <cellStyle name="Output 27 3 4 3 3" xfId="33544"/>
    <cellStyle name="Output 27 3 4 4" xfId="17849"/>
    <cellStyle name="Output 27 3 4 4 2" xfId="39036"/>
    <cellStyle name="Output 27 3 4 5" xfId="28206"/>
    <cellStyle name="Output 27 3 4_Table 2A-1_EFT (Annual)" xfId="8048"/>
    <cellStyle name="Output 27 3 5" xfId="4031"/>
    <cellStyle name="Output 27 3 5 2" xfId="12355"/>
    <cellStyle name="Output 27 3 5 2 2" xfId="24377"/>
    <cellStyle name="Output 27 3 5 2 2 2" xfId="45563"/>
    <cellStyle name="Output 27 3 5 2 3" xfId="34959"/>
    <cellStyle name="Output 27 3 5 3" xfId="19264"/>
    <cellStyle name="Output 27 3 5 3 2" xfId="40451"/>
    <cellStyle name="Output 27 3 5 4" xfId="29719"/>
    <cellStyle name="Output 27 3 5_Table 2A-1_EFT (Annual)" xfId="8050"/>
    <cellStyle name="Output 27 3 6" xfId="9694"/>
    <cellStyle name="Output 27 3 6 2" xfId="21831"/>
    <cellStyle name="Output 27 3 6 2 2" xfId="43017"/>
    <cellStyle name="Output 27 3 6 3" xfId="32413"/>
    <cellStyle name="Output 27 3 7" xfId="16718"/>
    <cellStyle name="Output 27 3 7 2" xfId="37905"/>
    <cellStyle name="Output 27 3 8" xfId="26976"/>
    <cellStyle name="Output 27 3_Table 2A-1_EFT (Annual)" xfId="3433"/>
    <cellStyle name="Output 27 4" xfId="1277"/>
    <cellStyle name="Output 27 4 2" xfId="2547"/>
    <cellStyle name="Output 27 4 2 2" xfId="6108"/>
    <cellStyle name="Output 27 4 2 2 2" xfId="14302"/>
    <cellStyle name="Output 27 4 2 2 2 2" xfId="26274"/>
    <cellStyle name="Output 27 4 2 2 2 2 2" xfId="47460"/>
    <cellStyle name="Output 27 4 2 2 2 3" xfId="36856"/>
    <cellStyle name="Output 27 4 2 2 3" xfId="21161"/>
    <cellStyle name="Output 27 4 2 2 3 2" xfId="42348"/>
    <cellStyle name="Output 27 4 2 2 4" xfId="31764"/>
    <cellStyle name="Output 27 4 2 2_Table 2A-1_EFT (Annual)" xfId="8052"/>
    <cellStyle name="Output 27 4 2 3" xfId="11644"/>
    <cellStyle name="Output 27 4 2 3 2" xfId="23728"/>
    <cellStyle name="Output 27 4 2 3 2 2" xfId="44914"/>
    <cellStyle name="Output 27 4 2 3 3" xfId="34310"/>
    <cellStyle name="Output 27 4 2 4" xfId="18615"/>
    <cellStyle name="Output 27 4 2 4 2" xfId="39802"/>
    <cellStyle name="Output 27 4 2 5" xfId="29021"/>
    <cellStyle name="Output 27 4 2_Table 2A-1_EFT (Annual)" xfId="8051"/>
    <cellStyle name="Output 27 4 3" xfId="1843"/>
    <cellStyle name="Output 27 4 3 2" xfId="5404"/>
    <cellStyle name="Output 27 4 3 2 2" xfId="13619"/>
    <cellStyle name="Output 27 4 3 2 2 2" xfId="25607"/>
    <cellStyle name="Output 27 4 3 2 2 2 2" xfId="46793"/>
    <cellStyle name="Output 27 4 3 2 2 3" xfId="36189"/>
    <cellStyle name="Output 27 4 3 2 3" xfId="20494"/>
    <cellStyle name="Output 27 4 3 2 3 2" xfId="41681"/>
    <cellStyle name="Output 27 4 3 2 4" xfId="31061"/>
    <cellStyle name="Output 27 4 3 2_Table 2A-1_EFT (Annual)" xfId="8054"/>
    <cellStyle name="Output 27 4 3 3" xfId="10963"/>
    <cellStyle name="Output 27 4 3 3 2" xfId="23061"/>
    <cellStyle name="Output 27 4 3 3 2 2" xfId="44247"/>
    <cellStyle name="Output 27 4 3 3 3" xfId="33643"/>
    <cellStyle name="Output 27 4 3 4" xfId="17948"/>
    <cellStyle name="Output 27 4 3 4 2" xfId="39135"/>
    <cellStyle name="Output 27 4 3 5" xfId="28318"/>
    <cellStyle name="Output 27 4 3_Table 2A-1_EFT (Annual)" xfId="8053"/>
    <cellStyle name="Output 27 4 4" xfId="4838"/>
    <cellStyle name="Output 27 4 4 2" xfId="13098"/>
    <cellStyle name="Output 27 4 4 2 2" xfId="25104"/>
    <cellStyle name="Output 27 4 4 2 2 2" xfId="46290"/>
    <cellStyle name="Output 27 4 4 2 3" xfId="35686"/>
    <cellStyle name="Output 27 4 4 3" xfId="19991"/>
    <cellStyle name="Output 27 4 4 3 2" xfId="41178"/>
    <cellStyle name="Output 27 4 4 4" xfId="30495"/>
    <cellStyle name="Output 27 4 4_Table 2A-1_EFT (Annual)" xfId="8055"/>
    <cellStyle name="Output 27 4 5" xfId="10442"/>
    <cellStyle name="Output 27 4 5 2" xfId="22558"/>
    <cellStyle name="Output 27 4 5 2 2" xfId="43744"/>
    <cellStyle name="Output 27 4 5 3" xfId="33140"/>
    <cellStyle name="Output 27 4 6" xfId="17445"/>
    <cellStyle name="Output 27 4 6 2" xfId="38632"/>
    <cellStyle name="Output 27 4 7" xfId="27752"/>
    <cellStyle name="Output 27 4_Table 2A-1_EFT (Annual)" xfId="3435"/>
    <cellStyle name="Output 27 5" xfId="2016"/>
    <cellStyle name="Output 27 5 2" xfId="5577"/>
    <cellStyle name="Output 27 5 2 2" xfId="13792"/>
    <cellStyle name="Output 27 5 2 2 2" xfId="25780"/>
    <cellStyle name="Output 27 5 2 2 2 2" xfId="46966"/>
    <cellStyle name="Output 27 5 2 2 3" xfId="36362"/>
    <cellStyle name="Output 27 5 2 3" xfId="20667"/>
    <cellStyle name="Output 27 5 2 3 2" xfId="41854"/>
    <cellStyle name="Output 27 5 2 4" xfId="31234"/>
    <cellStyle name="Output 27 5 2_Table 2A-1_EFT (Annual)" xfId="8057"/>
    <cellStyle name="Output 27 5 3" xfId="11136"/>
    <cellStyle name="Output 27 5 3 2" xfId="23234"/>
    <cellStyle name="Output 27 5 3 2 2" xfId="44420"/>
    <cellStyle name="Output 27 5 3 3" xfId="33816"/>
    <cellStyle name="Output 27 5 4" xfId="18121"/>
    <cellStyle name="Output 27 5 4 2" xfId="39308"/>
    <cellStyle name="Output 27 5 5" xfId="28491"/>
    <cellStyle name="Output 27 5_Table 2A-1_EFT (Annual)" xfId="8056"/>
    <cellStyle name="Output 27 6" xfId="1675"/>
    <cellStyle name="Output 27 6 2" xfId="5236"/>
    <cellStyle name="Output 27 6 2 2" xfId="13479"/>
    <cellStyle name="Output 27 6 2 2 2" xfId="25477"/>
    <cellStyle name="Output 27 6 2 2 2 2" xfId="46663"/>
    <cellStyle name="Output 27 6 2 2 3" xfId="36059"/>
    <cellStyle name="Output 27 6 2 3" xfId="20364"/>
    <cellStyle name="Output 27 6 2 3 2" xfId="41551"/>
    <cellStyle name="Output 27 6 2 4" xfId="30893"/>
    <cellStyle name="Output 27 6 2_Table 2A-1_EFT (Annual)" xfId="8059"/>
    <cellStyle name="Output 27 6 3" xfId="10824"/>
    <cellStyle name="Output 27 6 3 2" xfId="22931"/>
    <cellStyle name="Output 27 6 3 2 2" xfId="44117"/>
    <cellStyle name="Output 27 6 3 3" xfId="33513"/>
    <cellStyle name="Output 27 6 4" xfId="17818"/>
    <cellStyle name="Output 27 6 4 2" xfId="39005"/>
    <cellStyle name="Output 27 6 5" xfId="28150"/>
    <cellStyle name="Output 27 6_Table 2A-1_EFT (Annual)" xfId="8058"/>
    <cellStyle name="Output 27 7" xfId="3824"/>
    <cellStyle name="Output 27 7 2" xfId="12187"/>
    <cellStyle name="Output 27 7 2 2" xfId="24216"/>
    <cellStyle name="Output 27 7 2 2 2" xfId="45402"/>
    <cellStyle name="Output 27 7 2 3" xfId="34798"/>
    <cellStyle name="Output 27 7 3" xfId="19103"/>
    <cellStyle name="Output 27 7 3 2" xfId="40290"/>
    <cellStyle name="Output 27 7 4" xfId="29533"/>
    <cellStyle name="Output 27 7_Table 2A-1_EFT (Annual)" xfId="8060"/>
    <cellStyle name="Output 27 8" xfId="9506"/>
    <cellStyle name="Output 27 8 2" xfId="21670"/>
    <cellStyle name="Output 27 8 2 2" xfId="42856"/>
    <cellStyle name="Output 27 8 3" xfId="32252"/>
    <cellStyle name="Output 27 9" xfId="16557"/>
    <cellStyle name="Output 27 9 2" xfId="37744"/>
    <cellStyle name="Output 27_Table 2A-1_EFT (Annual)" xfId="3430"/>
    <cellStyle name="Output 28" xfId="208"/>
    <cellStyle name="Output 28 10" xfId="26763"/>
    <cellStyle name="Output 28 2" xfId="601"/>
    <cellStyle name="Output 28 2 2" xfId="1578"/>
    <cellStyle name="Output 28 2 2 2" xfId="2848"/>
    <cellStyle name="Output 28 2 2 2 2" xfId="6409"/>
    <cellStyle name="Output 28 2 2 2 2 2" xfId="14603"/>
    <cellStyle name="Output 28 2 2 2 2 2 2" xfId="26575"/>
    <cellStyle name="Output 28 2 2 2 2 2 2 2" xfId="47761"/>
    <cellStyle name="Output 28 2 2 2 2 2 3" xfId="37157"/>
    <cellStyle name="Output 28 2 2 2 2 3" xfId="21462"/>
    <cellStyle name="Output 28 2 2 2 2 3 2" xfId="42649"/>
    <cellStyle name="Output 28 2 2 2 2 4" xfId="32065"/>
    <cellStyle name="Output 28 2 2 2 2_Table 2A-1_EFT (Annual)" xfId="8062"/>
    <cellStyle name="Output 28 2 2 2 3" xfId="11945"/>
    <cellStyle name="Output 28 2 2 2 3 2" xfId="24029"/>
    <cellStyle name="Output 28 2 2 2 3 2 2" xfId="45215"/>
    <cellStyle name="Output 28 2 2 2 3 3" xfId="34611"/>
    <cellStyle name="Output 28 2 2 2 4" xfId="18916"/>
    <cellStyle name="Output 28 2 2 2 4 2" xfId="40103"/>
    <cellStyle name="Output 28 2 2 2 5" xfId="29322"/>
    <cellStyle name="Output 28 2 2 2_Table 2A-1_EFT (Annual)" xfId="8061"/>
    <cellStyle name="Output 28 2 2 3" xfId="1932"/>
    <cellStyle name="Output 28 2 2 3 2" xfId="5493"/>
    <cellStyle name="Output 28 2 2 3 2 2" xfId="13708"/>
    <cellStyle name="Output 28 2 2 3 2 2 2" xfId="25696"/>
    <cellStyle name="Output 28 2 2 3 2 2 2 2" xfId="46882"/>
    <cellStyle name="Output 28 2 2 3 2 2 3" xfId="36278"/>
    <cellStyle name="Output 28 2 2 3 2 3" xfId="20583"/>
    <cellStyle name="Output 28 2 2 3 2 3 2" xfId="41770"/>
    <cellStyle name="Output 28 2 2 3 2 4" xfId="31150"/>
    <cellStyle name="Output 28 2 2 3 2_Table 2A-1_EFT (Annual)" xfId="8064"/>
    <cellStyle name="Output 28 2 2 3 3" xfId="11052"/>
    <cellStyle name="Output 28 2 2 3 3 2" xfId="23150"/>
    <cellStyle name="Output 28 2 2 3 3 2 2" xfId="44336"/>
    <cellStyle name="Output 28 2 2 3 3 3" xfId="33732"/>
    <cellStyle name="Output 28 2 2 3 4" xfId="18037"/>
    <cellStyle name="Output 28 2 2 3 4 2" xfId="39224"/>
    <cellStyle name="Output 28 2 2 3 5" xfId="28407"/>
    <cellStyle name="Output 28 2 2 3_Table 2A-1_EFT (Annual)" xfId="8063"/>
    <cellStyle name="Output 28 2 2 4" xfId="5139"/>
    <cellStyle name="Output 28 2 2 4 2" xfId="13399"/>
    <cellStyle name="Output 28 2 2 4 2 2" xfId="25405"/>
    <cellStyle name="Output 28 2 2 4 2 2 2" xfId="46591"/>
    <cellStyle name="Output 28 2 2 4 2 3" xfId="35987"/>
    <cellStyle name="Output 28 2 2 4 3" xfId="20292"/>
    <cellStyle name="Output 28 2 2 4 3 2" xfId="41479"/>
    <cellStyle name="Output 28 2 2 4 4" xfId="30796"/>
    <cellStyle name="Output 28 2 2 4_Table 2A-1_EFT (Annual)" xfId="8065"/>
    <cellStyle name="Output 28 2 2 5" xfId="10743"/>
    <cellStyle name="Output 28 2 2 5 2" xfId="22859"/>
    <cellStyle name="Output 28 2 2 5 2 2" xfId="44045"/>
    <cellStyle name="Output 28 2 2 5 3" xfId="33441"/>
    <cellStyle name="Output 28 2 2 6" xfId="17746"/>
    <cellStyle name="Output 28 2 2 6 2" xfId="38933"/>
    <cellStyle name="Output 28 2 2 7" xfId="28053"/>
    <cellStyle name="Output 28 2 2_Table 2A-1_EFT (Annual)" xfId="3438"/>
    <cellStyle name="Output 28 2 3" xfId="2317"/>
    <cellStyle name="Output 28 2 3 2" xfId="5878"/>
    <cellStyle name="Output 28 2 3 2 2" xfId="14093"/>
    <cellStyle name="Output 28 2 3 2 2 2" xfId="26081"/>
    <cellStyle name="Output 28 2 3 2 2 2 2" xfId="47267"/>
    <cellStyle name="Output 28 2 3 2 2 3" xfId="36663"/>
    <cellStyle name="Output 28 2 3 2 3" xfId="20968"/>
    <cellStyle name="Output 28 2 3 2 3 2" xfId="42155"/>
    <cellStyle name="Output 28 2 3 2 4" xfId="31535"/>
    <cellStyle name="Output 28 2 3 2_Table 2A-1_EFT (Annual)" xfId="8067"/>
    <cellStyle name="Output 28 2 3 3" xfId="11437"/>
    <cellStyle name="Output 28 2 3 3 2" xfId="23535"/>
    <cellStyle name="Output 28 2 3 3 2 2" xfId="44721"/>
    <cellStyle name="Output 28 2 3 3 3" xfId="34117"/>
    <cellStyle name="Output 28 2 3 4" xfId="18422"/>
    <cellStyle name="Output 28 2 3 4 2" xfId="39609"/>
    <cellStyle name="Output 28 2 3 5" xfId="28792"/>
    <cellStyle name="Output 28 2 3_Table 2A-1_EFT (Annual)" xfId="8066"/>
    <cellStyle name="Output 28 2 4" xfId="1757"/>
    <cellStyle name="Output 28 2 4 2" xfId="5318"/>
    <cellStyle name="Output 28 2 4 2 2" xfId="13543"/>
    <cellStyle name="Output 28 2 4 2 2 2" xfId="25534"/>
    <cellStyle name="Output 28 2 4 2 2 2 2" xfId="46720"/>
    <cellStyle name="Output 28 2 4 2 2 3" xfId="36116"/>
    <cellStyle name="Output 28 2 4 2 3" xfId="20421"/>
    <cellStyle name="Output 28 2 4 2 3 2" xfId="41608"/>
    <cellStyle name="Output 28 2 4 2 4" xfId="30975"/>
    <cellStyle name="Output 28 2 4 2_Table 2A-1_EFT (Annual)" xfId="8069"/>
    <cellStyle name="Output 28 2 4 3" xfId="10886"/>
    <cellStyle name="Output 28 2 4 3 2" xfId="22988"/>
    <cellStyle name="Output 28 2 4 3 2 2" xfId="44174"/>
    <cellStyle name="Output 28 2 4 3 3" xfId="33570"/>
    <cellStyle name="Output 28 2 4 4" xfId="17875"/>
    <cellStyle name="Output 28 2 4 4 2" xfId="39062"/>
    <cellStyle name="Output 28 2 4 5" xfId="28232"/>
    <cellStyle name="Output 28 2 4_Table 2A-1_EFT (Annual)" xfId="8068"/>
    <cellStyle name="Output 28 2 5" xfId="4171"/>
    <cellStyle name="Output 28 2 5 2" xfId="12495"/>
    <cellStyle name="Output 28 2 5 2 2" xfId="24517"/>
    <cellStyle name="Output 28 2 5 2 2 2" xfId="45703"/>
    <cellStyle name="Output 28 2 5 2 3" xfId="35099"/>
    <cellStyle name="Output 28 2 5 3" xfId="19404"/>
    <cellStyle name="Output 28 2 5 3 2" xfId="40591"/>
    <cellStyle name="Output 28 2 5 4" xfId="29859"/>
    <cellStyle name="Output 28 2 5_Table 2A-1_EFT (Annual)" xfId="8070"/>
    <cellStyle name="Output 28 2 6" xfId="9834"/>
    <cellStyle name="Output 28 2 6 2" xfId="21971"/>
    <cellStyle name="Output 28 2 6 2 2" xfId="43157"/>
    <cellStyle name="Output 28 2 6 3" xfId="32553"/>
    <cellStyle name="Output 28 2 7" xfId="16858"/>
    <cellStyle name="Output 28 2 7 2" xfId="38045"/>
    <cellStyle name="Output 28 2 8" xfId="27116"/>
    <cellStyle name="Output 28 2_Table 2A-1_EFT (Annual)" xfId="3437"/>
    <cellStyle name="Output 28 3" xfId="436"/>
    <cellStyle name="Output 28 3 2" xfId="1419"/>
    <cellStyle name="Output 28 3 2 2" xfId="2689"/>
    <cellStyle name="Output 28 3 2 2 2" xfId="6250"/>
    <cellStyle name="Output 28 3 2 2 2 2" xfId="14444"/>
    <cellStyle name="Output 28 3 2 2 2 2 2" xfId="26416"/>
    <cellStyle name="Output 28 3 2 2 2 2 2 2" xfId="47602"/>
    <cellStyle name="Output 28 3 2 2 2 2 3" xfId="36998"/>
    <cellStyle name="Output 28 3 2 2 2 3" xfId="21303"/>
    <cellStyle name="Output 28 3 2 2 2 3 2" xfId="42490"/>
    <cellStyle name="Output 28 3 2 2 2 4" xfId="31906"/>
    <cellStyle name="Output 28 3 2 2 2_Table 2A-1_EFT (Annual)" xfId="8072"/>
    <cellStyle name="Output 28 3 2 2 3" xfId="11786"/>
    <cellStyle name="Output 28 3 2 2 3 2" xfId="23870"/>
    <cellStyle name="Output 28 3 2 2 3 2 2" xfId="45056"/>
    <cellStyle name="Output 28 3 2 2 3 3" xfId="34452"/>
    <cellStyle name="Output 28 3 2 2 4" xfId="18757"/>
    <cellStyle name="Output 28 3 2 2 4 2" xfId="39944"/>
    <cellStyle name="Output 28 3 2 2 5" xfId="29163"/>
    <cellStyle name="Output 28 3 2 2_Table 2A-1_EFT (Annual)" xfId="8071"/>
    <cellStyle name="Output 28 3 2 3" xfId="1901"/>
    <cellStyle name="Output 28 3 2 3 2" xfId="5462"/>
    <cellStyle name="Output 28 3 2 3 2 2" xfId="13677"/>
    <cellStyle name="Output 28 3 2 3 2 2 2" xfId="25665"/>
    <cellStyle name="Output 28 3 2 3 2 2 2 2" xfId="46851"/>
    <cellStyle name="Output 28 3 2 3 2 2 3" xfId="36247"/>
    <cellStyle name="Output 28 3 2 3 2 3" xfId="20552"/>
    <cellStyle name="Output 28 3 2 3 2 3 2" xfId="41739"/>
    <cellStyle name="Output 28 3 2 3 2 4" xfId="31119"/>
    <cellStyle name="Output 28 3 2 3 2_Table 2A-1_EFT (Annual)" xfId="8074"/>
    <cellStyle name="Output 28 3 2 3 3" xfId="11021"/>
    <cellStyle name="Output 28 3 2 3 3 2" xfId="23119"/>
    <cellStyle name="Output 28 3 2 3 3 2 2" xfId="44305"/>
    <cellStyle name="Output 28 3 2 3 3 3" xfId="33701"/>
    <cellStyle name="Output 28 3 2 3 4" xfId="18006"/>
    <cellStyle name="Output 28 3 2 3 4 2" xfId="39193"/>
    <cellStyle name="Output 28 3 2 3 5" xfId="28376"/>
    <cellStyle name="Output 28 3 2 3_Table 2A-1_EFT (Annual)" xfId="8073"/>
    <cellStyle name="Output 28 3 2 4" xfId="4980"/>
    <cellStyle name="Output 28 3 2 4 2" xfId="13240"/>
    <cellStyle name="Output 28 3 2 4 2 2" xfId="25246"/>
    <cellStyle name="Output 28 3 2 4 2 2 2" xfId="46432"/>
    <cellStyle name="Output 28 3 2 4 2 3" xfId="35828"/>
    <cellStyle name="Output 28 3 2 4 3" xfId="20133"/>
    <cellStyle name="Output 28 3 2 4 3 2" xfId="41320"/>
    <cellStyle name="Output 28 3 2 4 4" xfId="30637"/>
    <cellStyle name="Output 28 3 2 4_Table 2A-1_EFT (Annual)" xfId="8075"/>
    <cellStyle name="Output 28 3 2 5" xfId="10584"/>
    <cellStyle name="Output 28 3 2 5 2" xfId="22700"/>
    <cellStyle name="Output 28 3 2 5 2 2" xfId="43886"/>
    <cellStyle name="Output 28 3 2 5 3" xfId="33282"/>
    <cellStyle name="Output 28 3 2 6" xfId="17587"/>
    <cellStyle name="Output 28 3 2 6 2" xfId="38774"/>
    <cellStyle name="Output 28 3 2 7" xfId="27894"/>
    <cellStyle name="Output 28 3 2_Table 2A-1_EFT (Annual)" xfId="3440"/>
    <cellStyle name="Output 28 3 3" xfId="2158"/>
    <cellStyle name="Output 28 3 3 2" xfId="5719"/>
    <cellStyle name="Output 28 3 3 2 2" xfId="13934"/>
    <cellStyle name="Output 28 3 3 2 2 2" xfId="25922"/>
    <cellStyle name="Output 28 3 3 2 2 2 2" xfId="47108"/>
    <cellStyle name="Output 28 3 3 2 2 3" xfId="36504"/>
    <cellStyle name="Output 28 3 3 2 3" xfId="20809"/>
    <cellStyle name="Output 28 3 3 2 3 2" xfId="41996"/>
    <cellStyle name="Output 28 3 3 2 4" xfId="31376"/>
    <cellStyle name="Output 28 3 3 2_Table 2A-1_EFT (Annual)" xfId="8077"/>
    <cellStyle name="Output 28 3 3 3" xfId="11278"/>
    <cellStyle name="Output 28 3 3 3 2" xfId="23376"/>
    <cellStyle name="Output 28 3 3 3 2 2" xfId="44562"/>
    <cellStyle name="Output 28 3 3 3 3" xfId="33958"/>
    <cellStyle name="Output 28 3 3 4" xfId="18263"/>
    <cellStyle name="Output 28 3 3 4 2" xfId="39450"/>
    <cellStyle name="Output 28 3 3 5" xfId="28633"/>
    <cellStyle name="Output 28 3 3_Table 2A-1_EFT (Annual)" xfId="8076"/>
    <cellStyle name="Output 28 3 4" xfId="1721"/>
    <cellStyle name="Output 28 3 4 2" xfId="5282"/>
    <cellStyle name="Output 28 3 4 2 2" xfId="13511"/>
    <cellStyle name="Output 28 3 4 2 2 2" xfId="25504"/>
    <cellStyle name="Output 28 3 4 2 2 2 2" xfId="46690"/>
    <cellStyle name="Output 28 3 4 2 2 3" xfId="36086"/>
    <cellStyle name="Output 28 3 4 2 3" xfId="20391"/>
    <cellStyle name="Output 28 3 4 2 3 2" xfId="41578"/>
    <cellStyle name="Output 28 3 4 2 4" xfId="30939"/>
    <cellStyle name="Output 28 3 4 2_Table 2A-1_EFT (Annual)" xfId="8079"/>
    <cellStyle name="Output 28 3 4 3" xfId="10855"/>
    <cellStyle name="Output 28 3 4 3 2" xfId="22958"/>
    <cellStyle name="Output 28 3 4 3 2 2" xfId="44144"/>
    <cellStyle name="Output 28 3 4 3 3" xfId="33540"/>
    <cellStyle name="Output 28 3 4 4" xfId="17845"/>
    <cellStyle name="Output 28 3 4 4 2" xfId="39032"/>
    <cellStyle name="Output 28 3 4 5" xfId="28196"/>
    <cellStyle name="Output 28 3 4_Table 2A-1_EFT (Annual)" xfId="8078"/>
    <cellStyle name="Output 28 3 5" xfId="4006"/>
    <cellStyle name="Output 28 3 5 2" xfId="12334"/>
    <cellStyle name="Output 28 3 5 2 2" xfId="24358"/>
    <cellStyle name="Output 28 3 5 2 2 2" xfId="45544"/>
    <cellStyle name="Output 28 3 5 2 3" xfId="34940"/>
    <cellStyle name="Output 28 3 5 3" xfId="19245"/>
    <cellStyle name="Output 28 3 5 3 2" xfId="40432"/>
    <cellStyle name="Output 28 3 5 4" xfId="29694"/>
    <cellStyle name="Output 28 3 5_Table 2A-1_EFT (Annual)" xfId="8080"/>
    <cellStyle name="Output 28 3 6" xfId="9671"/>
    <cellStyle name="Output 28 3 6 2" xfId="21812"/>
    <cellStyle name="Output 28 3 6 2 2" xfId="42998"/>
    <cellStyle name="Output 28 3 6 3" xfId="32394"/>
    <cellStyle name="Output 28 3 7" xfId="16699"/>
    <cellStyle name="Output 28 3 7 2" xfId="37886"/>
    <cellStyle name="Output 28 3 8" xfId="26951"/>
    <cellStyle name="Output 28 3_Table 2A-1_EFT (Annual)" xfId="3439"/>
    <cellStyle name="Output 28 4" xfId="1256"/>
    <cellStyle name="Output 28 4 2" xfId="2526"/>
    <cellStyle name="Output 28 4 2 2" xfId="6087"/>
    <cellStyle name="Output 28 4 2 2 2" xfId="14281"/>
    <cellStyle name="Output 28 4 2 2 2 2" xfId="26253"/>
    <cellStyle name="Output 28 4 2 2 2 2 2" xfId="47439"/>
    <cellStyle name="Output 28 4 2 2 2 3" xfId="36835"/>
    <cellStyle name="Output 28 4 2 2 3" xfId="21140"/>
    <cellStyle name="Output 28 4 2 2 3 2" xfId="42327"/>
    <cellStyle name="Output 28 4 2 2 4" xfId="31743"/>
    <cellStyle name="Output 28 4 2 2_Table 2A-1_EFT (Annual)" xfId="8082"/>
    <cellStyle name="Output 28 4 2 3" xfId="11623"/>
    <cellStyle name="Output 28 4 2 3 2" xfId="23707"/>
    <cellStyle name="Output 28 4 2 3 2 2" xfId="44893"/>
    <cellStyle name="Output 28 4 2 3 3" xfId="34289"/>
    <cellStyle name="Output 28 4 2 4" xfId="18594"/>
    <cellStyle name="Output 28 4 2 4 2" xfId="39781"/>
    <cellStyle name="Output 28 4 2 5" xfId="29000"/>
    <cellStyle name="Output 28 4 2_Table 2A-1_EFT (Annual)" xfId="8081"/>
    <cellStyle name="Output 28 4 3" xfId="1837"/>
    <cellStyle name="Output 28 4 3 2" xfId="5398"/>
    <cellStyle name="Output 28 4 3 2 2" xfId="13613"/>
    <cellStyle name="Output 28 4 3 2 2 2" xfId="25601"/>
    <cellStyle name="Output 28 4 3 2 2 2 2" xfId="46787"/>
    <cellStyle name="Output 28 4 3 2 2 3" xfId="36183"/>
    <cellStyle name="Output 28 4 3 2 3" xfId="20488"/>
    <cellStyle name="Output 28 4 3 2 3 2" xfId="41675"/>
    <cellStyle name="Output 28 4 3 2 4" xfId="31055"/>
    <cellStyle name="Output 28 4 3 2_Table 2A-1_EFT (Annual)" xfId="8084"/>
    <cellStyle name="Output 28 4 3 3" xfId="10957"/>
    <cellStyle name="Output 28 4 3 3 2" xfId="23055"/>
    <cellStyle name="Output 28 4 3 3 2 2" xfId="44241"/>
    <cellStyle name="Output 28 4 3 3 3" xfId="33637"/>
    <cellStyle name="Output 28 4 3 4" xfId="17942"/>
    <cellStyle name="Output 28 4 3 4 2" xfId="39129"/>
    <cellStyle name="Output 28 4 3 5" xfId="28312"/>
    <cellStyle name="Output 28 4 3_Table 2A-1_EFT (Annual)" xfId="8083"/>
    <cellStyle name="Output 28 4 4" xfId="4817"/>
    <cellStyle name="Output 28 4 4 2" xfId="13077"/>
    <cellStyle name="Output 28 4 4 2 2" xfId="25083"/>
    <cellStyle name="Output 28 4 4 2 2 2" xfId="46269"/>
    <cellStyle name="Output 28 4 4 2 3" xfId="35665"/>
    <cellStyle name="Output 28 4 4 3" xfId="19970"/>
    <cellStyle name="Output 28 4 4 3 2" xfId="41157"/>
    <cellStyle name="Output 28 4 4 4" xfId="30474"/>
    <cellStyle name="Output 28 4 4_Table 2A-1_EFT (Annual)" xfId="8085"/>
    <cellStyle name="Output 28 4 5" xfId="10421"/>
    <cellStyle name="Output 28 4 5 2" xfId="22537"/>
    <cellStyle name="Output 28 4 5 2 2" xfId="43723"/>
    <cellStyle name="Output 28 4 5 3" xfId="33119"/>
    <cellStyle name="Output 28 4 6" xfId="17424"/>
    <cellStyle name="Output 28 4 6 2" xfId="38611"/>
    <cellStyle name="Output 28 4 7" xfId="27731"/>
    <cellStyle name="Output 28 4_Table 2A-1_EFT (Annual)" xfId="3441"/>
    <cellStyle name="Output 28 5" xfId="1995"/>
    <cellStyle name="Output 28 5 2" xfId="5556"/>
    <cellStyle name="Output 28 5 2 2" xfId="13771"/>
    <cellStyle name="Output 28 5 2 2 2" xfId="25759"/>
    <cellStyle name="Output 28 5 2 2 2 2" xfId="46945"/>
    <cellStyle name="Output 28 5 2 2 3" xfId="36341"/>
    <cellStyle name="Output 28 5 2 3" xfId="20646"/>
    <cellStyle name="Output 28 5 2 3 2" xfId="41833"/>
    <cellStyle name="Output 28 5 2 4" xfId="31213"/>
    <cellStyle name="Output 28 5 2_Table 2A-1_EFT (Annual)" xfId="8087"/>
    <cellStyle name="Output 28 5 3" xfId="11115"/>
    <cellStyle name="Output 28 5 3 2" xfId="23213"/>
    <cellStyle name="Output 28 5 3 2 2" xfId="44399"/>
    <cellStyle name="Output 28 5 3 3" xfId="33795"/>
    <cellStyle name="Output 28 5 4" xfId="18100"/>
    <cellStyle name="Output 28 5 4 2" xfId="39287"/>
    <cellStyle name="Output 28 5 5" xfId="28470"/>
    <cellStyle name="Output 28 5_Table 2A-1_EFT (Annual)" xfId="8086"/>
    <cellStyle name="Output 28 6" xfId="1664"/>
    <cellStyle name="Output 28 6 2" xfId="5225"/>
    <cellStyle name="Output 28 6 2 2" xfId="13472"/>
    <cellStyle name="Output 28 6 2 2 2" xfId="25472"/>
    <cellStyle name="Output 28 6 2 2 2 2" xfId="46658"/>
    <cellStyle name="Output 28 6 2 2 3" xfId="36054"/>
    <cellStyle name="Output 28 6 2 3" xfId="20359"/>
    <cellStyle name="Output 28 6 2 3 2" xfId="41546"/>
    <cellStyle name="Output 28 6 2 4" xfId="30882"/>
    <cellStyle name="Output 28 6 2_Table 2A-1_EFT (Annual)" xfId="8089"/>
    <cellStyle name="Output 28 6 3" xfId="10817"/>
    <cellStyle name="Output 28 6 3 2" xfId="22926"/>
    <cellStyle name="Output 28 6 3 2 2" xfId="44112"/>
    <cellStyle name="Output 28 6 3 3" xfId="33508"/>
    <cellStyle name="Output 28 6 4" xfId="17813"/>
    <cellStyle name="Output 28 6 4 2" xfId="39000"/>
    <cellStyle name="Output 28 6 5" xfId="28139"/>
    <cellStyle name="Output 28 6_Table 2A-1_EFT (Annual)" xfId="8088"/>
    <cellStyle name="Output 28 7" xfId="3797"/>
    <cellStyle name="Output 28 7 2" xfId="12165"/>
    <cellStyle name="Output 28 7 2 2" xfId="24195"/>
    <cellStyle name="Output 28 7 2 2 2" xfId="45381"/>
    <cellStyle name="Output 28 7 2 3" xfId="34777"/>
    <cellStyle name="Output 28 7 3" xfId="19082"/>
    <cellStyle name="Output 28 7 3 2" xfId="40269"/>
    <cellStyle name="Output 28 7 4" xfId="29506"/>
    <cellStyle name="Output 28 7_Table 2A-1_EFT (Annual)" xfId="8090"/>
    <cellStyle name="Output 28 8" xfId="9484"/>
    <cellStyle name="Output 28 8 2" xfId="21649"/>
    <cellStyle name="Output 28 8 2 2" xfId="42835"/>
    <cellStyle name="Output 28 8 3" xfId="32231"/>
    <cellStyle name="Output 28 9" xfId="16536"/>
    <cellStyle name="Output 28 9 2" xfId="37723"/>
    <cellStyle name="Output 28_Table 2A-1_EFT (Annual)" xfId="3436"/>
    <cellStyle name="Output 29" xfId="218"/>
    <cellStyle name="Output 29 10" xfId="26773"/>
    <cellStyle name="Output 29 2" xfId="611"/>
    <cellStyle name="Output 29 2 2" xfId="1588"/>
    <cellStyle name="Output 29 2 2 2" xfId="2858"/>
    <cellStyle name="Output 29 2 2 2 2" xfId="6419"/>
    <cellStyle name="Output 29 2 2 2 2 2" xfId="14613"/>
    <cellStyle name="Output 29 2 2 2 2 2 2" xfId="26585"/>
    <cellStyle name="Output 29 2 2 2 2 2 2 2" xfId="47771"/>
    <cellStyle name="Output 29 2 2 2 2 2 3" xfId="37167"/>
    <cellStyle name="Output 29 2 2 2 2 3" xfId="21472"/>
    <cellStyle name="Output 29 2 2 2 2 3 2" xfId="42659"/>
    <cellStyle name="Output 29 2 2 2 2 4" xfId="32075"/>
    <cellStyle name="Output 29 2 2 2 2_Table 2A-1_EFT (Annual)" xfId="8092"/>
    <cellStyle name="Output 29 2 2 2 3" xfId="11955"/>
    <cellStyle name="Output 29 2 2 2 3 2" xfId="24039"/>
    <cellStyle name="Output 29 2 2 2 3 2 2" xfId="45225"/>
    <cellStyle name="Output 29 2 2 2 3 3" xfId="34621"/>
    <cellStyle name="Output 29 2 2 2 4" xfId="18926"/>
    <cellStyle name="Output 29 2 2 2 4 2" xfId="40113"/>
    <cellStyle name="Output 29 2 2 2 5" xfId="29332"/>
    <cellStyle name="Output 29 2 2 2_Table 2A-1_EFT (Annual)" xfId="8091"/>
    <cellStyle name="Output 29 2 2 3" xfId="1934"/>
    <cellStyle name="Output 29 2 2 3 2" xfId="5495"/>
    <cellStyle name="Output 29 2 2 3 2 2" xfId="13710"/>
    <cellStyle name="Output 29 2 2 3 2 2 2" xfId="25698"/>
    <cellStyle name="Output 29 2 2 3 2 2 2 2" xfId="46884"/>
    <cellStyle name="Output 29 2 2 3 2 2 3" xfId="36280"/>
    <cellStyle name="Output 29 2 2 3 2 3" xfId="20585"/>
    <cellStyle name="Output 29 2 2 3 2 3 2" xfId="41772"/>
    <cellStyle name="Output 29 2 2 3 2 4" xfId="31152"/>
    <cellStyle name="Output 29 2 2 3 2_Table 2A-1_EFT (Annual)" xfId="8094"/>
    <cellStyle name="Output 29 2 2 3 3" xfId="11054"/>
    <cellStyle name="Output 29 2 2 3 3 2" xfId="23152"/>
    <cellStyle name="Output 29 2 2 3 3 2 2" xfId="44338"/>
    <cellStyle name="Output 29 2 2 3 3 3" xfId="33734"/>
    <cellStyle name="Output 29 2 2 3 4" xfId="18039"/>
    <cellStyle name="Output 29 2 2 3 4 2" xfId="39226"/>
    <cellStyle name="Output 29 2 2 3 5" xfId="28409"/>
    <cellStyle name="Output 29 2 2 3_Table 2A-1_EFT (Annual)" xfId="8093"/>
    <cellStyle name="Output 29 2 2 4" xfId="5149"/>
    <cellStyle name="Output 29 2 2 4 2" xfId="13409"/>
    <cellStyle name="Output 29 2 2 4 2 2" xfId="25415"/>
    <cellStyle name="Output 29 2 2 4 2 2 2" xfId="46601"/>
    <cellStyle name="Output 29 2 2 4 2 3" xfId="35997"/>
    <cellStyle name="Output 29 2 2 4 3" xfId="20302"/>
    <cellStyle name="Output 29 2 2 4 3 2" xfId="41489"/>
    <cellStyle name="Output 29 2 2 4 4" xfId="30806"/>
    <cellStyle name="Output 29 2 2 4_Table 2A-1_EFT (Annual)" xfId="8095"/>
    <cellStyle name="Output 29 2 2 5" xfId="10753"/>
    <cellStyle name="Output 29 2 2 5 2" xfId="22869"/>
    <cellStyle name="Output 29 2 2 5 2 2" xfId="44055"/>
    <cellStyle name="Output 29 2 2 5 3" xfId="33451"/>
    <cellStyle name="Output 29 2 2 6" xfId="17756"/>
    <cellStyle name="Output 29 2 2 6 2" xfId="38943"/>
    <cellStyle name="Output 29 2 2 7" xfId="28063"/>
    <cellStyle name="Output 29 2 2_Table 2A-1_EFT (Annual)" xfId="3444"/>
    <cellStyle name="Output 29 2 3" xfId="2327"/>
    <cellStyle name="Output 29 2 3 2" xfId="5888"/>
    <cellStyle name="Output 29 2 3 2 2" xfId="14103"/>
    <cellStyle name="Output 29 2 3 2 2 2" xfId="26091"/>
    <cellStyle name="Output 29 2 3 2 2 2 2" xfId="47277"/>
    <cellStyle name="Output 29 2 3 2 2 3" xfId="36673"/>
    <cellStyle name="Output 29 2 3 2 3" xfId="20978"/>
    <cellStyle name="Output 29 2 3 2 3 2" xfId="42165"/>
    <cellStyle name="Output 29 2 3 2 4" xfId="31545"/>
    <cellStyle name="Output 29 2 3 2_Table 2A-1_EFT (Annual)" xfId="8097"/>
    <cellStyle name="Output 29 2 3 3" xfId="11447"/>
    <cellStyle name="Output 29 2 3 3 2" xfId="23545"/>
    <cellStyle name="Output 29 2 3 3 2 2" xfId="44731"/>
    <cellStyle name="Output 29 2 3 3 3" xfId="34127"/>
    <cellStyle name="Output 29 2 3 4" xfId="18432"/>
    <cellStyle name="Output 29 2 3 4 2" xfId="39619"/>
    <cellStyle name="Output 29 2 3 5" xfId="28802"/>
    <cellStyle name="Output 29 2 3_Table 2A-1_EFT (Annual)" xfId="8096"/>
    <cellStyle name="Output 29 2 4" xfId="1759"/>
    <cellStyle name="Output 29 2 4 2" xfId="5320"/>
    <cellStyle name="Output 29 2 4 2 2" xfId="13545"/>
    <cellStyle name="Output 29 2 4 2 2 2" xfId="25536"/>
    <cellStyle name="Output 29 2 4 2 2 2 2" xfId="46722"/>
    <cellStyle name="Output 29 2 4 2 2 3" xfId="36118"/>
    <cellStyle name="Output 29 2 4 2 3" xfId="20423"/>
    <cellStyle name="Output 29 2 4 2 3 2" xfId="41610"/>
    <cellStyle name="Output 29 2 4 2 4" xfId="30977"/>
    <cellStyle name="Output 29 2 4 2_Table 2A-1_EFT (Annual)" xfId="8099"/>
    <cellStyle name="Output 29 2 4 3" xfId="10888"/>
    <cellStyle name="Output 29 2 4 3 2" xfId="22990"/>
    <cellStyle name="Output 29 2 4 3 2 2" xfId="44176"/>
    <cellStyle name="Output 29 2 4 3 3" xfId="33572"/>
    <cellStyle name="Output 29 2 4 4" xfId="17877"/>
    <cellStyle name="Output 29 2 4 4 2" xfId="39064"/>
    <cellStyle name="Output 29 2 4 5" xfId="28234"/>
    <cellStyle name="Output 29 2 4_Table 2A-1_EFT (Annual)" xfId="8098"/>
    <cellStyle name="Output 29 2 5" xfId="4181"/>
    <cellStyle name="Output 29 2 5 2" xfId="12505"/>
    <cellStyle name="Output 29 2 5 2 2" xfId="24527"/>
    <cellStyle name="Output 29 2 5 2 2 2" xfId="45713"/>
    <cellStyle name="Output 29 2 5 2 3" xfId="35109"/>
    <cellStyle name="Output 29 2 5 3" xfId="19414"/>
    <cellStyle name="Output 29 2 5 3 2" xfId="40601"/>
    <cellStyle name="Output 29 2 5 4" xfId="29869"/>
    <cellStyle name="Output 29 2 5_Table 2A-1_EFT (Annual)" xfId="8100"/>
    <cellStyle name="Output 29 2 6" xfId="9844"/>
    <cellStyle name="Output 29 2 6 2" xfId="21981"/>
    <cellStyle name="Output 29 2 6 2 2" xfId="43167"/>
    <cellStyle name="Output 29 2 6 3" xfId="32563"/>
    <cellStyle name="Output 29 2 7" xfId="16868"/>
    <cellStyle name="Output 29 2 7 2" xfId="38055"/>
    <cellStyle name="Output 29 2 8" xfId="27126"/>
    <cellStyle name="Output 29 2_Table 2A-1_EFT (Annual)" xfId="3443"/>
    <cellStyle name="Output 29 3" xfId="446"/>
    <cellStyle name="Output 29 3 2" xfId="1429"/>
    <cellStyle name="Output 29 3 2 2" xfId="2699"/>
    <cellStyle name="Output 29 3 2 2 2" xfId="6260"/>
    <cellStyle name="Output 29 3 2 2 2 2" xfId="14454"/>
    <cellStyle name="Output 29 3 2 2 2 2 2" xfId="26426"/>
    <cellStyle name="Output 29 3 2 2 2 2 2 2" xfId="47612"/>
    <cellStyle name="Output 29 3 2 2 2 2 3" xfId="37008"/>
    <cellStyle name="Output 29 3 2 2 2 3" xfId="21313"/>
    <cellStyle name="Output 29 3 2 2 2 3 2" xfId="42500"/>
    <cellStyle name="Output 29 3 2 2 2 4" xfId="31916"/>
    <cellStyle name="Output 29 3 2 2 2_Table 2A-1_EFT (Annual)" xfId="8102"/>
    <cellStyle name="Output 29 3 2 2 3" xfId="11796"/>
    <cellStyle name="Output 29 3 2 2 3 2" xfId="23880"/>
    <cellStyle name="Output 29 3 2 2 3 2 2" xfId="45066"/>
    <cellStyle name="Output 29 3 2 2 3 3" xfId="34462"/>
    <cellStyle name="Output 29 3 2 2 4" xfId="18767"/>
    <cellStyle name="Output 29 3 2 2 4 2" xfId="39954"/>
    <cellStyle name="Output 29 3 2 2 5" xfId="29173"/>
    <cellStyle name="Output 29 3 2 2_Table 2A-1_EFT (Annual)" xfId="8101"/>
    <cellStyle name="Output 29 3 2 3" xfId="1903"/>
    <cellStyle name="Output 29 3 2 3 2" xfId="5464"/>
    <cellStyle name="Output 29 3 2 3 2 2" xfId="13679"/>
    <cellStyle name="Output 29 3 2 3 2 2 2" xfId="25667"/>
    <cellStyle name="Output 29 3 2 3 2 2 2 2" xfId="46853"/>
    <cellStyle name="Output 29 3 2 3 2 2 3" xfId="36249"/>
    <cellStyle name="Output 29 3 2 3 2 3" xfId="20554"/>
    <cellStyle name="Output 29 3 2 3 2 3 2" xfId="41741"/>
    <cellStyle name="Output 29 3 2 3 2 4" xfId="31121"/>
    <cellStyle name="Output 29 3 2 3 2_Table 2A-1_EFT (Annual)" xfId="8104"/>
    <cellStyle name="Output 29 3 2 3 3" xfId="11023"/>
    <cellStyle name="Output 29 3 2 3 3 2" xfId="23121"/>
    <cellStyle name="Output 29 3 2 3 3 2 2" xfId="44307"/>
    <cellStyle name="Output 29 3 2 3 3 3" xfId="33703"/>
    <cellStyle name="Output 29 3 2 3 4" xfId="18008"/>
    <cellStyle name="Output 29 3 2 3 4 2" xfId="39195"/>
    <cellStyle name="Output 29 3 2 3 5" xfId="28378"/>
    <cellStyle name="Output 29 3 2 3_Table 2A-1_EFT (Annual)" xfId="8103"/>
    <cellStyle name="Output 29 3 2 4" xfId="4990"/>
    <cellStyle name="Output 29 3 2 4 2" xfId="13250"/>
    <cellStyle name="Output 29 3 2 4 2 2" xfId="25256"/>
    <cellStyle name="Output 29 3 2 4 2 2 2" xfId="46442"/>
    <cellStyle name="Output 29 3 2 4 2 3" xfId="35838"/>
    <cellStyle name="Output 29 3 2 4 3" xfId="20143"/>
    <cellStyle name="Output 29 3 2 4 3 2" xfId="41330"/>
    <cellStyle name="Output 29 3 2 4 4" xfId="30647"/>
    <cellStyle name="Output 29 3 2 4_Table 2A-1_EFT (Annual)" xfId="8105"/>
    <cellStyle name="Output 29 3 2 5" xfId="10594"/>
    <cellStyle name="Output 29 3 2 5 2" xfId="22710"/>
    <cellStyle name="Output 29 3 2 5 2 2" xfId="43896"/>
    <cellStyle name="Output 29 3 2 5 3" xfId="33292"/>
    <cellStyle name="Output 29 3 2 6" xfId="17597"/>
    <cellStyle name="Output 29 3 2 6 2" xfId="38784"/>
    <cellStyle name="Output 29 3 2 7" xfId="27904"/>
    <cellStyle name="Output 29 3 2_Table 2A-1_EFT (Annual)" xfId="3446"/>
    <cellStyle name="Output 29 3 3" xfId="2168"/>
    <cellStyle name="Output 29 3 3 2" xfId="5729"/>
    <cellStyle name="Output 29 3 3 2 2" xfId="13944"/>
    <cellStyle name="Output 29 3 3 2 2 2" xfId="25932"/>
    <cellStyle name="Output 29 3 3 2 2 2 2" xfId="47118"/>
    <cellStyle name="Output 29 3 3 2 2 3" xfId="36514"/>
    <cellStyle name="Output 29 3 3 2 3" xfId="20819"/>
    <cellStyle name="Output 29 3 3 2 3 2" xfId="42006"/>
    <cellStyle name="Output 29 3 3 2 4" xfId="31386"/>
    <cellStyle name="Output 29 3 3 2_Table 2A-1_EFT (Annual)" xfId="8107"/>
    <cellStyle name="Output 29 3 3 3" xfId="11288"/>
    <cellStyle name="Output 29 3 3 3 2" xfId="23386"/>
    <cellStyle name="Output 29 3 3 3 2 2" xfId="44572"/>
    <cellStyle name="Output 29 3 3 3 3" xfId="33968"/>
    <cellStyle name="Output 29 3 3 4" xfId="18273"/>
    <cellStyle name="Output 29 3 3 4 2" xfId="39460"/>
    <cellStyle name="Output 29 3 3 5" xfId="28643"/>
    <cellStyle name="Output 29 3 3_Table 2A-1_EFT (Annual)" xfId="8106"/>
    <cellStyle name="Output 29 3 4" xfId="1723"/>
    <cellStyle name="Output 29 3 4 2" xfId="5284"/>
    <cellStyle name="Output 29 3 4 2 2" xfId="13513"/>
    <cellStyle name="Output 29 3 4 2 2 2" xfId="25506"/>
    <cellStyle name="Output 29 3 4 2 2 2 2" xfId="46692"/>
    <cellStyle name="Output 29 3 4 2 2 3" xfId="36088"/>
    <cellStyle name="Output 29 3 4 2 3" xfId="20393"/>
    <cellStyle name="Output 29 3 4 2 3 2" xfId="41580"/>
    <cellStyle name="Output 29 3 4 2 4" xfId="30941"/>
    <cellStyle name="Output 29 3 4 2_Table 2A-1_EFT (Annual)" xfId="8109"/>
    <cellStyle name="Output 29 3 4 3" xfId="10857"/>
    <cellStyle name="Output 29 3 4 3 2" xfId="22960"/>
    <cellStyle name="Output 29 3 4 3 2 2" xfId="44146"/>
    <cellStyle name="Output 29 3 4 3 3" xfId="33542"/>
    <cellStyle name="Output 29 3 4 4" xfId="17847"/>
    <cellStyle name="Output 29 3 4 4 2" xfId="39034"/>
    <cellStyle name="Output 29 3 4 5" xfId="28198"/>
    <cellStyle name="Output 29 3 4_Table 2A-1_EFT (Annual)" xfId="8108"/>
    <cellStyle name="Output 29 3 5" xfId="4016"/>
    <cellStyle name="Output 29 3 5 2" xfId="12344"/>
    <cellStyle name="Output 29 3 5 2 2" xfId="24368"/>
    <cellStyle name="Output 29 3 5 2 2 2" xfId="45554"/>
    <cellStyle name="Output 29 3 5 2 3" xfId="34950"/>
    <cellStyle name="Output 29 3 5 3" xfId="19255"/>
    <cellStyle name="Output 29 3 5 3 2" xfId="40442"/>
    <cellStyle name="Output 29 3 5 4" xfId="29704"/>
    <cellStyle name="Output 29 3 5_Table 2A-1_EFT (Annual)" xfId="8110"/>
    <cellStyle name="Output 29 3 6" xfId="9681"/>
    <cellStyle name="Output 29 3 6 2" xfId="21822"/>
    <cellStyle name="Output 29 3 6 2 2" xfId="43008"/>
    <cellStyle name="Output 29 3 6 3" xfId="32404"/>
    <cellStyle name="Output 29 3 7" xfId="16709"/>
    <cellStyle name="Output 29 3 7 2" xfId="37896"/>
    <cellStyle name="Output 29 3 8" xfId="26961"/>
    <cellStyle name="Output 29 3_Table 2A-1_EFT (Annual)" xfId="3445"/>
    <cellStyle name="Output 29 4" xfId="1266"/>
    <cellStyle name="Output 29 4 2" xfId="2536"/>
    <cellStyle name="Output 29 4 2 2" xfId="6097"/>
    <cellStyle name="Output 29 4 2 2 2" xfId="14291"/>
    <cellStyle name="Output 29 4 2 2 2 2" xfId="26263"/>
    <cellStyle name="Output 29 4 2 2 2 2 2" xfId="47449"/>
    <cellStyle name="Output 29 4 2 2 2 3" xfId="36845"/>
    <cellStyle name="Output 29 4 2 2 3" xfId="21150"/>
    <cellStyle name="Output 29 4 2 2 3 2" xfId="42337"/>
    <cellStyle name="Output 29 4 2 2 4" xfId="31753"/>
    <cellStyle name="Output 29 4 2 2_Table 2A-1_EFT (Annual)" xfId="8112"/>
    <cellStyle name="Output 29 4 2 3" xfId="11633"/>
    <cellStyle name="Output 29 4 2 3 2" xfId="23717"/>
    <cellStyle name="Output 29 4 2 3 2 2" xfId="44903"/>
    <cellStyle name="Output 29 4 2 3 3" xfId="34299"/>
    <cellStyle name="Output 29 4 2 4" xfId="18604"/>
    <cellStyle name="Output 29 4 2 4 2" xfId="39791"/>
    <cellStyle name="Output 29 4 2 5" xfId="29010"/>
    <cellStyle name="Output 29 4 2_Table 2A-1_EFT (Annual)" xfId="8111"/>
    <cellStyle name="Output 29 4 3" xfId="1839"/>
    <cellStyle name="Output 29 4 3 2" xfId="5400"/>
    <cellStyle name="Output 29 4 3 2 2" xfId="13615"/>
    <cellStyle name="Output 29 4 3 2 2 2" xfId="25603"/>
    <cellStyle name="Output 29 4 3 2 2 2 2" xfId="46789"/>
    <cellStyle name="Output 29 4 3 2 2 3" xfId="36185"/>
    <cellStyle name="Output 29 4 3 2 3" xfId="20490"/>
    <cellStyle name="Output 29 4 3 2 3 2" xfId="41677"/>
    <cellStyle name="Output 29 4 3 2 4" xfId="31057"/>
    <cellStyle name="Output 29 4 3 2_Table 2A-1_EFT (Annual)" xfId="8114"/>
    <cellStyle name="Output 29 4 3 3" xfId="10959"/>
    <cellStyle name="Output 29 4 3 3 2" xfId="23057"/>
    <cellStyle name="Output 29 4 3 3 2 2" xfId="44243"/>
    <cellStyle name="Output 29 4 3 3 3" xfId="33639"/>
    <cellStyle name="Output 29 4 3 4" xfId="17944"/>
    <cellStyle name="Output 29 4 3 4 2" xfId="39131"/>
    <cellStyle name="Output 29 4 3 5" xfId="28314"/>
    <cellStyle name="Output 29 4 3_Table 2A-1_EFT (Annual)" xfId="8113"/>
    <cellStyle name="Output 29 4 4" xfId="4827"/>
    <cellStyle name="Output 29 4 4 2" xfId="13087"/>
    <cellStyle name="Output 29 4 4 2 2" xfId="25093"/>
    <cellStyle name="Output 29 4 4 2 2 2" xfId="46279"/>
    <cellStyle name="Output 29 4 4 2 3" xfId="35675"/>
    <cellStyle name="Output 29 4 4 3" xfId="19980"/>
    <cellStyle name="Output 29 4 4 3 2" xfId="41167"/>
    <cellStyle name="Output 29 4 4 4" xfId="30484"/>
    <cellStyle name="Output 29 4 4_Table 2A-1_EFT (Annual)" xfId="8115"/>
    <cellStyle name="Output 29 4 5" xfId="10431"/>
    <cellStyle name="Output 29 4 5 2" xfId="22547"/>
    <cellStyle name="Output 29 4 5 2 2" xfId="43733"/>
    <cellStyle name="Output 29 4 5 3" xfId="33129"/>
    <cellStyle name="Output 29 4 6" xfId="17434"/>
    <cellStyle name="Output 29 4 6 2" xfId="38621"/>
    <cellStyle name="Output 29 4 7" xfId="27741"/>
    <cellStyle name="Output 29 4_Table 2A-1_EFT (Annual)" xfId="3447"/>
    <cellStyle name="Output 29 5" xfId="2005"/>
    <cellStyle name="Output 29 5 2" xfId="5566"/>
    <cellStyle name="Output 29 5 2 2" xfId="13781"/>
    <cellStyle name="Output 29 5 2 2 2" xfId="25769"/>
    <cellStyle name="Output 29 5 2 2 2 2" xfId="46955"/>
    <cellStyle name="Output 29 5 2 2 3" xfId="36351"/>
    <cellStyle name="Output 29 5 2 3" xfId="20656"/>
    <cellStyle name="Output 29 5 2 3 2" xfId="41843"/>
    <cellStyle name="Output 29 5 2 4" xfId="31223"/>
    <cellStyle name="Output 29 5 2_Table 2A-1_EFT (Annual)" xfId="8117"/>
    <cellStyle name="Output 29 5 3" xfId="11125"/>
    <cellStyle name="Output 29 5 3 2" xfId="23223"/>
    <cellStyle name="Output 29 5 3 2 2" xfId="44409"/>
    <cellStyle name="Output 29 5 3 3" xfId="33805"/>
    <cellStyle name="Output 29 5 4" xfId="18110"/>
    <cellStyle name="Output 29 5 4 2" xfId="39297"/>
    <cellStyle name="Output 29 5 5" xfId="28480"/>
    <cellStyle name="Output 29 5_Table 2A-1_EFT (Annual)" xfId="8116"/>
    <cellStyle name="Output 29 6" xfId="1666"/>
    <cellStyle name="Output 29 6 2" xfId="5227"/>
    <cellStyle name="Output 29 6 2 2" xfId="13474"/>
    <cellStyle name="Output 29 6 2 2 2" xfId="25474"/>
    <cellStyle name="Output 29 6 2 2 2 2" xfId="46660"/>
    <cellStyle name="Output 29 6 2 2 3" xfId="36056"/>
    <cellStyle name="Output 29 6 2 3" xfId="20361"/>
    <cellStyle name="Output 29 6 2 3 2" xfId="41548"/>
    <cellStyle name="Output 29 6 2 4" xfId="30884"/>
    <cellStyle name="Output 29 6 2_Table 2A-1_EFT (Annual)" xfId="8119"/>
    <cellStyle name="Output 29 6 3" xfId="10819"/>
    <cellStyle name="Output 29 6 3 2" xfId="22928"/>
    <cellStyle name="Output 29 6 3 2 2" xfId="44114"/>
    <cellStyle name="Output 29 6 3 3" xfId="33510"/>
    <cellStyle name="Output 29 6 4" xfId="17815"/>
    <cellStyle name="Output 29 6 4 2" xfId="39002"/>
    <cellStyle name="Output 29 6 5" xfId="28141"/>
    <cellStyle name="Output 29 6_Table 2A-1_EFT (Annual)" xfId="8118"/>
    <cellStyle name="Output 29 7" xfId="3807"/>
    <cellStyle name="Output 29 7 2" xfId="12175"/>
    <cellStyle name="Output 29 7 2 2" xfId="24205"/>
    <cellStyle name="Output 29 7 2 2 2" xfId="45391"/>
    <cellStyle name="Output 29 7 2 3" xfId="34787"/>
    <cellStyle name="Output 29 7 3" xfId="19092"/>
    <cellStyle name="Output 29 7 3 2" xfId="40279"/>
    <cellStyle name="Output 29 7 4" xfId="29516"/>
    <cellStyle name="Output 29 7_Table 2A-1_EFT (Annual)" xfId="8120"/>
    <cellStyle name="Output 29 8" xfId="9494"/>
    <cellStyle name="Output 29 8 2" xfId="21659"/>
    <cellStyle name="Output 29 8 2 2" xfId="42845"/>
    <cellStyle name="Output 29 8 3" xfId="32241"/>
    <cellStyle name="Output 29 9" xfId="16546"/>
    <cellStyle name="Output 29 9 2" xfId="37733"/>
    <cellStyle name="Output 29_Table 2A-1_EFT (Annual)" xfId="3442"/>
    <cellStyle name="Output 3" xfId="114"/>
    <cellStyle name="Output 3 10" xfId="21509"/>
    <cellStyle name="Output 3 10 2" xfId="42696"/>
    <cellStyle name="Output 3 11" xfId="26669"/>
    <cellStyle name="Output 3 2" xfId="507"/>
    <cellStyle name="Output 3 2 2" xfId="1484"/>
    <cellStyle name="Output 3 2 2 2" xfId="2754"/>
    <cellStyle name="Output 3 2 2 2 2" xfId="6315"/>
    <cellStyle name="Output 3 2 2 2 2 2" xfId="14509"/>
    <cellStyle name="Output 3 2 2 2 2 2 2" xfId="26481"/>
    <cellStyle name="Output 3 2 2 2 2 2 2 2" xfId="47667"/>
    <cellStyle name="Output 3 2 2 2 2 2 3" xfId="37063"/>
    <cellStyle name="Output 3 2 2 2 2 3" xfId="21368"/>
    <cellStyle name="Output 3 2 2 2 2 3 2" xfId="42555"/>
    <cellStyle name="Output 3 2 2 2 2 4" xfId="31971"/>
    <cellStyle name="Output 3 2 2 2 2_Table 2A-1_EFT (Annual)" xfId="8122"/>
    <cellStyle name="Output 3 2 2 2 3" xfId="11851"/>
    <cellStyle name="Output 3 2 2 2 3 2" xfId="23935"/>
    <cellStyle name="Output 3 2 2 2 3 2 2" xfId="45121"/>
    <cellStyle name="Output 3 2 2 2 3 3" xfId="34517"/>
    <cellStyle name="Output 3 2 2 2 4" xfId="18822"/>
    <cellStyle name="Output 3 2 2 2 4 2" xfId="40009"/>
    <cellStyle name="Output 3 2 2 2 5" xfId="29228"/>
    <cellStyle name="Output 3 2 2 2_Table 2A-1_EFT (Annual)" xfId="8121"/>
    <cellStyle name="Output 3 2 2 3" xfId="1916"/>
    <cellStyle name="Output 3 2 2 3 2" xfId="5477"/>
    <cellStyle name="Output 3 2 2 3 2 2" xfId="13692"/>
    <cellStyle name="Output 3 2 2 3 2 2 2" xfId="25680"/>
    <cellStyle name="Output 3 2 2 3 2 2 2 2" xfId="46866"/>
    <cellStyle name="Output 3 2 2 3 2 2 3" xfId="36262"/>
    <cellStyle name="Output 3 2 2 3 2 3" xfId="20567"/>
    <cellStyle name="Output 3 2 2 3 2 3 2" xfId="41754"/>
    <cellStyle name="Output 3 2 2 3 2 4" xfId="31134"/>
    <cellStyle name="Output 3 2 2 3 2_Table 2A-1_EFT (Annual)" xfId="8124"/>
    <cellStyle name="Output 3 2 2 3 3" xfId="11036"/>
    <cellStyle name="Output 3 2 2 3 3 2" xfId="23134"/>
    <cellStyle name="Output 3 2 2 3 3 2 2" xfId="44320"/>
    <cellStyle name="Output 3 2 2 3 3 3" xfId="33716"/>
    <cellStyle name="Output 3 2 2 3 4" xfId="18021"/>
    <cellStyle name="Output 3 2 2 3 4 2" xfId="39208"/>
    <cellStyle name="Output 3 2 2 3 5" xfId="28391"/>
    <cellStyle name="Output 3 2 2 3_Table 2A-1_EFT (Annual)" xfId="8123"/>
    <cellStyle name="Output 3 2 2 4" xfId="5045"/>
    <cellStyle name="Output 3 2 2 4 2" xfId="13305"/>
    <cellStyle name="Output 3 2 2 4 2 2" xfId="25311"/>
    <cellStyle name="Output 3 2 2 4 2 2 2" xfId="46497"/>
    <cellStyle name="Output 3 2 2 4 2 3" xfId="35893"/>
    <cellStyle name="Output 3 2 2 4 3" xfId="20198"/>
    <cellStyle name="Output 3 2 2 4 3 2" xfId="41385"/>
    <cellStyle name="Output 3 2 2 4 4" xfId="30702"/>
    <cellStyle name="Output 3 2 2 4_Table 2A-1_EFT (Annual)" xfId="8125"/>
    <cellStyle name="Output 3 2 2 5" xfId="10649"/>
    <cellStyle name="Output 3 2 2 5 2" xfId="22765"/>
    <cellStyle name="Output 3 2 2 5 2 2" xfId="43951"/>
    <cellStyle name="Output 3 2 2 5 3" xfId="33347"/>
    <cellStyle name="Output 3 2 2 6" xfId="17652"/>
    <cellStyle name="Output 3 2 2 6 2" xfId="38839"/>
    <cellStyle name="Output 3 2 2 7" xfId="27959"/>
    <cellStyle name="Output 3 2 2_Table 2A-1_EFT (Annual)" xfId="3450"/>
    <cellStyle name="Output 3 2 3" xfId="2223"/>
    <cellStyle name="Output 3 2 3 2" xfId="5784"/>
    <cellStyle name="Output 3 2 3 2 2" xfId="13999"/>
    <cellStyle name="Output 3 2 3 2 2 2" xfId="25987"/>
    <cellStyle name="Output 3 2 3 2 2 2 2" xfId="47173"/>
    <cellStyle name="Output 3 2 3 2 2 3" xfId="36569"/>
    <cellStyle name="Output 3 2 3 2 3" xfId="20874"/>
    <cellStyle name="Output 3 2 3 2 3 2" xfId="42061"/>
    <cellStyle name="Output 3 2 3 2 4" xfId="31441"/>
    <cellStyle name="Output 3 2 3 2_Table 2A-1_EFT (Annual)" xfId="8127"/>
    <cellStyle name="Output 3 2 3 3" xfId="11343"/>
    <cellStyle name="Output 3 2 3 3 2" xfId="23441"/>
    <cellStyle name="Output 3 2 3 3 2 2" xfId="44627"/>
    <cellStyle name="Output 3 2 3 3 3" xfId="34023"/>
    <cellStyle name="Output 3 2 3 4" xfId="18328"/>
    <cellStyle name="Output 3 2 3 4 2" xfId="39515"/>
    <cellStyle name="Output 3 2 3 5" xfId="28698"/>
    <cellStyle name="Output 3 2 3_Table 2A-1_EFT (Annual)" xfId="8126"/>
    <cellStyle name="Output 3 2 4" xfId="1741"/>
    <cellStyle name="Output 3 2 4 2" xfId="5302"/>
    <cellStyle name="Output 3 2 4 2 2" xfId="13527"/>
    <cellStyle name="Output 3 2 4 2 2 2" xfId="25518"/>
    <cellStyle name="Output 3 2 4 2 2 2 2" xfId="46704"/>
    <cellStyle name="Output 3 2 4 2 2 3" xfId="36100"/>
    <cellStyle name="Output 3 2 4 2 3" xfId="20405"/>
    <cellStyle name="Output 3 2 4 2 3 2" xfId="41592"/>
    <cellStyle name="Output 3 2 4 2 4" xfId="30959"/>
    <cellStyle name="Output 3 2 4 2_Table 2A-1_EFT (Annual)" xfId="8129"/>
    <cellStyle name="Output 3 2 4 3" xfId="10870"/>
    <cellStyle name="Output 3 2 4 3 2" xfId="22972"/>
    <cellStyle name="Output 3 2 4 3 2 2" xfId="44158"/>
    <cellStyle name="Output 3 2 4 3 3" xfId="33554"/>
    <cellStyle name="Output 3 2 4 4" xfId="17859"/>
    <cellStyle name="Output 3 2 4 4 2" xfId="39046"/>
    <cellStyle name="Output 3 2 4 5" xfId="28216"/>
    <cellStyle name="Output 3 2 4_Table 2A-1_EFT (Annual)" xfId="8128"/>
    <cellStyle name="Output 3 2 5" xfId="4077"/>
    <cellStyle name="Output 3 2 5 2" xfId="12401"/>
    <cellStyle name="Output 3 2 5 2 2" xfId="24423"/>
    <cellStyle name="Output 3 2 5 2 2 2" xfId="45609"/>
    <cellStyle name="Output 3 2 5 2 3" xfId="35005"/>
    <cellStyle name="Output 3 2 5 3" xfId="19310"/>
    <cellStyle name="Output 3 2 5 3 2" xfId="40497"/>
    <cellStyle name="Output 3 2 5 4" xfId="29765"/>
    <cellStyle name="Output 3 2 5_Table 2A-1_EFT (Annual)" xfId="8130"/>
    <cellStyle name="Output 3 2 6" xfId="9740"/>
    <cellStyle name="Output 3 2 6 2" xfId="21877"/>
    <cellStyle name="Output 3 2 6 2 2" xfId="43063"/>
    <cellStyle name="Output 3 2 6 3" xfId="32459"/>
    <cellStyle name="Output 3 2 7" xfId="16764"/>
    <cellStyle name="Output 3 2 7 2" xfId="37951"/>
    <cellStyle name="Output 3 2 8" xfId="27022"/>
    <cellStyle name="Output 3 2_Table 2A-1_EFT (Annual)" xfId="3449"/>
    <cellStyle name="Output 3 3" xfId="345"/>
    <cellStyle name="Output 3 3 2" xfId="1328"/>
    <cellStyle name="Output 3 3 2 2" xfId="2598"/>
    <cellStyle name="Output 3 3 2 2 2" xfId="6159"/>
    <cellStyle name="Output 3 3 2 2 2 2" xfId="14353"/>
    <cellStyle name="Output 3 3 2 2 2 2 2" xfId="26325"/>
    <cellStyle name="Output 3 3 2 2 2 2 2 2" xfId="47511"/>
    <cellStyle name="Output 3 3 2 2 2 2 3" xfId="36907"/>
    <cellStyle name="Output 3 3 2 2 2 3" xfId="21212"/>
    <cellStyle name="Output 3 3 2 2 2 3 2" xfId="42399"/>
    <cellStyle name="Output 3 3 2 2 2 4" xfId="31815"/>
    <cellStyle name="Output 3 3 2 2 2_Table 2A-1_EFT (Annual)" xfId="8132"/>
    <cellStyle name="Output 3 3 2 2 3" xfId="11695"/>
    <cellStyle name="Output 3 3 2 2 3 2" xfId="23779"/>
    <cellStyle name="Output 3 3 2 2 3 2 2" xfId="44965"/>
    <cellStyle name="Output 3 3 2 2 3 3" xfId="34361"/>
    <cellStyle name="Output 3 3 2 2 4" xfId="18666"/>
    <cellStyle name="Output 3 3 2 2 4 2" xfId="39853"/>
    <cellStyle name="Output 3 3 2 2 5" xfId="29072"/>
    <cellStyle name="Output 3 3 2 2_Table 2A-1_EFT (Annual)" xfId="8131"/>
    <cellStyle name="Output 3 3 2 3" xfId="1885"/>
    <cellStyle name="Output 3 3 2 3 2" xfId="5446"/>
    <cellStyle name="Output 3 3 2 3 2 2" xfId="13661"/>
    <cellStyle name="Output 3 3 2 3 2 2 2" xfId="25649"/>
    <cellStyle name="Output 3 3 2 3 2 2 2 2" xfId="46835"/>
    <cellStyle name="Output 3 3 2 3 2 2 3" xfId="36231"/>
    <cellStyle name="Output 3 3 2 3 2 3" xfId="20536"/>
    <cellStyle name="Output 3 3 2 3 2 3 2" xfId="41723"/>
    <cellStyle name="Output 3 3 2 3 2 4" xfId="31103"/>
    <cellStyle name="Output 3 3 2 3 2_Table 2A-1_EFT (Annual)" xfId="8134"/>
    <cellStyle name="Output 3 3 2 3 3" xfId="11005"/>
    <cellStyle name="Output 3 3 2 3 3 2" xfId="23103"/>
    <cellStyle name="Output 3 3 2 3 3 2 2" xfId="44289"/>
    <cellStyle name="Output 3 3 2 3 3 3" xfId="33685"/>
    <cellStyle name="Output 3 3 2 3 4" xfId="17990"/>
    <cellStyle name="Output 3 3 2 3 4 2" xfId="39177"/>
    <cellStyle name="Output 3 3 2 3 5" xfId="28360"/>
    <cellStyle name="Output 3 3 2 3_Table 2A-1_EFT (Annual)" xfId="8133"/>
    <cellStyle name="Output 3 3 2 4" xfId="4889"/>
    <cellStyle name="Output 3 3 2 4 2" xfId="13149"/>
    <cellStyle name="Output 3 3 2 4 2 2" xfId="25155"/>
    <cellStyle name="Output 3 3 2 4 2 2 2" xfId="46341"/>
    <cellStyle name="Output 3 3 2 4 2 3" xfId="35737"/>
    <cellStyle name="Output 3 3 2 4 3" xfId="20042"/>
    <cellStyle name="Output 3 3 2 4 3 2" xfId="41229"/>
    <cellStyle name="Output 3 3 2 4 4" xfId="30546"/>
    <cellStyle name="Output 3 3 2 4_Table 2A-1_EFT (Annual)" xfId="8135"/>
    <cellStyle name="Output 3 3 2 5" xfId="10493"/>
    <cellStyle name="Output 3 3 2 5 2" xfId="22609"/>
    <cellStyle name="Output 3 3 2 5 2 2" xfId="43795"/>
    <cellStyle name="Output 3 3 2 5 3" xfId="33191"/>
    <cellStyle name="Output 3 3 2 6" xfId="17496"/>
    <cellStyle name="Output 3 3 2 6 2" xfId="38683"/>
    <cellStyle name="Output 3 3 2 7" xfId="27803"/>
    <cellStyle name="Output 3 3 2_Table 2A-1_EFT (Annual)" xfId="3452"/>
    <cellStyle name="Output 3 3 3" xfId="2067"/>
    <cellStyle name="Output 3 3 3 2" xfId="5628"/>
    <cellStyle name="Output 3 3 3 2 2" xfId="13843"/>
    <cellStyle name="Output 3 3 3 2 2 2" xfId="25831"/>
    <cellStyle name="Output 3 3 3 2 2 2 2" xfId="47017"/>
    <cellStyle name="Output 3 3 3 2 2 3" xfId="36413"/>
    <cellStyle name="Output 3 3 3 2 3" xfId="20718"/>
    <cellStyle name="Output 3 3 3 2 3 2" xfId="41905"/>
    <cellStyle name="Output 3 3 3 2 4" xfId="31285"/>
    <cellStyle name="Output 3 3 3 2_Table 2A-1_EFT (Annual)" xfId="8137"/>
    <cellStyle name="Output 3 3 3 3" xfId="11187"/>
    <cellStyle name="Output 3 3 3 3 2" xfId="23285"/>
    <cellStyle name="Output 3 3 3 3 2 2" xfId="44471"/>
    <cellStyle name="Output 3 3 3 3 3" xfId="33867"/>
    <cellStyle name="Output 3 3 3 4" xfId="18172"/>
    <cellStyle name="Output 3 3 3 4 2" xfId="39359"/>
    <cellStyle name="Output 3 3 3 5" xfId="28542"/>
    <cellStyle name="Output 3 3 3_Table 2A-1_EFT (Annual)" xfId="8136"/>
    <cellStyle name="Output 3 3 4" xfId="1705"/>
    <cellStyle name="Output 3 3 4 2" xfId="5266"/>
    <cellStyle name="Output 3 3 4 2 2" xfId="13495"/>
    <cellStyle name="Output 3 3 4 2 2 2" xfId="25488"/>
    <cellStyle name="Output 3 3 4 2 2 2 2" xfId="46674"/>
    <cellStyle name="Output 3 3 4 2 2 3" xfId="36070"/>
    <cellStyle name="Output 3 3 4 2 3" xfId="20375"/>
    <cellStyle name="Output 3 3 4 2 3 2" xfId="41562"/>
    <cellStyle name="Output 3 3 4 2 4" xfId="30923"/>
    <cellStyle name="Output 3 3 4 2_Table 2A-1_EFT (Annual)" xfId="8139"/>
    <cellStyle name="Output 3 3 4 3" xfId="10839"/>
    <cellStyle name="Output 3 3 4 3 2" xfId="22942"/>
    <cellStyle name="Output 3 3 4 3 2 2" xfId="44128"/>
    <cellStyle name="Output 3 3 4 3 3" xfId="33524"/>
    <cellStyle name="Output 3 3 4 4" xfId="17829"/>
    <cellStyle name="Output 3 3 4 4 2" xfId="39016"/>
    <cellStyle name="Output 3 3 4 5" xfId="28180"/>
    <cellStyle name="Output 3 3 4_Table 2A-1_EFT (Annual)" xfId="8138"/>
    <cellStyle name="Output 3 3 5" xfId="3915"/>
    <cellStyle name="Output 3 3 5 2" xfId="12243"/>
    <cellStyle name="Output 3 3 5 2 2" xfId="24267"/>
    <cellStyle name="Output 3 3 5 2 2 2" xfId="45453"/>
    <cellStyle name="Output 3 3 5 2 3" xfId="34849"/>
    <cellStyle name="Output 3 3 5 3" xfId="19154"/>
    <cellStyle name="Output 3 3 5 3 2" xfId="40341"/>
    <cellStyle name="Output 3 3 5 4" xfId="29603"/>
    <cellStyle name="Output 3 3 5_Table 2A-1_EFT (Annual)" xfId="8140"/>
    <cellStyle name="Output 3 3 6" xfId="9580"/>
    <cellStyle name="Output 3 3 6 2" xfId="21721"/>
    <cellStyle name="Output 3 3 6 2 2" xfId="42907"/>
    <cellStyle name="Output 3 3 6 3" xfId="32303"/>
    <cellStyle name="Output 3 3 7" xfId="16608"/>
    <cellStyle name="Output 3 3 7 2" xfId="37795"/>
    <cellStyle name="Output 3 3 8" xfId="26860"/>
    <cellStyle name="Output 3 3_Table 2A-1_EFT (Annual)" xfId="3451"/>
    <cellStyle name="Output 3 4" xfId="1162"/>
    <cellStyle name="Output 3 4 2" xfId="2432"/>
    <cellStyle name="Output 3 4 2 2" xfId="5993"/>
    <cellStyle name="Output 3 4 2 2 2" xfId="14187"/>
    <cellStyle name="Output 3 4 2 2 2 2" xfId="26159"/>
    <cellStyle name="Output 3 4 2 2 2 2 2" xfId="47345"/>
    <cellStyle name="Output 3 4 2 2 2 3" xfId="36741"/>
    <cellStyle name="Output 3 4 2 2 3" xfId="21046"/>
    <cellStyle name="Output 3 4 2 2 3 2" xfId="42233"/>
    <cellStyle name="Output 3 4 2 2 4" xfId="31649"/>
    <cellStyle name="Output 3 4 2 2_Table 2A-1_EFT (Annual)" xfId="8142"/>
    <cellStyle name="Output 3 4 2 3" xfId="11529"/>
    <cellStyle name="Output 3 4 2 3 2" xfId="23613"/>
    <cellStyle name="Output 3 4 2 3 2 2" xfId="44799"/>
    <cellStyle name="Output 3 4 2 3 3" xfId="34195"/>
    <cellStyle name="Output 3 4 2 4" xfId="18500"/>
    <cellStyle name="Output 3 4 2 4 2" xfId="39687"/>
    <cellStyle name="Output 3 4 2 5" xfId="28906"/>
    <cellStyle name="Output 3 4 2_Table 2A-1_EFT (Annual)" xfId="8141"/>
    <cellStyle name="Output 3 4 3" xfId="1821"/>
    <cellStyle name="Output 3 4 3 2" xfId="5382"/>
    <cellStyle name="Output 3 4 3 2 2" xfId="13597"/>
    <cellStyle name="Output 3 4 3 2 2 2" xfId="25585"/>
    <cellStyle name="Output 3 4 3 2 2 2 2" xfId="46771"/>
    <cellStyle name="Output 3 4 3 2 2 3" xfId="36167"/>
    <cellStyle name="Output 3 4 3 2 3" xfId="20472"/>
    <cellStyle name="Output 3 4 3 2 3 2" xfId="41659"/>
    <cellStyle name="Output 3 4 3 2 4" xfId="31039"/>
    <cellStyle name="Output 3 4 3 2_Table 2A-1_EFT (Annual)" xfId="8144"/>
    <cellStyle name="Output 3 4 3 3" xfId="10941"/>
    <cellStyle name="Output 3 4 3 3 2" xfId="23039"/>
    <cellStyle name="Output 3 4 3 3 2 2" xfId="44225"/>
    <cellStyle name="Output 3 4 3 3 3" xfId="33621"/>
    <cellStyle name="Output 3 4 3 4" xfId="17926"/>
    <cellStyle name="Output 3 4 3 4 2" xfId="39113"/>
    <cellStyle name="Output 3 4 3 5" xfId="28296"/>
    <cellStyle name="Output 3 4 3_Table 2A-1_EFT (Annual)" xfId="8143"/>
    <cellStyle name="Output 3 4 4" xfId="4723"/>
    <cellStyle name="Output 3 4 4 2" xfId="12983"/>
    <cellStyle name="Output 3 4 4 2 2" xfId="24989"/>
    <cellStyle name="Output 3 4 4 2 2 2" xfId="46175"/>
    <cellStyle name="Output 3 4 4 2 3" xfId="35571"/>
    <cellStyle name="Output 3 4 4 3" xfId="19876"/>
    <cellStyle name="Output 3 4 4 3 2" xfId="41063"/>
    <cellStyle name="Output 3 4 4 4" xfId="30380"/>
    <cellStyle name="Output 3 4 4_Table 2A-1_EFT (Annual)" xfId="8145"/>
    <cellStyle name="Output 3 4 5" xfId="10327"/>
    <cellStyle name="Output 3 4 5 2" xfId="22443"/>
    <cellStyle name="Output 3 4 5 2 2" xfId="43629"/>
    <cellStyle name="Output 3 4 5 3" xfId="33025"/>
    <cellStyle name="Output 3 4 6" xfId="17330"/>
    <cellStyle name="Output 3 4 6 2" xfId="38517"/>
    <cellStyle name="Output 3 4 7" xfId="27637"/>
    <cellStyle name="Output 3 4_Table 2A-1_EFT (Annual)" xfId="3453"/>
    <cellStyle name="Output 3 5" xfId="1867"/>
    <cellStyle name="Output 3 5 2" xfId="5428"/>
    <cellStyle name="Output 3 5 2 2" xfId="13643"/>
    <cellStyle name="Output 3 5 2 2 2" xfId="25631"/>
    <cellStyle name="Output 3 5 2 2 2 2" xfId="46817"/>
    <cellStyle name="Output 3 5 2 2 3" xfId="36213"/>
    <cellStyle name="Output 3 5 2 3" xfId="20518"/>
    <cellStyle name="Output 3 5 2 3 2" xfId="41705"/>
    <cellStyle name="Output 3 5 2 4" xfId="31085"/>
    <cellStyle name="Output 3 5 2_Table 2A-1_EFT (Annual)" xfId="8147"/>
    <cellStyle name="Output 3 5 3" xfId="10987"/>
    <cellStyle name="Output 3 5 3 2" xfId="23085"/>
    <cellStyle name="Output 3 5 3 2 2" xfId="44271"/>
    <cellStyle name="Output 3 5 3 3" xfId="33667"/>
    <cellStyle name="Output 3 5 4" xfId="17972"/>
    <cellStyle name="Output 3 5 4 2" xfId="39159"/>
    <cellStyle name="Output 3 5 5" xfId="28342"/>
    <cellStyle name="Output 3 5_Table 2A-1_EFT (Annual)" xfId="8146"/>
    <cellStyle name="Output 3 6" xfId="1648"/>
    <cellStyle name="Output 3 6 2" xfId="5209"/>
    <cellStyle name="Output 3 6 2 2" xfId="13456"/>
    <cellStyle name="Output 3 6 2 2 2" xfId="25456"/>
    <cellStyle name="Output 3 6 2 2 2 2" xfId="46642"/>
    <cellStyle name="Output 3 6 2 2 3" xfId="36038"/>
    <cellStyle name="Output 3 6 2 3" xfId="20343"/>
    <cellStyle name="Output 3 6 2 3 2" xfId="41530"/>
    <cellStyle name="Output 3 6 2 4" xfId="30866"/>
    <cellStyle name="Output 3 6 2_Table 2A-1_EFT (Annual)" xfId="8149"/>
    <cellStyle name="Output 3 6 3" xfId="10801"/>
    <cellStyle name="Output 3 6 3 2" xfId="22910"/>
    <cellStyle name="Output 3 6 3 2 2" xfId="44096"/>
    <cellStyle name="Output 3 6 3 3" xfId="33492"/>
    <cellStyle name="Output 3 6 4" xfId="17797"/>
    <cellStyle name="Output 3 6 4 2" xfId="38984"/>
    <cellStyle name="Output 3 6 5" xfId="28123"/>
    <cellStyle name="Output 3 6_Table 2A-1_EFT (Annual)" xfId="8148"/>
    <cellStyle name="Output 3 7" xfId="3703"/>
    <cellStyle name="Output 3 7 2" xfId="12071"/>
    <cellStyle name="Output 3 7 2 2" xfId="24101"/>
    <cellStyle name="Output 3 7 2 2 2" xfId="45287"/>
    <cellStyle name="Output 3 7 2 3" xfId="34683"/>
    <cellStyle name="Output 3 7 3" xfId="18988"/>
    <cellStyle name="Output 3 7 3 2" xfId="40175"/>
    <cellStyle name="Output 3 7 4" xfId="29412"/>
    <cellStyle name="Output 3 7_Table 2A-1_EFT (Annual)" xfId="8150"/>
    <cellStyle name="Output 3 8" xfId="9390"/>
    <cellStyle name="Output 3 8 2" xfId="21555"/>
    <cellStyle name="Output 3 8 2 2" xfId="42741"/>
    <cellStyle name="Output 3 8 3" xfId="32137"/>
    <cellStyle name="Output 3 9" xfId="16442"/>
    <cellStyle name="Output 3 9 2" xfId="37629"/>
    <cellStyle name="Output 3_Table 2A-1_EFT (Annual)" xfId="3448"/>
    <cellStyle name="Output 30" xfId="190"/>
    <cellStyle name="Output 30 10" xfId="26745"/>
    <cellStyle name="Output 30 2" xfId="583"/>
    <cellStyle name="Output 30 2 2" xfId="1560"/>
    <cellStyle name="Output 30 2 2 2" xfId="2830"/>
    <cellStyle name="Output 30 2 2 2 2" xfId="6391"/>
    <cellStyle name="Output 30 2 2 2 2 2" xfId="14585"/>
    <cellStyle name="Output 30 2 2 2 2 2 2" xfId="26557"/>
    <cellStyle name="Output 30 2 2 2 2 2 2 2" xfId="47743"/>
    <cellStyle name="Output 30 2 2 2 2 2 3" xfId="37139"/>
    <cellStyle name="Output 30 2 2 2 2 3" xfId="21444"/>
    <cellStyle name="Output 30 2 2 2 2 3 2" xfId="42631"/>
    <cellStyle name="Output 30 2 2 2 2 4" xfId="32047"/>
    <cellStyle name="Output 30 2 2 2 2_Table 2A-1_EFT (Annual)" xfId="8152"/>
    <cellStyle name="Output 30 2 2 2 3" xfId="11927"/>
    <cellStyle name="Output 30 2 2 2 3 2" xfId="24011"/>
    <cellStyle name="Output 30 2 2 2 3 2 2" xfId="45197"/>
    <cellStyle name="Output 30 2 2 2 3 3" xfId="34593"/>
    <cellStyle name="Output 30 2 2 2 4" xfId="18898"/>
    <cellStyle name="Output 30 2 2 2 4 2" xfId="40085"/>
    <cellStyle name="Output 30 2 2 2 5" xfId="29304"/>
    <cellStyle name="Output 30 2 2 2_Table 2A-1_EFT (Annual)" xfId="8151"/>
    <cellStyle name="Output 30 2 2 3" xfId="1929"/>
    <cellStyle name="Output 30 2 2 3 2" xfId="5490"/>
    <cellStyle name="Output 30 2 2 3 2 2" xfId="13705"/>
    <cellStyle name="Output 30 2 2 3 2 2 2" xfId="25693"/>
    <cellStyle name="Output 30 2 2 3 2 2 2 2" xfId="46879"/>
    <cellStyle name="Output 30 2 2 3 2 2 3" xfId="36275"/>
    <cellStyle name="Output 30 2 2 3 2 3" xfId="20580"/>
    <cellStyle name="Output 30 2 2 3 2 3 2" xfId="41767"/>
    <cellStyle name="Output 30 2 2 3 2 4" xfId="31147"/>
    <cellStyle name="Output 30 2 2 3 2_Table 2A-1_EFT (Annual)" xfId="8154"/>
    <cellStyle name="Output 30 2 2 3 3" xfId="11049"/>
    <cellStyle name="Output 30 2 2 3 3 2" xfId="23147"/>
    <cellStyle name="Output 30 2 2 3 3 2 2" xfId="44333"/>
    <cellStyle name="Output 30 2 2 3 3 3" xfId="33729"/>
    <cellStyle name="Output 30 2 2 3 4" xfId="18034"/>
    <cellStyle name="Output 30 2 2 3 4 2" xfId="39221"/>
    <cellStyle name="Output 30 2 2 3 5" xfId="28404"/>
    <cellStyle name="Output 30 2 2 3_Table 2A-1_EFT (Annual)" xfId="8153"/>
    <cellStyle name="Output 30 2 2 4" xfId="5121"/>
    <cellStyle name="Output 30 2 2 4 2" xfId="13381"/>
    <cellStyle name="Output 30 2 2 4 2 2" xfId="25387"/>
    <cellStyle name="Output 30 2 2 4 2 2 2" xfId="46573"/>
    <cellStyle name="Output 30 2 2 4 2 3" xfId="35969"/>
    <cellStyle name="Output 30 2 2 4 3" xfId="20274"/>
    <cellStyle name="Output 30 2 2 4 3 2" xfId="41461"/>
    <cellStyle name="Output 30 2 2 4 4" xfId="30778"/>
    <cellStyle name="Output 30 2 2 4_Table 2A-1_EFT (Annual)" xfId="8155"/>
    <cellStyle name="Output 30 2 2 5" xfId="10725"/>
    <cellStyle name="Output 30 2 2 5 2" xfId="22841"/>
    <cellStyle name="Output 30 2 2 5 2 2" xfId="44027"/>
    <cellStyle name="Output 30 2 2 5 3" xfId="33423"/>
    <cellStyle name="Output 30 2 2 6" xfId="17728"/>
    <cellStyle name="Output 30 2 2 6 2" xfId="38915"/>
    <cellStyle name="Output 30 2 2 7" xfId="28035"/>
    <cellStyle name="Output 30 2 2_Table 2A-1_EFT (Annual)" xfId="3456"/>
    <cellStyle name="Output 30 2 3" xfId="2299"/>
    <cellStyle name="Output 30 2 3 2" xfId="5860"/>
    <cellStyle name="Output 30 2 3 2 2" xfId="14075"/>
    <cellStyle name="Output 30 2 3 2 2 2" xfId="26063"/>
    <cellStyle name="Output 30 2 3 2 2 2 2" xfId="47249"/>
    <cellStyle name="Output 30 2 3 2 2 3" xfId="36645"/>
    <cellStyle name="Output 30 2 3 2 3" xfId="20950"/>
    <cellStyle name="Output 30 2 3 2 3 2" xfId="42137"/>
    <cellStyle name="Output 30 2 3 2 4" xfId="31517"/>
    <cellStyle name="Output 30 2 3 2_Table 2A-1_EFT (Annual)" xfId="8157"/>
    <cellStyle name="Output 30 2 3 3" xfId="11419"/>
    <cellStyle name="Output 30 2 3 3 2" xfId="23517"/>
    <cellStyle name="Output 30 2 3 3 2 2" xfId="44703"/>
    <cellStyle name="Output 30 2 3 3 3" xfId="34099"/>
    <cellStyle name="Output 30 2 3 4" xfId="18404"/>
    <cellStyle name="Output 30 2 3 4 2" xfId="39591"/>
    <cellStyle name="Output 30 2 3 5" xfId="28774"/>
    <cellStyle name="Output 30 2 3_Table 2A-1_EFT (Annual)" xfId="8156"/>
    <cellStyle name="Output 30 2 4" xfId="1754"/>
    <cellStyle name="Output 30 2 4 2" xfId="5315"/>
    <cellStyle name="Output 30 2 4 2 2" xfId="13540"/>
    <cellStyle name="Output 30 2 4 2 2 2" xfId="25531"/>
    <cellStyle name="Output 30 2 4 2 2 2 2" xfId="46717"/>
    <cellStyle name="Output 30 2 4 2 2 3" xfId="36113"/>
    <cellStyle name="Output 30 2 4 2 3" xfId="20418"/>
    <cellStyle name="Output 30 2 4 2 3 2" xfId="41605"/>
    <cellStyle name="Output 30 2 4 2 4" xfId="30972"/>
    <cellStyle name="Output 30 2 4 2_Table 2A-1_EFT (Annual)" xfId="8159"/>
    <cellStyle name="Output 30 2 4 3" xfId="10883"/>
    <cellStyle name="Output 30 2 4 3 2" xfId="22985"/>
    <cellStyle name="Output 30 2 4 3 2 2" xfId="44171"/>
    <cellStyle name="Output 30 2 4 3 3" xfId="33567"/>
    <cellStyle name="Output 30 2 4 4" xfId="17872"/>
    <cellStyle name="Output 30 2 4 4 2" xfId="39059"/>
    <cellStyle name="Output 30 2 4 5" xfId="28229"/>
    <cellStyle name="Output 30 2 4_Table 2A-1_EFT (Annual)" xfId="8158"/>
    <cellStyle name="Output 30 2 5" xfId="4153"/>
    <cellStyle name="Output 30 2 5 2" xfId="12477"/>
    <cellStyle name="Output 30 2 5 2 2" xfId="24499"/>
    <cellStyle name="Output 30 2 5 2 2 2" xfId="45685"/>
    <cellStyle name="Output 30 2 5 2 3" xfId="35081"/>
    <cellStyle name="Output 30 2 5 3" xfId="19386"/>
    <cellStyle name="Output 30 2 5 3 2" xfId="40573"/>
    <cellStyle name="Output 30 2 5 4" xfId="29841"/>
    <cellStyle name="Output 30 2 5_Table 2A-1_EFT (Annual)" xfId="8160"/>
    <cellStyle name="Output 30 2 6" xfId="9816"/>
    <cellStyle name="Output 30 2 6 2" xfId="21953"/>
    <cellStyle name="Output 30 2 6 2 2" xfId="43139"/>
    <cellStyle name="Output 30 2 6 3" xfId="32535"/>
    <cellStyle name="Output 30 2 7" xfId="16840"/>
    <cellStyle name="Output 30 2 7 2" xfId="38027"/>
    <cellStyle name="Output 30 2 8" xfId="27098"/>
    <cellStyle name="Output 30 2_Table 2A-1_EFT (Annual)" xfId="3455"/>
    <cellStyle name="Output 30 3" xfId="420"/>
    <cellStyle name="Output 30 3 2" xfId="1403"/>
    <cellStyle name="Output 30 3 2 2" xfId="2673"/>
    <cellStyle name="Output 30 3 2 2 2" xfId="6234"/>
    <cellStyle name="Output 30 3 2 2 2 2" xfId="14428"/>
    <cellStyle name="Output 30 3 2 2 2 2 2" xfId="26400"/>
    <cellStyle name="Output 30 3 2 2 2 2 2 2" xfId="47586"/>
    <cellStyle name="Output 30 3 2 2 2 2 3" xfId="36982"/>
    <cellStyle name="Output 30 3 2 2 2 3" xfId="21287"/>
    <cellStyle name="Output 30 3 2 2 2 3 2" xfId="42474"/>
    <cellStyle name="Output 30 3 2 2 2 4" xfId="31890"/>
    <cellStyle name="Output 30 3 2 2 2_Table 2A-1_EFT (Annual)" xfId="8162"/>
    <cellStyle name="Output 30 3 2 2 3" xfId="11770"/>
    <cellStyle name="Output 30 3 2 2 3 2" xfId="23854"/>
    <cellStyle name="Output 30 3 2 2 3 2 2" xfId="45040"/>
    <cellStyle name="Output 30 3 2 2 3 3" xfId="34436"/>
    <cellStyle name="Output 30 3 2 2 4" xfId="18741"/>
    <cellStyle name="Output 30 3 2 2 4 2" xfId="39928"/>
    <cellStyle name="Output 30 3 2 2 5" xfId="29147"/>
    <cellStyle name="Output 30 3 2 2_Table 2A-1_EFT (Annual)" xfId="8161"/>
    <cellStyle name="Output 30 3 2 3" xfId="1898"/>
    <cellStyle name="Output 30 3 2 3 2" xfId="5459"/>
    <cellStyle name="Output 30 3 2 3 2 2" xfId="13674"/>
    <cellStyle name="Output 30 3 2 3 2 2 2" xfId="25662"/>
    <cellStyle name="Output 30 3 2 3 2 2 2 2" xfId="46848"/>
    <cellStyle name="Output 30 3 2 3 2 2 3" xfId="36244"/>
    <cellStyle name="Output 30 3 2 3 2 3" xfId="20549"/>
    <cellStyle name="Output 30 3 2 3 2 3 2" xfId="41736"/>
    <cellStyle name="Output 30 3 2 3 2 4" xfId="31116"/>
    <cellStyle name="Output 30 3 2 3 2_Table 2A-1_EFT (Annual)" xfId="8164"/>
    <cellStyle name="Output 30 3 2 3 3" xfId="11018"/>
    <cellStyle name="Output 30 3 2 3 3 2" xfId="23116"/>
    <cellStyle name="Output 30 3 2 3 3 2 2" xfId="44302"/>
    <cellStyle name="Output 30 3 2 3 3 3" xfId="33698"/>
    <cellStyle name="Output 30 3 2 3 4" xfId="18003"/>
    <cellStyle name="Output 30 3 2 3 4 2" xfId="39190"/>
    <cellStyle name="Output 30 3 2 3 5" xfId="28373"/>
    <cellStyle name="Output 30 3 2 3_Table 2A-1_EFT (Annual)" xfId="8163"/>
    <cellStyle name="Output 30 3 2 4" xfId="4964"/>
    <cellStyle name="Output 30 3 2 4 2" xfId="13224"/>
    <cellStyle name="Output 30 3 2 4 2 2" xfId="25230"/>
    <cellStyle name="Output 30 3 2 4 2 2 2" xfId="46416"/>
    <cellStyle name="Output 30 3 2 4 2 3" xfId="35812"/>
    <cellStyle name="Output 30 3 2 4 3" xfId="20117"/>
    <cellStyle name="Output 30 3 2 4 3 2" xfId="41304"/>
    <cellStyle name="Output 30 3 2 4 4" xfId="30621"/>
    <cellStyle name="Output 30 3 2 4_Table 2A-1_EFT (Annual)" xfId="8165"/>
    <cellStyle name="Output 30 3 2 5" xfId="10568"/>
    <cellStyle name="Output 30 3 2 5 2" xfId="22684"/>
    <cellStyle name="Output 30 3 2 5 2 2" xfId="43870"/>
    <cellStyle name="Output 30 3 2 5 3" xfId="33266"/>
    <cellStyle name="Output 30 3 2 6" xfId="17571"/>
    <cellStyle name="Output 30 3 2 6 2" xfId="38758"/>
    <cellStyle name="Output 30 3 2 7" xfId="27878"/>
    <cellStyle name="Output 30 3 2_Table 2A-1_EFT (Annual)" xfId="3458"/>
    <cellStyle name="Output 30 3 3" xfId="2142"/>
    <cellStyle name="Output 30 3 3 2" xfId="5703"/>
    <cellStyle name="Output 30 3 3 2 2" xfId="13918"/>
    <cellStyle name="Output 30 3 3 2 2 2" xfId="25906"/>
    <cellStyle name="Output 30 3 3 2 2 2 2" xfId="47092"/>
    <cellStyle name="Output 30 3 3 2 2 3" xfId="36488"/>
    <cellStyle name="Output 30 3 3 2 3" xfId="20793"/>
    <cellStyle name="Output 30 3 3 2 3 2" xfId="41980"/>
    <cellStyle name="Output 30 3 3 2 4" xfId="31360"/>
    <cellStyle name="Output 30 3 3 2_Table 2A-1_EFT (Annual)" xfId="8167"/>
    <cellStyle name="Output 30 3 3 3" xfId="11262"/>
    <cellStyle name="Output 30 3 3 3 2" xfId="23360"/>
    <cellStyle name="Output 30 3 3 3 2 2" xfId="44546"/>
    <cellStyle name="Output 30 3 3 3 3" xfId="33942"/>
    <cellStyle name="Output 30 3 3 4" xfId="18247"/>
    <cellStyle name="Output 30 3 3 4 2" xfId="39434"/>
    <cellStyle name="Output 30 3 3 5" xfId="28617"/>
    <cellStyle name="Output 30 3 3_Table 2A-1_EFT (Annual)" xfId="8166"/>
    <cellStyle name="Output 30 3 4" xfId="1718"/>
    <cellStyle name="Output 30 3 4 2" xfId="5279"/>
    <cellStyle name="Output 30 3 4 2 2" xfId="13508"/>
    <cellStyle name="Output 30 3 4 2 2 2" xfId="25501"/>
    <cellStyle name="Output 30 3 4 2 2 2 2" xfId="46687"/>
    <cellStyle name="Output 30 3 4 2 2 3" xfId="36083"/>
    <cellStyle name="Output 30 3 4 2 3" xfId="20388"/>
    <cellStyle name="Output 30 3 4 2 3 2" xfId="41575"/>
    <cellStyle name="Output 30 3 4 2 4" xfId="30936"/>
    <cellStyle name="Output 30 3 4 2_Table 2A-1_EFT (Annual)" xfId="8169"/>
    <cellStyle name="Output 30 3 4 3" xfId="10852"/>
    <cellStyle name="Output 30 3 4 3 2" xfId="22955"/>
    <cellStyle name="Output 30 3 4 3 2 2" xfId="44141"/>
    <cellStyle name="Output 30 3 4 3 3" xfId="33537"/>
    <cellStyle name="Output 30 3 4 4" xfId="17842"/>
    <cellStyle name="Output 30 3 4 4 2" xfId="39029"/>
    <cellStyle name="Output 30 3 4 5" xfId="28193"/>
    <cellStyle name="Output 30 3 4_Table 2A-1_EFT (Annual)" xfId="8168"/>
    <cellStyle name="Output 30 3 5" xfId="3990"/>
    <cellStyle name="Output 30 3 5 2" xfId="12318"/>
    <cellStyle name="Output 30 3 5 2 2" xfId="24342"/>
    <cellStyle name="Output 30 3 5 2 2 2" xfId="45528"/>
    <cellStyle name="Output 30 3 5 2 3" xfId="34924"/>
    <cellStyle name="Output 30 3 5 3" xfId="19229"/>
    <cellStyle name="Output 30 3 5 3 2" xfId="40416"/>
    <cellStyle name="Output 30 3 5 4" xfId="29678"/>
    <cellStyle name="Output 30 3 5_Table 2A-1_EFT (Annual)" xfId="8170"/>
    <cellStyle name="Output 30 3 6" xfId="9655"/>
    <cellStyle name="Output 30 3 6 2" xfId="21796"/>
    <cellStyle name="Output 30 3 6 2 2" xfId="42982"/>
    <cellStyle name="Output 30 3 6 3" xfId="32378"/>
    <cellStyle name="Output 30 3 7" xfId="16683"/>
    <cellStyle name="Output 30 3 7 2" xfId="37870"/>
    <cellStyle name="Output 30 3 8" xfId="26935"/>
    <cellStyle name="Output 30 3_Table 2A-1_EFT (Annual)" xfId="3457"/>
    <cellStyle name="Output 30 4" xfId="1238"/>
    <cellStyle name="Output 30 4 2" xfId="2508"/>
    <cellStyle name="Output 30 4 2 2" xfId="6069"/>
    <cellStyle name="Output 30 4 2 2 2" xfId="14263"/>
    <cellStyle name="Output 30 4 2 2 2 2" xfId="26235"/>
    <cellStyle name="Output 30 4 2 2 2 2 2" xfId="47421"/>
    <cellStyle name="Output 30 4 2 2 2 3" xfId="36817"/>
    <cellStyle name="Output 30 4 2 2 3" xfId="21122"/>
    <cellStyle name="Output 30 4 2 2 3 2" xfId="42309"/>
    <cellStyle name="Output 30 4 2 2 4" xfId="31725"/>
    <cellStyle name="Output 30 4 2 2_Table 2A-1_EFT (Annual)" xfId="8172"/>
    <cellStyle name="Output 30 4 2 3" xfId="11605"/>
    <cellStyle name="Output 30 4 2 3 2" xfId="23689"/>
    <cellStyle name="Output 30 4 2 3 2 2" xfId="44875"/>
    <cellStyle name="Output 30 4 2 3 3" xfId="34271"/>
    <cellStyle name="Output 30 4 2 4" xfId="18576"/>
    <cellStyle name="Output 30 4 2 4 2" xfId="39763"/>
    <cellStyle name="Output 30 4 2 5" xfId="28982"/>
    <cellStyle name="Output 30 4 2_Table 2A-1_EFT (Annual)" xfId="8171"/>
    <cellStyle name="Output 30 4 3" xfId="1834"/>
    <cellStyle name="Output 30 4 3 2" xfId="5395"/>
    <cellStyle name="Output 30 4 3 2 2" xfId="13610"/>
    <cellStyle name="Output 30 4 3 2 2 2" xfId="25598"/>
    <cellStyle name="Output 30 4 3 2 2 2 2" xfId="46784"/>
    <cellStyle name="Output 30 4 3 2 2 3" xfId="36180"/>
    <cellStyle name="Output 30 4 3 2 3" xfId="20485"/>
    <cellStyle name="Output 30 4 3 2 3 2" xfId="41672"/>
    <cellStyle name="Output 30 4 3 2 4" xfId="31052"/>
    <cellStyle name="Output 30 4 3 2_Table 2A-1_EFT (Annual)" xfId="8174"/>
    <cellStyle name="Output 30 4 3 3" xfId="10954"/>
    <cellStyle name="Output 30 4 3 3 2" xfId="23052"/>
    <cellStyle name="Output 30 4 3 3 2 2" xfId="44238"/>
    <cellStyle name="Output 30 4 3 3 3" xfId="33634"/>
    <cellStyle name="Output 30 4 3 4" xfId="17939"/>
    <cellStyle name="Output 30 4 3 4 2" xfId="39126"/>
    <cellStyle name="Output 30 4 3 5" xfId="28309"/>
    <cellStyle name="Output 30 4 3_Table 2A-1_EFT (Annual)" xfId="8173"/>
    <cellStyle name="Output 30 4 4" xfId="4799"/>
    <cellStyle name="Output 30 4 4 2" xfId="13059"/>
    <cellStyle name="Output 30 4 4 2 2" xfId="25065"/>
    <cellStyle name="Output 30 4 4 2 2 2" xfId="46251"/>
    <cellStyle name="Output 30 4 4 2 3" xfId="35647"/>
    <cellStyle name="Output 30 4 4 3" xfId="19952"/>
    <cellStyle name="Output 30 4 4 3 2" xfId="41139"/>
    <cellStyle name="Output 30 4 4 4" xfId="30456"/>
    <cellStyle name="Output 30 4 4_Table 2A-1_EFT (Annual)" xfId="8175"/>
    <cellStyle name="Output 30 4 5" xfId="10403"/>
    <cellStyle name="Output 30 4 5 2" xfId="22519"/>
    <cellStyle name="Output 30 4 5 2 2" xfId="43705"/>
    <cellStyle name="Output 30 4 5 3" xfId="33101"/>
    <cellStyle name="Output 30 4 6" xfId="17406"/>
    <cellStyle name="Output 30 4 6 2" xfId="38593"/>
    <cellStyle name="Output 30 4 7" xfId="27713"/>
    <cellStyle name="Output 30 4_Table 2A-1_EFT (Annual)" xfId="3459"/>
    <cellStyle name="Output 30 5" xfId="1977"/>
    <cellStyle name="Output 30 5 2" xfId="5538"/>
    <cellStyle name="Output 30 5 2 2" xfId="13753"/>
    <cellStyle name="Output 30 5 2 2 2" xfId="25741"/>
    <cellStyle name="Output 30 5 2 2 2 2" xfId="46927"/>
    <cellStyle name="Output 30 5 2 2 3" xfId="36323"/>
    <cellStyle name="Output 30 5 2 3" xfId="20628"/>
    <cellStyle name="Output 30 5 2 3 2" xfId="41815"/>
    <cellStyle name="Output 30 5 2 4" xfId="31195"/>
    <cellStyle name="Output 30 5 2_Table 2A-1_EFT (Annual)" xfId="8177"/>
    <cellStyle name="Output 30 5 3" xfId="11097"/>
    <cellStyle name="Output 30 5 3 2" xfId="23195"/>
    <cellStyle name="Output 30 5 3 2 2" xfId="44381"/>
    <cellStyle name="Output 30 5 3 3" xfId="33777"/>
    <cellStyle name="Output 30 5 4" xfId="18082"/>
    <cellStyle name="Output 30 5 4 2" xfId="39269"/>
    <cellStyle name="Output 30 5 5" xfId="28452"/>
    <cellStyle name="Output 30 5_Table 2A-1_EFT (Annual)" xfId="8176"/>
    <cellStyle name="Output 30 6" xfId="1661"/>
    <cellStyle name="Output 30 6 2" xfId="5222"/>
    <cellStyle name="Output 30 6 2 2" xfId="13469"/>
    <cellStyle name="Output 30 6 2 2 2" xfId="25469"/>
    <cellStyle name="Output 30 6 2 2 2 2" xfId="46655"/>
    <cellStyle name="Output 30 6 2 2 3" xfId="36051"/>
    <cellStyle name="Output 30 6 2 3" xfId="20356"/>
    <cellStyle name="Output 30 6 2 3 2" xfId="41543"/>
    <cellStyle name="Output 30 6 2 4" xfId="30879"/>
    <cellStyle name="Output 30 6 2_Table 2A-1_EFT (Annual)" xfId="8179"/>
    <cellStyle name="Output 30 6 3" xfId="10814"/>
    <cellStyle name="Output 30 6 3 2" xfId="22923"/>
    <cellStyle name="Output 30 6 3 2 2" xfId="44109"/>
    <cellStyle name="Output 30 6 3 3" xfId="33505"/>
    <cellStyle name="Output 30 6 4" xfId="17810"/>
    <cellStyle name="Output 30 6 4 2" xfId="38997"/>
    <cellStyle name="Output 30 6 5" xfId="28136"/>
    <cellStyle name="Output 30 6_Table 2A-1_EFT (Annual)" xfId="8178"/>
    <cellStyle name="Output 30 7" xfId="3779"/>
    <cellStyle name="Output 30 7 2" xfId="12147"/>
    <cellStyle name="Output 30 7 2 2" xfId="24177"/>
    <cellStyle name="Output 30 7 2 2 2" xfId="45363"/>
    <cellStyle name="Output 30 7 2 3" xfId="34759"/>
    <cellStyle name="Output 30 7 3" xfId="19064"/>
    <cellStyle name="Output 30 7 3 2" xfId="40251"/>
    <cellStyle name="Output 30 7 4" xfId="29488"/>
    <cellStyle name="Output 30 7_Table 2A-1_EFT (Annual)" xfId="8180"/>
    <cellStyle name="Output 30 8" xfId="9466"/>
    <cellStyle name="Output 30 8 2" xfId="21631"/>
    <cellStyle name="Output 30 8 2 2" xfId="42817"/>
    <cellStyle name="Output 30 8 3" xfId="32213"/>
    <cellStyle name="Output 30 9" xfId="16518"/>
    <cellStyle name="Output 30 9 2" xfId="37705"/>
    <cellStyle name="Output 30_Table 2A-1_EFT (Annual)" xfId="3454"/>
    <cellStyle name="Output 31" xfId="249"/>
    <cellStyle name="Output 31 10" xfId="26804"/>
    <cellStyle name="Output 31 2" xfId="636"/>
    <cellStyle name="Output 31 2 2" xfId="1613"/>
    <cellStyle name="Output 31 2 2 2" xfId="2883"/>
    <cellStyle name="Output 31 2 2 2 2" xfId="6444"/>
    <cellStyle name="Output 31 2 2 2 2 2" xfId="14638"/>
    <cellStyle name="Output 31 2 2 2 2 2 2" xfId="26610"/>
    <cellStyle name="Output 31 2 2 2 2 2 2 2" xfId="47796"/>
    <cellStyle name="Output 31 2 2 2 2 2 3" xfId="37192"/>
    <cellStyle name="Output 31 2 2 2 2 3" xfId="21497"/>
    <cellStyle name="Output 31 2 2 2 2 3 2" xfId="42684"/>
    <cellStyle name="Output 31 2 2 2 2 4" xfId="32100"/>
    <cellStyle name="Output 31 2 2 2 2_Table 2A-1_EFT (Annual)" xfId="8182"/>
    <cellStyle name="Output 31 2 2 2 3" xfId="11980"/>
    <cellStyle name="Output 31 2 2 2 3 2" xfId="24064"/>
    <cellStyle name="Output 31 2 2 2 3 2 2" xfId="45250"/>
    <cellStyle name="Output 31 2 2 2 3 3" xfId="34646"/>
    <cellStyle name="Output 31 2 2 2 4" xfId="18951"/>
    <cellStyle name="Output 31 2 2 2 4 2" xfId="40138"/>
    <cellStyle name="Output 31 2 2 2 5" xfId="29357"/>
    <cellStyle name="Output 31 2 2 2_Table 2A-1_EFT (Annual)" xfId="8181"/>
    <cellStyle name="Output 31 2 2 3" xfId="1939"/>
    <cellStyle name="Output 31 2 2 3 2" xfId="5500"/>
    <cellStyle name="Output 31 2 2 3 2 2" xfId="13715"/>
    <cellStyle name="Output 31 2 2 3 2 2 2" xfId="25703"/>
    <cellStyle name="Output 31 2 2 3 2 2 2 2" xfId="46889"/>
    <cellStyle name="Output 31 2 2 3 2 2 3" xfId="36285"/>
    <cellStyle name="Output 31 2 2 3 2 3" xfId="20590"/>
    <cellStyle name="Output 31 2 2 3 2 3 2" xfId="41777"/>
    <cellStyle name="Output 31 2 2 3 2 4" xfId="31157"/>
    <cellStyle name="Output 31 2 2 3 2_Table 2A-1_EFT (Annual)" xfId="8184"/>
    <cellStyle name="Output 31 2 2 3 3" xfId="11059"/>
    <cellStyle name="Output 31 2 2 3 3 2" xfId="23157"/>
    <cellStyle name="Output 31 2 2 3 3 2 2" xfId="44343"/>
    <cellStyle name="Output 31 2 2 3 3 3" xfId="33739"/>
    <cellStyle name="Output 31 2 2 3 4" xfId="18044"/>
    <cellStyle name="Output 31 2 2 3 4 2" xfId="39231"/>
    <cellStyle name="Output 31 2 2 3 5" xfId="28414"/>
    <cellStyle name="Output 31 2 2 3_Table 2A-1_EFT (Annual)" xfId="8183"/>
    <cellStyle name="Output 31 2 2 4" xfId="5174"/>
    <cellStyle name="Output 31 2 2 4 2" xfId="13434"/>
    <cellStyle name="Output 31 2 2 4 2 2" xfId="25440"/>
    <cellStyle name="Output 31 2 2 4 2 2 2" xfId="46626"/>
    <cellStyle name="Output 31 2 2 4 2 3" xfId="36022"/>
    <cellStyle name="Output 31 2 2 4 3" xfId="20327"/>
    <cellStyle name="Output 31 2 2 4 3 2" xfId="41514"/>
    <cellStyle name="Output 31 2 2 4 4" xfId="30831"/>
    <cellStyle name="Output 31 2 2 4_Table 2A-1_EFT (Annual)" xfId="8185"/>
    <cellStyle name="Output 31 2 2 5" xfId="10778"/>
    <cellStyle name="Output 31 2 2 5 2" xfId="22894"/>
    <cellStyle name="Output 31 2 2 5 2 2" xfId="44080"/>
    <cellStyle name="Output 31 2 2 5 3" xfId="33476"/>
    <cellStyle name="Output 31 2 2 6" xfId="17781"/>
    <cellStyle name="Output 31 2 2 6 2" xfId="38968"/>
    <cellStyle name="Output 31 2 2 7" xfId="28088"/>
    <cellStyle name="Output 31 2 2_Table 2A-1_EFT (Annual)" xfId="3462"/>
    <cellStyle name="Output 31 2 3" xfId="2352"/>
    <cellStyle name="Output 31 2 3 2" xfId="5913"/>
    <cellStyle name="Output 31 2 3 2 2" xfId="14128"/>
    <cellStyle name="Output 31 2 3 2 2 2" xfId="26116"/>
    <cellStyle name="Output 31 2 3 2 2 2 2" xfId="47302"/>
    <cellStyle name="Output 31 2 3 2 2 3" xfId="36698"/>
    <cellStyle name="Output 31 2 3 2 3" xfId="21003"/>
    <cellStyle name="Output 31 2 3 2 3 2" xfId="42190"/>
    <cellStyle name="Output 31 2 3 2 4" xfId="31570"/>
    <cellStyle name="Output 31 2 3 2_Table 2A-1_EFT (Annual)" xfId="8187"/>
    <cellStyle name="Output 31 2 3 3" xfId="11472"/>
    <cellStyle name="Output 31 2 3 3 2" xfId="23570"/>
    <cellStyle name="Output 31 2 3 3 2 2" xfId="44756"/>
    <cellStyle name="Output 31 2 3 3 3" xfId="34152"/>
    <cellStyle name="Output 31 2 3 4" xfId="18457"/>
    <cellStyle name="Output 31 2 3 4 2" xfId="39644"/>
    <cellStyle name="Output 31 2 3 5" xfId="28827"/>
    <cellStyle name="Output 31 2 3_Table 2A-1_EFT (Annual)" xfId="8186"/>
    <cellStyle name="Output 31 2 4" xfId="1764"/>
    <cellStyle name="Output 31 2 4 2" xfId="5325"/>
    <cellStyle name="Output 31 2 4 2 2" xfId="13550"/>
    <cellStyle name="Output 31 2 4 2 2 2" xfId="25541"/>
    <cellStyle name="Output 31 2 4 2 2 2 2" xfId="46727"/>
    <cellStyle name="Output 31 2 4 2 2 3" xfId="36123"/>
    <cellStyle name="Output 31 2 4 2 3" xfId="20428"/>
    <cellStyle name="Output 31 2 4 2 3 2" xfId="41615"/>
    <cellStyle name="Output 31 2 4 2 4" xfId="30982"/>
    <cellStyle name="Output 31 2 4 2_Table 2A-1_EFT (Annual)" xfId="8189"/>
    <cellStyle name="Output 31 2 4 3" xfId="10893"/>
    <cellStyle name="Output 31 2 4 3 2" xfId="22995"/>
    <cellStyle name="Output 31 2 4 3 2 2" xfId="44181"/>
    <cellStyle name="Output 31 2 4 3 3" xfId="33577"/>
    <cellStyle name="Output 31 2 4 4" xfId="17882"/>
    <cellStyle name="Output 31 2 4 4 2" xfId="39069"/>
    <cellStyle name="Output 31 2 4 5" xfId="28239"/>
    <cellStyle name="Output 31 2 4_Table 2A-1_EFT (Annual)" xfId="8188"/>
    <cellStyle name="Output 31 2 5" xfId="4206"/>
    <cellStyle name="Output 31 2 5 2" xfId="12530"/>
    <cellStyle name="Output 31 2 5 2 2" xfId="24552"/>
    <cellStyle name="Output 31 2 5 2 2 2" xfId="45738"/>
    <cellStyle name="Output 31 2 5 2 3" xfId="35134"/>
    <cellStyle name="Output 31 2 5 3" xfId="19439"/>
    <cellStyle name="Output 31 2 5 3 2" xfId="40626"/>
    <cellStyle name="Output 31 2 5 4" xfId="29894"/>
    <cellStyle name="Output 31 2 5_Table 2A-1_EFT (Annual)" xfId="8190"/>
    <cellStyle name="Output 31 2 6" xfId="9869"/>
    <cellStyle name="Output 31 2 6 2" xfId="22006"/>
    <cellStyle name="Output 31 2 6 2 2" xfId="43192"/>
    <cellStyle name="Output 31 2 6 3" xfId="32588"/>
    <cellStyle name="Output 31 2 7" xfId="16893"/>
    <cellStyle name="Output 31 2 7 2" xfId="38080"/>
    <cellStyle name="Output 31 2 8" xfId="27151"/>
    <cellStyle name="Output 31 2_Table 2A-1_EFT (Annual)" xfId="3461"/>
    <cellStyle name="Output 31 3" xfId="475"/>
    <cellStyle name="Output 31 3 2" xfId="1452"/>
    <cellStyle name="Output 31 3 2 2" xfId="2722"/>
    <cellStyle name="Output 31 3 2 2 2" xfId="6283"/>
    <cellStyle name="Output 31 3 2 2 2 2" xfId="14477"/>
    <cellStyle name="Output 31 3 2 2 2 2 2" xfId="26449"/>
    <cellStyle name="Output 31 3 2 2 2 2 2 2" xfId="47635"/>
    <cellStyle name="Output 31 3 2 2 2 2 3" xfId="37031"/>
    <cellStyle name="Output 31 3 2 2 2 3" xfId="21336"/>
    <cellStyle name="Output 31 3 2 2 2 3 2" xfId="42523"/>
    <cellStyle name="Output 31 3 2 2 2 4" xfId="31939"/>
    <cellStyle name="Output 31 3 2 2 2_Table 2A-1_EFT (Annual)" xfId="8192"/>
    <cellStyle name="Output 31 3 2 2 3" xfId="11819"/>
    <cellStyle name="Output 31 3 2 2 3 2" xfId="23903"/>
    <cellStyle name="Output 31 3 2 2 3 2 2" xfId="45089"/>
    <cellStyle name="Output 31 3 2 2 3 3" xfId="34485"/>
    <cellStyle name="Output 31 3 2 2 4" xfId="18790"/>
    <cellStyle name="Output 31 3 2 2 4 2" xfId="39977"/>
    <cellStyle name="Output 31 3 2 2 5" xfId="29196"/>
    <cellStyle name="Output 31 3 2 2_Table 2A-1_EFT (Annual)" xfId="8191"/>
    <cellStyle name="Output 31 3 2 3" xfId="1908"/>
    <cellStyle name="Output 31 3 2 3 2" xfId="5469"/>
    <cellStyle name="Output 31 3 2 3 2 2" xfId="13684"/>
    <cellStyle name="Output 31 3 2 3 2 2 2" xfId="25672"/>
    <cellStyle name="Output 31 3 2 3 2 2 2 2" xfId="46858"/>
    <cellStyle name="Output 31 3 2 3 2 2 3" xfId="36254"/>
    <cellStyle name="Output 31 3 2 3 2 3" xfId="20559"/>
    <cellStyle name="Output 31 3 2 3 2 3 2" xfId="41746"/>
    <cellStyle name="Output 31 3 2 3 2 4" xfId="31126"/>
    <cellStyle name="Output 31 3 2 3 2_Table 2A-1_EFT (Annual)" xfId="8194"/>
    <cellStyle name="Output 31 3 2 3 3" xfId="11028"/>
    <cellStyle name="Output 31 3 2 3 3 2" xfId="23126"/>
    <cellStyle name="Output 31 3 2 3 3 2 2" xfId="44312"/>
    <cellStyle name="Output 31 3 2 3 3 3" xfId="33708"/>
    <cellStyle name="Output 31 3 2 3 4" xfId="18013"/>
    <cellStyle name="Output 31 3 2 3 4 2" xfId="39200"/>
    <cellStyle name="Output 31 3 2 3 5" xfId="28383"/>
    <cellStyle name="Output 31 3 2 3_Table 2A-1_EFT (Annual)" xfId="8193"/>
    <cellStyle name="Output 31 3 2 4" xfId="5013"/>
    <cellStyle name="Output 31 3 2 4 2" xfId="13273"/>
    <cellStyle name="Output 31 3 2 4 2 2" xfId="25279"/>
    <cellStyle name="Output 31 3 2 4 2 2 2" xfId="46465"/>
    <cellStyle name="Output 31 3 2 4 2 3" xfId="35861"/>
    <cellStyle name="Output 31 3 2 4 3" xfId="20166"/>
    <cellStyle name="Output 31 3 2 4 3 2" xfId="41353"/>
    <cellStyle name="Output 31 3 2 4 4" xfId="30670"/>
    <cellStyle name="Output 31 3 2 4_Table 2A-1_EFT (Annual)" xfId="8195"/>
    <cellStyle name="Output 31 3 2 5" xfId="10617"/>
    <cellStyle name="Output 31 3 2 5 2" xfId="22733"/>
    <cellStyle name="Output 31 3 2 5 2 2" xfId="43919"/>
    <cellStyle name="Output 31 3 2 5 3" xfId="33315"/>
    <cellStyle name="Output 31 3 2 6" xfId="17620"/>
    <cellStyle name="Output 31 3 2 6 2" xfId="38807"/>
    <cellStyle name="Output 31 3 2 7" xfId="27927"/>
    <cellStyle name="Output 31 3 2_Table 2A-1_EFT (Annual)" xfId="3464"/>
    <cellStyle name="Output 31 3 3" xfId="2191"/>
    <cellStyle name="Output 31 3 3 2" xfId="5752"/>
    <cellStyle name="Output 31 3 3 2 2" xfId="13967"/>
    <cellStyle name="Output 31 3 3 2 2 2" xfId="25955"/>
    <cellStyle name="Output 31 3 3 2 2 2 2" xfId="47141"/>
    <cellStyle name="Output 31 3 3 2 2 3" xfId="36537"/>
    <cellStyle name="Output 31 3 3 2 3" xfId="20842"/>
    <cellStyle name="Output 31 3 3 2 3 2" xfId="42029"/>
    <cellStyle name="Output 31 3 3 2 4" xfId="31409"/>
    <cellStyle name="Output 31 3 3 2_Table 2A-1_EFT (Annual)" xfId="8197"/>
    <cellStyle name="Output 31 3 3 3" xfId="11311"/>
    <cellStyle name="Output 31 3 3 3 2" xfId="23409"/>
    <cellStyle name="Output 31 3 3 3 2 2" xfId="44595"/>
    <cellStyle name="Output 31 3 3 3 3" xfId="33991"/>
    <cellStyle name="Output 31 3 3 4" xfId="18296"/>
    <cellStyle name="Output 31 3 3 4 2" xfId="39483"/>
    <cellStyle name="Output 31 3 3 5" xfId="28666"/>
    <cellStyle name="Output 31 3 3_Table 2A-1_EFT (Annual)" xfId="8196"/>
    <cellStyle name="Output 31 3 4" xfId="1733"/>
    <cellStyle name="Output 31 3 4 2" xfId="5294"/>
    <cellStyle name="Output 31 3 4 2 2" xfId="13519"/>
    <cellStyle name="Output 31 3 4 2 2 2" xfId="25510"/>
    <cellStyle name="Output 31 3 4 2 2 2 2" xfId="46696"/>
    <cellStyle name="Output 31 3 4 2 2 3" xfId="36092"/>
    <cellStyle name="Output 31 3 4 2 3" xfId="20397"/>
    <cellStyle name="Output 31 3 4 2 3 2" xfId="41584"/>
    <cellStyle name="Output 31 3 4 2 4" xfId="30951"/>
    <cellStyle name="Output 31 3 4 2_Table 2A-1_EFT (Annual)" xfId="8199"/>
    <cellStyle name="Output 31 3 4 3" xfId="10862"/>
    <cellStyle name="Output 31 3 4 3 2" xfId="22964"/>
    <cellStyle name="Output 31 3 4 3 2 2" xfId="44150"/>
    <cellStyle name="Output 31 3 4 3 3" xfId="33546"/>
    <cellStyle name="Output 31 3 4 4" xfId="17851"/>
    <cellStyle name="Output 31 3 4 4 2" xfId="39038"/>
    <cellStyle name="Output 31 3 4 5" xfId="28208"/>
    <cellStyle name="Output 31 3 4_Table 2A-1_EFT (Annual)" xfId="8198"/>
    <cellStyle name="Output 31 3 5" xfId="4045"/>
    <cellStyle name="Output 31 3 5 2" xfId="12369"/>
    <cellStyle name="Output 31 3 5 2 2" xfId="24391"/>
    <cellStyle name="Output 31 3 5 2 2 2" xfId="45577"/>
    <cellStyle name="Output 31 3 5 2 3" xfId="34973"/>
    <cellStyle name="Output 31 3 5 3" xfId="19278"/>
    <cellStyle name="Output 31 3 5 3 2" xfId="40465"/>
    <cellStyle name="Output 31 3 5 4" xfId="29733"/>
    <cellStyle name="Output 31 3 5_Table 2A-1_EFT (Annual)" xfId="8200"/>
    <cellStyle name="Output 31 3 6" xfId="9708"/>
    <cellStyle name="Output 31 3 6 2" xfId="21845"/>
    <cellStyle name="Output 31 3 6 2 2" xfId="43031"/>
    <cellStyle name="Output 31 3 6 3" xfId="32427"/>
    <cellStyle name="Output 31 3 7" xfId="16732"/>
    <cellStyle name="Output 31 3 7 2" xfId="37919"/>
    <cellStyle name="Output 31 3 8" xfId="26990"/>
    <cellStyle name="Output 31 3_Table 2A-1_EFT (Annual)" xfId="3463"/>
    <cellStyle name="Output 31 4" xfId="1291"/>
    <cellStyle name="Output 31 4 2" xfId="2561"/>
    <cellStyle name="Output 31 4 2 2" xfId="6122"/>
    <cellStyle name="Output 31 4 2 2 2" xfId="14316"/>
    <cellStyle name="Output 31 4 2 2 2 2" xfId="26288"/>
    <cellStyle name="Output 31 4 2 2 2 2 2" xfId="47474"/>
    <cellStyle name="Output 31 4 2 2 2 3" xfId="36870"/>
    <cellStyle name="Output 31 4 2 2 3" xfId="21175"/>
    <cellStyle name="Output 31 4 2 2 3 2" xfId="42362"/>
    <cellStyle name="Output 31 4 2 2 4" xfId="31778"/>
    <cellStyle name="Output 31 4 2 2_Table 2A-1_EFT (Annual)" xfId="8202"/>
    <cellStyle name="Output 31 4 2 3" xfId="11658"/>
    <cellStyle name="Output 31 4 2 3 2" xfId="23742"/>
    <cellStyle name="Output 31 4 2 3 2 2" xfId="44928"/>
    <cellStyle name="Output 31 4 2 3 3" xfId="34324"/>
    <cellStyle name="Output 31 4 2 4" xfId="18629"/>
    <cellStyle name="Output 31 4 2 4 2" xfId="39816"/>
    <cellStyle name="Output 31 4 2 5" xfId="29035"/>
    <cellStyle name="Output 31 4 2_Table 2A-1_EFT (Annual)" xfId="8201"/>
    <cellStyle name="Output 31 4 3" xfId="1845"/>
    <cellStyle name="Output 31 4 3 2" xfId="5406"/>
    <cellStyle name="Output 31 4 3 2 2" xfId="13621"/>
    <cellStyle name="Output 31 4 3 2 2 2" xfId="25609"/>
    <cellStyle name="Output 31 4 3 2 2 2 2" xfId="46795"/>
    <cellStyle name="Output 31 4 3 2 2 3" xfId="36191"/>
    <cellStyle name="Output 31 4 3 2 3" xfId="20496"/>
    <cellStyle name="Output 31 4 3 2 3 2" xfId="41683"/>
    <cellStyle name="Output 31 4 3 2 4" xfId="31063"/>
    <cellStyle name="Output 31 4 3 2_Table 2A-1_EFT (Annual)" xfId="8204"/>
    <cellStyle name="Output 31 4 3 3" xfId="10965"/>
    <cellStyle name="Output 31 4 3 3 2" xfId="23063"/>
    <cellStyle name="Output 31 4 3 3 2 2" xfId="44249"/>
    <cellStyle name="Output 31 4 3 3 3" xfId="33645"/>
    <cellStyle name="Output 31 4 3 4" xfId="17950"/>
    <cellStyle name="Output 31 4 3 4 2" xfId="39137"/>
    <cellStyle name="Output 31 4 3 5" xfId="28320"/>
    <cellStyle name="Output 31 4 3_Table 2A-1_EFT (Annual)" xfId="8203"/>
    <cellStyle name="Output 31 4 4" xfId="4852"/>
    <cellStyle name="Output 31 4 4 2" xfId="13112"/>
    <cellStyle name="Output 31 4 4 2 2" xfId="25118"/>
    <cellStyle name="Output 31 4 4 2 2 2" xfId="46304"/>
    <cellStyle name="Output 31 4 4 2 3" xfId="35700"/>
    <cellStyle name="Output 31 4 4 3" xfId="20005"/>
    <cellStyle name="Output 31 4 4 3 2" xfId="41192"/>
    <cellStyle name="Output 31 4 4 4" xfId="30509"/>
    <cellStyle name="Output 31 4 4_Table 2A-1_EFT (Annual)" xfId="8205"/>
    <cellStyle name="Output 31 4 5" xfId="10456"/>
    <cellStyle name="Output 31 4 5 2" xfId="22572"/>
    <cellStyle name="Output 31 4 5 2 2" xfId="43758"/>
    <cellStyle name="Output 31 4 5 3" xfId="33154"/>
    <cellStyle name="Output 31 4 6" xfId="17459"/>
    <cellStyle name="Output 31 4 6 2" xfId="38646"/>
    <cellStyle name="Output 31 4 7" xfId="27766"/>
    <cellStyle name="Output 31 4_Table 2A-1_EFT (Annual)" xfId="3465"/>
    <cellStyle name="Output 31 5" xfId="2030"/>
    <cellStyle name="Output 31 5 2" xfId="5591"/>
    <cellStyle name="Output 31 5 2 2" xfId="13806"/>
    <cellStyle name="Output 31 5 2 2 2" xfId="25794"/>
    <cellStyle name="Output 31 5 2 2 2 2" xfId="46980"/>
    <cellStyle name="Output 31 5 2 2 3" xfId="36376"/>
    <cellStyle name="Output 31 5 2 3" xfId="20681"/>
    <cellStyle name="Output 31 5 2 3 2" xfId="41868"/>
    <cellStyle name="Output 31 5 2 4" xfId="31248"/>
    <cellStyle name="Output 31 5 2_Table 2A-1_EFT (Annual)" xfId="8207"/>
    <cellStyle name="Output 31 5 3" xfId="11150"/>
    <cellStyle name="Output 31 5 3 2" xfId="23248"/>
    <cellStyle name="Output 31 5 3 2 2" xfId="44434"/>
    <cellStyle name="Output 31 5 3 3" xfId="33830"/>
    <cellStyle name="Output 31 5 4" xfId="18135"/>
    <cellStyle name="Output 31 5 4 2" xfId="39322"/>
    <cellStyle name="Output 31 5 5" xfId="28505"/>
    <cellStyle name="Output 31 5_Table 2A-1_EFT (Annual)" xfId="8206"/>
    <cellStyle name="Output 31 6" xfId="1677"/>
    <cellStyle name="Output 31 6 2" xfId="5238"/>
    <cellStyle name="Output 31 6 2 2" xfId="13481"/>
    <cellStyle name="Output 31 6 2 2 2" xfId="25479"/>
    <cellStyle name="Output 31 6 2 2 2 2" xfId="46665"/>
    <cellStyle name="Output 31 6 2 2 3" xfId="36061"/>
    <cellStyle name="Output 31 6 2 3" xfId="20366"/>
    <cellStyle name="Output 31 6 2 3 2" xfId="41553"/>
    <cellStyle name="Output 31 6 2 4" xfId="30895"/>
    <cellStyle name="Output 31 6 2_Table 2A-1_EFT (Annual)" xfId="8209"/>
    <cellStyle name="Output 31 6 3" xfId="10826"/>
    <cellStyle name="Output 31 6 3 2" xfId="22933"/>
    <cellStyle name="Output 31 6 3 2 2" xfId="44119"/>
    <cellStyle name="Output 31 6 3 3" xfId="33515"/>
    <cellStyle name="Output 31 6 4" xfId="17820"/>
    <cellStyle name="Output 31 6 4 2" xfId="39007"/>
    <cellStyle name="Output 31 6 5" xfId="28152"/>
    <cellStyle name="Output 31 6_Table 2A-1_EFT (Annual)" xfId="8208"/>
    <cellStyle name="Output 31 7" xfId="3838"/>
    <cellStyle name="Output 31 7 2" xfId="12201"/>
    <cellStyle name="Output 31 7 2 2" xfId="24230"/>
    <cellStyle name="Output 31 7 2 2 2" xfId="45416"/>
    <cellStyle name="Output 31 7 2 3" xfId="34812"/>
    <cellStyle name="Output 31 7 3" xfId="19117"/>
    <cellStyle name="Output 31 7 3 2" xfId="40304"/>
    <cellStyle name="Output 31 7 4" xfId="29547"/>
    <cellStyle name="Output 31 7_Table 2A-1_EFT (Annual)" xfId="8210"/>
    <cellStyle name="Output 31 8" xfId="9520"/>
    <cellStyle name="Output 31 8 2" xfId="21684"/>
    <cellStyle name="Output 31 8 2 2" xfId="42870"/>
    <cellStyle name="Output 31 8 3" xfId="32266"/>
    <cellStyle name="Output 31 9" xfId="16571"/>
    <cellStyle name="Output 31 9 2" xfId="37758"/>
    <cellStyle name="Output 31_Table 2A-1_EFT (Annual)" xfId="3460"/>
    <cellStyle name="Output 32" xfId="220"/>
    <cellStyle name="Output 32 2" xfId="613"/>
    <cellStyle name="Output 32 2 2" xfId="1590"/>
    <cellStyle name="Output 32 2 2 2" xfId="2860"/>
    <cellStyle name="Output 32 2 2 2 2" xfId="6421"/>
    <cellStyle name="Output 32 2 2 2 2 2" xfId="14615"/>
    <cellStyle name="Output 32 2 2 2 2 2 2" xfId="26587"/>
    <cellStyle name="Output 32 2 2 2 2 2 2 2" xfId="47773"/>
    <cellStyle name="Output 32 2 2 2 2 2 3" xfId="37169"/>
    <cellStyle name="Output 32 2 2 2 2 3" xfId="21474"/>
    <cellStyle name="Output 32 2 2 2 2 3 2" xfId="42661"/>
    <cellStyle name="Output 32 2 2 2 2 4" xfId="32077"/>
    <cellStyle name="Output 32 2 2 2 2_Table 2A-1_EFT (Annual)" xfId="8212"/>
    <cellStyle name="Output 32 2 2 2 3" xfId="11957"/>
    <cellStyle name="Output 32 2 2 2 3 2" xfId="24041"/>
    <cellStyle name="Output 32 2 2 2 3 2 2" xfId="45227"/>
    <cellStyle name="Output 32 2 2 2 3 3" xfId="34623"/>
    <cellStyle name="Output 32 2 2 2 4" xfId="18928"/>
    <cellStyle name="Output 32 2 2 2 4 2" xfId="40115"/>
    <cellStyle name="Output 32 2 2 2 5" xfId="29334"/>
    <cellStyle name="Output 32 2 2 2_Table 2A-1_EFT (Annual)" xfId="8211"/>
    <cellStyle name="Output 32 2 2 3" xfId="1935"/>
    <cellStyle name="Output 32 2 2 3 2" xfId="5496"/>
    <cellStyle name="Output 32 2 2 3 2 2" xfId="13711"/>
    <cellStyle name="Output 32 2 2 3 2 2 2" xfId="25699"/>
    <cellStyle name="Output 32 2 2 3 2 2 2 2" xfId="46885"/>
    <cellStyle name="Output 32 2 2 3 2 2 3" xfId="36281"/>
    <cellStyle name="Output 32 2 2 3 2 3" xfId="20586"/>
    <cellStyle name="Output 32 2 2 3 2 3 2" xfId="41773"/>
    <cellStyle name="Output 32 2 2 3 2 4" xfId="31153"/>
    <cellStyle name="Output 32 2 2 3 2_Table 2A-1_EFT (Annual)" xfId="8214"/>
    <cellStyle name="Output 32 2 2 3 3" xfId="11055"/>
    <cellStyle name="Output 32 2 2 3 3 2" xfId="23153"/>
    <cellStyle name="Output 32 2 2 3 3 2 2" xfId="44339"/>
    <cellStyle name="Output 32 2 2 3 3 3" xfId="33735"/>
    <cellStyle name="Output 32 2 2 3 4" xfId="18040"/>
    <cellStyle name="Output 32 2 2 3 4 2" xfId="39227"/>
    <cellStyle name="Output 32 2 2 3 5" xfId="28410"/>
    <cellStyle name="Output 32 2 2 3_Table 2A-1_EFT (Annual)" xfId="8213"/>
    <cellStyle name="Output 32 2 2 4" xfId="5151"/>
    <cellStyle name="Output 32 2 2 4 2" xfId="13411"/>
    <cellStyle name="Output 32 2 2 4 2 2" xfId="25417"/>
    <cellStyle name="Output 32 2 2 4 2 2 2" xfId="46603"/>
    <cellStyle name="Output 32 2 2 4 2 3" xfId="35999"/>
    <cellStyle name="Output 32 2 2 4 3" xfId="20304"/>
    <cellStyle name="Output 32 2 2 4 3 2" xfId="41491"/>
    <cellStyle name="Output 32 2 2 4 4" xfId="30808"/>
    <cellStyle name="Output 32 2 2 4_Table 2A-1_EFT (Annual)" xfId="8215"/>
    <cellStyle name="Output 32 2 2 5" xfId="10755"/>
    <cellStyle name="Output 32 2 2 5 2" xfId="22871"/>
    <cellStyle name="Output 32 2 2 5 2 2" xfId="44057"/>
    <cellStyle name="Output 32 2 2 5 3" xfId="33453"/>
    <cellStyle name="Output 32 2 2 6" xfId="17758"/>
    <cellStyle name="Output 32 2 2 6 2" xfId="38945"/>
    <cellStyle name="Output 32 2 2 7" xfId="28065"/>
    <cellStyle name="Output 32 2 2_Table 2A-1_EFT (Annual)" xfId="3468"/>
    <cellStyle name="Output 32 2 3" xfId="2329"/>
    <cellStyle name="Output 32 2 3 2" xfId="5890"/>
    <cellStyle name="Output 32 2 3 2 2" xfId="14105"/>
    <cellStyle name="Output 32 2 3 2 2 2" xfId="26093"/>
    <cellStyle name="Output 32 2 3 2 2 2 2" xfId="47279"/>
    <cellStyle name="Output 32 2 3 2 2 3" xfId="36675"/>
    <cellStyle name="Output 32 2 3 2 3" xfId="20980"/>
    <cellStyle name="Output 32 2 3 2 3 2" xfId="42167"/>
    <cellStyle name="Output 32 2 3 2 4" xfId="31547"/>
    <cellStyle name="Output 32 2 3 2_Table 2A-1_EFT (Annual)" xfId="8217"/>
    <cellStyle name="Output 32 2 3 3" xfId="11449"/>
    <cellStyle name="Output 32 2 3 3 2" xfId="23547"/>
    <cellStyle name="Output 32 2 3 3 2 2" xfId="44733"/>
    <cellStyle name="Output 32 2 3 3 3" xfId="34129"/>
    <cellStyle name="Output 32 2 3 4" xfId="18434"/>
    <cellStyle name="Output 32 2 3 4 2" xfId="39621"/>
    <cellStyle name="Output 32 2 3 5" xfId="28804"/>
    <cellStyle name="Output 32 2 3_Table 2A-1_EFT (Annual)" xfId="8216"/>
    <cellStyle name="Output 32 2 4" xfId="1760"/>
    <cellStyle name="Output 32 2 4 2" xfId="5321"/>
    <cellStyle name="Output 32 2 4 2 2" xfId="13546"/>
    <cellStyle name="Output 32 2 4 2 2 2" xfId="25537"/>
    <cellStyle name="Output 32 2 4 2 2 2 2" xfId="46723"/>
    <cellStyle name="Output 32 2 4 2 2 3" xfId="36119"/>
    <cellStyle name="Output 32 2 4 2 3" xfId="20424"/>
    <cellStyle name="Output 32 2 4 2 3 2" xfId="41611"/>
    <cellStyle name="Output 32 2 4 2 4" xfId="30978"/>
    <cellStyle name="Output 32 2 4 2_Table 2A-1_EFT (Annual)" xfId="8219"/>
    <cellStyle name="Output 32 2 4 3" xfId="10889"/>
    <cellStyle name="Output 32 2 4 3 2" xfId="22991"/>
    <cellStyle name="Output 32 2 4 3 2 2" xfId="44177"/>
    <cellStyle name="Output 32 2 4 3 3" xfId="33573"/>
    <cellStyle name="Output 32 2 4 4" xfId="17878"/>
    <cellStyle name="Output 32 2 4 4 2" xfId="39065"/>
    <cellStyle name="Output 32 2 4 5" xfId="28235"/>
    <cellStyle name="Output 32 2 4_Table 2A-1_EFT (Annual)" xfId="8218"/>
    <cellStyle name="Output 32 2 5" xfId="4183"/>
    <cellStyle name="Output 32 2 5 2" xfId="12507"/>
    <cellStyle name="Output 32 2 5 2 2" xfId="24529"/>
    <cellStyle name="Output 32 2 5 2 2 2" xfId="45715"/>
    <cellStyle name="Output 32 2 5 2 3" xfId="35111"/>
    <cellStyle name="Output 32 2 5 3" xfId="19416"/>
    <cellStyle name="Output 32 2 5 3 2" xfId="40603"/>
    <cellStyle name="Output 32 2 5 4" xfId="29871"/>
    <cellStyle name="Output 32 2 5_Table 2A-1_EFT (Annual)" xfId="8220"/>
    <cellStyle name="Output 32 2 6" xfId="9846"/>
    <cellStyle name="Output 32 2 6 2" xfId="21983"/>
    <cellStyle name="Output 32 2 6 2 2" xfId="43169"/>
    <cellStyle name="Output 32 2 6 3" xfId="32565"/>
    <cellStyle name="Output 32 2 7" xfId="16870"/>
    <cellStyle name="Output 32 2 7 2" xfId="38057"/>
    <cellStyle name="Output 32 2 8" xfId="27128"/>
    <cellStyle name="Output 32 2_Table 2A-1_EFT (Annual)" xfId="3467"/>
    <cellStyle name="Output 32 3" xfId="1268"/>
    <cellStyle name="Output 32 3 2" xfId="2538"/>
    <cellStyle name="Output 32 3 2 2" xfId="6099"/>
    <cellStyle name="Output 32 3 2 2 2" xfId="14293"/>
    <cellStyle name="Output 32 3 2 2 2 2" xfId="26265"/>
    <cellStyle name="Output 32 3 2 2 2 2 2" xfId="47451"/>
    <cellStyle name="Output 32 3 2 2 2 3" xfId="36847"/>
    <cellStyle name="Output 32 3 2 2 3" xfId="21152"/>
    <cellStyle name="Output 32 3 2 2 3 2" xfId="42339"/>
    <cellStyle name="Output 32 3 2 2 4" xfId="31755"/>
    <cellStyle name="Output 32 3 2 2_Table 2A-1_EFT (Annual)" xfId="8222"/>
    <cellStyle name="Output 32 3 2 3" xfId="11635"/>
    <cellStyle name="Output 32 3 2 3 2" xfId="23719"/>
    <cellStyle name="Output 32 3 2 3 2 2" xfId="44905"/>
    <cellStyle name="Output 32 3 2 3 3" xfId="34301"/>
    <cellStyle name="Output 32 3 2 4" xfId="18606"/>
    <cellStyle name="Output 32 3 2 4 2" xfId="39793"/>
    <cellStyle name="Output 32 3 2 5" xfId="29012"/>
    <cellStyle name="Output 32 3 2_Table 2A-1_EFT (Annual)" xfId="8221"/>
    <cellStyle name="Output 32 3 3" xfId="1840"/>
    <cellStyle name="Output 32 3 3 2" xfId="5401"/>
    <cellStyle name="Output 32 3 3 2 2" xfId="13616"/>
    <cellStyle name="Output 32 3 3 2 2 2" xfId="25604"/>
    <cellStyle name="Output 32 3 3 2 2 2 2" xfId="46790"/>
    <cellStyle name="Output 32 3 3 2 2 3" xfId="36186"/>
    <cellStyle name="Output 32 3 3 2 3" xfId="20491"/>
    <cellStyle name="Output 32 3 3 2 3 2" xfId="41678"/>
    <cellStyle name="Output 32 3 3 2 4" xfId="31058"/>
    <cellStyle name="Output 32 3 3 2_Table 2A-1_EFT (Annual)" xfId="8224"/>
    <cellStyle name="Output 32 3 3 3" xfId="10960"/>
    <cellStyle name="Output 32 3 3 3 2" xfId="23058"/>
    <cellStyle name="Output 32 3 3 3 2 2" xfId="44244"/>
    <cellStyle name="Output 32 3 3 3 3" xfId="33640"/>
    <cellStyle name="Output 32 3 3 4" xfId="17945"/>
    <cellStyle name="Output 32 3 3 4 2" xfId="39132"/>
    <cellStyle name="Output 32 3 3 5" xfId="28315"/>
    <cellStyle name="Output 32 3 3_Table 2A-1_EFT (Annual)" xfId="8223"/>
    <cellStyle name="Output 32 3 4" xfId="4829"/>
    <cellStyle name="Output 32 3 4 2" xfId="13089"/>
    <cellStyle name="Output 32 3 4 2 2" xfId="25095"/>
    <cellStyle name="Output 32 3 4 2 2 2" xfId="46281"/>
    <cellStyle name="Output 32 3 4 2 3" xfId="35677"/>
    <cellStyle name="Output 32 3 4 3" xfId="19982"/>
    <cellStyle name="Output 32 3 4 3 2" xfId="41169"/>
    <cellStyle name="Output 32 3 4 4" xfId="30486"/>
    <cellStyle name="Output 32 3 4_Table 2A-1_EFT (Annual)" xfId="8225"/>
    <cellStyle name="Output 32 3 5" xfId="10433"/>
    <cellStyle name="Output 32 3 5 2" xfId="22549"/>
    <cellStyle name="Output 32 3 5 2 2" xfId="43735"/>
    <cellStyle name="Output 32 3 5 3" xfId="33131"/>
    <cellStyle name="Output 32 3 6" xfId="17436"/>
    <cellStyle name="Output 32 3 6 2" xfId="38623"/>
    <cellStyle name="Output 32 3 7" xfId="27743"/>
    <cellStyle name="Output 32 3_Table 2A-1_EFT (Annual)" xfId="3469"/>
    <cellStyle name="Output 32 4" xfId="2007"/>
    <cellStyle name="Output 32 4 2" xfId="5568"/>
    <cellStyle name="Output 32 4 2 2" xfId="13783"/>
    <cellStyle name="Output 32 4 2 2 2" xfId="25771"/>
    <cellStyle name="Output 32 4 2 2 2 2" xfId="46957"/>
    <cellStyle name="Output 32 4 2 2 3" xfId="36353"/>
    <cellStyle name="Output 32 4 2 3" xfId="20658"/>
    <cellStyle name="Output 32 4 2 3 2" xfId="41845"/>
    <cellStyle name="Output 32 4 2 4" xfId="31225"/>
    <cellStyle name="Output 32 4 2_Table 2A-1_EFT (Annual)" xfId="8227"/>
    <cellStyle name="Output 32 4 3" xfId="11127"/>
    <cellStyle name="Output 32 4 3 2" xfId="23225"/>
    <cellStyle name="Output 32 4 3 2 2" xfId="44411"/>
    <cellStyle name="Output 32 4 3 3" xfId="33807"/>
    <cellStyle name="Output 32 4 4" xfId="18112"/>
    <cellStyle name="Output 32 4 4 2" xfId="39299"/>
    <cellStyle name="Output 32 4 5" xfId="28482"/>
    <cellStyle name="Output 32 4_Table 2A-1_EFT (Annual)" xfId="8226"/>
    <cellStyle name="Output 32 5" xfId="1667"/>
    <cellStyle name="Output 32 5 2" xfId="5228"/>
    <cellStyle name="Output 32 5 2 2" xfId="13475"/>
    <cellStyle name="Output 32 5 2 2 2" xfId="25475"/>
    <cellStyle name="Output 32 5 2 2 2 2" xfId="46661"/>
    <cellStyle name="Output 32 5 2 2 3" xfId="36057"/>
    <cellStyle name="Output 32 5 2 3" xfId="20362"/>
    <cellStyle name="Output 32 5 2 3 2" xfId="41549"/>
    <cellStyle name="Output 32 5 2 4" xfId="30885"/>
    <cellStyle name="Output 32 5 2_Table 2A-1_EFT (Annual)" xfId="8229"/>
    <cellStyle name="Output 32 5 3" xfId="10820"/>
    <cellStyle name="Output 32 5 3 2" xfId="22929"/>
    <cellStyle name="Output 32 5 3 2 2" xfId="44115"/>
    <cellStyle name="Output 32 5 3 3" xfId="33511"/>
    <cellStyle name="Output 32 5 4" xfId="17816"/>
    <cellStyle name="Output 32 5 4 2" xfId="39003"/>
    <cellStyle name="Output 32 5 5" xfId="28142"/>
    <cellStyle name="Output 32 5_Table 2A-1_EFT (Annual)" xfId="8228"/>
    <cellStyle name="Output 32 6" xfId="3809"/>
    <cellStyle name="Output 32 6 2" xfId="12177"/>
    <cellStyle name="Output 32 6 2 2" xfId="24207"/>
    <cellStyle name="Output 32 6 2 2 2" xfId="45393"/>
    <cellStyle name="Output 32 6 2 3" xfId="34789"/>
    <cellStyle name="Output 32 6 3" xfId="19094"/>
    <cellStyle name="Output 32 6 3 2" xfId="40281"/>
    <cellStyle name="Output 32 6 4" xfId="29518"/>
    <cellStyle name="Output 32 6_Table 2A-1_EFT (Annual)" xfId="8230"/>
    <cellStyle name="Output 32 7" xfId="9496"/>
    <cellStyle name="Output 32 7 2" xfId="21661"/>
    <cellStyle name="Output 32 7 2 2" xfId="42847"/>
    <cellStyle name="Output 32 7 3" xfId="32243"/>
    <cellStyle name="Output 32 8" xfId="16548"/>
    <cellStyle name="Output 32 8 2" xfId="37735"/>
    <cellStyle name="Output 32 9" xfId="26775"/>
    <cellStyle name="Output 32_Table 2A-1_EFT (Annual)" xfId="3466"/>
    <cellStyle name="Output 33" xfId="293"/>
    <cellStyle name="Output 33 2" xfId="1297"/>
    <cellStyle name="Output 33 2 2" xfId="2567"/>
    <cellStyle name="Output 33 2 2 2" xfId="6128"/>
    <cellStyle name="Output 33 2 2 2 2" xfId="14322"/>
    <cellStyle name="Output 33 2 2 2 2 2" xfId="26294"/>
    <cellStyle name="Output 33 2 2 2 2 2 2" xfId="47480"/>
    <cellStyle name="Output 33 2 2 2 2 3" xfId="36876"/>
    <cellStyle name="Output 33 2 2 2 3" xfId="21181"/>
    <cellStyle name="Output 33 2 2 2 3 2" xfId="42368"/>
    <cellStyle name="Output 33 2 2 2 4" xfId="31784"/>
    <cellStyle name="Output 33 2 2 2_Table 2A-1_EFT (Annual)" xfId="8232"/>
    <cellStyle name="Output 33 2 2 3" xfId="11664"/>
    <cellStyle name="Output 33 2 2 3 2" xfId="23748"/>
    <cellStyle name="Output 33 2 2 3 2 2" xfId="44934"/>
    <cellStyle name="Output 33 2 2 3 3" xfId="34330"/>
    <cellStyle name="Output 33 2 2 4" xfId="18635"/>
    <cellStyle name="Output 33 2 2 4 2" xfId="39822"/>
    <cellStyle name="Output 33 2 2 5" xfId="29041"/>
    <cellStyle name="Output 33 2 2_Table 2A-1_EFT (Annual)" xfId="8231"/>
    <cellStyle name="Output 33 2 3" xfId="1872"/>
    <cellStyle name="Output 33 2 3 2" xfId="5433"/>
    <cellStyle name="Output 33 2 3 2 2" xfId="13648"/>
    <cellStyle name="Output 33 2 3 2 2 2" xfId="25636"/>
    <cellStyle name="Output 33 2 3 2 2 2 2" xfId="46822"/>
    <cellStyle name="Output 33 2 3 2 2 3" xfId="36218"/>
    <cellStyle name="Output 33 2 3 2 3" xfId="20523"/>
    <cellStyle name="Output 33 2 3 2 3 2" xfId="41710"/>
    <cellStyle name="Output 33 2 3 2 4" xfId="31090"/>
    <cellStyle name="Output 33 2 3 2_Table 2A-1_EFT (Annual)" xfId="8234"/>
    <cellStyle name="Output 33 2 3 3" xfId="10992"/>
    <cellStyle name="Output 33 2 3 3 2" xfId="23090"/>
    <cellStyle name="Output 33 2 3 3 2 2" xfId="44276"/>
    <cellStyle name="Output 33 2 3 3 3" xfId="33672"/>
    <cellStyle name="Output 33 2 3 4" xfId="17977"/>
    <cellStyle name="Output 33 2 3 4 2" xfId="39164"/>
    <cellStyle name="Output 33 2 3 5" xfId="28347"/>
    <cellStyle name="Output 33 2 3_Table 2A-1_EFT (Annual)" xfId="8233"/>
    <cellStyle name="Output 33 2 4" xfId="4858"/>
    <cellStyle name="Output 33 2 4 2" xfId="13118"/>
    <cellStyle name="Output 33 2 4 2 2" xfId="25124"/>
    <cellStyle name="Output 33 2 4 2 2 2" xfId="46310"/>
    <cellStyle name="Output 33 2 4 2 3" xfId="35706"/>
    <cellStyle name="Output 33 2 4 3" xfId="20011"/>
    <cellStyle name="Output 33 2 4 3 2" xfId="41198"/>
    <cellStyle name="Output 33 2 4 4" xfId="30515"/>
    <cellStyle name="Output 33 2 4_Table 2A-1_EFT (Annual)" xfId="8235"/>
    <cellStyle name="Output 33 2 5" xfId="10462"/>
    <cellStyle name="Output 33 2 5 2" xfId="22578"/>
    <cellStyle name="Output 33 2 5 2 2" xfId="43764"/>
    <cellStyle name="Output 33 2 5 3" xfId="33160"/>
    <cellStyle name="Output 33 2 6" xfId="17465"/>
    <cellStyle name="Output 33 2 6 2" xfId="38652"/>
    <cellStyle name="Output 33 2 7" xfId="27772"/>
    <cellStyle name="Output 33 2_Table 2A-1_EFT (Annual)" xfId="3471"/>
    <cellStyle name="Output 33 3" xfId="2036"/>
    <cellStyle name="Output 33 3 2" xfId="5597"/>
    <cellStyle name="Output 33 3 2 2" xfId="13812"/>
    <cellStyle name="Output 33 3 2 2 2" xfId="25800"/>
    <cellStyle name="Output 33 3 2 2 2 2" xfId="46986"/>
    <cellStyle name="Output 33 3 2 2 3" xfId="36382"/>
    <cellStyle name="Output 33 3 2 3" xfId="20687"/>
    <cellStyle name="Output 33 3 2 3 2" xfId="41874"/>
    <cellStyle name="Output 33 3 2 4" xfId="31254"/>
    <cellStyle name="Output 33 3 2_Table 2A-1_EFT (Annual)" xfId="8237"/>
    <cellStyle name="Output 33 3 3" xfId="11156"/>
    <cellStyle name="Output 33 3 3 2" xfId="23254"/>
    <cellStyle name="Output 33 3 3 2 2" xfId="44440"/>
    <cellStyle name="Output 33 3 3 3" xfId="33836"/>
    <cellStyle name="Output 33 3 4" xfId="18141"/>
    <cellStyle name="Output 33 3 4 2" xfId="39328"/>
    <cellStyle name="Output 33 3 5" xfId="28511"/>
    <cellStyle name="Output 33 3_Table 2A-1_EFT (Annual)" xfId="8236"/>
    <cellStyle name="Output 33 4" xfId="1679"/>
    <cellStyle name="Output 33 4 2" xfId="5240"/>
    <cellStyle name="Output 33 4 2 2" xfId="13483"/>
    <cellStyle name="Output 33 4 2 2 2" xfId="25480"/>
    <cellStyle name="Output 33 4 2 2 2 2" xfId="46666"/>
    <cellStyle name="Output 33 4 2 2 3" xfId="36062"/>
    <cellStyle name="Output 33 4 2 3" xfId="20367"/>
    <cellStyle name="Output 33 4 2 3 2" xfId="41554"/>
    <cellStyle name="Output 33 4 2 4" xfId="30897"/>
    <cellStyle name="Output 33 4 2_Table 2A-1_EFT (Annual)" xfId="8239"/>
    <cellStyle name="Output 33 4 3" xfId="10827"/>
    <cellStyle name="Output 33 4 3 2" xfId="22934"/>
    <cellStyle name="Output 33 4 3 2 2" xfId="44120"/>
    <cellStyle name="Output 33 4 3 3" xfId="33516"/>
    <cellStyle name="Output 33 4 4" xfId="17821"/>
    <cellStyle name="Output 33 4 4 2" xfId="39008"/>
    <cellStyle name="Output 33 4 5" xfId="28154"/>
    <cellStyle name="Output 33 4_Table 2A-1_EFT (Annual)" xfId="8238"/>
    <cellStyle name="Output 33 5" xfId="3865"/>
    <cellStyle name="Output 33 5 2" xfId="12207"/>
    <cellStyle name="Output 33 5 2 2" xfId="24236"/>
    <cellStyle name="Output 33 5 2 2 2" xfId="45422"/>
    <cellStyle name="Output 33 5 2 3" xfId="34818"/>
    <cellStyle name="Output 33 5 3" xfId="19123"/>
    <cellStyle name="Output 33 5 3 2" xfId="40310"/>
    <cellStyle name="Output 33 5 4" xfId="29554"/>
    <cellStyle name="Output 33 5_Table 2A-1_EFT (Annual)" xfId="8240"/>
    <cellStyle name="Output 33 6" xfId="9542"/>
    <cellStyle name="Output 33 6 2" xfId="21690"/>
    <cellStyle name="Output 33 6 2 2" xfId="42876"/>
    <cellStyle name="Output 33 6 3" xfId="32272"/>
    <cellStyle name="Output 33 7" xfId="16577"/>
    <cellStyle name="Output 33 7 2" xfId="37764"/>
    <cellStyle name="Output 33 8" xfId="26811"/>
    <cellStyle name="Output 33_Table 2A-1_EFT (Annual)" xfId="3470"/>
    <cellStyle name="Output 34" xfId="640"/>
    <cellStyle name="Output 34 2" xfId="1617"/>
    <cellStyle name="Output 34 2 2" xfId="2887"/>
    <cellStyle name="Output 34 2 2 2" xfId="6448"/>
    <cellStyle name="Output 34 2 2 2 2" xfId="14642"/>
    <cellStyle name="Output 34 2 2 2 2 2" xfId="26614"/>
    <cellStyle name="Output 34 2 2 2 2 2 2" xfId="47800"/>
    <cellStyle name="Output 34 2 2 2 2 3" xfId="37196"/>
    <cellStyle name="Output 34 2 2 2 3" xfId="21501"/>
    <cellStyle name="Output 34 2 2 2 3 2" xfId="42688"/>
    <cellStyle name="Output 34 2 2 2 4" xfId="32104"/>
    <cellStyle name="Output 34 2 2 2_Table 2A-1_EFT (Annual)" xfId="8243"/>
    <cellStyle name="Output 34 2 2 3" xfId="11984"/>
    <cellStyle name="Output 34 2 2 3 2" xfId="24068"/>
    <cellStyle name="Output 34 2 2 3 2 2" xfId="45254"/>
    <cellStyle name="Output 34 2 2 3 3" xfId="34650"/>
    <cellStyle name="Output 34 2 2 4" xfId="18955"/>
    <cellStyle name="Output 34 2 2 4 2" xfId="40142"/>
    <cellStyle name="Output 34 2 2 5" xfId="29361"/>
    <cellStyle name="Output 34 2 2_Table 2A-1_EFT (Annual)" xfId="8242"/>
    <cellStyle name="Output 34 2 3" xfId="1940"/>
    <cellStyle name="Output 34 2 3 2" xfId="5501"/>
    <cellStyle name="Output 34 2 3 2 2" xfId="13716"/>
    <cellStyle name="Output 34 2 3 2 2 2" xfId="25704"/>
    <cellStyle name="Output 34 2 3 2 2 2 2" xfId="46890"/>
    <cellStyle name="Output 34 2 3 2 2 3" xfId="36286"/>
    <cellStyle name="Output 34 2 3 2 3" xfId="20591"/>
    <cellStyle name="Output 34 2 3 2 3 2" xfId="41778"/>
    <cellStyle name="Output 34 2 3 2 4" xfId="31158"/>
    <cellStyle name="Output 34 2 3 2_Table 2A-1_EFT (Annual)" xfId="8245"/>
    <cellStyle name="Output 34 2 3 3" xfId="11060"/>
    <cellStyle name="Output 34 2 3 3 2" xfId="23158"/>
    <cellStyle name="Output 34 2 3 3 2 2" xfId="44344"/>
    <cellStyle name="Output 34 2 3 3 3" xfId="33740"/>
    <cellStyle name="Output 34 2 3 4" xfId="18045"/>
    <cellStyle name="Output 34 2 3 4 2" xfId="39232"/>
    <cellStyle name="Output 34 2 3 5" xfId="28415"/>
    <cellStyle name="Output 34 2 3_Table 2A-1_EFT (Annual)" xfId="8244"/>
    <cellStyle name="Output 34 2 4" xfId="5178"/>
    <cellStyle name="Output 34 2 4 2" xfId="13438"/>
    <cellStyle name="Output 34 2 4 2 2" xfId="25444"/>
    <cellStyle name="Output 34 2 4 2 2 2" xfId="46630"/>
    <cellStyle name="Output 34 2 4 2 3" xfId="36026"/>
    <cellStyle name="Output 34 2 4 3" xfId="20331"/>
    <cellStyle name="Output 34 2 4 3 2" xfId="41518"/>
    <cellStyle name="Output 34 2 4 4" xfId="30835"/>
    <cellStyle name="Output 34 2 4_Table 2A-1_EFT (Annual)" xfId="8246"/>
    <cellStyle name="Output 34 2 5" xfId="10782"/>
    <cellStyle name="Output 34 2 5 2" xfId="22898"/>
    <cellStyle name="Output 34 2 5 2 2" xfId="44084"/>
    <cellStyle name="Output 34 2 5 3" xfId="33480"/>
    <cellStyle name="Output 34 2 6" xfId="17785"/>
    <cellStyle name="Output 34 2 6 2" xfId="38972"/>
    <cellStyle name="Output 34 2 7" xfId="28092"/>
    <cellStyle name="Output 34 2_Table 2A-1_EFT (Annual)" xfId="3472"/>
    <cellStyle name="Output 34 3" xfId="1129"/>
    <cellStyle name="Output 34 3 2" xfId="2402"/>
    <cellStyle name="Output 34 3 2 2" xfId="5963"/>
    <cellStyle name="Output 34 3 2 2 2" xfId="14157"/>
    <cellStyle name="Output 34 3 2 2 2 2" xfId="26129"/>
    <cellStyle name="Output 34 3 2 2 2 2 2" xfId="47315"/>
    <cellStyle name="Output 34 3 2 2 2 3" xfId="36711"/>
    <cellStyle name="Output 34 3 2 2 3" xfId="21016"/>
    <cellStyle name="Output 34 3 2 2 3 2" xfId="42203"/>
    <cellStyle name="Output 34 3 2 2 4" xfId="31619"/>
    <cellStyle name="Output 34 3 2 2_Table 2A-1_EFT (Annual)" xfId="8248"/>
    <cellStyle name="Output 34 3 2 3" xfId="11499"/>
    <cellStyle name="Output 34 3 2 3 2" xfId="23583"/>
    <cellStyle name="Output 34 3 2 3 2 2" xfId="44769"/>
    <cellStyle name="Output 34 3 2 3 3" xfId="34165"/>
    <cellStyle name="Output 34 3 2 4" xfId="18470"/>
    <cellStyle name="Output 34 3 2 4 2" xfId="39657"/>
    <cellStyle name="Output 34 3 2 5" xfId="28876"/>
    <cellStyle name="Output 34 3 2_Table 2A-1_EFT (Annual)" xfId="8247"/>
    <cellStyle name="Output 34 3 3" xfId="4690"/>
    <cellStyle name="Output 34 3 3 2" xfId="12950"/>
    <cellStyle name="Output 34 3 3 2 2" xfId="24956"/>
    <cellStyle name="Output 34 3 3 2 2 2" xfId="46142"/>
    <cellStyle name="Output 34 3 3 2 3" xfId="35538"/>
    <cellStyle name="Output 34 3 3 3" xfId="19843"/>
    <cellStyle name="Output 34 3 3 3 2" xfId="41030"/>
    <cellStyle name="Output 34 3 3 4" xfId="30347"/>
    <cellStyle name="Output 34 3 3_Table 2A-1_EFT (Annual)" xfId="8249"/>
    <cellStyle name="Output 34 3 4" xfId="10294"/>
    <cellStyle name="Output 34 3 4 2" xfId="22410"/>
    <cellStyle name="Output 34 3 4 2 2" xfId="43596"/>
    <cellStyle name="Output 34 3 4 3" xfId="32992"/>
    <cellStyle name="Output 34 3 5" xfId="17297"/>
    <cellStyle name="Output 34 3 5 2" xfId="38484"/>
    <cellStyle name="Output 34 3 6" xfId="27604"/>
    <cellStyle name="Output 34 3_Table 2A-1_EFT (Annual)" xfId="3473"/>
    <cellStyle name="Output 34 4" xfId="2356"/>
    <cellStyle name="Output 34 4 2" xfId="5917"/>
    <cellStyle name="Output 34 4 2 2" xfId="14132"/>
    <cellStyle name="Output 34 4 2 2 2" xfId="26120"/>
    <cellStyle name="Output 34 4 2 2 2 2" xfId="47306"/>
    <cellStyle name="Output 34 4 2 2 3" xfId="36702"/>
    <cellStyle name="Output 34 4 2 3" xfId="21007"/>
    <cellStyle name="Output 34 4 2 3 2" xfId="42194"/>
    <cellStyle name="Output 34 4 2 4" xfId="31574"/>
    <cellStyle name="Output 34 4 2_Table 2A-1_EFT (Annual)" xfId="8251"/>
    <cellStyle name="Output 34 4 3" xfId="11476"/>
    <cellStyle name="Output 34 4 3 2" xfId="23574"/>
    <cellStyle name="Output 34 4 3 2 2" xfId="44760"/>
    <cellStyle name="Output 34 4 3 3" xfId="34156"/>
    <cellStyle name="Output 34 4 4" xfId="18461"/>
    <cellStyle name="Output 34 4 4 2" xfId="39648"/>
    <cellStyle name="Output 34 4 5" xfId="28831"/>
    <cellStyle name="Output 34 4_Table 2A-1_EFT (Annual)" xfId="8250"/>
    <cellStyle name="Output 34 5" xfId="4210"/>
    <cellStyle name="Output 34 5 2" xfId="12534"/>
    <cellStyle name="Output 34 5 2 2" xfId="24556"/>
    <cellStyle name="Output 34 5 2 2 2" xfId="45742"/>
    <cellStyle name="Output 34 5 2 3" xfId="35138"/>
    <cellStyle name="Output 34 5 3" xfId="19443"/>
    <cellStyle name="Output 34 5 3 2" xfId="40630"/>
    <cellStyle name="Output 34 5 4" xfId="29898"/>
    <cellStyle name="Output 34 5_Table 2A-1_EFT (Annual)" xfId="8252"/>
    <cellStyle name="Output 34 6" xfId="9873"/>
    <cellStyle name="Output 34 6 2" xfId="22010"/>
    <cellStyle name="Output 34 6 2 2" xfId="43196"/>
    <cellStyle name="Output 34 6 3" xfId="32592"/>
    <cellStyle name="Output 34 7" xfId="16897"/>
    <cellStyle name="Output 34 7 2" xfId="38084"/>
    <cellStyle name="Output 34 8" xfId="27155"/>
    <cellStyle name="Output 34_Table 2A-1_EFT (Annual)" xfId="8241"/>
    <cellStyle name="Output 35" xfId="697"/>
    <cellStyle name="Output 35 2" xfId="2364"/>
    <cellStyle name="Output 35 2 2" xfId="5925"/>
    <cellStyle name="Output 35 2 2 2" xfId="14139"/>
    <cellStyle name="Output 35 2 2 2 2" xfId="26127"/>
    <cellStyle name="Output 35 2 2 2 2 2" xfId="47313"/>
    <cellStyle name="Output 35 2 2 2 3" xfId="36709"/>
    <cellStyle name="Output 35 2 2 3" xfId="21014"/>
    <cellStyle name="Output 35 2 2 3 2" xfId="42201"/>
    <cellStyle name="Output 35 2 2 4" xfId="31581"/>
    <cellStyle name="Output 35 2 2_Table 2A-1_EFT (Annual)" xfId="8254"/>
    <cellStyle name="Output 35 2 3" xfId="11484"/>
    <cellStyle name="Output 35 2 3 2" xfId="23581"/>
    <cellStyle name="Output 35 2 3 2 2" xfId="44767"/>
    <cellStyle name="Output 35 2 3 3" xfId="34163"/>
    <cellStyle name="Output 35 2 4" xfId="18468"/>
    <cellStyle name="Output 35 2 4 2" xfId="39655"/>
    <cellStyle name="Output 35 2 5" xfId="28838"/>
    <cellStyle name="Output 35 2_Table 2A-1_EFT (Annual)" xfId="8253"/>
    <cellStyle name="Output 35 3" xfId="1622"/>
    <cellStyle name="Output 35 3 2" xfId="5183"/>
    <cellStyle name="Output 35 3 2 2" xfId="13443"/>
    <cellStyle name="Output 35 3 2 2 2" xfId="25448"/>
    <cellStyle name="Output 35 3 2 2 2 2" xfId="46634"/>
    <cellStyle name="Output 35 3 2 2 3" xfId="36030"/>
    <cellStyle name="Output 35 3 2 3" xfId="20335"/>
    <cellStyle name="Output 35 3 2 3 2" xfId="41522"/>
    <cellStyle name="Output 35 3 2 4" xfId="30840"/>
    <cellStyle name="Output 35 3 2_Table 2A-1_EFT (Annual)" xfId="8256"/>
    <cellStyle name="Output 35 3 3" xfId="10786"/>
    <cellStyle name="Output 35 3 3 2" xfId="22902"/>
    <cellStyle name="Output 35 3 3 2 2" xfId="44088"/>
    <cellStyle name="Output 35 3 3 3" xfId="33484"/>
    <cellStyle name="Output 35 3 4" xfId="17789"/>
    <cellStyle name="Output 35 3 4 2" xfId="38976"/>
    <cellStyle name="Output 35 3 5" xfId="28097"/>
    <cellStyle name="Output 35 3_Table 2A-1_EFT (Annual)" xfId="8255"/>
    <cellStyle name="Output 35 4" xfId="4260"/>
    <cellStyle name="Output 35 4 2" xfId="12545"/>
    <cellStyle name="Output 35 4 2 2" xfId="24563"/>
    <cellStyle name="Output 35 4 2 2 2" xfId="45749"/>
    <cellStyle name="Output 35 4 2 3" xfId="35145"/>
    <cellStyle name="Output 35 4 3" xfId="19450"/>
    <cellStyle name="Output 35 4 3 2" xfId="40637"/>
    <cellStyle name="Output 35 4 4" xfId="29918"/>
    <cellStyle name="Output 35 4_Table 2A-1_EFT (Annual)" xfId="8257"/>
    <cellStyle name="Output 35 5" xfId="9891"/>
    <cellStyle name="Output 35 5 2" xfId="22017"/>
    <cellStyle name="Output 35 5 2 2" xfId="43203"/>
    <cellStyle name="Output 35 5 3" xfId="32599"/>
    <cellStyle name="Output 35 6" xfId="16904"/>
    <cellStyle name="Output 35 6 2" xfId="38091"/>
    <cellStyle name="Output 35 7" xfId="27175"/>
    <cellStyle name="Output 35_Table 2A-1_EFT (Annual)" xfId="3474"/>
    <cellStyle name="Output 36" xfId="16011"/>
    <cellStyle name="Output 36 2" xfId="37204"/>
    <cellStyle name="Output 37" xfId="47808"/>
    <cellStyle name="Output 4" xfId="92"/>
    <cellStyle name="Output 4 10" xfId="21520"/>
    <cellStyle name="Output 4 10 2" xfId="42707"/>
    <cellStyle name="Output 4 11" xfId="26648"/>
    <cellStyle name="Output 4 2" xfId="491"/>
    <cellStyle name="Output 4 2 2" xfId="1468"/>
    <cellStyle name="Output 4 2 2 2" xfId="2738"/>
    <cellStyle name="Output 4 2 2 2 2" xfId="6299"/>
    <cellStyle name="Output 4 2 2 2 2 2" xfId="14493"/>
    <cellStyle name="Output 4 2 2 2 2 2 2" xfId="26465"/>
    <cellStyle name="Output 4 2 2 2 2 2 2 2" xfId="47651"/>
    <cellStyle name="Output 4 2 2 2 2 2 3" xfId="37047"/>
    <cellStyle name="Output 4 2 2 2 2 3" xfId="21352"/>
    <cellStyle name="Output 4 2 2 2 2 3 2" xfId="42539"/>
    <cellStyle name="Output 4 2 2 2 2 4" xfId="31955"/>
    <cellStyle name="Output 4 2 2 2 2_Table 2A-1_EFT (Annual)" xfId="8259"/>
    <cellStyle name="Output 4 2 2 2 3" xfId="11835"/>
    <cellStyle name="Output 4 2 2 2 3 2" xfId="23919"/>
    <cellStyle name="Output 4 2 2 2 3 2 2" xfId="45105"/>
    <cellStyle name="Output 4 2 2 2 3 3" xfId="34501"/>
    <cellStyle name="Output 4 2 2 2 4" xfId="18806"/>
    <cellStyle name="Output 4 2 2 2 4 2" xfId="39993"/>
    <cellStyle name="Output 4 2 2 2 5" xfId="29212"/>
    <cellStyle name="Output 4 2 2 2_Table 2A-1_EFT (Annual)" xfId="8258"/>
    <cellStyle name="Output 4 2 2 3" xfId="1912"/>
    <cellStyle name="Output 4 2 2 3 2" xfId="5473"/>
    <cellStyle name="Output 4 2 2 3 2 2" xfId="13688"/>
    <cellStyle name="Output 4 2 2 3 2 2 2" xfId="25676"/>
    <cellStyle name="Output 4 2 2 3 2 2 2 2" xfId="46862"/>
    <cellStyle name="Output 4 2 2 3 2 2 3" xfId="36258"/>
    <cellStyle name="Output 4 2 2 3 2 3" xfId="20563"/>
    <cellStyle name="Output 4 2 2 3 2 3 2" xfId="41750"/>
    <cellStyle name="Output 4 2 2 3 2 4" xfId="31130"/>
    <cellStyle name="Output 4 2 2 3 2_Table 2A-1_EFT (Annual)" xfId="8261"/>
    <cellStyle name="Output 4 2 2 3 3" xfId="11032"/>
    <cellStyle name="Output 4 2 2 3 3 2" xfId="23130"/>
    <cellStyle name="Output 4 2 2 3 3 2 2" xfId="44316"/>
    <cellStyle name="Output 4 2 2 3 3 3" xfId="33712"/>
    <cellStyle name="Output 4 2 2 3 4" xfId="18017"/>
    <cellStyle name="Output 4 2 2 3 4 2" xfId="39204"/>
    <cellStyle name="Output 4 2 2 3 5" xfId="28387"/>
    <cellStyle name="Output 4 2 2 3_Table 2A-1_EFT (Annual)" xfId="8260"/>
    <cellStyle name="Output 4 2 2 4" xfId="5029"/>
    <cellStyle name="Output 4 2 2 4 2" xfId="13289"/>
    <cellStyle name="Output 4 2 2 4 2 2" xfId="25295"/>
    <cellStyle name="Output 4 2 2 4 2 2 2" xfId="46481"/>
    <cellStyle name="Output 4 2 2 4 2 3" xfId="35877"/>
    <cellStyle name="Output 4 2 2 4 3" xfId="20182"/>
    <cellStyle name="Output 4 2 2 4 3 2" xfId="41369"/>
    <cellStyle name="Output 4 2 2 4 4" xfId="30686"/>
    <cellStyle name="Output 4 2 2 4_Table 2A-1_EFT (Annual)" xfId="8262"/>
    <cellStyle name="Output 4 2 2 5" xfId="10633"/>
    <cellStyle name="Output 4 2 2 5 2" xfId="22749"/>
    <cellStyle name="Output 4 2 2 5 2 2" xfId="43935"/>
    <cellStyle name="Output 4 2 2 5 3" xfId="33331"/>
    <cellStyle name="Output 4 2 2 6" xfId="17636"/>
    <cellStyle name="Output 4 2 2 6 2" xfId="38823"/>
    <cellStyle name="Output 4 2 2 7" xfId="27943"/>
    <cellStyle name="Output 4 2 2_Table 2A-1_EFT (Annual)" xfId="3477"/>
    <cellStyle name="Output 4 2 3" xfId="2207"/>
    <cellStyle name="Output 4 2 3 2" xfId="5768"/>
    <cellStyle name="Output 4 2 3 2 2" xfId="13983"/>
    <cellStyle name="Output 4 2 3 2 2 2" xfId="25971"/>
    <cellStyle name="Output 4 2 3 2 2 2 2" xfId="47157"/>
    <cellStyle name="Output 4 2 3 2 2 3" xfId="36553"/>
    <cellStyle name="Output 4 2 3 2 3" xfId="20858"/>
    <cellStyle name="Output 4 2 3 2 3 2" xfId="42045"/>
    <cellStyle name="Output 4 2 3 2 4" xfId="31425"/>
    <cellStyle name="Output 4 2 3 2_Table 2A-1_EFT (Annual)" xfId="8264"/>
    <cellStyle name="Output 4 2 3 3" xfId="11327"/>
    <cellStyle name="Output 4 2 3 3 2" xfId="23425"/>
    <cellStyle name="Output 4 2 3 3 2 2" xfId="44611"/>
    <cellStyle name="Output 4 2 3 3 3" xfId="34007"/>
    <cellStyle name="Output 4 2 3 4" xfId="18312"/>
    <cellStyle name="Output 4 2 3 4 2" xfId="39499"/>
    <cellStyle name="Output 4 2 3 5" xfId="28682"/>
    <cellStyle name="Output 4 2 3_Table 2A-1_EFT (Annual)" xfId="8263"/>
    <cellStyle name="Output 4 2 4" xfId="1737"/>
    <cellStyle name="Output 4 2 4 2" xfId="5298"/>
    <cellStyle name="Output 4 2 4 2 2" xfId="13523"/>
    <cellStyle name="Output 4 2 4 2 2 2" xfId="25514"/>
    <cellStyle name="Output 4 2 4 2 2 2 2" xfId="46700"/>
    <cellStyle name="Output 4 2 4 2 2 3" xfId="36096"/>
    <cellStyle name="Output 4 2 4 2 3" xfId="20401"/>
    <cellStyle name="Output 4 2 4 2 3 2" xfId="41588"/>
    <cellStyle name="Output 4 2 4 2 4" xfId="30955"/>
    <cellStyle name="Output 4 2 4 2_Table 2A-1_EFT (Annual)" xfId="8266"/>
    <cellStyle name="Output 4 2 4 3" xfId="10866"/>
    <cellStyle name="Output 4 2 4 3 2" xfId="22968"/>
    <cellStyle name="Output 4 2 4 3 2 2" xfId="44154"/>
    <cellStyle name="Output 4 2 4 3 3" xfId="33550"/>
    <cellStyle name="Output 4 2 4 4" xfId="17855"/>
    <cellStyle name="Output 4 2 4 4 2" xfId="39042"/>
    <cellStyle name="Output 4 2 4 5" xfId="28212"/>
    <cellStyle name="Output 4 2 4_Table 2A-1_EFT (Annual)" xfId="8265"/>
    <cellStyle name="Output 4 2 5" xfId="4061"/>
    <cellStyle name="Output 4 2 5 2" xfId="12385"/>
    <cellStyle name="Output 4 2 5 2 2" xfId="24407"/>
    <cellStyle name="Output 4 2 5 2 2 2" xfId="45593"/>
    <cellStyle name="Output 4 2 5 2 3" xfId="34989"/>
    <cellStyle name="Output 4 2 5 3" xfId="19294"/>
    <cellStyle name="Output 4 2 5 3 2" xfId="40481"/>
    <cellStyle name="Output 4 2 5 4" xfId="29749"/>
    <cellStyle name="Output 4 2 5_Table 2A-1_EFT (Annual)" xfId="8267"/>
    <cellStyle name="Output 4 2 6" xfId="9724"/>
    <cellStyle name="Output 4 2 6 2" xfId="21861"/>
    <cellStyle name="Output 4 2 6 2 2" xfId="43047"/>
    <cellStyle name="Output 4 2 6 3" xfId="32443"/>
    <cellStyle name="Output 4 2 7" xfId="16748"/>
    <cellStyle name="Output 4 2 7 2" xfId="37935"/>
    <cellStyle name="Output 4 2 8" xfId="27006"/>
    <cellStyle name="Output 4 2_Table 2A-1_EFT (Annual)" xfId="3476"/>
    <cellStyle name="Output 4 3" xfId="324"/>
    <cellStyle name="Output 4 3 2" xfId="1312"/>
    <cellStyle name="Output 4 3 2 2" xfId="2582"/>
    <cellStyle name="Output 4 3 2 2 2" xfId="6143"/>
    <cellStyle name="Output 4 3 2 2 2 2" xfId="14337"/>
    <cellStyle name="Output 4 3 2 2 2 2 2" xfId="26309"/>
    <cellStyle name="Output 4 3 2 2 2 2 2 2" xfId="47495"/>
    <cellStyle name="Output 4 3 2 2 2 2 3" xfId="36891"/>
    <cellStyle name="Output 4 3 2 2 2 3" xfId="21196"/>
    <cellStyle name="Output 4 3 2 2 2 3 2" xfId="42383"/>
    <cellStyle name="Output 4 3 2 2 2 4" xfId="31799"/>
    <cellStyle name="Output 4 3 2 2 2_Table 2A-1_EFT (Annual)" xfId="8269"/>
    <cellStyle name="Output 4 3 2 2 3" xfId="11679"/>
    <cellStyle name="Output 4 3 2 2 3 2" xfId="23763"/>
    <cellStyle name="Output 4 3 2 2 3 2 2" xfId="44949"/>
    <cellStyle name="Output 4 3 2 2 3 3" xfId="34345"/>
    <cellStyle name="Output 4 3 2 2 4" xfId="18650"/>
    <cellStyle name="Output 4 3 2 2 4 2" xfId="39837"/>
    <cellStyle name="Output 4 3 2 2 5" xfId="29056"/>
    <cellStyle name="Output 4 3 2 2_Table 2A-1_EFT (Annual)" xfId="8268"/>
    <cellStyle name="Output 4 3 2 3" xfId="1880"/>
    <cellStyle name="Output 4 3 2 3 2" xfId="5441"/>
    <cellStyle name="Output 4 3 2 3 2 2" xfId="13656"/>
    <cellStyle name="Output 4 3 2 3 2 2 2" xfId="25644"/>
    <cellStyle name="Output 4 3 2 3 2 2 2 2" xfId="46830"/>
    <cellStyle name="Output 4 3 2 3 2 2 3" xfId="36226"/>
    <cellStyle name="Output 4 3 2 3 2 3" xfId="20531"/>
    <cellStyle name="Output 4 3 2 3 2 3 2" xfId="41718"/>
    <cellStyle name="Output 4 3 2 3 2 4" xfId="31098"/>
    <cellStyle name="Output 4 3 2 3 2_Table 2A-1_EFT (Annual)" xfId="8271"/>
    <cellStyle name="Output 4 3 2 3 3" xfId="11000"/>
    <cellStyle name="Output 4 3 2 3 3 2" xfId="23098"/>
    <cellStyle name="Output 4 3 2 3 3 2 2" xfId="44284"/>
    <cellStyle name="Output 4 3 2 3 3 3" xfId="33680"/>
    <cellStyle name="Output 4 3 2 3 4" xfId="17985"/>
    <cellStyle name="Output 4 3 2 3 4 2" xfId="39172"/>
    <cellStyle name="Output 4 3 2 3 5" xfId="28355"/>
    <cellStyle name="Output 4 3 2 3_Table 2A-1_EFT (Annual)" xfId="8270"/>
    <cellStyle name="Output 4 3 2 4" xfId="4873"/>
    <cellStyle name="Output 4 3 2 4 2" xfId="13133"/>
    <cellStyle name="Output 4 3 2 4 2 2" xfId="25139"/>
    <cellStyle name="Output 4 3 2 4 2 2 2" xfId="46325"/>
    <cellStyle name="Output 4 3 2 4 2 3" xfId="35721"/>
    <cellStyle name="Output 4 3 2 4 3" xfId="20026"/>
    <cellStyle name="Output 4 3 2 4 3 2" xfId="41213"/>
    <cellStyle name="Output 4 3 2 4 4" xfId="30530"/>
    <cellStyle name="Output 4 3 2 4_Table 2A-1_EFT (Annual)" xfId="8272"/>
    <cellStyle name="Output 4 3 2 5" xfId="10477"/>
    <cellStyle name="Output 4 3 2 5 2" xfId="22593"/>
    <cellStyle name="Output 4 3 2 5 2 2" xfId="43779"/>
    <cellStyle name="Output 4 3 2 5 3" xfId="33175"/>
    <cellStyle name="Output 4 3 2 6" xfId="17480"/>
    <cellStyle name="Output 4 3 2 6 2" xfId="38667"/>
    <cellStyle name="Output 4 3 2 7" xfId="27787"/>
    <cellStyle name="Output 4 3 2_Table 2A-1_EFT (Annual)" xfId="3479"/>
    <cellStyle name="Output 4 3 3" xfId="2051"/>
    <cellStyle name="Output 4 3 3 2" xfId="5612"/>
    <cellStyle name="Output 4 3 3 2 2" xfId="13827"/>
    <cellStyle name="Output 4 3 3 2 2 2" xfId="25815"/>
    <cellStyle name="Output 4 3 3 2 2 2 2" xfId="47001"/>
    <cellStyle name="Output 4 3 3 2 2 3" xfId="36397"/>
    <cellStyle name="Output 4 3 3 2 3" xfId="20702"/>
    <cellStyle name="Output 4 3 3 2 3 2" xfId="41889"/>
    <cellStyle name="Output 4 3 3 2 4" xfId="31269"/>
    <cellStyle name="Output 4 3 3 2_Table 2A-1_EFT (Annual)" xfId="8274"/>
    <cellStyle name="Output 4 3 3 3" xfId="11171"/>
    <cellStyle name="Output 4 3 3 3 2" xfId="23269"/>
    <cellStyle name="Output 4 3 3 3 2 2" xfId="44455"/>
    <cellStyle name="Output 4 3 3 3 3" xfId="33851"/>
    <cellStyle name="Output 4 3 3 4" xfId="18156"/>
    <cellStyle name="Output 4 3 3 4 2" xfId="39343"/>
    <cellStyle name="Output 4 3 3 5" xfId="28526"/>
    <cellStyle name="Output 4 3 3_Table 2A-1_EFT (Annual)" xfId="8273"/>
    <cellStyle name="Output 4 3 4" xfId="1696"/>
    <cellStyle name="Output 4 3 4 2" xfId="5257"/>
    <cellStyle name="Output 4 3 4 2 2" xfId="13490"/>
    <cellStyle name="Output 4 3 4 2 2 2" xfId="25484"/>
    <cellStyle name="Output 4 3 4 2 2 2 2" xfId="46670"/>
    <cellStyle name="Output 4 3 4 2 2 3" xfId="36066"/>
    <cellStyle name="Output 4 3 4 2 3" xfId="20371"/>
    <cellStyle name="Output 4 3 4 2 3 2" xfId="41558"/>
    <cellStyle name="Output 4 3 4 2 4" xfId="30914"/>
    <cellStyle name="Output 4 3 4 2_Table 2A-1_EFT (Annual)" xfId="8276"/>
    <cellStyle name="Output 4 3 4 3" xfId="10834"/>
    <cellStyle name="Output 4 3 4 3 2" xfId="22938"/>
    <cellStyle name="Output 4 3 4 3 2 2" xfId="44124"/>
    <cellStyle name="Output 4 3 4 3 3" xfId="33520"/>
    <cellStyle name="Output 4 3 4 4" xfId="17825"/>
    <cellStyle name="Output 4 3 4 4 2" xfId="39012"/>
    <cellStyle name="Output 4 3 4 5" xfId="28171"/>
    <cellStyle name="Output 4 3 4_Table 2A-1_EFT (Annual)" xfId="8275"/>
    <cellStyle name="Output 4 3 5" xfId="3894"/>
    <cellStyle name="Output 4 3 5 2" xfId="12226"/>
    <cellStyle name="Output 4 3 5 2 2" xfId="24251"/>
    <cellStyle name="Output 4 3 5 2 2 2" xfId="45437"/>
    <cellStyle name="Output 4 3 5 2 3" xfId="34833"/>
    <cellStyle name="Output 4 3 5 3" xfId="19138"/>
    <cellStyle name="Output 4 3 5 3 2" xfId="40325"/>
    <cellStyle name="Output 4 3 5 4" xfId="29582"/>
    <cellStyle name="Output 4 3 5_Table 2A-1_EFT (Annual)" xfId="8277"/>
    <cellStyle name="Output 4 3 6" xfId="9563"/>
    <cellStyle name="Output 4 3 6 2" xfId="21705"/>
    <cellStyle name="Output 4 3 6 2 2" xfId="42891"/>
    <cellStyle name="Output 4 3 6 3" xfId="32287"/>
    <cellStyle name="Output 4 3 7" xfId="16592"/>
    <cellStyle name="Output 4 3 7 2" xfId="37779"/>
    <cellStyle name="Output 4 3 8" xfId="26839"/>
    <cellStyle name="Output 4 3_Table 2A-1_EFT (Annual)" xfId="3478"/>
    <cellStyle name="Output 4 4" xfId="1146"/>
    <cellStyle name="Output 4 4 2" xfId="2416"/>
    <cellStyle name="Output 4 4 2 2" xfId="5977"/>
    <cellStyle name="Output 4 4 2 2 2" xfId="14171"/>
    <cellStyle name="Output 4 4 2 2 2 2" xfId="26143"/>
    <cellStyle name="Output 4 4 2 2 2 2 2" xfId="47329"/>
    <cellStyle name="Output 4 4 2 2 2 3" xfId="36725"/>
    <cellStyle name="Output 4 4 2 2 3" xfId="21030"/>
    <cellStyle name="Output 4 4 2 2 3 2" xfId="42217"/>
    <cellStyle name="Output 4 4 2 2 4" xfId="31633"/>
    <cellStyle name="Output 4 4 2 2_Table 2A-1_EFT (Annual)" xfId="8279"/>
    <cellStyle name="Output 4 4 2 3" xfId="11513"/>
    <cellStyle name="Output 4 4 2 3 2" xfId="23597"/>
    <cellStyle name="Output 4 4 2 3 2 2" xfId="44783"/>
    <cellStyle name="Output 4 4 2 3 3" xfId="34179"/>
    <cellStyle name="Output 4 4 2 4" xfId="18484"/>
    <cellStyle name="Output 4 4 2 4 2" xfId="39671"/>
    <cellStyle name="Output 4 4 2 5" xfId="28890"/>
    <cellStyle name="Output 4 4 2_Table 2A-1_EFT (Annual)" xfId="8278"/>
    <cellStyle name="Output 4 4 3" xfId="1815"/>
    <cellStyle name="Output 4 4 3 2" xfId="5376"/>
    <cellStyle name="Output 4 4 3 2 2" xfId="13591"/>
    <cellStyle name="Output 4 4 3 2 2 2" xfId="25579"/>
    <cellStyle name="Output 4 4 3 2 2 2 2" xfId="46765"/>
    <cellStyle name="Output 4 4 3 2 2 3" xfId="36161"/>
    <cellStyle name="Output 4 4 3 2 3" xfId="20466"/>
    <cellStyle name="Output 4 4 3 2 3 2" xfId="41653"/>
    <cellStyle name="Output 4 4 3 2 4" xfId="31033"/>
    <cellStyle name="Output 4 4 3 2_Table 2A-1_EFT (Annual)" xfId="8281"/>
    <cellStyle name="Output 4 4 3 3" xfId="10935"/>
    <cellStyle name="Output 4 4 3 3 2" xfId="23033"/>
    <cellStyle name="Output 4 4 3 3 2 2" xfId="44219"/>
    <cellStyle name="Output 4 4 3 3 3" xfId="33615"/>
    <cellStyle name="Output 4 4 3 4" xfId="17920"/>
    <cellStyle name="Output 4 4 3 4 2" xfId="39107"/>
    <cellStyle name="Output 4 4 3 5" xfId="28290"/>
    <cellStyle name="Output 4 4 3_Table 2A-1_EFT (Annual)" xfId="8280"/>
    <cellStyle name="Output 4 4 4" xfId="4707"/>
    <cellStyle name="Output 4 4 4 2" xfId="12967"/>
    <cellStyle name="Output 4 4 4 2 2" xfId="24973"/>
    <cellStyle name="Output 4 4 4 2 2 2" xfId="46159"/>
    <cellStyle name="Output 4 4 4 2 3" xfId="35555"/>
    <cellStyle name="Output 4 4 4 3" xfId="19860"/>
    <cellStyle name="Output 4 4 4 3 2" xfId="41047"/>
    <cellStyle name="Output 4 4 4 4" xfId="30364"/>
    <cellStyle name="Output 4 4 4_Table 2A-1_EFT (Annual)" xfId="8282"/>
    <cellStyle name="Output 4 4 5" xfId="10311"/>
    <cellStyle name="Output 4 4 5 2" xfId="22427"/>
    <cellStyle name="Output 4 4 5 2 2" xfId="43613"/>
    <cellStyle name="Output 4 4 5 3" xfId="33009"/>
    <cellStyle name="Output 4 4 6" xfId="17314"/>
    <cellStyle name="Output 4 4 6 2" xfId="38501"/>
    <cellStyle name="Output 4 4 7" xfId="27621"/>
    <cellStyle name="Output 4 4_Table 2A-1_EFT (Annual)" xfId="3480"/>
    <cellStyle name="Output 4 5" xfId="1873"/>
    <cellStyle name="Output 4 5 2" xfId="5434"/>
    <cellStyle name="Output 4 5 2 2" xfId="13649"/>
    <cellStyle name="Output 4 5 2 2 2" xfId="25637"/>
    <cellStyle name="Output 4 5 2 2 2 2" xfId="46823"/>
    <cellStyle name="Output 4 5 2 2 3" xfId="36219"/>
    <cellStyle name="Output 4 5 2 3" xfId="20524"/>
    <cellStyle name="Output 4 5 2 3 2" xfId="41711"/>
    <cellStyle name="Output 4 5 2 4" xfId="31091"/>
    <cellStyle name="Output 4 5 2_Table 2A-1_EFT (Annual)" xfId="8284"/>
    <cellStyle name="Output 4 5 3" xfId="10993"/>
    <cellStyle name="Output 4 5 3 2" xfId="23091"/>
    <cellStyle name="Output 4 5 3 2 2" xfId="44277"/>
    <cellStyle name="Output 4 5 3 3" xfId="33673"/>
    <cellStyle name="Output 4 5 4" xfId="17978"/>
    <cellStyle name="Output 4 5 4 2" xfId="39165"/>
    <cellStyle name="Output 4 5 5" xfId="28348"/>
    <cellStyle name="Output 4 5_Table 2A-1_EFT (Annual)" xfId="8283"/>
    <cellStyle name="Output 4 6" xfId="1639"/>
    <cellStyle name="Output 4 6 2" xfId="5200"/>
    <cellStyle name="Output 4 6 2 2" xfId="13452"/>
    <cellStyle name="Output 4 6 2 2 2" xfId="25452"/>
    <cellStyle name="Output 4 6 2 2 2 2" xfId="46638"/>
    <cellStyle name="Output 4 6 2 2 3" xfId="36034"/>
    <cellStyle name="Output 4 6 2 3" xfId="20339"/>
    <cellStyle name="Output 4 6 2 3 2" xfId="41526"/>
    <cellStyle name="Output 4 6 2 4" xfId="30857"/>
    <cellStyle name="Output 4 6 2_Table 2A-1_EFT (Annual)" xfId="8286"/>
    <cellStyle name="Output 4 6 3" xfId="10796"/>
    <cellStyle name="Output 4 6 3 2" xfId="22906"/>
    <cellStyle name="Output 4 6 3 2 2" xfId="44092"/>
    <cellStyle name="Output 4 6 3 3" xfId="33488"/>
    <cellStyle name="Output 4 6 4" xfId="17793"/>
    <cellStyle name="Output 4 6 4 2" xfId="38980"/>
    <cellStyle name="Output 4 6 5" xfId="28114"/>
    <cellStyle name="Output 4 6_Table 2A-1_EFT (Annual)" xfId="8285"/>
    <cellStyle name="Output 4 7" xfId="3681"/>
    <cellStyle name="Output 4 7 2" xfId="12054"/>
    <cellStyle name="Output 4 7 2 2" xfId="24085"/>
    <cellStyle name="Output 4 7 2 2 2" xfId="45271"/>
    <cellStyle name="Output 4 7 2 3" xfId="34667"/>
    <cellStyle name="Output 4 7 3" xfId="18972"/>
    <cellStyle name="Output 4 7 3 2" xfId="40159"/>
    <cellStyle name="Output 4 7 4" xfId="29391"/>
    <cellStyle name="Output 4 7_Table 2A-1_EFT (Annual)" xfId="8287"/>
    <cellStyle name="Output 4 8" xfId="9371"/>
    <cellStyle name="Output 4 8 2" xfId="21539"/>
    <cellStyle name="Output 4 8 2 2" xfId="42725"/>
    <cellStyle name="Output 4 8 3" xfId="32121"/>
    <cellStyle name="Output 4 9" xfId="16426"/>
    <cellStyle name="Output 4 9 2" xfId="37613"/>
    <cellStyle name="Output 4_Table 2A-1_EFT (Annual)" xfId="3475"/>
    <cellStyle name="Output 5" xfId="98"/>
    <cellStyle name="Output 5 10" xfId="21515"/>
    <cellStyle name="Output 5 10 2" xfId="42702"/>
    <cellStyle name="Output 5 11" xfId="26653"/>
    <cellStyle name="Output 5 2" xfId="496"/>
    <cellStyle name="Output 5 2 2" xfId="1473"/>
    <cellStyle name="Output 5 2 2 2" xfId="2743"/>
    <cellStyle name="Output 5 2 2 2 2" xfId="6304"/>
    <cellStyle name="Output 5 2 2 2 2 2" xfId="14498"/>
    <cellStyle name="Output 5 2 2 2 2 2 2" xfId="26470"/>
    <cellStyle name="Output 5 2 2 2 2 2 2 2" xfId="47656"/>
    <cellStyle name="Output 5 2 2 2 2 2 3" xfId="37052"/>
    <cellStyle name="Output 5 2 2 2 2 3" xfId="21357"/>
    <cellStyle name="Output 5 2 2 2 2 3 2" xfId="42544"/>
    <cellStyle name="Output 5 2 2 2 2 4" xfId="31960"/>
    <cellStyle name="Output 5 2 2 2 2_Table 2A-1_EFT (Annual)" xfId="8289"/>
    <cellStyle name="Output 5 2 2 2 3" xfId="11840"/>
    <cellStyle name="Output 5 2 2 2 3 2" xfId="23924"/>
    <cellStyle name="Output 5 2 2 2 3 2 2" xfId="45110"/>
    <cellStyle name="Output 5 2 2 2 3 3" xfId="34506"/>
    <cellStyle name="Output 5 2 2 2 4" xfId="18811"/>
    <cellStyle name="Output 5 2 2 2 4 2" xfId="39998"/>
    <cellStyle name="Output 5 2 2 2 5" xfId="29217"/>
    <cellStyle name="Output 5 2 2 2_Table 2A-1_EFT (Annual)" xfId="8288"/>
    <cellStyle name="Output 5 2 2 3" xfId="1913"/>
    <cellStyle name="Output 5 2 2 3 2" xfId="5474"/>
    <cellStyle name="Output 5 2 2 3 2 2" xfId="13689"/>
    <cellStyle name="Output 5 2 2 3 2 2 2" xfId="25677"/>
    <cellStyle name="Output 5 2 2 3 2 2 2 2" xfId="46863"/>
    <cellStyle name="Output 5 2 2 3 2 2 3" xfId="36259"/>
    <cellStyle name="Output 5 2 2 3 2 3" xfId="20564"/>
    <cellStyle name="Output 5 2 2 3 2 3 2" xfId="41751"/>
    <cellStyle name="Output 5 2 2 3 2 4" xfId="31131"/>
    <cellStyle name="Output 5 2 2 3 2_Table 2A-1_EFT (Annual)" xfId="8291"/>
    <cellStyle name="Output 5 2 2 3 3" xfId="11033"/>
    <cellStyle name="Output 5 2 2 3 3 2" xfId="23131"/>
    <cellStyle name="Output 5 2 2 3 3 2 2" xfId="44317"/>
    <cellStyle name="Output 5 2 2 3 3 3" xfId="33713"/>
    <cellStyle name="Output 5 2 2 3 4" xfId="18018"/>
    <cellStyle name="Output 5 2 2 3 4 2" xfId="39205"/>
    <cellStyle name="Output 5 2 2 3 5" xfId="28388"/>
    <cellStyle name="Output 5 2 2 3_Table 2A-1_EFT (Annual)" xfId="8290"/>
    <cellStyle name="Output 5 2 2 4" xfId="5034"/>
    <cellStyle name="Output 5 2 2 4 2" xfId="13294"/>
    <cellStyle name="Output 5 2 2 4 2 2" xfId="25300"/>
    <cellStyle name="Output 5 2 2 4 2 2 2" xfId="46486"/>
    <cellStyle name="Output 5 2 2 4 2 3" xfId="35882"/>
    <cellStyle name="Output 5 2 2 4 3" xfId="20187"/>
    <cellStyle name="Output 5 2 2 4 3 2" xfId="41374"/>
    <cellStyle name="Output 5 2 2 4 4" xfId="30691"/>
    <cellStyle name="Output 5 2 2 4_Table 2A-1_EFT (Annual)" xfId="8292"/>
    <cellStyle name="Output 5 2 2 5" xfId="10638"/>
    <cellStyle name="Output 5 2 2 5 2" xfId="22754"/>
    <cellStyle name="Output 5 2 2 5 2 2" xfId="43940"/>
    <cellStyle name="Output 5 2 2 5 3" xfId="33336"/>
    <cellStyle name="Output 5 2 2 6" xfId="17641"/>
    <cellStyle name="Output 5 2 2 6 2" xfId="38828"/>
    <cellStyle name="Output 5 2 2 7" xfId="27948"/>
    <cellStyle name="Output 5 2 2_Table 2A-1_EFT (Annual)" xfId="3483"/>
    <cellStyle name="Output 5 2 3" xfId="2212"/>
    <cellStyle name="Output 5 2 3 2" xfId="5773"/>
    <cellStyle name="Output 5 2 3 2 2" xfId="13988"/>
    <cellStyle name="Output 5 2 3 2 2 2" xfId="25976"/>
    <cellStyle name="Output 5 2 3 2 2 2 2" xfId="47162"/>
    <cellStyle name="Output 5 2 3 2 2 3" xfId="36558"/>
    <cellStyle name="Output 5 2 3 2 3" xfId="20863"/>
    <cellStyle name="Output 5 2 3 2 3 2" xfId="42050"/>
    <cellStyle name="Output 5 2 3 2 4" xfId="31430"/>
    <cellStyle name="Output 5 2 3 2_Table 2A-1_EFT (Annual)" xfId="8294"/>
    <cellStyle name="Output 5 2 3 3" xfId="11332"/>
    <cellStyle name="Output 5 2 3 3 2" xfId="23430"/>
    <cellStyle name="Output 5 2 3 3 2 2" xfId="44616"/>
    <cellStyle name="Output 5 2 3 3 3" xfId="34012"/>
    <cellStyle name="Output 5 2 3 4" xfId="18317"/>
    <cellStyle name="Output 5 2 3 4 2" xfId="39504"/>
    <cellStyle name="Output 5 2 3 5" xfId="28687"/>
    <cellStyle name="Output 5 2 3_Table 2A-1_EFT (Annual)" xfId="8293"/>
    <cellStyle name="Output 5 2 4" xfId="1738"/>
    <cellStyle name="Output 5 2 4 2" xfId="5299"/>
    <cellStyle name="Output 5 2 4 2 2" xfId="13524"/>
    <cellStyle name="Output 5 2 4 2 2 2" xfId="25515"/>
    <cellStyle name="Output 5 2 4 2 2 2 2" xfId="46701"/>
    <cellStyle name="Output 5 2 4 2 2 3" xfId="36097"/>
    <cellStyle name="Output 5 2 4 2 3" xfId="20402"/>
    <cellStyle name="Output 5 2 4 2 3 2" xfId="41589"/>
    <cellStyle name="Output 5 2 4 2 4" xfId="30956"/>
    <cellStyle name="Output 5 2 4 2_Table 2A-1_EFT (Annual)" xfId="8296"/>
    <cellStyle name="Output 5 2 4 3" xfId="10867"/>
    <cellStyle name="Output 5 2 4 3 2" xfId="22969"/>
    <cellStyle name="Output 5 2 4 3 2 2" xfId="44155"/>
    <cellStyle name="Output 5 2 4 3 3" xfId="33551"/>
    <cellStyle name="Output 5 2 4 4" xfId="17856"/>
    <cellStyle name="Output 5 2 4 4 2" xfId="39043"/>
    <cellStyle name="Output 5 2 4 5" xfId="28213"/>
    <cellStyle name="Output 5 2 4_Table 2A-1_EFT (Annual)" xfId="8295"/>
    <cellStyle name="Output 5 2 5" xfId="4066"/>
    <cellStyle name="Output 5 2 5 2" xfId="12390"/>
    <cellStyle name="Output 5 2 5 2 2" xfId="24412"/>
    <cellStyle name="Output 5 2 5 2 2 2" xfId="45598"/>
    <cellStyle name="Output 5 2 5 2 3" xfId="34994"/>
    <cellStyle name="Output 5 2 5 3" xfId="19299"/>
    <cellStyle name="Output 5 2 5 3 2" xfId="40486"/>
    <cellStyle name="Output 5 2 5 4" xfId="29754"/>
    <cellStyle name="Output 5 2 5_Table 2A-1_EFT (Annual)" xfId="8297"/>
    <cellStyle name="Output 5 2 6" xfId="9729"/>
    <cellStyle name="Output 5 2 6 2" xfId="21866"/>
    <cellStyle name="Output 5 2 6 2 2" xfId="43052"/>
    <cellStyle name="Output 5 2 6 3" xfId="32448"/>
    <cellStyle name="Output 5 2 7" xfId="16753"/>
    <cellStyle name="Output 5 2 7 2" xfId="37940"/>
    <cellStyle name="Output 5 2 8" xfId="27011"/>
    <cellStyle name="Output 5 2_Table 2A-1_EFT (Annual)" xfId="3482"/>
    <cellStyle name="Output 5 3" xfId="329"/>
    <cellStyle name="Output 5 3 2" xfId="1317"/>
    <cellStyle name="Output 5 3 2 2" xfId="2587"/>
    <cellStyle name="Output 5 3 2 2 2" xfId="6148"/>
    <cellStyle name="Output 5 3 2 2 2 2" xfId="14342"/>
    <cellStyle name="Output 5 3 2 2 2 2 2" xfId="26314"/>
    <cellStyle name="Output 5 3 2 2 2 2 2 2" xfId="47500"/>
    <cellStyle name="Output 5 3 2 2 2 2 3" xfId="36896"/>
    <cellStyle name="Output 5 3 2 2 2 3" xfId="21201"/>
    <cellStyle name="Output 5 3 2 2 2 3 2" xfId="42388"/>
    <cellStyle name="Output 5 3 2 2 2 4" xfId="31804"/>
    <cellStyle name="Output 5 3 2 2 2_Table 2A-1_EFT (Annual)" xfId="8299"/>
    <cellStyle name="Output 5 3 2 2 3" xfId="11684"/>
    <cellStyle name="Output 5 3 2 2 3 2" xfId="23768"/>
    <cellStyle name="Output 5 3 2 2 3 2 2" xfId="44954"/>
    <cellStyle name="Output 5 3 2 2 3 3" xfId="34350"/>
    <cellStyle name="Output 5 3 2 2 4" xfId="18655"/>
    <cellStyle name="Output 5 3 2 2 4 2" xfId="39842"/>
    <cellStyle name="Output 5 3 2 2 5" xfId="29061"/>
    <cellStyle name="Output 5 3 2 2_Table 2A-1_EFT (Annual)" xfId="8298"/>
    <cellStyle name="Output 5 3 2 3" xfId="1881"/>
    <cellStyle name="Output 5 3 2 3 2" xfId="5442"/>
    <cellStyle name="Output 5 3 2 3 2 2" xfId="13657"/>
    <cellStyle name="Output 5 3 2 3 2 2 2" xfId="25645"/>
    <cellStyle name="Output 5 3 2 3 2 2 2 2" xfId="46831"/>
    <cellStyle name="Output 5 3 2 3 2 2 3" xfId="36227"/>
    <cellStyle name="Output 5 3 2 3 2 3" xfId="20532"/>
    <cellStyle name="Output 5 3 2 3 2 3 2" xfId="41719"/>
    <cellStyle name="Output 5 3 2 3 2 4" xfId="31099"/>
    <cellStyle name="Output 5 3 2 3 2_Table 2A-1_EFT (Annual)" xfId="8301"/>
    <cellStyle name="Output 5 3 2 3 3" xfId="11001"/>
    <cellStyle name="Output 5 3 2 3 3 2" xfId="23099"/>
    <cellStyle name="Output 5 3 2 3 3 2 2" xfId="44285"/>
    <cellStyle name="Output 5 3 2 3 3 3" xfId="33681"/>
    <cellStyle name="Output 5 3 2 3 4" xfId="17986"/>
    <cellStyle name="Output 5 3 2 3 4 2" xfId="39173"/>
    <cellStyle name="Output 5 3 2 3 5" xfId="28356"/>
    <cellStyle name="Output 5 3 2 3_Table 2A-1_EFT (Annual)" xfId="8300"/>
    <cellStyle name="Output 5 3 2 4" xfId="4878"/>
    <cellStyle name="Output 5 3 2 4 2" xfId="13138"/>
    <cellStyle name="Output 5 3 2 4 2 2" xfId="25144"/>
    <cellStyle name="Output 5 3 2 4 2 2 2" xfId="46330"/>
    <cellStyle name="Output 5 3 2 4 2 3" xfId="35726"/>
    <cellStyle name="Output 5 3 2 4 3" xfId="20031"/>
    <cellStyle name="Output 5 3 2 4 3 2" xfId="41218"/>
    <cellStyle name="Output 5 3 2 4 4" xfId="30535"/>
    <cellStyle name="Output 5 3 2 4_Table 2A-1_EFT (Annual)" xfId="8302"/>
    <cellStyle name="Output 5 3 2 5" xfId="10482"/>
    <cellStyle name="Output 5 3 2 5 2" xfId="22598"/>
    <cellStyle name="Output 5 3 2 5 2 2" xfId="43784"/>
    <cellStyle name="Output 5 3 2 5 3" xfId="33180"/>
    <cellStyle name="Output 5 3 2 6" xfId="17485"/>
    <cellStyle name="Output 5 3 2 6 2" xfId="38672"/>
    <cellStyle name="Output 5 3 2 7" xfId="27792"/>
    <cellStyle name="Output 5 3 2_Table 2A-1_EFT (Annual)" xfId="3485"/>
    <cellStyle name="Output 5 3 3" xfId="2056"/>
    <cellStyle name="Output 5 3 3 2" xfId="5617"/>
    <cellStyle name="Output 5 3 3 2 2" xfId="13832"/>
    <cellStyle name="Output 5 3 3 2 2 2" xfId="25820"/>
    <cellStyle name="Output 5 3 3 2 2 2 2" xfId="47006"/>
    <cellStyle name="Output 5 3 3 2 2 3" xfId="36402"/>
    <cellStyle name="Output 5 3 3 2 3" xfId="20707"/>
    <cellStyle name="Output 5 3 3 2 3 2" xfId="41894"/>
    <cellStyle name="Output 5 3 3 2 4" xfId="31274"/>
    <cellStyle name="Output 5 3 3 2_Table 2A-1_EFT (Annual)" xfId="8304"/>
    <cellStyle name="Output 5 3 3 3" xfId="11176"/>
    <cellStyle name="Output 5 3 3 3 2" xfId="23274"/>
    <cellStyle name="Output 5 3 3 3 2 2" xfId="44460"/>
    <cellStyle name="Output 5 3 3 3 3" xfId="33856"/>
    <cellStyle name="Output 5 3 3 4" xfId="18161"/>
    <cellStyle name="Output 5 3 3 4 2" xfId="39348"/>
    <cellStyle name="Output 5 3 3 5" xfId="28531"/>
    <cellStyle name="Output 5 3 3_Table 2A-1_EFT (Annual)" xfId="8303"/>
    <cellStyle name="Output 5 3 4" xfId="1697"/>
    <cellStyle name="Output 5 3 4 2" xfId="5258"/>
    <cellStyle name="Output 5 3 4 2 2" xfId="13491"/>
    <cellStyle name="Output 5 3 4 2 2 2" xfId="25485"/>
    <cellStyle name="Output 5 3 4 2 2 2 2" xfId="46671"/>
    <cellStyle name="Output 5 3 4 2 2 3" xfId="36067"/>
    <cellStyle name="Output 5 3 4 2 3" xfId="20372"/>
    <cellStyle name="Output 5 3 4 2 3 2" xfId="41559"/>
    <cellStyle name="Output 5 3 4 2 4" xfId="30915"/>
    <cellStyle name="Output 5 3 4 2_Table 2A-1_EFT (Annual)" xfId="8306"/>
    <cellStyle name="Output 5 3 4 3" xfId="10835"/>
    <cellStyle name="Output 5 3 4 3 2" xfId="22939"/>
    <cellStyle name="Output 5 3 4 3 2 2" xfId="44125"/>
    <cellStyle name="Output 5 3 4 3 3" xfId="33521"/>
    <cellStyle name="Output 5 3 4 4" xfId="17826"/>
    <cellStyle name="Output 5 3 4 4 2" xfId="39013"/>
    <cellStyle name="Output 5 3 4 5" xfId="28172"/>
    <cellStyle name="Output 5 3 4_Table 2A-1_EFT (Annual)" xfId="8305"/>
    <cellStyle name="Output 5 3 5" xfId="3899"/>
    <cellStyle name="Output 5 3 5 2" xfId="12231"/>
    <cellStyle name="Output 5 3 5 2 2" xfId="24256"/>
    <cellStyle name="Output 5 3 5 2 2 2" xfId="45442"/>
    <cellStyle name="Output 5 3 5 2 3" xfId="34838"/>
    <cellStyle name="Output 5 3 5 3" xfId="19143"/>
    <cellStyle name="Output 5 3 5 3 2" xfId="40330"/>
    <cellStyle name="Output 5 3 5 4" xfId="29587"/>
    <cellStyle name="Output 5 3 5_Table 2A-1_EFT (Annual)" xfId="8307"/>
    <cellStyle name="Output 5 3 6" xfId="9568"/>
    <cellStyle name="Output 5 3 6 2" xfId="21710"/>
    <cellStyle name="Output 5 3 6 2 2" xfId="42896"/>
    <cellStyle name="Output 5 3 6 3" xfId="32292"/>
    <cellStyle name="Output 5 3 7" xfId="16597"/>
    <cellStyle name="Output 5 3 7 2" xfId="37784"/>
    <cellStyle name="Output 5 3 8" xfId="26844"/>
    <cellStyle name="Output 5 3_Table 2A-1_EFT (Annual)" xfId="3484"/>
    <cellStyle name="Output 5 4" xfId="1151"/>
    <cellStyle name="Output 5 4 2" xfId="2421"/>
    <cellStyle name="Output 5 4 2 2" xfId="5982"/>
    <cellStyle name="Output 5 4 2 2 2" xfId="14176"/>
    <cellStyle name="Output 5 4 2 2 2 2" xfId="26148"/>
    <cellStyle name="Output 5 4 2 2 2 2 2" xfId="47334"/>
    <cellStyle name="Output 5 4 2 2 2 3" xfId="36730"/>
    <cellStyle name="Output 5 4 2 2 3" xfId="21035"/>
    <cellStyle name="Output 5 4 2 2 3 2" xfId="42222"/>
    <cellStyle name="Output 5 4 2 2 4" xfId="31638"/>
    <cellStyle name="Output 5 4 2 2_Table 2A-1_EFT (Annual)" xfId="8309"/>
    <cellStyle name="Output 5 4 2 3" xfId="11518"/>
    <cellStyle name="Output 5 4 2 3 2" xfId="23602"/>
    <cellStyle name="Output 5 4 2 3 2 2" xfId="44788"/>
    <cellStyle name="Output 5 4 2 3 3" xfId="34184"/>
    <cellStyle name="Output 5 4 2 4" xfId="18489"/>
    <cellStyle name="Output 5 4 2 4 2" xfId="39676"/>
    <cellStyle name="Output 5 4 2 5" xfId="28895"/>
    <cellStyle name="Output 5 4 2_Table 2A-1_EFT (Annual)" xfId="8308"/>
    <cellStyle name="Output 5 4 3" xfId="1817"/>
    <cellStyle name="Output 5 4 3 2" xfId="5378"/>
    <cellStyle name="Output 5 4 3 2 2" xfId="13593"/>
    <cellStyle name="Output 5 4 3 2 2 2" xfId="25581"/>
    <cellStyle name="Output 5 4 3 2 2 2 2" xfId="46767"/>
    <cellStyle name="Output 5 4 3 2 2 3" xfId="36163"/>
    <cellStyle name="Output 5 4 3 2 3" xfId="20468"/>
    <cellStyle name="Output 5 4 3 2 3 2" xfId="41655"/>
    <cellStyle name="Output 5 4 3 2 4" xfId="31035"/>
    <cellStyle name="Output 5 4 3 2_Table 2A-1_EFT (Annual)" xfId="8311"/>
    <cellStyle name="Output 5 4 3 3" xfId="10937"/>
    <cellStyle name="Output 5 4 3 3 2" xfId="23035"/>
    <cellStyle name="Output 5 4 3 3 2 2" xfId="44221"/>
    <cellStyle name="Output 5 4 3 3 3" xfId="33617"/>
    <cellStyle name="Output 5 4 3 4" xfId="17922"/>
    <cellStyle name="Output 5 4 3 4 2" xfId="39109"/>
    <cellStyle name="Output 5 4 3 5" xfId="28292"/>
    <cellStyle name="Output 5 4 3_Table 2A-1_EFT (Annual)" xfId="8310"/>
    <cellStyle name="Output 5 4 4" xfId="4712"/>
    <cellStyle name="Output 5 4 4 2" xfId="12972"/>
    <cellStyle name="Output 5 4 4 2 2" xfId="24978"/>
    <cellStyle name="Output 5 4 4 2 2 2" xfId="46164"/>
    <cellStyle name="Output 5 4 4 2 3" xfId="35560"/>
    <cellStyle name="Output 5 4 4 3" xfId="19865"/>
    <cellStyle name="Output 5 4 4 3 2" xfId="41052"/>
    <cellStyle name="Output 5 4 4 4" xfId="30369"/>
    <cellStyle name="Output 5 4 4_Table 2A-1_EFT (Annual)" xfId="8312"/>
    <cellStyle name="Output 5 4 5" xfId="10316"/>
    <cellStyle name="Output 5 4 5 2" xfId="22432"/>
    <cellStyle name="Output 5 4 5 2 2" xfId="43618"/>
    <cellStyle name="Output 5 4 5 3" xfId="33014"/>
    <cellStyle name="Output 5 4 6" xfId="17319"/>
    <cellStyle name="Output 5 4 6 2" xfId="38506"/>
    <cellStyle name="Output 5 4 7" xfId="27626"/>
    <cellStyle name="Output 5 4_Table 2A-1_EFT (Annual)" xfId="3486"/>
    <cellStyle name="Output 5 5" xfId="1816"/>
    <cellStyle name="Output 5 5 2" xfId="5377"/>
    <cellStyle name="Output 5 5 2 2" xfId="13592"/>
    <cellStyle name="Output 5 5 2 2 2" xfId="25580"/>
    <cellStyle name="Output 5 5 2 2 2 2" xfId="46766"/>
    <cellStyle name="Output 5 5 2 2 3" xfId="36162"/>
    <cellStyle name="Output 5 5 2 3" xfId="20467"/>
    <cellStyle name="Output 5 5 2 3 2" xfId="41654"/>
    <cellStyle name="Output 5 5 2 4" xfId="31034"/>
    <cellStyle name="Output 5 5 2_Table 2A-1_EFT (Annual)" xfId="8314"/>
    <cellStyle name="Output 5 5 3" xfId="10936"/>
    <cellStyle name="Output 5 5 3 2" xfId="23034"/>
    <cellStyle name="Output 5 5 3 2 2" xfId="44220"/>
    <cellStyle name="Output 5 5 3 3" xfId="33616"/>
    <cellStyle name="Output 5 5 4" xfId="17921"/>
    <cellStyle name="Output 5 5 4 2" xfId="39108"/>
    <cellStyle name="Output 5 5 5" xfId="28291"/>
    <cellStyle name="Output 5 5_Table 2A-1_EFT (Annual)" xfId="8313"/>
    <cellStyle name="Output 5 6" xfId="1640"/>
    <cellStyle name="Output 5 6 2" xfId="5201"/>
    <cellStyle name="Output 5 6 2 2" xfId="13453"/>
    <cellStyle name="Output 5 6 2 2 2" xfId="25453"/>
    <cellStyle name="Output 5 6 2 2 2 2" xfId="46639"/>
    <cellStyle name="Output 5 6 2 2 3" xfId="36035"/>
    <cellStyle name="Output 5 6 2 3" xfId="20340"/>
    <cellStyle name="Output 5 6 2 3 2" xfId="41527"/>
    <cellStyle name="Output 5 6 2 4" xfId="30858"/>
    <cellStyle name="Output 5 6 2_Table 2A-1_EFT (Annual)" xfId="8316"/>
    <cellStyle name="Output 5 6 3" xfId="10797"/>
    <cellStyle name="Output 5 6 3 2" xfId="22907"/>
    <cellStyle name="Output 5 6 3 2 2" xfId="44093"/>
    <cellStyle name="Output 5 6 3 3" xfId="33489"/>
    <cellStyle name="Output 5 6 4" xfId="17794"/>
    <cellStyle name="Output 5 6 4 2" xfId="38981"/>
    <cellStyle name="Output 5 6 5" xfId="28115"/>
    <cellStyle name="Output 5 6_Table 2A-1_EFT (Annual)" xfId="8315"/>
    <cellStyle name="Output 5 7" xfId="3687"/>
    <cellStyle name="Output 5 7 2" xfId="12059"/>
    <cellStyle name="Output 5 7 2 2" xfId="24090"/>
    <cellStyle name="Output 5 7 2 2 2" xfId="45276"/>
    <cellStyle name="Output 5 7 2 3" xfId="34672"/>
    <cellStyle name="Output 5 7 3" xfId="18977"/>
    <cellStyle name="Output 5 7 3 2" xfId="40164"/>
    <cellStyle name="Output 5 7 4" xfId="29396"/>
    <cellStyle name="Output 5 7_Table 2A-1_EFT (Annual)" xfId="8317"/>
    <cellStyle name="Output 5 8" xfId="9377"/>
    <cellStyle name="Output 5 8 2" xfId="21544"/>
    <cellStyle name="Output 5 8 2 2" xfId="42730"/>
    <cellStyle name="Output 5 8 3" xfId="32126"/>
    <cellStyle name="Output 5 9" xfId="16431"/>
    <cellStyle name="Output 5 9 2" xfId="37618"/>
    <cellStyle name="Output 5_Table 2A-1_EFT (Annual)" xfId="3481"/>
    <cellStyle name="Output 6" xfId="117"/>
    <cellStyle name="Output 6 10" xfId="26672"/>
    <cellStyle name="Output 6 2" xfId="510"/>
    <cellStyle name="Output 6 2 2" xfId="1487"/>
    <cellStyle name="Output 6 2 2 2" xfId="2757"/>
    <cellStyle name="Output 6 2 2 2 2" xfId="6318"/>
    <cellStyle name="Output 6 2 2 2 2 2" xfId="14512"/>
    <cellStyle name="Output 6 2 2 2 2 2 2" xfId="26484"/>
    <cellStyle name="Output 6 2 2 2 2 2 2 2" xfId="47670"/>
    <cellStyle name="Output 6 2 2 2 2 2 3" xfId="37066"/>
    <cellStyle name="Output 6 2 2 2 2 3" xfId="21371"/>
    <cellStyle name="Output 6 2 2 2 2 3 2" xfId="42558"/>
    <cellStyle name="Output 6 2 2 2 2 4" xfId="31974"/>
    <cellStyle name="Output 6 2 2 2 2_Table 2A-1_EFT (Annual)" xfId="8319"/>
    <cellStyle name="Output 6 2 2 2 3" xfId="11854"/>
    <cellStyle name="Output 6 2 2 2 3 2" xfId="23938"/>
    <cellStyle name="Output 6 2 2 2 3 2 2" xfId="45124"/>
    <cellStyle name="Output 6 2 2 2 3 3" xfId="34520"/>
    <cellStyle name="Output 6 2 2 2 4" xfId="18825"/>
    <cellStyle name="Output 6 2 2 2 4 2" xfId="40012"/>
    <cellStyle name="Output 6 2 2 2 5" xfId="29231"/>
    <cellStyle name="Output 6 2 2 2_Table 2A-1_EFT (Annual)" xfId="8318"/>
    <cellStyle name="Output 6 2 2 3" xfId="1917"/>
    <cellStyle name="Output 6 2 2 3 2" xfId="5478"/>
    <cellStyle name="Output 6 2 2 3 2 2" xfId="13693"/>
    <cellStyle name="Output 6 2 2 3 2 2 2" xfId="25681"/>
    <cellStyle name="Output 6 2 2 3 2 2 2 2" xfId="46867"/>
    <cellStyle name="Output 6 2 2 3 2 2 3" xfId="36263"/>
    <cellStyle name="Output 6 2 2 3 2 3" xfId="20568"/>
    <cellStyle name="Output 6 2 2 3 2 3 2" xfId="41755"/>
    <cellStyle name="Output 6 2 2 3 2 4" xfId="31135"/>
    <cellStyle name="Output 6 2 2 3 2_Table 2A-1_EFT (Annual)" xfId="8321"/>
    <cellStyle name="Output 6 2 2 3 3" xfId="11037"/>
    <cellStyle name="Output 6 2 2 3 3 2" xfId="23135"/>
    <cellStyle name="Output 6 2 2 3 3 2 2" xfId="44321"/>
    <cellStyle name="Output 6 2 2 3 3 3" xfId="33717"/>
    <cellStyle name="Output 6 2 2 3 4" xfId="18022"/>
    <cellStyle name="Output 6 2 2 3 4 2" xfId="39209"/>
    <cellStyle name="Output 6 2 2 3 5" xfId="28392"/>
    <cellStyle name="Output 6 2 2 3_Table 2A-1_EFT (Annual)" xfId="8320"/>
    <cellStyle name="Output 6 2 2 4" xfId="5048"/>
    <cellStyle name="Output 6 2 2 4 2" xfId="13308"/>
    <cellStyle name="Output 6 2 2 4 2 2" xfId="25314"/>
    <cellStyle name="Output 6 2 2 4 2 2 2" xfId="46500"/>
    <cellStyle name="Output 6 2 2 4 2 3" xfId="35896"/>
    <cellStyle name="Output 6 2 2 4 3" xfId="20201"/>
    <cellStyle name="Output 6 2 2 4 3 2" xfId="41388"/>
    <cellStyle name="Output 6 2 2 4 4" xfId="30705"/>
    <cellStyle name="Output 6 2 2 4_Table 2A-1_EFT (Annual)" xfId="8322"/>
    <cellStyle name="Output 6 2 2 5" xfId="10652"/>
    <cellStyle name="Output 6 2 2 5 2" xfId="22768"/>
    <cellStyle name="Output 6 2 2 5 2 2" xfId="43954"/>
    <cellStyle name="Output 6 2 2 5 3" xfId="33350"/>
    <cellStyle name="Output 6 2 2 6" xfId="17655"/>
    <cellStyle name="Output 6 2 2 6 2" xfId="38842"/>
    <cellStyle name="Output 6 2 2 7" xfId="27962"/>
    <cellStyle name="Output 6 2 2_Table 2A-1_EFT (Annual)" xfId="3489"/>
    <cellStyle name="Output 6 2 3" xfId="2226"/>
    <cellStyle name="Output 6 2 3 2" xfId="5787"/>
    <cellStyle name="Output 6 2 3 2 2" xfId="14002"/>
    <cellStyle name="Output 6 2 3 2 2 2" xfId="25990"/>
    <cellStyle name="Output 6 2 3 2 2 2 2" xfId="47176"/>
    <cellStyle name="Output 6 2 3 2 2 3" xfId="36572"/>
    <cellStyle name="Output 6 2 3 2 3" xfId="20877"/>
    <cellStyle name="Output 6 2 3 2 3 2" xfId="42064"/>
    <cellStyle name="Output 6 2 3 2 4" xfId="31444"/>
    <cellStyle name="Output 6 2 3 2_Table 2A-1_EFT (Annual)" xfId="8324"/>
    <cellStyle name="Output 6 2 3 3" xfId="11346"/>
    <cellStyle name="Output 6 2 3 3 2" xfId="23444"/>
    <cellStyle name="Output 6 2 3 3 2 2" xfId="44630"/>
    <cellStyle name="Output 6 2 3 3 3" xfId="34026"/>
    <cellStyle name="Output 6 2 3 4" xfId="18331"/>
    <cellStyle name="Output 6 2 3 4 2" xfId="39518"/>
    <cellStyle name="Output 6 2 3 5" xfId="28701"/>
    <cellStyle name="Output 6 2 3_Table 2A-1_EFT (Annual)" xfId="8323"/>
    <cellStyle name="Output 6 2 4" xfId="1742"/>
    <cellStyle name="Output 6 2 4 2" xfId="5303"/>
    <cellStyle name="Output 6 2 4 2 2" xfId="13528"/>
    <cellStyle name="Output 6 2 4 2 2 2" xfId="25519"/>
    <cellStyle name="Output 6 2 4 2 2 2 2" xfId="46705"/>
    <cellStyle name="Output 6 2 4 2 2 3" xfId="36101"/>
    <cellStyle name="Output 6 2 4 2 3" xfId="20406"/>
    <cellStyle name="Output 6 2 4 2 3 2" xfId="41593"/>
    <cellStyle name="Output 6 2 4 2 4" xfId="30960"/>
    <cellStyle name="Output 6 2 4 2_Table 2A-1_EFT (Annual)" xfId="8326"/>
    <cellStyle name="Output 6 2 4 3" xfId="10871"/>
    <cellStyle name="Output 6 2 4 3 2" xfId="22973"/>
    <cellStyle name="Output 6 2 4 3 2 2" xfId="44159"/>
    <cellStyle name="Output 6 2 4 3 3" xfId="33555"/>
    <cellStyle name="Output 6 2 4 4" xfId="17860"/>
    <cellStyle name="Output 6 2 4 4 2" xfId="39047"/>
    <cellStyle name="Output 6 2 4 5" xfId="28217"/>
    <cellStyle name="Output 6 2 4_Table 2A-1_EFT (Annual)" xfId="8325"/>
    <cellStyle name="Output 6 2 5" xfId="4080"/>
    <cellStyle name="Output 6 2 5 2" xfId="12404"/>
    <cellStyle name="Output 6 2 5 2 2" xfId="24426"/>
    <cellStyle name="Output 6 2 5 2 2 2" xfId="45612"/>
    <cellStyle name="Output 6 2 5 2 3" xfId="35008"/>
    <cellStyle name="Output 6 2 5 3" xfId="19313"/>
    <cellStyle name="Output 6 2 5 3 2" xfId="40500"/>
    <cellStyle name="Output 6 2 5 4" xfId="29768"/>
    <cellStyle name="Output 6 2 5_Table 2A-1_EFT (Annual)" xfId="8327"/>
    <cellStyle name="Output 6 2 6" xfId="9743"/>
    <cellStyle name="Output 6 2 6 2" xfId="21880"/>
    <cellStyle name="Output 6 2 6 2 2" xfId="43066"/>
    <cellStyle name="Output 6 2 6 3" xfId="32462"/>
    <cellStyle name="Output 6 2 7" xfId="16767"/>
    <cellStyle name="Output 6 2 7 2" xfId="37954"/>
    <cellStyle name="Output 6 2 8" xfId="27025"/>
    <cellStyle name="Output 6 2_Table 2A-1_EFT (Annual)" xfId="3488"/>
    <cellStyle name="Output 6 3" xfId="348"/>
    <cellStyle name="Output 6 3 2" xfId="1331"/>
    <cellStyle name="Output 6 3 2 2" xfId="2601"/>
    <cellStyle name="Output 6 3 2 2 2" xfId="6162"/>
    <cellStyle name="Output 6 3 2 2 2 2" xfId="14356"/>
    <cellStyle name="Output 6 3 2 2 2 2 2" xfId="26328"/>
    <cellStyle name="Output 6 3 2 2 2 2 2 2" xfId="47514"/>
    <cellStyle name="Output 6 3 2 2 2 2 3" xfId="36910"/>
    <cellStyle name="Output 6 3 2 2 2 3" xfId="21215"/>
    <cellStyle name="Output 6 3 2 2 2 3 2" xfId="42402"/>
    <cellStyle name="Output 6 3 2 2 2 4" xfId="31818"/>
    <cellStyle name="Output 6 3 2 2 2_Table 2A-1_EFT (Annual)" xfId="8329"/>
    <cellStyle name="Output 6 3 2 2 3" xfId="11698"/>
    <cellStyle name="Output 6 3 2 2 3 2" xfId="23782"/>
    <cellStyle name="Output 6 3 2 2 3 2 2" xfId="44968"/>
    <cellStyle name="Output 6 3 2 2 3 3" xfId="34364"/>
    <cellStyle name="Output 6 3 2 2 4" xfId="18669"/>
    <cellStyle name="Output 6 3 2 2 4 2" xfId="39856"/>
    <cellStyle name="Output 6 3 2 2 5" xfId="29075"/>
    <cellStyle name="Output 6 3 2 2_Table 2A-1_EFT (Annual)" xfId="8328"/>
    <cellStyle name="Output 6 3 2 3" xfId="1886"/>
    <cellStyle name="Output 6 3 2 3 2" xfId="5447"/>
    <cellStyle name="Output 6 3 2 3 2 2" xfId="13662"/>
    <cellStyle name="Output 6 3 2 3 2 2 2" xfId="25650"/>
    <cellStyle name="Output 6 3 2 3 2 2 2 2" xfId="46836"/>
    <cellStyle name="Output 6 3 2 3 2 2 3" xfId="36232"/>
    <cellStyle name="Output 6 3 2 3 2 3" xfId="20537"/>
    <cellStyle name="Output 6 3 2 3 2 3 2" xfId="41724"/>
    <cellStyle name="Output 6 3 2 3 2 4" xfId="31104"/>
    <cellStyle name="Output 6 3 2 3 2_Table 2A-1_EFT (Annual)" xfId="8331"/>
    <cellStyle name="Output 6 3 2 3 3" xfId="11006"/>
    <cellStyle name="Output 6 3 2 3 3 2" xfId="23104"/>
    <cellStyle name="Output 6 3 2 3 3 2 2" xfId="44290"/>
    <cellStyle name="Output 6 3 2 3 3 3" xfId="33686"/>
    <cellStyle name="Output 6 3 2 3 4" xfId="17991"/>
    <cellStyle name="Output 6 3 2 3 4 2" xfId="39178"/>
    <cellStyle name="Output 6 3 2 3 5" xfId="28361"/>
    <cellStyle name="Output 6 3 2 3_Table 2A-1_EFT (Annual)" xfId="8330"/>
    <cellStyle name="Output 6 3 2 4" xfId="4892"/>
    <cellStyle name="Output 6 3 2 4 2" xfId="13152"/>
    <cellStyle name="Output 6 3 2 4 2 2" xfId="25158"/>
    <cellStyle name="Output 6 3 2 4 2 2 2" xfId="46344"/>
    <cellStyle name="Output 6 3 2 4 2 3" xfId="35740"/>
    <cellStyle name="Output 6 3 2 4 3" xfId="20045"/>
    <cellStyle name="Output 6 3 2 4 3 2" xfId="41232"/>
    <cellStyle name="Output 6 3 2 4 4" xfId="30549"/>
    <cellStyle name="Output 6 3 2 4_Table 2A-1_EFT (Annual)" xfId="8332"/>
    <cellStyle name="Output 6 3 2 5" xfId="10496"/>
    <cellStyle name="Output 6 3 2 5 2" xfId="22612"/>
    <cellStyle name="Output 6 3 2 5 2 2" xfId="43798"/>
    <cellStyle name="Output 6 3 2 5 3" xfId="33194"/>
    <cellStyle name="Output 6 3 2 6" xfId="17499"/>
    <cellStyle name="Output 6 3 2 6 2" xfId="38686"/>
    <cellStyle name="Output 6 3 2 7" xfId="27806"/>
    <cellStyle name="Output 6 3 2_Table 2A-1_EFT (Annual)" xfId="3491"/>
    <cellStyle name="Output 6 3 3" xfId="2070"/>
    <cellStyle name="Output 6 3 3 2" xfId="5631"/>
    <cellStyle name="Output 6 3 3 2 2" xfId="13846"/>
    <cellStyle name="Output 6 3 3 2 2 2" xfId="25834"/>
    <cellStyle name="Output 6 3 3 2 2 2 2" xfId="47020"/>
    <cellStyle name="Output 6 3 3 2 2 3" xfId="36416"/>
    <cellStyle name="Output 6 3 3 2 3" xfId="20721"/>
    <cellStyle name="Output 6 3 3 2 3 2" xfId="41908"/>
    <cellStyle name="Output 6 3 3 2 4" xfId="31288"/>
    <cellStyle name="Output 6 3 3 2_Table 2A-1_EFT (Annual)" xfId="8334"/>
    <cellStyle name="Output 6 3 3 3" xfId="11190"/>
    <cellStyle name="Output 6 3 3 3 2" xfId="23288"/>
    <cellStyle name="Output 6 3 3 3 2 2" xfId="44474"/>
    <cellStyle name="Output 6 3 3 3 3" xfId="33870"/>
    <cellStyle name="Output 6 3 3 4" xfId="18175"/>
    <cellStyle name="Output 6 3 3 4 2" xfId="39362"/>
    <cellStyle name="Output 6 3 3 5" xfId="28545"/>
    <cellStyle name="Output 6 3 3_Table 2A-1_EFT (Annual)" xfId="8333"/>
    <cellStyle name="Output 6 3 4" xfId="1706"/>
    <cellStyle name="Output 6 3 4 2" xfId="5267"/>
    <cellStyle name="Output 6 3 4 2 2" xfId="13496"/>
    <cellStyle name="Output 6 3 4 2 2 2" xfId="25489"/>
    <cellStyle name="Output 6 3 4 2 2 2 2" xfId="46675"/>
    <cellStyle name="Output 6 3 4 2 2 3" xfId="36071"/>
    <cellStyle name="Output 6 3 4 2 3" xfId="20376"/>
    <cellStyle name="Output 6 3 4 2 3 2" xfId="41563"/>
    <cellStyle name="Output 6 3 4 2 4" xfId="30924"/>
    <cellStyle name="Output 6 3 4 2_Table 2A-1_EFT (Annual)" xfId="8336"/>
    <cellStyle name="Output 6 3 4 3" xfId="10840"/>
    <cellStyle name="Output 6 3 4 3 2" xfId="22943"/>
    <cellStyle name="Output 6 3 4 3 2 2" xfId="44129"/>
    <cellStyle name="Output 6 3 4 3 3" xfId="33525"/>
    <cellStyle name="Output 6 3 4 4" xfId="17830"/>
    <cellStyle name="Output 6 3 4 4 2" xfId="39017"/>
    <cellStyle name="Output 6 3 4 5" xfId="28181"/>
    <cellStyle name="Output 6 3 4_Table 2A-1_EFT (Annual)" xfId="8335"/>
    <cellStyle name="Output 6 3 5" xfId="3918"/>
    <cellStyle name="Output 6 3 5 2" xfId="12246"/>
    <cellStyle name="Output 6 3 5 2 2" xfId="24270"/>
    <cellStyle name="Output 6 3 5 2 2 2" xfId="45456"/>
    <cellStyle name="Output 6 3 5 2 3" xfId="34852"/>
    <cellStyle name="Output 6 3 5 3" xfId="19157"/>
    <cellStyle name="Output 6 3 5 3 2" xfId="40344"/>
    <cellStyle name="Output 6 3 5 4" xfId="29606"/>
    <cellStyle name="Output 6 3 5_Table 2A-1_EFT (Annual)" xfId="8337"/>
    <cellStyle name="Output 6 3 6" xfId="9583"/>
    <cellStyle name="Output 6 3 6 2" xfId="21724"/>
    <cellStyle name="Output 6 3 6 2 2" xfId="42910"/>
    <cellStyle name="Output 6 3 6 3" xfId="32306"/>
    <cellStyle name="Output 6 3 7" xfId="16611"/>
    <cellStyle name="Output 6 3 7 2" xfId="37798"/>
    <cellStyle name="Output 6 3 8" xfId="26863"/>
    <cellStyle name="Output 6 3_Table 2A-1_EFT (Annual)" xfId="3490"/>
    <cellStyle name="Output 6 4" xfId="1165"/>
    <cellStyle name="Output 6 4 2" xfId="2435"/>
    <cellStyle name="Output 6 4 2 2" xfId="5996"/>
    <cellStyle name="Output 6 4 2 2 2" xfId="14190"/>
    <cellStyle name="Output 6 4 2 2 2 2" xfId="26162"/>
    <cellStyle name="Output 6 4 2 2 2 2 2" xfId="47348"/>
    <cellStyle name="Output 6 4 2 2 2 3" xfId="36744"/>
    <cellStyle name="Output 6 4 2 2 3" xfId="21049"/>
    <cellStyle name="Output 6 4 2 2 3 2" xfId="42236"/>
    <cellStyle name="Output 6 4 2 2 4" xfId="31652"/>
    <cellStyle name="Output 6 4 2 2_Table 2A-1_EFT (Annual)" xfId="8339"/>
    <cellStyle name="Output 6 4 2 3" xfId="11532"/>
    <cellStyle name="Output 6 4 2 3 2" xfId="23616"/>
    <cellStyle name="Output 6 4 2 3 2 2" xfId="44802"/>
    <cellStyle name="Output 6 4 2 3 3" xfId="34198"/>
    <cellStyle name="Output 6 4 2 4" xfId="18503"/>
    <cellStyle name="Output 6 4 2 4 2" xfId="39690"/>
    <cellStyle name="Output 6 4 2 5" xfId="28909"/>
    <cellStyle name="Output 6 4 2_Table 2A-1_EFT (Annual)" xfId="8338"/>
    <cellStyle name="Output 6 4 3" xfId="1822"/>
    <cellStyle name="Output 6 4 3 2" xfId="5383"/>
    <cellStyle name="Output 6 4 3 2 2" xfId="13598"/>
    <cellStyle name="Output 6 4 3 2 2 2" xfId="25586"/>
    <cellStyle name="Output 6 4 3 2 2 2 2" xfId="46772"/>
    <cellStyle name="Output 6 4 3 2 2 3" xfId="36168"/>
    <cellStyle name="Output 6 4 3 2 3" xfId="20473"/>
    <cellStyle name="Output 6 4 3 2 3 2" xfId="41660"/>
    <cellStyle name="Output 6 4 3 2 4" xfId="31040"/>
    <cellStyle name="Output 6 4 3 2_Table 2A-1_EFT (Annual)" xfId="8341"/>
    <cellStyle name="Output 6 4 3 3" xfId="10942"/>
    <cellStyle name="Output 6 4 3 3 2" xfId="23040"/>
    <cellStyle name="Output 6 4 3 3 2 2" xfId="44226"/>
    <cellStyle name="Output 6 4 3 3 3" xfId="33622"/>
    <cellStyle name="Output 6 4 3 4" xfId="17927"/>
    <cellStyle name="Output 6 4 3 4 2" xfId="39114"/>
    <cellStyle name="Output 6 4 3 5" xfId="28297"/>
    <cellStyle name="Output 6 4 3_Table 2A-1_EFT (Annual)" xfId="8340"/>
    <cellStyle name="Output 6 4 4" xfId="4726"/>
    <cellStyle name="Output 6 4 4 2" xfId="12986"/>
    <cellStyle name="Output 6 4 4 2 2" xfId="24992"/>
    <cellStyle name="Output 6 4 4 2 2 2" xfId="46178"/>
    <cellStyle name="Output 6 4 4 2 3" xfId="35574"/>
    <cellStyle name="Output 6 4 4 3" xfId="19879"/>
    <cellStyle name="Output 6 4 4 3 2" xfId="41066"/>
    <cellStyle name="Output 6 4 4 4" xfId="30383"/>
    <cellStyle name="Output 6 4 4_Table 2A-1_EFT (Annual)" xfId="8342"/>
    <cellStyle name="Output 6 4 5" xfId="10330"/>
    <cellStyle name="Output 6 4 5 2" xfId="22446"/>
    <cellStyle name="Output 6 4 5 2 2" xfId="43632"/>
    <cellStyle name="Output 6 4 5 3" xfId="33028"/>
    <cellStyle name="Output 6 4 6" xfId="17333"/>
    <cellStyle name="Output 6 4 6 2" xfId="38520"/>
    <cellStyle name="Output 6 4 7" xfId="27640"/>
    <cellStyle name="Output 6 4_Table 2A-1_EFT (Annual)" xfId="3492"/>
    <cellStyle name="Output 6 5" xfId="1798"/>
    <cellStyle name="Output 6 5 2" xfId="5359"/>
    <cellStyle name="Output 6 5 2 2" xfId="13574"/>
    <cellStyle name="Output 6 5 2 2 2" xfId="25562"/>
    <cellStyle name="Output 6 5 2 2 2 2" xfId="46748"/>
    <cellStyle name="Output 6 5 2 2 3" xfId="36144"/>
    <cellStyle name="Output 6 5 2 3" xfId="20449"/>
    <cellStyle name="Output 6 5 2 3 2" xfId="41636"/>
    <cellStyle name="Output 6 5 2 4" xfId="31016"/>
    <cellStyle name="Output 6 5 2_Table 2A-1_EFT (Annual)" xfId="8344"/>
    <cellStyle name="Output 6 5 3" xfId="10918"/>
    <cellStyle name="Output 6 5 3 2" xfId="23016"/>
    <cellStyle name="Output 6 5 3 2 2" xfId="44202"/>
    <cellStyle name="Output 6 5 3 3" xfId="33598"/>
    <cellStyle name="Output 6 5 4" xfId="17903"/>
    <cellStyle name="Output 6 5 4 2" xfId="39090"/>
    <cellStyle name="Output 6 5 5" xfId="28273"/>
    <cellStyle name="Output 6 5_Table 2A-1_EFT (Annual)" xfId="8343"/>
    <cellStyle name="Output 6 6" xfId="1649"/>
    <cellStyle name="Output 6 6 2" xfId="5210"/>
    <cellStyle name="Output 6 6 2 2" xfId="13457"/>
    <cellStyle name="Output 6 6 2 2 2" xfId="25457"/>
    <cellStyle name="Output 6 6 2 2 2 2" xfId="46643"/>
    <cellStyle name="Output 6 6 2 2 3" xfId="36039"/>
    <cellStyle name="Output 6 6 2 3" xfId="20344"/>
    <cellStyle name="Output 6 6 2 3 2" xfId="41531"/>
    <cellStyle name="Output 6 6 2 4" xfId="30867"/>
    <cellStyle name="Output 6 6 2_Table 2A-1_EFT (Annual)" xfId="8346"/>
    <cellStyle name="Output 6 6 3" xfId="10802"/>
    <cellStyle name="Output 6 6 3 2" xfId="22911"/>
    <cellStyle name="Output 6 6 3 2 2" xfId="44097"/>
    <cellStyle name="Output 6 6 3 3" xfId="33493"/>
    <cellStyle name="Output 6 6 4" xfId="17798"/>
    <cellStyle name="Output 6 6 4 2" xfId="38985"/>
    <cellStyle name="Output 6 6 5" xfId="28124"/>
    <cellStyle name="Output 6 6_Table 2A-1_EFT (Annual)" xfId="8345"/>
    <cellStyle name="Output 6 7" xfId="3706"/>
    <cellStyle name="Output 6 7 2" xfId="12074"/>
    <cellStyle name="Output 6 7 2 2" xfId="24104"/>
    <cellStyle name="Output 6 7 2 2 2" xfId="45290"/>
    <cellStyle name="Output 6 7 2 3" xfId="34686"/>
    <cellStyle name="Output 6 7 3" xfId="18991"/>
    <cellStyle name="Output 6 7 3 2" xfId="40178"/>
    <cellStyle name="Output 6 7 4" xfId="29415"/>
    <cellStyle name="Output 6 7_Table 2A-1_EFT (Annual)" xfId="8347"/>
    <cellStyle name="Output 6 8" xfId="9393"/>
    <cellStyle name="Output 6 8 2" xfId="21558"/>
    <cellStyle name="Output 6 8 2 2" xfId="42744"/>
    <cellStyle name="Output 6 8 3" xfId="32140"/>
    <cellStyle name="Output 6 9" xfId="16445"/>
    <cellStyle name="Output 6 9 2" xfId="37632"/>
    <cellStyle name="Output 6_Table 2A-1_EFT (Annual)" xfId="3487"/>
    <cellStyle name="Output 7" xfId="111"/>
    <cellStyle name="Output 7 10" xfId="26666"/>
    <cellStyle name="Output 7 2" xfId="504"/>
    <cellStyle name="Output 7 2 2" xfId="1481"/>
    <cellStyle name="Output 7 2 2 2" xfId="2751"/>
    <cellStyle name="Output 7 2 2 2 2" xfId="6312"/>
    <cellStyle name="Output 7 2 2 2 2 2" xfId="14506"/>
    <cellStyle name="Output 7 2 2 2 2 2 2" xfId="26478"/>
    <cellStyle name="Output 7 2 2 2 2 2 2 2" xfId="47664"/>
    <cellStyle name="Output 7 2 2 2 2 2 3" xfId="37060"/>
    <cellStyle name="Output 7 2 2 2 2 3" xfId="21365"/>
    <cellStyle name="Output 7 2 2 2 2 3 2" xfId="42552"/>
    <cellStyle name="Output 7 2 2 2 2 4" xfId="31968"/>
    <cellStyle name="Output 7 2 2 2 2_Table 2A-1_EFT (Annual)" xfId="8349"/>
    <cellStyle name="Output 7 2 2 2 3" xfId="11848"/>
    <cellStyle name="Output 7 2 2 2 3 2" xfId="23932"/>
    <cellStyle name="Output 7 2 2 2 3 2 2" xfId="45118"/>
    <cellStyle name="Output 7 2 2 2 3 3" xfId="34514"/>
    <cellStyle name="Output 7 2 2 2 4" xfId="18819"/>
    <cellStyle name="Output 7 2 2 2 4 2" xfId="40006"/>
    <cellStyle name="Output 7 2 2 2 5" xfId="29225"/>
    <cellStyle name="Output 7 2 2 2_Table 2A-1_EFT (Annual)" xfId="8348"/>
    <cellStyle name="Output 7 2 2 3" xfId="1915"/>
    <cellStyle name="Output 7 2 2 3 2" xfId="5476"/>
    <cellStyle name="Output 7 2 2 3 2 2" xfId="13691"/>
    <cellStyle name="Output 7 2 2 3 2 2 2" xfId="25679"/>
    <cellStyle name="Output 7 2 2 3 2 2 2 2" xfId="46865"/>
    <cellStyle name="Output 7 2 2 3 2 2 3" xfId="36261"/>
    <cellStyle name="Output 7 2 2 3 2 3" xfId="20566"/>
    <cellStyle name="Output 7 2 2 3 2 3 2" xfId="41753"/>
    <cellStyle name="Output 7 2 2 3 2 4" xfId="31133"/>
    <cellStyle name="Output 7 2 2 3 2_Table 2A-1_EFT (Annual)" xfId="8351"/>
    <cellStyle name="Output 7 2 2 3 3" xfId="11035"/>
    <cellStyle name="Output 7 2 2 3 3 2" xfId="23133"/>
    <cellStyle name="Output 7 2 2 3 3 2 2" xfId="44319"/>
    <cellStyle name="Output 7 2 2 3 3 3" xfId="33715"/>
    <cellStyle name="Output 7 2 2 3 4" xfId="18020"/>
    <cellStyle name="Output 7 2 2 3 4 2" xfId="39207"/>
    <cellStyle name="Output 7 2 2 3 5" xfId="28390"/>
    <cellStyle name="Output 7 2 2 3_Table 2A-1_EFT (Annual)" xfId="8350"/>
    <cellStyle name="Output 7 2 2 4" xfId="5042"/>
    <cellStyle name="Output 7 2 2 4 2" xfId="13302"/>
    <cellStyle name="Output 7 2 2 4 2 2" xfId="25308"/>
    <cellStyle name="Output 7 2 2 4 2 2 2" xfId="46494"/>
    <cellStyle name="Output 7 2 2 4 2 3" xfId="35890"/>
    <cellStyle name="Output 7 2 2 4 3" xfId="20195"/>
    <cellStyle name="Output 7 2 2 4 3 2" xfId="41382"/>
    <cellStyle name="Output 7 2 2 4 4" xfId="30699"/>
    <cellStyle name="Output 7 2 2 4_Table 2A-1_EFT (Annual)" xfId="8352"/>
    <cellStyle name="Output 7 2 2 5" xfId="10646"/>
    <cellStyle name="Output 7 2 2 5 2" xfId="22762"/>
    <cellStyle name="Output 7 2 2 5 2 2" xfId="43948"/>
    <cellStyle name="Output 7 2 2 5 3" xfId="33344"/>
    <cellStyle name="Output 7 2 2 6" xfId="17649"/>
    <cellStyle name="Output 7 2 2 6 2" xfId="38836"/>
    <cellStyle name="Output 7 2 2 7" xfId="27956"/>
    <cellStyle name="Output 7 2 2_Table 2A-1_EFT (Annual)" xfId="3495"/>
    <cellStyle name="Output 7 2 3" xfId="2220"/>
    <cellStyle name="Output 7 2 3 2" xfId="5781"/>
    <cellStyle name="Output 7 2 3 2 2" xfId="13996"/>
    <cellStyle name="Output 7 2 3 2 2 2" xfId="25984"/>
    <cellStyle name="Output 7 2 3 2 2 2 2" xfId="47170"/>
    <cellStyle name="Output 7 2 3 2 2 3" xfId="36566"/>
    <cellStyle name="Output 7 2 3 2 3" xfId="20871"/>
    <cellStyle name="Output 7 2 3 2 3 2" xfId="42058"/>
    <cellStyle name="Output 7 2 3 2 4" xfId="31438"/>
    <cellStyle name="Output 7 2 3 2_Table 2A-1_EFT (Annual)" xfId="8354"/>
    <cellStyle name="Output 7 2 3 3" xfId="11340"/>
    <cellStyle name="Output 7 2 3 3 2" xfId="23438"/>
    <cellStyle name="Output 7 2 3 3 2 2" xfId="44624"/>
    <cellStyle name="Output 7 2 3 3 3" xfId="34020"/>
    <cellStyle name="Output 7 2 3 4" xfId="18325"/>
    <cellStyle name="Output 7 2 3 4 2" xfId="39512"/>
    <cellStyle name="Output 7 2 3 5" xfId="28695"/>
    <cellStyle name="Output 7 2 3_Table 2A-1_EFT (Annual)" xfId="8353"/>
    <cellStyle name="Output 7 2 4" xfId="1740"/>
    <cellStyle name="Output 7 2 4 2" xfId="5301"/>
    <cellStyle name="Output 7 2 4 2 2" xfId="13526"/>
    <cellStyle name="Output 7 2 4 2 2 2" xfId="25517"/>
    <cellStyle name="Output 7 2 4 2 2 2 2" xfId="46703"/>
    <cellStyle name="Output 7 2 4 2 2 3" xfId="36099"/>
    <cellStyle name="Output 7 2 4 2 3" xfId="20404"/>
    <cellStyle name="Output 7 2 4 2 3 2" xfId="41591"/>
    <cellStyle name="Output 7 2 4 2 4" xfId="30958"/>
    <cellStyle name="Output 7 2 4 2_Table 2A-1_EFT (Annual)" xfId="8356"/>
    <cellStyle name="Output 7 2 4 3" xfId="10869"/>
    <cellStyle name="Output 7 2 4 3 2" xfId="22971"/>
    <cellStyle name="Output 7 2 4 3 2 2" xfId="44157"/>
    <cellStyle name="Output 7 2 4 3 3" xfId="33553"/>
    <cellStyle name="Output 7 2 4 4" xfId="17858"/>
    <cellStyle name="Output 7 2 4 4 2" xfId="39045"/>
    <cellStyle name="Output 7 2 4 5" xfId="28215"/>
    <cellStyle name="Output 7 2 4_Table 2A-1_EFT (Annual)" xfId="8355"/>
    <cellStyle name="Output 7 2 5" xfId="4074"/>
    <cellStyle name="Output 7 2 5 2" xfId="12398"/>
    <cellStyle name="Output 7 2 5 2 2" xfId="24420"/>
    <cellStyle name="Output 7 2 5 2 2 2" xfId="45606"/>
    <cellStyle name="Output 7 2 5 2 3" xfId="35002"/>
    <cellStyle name="Output 7 2 5 3" xfId="19307"/>
    <cellStyle name="Output 7 2 5 3 2" xfId="40494"/>
    <cellStyle name="Output 7 2 5 4" xfId="29762"/>
    <cellStyle name="Output 7 2 5_Table 2A-1_EFT (Annual)" xfId="8357"/>
    <cellStyle name="Output 7 2 6" xfId="9737"/>
    <cellStyle name="Output 7 2 6 2" xfId="21874"/>
    <cellStyle name="Output 7 2 6 2 2" xfId="43060"/>
    <cellStyle name="Output 7 2 6 3" xfId="32456"/>
    <cellStyle name="Output 7 2 7" xfId="16761"/>
    <cellStyle name="Output 7 2 7 2" xfId="37948"/>
    <cellStyle name="Output 7 2 8" xfId="27019"/>
    <cellStyle name="Output 7 2_Table 2A-1_EFT (Annual)" xfId="3494"/>
    <cellStyle name="Output 7 3" xfId="342"/>
    <cellStyle name="Output 7 3 2" xfId="1325"/>
    <cellStyle name="Output 7 3 2 2" xfId="2595"/>
    <cellStyle name="Output 7 3 2 2 2" xfId="6156"/>
    <cellStyle name="Output 7 3 2 2 2 2" xfId="14350"/>
    <cellStyle name="Output 7 3 2 2 2 2 2" xfId="26322"/>
    <cellStyle name="Output 7 3 2 2 2 2 2 2" xfId="47508"/>
    <cellStyle name="Output 7 3 2 2 2 2 3" xfId="36904"/>
    <cellStyle name="Output 7 3 2 2 2 3" xfId="21209"/>
    <cellStyle name="Output 7 3 2 2 2 3 2" xfId="42396"/>
    <cellStyle name="Output 7 3 2 2 2 4" xfId="31812"/>
    <cellStyle name="Output 7 3 2 2 2_Table 2A-1_EFT (Annual)" xfId="8359"/>
    <cellStyle name="Output 7 3 2 2 3" xfId="11692"/>
    <cellStyle name="Output 7 3 2 2 3 2" xfId="23776"/>
    <cellStyle name="Output 7 3 2 2 3 2 2" xfId="44962"/>
    <cellStyle name="Output 7 3 2 2 3 3" xfId="34358"/>
    <cellStyle name="Output 7 3 2 2 4" xfId="18663"/>
    <cellStyle name="Output 7 3 2 2 4 2" xfId="39850"/>
    <cellStyle name="Output 7 3 2 2 5" xfId="29069"/>
    <cellStyle name="Output 7 3 2 2_Table 2A-1_EFT (Annual)" xfId="8358"/>
    <cellStyle name="Output 7 3 2 3" xfId="1884"/>
    <cellStyle name="Output 7 3 2 3 2" xfId="5445"/>
    <cellStyle name="Output 7 3 2 3 2 2" xfId="13660"/>
    <cellStyle name="Output 7 3 2 3 2 2 2" xfId="25648"/>
    <cellStyle name="Output 7 3 2 3 2 2 2 2" xfId="46834"/>
    <cellStyle name="Output 7 3 2 3 2 2 3" xfId="36230"/>
    <cellStyle name="Output 7 3 2 3 2 3" xfId="20535"/>
    <cellStyle name="Output 7 3 2 3 2 3 2" xfId="41722"/>
    <cellStyle name="Output 7 3 2 3 2 4" xfId="31102"/>
    <cellStyle name="Output 7 3 2 3 2_Table 2A-1_EFT (Annual)" xfId="8361"/>
    <cellStyle name="Output 7 3 2 3 3" xfId="11004"/>
    <cellStyle name="Output 7 3 2 3 3 2" xfId="23102"/>
    <cellStyle name="Output 7 3 2 3 3 2 2" xfId="44288"/>
    <cellStyle name="Output 7 3 2 3 3 3" xfId="33684"/>
    <cellStyle name="Output 7 3 2 3 4" xfId="17989"/>
    <cellStyle name="Output 7 3 2 3 4 2" xfId="39176"/>
    <cellStyle name="Output 7 3 2 3 5" xfId="28359"/>
    <cellStyle name="Output 7 3 2 3_Table 2A-1_EFT (Annual)" xfId="8360"/>
    <cellStyle name="Output 7 3 2 4" xfId="4886"/>
    <cellStyle name="Output 7 3 2 4 2" xfId="13146"/>
    <cellStyle name="Output 7 3 2 4 2 2" xfId="25152"/>
    <cellStyle name="Output 7 3 2 4 2 2 2" xfId="46338"/>
    <cellStyle name="Output 7 3 2 4 2 3" xfId="35734"/>
    <cellStyle name="Output 7 3 2 4 3" xfId="20039"/>
    <cellStyle name="Output 7 3 2 4 3 2" xfId="41226"/>
    <cellStyle name="Output 7 3 2 4 4" xfId="30543"/>
    <cellStyle name="Output 7 3 2 4_Table 2A-1_EFT (Annual)" xfId="8362"/>
    <cellStyle name="Output 7 3 2 5" xfId="10490"/>
    <cellStyle name="Output 7 3 2 5 2" xfId="22606"/>
    <cellStyle name="Output 7 3 2 5 2 2" xfId="43792"/>
    <cellStyle name="Output 7 3 2 5 3" xfId="33188"/>
    <cellStyle name="Output 7 3 2 6" xfId="17493"/>
    <cellStyle name="Output 7 3 2 6 2" xfId="38680"/>
    <cellStyle name="Output 7 3 2 7" xfId="27800"/>
    <cellStyle name="Output 7 3 2_Table 2A-1_EFT (Annual)" xfId="3497"/>
    <cellStyle name="Output 7 3 3" xfId="2064"/>
    <cellStyle name="Output 7 3 3 2" xfId="5625"/>
    <cellStyle name="Output 7 3 3 2 2" xfId="13840"/>
    <cellStyle name="Output 7 3 3 2 2 2" xfId="25828"/>
    <cellStyle name="Output 7 3 3 2 2 2 2" xfId="47014"/>
    <cellStyle name="Output 7 3 3 2 2 3" xfId="36410"/>
    <cellStyle name="Output 7 3 3 2 3" xfId="20715"/>
    <cellStyle name="Output 7 3 3 2 3 2" xfId="41902"/>
    <cellStyle name="Output 7 3 3 2 4" xfId="31282"/>
    <cellStyle name="Output 7 3 3 2_Table 2A-1_EFT (Annual)" xfId="8364"/>
    <cellStyle name="Output 7 3 3 3" xfId="11184"/>
    <cellStyle name="Output 7 3 3 3 2" xfId="23282"/>
    <cellStyle name="Output 7 3 3 3 2 2" xfId="44468"/>
    <cellStyle name="Output 7 3 3 3 3" xfId="33864"/>
    <cellStyle name="Output 7 3 3 4" xfId="18169"/>
    <cellStyle name="Output 7 3 3 4 2" xfId="39356"/>
    <cellStyle name="Output 7 3 3 5" xfId="28539"/>
    <cellStyle name="Output 7 3 3_Table 2A-1_EFT (Annual)" xfId="8363"/>
    <cellStyle name="Output 7 3 4" xfId="1704"/>
    <cellStyle name="Output 7 3 4 2" xfId="5265"/>
    <cellStyle name="Output 7 3 4 2 2" xfId="13494"/>
    <cellStyle name="Output 7 3 4 2 2 2" xfId="25487"/>
    <cellStyle name="Output 7 3 4 2 2 2 2" xfId="46673"/>
    <cellStyle name="Output 7 3 4 2 2 3" xfId="36069"/>
    <cellStyle name="Output 7 3 4 2 3" xfId="20374"/>
    <cellStyle name="Output 7 3 4 2 3 2" xfId="41561"/>
    <cellStyle name="Output 7 3 4 2 4" xfId="30922"/>
    <cellStyle name="Output 7 3 4 2_Table 2A-1_EFT (Annual)" xfId="8366"/>
    <cellStyle name="Output 7 3 4 3" xfId="10838"/>
    <cellStyle name="Output 7 3 4 3 2" xfId="22941"/>
    <cellStyle name="Output 7 3 4 3 2 2" xfId="44127"/>
    <cellStyle name="Output 7 3 4 3 3" xfId="33523"/>
    <cellStyle name="Output 7 3 4 4" xfId="17828"/>
    <cellStyle name="Output 7 3 4 4 2" xfId="39015"/>
    <cellStyle name="Output 7 3 4 5" xfId="28179"/>
    <cellStyle name="Output 7 3 4_Table 2A-1_EFT (Annual)" xfId="8365"/>
    <cellStyle name="Output 7 3 5" xfId="3912"/>
    <cellStyle name="Output 7 3 5 2" xfId="12240"/>
    <cellStyle name="Output 7 3 5 2 2" xfId="24264"/>
    <cellStyle name="Output 7 3 5 2 2 2" xfId="45450"/>
    <cellStyle name="Output 7 3 5 2 3" xfId="34846"/>
    <cellStyle name="Output 7 3 5 3" xfId="19151"/>
    <cellStyle name="Output 7 3 5 3 2" xfId="40338"/>
    <cellStyle name="Output 7 3 5 4" xfId="29600"/>
    <cellStyle name="Output 7 3 5_Table 2A-1_EFT (Annual)" xfId="8367"/>
    <cellStyle name="Output 7 3 6" xfId="9577"/>
    <cellStyle name="Output 7 3 6 2" xfId="21718"/>
    <cellStyle name="Output 7 3 6 2 2" xfId="42904"/>
    <cellStyle name="Output 7 3 6 3" xfId="32300"/>
    <cellStyle name="Output 7 3 7" xfId="16605"/>
    <cellStyle name="Output 7 3 7 2" xfId="37792"/>
    <cellStyle name="Output 7 3 8" xfId="26857"/>
    <cellStyle name="Output 7 3_Table 2A-1_EFT (Annual)" xfId="3496"/>
    <cellStyle name="Output 7 4" xfId="1159"/>
    <cellStyle name="Output 7 4 2" xfId="2429"/>
    <cellStyle name="Output 7 4 2 2" xfId="5990"/>
    <cellStyle name="Output 7 4 2 2 2" xfId="14184"/>
    <cellStyle name="Output 7 4 2 2 2 2" xfId="26156"/>
    <cellStyle name="Output 7 4 2 2 2 2 2" xfId="47342"/>
    <cellStyle name="Output 7 4 2 2 2 3" xfId="36738"/>
    <cellStyle name="Output 7 4 2 2 3" xfId="21043"/>
    <cellStyle name="Output 7 4 2 2 3 2" xfId="42230"/>
    <cellStyle name="Output 7 4 2 2 4" xfId="31646"/>
    <cellStyle name="Output 7 4 2 2_Table 2A-1_EFT (Annual)" xfId="8369"/>
    <cellStyle name="Output 7 4 2 3" xfId="11526"/>
    <cellStyle name="Output 7 4 2 3 2" xfId="23610"/>
    <cellStyle name="Output 7 4 2 3 2 2" xfId="44796"/>
    <cellStyle name="Output 7 4 2 3 3" xfId="34192"/>
    <cellStyle name="Output 7 4 2 4" xfId="18497"/>
    <cellStyle name="Output 7 4 2 4 2" xfId="39684"/>
    <cellStyle name="Output 7 4 2 5" xfId="28903"/>
    <cellStyle name="Output 7 4 2_Table 2A-1_EFT (Annual)" xfId="8368"/>
    <cellStyle name="Output 7 4 3" xfId="1820"/>
    <cellStyle name="Output 7 4 3 2" xfId="5381"/>
    <cellStyle name="Output 7 4 3 2 2" xfId="13596"/>
    <cellStyle name="Output 7 4 3 2 2 2" xfId="25584"/>
    <cellStyle name="Output 7 4 3 2 2 2 2" xfId="46770"/>
    <cellStyle name="Output 7 4 3 2 2 3" xfId="36166"/>
    <cellStyle name="Output 7 4 3 2 3" xfId="20471"/>
    <cellStyle name="Output 7 4 3 2 3 2" xfId="41658"/>
    <cellStyle name="Output 7 4 3 2 4" xfId="31038"/>
    <cellStyle name="Output 7 4 3 2_Table 2A-1_EFT (Annual)" xfId="8371"/>
    <cellStyle name="Output 7 4 3 3" xfId="10940"/>
    <cellStyle name="Output 7 4 3 3 2" xfId="23038"/>
    <cellStyle name="Output 7 4 3 3 2 2" xfId="44224"/>
    <cellStyle name="Output 7 4 3 3 3" xfId="33620"/>
    <cellStyle name="Output 7 4 3 4" xfId="17925"/>
    <cellStyle name="Output 7 4 3 4 2" xfId="39112"/>
    <cellStyle name="Output 7 4 3 5" xfId="28295"/>
    <cellStyle name="Output 7 4 3_Table 2A-1_EFT (Annual)" xfId="8370"/>
    <cellStyle name="Output 7 4 4" xfId="4720"/>
    <cellStyle name="Output 7 4 4 2" xfId="12980"/>
    <cellStyle name="Output 7 4 4 2 2" xfId="24986"/>
    <cellStyle name="Output 7 4 4 2 2 2" xfId="46172"/>
    <cellStyle name="Output 7 4 4 2 3" xfId="35568"/>
    <cellStyle name="Output 7 4 4 3" xfId="19873"/>
    <cellStyle name="Output 7 4 4 3 2" xfId="41060"/>
    <cellStyle name="Output 7 4 4 4" xfId="30377"/>
    <cellStyle name="Output 7 4 4_Table 2A-1_EFT (Annual)" xfId="8372"/>
    <cellStyle name="Output 7 4 5" xfId="10324"/>
    <cellStyle name="Output 7 4 5 2" xfId="22440"/>
    <cellStyle name="Output 7 4 5 2 2" xfId="43626"/>
    <cellStyle name="Output 7 4 5 3" xfId="33022"/>
    <cellStyle name="Output 7 4 6" xfId="17327"/>
    <cellStyle name="Output 7 4 6 2" xfId="38514"/>
    <cellStyle name="Output 7 4 7" xfId="27634"/>
    <cellStyle name="Output 7 4_Table 2A-1_EFT (Annual)" xfId="3498"/>
    <cellStyle name="Output 7 5" xfId="1801"/>
    <cellStyle name="Output 7 5 2" xfId="5362"/>
    <cellStyle name="Output 7 5 2 2" xfId="13577"/>
    <cellStyle name="Output 7 5 2 2 2" xfId="25565"/>
    <cellStyle name="Output 7 5 2 2 2 2" xfId="46751"/>
    <cellStyle name="Output 7 5 2 2 3" xfId="36147"/>
    <cellStyle name="Output 7 5 2 3" xfId="20452"/>
    <cellStyle name="Output 7 5 2 3 2" xfId="41639"/>
    <cellStyle name="Output 7 5 2 4" xfId="31019"/>
    <cellStyle name="Output 7 5 2_Table 2A-1_EFT (Annual)" xfId="8374"/>
    <cellStyle name="Output 7 5 3" xfId="10921"/>
    <cellStyle name="Output 7 5 3 2" xfId="23019"/>
    <cellStyle name="Output 7 5 3 2 2" xfId="44205"/>
    <cellStyle name="Output 7 5 3 3" xfId="33601"/>
    <cellStyle name="Output 7 5 4" xfId="17906"/>
    <cellStyle name="Output 7 5 4 2" xfId="39093"/>
    <cellStyle name="Output 7 5 5" xfId="28276"/>
    <cellStyle name="Output 7 5_Table 2A-1_EFT (Annual)" xfId="8373"/>
    <cellStyle name="Output 7 6" xfId="1647"/>
    <cellStyle name="Output 7 6 2" xfId="5208"/>
    <cellStyle name="Output 7 6 2 2" xfId="13455"/>
    <cellStyle name="Output 7 6 2 2 2" xfId="25455"/>
    <cellStyle name="Output 7 6 2 2 2 2" xfId="46641"/>
    <cellStyle name="Output 7 6 2 2 3" xfId="36037"/>
    <cellStyle name="Output 7 6 2 3" xfId="20342"/>
    <cellStyle name="Output 7 6 2 3 2" xfId="41529"/>
    <cellStyle name="Output 7 6 2 4" xfId="30865"/>
    <cellStyle name="Output 7 6 2_Table 2A-1_EFT (Annual)" xfId="8376"/>
    <cellStyle name="Output 7 6 3" xfId="10800"/>
    <cellStyle name="Output 7 6 3 2" xfId="22909"/>
    <cellStyle name="Output 7 6 3 2 2" xfId="44095"/>
    <cellStyle name="Output 7 6 3 3" xfId="33491"/>
    <cellStyle name="Output 7 6 4" xfId="17796"/>
    <cellStyle name="Output 7 6 4 2" xfId="38983"/>
    <cellStyle name="Output 7 6 5" xfId="28122"/>
    <cellStyle name="Output 7 6_Table 2A-1_EFT (Annual)" xfId="8375"/>
    <cellStyle name="Output 7 7" xfId="3700"/>
    <cellStyle name="Output 7 7 2" xfId="12068"/>
    <cellStyle name="Output 7 7 2 2" xfId="24098"/>
    <cellStyle name="Output 7 7 2 2 2" xfId="45284"/>
    <cellStyle name="Output 7 7 2 3" xfId="34680"/>
    <cellStyle name="Output 7 7 3" xfId="18985"/>
    <cellStyle name="Output 7 7 3 2" xfId="40172"/>
    <cellStyle name="Output 7 7 4" xfId="29409"/>
    <cellStyle name="Output 7 7_Table 2A-1_EFT (Annual)" xfId="8377"/>
    <cellStyle name="Output 7 8" xfId="9387"/>
    <cellStyle name="Output 7 8 2" xfId="21552"/>
    <cellStyle name="Output 7 8 2 2" xfId="42738"/>
    <cellStyle name="Output 7 8 3" xfId="32134"/>
    <cellStyle name="Output 7 9" xfId="16439"/>
    <cellStyle name="Output 7 9 2" xfId="37626"/>
    <cellStyle name="Output 7_Table 2A-1_EFT (Annual)" xfId="3493"/>
    <cellStyle name="Output 8" xfId="90"/>
    <cellStyle name="Output 8 10" xfId="26646"/>
    <cellStyle name="Output 8 2" xfId="489"/>
    <cellStyle name="Output 8 2 2" xfId="1466"/>
    <cellStyle name="Output 8 2 2 2" xfId="2736"/>
    <cellStyle name="Output 8 2 2 2 2" xfId="6297"/>
    <cellStyle name="Output 8 2 2 2 2 2" xfId="14491"/>
    <cellStyle name="Output 8 2 2 2 2 2 2" xfId="26463"/>
    <cellStyle name="Output 8 2 2 2 2 2 2 2" xfId="47649"/>
    <cellStyle name="Output 8 2 2 2 2 2 3" xfId="37045"/>
    <cellStyle name="Output 8 2 2 2 2 3" xfId="21350"/>
    <cellStyle name="Output 8 2 2 2 2 3 2" xfId="42537"/>
    <cellStyle name="Output 8 2 2 2 2 4" xfId="31953"/>
    <cellStyle name="Output 8 2 2 2 2_Table 2A-1_EFT (Annual)" xfId="8379"/>
    <cellStyle name="Output 8 2 2 2 3" xfId="11833"/>
    <cellStyle name="Output 8 2 2 2 3 2" xfId="23917"/>
    <cellStyle name="Output 8 2 2 2 3 2 2" xfId="45103"/>
    <cellStyle name="Output 8 2 2 2 3 3" xfId="34499"/>
    <cellStyle name="Output 8 2 2 2 4" xfId="18804"/>
    <cellStyle name="Output 8 2 2 2 4 2" xfId="39991"/>
    <cellStyle name="Output 8 2 2 2 5" xfId="29210"/>
    <cellStyle name="Output 8 2 2 2_Table 2A-1_EFT (Annual)" xfId="8378"/>
    <cellStyle name="Output 8 2 2 3" xfId="1911"/>
    <cellStyle name="Output 8 2 2 3 2" xfId="5472"/>
    <cellStyle name="Output 8 2 2 3 2 2" xfId="13687"/>
    <cellStyle name="Output 8 2 2 3 2 2 2" xfId="25675"/>
    <cellStyle name="Output 8 2 2 3 2 2 2 2" xfId="46861"/>
    <cellStyle name="Output 8 2 2 3 2 2 3" xfId="36257"/>
    <cellStyle name="Output 8 2 2 3 2 3" xfId="20562"/>
    <cellStyle name="Output 8 2 2 3 2 3 2" xfId="41749"/>
    <cellStyle name="Output 8 2 2 3 2 4" xfId="31129"/>
    <cellStyle name="Output 8 2 2 3 2_Table 2A-1_EFT (Annual)" xfId="8381"/>
    <cellStyle name="Output 8 2 2 3 3" xfId="11031"/>
    <cellStyle name="Output 8 2 2 3 3 2" xfId="23129"/>
    <cellStyle name="Output 8 2 2 3 3 2 2" xfId="44315"/>
    <cellStyle name="Output 8 2 2 3 3 3" xfId="33711"/>
    <cellStyle name="Output 8 2 2 3 4" xfId="18016"/>
    <cellStyle name="Output 8 2 2 3 4 2" xfId="39203"/>
    <cellStyle name="Output 8 2 2 3 5" xfId="28386"/>
    <cellStyle name="Output 8 2 2 3_Table 2A-1_EFT (Annual)" xfId="8380"/>
    <cellStyle name="Output 8 2 2 4" xfId="5027"/>
    <cellStyle name="Output 8 2 2 4 2" xfId="13287"/>
    <cellStyle name="Output 8 2 2 4 2 2" xfId="25293"/>
    <cellStyle name="Output 8 2 2 4 2 2 2" xfId="46479"/>
    <cellStyle name="Output 8 2 2 4 2 3" xfId="35875"/>
    <cellStyle name="Output 8 2 2 4 3" xfId="20180"/>
    <cellStyle name="Output 8 2 2 4 3 2" xfId="41367"/>
    <cellStyle name="Output 8 2 2 4 4" xfId="30684"/>
    <cellStyle name="Output 8 2 2 4_Table 2A-1_EFT (Annual)" xfId="8382"/>
    <cellStyle name="Output 8 2 2 5" xfId="10631"/>
    <cellStyle name="Output 8 2 2 5 2" xfId="22747"/>
    <cellStyle name="Output 8 2 2 5 2 2" xfId="43933"/>
    <cellStyle name="Output 8 2 2 5 3" xfId="33329"/>
    <cellStyle name="Output 8 2 2 6" xfId="17634"/>
    <cellStyle name="Output 8 2 2 6 2" xfId="38821"/>
    <cellStyle name="Output 8 2 2 7" xfId="27941"/>
    <cellStyle name="Output 8 2 2_Table 2A-1_EFT (Annual)" xfId="3501"/>
    <cellStyle name="Output 8 2 3" xfId="2205"/>
    <cellStyle name="Output 8 2 3 2" xfId="5766"/>
    <cellStyle name="Output 8 2 3 2 2" xfId="13981"/>
    <cellStyle name="Output 8 2 3 2 2 2" xfId="25969"/>
    <cellStyle name="Output 8 2 3 2 2 2 2" xfId="47155"/>
    <cellStyle name="Output 8 2 3 2 2 3" xfId="36551"/>
    <cellStyle name="Output 8 2 3 2 3" xfId="20856"/>
    <cellStyle name="Output 8 2 3 2 3 2" xfId="42043"/>
    <cellStyle name="Output 8 2 3 2 4" xfId="31423"/>
    <cellStyle name="Output 8 2 3 2_Table 2A-1_EFT (Annual)" xfId="8384"/>
    <cellStyle name="Output 8 2 3 3" xfId="11325"/>
    <cellStyle name="Output 8 2 3 3 2" xfId="23423"/>
    <cellStyle name="Output 8 2 3 3 2 2" xfId="44609"/>
    <cellStyle name="Output 8 2 3 3 3" xfId="34005"/>
    <cellStyle name="Output 8 2 3 4" xfId="18310"/>
    <cellStyle name="Output 8 2 3 4 2" xfId="39497"/>
    <cellStyle name="Output 8 2 3 5" xfId="28680"/>
    <cellStyle name="Output 8 2 3_Table 2A-1_EFT (Annual)" xfId="8383"/>
    <cellStyle name="Output 8 2 4" xfId="1736"/>
    <cellStyle name="Output 8 2 4 2" xfId="5297"/>
    <cellStyle name="Output 8 2 4 2 2" xfId="13522"/>
    <cellStyle name="Output 8 2 4 2 2 2" xfId="25513"/>
    <cellStyle name="Output 8 2 4 2 2 2 2" xfId="46699"/>
    <cellStyle name="Output 8 2 4 2 2 3" xfId="36095"/>
    <cellStyle name="Output 8 2 4 2 3" xfId="20400"/>
    <cellStyle name="Output 8 2 4 2 3 2" xfId="41587"/>
    <cellStyle name="Output 8 2 4 2 4" xfId="30954"/>
    <cellStyle name="Output 8 2 4 2_Table 2A-1_EFT (Annual)" xfId="8386"/>
    <cellStyle name="Output 8 2 4 3" xfId="10865"/>
    <cellStyle name="Output 8 2 4 3 2" xfId="22967"/>
    <cellStyle name="Output 8 2 4 3 2 2" xfId="44153"/>
    <cellStyle name="Output 8 2 4 3 3" xfId="33549"/>
    <cellStyle name="Output 8 2 4 4" xfId="17854"/>
    <cellStyle name="Output 8 2 4 4 2" xfId="39041"/>
    <cellStyle name="Output 8 2 4 5" xfId="28211"/>
    <cellStyle name="Output 8 2 4_Table 2A-1_EFT (Annual)" xfId="8385"/>
    <cellStyle name="Output 8 2 5" xfId="4059"/>
    <cellStyle name="Output 8 2 5 2" xfId="12383"/>
    <cellStyle name="Output 8 2 5 2 2" xfId="24405"/>
    <cellStyle name="Output 8 2 5 2 2 2" xfId="45591"/>
    <cellStyle name="Output 8 2 5 2 3" xfId="34987"/>
    <cellStyle name="Output 8 2 5 3" xfId="19292"/>
    <cellStyle name="Output 8 2 5 3 2" xfId="40479"/>
    <cellStyle name="Output 8 2 5 4" xfId="29747"/>
    <cellStyle name="Output 8 2 5_Table 2A-1_EFT (Annual)" xfId="8387"/>
    <cellStyle name="Output 8 2 6" xfId="9722"/>
    <cellStyle name="Output 8 2 6 2" xfId="21859"/>
    <cellStyle name="Output 8 2 6 2 2" xfId="43045"/>
    <cellStyle name="Output 8 2 6 3" xfId="32441"/>
    <cellStyle name="Output 8 2 7" xfId="16746"/>
    <cellStyle name="Output 8 2 7 2" xfId="37933"/>
    <cellStyle name="Output 8 2 8" xfId="27004"/>
    <cellStyle name="Output 8 2_Table 2A-1_EFT (Annual)" xfId="3500"/>
    <cellStyle name="Output 8 3" xfId="322"/>
    <cellStyle name="Output 8 3 2" xfId="1310"/>
    <cellStyle name="Output 8 3 2 2" xfId="2580"/>
    <cellStyle name="Output 8 3 2 2 2" xfId="6141"/>
    <cellStyle name="Output 8 3 2 2 2 2" xfId="14335"/>
    <cellStyle name="Output 8 3 2 2 2 2 2" xfId="26307"/>
    <cellStyle name="Output 8 3 2 2 2 2 2 2" xfId="47493"/>
    <cellStyle name="Output 8 3 2 2 2 2 3" xfId="36889"/>
    <cellStyle name="Output 8 3 2 2 2 3" xfId="21194"/>
    <cellStyle name="Output 8 3 2 2 2 3 2" xfId="42381"/>
    <cellStyle name="Output 8 3 2 2 2 4" xfId="31797"/>
    <cellStyle name="Output 8 3 2 2 2_Table 2A-1_EFT (Annual)" xfId="8389"/>
    <cellStyle name="Output 8 3 2 2 3" xfId="11677"/>
    <cellStyle name="Output 8 3 2 2 3 2" xfId="23761"/>
    <cellStyle name="Output 8 3 2 2 3 2 2" xfId="44947"/>
    <cellStyle name="Output 8 3 2 2 3 3" xfId="34343"/>
    <cellStyle name="Output 8 3 2 2 4" xfId="18648"/>
    <cellStyle name="Output 8 3 2 2 4 2" xfId="39835"/>
    <cellStyle name="Output 8 3 2 2 5" xfId="29054"/>
    <cellStyle name="Output 8 3 2 2_Table 2A-1_EFT (Annual)" xfId="8388"/>
    <cellStyle name="Output 8 3 2 3" xfId="1879"/>
    <cellStyle name="Output 8 3 2 3 2" xfId="5440"/>
    <cellStyle name="Output 8 3 2 3 2 2" xfId="13655"/>
    <cellStyle name="Output 8 3 2 3 2 2 2" xfId="25643"/>
    <cellStyle name="Output 8 3 2 3 2 2 2 2" xfId="46829"/>
    <cellStyle name="Output 8 3 2 3 2 2 3" xfId="36225"/>
    <cellStyle name="Output 8 3 2 3 2 3" xfId="20530"/>
    <cellStyle name="Output 8 3 2 3 2 3 2" xfId="41717"/>
    <cellStyle name="Output 8 3 2 3 2 4" xfId="31097"/>
    <cellStyle name="Output 8 3 2 3 2_Table 2A-1_EFT (Annual)" xfId="8391"/>
    <cellStyle name="Output 8 3 2 3 3" xfId="10999"/>
    <cellStyle name="Output 8 3 2 3 3 2" xfId="23097"/>
    <cellStyle name="Output 8 3 2 3 3 2 2" xfId="44283"/>
    <cellStyle name="Output 8 3 2 3 3 3" xfId="33679"/>
    <cellStyle name="Output 8 3 2 3 4" xfId="17984"/>
    <cellStyle name="Output 8 3 2 3 4 2" xfId="39171"/>
    <cellStyle name="Output 8 3 2 3 5" xfId="28354"/>
    <cellStyle name="Output 8 3 2 3_Table 2A-1_EFT (Annual)" xfId="8390"/>
    <cellStyle name="Output 8 3 2 4" xfId="4871"/>
    <cellStyle name="Output 8 3 2 4 2" xfId="13131"/>
    <cellStyle name="Output 8 3 2 4 2 2" xfId="25137"/>
    <cellStyle name="Output 8 3 2 4 2 2 2" xfId="46323"/>
    <cellStyle name="Output 8 3 2 4 2 3" xfId="35719"/>
    <cellStyle name="Output 8 3 2 4 3" xfId="20024"/>
    <cellStyle name="Output 8 3 2 4 3 2" xfId="41211"/>
    <cellStyle name="Output 8 3 2 4 4" xfId="30528"/>
    <cellStyle name="Output 8 3 2 4_Table 2A-1_EFT (Annual)" xfId="8392"/>
    <cellStyle name="Output 8 3 2 5" xfId="10475"/>
    <cellStyle name="Output 8 3 2 5 2" xfId="22591"/>
    <cellStyle name="Output 8 3 2 5 2 2" xfId="43777"/>
    <cellStyle name="Output 8 3 2 5 3" xfId="33173"/>
    <cellStyle name="Output 8 3 2 6" xfId="17478"/>
    <cellStyle name="Output 8 3 2 6 2" xfId="38665"/>
    <cellStyle name="Output 8 3 2 7" xfId="27785"/>
    <cellStyle name="Output 8 3 2_Table 2A-1_EFT (Annual)" xfId="3503"/>
    <cellStyle name="Output 8 3 3" xfId="2049"/>
    <cellStyle name="Output 8 3 3 2" xfId="5610"/>
    <cellStyle name="Output 8 3 3 2 2" xfId="13825"/>
    <cellStyle name="Output 8 3 3 2 2 2" xfId="25813"/>
    <cellStyle name="Output 8 3 3 2 2 2 2" xfId="46999"/>
    <cellStyle name="Output 8 3 3 2 2 3" xfId="36395"/>
    <cellStyle name="Output 8 3 3 2 3" xfId="20700"/>
    <cellStyle name="Output 8 3 3 2 3 2" xfId="41887"/>
    <cellStyle name="Output 8 3 3 2 4" xfId="31267"/>
    <cellStyle name="Output 8 3 3 2_Table 2A-1_EFT (Annual)" xfId="8394"/>
    <cellStyle name="Output 8 3 3 3" xfId="11169"/>
    <cellStyle name="Output 8 3 3 3 2" xfId="23267"/>
    <cellStyle name="Output 8 3 3 3 2 2" xfId="44453"/>
    <cellStyle name="Output 8 3 3 3 3" xfId="33849"/>
    <cellStyle name="Output 8 3 3 4" xfId="18154"/>
    <cellStyle name="Output 8 3 3 4 2" xfId="39341"/>
    <cellStyle name="Output 8 3 3 5" xfId="28524"/>
    <cellStyle name="Output 8 3 3_Table 2A-1_EFT (Annual)" xfId="8393"/>
    <cellStyle name="Output 8 3 4" xfId="1695"/>
    <cellStyle name="Output 8 3 4 2" xfId="5256"/>
    <cellStyle name="Output 8 3 4 2 2" xfId="13489"/>
    <cellStyle name="Output 8 3 4 2 2 2" xfId="25483"/>
    <cellStyle name="Output 8 3 4 2 2 2 2" xfId="46669"/>
    <cellStyle name="Output 8 3 4 2 2 3" xfId="36065"/>
    <cellStyle name="Output 8 3 4 2 3" xfId="20370"/>
    <cellStyle name="Output 8 3 4 2 3 2" xfId="41557"/>
    <cellStyle name="Output 8 3 4 2 4" xfId="30913"/>
    <cellStyle name="Output 8 3 4 2_Table 2A-1_EFT (Annual)" xfId="8396"/>
    <cellStyle name="Output 8 3 4 3" xfId="10833"/>
    <cellStyle name="Output 8 3 4 3 2" xfId="22937"/>
    <cellStyle name="Output 8 3 4 3 2 2" xfId="44123"/>
    <cellStyle name="Output 8 3 4 3 3" xfId="33519"/>
    <cellStyle name="Output 8 3 4 4" xfId="17824"/>
    <cellStyle name="Output 8 3 4 4 2" xfId="39011"/>
    <cellStyle name="Output 8 3 4 5" xfId="28170"/>
    <cellStyle name="Output 8 3 4_Table 2A-1_EFT (Annual)" xfId="8395"/>
    <cellStyle name="Output 8 3 5" xfId="3892"/>
    <cellStyle name="Output 8 3 5 2" xfId="12224"/>
    <cellStyle name="Output 8 3 5 2 2" xfId="24249"/>
    <cellStyle name="Output 8 3 5 2 2 2" xfId="45435"/>
    <cellStyle name="Output 8 3 5 2 3" xfId="34831"/>
    <cellStyle name="Output 8 3 5 3" xfId="19136"/>
    <cellStyle name="Output 8 3 5 3 2" xfId="40323"/>
    <cellStyle name="Output 8 3 5 4" xfId="29580"/>
    <cellStyle name="Output 8 3 5_Table 2A-1_EFT (Annual)" xfId="8397"/>
    <cellStyle name="Output 8 3 6" xfId="9561"/>
    <cellStyle name="Output 8 3 6 2" xfId="21703"/>
    <cellStyle name="Output 8 3 6 2 2" xfId="42889"/>
    <cellStyle name="Output 8 3 6 3" xfId="32285"/>
    <cellStyle name="Output 8 3 7" xfId="16590"/>
    <cellStyle name="Output 8 3 7 2" xfId="37777"/>
    <cellStyle name="Output 8 3 8" xfId="26837"/>
    <cellStyle name="Output 8 3_Table 2A-1_EFT (Annual)" xfId="3502"/>
    <cellStyle name="Output 8 4" xfId="1144"/>
    <cellStyle name="Output 8 4 2" xfId="2414"/>
    <cellStyle name="Output 8 4 2 2" xfId="5975"/>
    <cellStyle name="Output 8 4 2 2 2" xfId="14169"/>
    <cellStyle name="Output 8 4 2 2 2 2" xfId="26141"/>
    <cellStyle name="Output 8 4 2 2 2 2 2" xfId="47327"/>
    <cellStyle name="Output 8 4 2 2 2 3" xfId="36723"/>
    <cellStyle name="Output 8 4 2 2 3" xfId="21028"/>
    <cellStyle name="Output 8 4 2 2 3 2" xfId="42215"/>
    <cellStyle name="Output 8 4 2 2 4" xfId="31631"/>
    <cellStyle name="Output 8 4 2 2_Table 2A-1_EFT (Annual)" xfId="8399"/>
    <cellStyle name="Output 8 4 2 3" xfId="11511"/>
    <cellStyle name="Output 8 4 2 3 2" xfId="23595"/>
    <cellStyle name="Output 8 4 2 3 2 2" xfId="44781"/>
    <cellStyle name="Output 8 4 2 3 3" xfId="34177"/>
    <cellStyle name="Output 8 4 2 4" xfId="18482"/>
    <cellStyle name="Output 8 4 2 4 2" xfId="39669"/>
    <cellStyle name="Output 8 4 2 5" xfId="28888"/>
    <cellStyle name="Output 8 4 2_Table 2A-1_EFT (Annual)" xfId="8398"/>
    <cellStyle name="Output 8 4 3" xfId="1814"/>
    <cellStyle name="Output 8 4 3 2" xfId="5375"/>
    <cellStyle name="Output 8 4 3 2 2" xfId="13590"/>
    <cellStyle name="Output 8 4 3 2 2 2" xfId="25578"/>
    <cellStyle name="Output 8 4 3 2 2 2 2" xfId="46764"/>
    <cellStyle name="Output 8 4 3 2 2 3" xfId="36160"/>
    <cellStyle name="Output 8 4 3 2 3" xfId="20465"/>
    <cellStyle name="Output 8 4 3 2 3 2" xfId="41652"/>
    <cellStyle name="Output 8 4 3 2 4" xfId="31032"/>
    <cellStyle name="Output 8 4 3 2_Table 2A-1_EFT (Annual)" xfId="8401"/>
    <cellStyle name="Output 8 4 3 3" xfId="10934"/>
    <cellStyle name="Output 8 4 3 3 2" xfId="23032"/>
    <cellStyle name="Output 8 4 3 3 2 2" xfId="44218"/>
    <cellStyle name="Output 8 4 3 3 3" xfId="33614"/>
    <cellStyle name="Output 8 4 3 4" xfId="17919"/>
    <cellStyle name="Output 8 4 3 4 2" xfId="39106"/>
    <cellStyle name="Output 8 4 3 5" xfId="28289"/>
    <cellStyle name="Output 8 4 3_Table 2A-1_EFT (Annual)" xfId="8400"/>
    <cellStyle name="Output 8 4 4" xfId="4705"/>
    <cellStyle name="Output 8 4 4 2" xfId="12965"/>
    <cellStyle name="Output 8 4 4 2 2" xfId="24971"/>
    <cellStyle name="Output 8 4 4 2 2 2" xfId="46157"/>
    <cellStyle name="Output 8 4 4 2 3" xfId="35553"/>
    <cellStyle name="Output 8 4 4 3" xfId="19858"/>
    <cellStyle name="Output 8 4 4 3 2" xfId="41045"/>
    <cellStyle name="Output 8 4 4 4" xfId="30362"/>
    <cellStyle name="Output 8 4 4_Table 2A-1_EFT (Annual)" xfId="8402"/>
    <cellStyle name="Output 8 4 5" xfId="10309"/>
    <cellStyle name="Output 8 4 5 2" xfId="22425"/>
    <cellStyle name="Output 8 4 5 2 2" xfId="43611"/>
    <cellStyle name="Output 8 4 5 3" xfId="33007"/>
    <cellStyle name="Output 8 4 6" xfId="17312"/>
    <cellStyle name="Output 8 4 6 2" xfId="38499"/>
    <cellStyle name="Output 8 4 7" xfId="27619"/>
    <cellStyle name="Output 8 4_Table 2A-1_EFT (Annual)" xfId="3504"/>
    <cellStyle name="Output 8 5" xfId="1807"/>
    <cellStyle name="Output 8 5 2" xfId="5368"/>
    <cellStyle name="Output 8 5 2 2" xfId="13583"/>
    <cellStyle name="Output 8 5 2 2 2" xfId="25571"/>
    <cellStyle name="Output 8 5 2 2 2 2" xfId="46757"/>
    <cellStyle name="Output 8 5 2 2 3" xfId="36153"/>
    <cellStyle name="Output 8 5 2 3" xfId="20458"/>
    <cellStyle name="Output 8 5 2 3 2" xfId="41645"/>
    <cellStyle name="Output 8 5 2 4" xfId="31025"/>
    <cellStyle name="Output 8 5 2_Table 2A-1_EFT (Annual)" xfId="8404"/>
    <cellStyle name="Output 8 5 3" xfId="10927"/>
    <cellStyle name="Output 8 5 3 2" xfId="23025"/>
    <cellStyle name="Output 8 5 3 2 2" xfId="44211"/>
    <cellStyle name="Output 8 5 3 3" xfId="33607"/>
    <cellStyle name="Output 8 5 4" xfId="17912"/>
    <cellStyle name="Output 8 5 4 2" xfId="39099"/>
    <cellStyle name="Output 8 5 5" xfId="28282"/>
    <cellStyle name="Output 8 5_Table 2A-1_EFT (Annual)" xfId="8403"/>
    <cellStyle name="Output 8 6" xfId="1638"/>
    <cellStyle name="Output 8 6 2" xfId="5199"/>
    <cellStyle name="Output 8 6 2 2" xfId="13451"/>
    <cellStyle name="Output 8 6 2 2 2" xfId="25451"/>
    <cellStyle name="Output 8 6 2 2 2 2" xfId="46637"/>
    <cellStyle name="Output 8 6 2 2 3" xfId="36033"/>
    <cellStyle name="Output 8 6 2 3" xfId="20338"/>
    <cellStyle name="Output 8 6 2 3 2" xfId="41525"/>
    <cellStyle name="Output 8 6 2 4" xfId="30856"/>
    <cellStyle name="Output 8 6 2_Table 2A-1_EFT (Annual)" xfId="8406"/>
    <cellStyle name="Output 8 6 3" xfId="10795"/>
    <cellStyle name="Output 8 6 3 2" xfId="22905"/>
    <cellStyle name="Output 8 6 3 2 2" xfId="44091"/>
    <cellStyle name="Output 8 6 3 3" xfId="33487"/>
    <cellStyle name="Output 8 6 4" xfId="17792"/>
    <cellStyle name="Output 8 6 4 2" xfId="38979"/>
    <cellStyle name="Output 8 6 5" xfId="28113"/>
    <cellStyle name="Output 8 6_Table 2A-1_EFT (Annual)" xfId="8405"/>
    <cellStyle name="Output 8 7" xfId="3679"/>
    <cellStyle name="Output 8 7 2" xfId="12052"/>
    <cellStyle name="Output 8 7 2 2" xfId="24083"/>
    <cellStyle name="Output 8 7 2 2 2" xfId="45269"/>
    <cellStyle name="Output 8 7 2 3" xfId="34665"/>
    <cellStyle name="Output 8 7 3" xfId="18970"/>
    <cellStyle name="Output 8 7 3 2" xfId="40157"/>
    <cellStyle name="Output 8 7 4" xfId="29389"/>
    <cellStyle name="Output 8 7_Table 2A-1_EFT (Annual)" xfId="8407"/>
    <cellStyle name="Output 8 8" xfId="9369"/>
    <cellStyle name="Output 8 8 2" xfId="21537"/>
    <cellStyle name="Output 8 8 2 2" xfId="42723"/>
    <cellStyle name="Output 8 8 3" xfId="32119"/>
    <cellStyle name="Output 8 9" xfId="16424"/>
    <cellStyle name="Output 8 9 2" xfId="37611"/>
    <cellStyle name="Output 8_Table 2A-1_EFT (Annual)" xfId="3499"/>
    <cellStyle name="Output 9" xfId="123"/>
    <cellStyle name="Output 9 10" xfId="26678"/>
    <cellStyle name="Output 9 2" xfId="516"/>
    <cellStyle name="Output 9 2 2" xfId="1493"/>
    <cellStyle name="Output 9 2 2 2" xfId="2763"/>
    <cellStyle name="Output 9 2 2 2 2" xfId="6324"/>
    <cellStyle name="Output 9 2 2 2 2 2" xfId="14518"/>
    <cellStyle name="Output 9 2 2 2 2 2 2" xfId="26490"/>
    <cellStyle name="Output 9 2 2 2 2 2 2 2" xfId="47676"/>
    <cellStyle name="Output 9 2 2 2 2 2 3" xfId="37072"/>
    <cellStyle name="Output 9 2 2 2 2 3" xfId="21377"/>
    <cellStyle name="Output 9 2 2 2 2 3 2" xfId="42564"/>
    <cellStyle name="Output 9 2 2 2 2 4" xfId="31980"/>
    <cellStyle name="Output 9 2 2 2 2_Table 2A-1_EFT (Annual)" xfId="8409"/>
    <cellStyle name="Output 9 2 2 2 3" xfId="11860"/>
    <cellStyle name="Output 9 2 2 2 3 2" xfId="23944"/>
    <cellStyle name="Output 9 2 2 2 3 2 2" xfId="45130"/>
    <cellStyle name="Output 9 2 2 2 3 3" xfId="34526"/>
    <cellStyle name="Output 9 2 2 2 4" xfId="18831"/>
    <cellStyle name="Output 9 2 2 2 4 2" xfId="40018"/>
    <cellStyle name="Output 9 2 2 2 5" xfId="29237"/>
    <cellStyle name="Output 9 2 2 2_Table 2A-1_EFT (Annual)" xfId="8408"/>
    <cellStyle name="Output 9 2 2 3" xfId="1918"/>
    <cellStyle name="Output 9 2 2 3 2" xfId="5479"/>
    <cellStyle name="Output 9 2 2 3 2 2" xfId="13694"/>
    <cellStyle name="Output 9 2 2 3 2 2 2" xfId="25682"/>
    <cellStyle name="Output 9 2 2 3 2 2 2 2" xfId="46868"/>
    <cellStyle name="Output 9 2 2 3 2 2 3" xfId="36264"/>
    <cellStyle name="Output 9 2 2 3 2 3" xfId="20569"/>
    <cellStyle name="Output 9 2 2 3 2 3 2" xfId="41756"/>
    <cellStyle name="Output 9 2 2 3 2 4" xfId="31136"/>
    <cellStyle name="Output 9 2 2 3 2_Table 2A-1_EFT (Annual)" xfId="8411"/>
    <cellStyle name="Output 9 2 2 3 3" xfId="11038"/>
    <cellStyle name="Output 9 2 2 3 3 2" xfId="23136"/>
    <cellStyle name="Output 9 2 2 3 3 2 2" xfId="44322"/>
    <cellStyle name="Output 9 2 2 3 3 3" xfId="33718"/>
    <cellStyle name="Output 9 2 2 3 4" xfId="18023"/>
    <cellStyle name="Output 9 2 2 3 4 2" xfId="39210"/>
    <cellStyle name="Output 9 2 2 3 5" xfId="28393"/>
    <cellStyle name="Output 9 2 2 3_Table 2A-1_EFT (Annual)" xfId="8410"/>
    <cellStyle name="Output 9 2 2 4" xfId="5054"/>
    <cellStyle name="Output 9 2 2 4 2" xfId="13314"/>
    <cellStyle name="Output 9 2 2 4 2 2" xfId="25320"/>
    <cellStyle name="Output 9 2 2 4 2 2 2" xfId="46506"/>
    <cellStyle name="Output 9 2 2 4 2 3" xfId="35902"/>
    <cellStyle name="Output 9 2 2 4 3" xfId="20207"/>
    <cellStyle name="Output 9 2 2 4 3 2" xfId="41394"/>
    <cellStyle name="Output 9 2 2 4 4" xfId="30711"/>
    <cellStyle name="Output 9 2 2 4_Table 2A-1_EFT (Annual)" xfId="8412"/>
    <cellStyle name="Output 9 2 2 5" xfId="10658"/>
    <cellStyle name="Output 9 2 2 5 2" xfId="22774"/>
    <cellStyle name="Output 9 2 2 5 2 2" xfId="43960"/>
    <cellStyle name="Output 9 2 2 5 3" xfId="33356"/>
    <cellStyle name="Output 9 2 2 6" xfId="17661"/>
    <cellStyle name="Output 9 2 2 6 2" xfId="38848"/>
    <cellStyle name="Output 9 2 2 7" xfId="27968"/>
    <cellStyle name="Output 9 2 2_Table 2A-1_EFT (Annual)" xfId="3507"/>
    <cellStyle name="Output 9 2 3" xfId="2232"/>
    <cellStyle name="Output 9 2 3 2" xfId="5793"/>
    <cellStyle name="Output 9 2 3 2 2" xfId="14008"/>
    <cellStyle name="Output 9 2 3 2 2 2" xfId="25996"/>
    <cellStyle name="Output 9 2 3 2 2 2 2" xfId="47182"/>
    <cellStyle name="Output 9 2 3 2 2 3" xfId="36578"/>
    <cellStyle name="Output 9 2 3 2 3" xfId="20883"/>
    <cellStyle name="Output 9 2 3 2 3 2" xfId="42070"/>
    <cellStyle name="Output 9 2 3 2 4" xfId="31450"/>
    <cellStyle name="Output 9 2 3 2_Table 2A-1_EFT (Annual)" xfId="8414"/>
    <cellStyle name="Output 9 2 3 3" xfId="11352"/>
    <cellStyle name="Output 9 2 3 3 2" xfId="23450"/>
    <cellStyle name="Output 9 2 3 3 2 2" xfId="44636"/>
    <cellStyle name="Output 9 2 3 3 3" xfId="34032"/>
    <cellStyle name="Output 9 2 3 4" xfId="18337"/>
    <cellStyle name="Output 9 2 3 4 2" xfId="39524"/>
    <cellStyle name="Output 9 2 3 5" xfId="28707"/>
    <cellStyle name="Output 9 2 3_Table 2A-1_EFT (Annual)" xfId="8413"/>
    <cellStyle name="Output 9 2 4" xfId="1743"/>
    <cellStyle name="Output 9 2 4 2" xfId="5304"/>
    <cellStyle name="Output 9 2 4 2 2" xfId="13529"/>
    <cellStyle name="Output 9 2 4 2 2 2" xfId="25520"/>
    <cellStyle name="Output 9 2 4 2 2 2 2" xfId="46706"/>
    <cellStyle name="Output 9 2 4 2 2 3" xfId="36102"/>
    <cellStyle name="Output 9 2 4 2 3" xfId="20407"/>
    <cellStyle name="Output 9 2 4 2 3 2" xfId="41594"/>
    <cellStyle name="Output 9 2 4 2 4" xfId="30961"/>
    <cellStyle name="Output 9 2 4 2_Table 2A-1_EFT (Annual)" xfId="8416"/>
    <cellStyle name="Output 9 2 4 3" xfId="10872"/>
    <cellStyle name="Output 9 2 4 3 2" xfId="22974"/>
    <cellStyle name="Output 9 2 4 3 2 2" xfId="44160"/>
    <cellStyle name="Output 9 2 4 3 3" xfId="33556"/>
    <cellStyle name="Output 9 2 4 4" xfId="17861"/>
    <cellStyle name="Output 9 2 4 4 2" xfId="39048"/>
    <cellStyle name="Output 9 2 4 5" xfId="28218"/>
    <cellStyle name="Output 9 2 4_Table 2A-1_EFT (Annual)" xfId="8415"/>
    <cellStyle name="Output 9 2 5" xfId="4086"/>
    <cellStyle name="Output 9 2 5 2" xfId="12410"/>
    <cellStyle name="Output 9 2 5 2 2" xfId="24432"/>
    <cellStyle name="Output 9 2 5 2 2 2" xfId="45618"/>
    <cellStyle name="Output 9 2 5 2 3" xfId="35014"/>
    <cellStyle name="Output 9 2 5 3" xfId="19319"/>
    <cellStyle name="Output 9 2 5 3 2" xfId="40506"/>
    <cellStyle name="Output 9 2 5 4" xfId="29774"/>
    <cellStyle name="Output 9 2 5_Table 2A-1_EFT (Annual)" xfId="8417"/>
    <cellStyle name="Output 9 2 6" xfId="9749"/>
    <cellStyle name="Output 9 2 6 2" xfId="21886"/>
    <cellStyle name="Output 9 2 6 2 2" xfId="43072"/>
    <cellStyle name="Output 9 2 6 3" xfId="32468"/>
    <cellStyle name="Output 9 2 7" xfId="16773"/>
    <cellStyle name="Output 9 2 7 2" xfId="37960"/>
    <cellStyle name="Output 9 2 8" xfId="27031"/>
    <cellStyle name="Output 9 2_Table 2A-1_EFT (Annual)" xfId="3506"/>
    <cellStyle name="Output 9 3" xfId="354"/>
    <cellStyle name="Output 9 3 2" xfId="1337"/>
    <cellStyle name="Output 9 3 2 2" xfId="2607"/>
    <cellStyle name="Output 9 3 2 2 2" xfId="6168"/>
    <cellStyle name="Output 9 3 2 2 2 2" xfId="14362"/>
    <cellStyle name="Output 9 3 2 2 2 2 2" xfId="26334"/>
    <cellStyle name="Output 9 3 2 2 2 2 2 2" xfId="47520"/>
    <cellStyle name="Output 9 3 2 2 2 2 3" xfId="36916"/>
    <cellStyle name="Output 9 3 2 2 2 3" xfId="21221"/>
    <cellStyle name="Output 9 3 2 2 2 3 2" xfId="42408"/>
    <cellStyle name="Output 9 3 2 2 2 4" xfId="31824"/>
    <cellStyle name="Output 9 3 2 2 2_Table 2A-1_EFT (Annual)" xfId="8419"/>
    <cellStyle name="Output 9 3 2 2 3" xfId="11704"/>
    <cellStyle name="Output 9 3 2 2 3 2" xfId="23788"/>
    <cellStyle name="Output 9 3 2 2 3 2 2" xfId="44974"/>
    <cellStyle name="Output 9 3 2 2 3 3" xfId="34370"/>
    <cellStyle name="Output 9 3 2 2 4" xfId="18675"/>
    <cellStyle name="Output 9 3 2 2 4 2" xfId="39862"/>
    <cellStyle name="Output 9 3 2 2 5" xfId="29081"/>
    <cellStyle name="Output 9 3 2 2_Table 2A-1_EFT (Annual)" xfId="8418"/>
    <cellStyle name="Output 9 3 2 3" xfId="1887"/>
    <cellStyle name="Output 9 3 2 3 2" xfId="5448"/>
    <cellStyle name="Output 9 3 2 3 2 2" xfId="13663"/>
    <cellStyle name="Output 9 3 2 3 2 2 2" xfId="25651"/>
    <cellStyle name="Output 9 3 2 3 2 2 2 2" xfId="46837"/>
    <cellStyle name="Output 9 3 2 3 2 2 3" xfId="36233"/>
    <cellStyle name="Output 9 3 2 3 2 3" xfId="20538"/>
    <cellStyle name="Output 9 3 2 3 2 3 2" xfId="41725"/>
    <cellStyle name="Output 9 3 2 3 2 4" xfId="31105"/>
    <cellStyle name="Output 9 3 2 3 2_Table 2A-1_EFT (Annual)" xfId="8421"/>
    <cellStyle name="Output 9 3 2 3 3" xfId="11007"/>
    <cellStyle name="Output 9 3 2 3 3 2" xfId="23105"/>
    <cellStyle name="Output 9 3 2 3 3 2 2" xfId="44291"/>
    <cellStyle name="Output 9 3 2 3 3 3" xfId="33687"/>
    <cellStyle name="Output 9 3 2 3 4" xfId="17992"/>
    <cellStyle name="Output 9 3 2 3 4 2" xfId="39179"/>
    <cellStyle name="Output 9 3 2 3 5" xfId="28362"/>
    <cellStyle name="Output 9 3 2 3_Table 2A-1_EFT (Annual)" xfId="8420"/>
    <cellStyle name="Output 9 3 2 4" xfId="4898"/>
    <cellStyle name="Output 9 3 2 4 2" xfId="13158"/>
    <cellStyle name="Output 9 3 2 4 2 2" xfId="25164"/>
    <cellStyle name="Output 9 3 2 4 2 2 2" xfId="46350"/>
    <cellStyle name="Output 9 3 2 4 2 3" xfId="35746"/>
    <cellStyle name="Output 9 3 2 4 3" xfId="20051"/>
    <cellStyle name="Output 9 3 2 4 3 2" xfId="41238"/>
    <cellStyle name="Output 9 3 2 4 4" xfId="30555"/>
    <cellStyle name="Output 9 3 2 4_Table 2A-1_EFT (Annual)" xfId="8422"/>
    <cellStyle name="Output 9 3 2 5" xfId="10502"/>
    <cellStyle name="Output 9 3 2 5 2" xfId="22618"/>
    <cellStyle name="Output 9 3 2 5 2 2" xfId="43804"/>
    <cellStyle name="Output 9 3 2 5 3" xfId="33200"/>
    <cellStyle name="Output 9 3 2 6" xfId="17505"/>
    <cellStyle name="Output 9 3 2 6 2" xfId="38692"/>
    <cellStyle name="Output 9 3 2 7" xfId="27812"/>
    <cellStyle name="Output 9 3 2_Table 2A-1_EFT (Annual)" xfId="3509"/>
    <cellStyle name="Output 9 3 3" xfId="2076"/>
    <cellStyle name="Output 9 3 3 2" xfId="5637"/>
    <cellStyle name="Output 9 3 3 2 2" xfId="13852"/>
    <cellStyle name="Output 9 3 3 2 2 2" xfId="25840"/>
    <cellStyle name="Output 9 3 3 2 2 2 2" xfId="47026"/>
    <cellStyle name="Output 9 3 3 2 2 3" xfId="36422"/>
    <cellStyle name="Output 9 3 3 2 3" xfId="20727"/>
    <cellStyle name="Output 9 3 3 2 3 2" xfId="41914"/>
    <cellStyle name="Output 9 3 3 2 4" xfId="31294"/>
    <cellStyle name="Output 9 3 3 2_Table 2A-1_EFT (Annual)" xfId="8424"/>
    <cellStyle name="Output 9 3 3 3" xfId="11196"/>
    <cellStyle name="Output 9 3 3 3 2" xfId="23294"/>
    <cellStyle name="Output 9 3 3 3 2 2" xfId="44480"/>
    <cellStyle name="Output 9 3 3 3 3" xfId="33876"/>
    <cellStyle name="Output 9 3 3 4" xfId="18181"/>
    <cellStyle name="Output 9 3 3 4 2" xfId="39368"/>
    <cellStyle name="Output 9 3 3 5" xfId="28551"/>
    <cellStyle name="Output 9 3 3_Table 2A-1_EFT (Annual)" xfId="8423"/>
    <cellStyle name="Output 9 3 4" xfId="1707"/>
    <cellStyle name="Output 9 3 4 2" xfId="5268"/>
    <cellStyle name="Output 9 3 4 2 2" xfId="13497"/>
    <cellStyle name="Output 9 3 4 2 2 2" xfId="25490"/>
    <cellStyle name="Output 9 3 4 2 2 2 2" xfId="46676"/>
    <cellStyle name="Output 9 3 4 2 2 3" xfId="36072"/>
    <cellStyle name="Output 9 3 4 2 3" xfId="20377"/>
    <cellStyle name="Output 9 3 4 2 3 2" xfId="41564"/>
    <cellStyle name="Output 9 3 4 2 4" xfId="30925"/>
    <cellStyle name="Output 9 3 4 2_Table 2A-1_EFT (Annual)" xfId="8426"/>
    <cellStyle name="Output 9 3 4 3" xfId="10841"/>
    <cellStyle name="Output 9 3 4 3 2" xfId="22944"/>
    <cellStyle name="Output 9 3 4 3 2 2" xfId="44130"/>
    <cellStyle name="Output 9 3 4 3 3" xfId="33526"/>
    <cellStyle name="Output 9 3 4 4" xfId="17831"/>
    <cellStyle name="Output 9 3 4 4 2" xfId="39018"/>
    <cellStyle name="Output 9 3 4 5" xfId="28182"/>
    <cellStyle name="Output 9 3 4_Table 2A-1_EFT (Annual)" xfId="8425"/>
    <cellStyle name="Output 9 3 5" xfId="3924"/>
    <cellStyle name="Output 9 3 5 2" xfId="12252"/>
    <cellStyle name="Output 9 3 5 2 2" xfId="24276"/>
    <cellStyle name="Output 9 3 5 2 2 2" xfId="45462"/>
    <cellStyle name="Output 9 3 5 2 3" xfId="34858"/>
    <cellStyle name="Output 9 3 5 3" xfId="19163"/>
    <cellStyle name="Output 9 3 5 3 2" xfId="40350"/>
    <cellStyle name="Output 9 3 5 4" xfId="29612"/>
    <cellStyle name="Output 9 3 5_Table 2A-1_EFT (Annual)" xfId="8427"/>
    <cellStyle name="Output 9 3 6" xfId="9589"/>
    <cellStyle name="Output 9 3 6 2" xfId="21730"/>
    <cellStyle name="Output 9 3 6 2 2" xfId="42916"/>
    <cellStyle name="Output 9 3 6 3" xfId="32312"/>
    <cellStyle name="Output 9 3 7" xfId="16617"/>
    <cellStyle name="Output 9 3 7 2" xfId="37804"/>
    <cellStyle name="Output 9 3 8" xfId="26869"/>
    <cellStyle name="Output 9 3_Table 2A-1_EFT (Annual)" xfId="3508"/>
    <cellStyle name="Output 9 4" xfId="1171"/>
    <cellStyle name="Output 9 4 2" xfId="2441"/>
    <cellStyle name="Output 9 4 2 2" xfId="6002"/>
    <cellStyle name="Output 9 4 2 2 2" xfId="14196"/>
    <cellStyle name="Output 9 4 2 2 2 2" xfId="26168"/>
    <cellStyle name="Output 9 4 2 2 2 2 2" xfId="47354"/>
    <cellStyle name="Output 9 4 2 2 2 3" xfId="36750"/>
    <cellStyle name="Output 9 4 2 2 3" xfId="21055"/>
    <cellStyle name="Output 9 4 2 2 3 2" xfId="42242"/>
    <cellStyle name="Output 9 4 2 2 4" xfId="31658"/>
    <cellStyle name="Output 9 4 2 2_Table 2A-1_EFT (Annual)" xfId="8429"/>
    <cellStyle name="Output 9 4 2 3" xfId="11538"/>
    <cellStyle name="Output 9 4 2 3 2" xfId="23622"/>
    <cellStyle name="Output 9 4 2 3 2 2" xfId="44808"/>
    <cellStyle name="Output 9 4 2 3 3" xfId="34204"/>
    <cellStyle name="Output 9 4 2 4" xfId="18509"/>
    <cellStyle name="Output 9 4 2 4 2" xfId="39696"/>
    <cellStyle name="Output 9 4 2 5" xfId="28915"/>
    <cellStyle name="Output 9 4 2_Table 2A-1_EFT (Annual)" xfId="8428"/>
    <cellStyle name="Output 9 4 3" xfId="1823"/>
    <cellStyle name="Output 9 4 3 2" xfId="5384"/>
    <cellStyle name="Output 9 4 3 2 2" xfId="13599"/>
    <cellStyle name="Output 9 4 3 2 2 2" xfId="25587"/>
    <cellStyle name="Output 9 4 3 2 2 2 2" xfId="46773"/>
    <cellStyle name="Output 9 4 3 2 2 3" xfId="36169"/>
    <cellStyle name="Output 9 4 3 2 3" xfId="20474"/>
    <cellStyle name="Output 9 4 3 2 3 2" xfId="41661"/>
    <cellStyle name="Output 9 4 3 2 4" xfId="31041"/>
    <cellStyle name="Output 9 4 3 2_Table 2A-1_EFT (Annual)" xfId="8431"/>
    <cellStyle name="Output 9 4 3 3" xfId="10943"/>
    <cellStyle name="Output 9 4 3 3 2" xfId="23041"/>
    <cellStyle name="Output 9 4 3 3 2 2" xfId="44227"/>
    <cellStyle name="Output 9 4 3 3 3" xfId="33623"/>
    <cellStyle name="Output 9 4 3 4" xfId="17928"/>
    <cellStyle name="Output 9 4 3 4 2" xfId="39115"/>
    <cellStyle name="Output 9 4 3 5" xfId="28298"/>
    <cellStyle name="Output 9 4 3_Table 2A-1_EFT (Annual)" xfId="8430"/>
    <cellStyle name="Output 9 4 4" xfId="4732"/>
    <cellStyle name="Output 9 4 4 2" xfId="12992"/>
    <cellStyle name="Output 9 4 4 2 2" xfId="24998"/>
    <cellStyle name="Output 9 4 4 2 2 2" xfId="46184"/>
    <cellStyle name="Output 9 4 4 2 3" xfId="35580"/>
    <cellStyle name="Output 9 4 4 3" xfId="19885"/>
    <cellStyle name="Output 9 4 4 3 2" xfId="41072"/>
    <cellStyle name="Output 9 4 4 4" xfId="30389"/>
    <cellStyle name="Output 9 4 4_Table 2A-1_EFT (Annual)" xfId="8432"/>
    <cellStyle name="Output 9 4 5" xfId="10336"/>
    <cellStyle name="Output 9 4 5 2" xfId="22452"/>
    <cellStyle name="Output 9 4 5 2 2" xfId="43638"/>
    <cellStyle name="Output 9 4 5 3" xfId="33034"/>
    <cellStyle name="Output 9 4 6" xfId="17339"/>
    <cellStyle name="Output 9 4 6 2" xfId="38526"/>
    <cellStyle name="Output 9 4 7" xfId="27646"/>
    <cellStyle name="Output 9 4_Table 2A-1_EFT (Annual)" xfId="3510"/>
    <cellStyle name="Output 9 5" xfId="1795"/>
    <cellStyle name="Output 9 5 2" xfId="5356"/>
    <cellStyle name="Output 9 5 2 2" xfId="13571"/>
    <cellStyle name="Output 9 5 2 2 2" xfId="25559"/>
    <cellStyle name="Output 9 5 2 2 2 2" xfId="46745"/>
    <cellStyle name="Output 9 5 2 2 3" xfId="36141"/>
    <cellStyle name="Output 9 5 2 3" xfId="20446"/>
    <cellStyle name="Output 9 5 2 3 2" xfId="41633"/>
    <cellStyle name="Output 9 5 2 4" xfId="31013"/>
    <cellStyle name="Output 9 5 2_Table 2A-1_EFT (Annual)" xfId="8434"/>
    <cellStyle name="Output 9 5 3" xfId="10915"/>
    <cellStyle name="Output 9 5 3 2" xfId="23013"/>
    <cellStyle name="Output 9 5 3 2 2" xfId="44199"/>
    <cellStyle name="Output 9 5 3 3" xfId="33595"/>
    <cellStyle name="Output 9 5 4" xfId="17900"/>
    <cellStyle name="Output 9 5 4 2" xfId="39087"/>
    <cellStyle name="Output 9 5 5" xfId="28270"/>
    <cellStyle name="Output 9 5_Table 2A-1_EFT (Annual)" xfId="8433"/>
    <cellStyle name="Output 9 6" xfId="1650"/>
    <cellStyle name="Output 9 6 2" xfId="5211"/>
    <cellStyle name="Output 9 6 2 2" xfId="13458"/>
    <cellStyle name="Output 9 6 2 2 2" xfId="25458"/>
    <cellStyle name="Output 9 6 2 2 2 2" xfId="46644"/>
    <cellStyle name="Output 9 6 2 2 3" xfId="36040"/>
    <cellStyle name="Output 9 6 2 3" xfId="20345"/>
    <cellStyle name="Output 9 6 2 3 2" xfId="41532"/>
    <cellStyle name="Output 9 6 2 4" xfId="30868"/>
    <cellStyle name="Output 9 6 2_Table 2A-1_EFT (Annual)" xfId="8436"/>
    <cellStyle name="Output 9 6 3" xfId="10803"/>
    <cellStyle name="Output 9 6 3 2" xfId="22912"/>
    <cellStyle name="Output 9 6 3 2 2" xfId="44098"/>
    <cellStyle name="Output 9 6 3 3" xfId="33494"/>
    <cellStyle name="Output 9 6 4" xfId="17799"/>
    <cellStyle name="Output 9 6 4 2" xfId="38986"/>
    <cellStyle name="Output 9 6 5" xfId="28125"/>
    <cellStyle name="Output 9 6_Table 2A-1_EFT (Annual)" xfId="8435"/>
    <cellStyle name="Output 9 7" xfId="3712"/>
    <cellStyle name="Output 9 7 2" xfId="12080"/>
    <cellStyle name="Output 9 7 2 2" xfId="24110"/>
    <cellStyle name="Output 9 7 2 2 2" xfId="45296"/>
    <cellStyle name="Output 9 7 2 3" xfId="34692"/>
    <cellStyle name="Output 9 7 3" xfId="18997"/>
    <cellStyle name="Output 9 7 3 2" xfId="40184"/>
    <cellStyle name="Output 9 7 4" xfId="29421"/>
    <cellStyle name="Output 9 7_Table 2A-1_EFT (Annual)" xfId="8437"/>
    <cellStyle name="Output 9 8" xfId="9399"/>
    <cellStyle name="Output 9 8 2" xfId="21564"/>
    <cellStyle name="Output 9 8 2 2" xfId="42750"/>
    <cellStyle name="Output 9 8 3" xfId="32146"/>
    <cellStyle name="Output 9 9" xfId="16451"/>
    <cellStyle name="Output 9 9 2" xfId="37638"/>
    <cellStyle name="Output 9_Table 2A-1_EFT (Annual)" xfId="3505"/>
    <cellStyle name="Percent" xfId="48" builtinId="5"/>
    <cellStyle name="Percent 2" xfId="49"/>
    <cellStyle name="Percent 2 2" xfId="55"/>
    <cellStyle name="Percent 2 2 2" xfId="47829"/>
    <cellStyle name="Percent 2 3" xfId="47830"/>
    <cellStyle name="Percent 2_Table 2A-1_EFT (Annual)" xfId="8438"/>
    <cellStyle name="Percent 3" xfId="67"/>
    <cellStyle name="Percent 3 10" xfId="47827"/>
    <cellStyle name="Percent 3 2" xfId="223"/>
    <cellStyle name="Percent 3 2 2" xfId="450"/>
    <cellStyle name="Percent 3 2 2 2" xfId="974"/>
    <cellStyle name="Percent 3 2 2 2 2" xfId="2396"/>
    <cellStyle name="Percent 3 2 2 2 2 2" xfId="5957"/>
    <cellStyle name="Percent 3 2 2 2 2 2 2" xfId="16405"/>
    <cellStyle name="Percent 3 2 2 2 2 2 2 2" xfId="37594"/>
    <cellStyle name="Percent 3 2 2 2 2 2 3" xfId="31613"/>
    <cellStyle name="Percent 3 2 2 2 2 3" xfId="16207"/>
    <cellStyle name="Percent 3 2 2 2 2 3 2" xfId="37397"/>
    <cellStyle name="Percent 3 2 2 2 2 4" xfId="28870"/>
    <cellStyle name="Percent 3 2 2 2 2_Table 2A-1_EFT (Annual)" xfId="8443"/>
    <cellStyle name="Percent 3 2 2 2 3" xfId="4535"/>
    <cellStyle name="Percent 3 2 2 2 3 2" xfId="16305"/>
    <cellStyle name="Percent 3 2 2 2 3 2 2" xfId="37495"/>
    <cellStyle name="Percent 3 2 2 2 3 3" xfId="30192"/>
    <cellStyle name="Percent 3 2 2 2 4" xfId="16108"/>
    <cellStyle name="Percent 3 2 2 2 4 2" xfId="37298"/>
    <cellStyle name="Percent 3 2 2 2 5" xfId="27449"/>
    <cellStyle name="Percent 3 2 2 2_Table 2A-1_EFT (Annual)" xfId="8442"/>
    <cellStyle name="Percent 3 2 2 3" xfId="1724"/>
    <cellStyle name="Percent 3 2 2 3 2" xfId="5285"/>
    <cellStyle name="Percent 3 2 2 3 2 2" xfId="16356"/>
    <cellStyle name="Percent 3 2 2 3 2 2 2" xfId="37545"/>
    <cellStyle name="Percent 3 2 2 3 2 3" xfId="30942"/>
    <cellStyle name="Percent 3 2 2 3 3" xfId="16158"/>
    <cellStyle name="Percent 3 2 2 3 3 2" xfId="37348"/>
    <cellStyle name="Percent 3 2 2 3 4" xfId="28199"/>
    <cellStyle name="Percent 3 2 2 3_Table 2A-1_EFT (Annual)" xfId="8444"/>
    <cellStyle name="Percent 3 2 2 4" xfId="4020"/>
    <cellStyle name="Percent 3 2 2 4 2" xfId="16256"/>
    <cellStyle name="Percent 3 2 2 4 2 2" xfId="37446"/>
    <cellStyle name="Percent 3 2 2 4 3" xfId="29708"/>
    <cellStyle name="Percent 3 2 2 5" xfId="16059"/>
    <cellStyle name="Percent 3 2 2 5 2" xfId="37249"/>
    <cellStyle name="Percent 3 2 2 6" xfId="26965"/>
    <cellStyle name="Percent 3 2 2_Table 2A-1_EFT (Annual)" xfId="8441"/>
    <cellStyle name="Percent 3 2 3" xfId="818"/>
    <cellStyle name="Percent 3 2 3 2" xfId="2371"/>
    <cellStyle name="Percent 3 2 3 2 2" xfId="5932"/>
    <cellStyle name="Percent 3 2 3 2 2 2" xfId="16380"/>
    <cellStyle name="Percent 3 2 3 2 2 2 2" xfId="37569"/>
    <cellStyle name="Percent 3 2 3 2 2 3" xfId="31588"/>
    <cellStyle name="Percent 3 2 3 2 3" xfId="16182"/>
    <cellStyle name="Percent 3 2 3 2 3 2" xfId="37372"/>
    <cellStyle name="Percent 3 2 3 2 4" xfId="28845"/>
    <cellStyle name="Percent 3 2 3 2_Table 2A-1_EFT (Annual)" xfId="8446"/>
    <cellStyle name="Percent 3 2 3 3" xfId="4379"/>
    <cellStyle name="Percent 3 2 3 3 2" xfId="16280"/>
    <cellStyle name="Percent 3 2 3 3 2 2" xfId="37470"/>
    <cellStyle name="Percent 3 2 3 3 3" xfId="30036"/>
    <cellStyle name="Percent 3 2 3 4" xfId="16083"/>
    <cellStyle name="Percent 3 2 3 4 2" xfId="37273"/>
    <cellStyle name="Percent 3 2 3 5" xfId="27293"/>
    <cellStyle name="Percent 3 2 3_Table 2A-1_EFT (Annual)" xfId="8445"/>
    <cellStyle name="Percent 3 2 4" xfId="1668"/>
    <cellStyle name="Percent 3 2 4 2" xfId="5229"/>
    <cellStyle name="Percent 3 2 4 2 2" xfId="16331"/>
    <cellStyle name="Percent 3 2 4 2 2 2" xfId="37520"/>
    <cellStyle name="Percent 3 2 4 2 3" xfId="30886"/>
    <cellStyle name="Percent 3 2 4 3" xfId="16133"/>
    <cellStyle name="Percent 3 2 4 3 2" xfId="37323"/>
    <cellStyle name="Percent 3 2 4 4" xfId="28143"/>
    <cellStyle name="Percent 3 2 4_Table 2A-1_EFT (Annual)" xfId="8447"/>
    <cellStyle name="Percent 3 2 5" xfId="3812"/>
    <cellStyle name="Percent 3 2 5 2" xfId="16231"/>
    <cellStyle name="Percent 3 2 5 2 2" xfId="37421"/>
    <cellStyle name="Percent 3 2 5 3" xfId="29521"/>
    <cellStyle name="Percent 3 2 6" xfId="16034"/>
    <cellStyle name="Percent 3 2 6 2" xfId="37224"/>
    <cellStyle name="Percent 3 2 7" xfId="26778"/>
    <cellStyle name="Percent 3 2_Table 2A-1_EFT (Annual)" xfId="8440"/>
    <cellStyle name="Percent 3 3" xfId="304"/>
    <cellStyle name="Percent 3 3 2" xfId="854"/>
    <cellStyle name="Percent 3 3 2 2" xfId="2384"/>
    <cellStyle name="Percent 3 3 2 2 2" xfId="5945"/>
    <cellStyle name="Percent 3 3 2 2 2 2" xfId="16393"/>
    <cellStyle name="Percent 3 3 2 2 2 2 2" xfId="37582"/>
    <cellStyle name="Percent 3 3 2 2 2 3" xfId="31601"/>
    <cellStyle name="Percent 3 3 2 2 3" xfId="16195"/>
    <cellStyle name="Percent 3 3 2 2 3 2" xfId="37385"/>
    <cellStyle name="Percent 3 3 2 2 4" xfId="28858"/>
    <cellStyle name="Percent 3 3 2 2_Table 2A-1_EFT (Annual)" xfId="8450"/>
    <cellStyle name="Percent 3 3 2 3" xfId="4415"/>
    <cellStyle name="Percent 3 3 2 3 2" xfId="16293"/>
    <cellStyle name="Percent 3 3 2 3 2 2" xfId="37483"/>
    <cellStyle name="Percent 3 3 2 3 3" xfId="30072"/>
    <cellStyle name="Percent 3 3 2 4" xfId="16096"/>
    <cellStyle name="Percent 3 3 2 4 2" xfId="37286"/>
    <cellStyle name="Percent 3 3 2 5" xfId="27329"/>
    <cellStyle name="Percent 3 3 2_Table 2A-1_EFT (Annual)" xfId="8449"/>
    <cellStyle name="Percent 3 3 3" xfId="1686"/>
    <cellStyle name="Percent 3 3 3 2" xfId="5247"/>
    <cellStyle name="Percent 3 3 3 2 2" xfId="16344"/>
    <cellStyle name="Percent 3 3 3 2 2 2" xfId="37533"/>
    <cellStyle name="Percent 3 3 3 2 3" xfId="30904"/>
    <cellStyle name="Percent 3 3 3 3" xfId="16146"/>
    <cellStyle name="Percent 3 3 3 3 2" xfId="37336"/>
    <cellStyle name="Percent 3 3 3 4" xfId="28161"/>
    <cellStyle name="Percent 3 3 3_Table 2A-1_EFT (Annual)" xfId="8451"/>
    <cellStyle name="Percent 3 3 4" xfId="3874"/>
    <cellStyle name="Percent 3 3 4 2" xfId="16244"/>
    <cellStyle name="Percent 3 3 4 2 2" xfId="37434"/>
    <cellStyle name="Percent 3 3 4 3" xfId="29562"/>
    <cellStyle name="Percent 3 3 5" xfId="16047"/>
    <cellStyle name="Percent 3 3 5 2" xfId="37237"/>
    <cellStyle name="Percent 3 3 6" xfId="26819"/>
    <cellStyle name="Percent 3 3_Table 2A-1_EFT (Annual)" xfId="8448"/>
    <cellStyle name="Percent 3 4" xfId="650"/>
    <cellStyle name="Percent 3 4 2" xfId="1771"/>
    <cellStyle name="Percent 3 4 2 2" xfId="5332"/>
    <cellStyle name="Percent 3 4 2 2 2" xfId="16368"/>
    <cellStyle name="Percent 3 4 2 2 2 2" xfId="37557"/>
    <cellStyle name="Percent 3 4 2 2 3" xfId="30989"/>
    <cellStyle name="Percent 3 4 2 3" xfId="16170"/>
    <cellStyle name="Percent 3 4 2 3 2" xfId="37360"/>
    <cellStyle name="Percent 3 4 2 4" xfId="28246"/>
    <cellStyle name="Percent 3 4 2_Table 2A-1_EFT (Annual)" xfId="8453"/>
    <cellStyle name="Percent 3 4 3" xfId="4220"/>
    <cellStyle name="Percent 3 4 3 2" xfId="16268"/>
    <cellStyle name="Percent 3 4 3 2 2" xfId="37458"/>
    <cellStyle name="Percent 3 4 3 3" xfId="29908"/>
    <cellStyle name="Percent 3 4 4" xfId="16071"/>
    <cellStyle name="Percent 3 4 4 2" xfId="37261"/>
    <cellStyle name="Percent 3 4 5" xfId="27165"/>
    <cellStyle name="Percent 3 4_Table 2A-1_EFT (Annual)" xfId="8452"/>
    <cellStyle name="Percent 3 5" xfId="1629"/>
    <cellStyle name="Percent 3 5 2" xfId="5190"/>
    <cellStyle name="Percent 3 5 2 2" xfId="16319"/>
    <cellStyle name="Percent 3 5 2 2 2" xfId="37508"/>
    <cellStyle name="Percent 3 5 2 3" xfId="30847"/>
    <cellStyle name="Percent 3 5 3" xfId="16121"/>
    <cellStyle name="Percent 3 5 3 2" xfId="37311"/>
    <cellStyle name="Percent 3 5 4" xfId="28104"/>
    <cellStyle name="Percent 3 5_Table 2A-1_EFT (Annual)" xfId="8454"/>
    <cellStyle name="Percent 3 6" xfId="3658"/>
    <cellStyle name="Percent 3 6 2" xfId="16219"/>
    <cellStyle name="Percent 3 6 2 2" xfId="37409"/>
    <cellStyle name="Percent 3 6 3" xfId="29371"/>
    <cellStyle name="Percent 3 7" xfId="16022"/>
    <cellStyle name="Percent 3 7 2" xfId="37212"/>
    <cellStyle name="Percent 3 8" xfId="26628"/>
    <cellStyle name="Percent 3 9" xfId="47816"/>
    <cellStyle name="Percent 3_Table 2A-1_EFT (Annual)" xfId="8439"/>
    <cellStyle name="Percent 4" xfId="294"/>
    <cellStyle name="Percent 5" xfId="698"/>
    <cellStyle name="Percent 6" xfId="16012"/>
    <cellStyle name="Percent 7" xfId="47833"/>
    <cellStyle name="Percent 7 2" xfId="47838"/>
    <cellStyle name="Percent 8" xfId="47836"/>
    <cellStyle name="Title" xfId="50" builtinId="15" customBuiltin="1"/>
    <cellStyle name="Title 2" xfId="295"/>
    <cellStyle name="Title 3" xfId="699"/>
    <cellStyle name="Title 4" xfId="16013"/>
    <cellStyle name="Total" xfId="51" builtinId="25" customBuiltin="1"/>
    <cellStyle name="Total 10" xfId="138"/>
    <cellStyle name="Total 10 10" xfId="26693"/>
    <cellStyle name="Total 10 2" xfId="531"/>
    <cellStyle name="Total 10 2 2" xfId="1508"/>
    <cellStyle name="Total 10 2 2 2" xfId="2778"/>
    <cellStyle name="Total 10 2 2 2 2" xfId="6339"/>
    <cellStyle name="Total 10 2 2 2 2 2" xfId="14533"/>
    <cellStyle name="Total 10 2 2 2 2 2 2" xfId="26505"/>
    <cellStyle name="Total 10 2 2 2 2 2 2 2" xfId="47691"/>
    <cellStyle name="Total 10 2 2 2 2 2 3" xfId="37087"/>
    <cellStyle name="Total 10 2 2 2 2 3" xfId="21392"/>
    <cellStyle name="Total 10 2 2 2 2 3 2" xfId="42579"/>
    <cellStyle name="Total 10 2 2 2 2 4" xfId="31995"/>
    <cellStyle name="Total 10 2 2 2 2_Table 2A-1_EFT (Annual)" xfId="8457"/>
    <cellStyle name="Total 10 2 2 2 3" xfId="11875"/>
    <cellStyle name="Total 10 2 2 2 3 2" xfId="23959"/>
    <cellStyle name="Total 10 2 2 2 3 2 2" xfId="45145"/>
    <cellStyle name="Total 10 2 2 2 3 3" xfId="34541"/>
    <cellStyle name="Total 10 2 2 2 4" xfId="18846"/>
    <cellStyle name="Total 10 2 2 2 4 2" xfId="40033"/>
    <cellStyle name="Total 10 2 2 2 5" xfId="29252"/>
    <cellStyle name="Total 10 2 2 2_Table 2A-1_EFT (Annual)" xfId="8456"/>
    <cellStyle name="Total 10 2 2 3" xfId="5069"/>
    <cellStyle name="Total 10 2 2 3 2" xfId="13329"/>
    <cellStyle name="Total 10 2 2 3 2 2" xfId="25335"/>
    <cellStyle name="Total 10 2 2 3 2 2 2" xfId="46521"/>
    <cellStyle name="Total 10 2 2 3 2 3" xfId="35917"/>
    <cellStyle name="Total 10 2 2 3 3" xfId="20222"/>
    <cellStyle name="Total 10 2 2 3 3 2" xfId="41409"/>
    <cellStyle name="Total 10 2 2 3 4" xfId="30726"/>
    <cellStyle name="Total 10 2 2 3_Table 2A-1_EFT (Annual)" xfId="8458"/>
    <cellStyle name="Total 10 2 2 4" xfId="10673"/>
    <cellStyle name="Total 10 2 2 4 2" xfId="22789"/>
    <cellStyle name="Total 10 2 2 4 2 2" xfId="43975"/>
    <cellStyle name="Total 10 2 2 4 3" xfId="33371"/>
    <cellStyle name="Total 10 2 2 5" xfId="17676"/>
    <cellStyle name="Total 10 2 2 5 2" xfId="38863"/>
    <cellStyle name="Total 10 2 2 6" xfId="27983"/>
    <cellStyle name="Total 10 2 2_Table 2A-1_EFT (Annual)" xfId="8455"/>
    <cellStyle name="Total 10 2 3" xfId="1040"/>
    <cellStyle name="Total 10 2 3 2" xfId="4601"/>
    <cellStyle name="Total 10 2 3 2 2" xfId="12861"/>
    <cellStyle name="Total 10 2 3 2 2 2" xfId="24867"/>
    <cellStyle name="Total 10 2 3 2 2 2 2" xfId="46053"/>
    <cellStyle name="Total 10 2 3 2 2 3" xfId="35449"/>
    <cellStyle name="Total 10 2 3 2 3" xfId="19754"/>
    <cellStyle name="Total 10 2 3 2 3 2" xfId="40941"/>
    <cellStyle name="Total 10 2 3 2 4" xfId="30258"/>
    <cellStyle name="Total 10 2 3 2_Table 2A-1_EFT (Annual)" xfId="8460"/>
    <cellStyle name="Total 10 2 3 3" xfId="10205"/>
    <cellStyle name="Total 10 2 3 3 2" xfId="22321"/>
    <cellStyle name="Total 10 2 3 3 2 2" xfId="43507"/>
    <cellStyle name="Total 10 2 3 3 3" xfId="32903"/>
    <cellStyle name="Total 10 2 3 4" xfId="17208"/>
    <cellStyle name="Total 10 2 3 4 2" xfId="38395"/>
    <cellStyle name="Total 10 2 3 5" xfId="27515"/>
    <cellStyle name="Total 10 2 3_Table 2A-1_EFT (Annual)" xfId="8459"/>
    <cellStyle name="Total 10 2 4" xfId="2247"/>
    <cellStyle name="Total 10 2 4 2" xfId="5808"/>
    <cellStyle name="Total 10 2 4 2 2" xfId="14023"/>
    <cellStyle name="Total 10 2 4 2 2 2" xfId="26011"/>
    <cellStyle name="Total 10 2 4 2 2 2 2" xfId="47197"/>
    <cellStyle name="Total 10 2 4 2 2 3" xfId="36593"/>
    <cellStyle name="Total 10 2 4 2 3" xfId="20898"/>
    <cellStyle name="Total 10 2 4 2 3 2" xfId="42085"/>
    <cellStyle name="Total 10 2 4 2 4" xfId="31465"/>
    <cellStyle name="Total 10 2 4 2_Table 2A-1_EFT (Annual)" xfId="8462"/>
    <cellStyle name="Total 10 2 4 3" xfId="11367"/>
    <cellStyle name="Total 10 2 4 3 2" xfId="23465"/>
    <cellStyle name="Total 10 2 4 3 2 2" xfId="44651"/>
    <cellStyle name="Total 10 2 4 3 3" xfId="34047"/>
    <cellStyle name="Total 10 2 4 4" xfId="18352"/>
    <cellStyle name="Total 10 2 4 4 2" xfId="39539"/>
    <cellStyle name="Total 10 2 4 5" xfId="28722"/>
    <cellStyle name="Total 10 2 4_Table 2A-1_EFT (Annual)" xfId="8461"/>
    <cellStyle name="Total 10 2 5" xfId="4101"/>
    <cellStyle name="Total 10 2 5 2" xfId="12425"/>
    <cellStyle name="Total 10 2 5 2 2" xfId="24447"/>
    <cellStyle name="Total 10 2 5 2 2 2" xfId="45633"/>
    <cellStyle name="Total 10 2 5 2 3" xfId="35029"/>
    <cellStyle name="Total 10 2 5 3" xfId="19334"/>
    <cellStyle name="Total 10 2 5 3 2" xfId="40521"/>
    <cellStyle name="Total 10 2 5 4" xfId="29789"/>
    <cellStyle name="Total 10 2 5_Table 2A-1_EFT (Annual)" xfId="8463"/>
    <cellStyle name="Total 10 2 6" xfId="9764"/>
    <cellStyle name="Total 10 2 6 2" xfId="21901"/>
    <cellStyle name="Total 10 2 6 2 2" xfId="43087"/>
    <cellStyle name="Total 10 2 6 3" xfId="32483"/>
    <cellStyle name="Total 10 2 7" xfId="16788"/>
    <cellStyle name="Total 10 2 7 2" xfId="37975"/>
    <cellStyle name="Total 10 2 8" xfId="27046"/>
    <cellStyle name="Total 10 2_Table 2A-1_EFT (Annual)" xfId="3512"/>
    <cellStyle name="Total 10 3" xfId="369"/>
    <cellStyle name="Total 10 3 2" xfId="1352"/>
    <cellStyle name="Total 10 3 2 2" xfId="2622"/>
    <cellStyle name="Total 10 3 2 2 2" xfId="6183"/>
    <cellStyle name="Total 10 3 2 2 2 2" xfId="14377"/>
    <cellStyle name="Total 10 3 2 2 2 2 2" xfId="26349"/>
    <cellStyle name="Total 10 3 2 2 2 2 2 2" xfId="47535"/>
    <cellStyle name="Total 10 3 2 2 2 2 3" xfId="36931"/>
    <cellStyle name="Total 10 3 2 2 2 3" xfId="21236"/>
    <cellStyle name="Total 10 3 2 2 2 3 2" xfId="42423"/>
    <cellStyle name="Total 10 3 2 2 2 4" xfId="31839"/>
    <cellStyle name="Total 10 3 2 2 2_Table 2A-1_EFT (Annual)" xfId="8466"/>
    <cellStyle name="Total 10 3 2 2 3" xfId="11719"/>
    <cellStyle name="Total 10 3 2 2 3 2" xfId="23803"/>
    <cellStyle name="Total 10 3 2 2 3 2 2" xfId="44989"/>
    <cellStyle name="Total 10 3 2 2 3 3" xfId="34385"/>
    <cellStyle name="Total 10 3 2 2 4" xfId="18690"/>
    <cellStyle name="Total 10 3 2 2 4 2" xfId="39877"/>
    <cellStyle name="Total 10 3 2 2 5" xfId="29096"/>
    <cellStyle name="Total 10 3 2 2_Table 2A-1_EFT (Annual)" xfId="8465"/>
    <cellStyle name="Total 10 3 2 3" xfId="4913"/>
    <cellStyle name="Total 10 3 2 3 2" xfId="13173"/>
    <cellStyle name="Total 10 3 2 3 2 2" xfId="25179"/>
    <cellStyle name="Total 10 3 2 3 2 2 2" xfId="46365"/>
    <cellStyle name="Total 10 3 2 3 2 3" xfId="35761"/>
    <cellStyle name="Total 10 3 2 3 3" xfId="20066"/>
    <cellStyle name="Total 10 3 2 3 3 2" xfId="41253"/>
    <cellStyle name="Total 10 3 2 3 4" xfId="30570"/>
    <cellStyle name="Total 10 3 2 3_Table 2A-1_EFT (Annual)" xfId="8467"/>
    <cellStyle name="Total 10 3 2 4" xfId="10517"/>
    <cellStyle name="Total 10 3 2 4 2" xfId="22633"/>
    <cellStyle name="Total 10 3 2 4 2 2" xfId="43819"/>
    <cellStyle name="Total 10 3 2 4 3" xfId="33215"/>
    <cellStyle name="Total 10 3 2 5" xfId="17520"/>
    <cellStyle name="Total 10 3 2 5 2" xfId="38707"/>
    <cellStyle name="Total 10 3 2 6" xfId="27827"/>
    <cellStyle name="Total 10 3 2_Table 2A-1_EFT (Annual)" xfId="8464"/>
    <cellStyle name="Total 10 3 3" xfId="908"/>
    <cellStyle name="Total 10 3 3 2" xfId="4469"/>
    <cellStyle name="Total 10 3 3 2 2" xfId="12731"/>
    <cellStyle name="Total 10 3 3 2 2 2" xfId="24741"/>
    <cellStyle name="Total 10 3 3 2 2 2 2" xfId="45927"/>
    <cellStyle name="Total 10 3 3 2 2 3" xfId="35323"/>
    <cellStyle name="Total 10 3 3 2 3" xfId="19628"/>
    <cellStyle name="Total 10 3 3 2 3 2" xfId="40815"/>
    <cellStyle name="Total 10 3 3 2 4" xfId="30126"/>
    <cellStyle name="Total 10 3 3 2_Table 2A-1_EFT (Annual)" xfId="8469"/>
    <cellStyle name="Total 10 3 3 3" xfId="10078"/>
    <cellStyle name="Total 10 3 3 3 2" xfId="22195"/>
    <cellStyle name="Total 10 3 3 3 2 2" xfId="43381"/>
    <cellStyle name="Total 10 3 3 3 3" xfId="32777"/>
    <cellStyle name="Total 10 3 3 4" xfId="17082"/>
    <cellStyle name="Total 10 3 3 4 2" xfId="38269"/>
    <cellStyle name="Total 10 3 3 5" xfId="27383"/>
    <cellStyle name="Total 10 3 3_Table 2A-1_EFT (Annual)" xfId="8468"/>
    <cellStyle name="Total 10 3 4" xfId="2091"/>
    <cellStyle name="Total 10 3 4 2" xfId="5652"/>
    <cellStyle name="Total 10 3 4 2 2" xfId="13867"/>
    <cellStyle name="Total 10 3 4 2 2 2" xfId="25855"/>
    <cellStyle name="Total 10 3 4 2 2 2 2" xfId="47041"/>
    <cellStyle name="Total 10 3 4 2 2 3" xfId="36437"/>
    <cellStyle name="Total 10 3 4 2 3" xfId="20742"/>
    <cellStyle name="Total 10 3 4 2 3 2" xfId="41929"/>
    <cellStyle name="Total 10 3 4 2 4" xfId="31309"/>
    <cellStyle name="Total 10 3 4 2_Table 2A-1_EFT (Annual)" xfId="8471"/>
    <cellStyle name="Total 10 3 4 3" xfId="11211"/>
    <cellStyle name="Total 10 3 4 3 2" xfId="23309"/>
    <cellStyle name="Total 10 3 4 3 2 2" xfId="44495"/>
    <cellStyle name="Total 10 3 4 3 3" xfId="33891"/>
    <cellStyle name="Total 10 3 4 4" xfId="18196"/>
    <cellStyle name="Total 10 3 4 4 2" xfId="39383"/>
    <cellStyle name="Total 10 3 4 5" xfId="28566"/>
    <cellStyle name="Total 10 3 4_Table 2A-1_EFT (Annual)" xfId="8470"/>
    <cellStyle name="Total 10 3 5" xfId="3939"/>
    <cellStyle name="Total 10 3 5 2" xfId="12267"/>
    <cellStyle name="Total 10 3 5 2 2" xfId="24291"/>
    <cellStyle name="Total 10 3 5 2 2 2" xfId="45477"/>
    <cellStyle name="Total 10 3 5 2 3" xfId="34873"/>
    <cellStyle name="Total 10 3 5 3" xfId="19178"/>
    <cellStyle name="Total 10 3 5 3 2" xfId="40365"/>
    <cellStyle name="Total 10 3 5 4" xfId="29627"/>
    <cellStyle name="Total 10 3 5_Table 2A-1_EFT (Annual)" xfId="8472"/>
    <cellStyle name="Total 10 3 6" xfId="9604"/>
    <cellStyle name="Total 10 3 6 2" xfId="21745"/>
    <cellStyle name="Total 10 3 6 2 2" xfId="42931"/>
    <cellStyle name="Total 10 3 6 3" xfId="32327"/>
    <cellStyle name="Total 10 3 7" xfId="16632"/>
    <cellStyle name="Total 10 3 7 2" xfId="37819"/>
    <cellStyle name="Total 10 3 8" xfId="26884"/>
    <cellStyle name="Total 10 3_Table 2A-1_EFT (Annual)" xfId="3513"/>
    <cellStyle name="Total 10 4" xfId="1186"/>
    <cellStyle name="Total 10 4 2" xfId="2456"/>
    <cellStyle name="Total 10 4 2 2" xfId="6017"/>
    <cellStyle name="Total 10 4 2 2 2" xfId="14211"/>
    <cellStyle name="Total 10 4 2 2 2 2" xfId="26183"/>
    <cellStyle name="Total 10 4 2 2 2 2 2" xfId="47369"/>
    <cellStyle name="Total 10 4 2 2 2 3" xfId="36765"/>
    <cellStyle name="Total 10 4 2 2 3" xfId="21070"/>
    <cellStyle name="Total 10 4 2 2 3 2" xfId="42257"/>
    <cellStyle name="Total 10 4 2 2 4" xfId="31673"/>
    <cellStyle name="Total 10 4 2 2_Table 2A-1_EFT (Annual)" xfId="8475"/>
    <cellStyle name="Total 10 4 2 3" xfId="11553"/>
    <cellStyle name="Total 10 4 2 3 2" xfId="23637"/>
    <cellStyle name="Total 10 4 2 3 2 2" xfId="44823"/>
    <cellStyle name="Total 10 4 2 3 3" xfId="34219"/>
    <cellStyle name="Total 10 4 2 4" xfId="18524"/>
    <cellStyle name="Total 10 4 2 4 2" xfId="39711"/>
    <cellStyle name="Total 10 4 2 5" xfId="28930"/>
    <cellStyle name="Total 10 4 2_Table 2A-1_EFT (Annual)" xfId="8474"/>
    <cellStyle name="Total 10 4 3" xfId="4747"/>
    <cellStyle name="Total 10 4 3 2" xfId="13007"/>
    <cellStyle name="Total 10 4 3 2 2" xfId="25013"/>
    <cellStyle name="Total 10 4 3 2 2 2" xfId="46199"/>
    <cellStyle name="Total 10 4 3 2 3" xfId="35595"/>
    <cellStyle name="Total 10 4 3 3" xfId="19900"/>
    <cellStyle name="Total 10 4 3 3 2" xfId="41087"/>
    <cellStyle name="Total 10 4 3 4" xfId="30404"/>
    <cellStyle name="Total 10 4 3_Table 2A-1_EFT (Annual)" xfId="8476"/>
    <cellStyle name="Total 10 4 4" xfId="10351"/>
    <cellStyle name="Total 10 4 4 2" xfId="22467"/>
    <cellStyle name="Total 10 4 4 2 2" xfId="43653"/>
    <cellStyle name="Total 10 4 4 3" xfId="33049"/>
    <cellStyle name="Total 10 4 5" xfId="17354"/>
    <cellStyle name="Total 10 4 5 2" xfId="38541"/>
    <cellStyle name="Total 10 4 6" xfId="27661"/>
    <cellStyle name="Total 10 4_Table 2A-1_EFT (Annual)" xfId="8473"/>
    <cellStyle name="Total 10 5" xfId="749"/>
    <cellStyle name="Total 10 5 2" xfId="4310"/>
    <cellStyle name="Total 10 5 2 2" xfId="12590"/>
    <cellStyle name="Total 10 5 2 2 2" xfId="24607"/>
    <cellStyle name="Total 10 5 2 2 2 2" xfId="45793"/>
    <cellStyle name="Total 10 5 2 2 3" xfId="35189"/>
    <cellStyle name="Total 10 5 2 3" xfId="19494"/>
    <cellStyle name="Total 10 5 2 3 2" xfId="40681"/>
    <cellStyle name="Total 10 5 2 4" xfId="29967"/>
    <cellStyle name="Total 10 5 2_Table 2A-1_EFT (Annual)" xfId="8478"/>
    <cellStyle name="Total 10 5 3" xfId="9938"/>
    <cellStyle name="Total 10 5 3 2" xfId="22061"/>
    <cellStyle name="Total 10 5 3 2 2" xfId="43247"/>
    <cellStyle name="Total 10 5 3 3" xfId="32643"/>
    <cellStyle name="Total 10 5 4" xfId="16948"/>
    <cellStyle name="Total 10 5 4 2" xfId="38135"/>
    <cellStyle name="Total 10 5 5" xfId="27224"/>
    <cellStyle name="Total 10 5_Table 2A-1_EFT (Annual)" xfId="8477"/>
    <cellStyle name="Total 10 6" xfId="1855"/>
    <cellStyle name="Total 10 6 2" xfId="5416"/>
    <cellStyle name="Total 10 6 2 2" xfId="13631"/>
    <cellStyle name="Total 10 6 2 2 2" xfId="25619"/>
    <cellStyle name="Total 10 6 2 2 2 2" xfId="46805"/>
    <cellStyle name="Total 10 6 2 2 3" xfId="36201"/>
    <cellStyle name="Total 10 6 2 3" xfId="20506"/>
    <cellStyle name="Total 10 6 2 3 2" xfId="41693"/>
    <cellStyle name="Total 10 6 2 4" xfId="31073"/>
    <cellStyle name="Total 10 6 2_Table 2A-1_EFT (Annual)" xfId="8480"/>
    <cellStyle name="Total 10 6 3" xfId="10975"/>
    <cellStyle name="Total 10 6 3 2" xfId="23073"/>
    <cellStyle name="Total 10 6 3 2 2" xfId="44259"/>
    <cellStyle name="Total 10 6 3 3" xfId="33655"/>
    <cellStyle name="Total 10 6 4" xfId="17960"/>
    <cellStyle name="Total 10 6 4 2" xfId="39147"/>
    <cellStyle name="Total 10 6 5" xfId="28330"/>
    <cellStyle name="Total 10 6_Table 2A-1_EFT (Annual)" xfId="8479"/>
    <cellStyle name="Total 10 7" xfId="3727"/>
    <cellStyle name="Total 10 7 2" xfId="12095"/>
    <cellStyle name="Total 10 7 2 2" xfId="24125"/>
    <cellStyle name="Total 10 7 2 2 2" xfId="45311"/>
    <cellStyle name="Total 10 7 2 3" xfId="34707"/>
    <cellStyle name="Total 10 7 3" xfId="19012"/>
    <cellStyle name="Total 10 7 3 2" xfId="40199"/>
    <cellStyle name="Total 10 7 4" xfId="29436"/>
    <cellStyle name="Total 10 7_Table 2A-1_EFT (Annual)" xfId="8481"/>
    <cellStyle name="Total 10 8" xfId="9414"/>
    <cellStyle name="Total 10 8 2" xfId="21579"/>
    <cellStyle name="Total 10 8 2 2" xfId="42765"/>
    <cellStyle name="Total 10 8 3" xfId="32161"/>
    <cellStyle name="Total 10 9" xfId="16466"/>
    <cellStyle name="Total 10 9 2" xfId="37653"/>
    <cellStyle name="Total 10_Table 2A-1_EFT (Annual)" xfId="3511"/>
    <cellStyle name="Total 11" xfId="129"/>
    <cellStyle name="Total 11 10" xfId="26684"/>
    <cellStyle name="Total 11 2" xfId="522"/>
    <cellStyle name="Total 11 2 2" xfId="1499"/>
    <cellStyle name="Total 11 2 2 2" xfId="2769"/>
    <cellStyle name="Total 11 2 2 2 2" xfId="6330"/>
    <cellStyle name="Total 11 2 2 2 2 2" xfId="14524"/>
    <cellStyle name="Total 11 2 2 2 2 2 2" xfId="26496"/>
    <cellStyle name="Total 11 2 2 2 2 2 2 2" xfId="47682"/>
    <cellStyle name="Total 11 2 2 2 2 2 3" xfId="37078"/>
    <cellStyle name="Total 11 2 2 2 2 3" xfId="21383"/>
    <cellStyle name="Total 11 2 2 2 2 3 2" xfId="42570"/>
    <cellStyle name="Total 11 2 2 2 2 4" xfId="31986"/>
    <cellStyle name="Total 11 2 2 2 2_Table 2A-1_EFT (Annual)" xfId="8484"/>
    <cellStyle name="Total 11 2 2 2 3" xfId="11866"/>
    <cellStyle name="Total 11 2 2 2 3 2" xfId="23950"/>
    <cellStyle name="Total 11 2 2 2 3 2 2" xfId="45136"/>
    <cellStyle name="Total 11 2 2 2 3 3" xfId="34532"/>
    <cellStyle name="Total 11 2 2 2 4" xfId="18837"/>
    <cellStyle name="Total 11 2 2 2 4 2" xfId="40024"/>
    <cellStyle name="Total 11 2 2 2 5" xfId="29243"/>
    <cellStyle name="Total 11 2 2 2_Table 2A-1_EFT (Annual)" xfId="8483"/>
    <cellStyle name="Total 11 2 2 3" xfId="5060"/>
    <cellStyle name="Total 11 2 2 3 2" xfId="13320"/>
    <cellStyle name="Total 11 2 2 3 2 2" xfId="25326"/>
    <cellStyle name="Total 11 2 2 3 2 2 2" xfId="46512"/>
    <cellStyle name="Total 11 2 2 3 2 3" xfId="35908"/>
    <cellStyle name="Total 11 2 2 3 3" xfId="20213"/>
    <cellStyle name="Total 11 2 2 3 3 2" xfId="41400"/>
    <cellStyle name="Total 11 2 2 3 4" xfId="30717"/>
    <cellStyle name="Total 11 2 2 3_Table 2A-1_EFT (Annual)" xfId="8485"/>
    <cellStyle name="Total 11 2 2 4" xfId="10664"/>
    <cellStyle name="Total 11 2 2 4 2" xfId="22780"/>
    <cellStyle name="Total 11 2 2 4 2 2" xfId="43966"/>
    <cellStyle name="Total 11 2 2 4 3" xfId="33362"/>
    <cellStyle name="Total 11 2 2 5" xfId="17667"/>
    <cellStyle name="Total 11 2 2 5 2" xfId="38854"/>
    <cellStyle name="Total 11 2 2 6" xfId="27974"/>
    <cellStyle name="Total 11 2 2_Table 2A-1_EFT (Annual)" xfId="8482"/>
    <cellStyle name="Total 11 2 3" xfId="1032"/>
    <cellStyle name="Total 11 2 3 2" xfId="4593"/>
    <cellStyle name="Total 11 2 3 2 2" xfId="12853"/>
    <cellStyle name="Total 11 2 3 2 2 2" xfId="24859"/>
    <cellStyle name="Total 11 2 3 2 2 2 2" xfId="46045"/>
    <cellStyle name="Total 11 2 3 2 2 3" xfId="35441"/>
    <cellStyle name="Total 11 2 3 2 3" xfId="19746"/>
    <cellStyle name="Total 11 2 3 2 3 2" xfId="40933"/>
    <cellStyle name="Total 11 2 3 2 4" xfId="30250"/>
    <cellStyle name="Total 11 2 3 2_Table 2A-1_EFT (Annual)" xfId="8487"/>
    <cellStyle name="Total 11 2 3 3" xfId="10197"/>
    <cellStyle name="Total 11 2 3 3 2" xfId="22313"/>
    <cellStyle name="Total 11 2 3 3 2 2" xfId="43499"/>
    <cellStyle name="Total 11 2 3 3 3" xfId="32895"/>
    <cellStyle name="Total 11 2 3 4" xfId="17200"/>
    <cellStyle name="Total 11 2 3 4 2" xfId="38387"/>
    <cellStyle name="Total 11 2 3 5" xfId="27507"/>
    <cellStyle name="Total 11 2 3_Table 2A-1_EFT (Annual)" xfId="8486"/>
    <cellStyle name="Total 11 2 4" xfId="2238"/>
    <cellStyle name="Total 11 2 4 2" xfId="5799"/>
    <cellStyle name="Total 11 2 4 2 2" xfId="14014"/>
    <cellStyle name="Total 11 2 4 2 2 2" xfId="26002"/>
    <cellStyle name="Total 11 2 4 2 2 2 2" xfId="47188"/>
    <cellStyle name="Total 11 2 4 2 2 3" xfId="36584"/>
    <cellStyle name="Total 11 2 4 2 3" xfId="20889"/>
    <cellStyle name="Total 11 2 4 2 3 2" xfId="42076"/>
    <cellStyle name="Total 11 2 4 2 4" xfId="31456"/>
    <cellStyle name="Total 11 2 4 2_Table 2A-1_EFT (Annual)" xfId="8489"/>
    <cellStyle name="Total 11 2 4 3" xfId="11358"/>
    <cellStyle name="Total 11 2 4 3 2" xfId="23456"/>
    <cellStyle name="Total 11 2 4 3 2 2" xfId="44642"/>
    <cellStyle name="Total 11 2 4 3 3" xfId="34038"/>
    <cellStyle name="Total 11 2 4 4" xfId="18343"/>
    <cellStyle name="Total 11 2 4 4 2" xfId="39530"/>
    <cellStyle name="Total 11 2 4 5" xfId="28713"/>
    <cellStyle name="Total 11 2 4_Table 2A-1_EFT (Annual)" xfId="8488"/>
    <cellStyle name="Total 11 2 5" xfId="4092"/>
    <cellStyle name="Total 11 2 5 2" xfId="12416"/>
    <cellStyle name="Total 11 2 5 2 2" xfId="24438"/>
    <cellStyle name="Total 11 2 5 2 2 2" xfId="45624"/>
    <cellStyle name="Total 11 2 5 2 3" xfId="35020"/>
    <cellStyle name="Total 11 2 5 3" xfId="19325"/>
    <cellStyle name="Total 11 2 5 3 2" xfId="40512"/>
    <cellStyle name="Total 11 2 5 4" xfId="29780"/>
    <cellStyle name="Total 11 2 5_Table 2A-1_EFT (Annual)" xfId="8490"/>
    <cellStyle name="Total 11 2 6" xfId="9755"/>
    <cellStyle name="Total 11 2 6 2" xfId="21892"/>
    <cellStyle name="Total 11 2 6 2 2" xfId="43078"/>
    <cellStyle name="Total 11 2 6 3" xfId="32474"/>
    <cellStyle name="Total 11 2 7" xfId="16779"/>
    <cellStyle name="Total 11 2 7 2" xfId="37966"/>
    <cellStyle name="Total 11 2 8" xfId="27037"/>
    <cellStyle name="Total 11 2_Table 2A-1_EFT (Annual)" xfId="3515"/>
    <cellStyle name="Total 11 3" xfId="360"/>
    <cellStyle name="Total 11 3 2" xfId="1343"/>
    <cellStyle name="Total 11 3 2 2" xfId="2613"/>
    <cellStyle name="Total 11 3 2 2 2" xfId="6174"/>
    <cellStyle name="Total 11 3 2 2 2 2" xfId="14368"/>
    <cellStyle name="Total 11 3 2 2 2 2 2" xfId="26340"/>
    <cellStyle name="Total 11 3 2 2 2 2 2 2" xfId="47526"/>
    <cellStyle name="Total 11 3 2 2 2 2 3" xfId="36922"/>
    <cellStyle name="Total 11 3 2 2 2 3" xfId="21227"/>
    <cellStyle name="Total 11 3 2 2 2 3 2" xfId="42414"/>
    <cellStyle name="Total 11 3 2 2 2 4" xfId="31830"/>
    <cellStyle name="Total 11 3 2 2 2_Table 2A-1_EFT (Annual)" xfId="8493"/>
    <cellStyle name="Total 11 3 2 2 3" xfId="11710"/>
    <cellStyle name="Total 11 3 2 2 3 2" xfId="23794"/>
    <cellStyle name="Total 11 3 2 2 3 2 2" xfId="44980"/>
    <cellStyle name="Total 11 3 2 2 3 3" xfId="34376"/>
    <cellStyle name="Total 11 3 2 2 4" xfId="18681"/>
    <cellStyle name="Total 11 3 2 2 4 2" xfId="39868"/>
    <cellStyle name="Total 11 3 2 2 5" xfId="29087"/>
    <cellStyle name="Total 11 3 2 2_Table 2A-1_EFT (Annual)" xfId="8492"/>
    <cellStyle name="Total 11 3 2 3" xfId="4904"/>
    <cellStyle name="Total 11 3 2 3 2" xfId="13164"/>
    <cellStyle name="Total 11 3 2 3 2 2" xfId="25170"/>
    <cellStyle name="Total 11 3 2 3 2 2 2" xfId="46356"/>
    <cellStyle name="Total 11 3 2 3 2 3" xfId="35752"/>
    <cellStyle name="Total 11 3 2 3 3" xfId="20057"/>
    <cellStyle name="Total 11 3 2 3 3 2" xfId="41244"/>
    <cellStyle name="Total 11 3 2 3 4" xfId="30561"/>
    <cellStyle name="Total 11 3 2 3_Table 2A-1_EFT (Annual)" xfId="8494"/>
    <cellStyle name="Total 11 3 2 4" xfId="10508"/>
    <cellStyle name="Total 11 3 2 4 2" xfId="22624"/>
    <cellStyle name="Total 11 3 2 4 2 2" xfId="43810"/>
    <cellStyle name="Total 11 3 2 4 3" xfId="33206"/>
    <cellStyle name="Total 11 3 2 5" xfId="17511"/>
    <cellStyle name="Total 11 3 2 5 2" xfId="38698"/>
    <cellStyle name="Total 11 3 2 6" xfId="27818"/>
    <cellStyle name="Total 11 3 2_Table 2A-1_EFT (Annual)" xfId="8491"/>
    <cellStyle name="Total 11 3 3" xfId="900"/>
    <cellStyle name="Total 11 3 3 2" xfId="4461"/>
    <cellStyle name="Total 11 3 3 2 2" xfId="12723"/>
    <cellStyle name="Total 11 3 3 2 2 2" xfId="24733"/>
    <cellStyle name="Total 11 3 3 2 2 2 2" xfId="45919"/>
    <cellStyle name="Total 11 3 3 2 2 3" xfId="35315"/>
    <cellStyle name="Total 11 3 3 2 3" xfId="19620"/>
    <cellStyle name="Total 11 3 3 2 3 2" xfId="40807"/>
    <cellStyle name="Total 11 3 3 2 4" xfId="30118"/>
    <cellStyle name="Total 11 3 3 2_Table 2A-1_EFT (Annual)" xfId="8496"/>
    <cellStyle name="Total 11 3 3 3" xfId="10070"/>
    <cellStyle name="Total 11 3 3 3 2" xfId="22187"/>
    <cellStyle name="Total 11 3 3 3 2 2" xfId="43373"/>
    <cellStyle name="Total 11 3 3 3 3" xfId="32769"/>
    <cellStyle name="Total 11 3 3 4" xfId="17074"/>
    <cellStyle name="Total 11 3 3 4 2" xfId="38261"/>
    <cellStyle name="Total 11 3 3 5" xfId="27375"/>
    <cellStyle name="Total 11 3 3_Table 2A-1_EFT (Annual)" xfId="8495"/>
    <cellStyle name="Total 11 3 4" xfId="2082"/>
    <cellStyle name="Total 11 3 4 2" xfId="5643"/>
    <cellStyle name="Total 11 3 4 2 2" xfId="13858"/>
    <cellStyle name="Total 11 3 4 2 2 2" xfId="25846"/>
    <cellStyle name="Total 11 3 4 2 2 2 2" xfId="47032"/>
    <cellStyle name="Total 11 3 4 2 2 3" xfId="36428"/>
    <cellStyle name="Total 11 3 4 2 3" xfId="20733"/>
    <cellStyle name="Total 11 3 4 2 3 2" xfId="41920"/>
    <cellStyle name="Total 11 3 4 2 4" xfId="31300"/>
    <cellStyle name="Total 11 3 4 2_Table 2A-1_EFT (Annual)" xfId="8498"/>
    <cellStyle name="Total 11 3 4 3" xfId="11202"/>
    <cellStyle name="Total 11 3 4 3 2" xfId="23300"/>
    <cellStyle name="Total 11 3 4 3 2 2" xfId="44486"/>
    <cellStyle name="Total 11 3 4 3 3" xfId="33882"/>
    <cellStyle name="Total 11 3 4 4" xfId="18187"/>
    <cellStyle name="Total 11 3 4 4 2" xfId="39374"/>
    <cellStyle name="Total 11 3 4 5" xfId="28557"/>
    <cellStyle name="Total 11 3 4_Table 2A-1_EFT (Annual)" xfId="8497"/>
    <cellStyle name="Total 11 3 5" xfId="3930"/>
    <cellStyle name="Total 11 3 5 2" xfId="12258"/>
    <cellStyle name="Total 11 3 5 2 2" xfId="24282"/>
    <cellStyle name="Total 11 3 5 2 2 2" xfId="45468"/>
    <cellStyle name="Total 11 3 5 2 3" xfId="34864"/>
    <cellStyle name="Total 11 3 5 3" xfId="19169"/>
    <cellStyle name="Total 11 3 5 3 2" xfId="40356"/>
    <cellStyle name="Total 11 3 5 4" xfId="29618"/>
    <cellStyle name="Total 11 3 5_Table 2A-1_EFT (Annual)" xfId="8499"/>
    <cellStyle name="Total 11 3 6" xfId="9595"/>
    <cellStyle name="Total 11 3 6 2" xfId="21736"/>
    <cellStyle name="Total 11 3 6 2 2" xfId="42922"/>
    <cellStyle name="Total 11 3 6 3" xfId="32318"/>
    <cellStyle name="Total 11 3 7" xfId="16623"/>
    <cellStyle name="Total 11 3 7 2" xfId="37810"/>
    <cellStyle name="Total 11 3 8" xfId="26875"/>
    <cellStyle name="Total 11 3_Table 2A-1_EFT (Annual)" xfId="3516"/>
    <cellStyle name="Total 11 4" xfId="1177"/>
    <cellStyle name="Total 11 4 2" xfId="2447"/>
    <cellStyle name="Total 11 4 2 2" xfId="6008"/>
    <cellStyle name="Total 11 4 2 2 2" xfId="14202"/>
    <cellStyle name="Total 11 4 2 2 2 2" xfId="26174"/>
    <cellStyle name="Total 11 4 2 2 2 2 2" xfId="47360"/>
    <cellStyle name="Total 11 4 2 2 2 3" xfId="36756"/>
    <cellStyle name="Total 11 4 2 2 3" xfId="21061"/>
    <cellStyle name="Total 11 4 2 2 3 2" xfId="42248"/>
    <cellStyle name="Total 11 4 2 2 4" xfId="31664"/>
    <cellStyle name="Total 11 4 2 2_Table 2A-1_EFT (Annual)" xfId="8502"/>
    <cellStyle name="Total 11 4 2 3" xfId="11544"/>
    <cellStyle name="Total 11 4 2 3 2" xfId="23628"/>
    <cellStyle name="Total 11 4 2 3 2 2" xfId="44814"/>
    <cellStyle name="Total 11 4 2 3 3" xfId="34210"/>
    <cellStyle name="Total 11 4 2 4" xfId="18515"/>
    <cellStyle name="Total 11 4 2 4 2" xfId="39702"/>
    <cellStyle name="Total 11 4 2 5" xfId="28921"/>
    <cellStyle name="Total 11 4 2_Table 2A-1_EFT (Annual)" xfId="8501"/>
    <cellStyle name="Total 11 4 3" xfId="4738"/>
    <cellStyle name="Total 11 4 3 2" xfId="12998"/>
    <cellStyle name="Total 11 4 3 2 2" xfId="25004"/>
    <cellStyle name="Total 11 4 3 2 2 2" xfId="46190"/>
    <cellStyle name="Total 11 4 3 2 3" xfId="35586"/>
    <cellStyle name="Total 11 4 3 3" xfId="19891"/>
    <cellStyle name="Total 11 4 3 3 2" xfId="41078"/>
    <cellStyle name="Total 11 4 3 4" xfId="30395"/>
    <cellStyle name="Total 11 4 3_Table 2A-1_EFT (Annual)" xfId="8503"/>
    <cellStyle name="Total 11 4 4" xfId="10342"/>
    <cellStyle name="Total 11 4 4 2" xfId="22458"/>
    <cellStyle name="Total 11 4 4 2 2" xfId="43644"/>
    <cellStyle name="Total 11 4 4 3" xfId="33040"/>
    <cellStyle name="Total 11 4 5" xfId="17345"/>
    <cellStyle name="Total 11 4 5 2" xfId="38532"/>
    <cellStyle name="Total 11 4 6" xfId="27652"/>
    <cellStyle name="Total 11 4_Table 2A-1_EFT (Annual)" xfId="8500"/>
    <cellStyle name="Total 11 5" xfId="741"/>
    <cellStyle name="Total 11 5 2" xfId="4302"/>
    <cellStyle name="Total 11 5 2 2" xfId="12582"/>
    <cellStyle name="Total 11 5 2 2 2" xfId="24599"/>
    <cellStyle name="Total 11 5 2 2 2 2" xfId="45785"/>
    <cellStyle name="Total 11 5 2 2 3" xfId="35181"/>
    <cellStyle name="Total 11 5 2 3" xfId="19486"/>
    <cellStyle name="Total 11 5 2 3 2" xfId="40673"/>
    <cellStyle name="Total 11 5 2 4" xfId="29959"/>
    <cellStyle name="Total 11 5 2_Table 2A-1_EFT (Annual)" xfId="8505"/>
    <cellStyle name="Total 11 5 3" xfId="9930"/>
    <cellStyle name="Total 11 5 3 2" xfId="22053"/>
    <cellStyle name="Total 11 5 3 2 2" xfId="43239"/>
    <cellStyle name="Total 11 5 3 3" xfId="32635"/>
    <cellStyle name="Total 11 5 4" xfId="16940"/>
    <cellStyle name="Total 11 5 4 2" xfId="38127"/>
    <cellStyle name="Total 11 5 5" xfId="27216"/>
    <cellStyle name="Total 11 5_Table 2A-1_EFT (Annual)" xfId="8504"/>
    <cellStyle name="Total 11 6" xfId="1792"/>
    <cellStyle name="Total 11 6 2" xfId="5353"/>
    <cellStyle name="Total 11 6 2 2" xfId="13568"/>
    <cellStyle name="Total 11 6 2 2 2" xfId="25556"/>
    <cellStyle name="Total 11 6 2 2 2 2" xfId="46742"/>
    <cellStyle name="Total 11 6 2 2 3" xfId="36138"/>
    <cellStyle name="Total 11 6 2 3" xfId="20443"/>
    <cellStyle name="Total 11 6 2 3 2" xfId="41630"/>
    <cellStyle name="Total 11 6 2 4" xfId="31010"/>
    <cellStyle name="Total 11 6 2_Table 2A-1_EFT (Annual)" xfId="8507"/>
    <cellStyle name="Total 11 6 3" xfId="10912"/>
    <cellStyle name="Total 11 6 3 2" xfId="23010"/>
    <cellStyle name="Total 11 6 3 2 2" xfId="44196"/>
    <cellStyle name="Total 11 6 3 3" xfId="33592"/>
    <cellStyle name="Total 11 6 4" xfId="17897"/>
    <cellStyle name="Total 11 6 4 2" xfId="39084"/>
    <cellStyle name="Total 11 6 5" xfId="28267"/>
    <cellStyle name="Total 11 6_Table 2A-1_EFT (Annual)" xfId="8506"/>
    <cellStyle name="Total 11 7" xfId="3718"/>
    <cellStyle name="Total 11 7 2" xfId="12086"/>
    <cellStyle name="Total 11 7 2 2" xfId="24116"/>
    <cellStyle name="Total 11 7 2 2 2" xfId="45302"/>
    <cellStyle name="Total 11 7 2 3" xfId="34698"/>
    <cellStyle name="Total 11 7 3" xfId="19003"/>
    <cellStyle name="Total 11 7 3 2" xfId="40190"/>
    <cellStyle name="Total 11 7 4" xfId="29427"/>
    <cellStyle name="Total 11 7_Table 2A-1_EFT (Annual)" xfId="8508"/>
    <cellStyle name="Total 11 8" xfId="9405"/>
    <cellStyle name="Total 11 8 2" xfId="21570"/>
    <cellStyle name="Total 11 8 2 2" xfId="42756"/>
    <cellStyle name="Total 11 8 3" xfId="32152"/>
    <cellStyle name="Total 11 9" xfId="16457"/>
    <cellStyle name="Total 11 9 2" xfId="37644"/>
    <cellStyle name="Total 11_Table 2A-1_EFT (Annual)" xfId="3514"/>
    <cellStyle name="Total 12" xfId="144"/>
    <cellStyle name="Total 12 10" xfId="26699"/>
    <cellStyle name="Total 12 2" xfId="537"/>
    <cellStyle name="Total 12 2 2" xfId="1514"/>
    <cellStyle name="Total 12 2 2 2" xfId="2784"/>
    <cellStyle name="Total 12 2 2 2 2" xfId="6345"/>
    <cellStyle name="Total 12 2 2 2 2 2" xfId="14539"/>
    <cellStyle name="Total 12 2 2 2 2 2 2" xfId="26511"/>
    <cellStyle name="Total 12 2 2 2 2 2 2 2" xfId="47697"/>
    <cellStyle name="Total 12 2 2 2 2 2 3" xfId="37093"/>
    <cellStyle name="Total 12 2 2 2 2 3" xfId="21398"/>
    <cellStyle name="Total 12 2 2 2 2 3 2" xfId="42585"/>
    <cellStyle name="Total 12 2 2 2 2 4" xfId="32001"/>
    <cellStyle name="Total 12 2 2 2 2_Table 2A-1_EFT (Annual)" xfId="8511"/>
    <cellStyle name="Total 12 2 2 2 3" xfId="11881"/>
    <cellStyle name="Total 12 2 2 2 3 2" xfId="23965"/>
    <cellStyle name="Total 12 2 2 2 3 2 2" xfId="45151"/>
    <cellStyle name="Total 12 2 2 2 3 3" xfId="34547"/>
    <cellStyle name="Total 12 2 2 2 4" xfId="18852"/>
    <cellStyle name="Total 12 2 2 2 4 2" xfId="40039"/>
    <cellStyle name="Total 12 2 2 2 5" xfId="29258"/>
    <cellStyle name="Total 12 2 2 2_Table 2A-1_EFT (Annual)" xfId="8510"/>
    <cellStyle name="Total 12 2 2 3" xfId="5075"/>
    <cellStyle name="Total 12 2 2 3 2" xfId="13335"/>
    <cellStyle name="Total 12 2 2 3 2 2" xfId="25341"/>
    <cellStyle name="Total 12 2 2 3 2 2 2" xfId="46527"/>
    <cellStyle name="Total 12 2 2 3 2 3" xfId="35923"/>
    <cellStyle name="Total 12 2 2 3 3" xfId="20228"/>
    <cellStyle name="Total 12 2 2 3 3 2" xfId="41415"/>
    <cellStyle name="Total 12 2 2 3 4" xfId="30732"/>
    <cellStyle name="Total 12 2 2 3_Table 2A-1_EFT (Annual)" xfId="8512"/>
    <cellStyle name="Total 12 2 2 4" xfId="10679"/>
    <cellStyle name="Total 12 2 2 4 2" xfId="22795"/>
    <cellStyle name="Total 12 2 2 4 2 2" xfId="43981"/>
    <cellStyle name="Total 12 2 2 4 3" xfId="33377"/>
    <cellStyle name="Total 12 2 2 5" xfId="17682"/>
    <cellStyle name="Total 12 2 2 5 2" xfId="38869"/>
    <cellStyle name="Total 12 2 2 6" xfId="27989"/>
    <cellStyle name="Total 12 2 2_Table 2A-1_EFT (Annual)" xfId="8509"/>
    <cellStyle name="Total 12 2 3" xfId="1046"/>
    <cellStyle name="Total 12 2 3 2" xfId="4607"/>
    <cellStyle name="Total 12 2 3 2 2" xfId="12867"/>
    <cellStyle name="Total 12 2 3 2 2 2" xfId="24873"/>
    <cellStyle name="Total 12 2 3 2 2 2 2" xfId="46059"/>
    <cellStyle name="Total 12 2 3 2 2 3" xfId="35455"/>
    <cellStyle name="Total 12 2 3 2 3" xfId="19760"/>
    <cellStyle name="Total 12 2 3 2 3 2" xfId="40947"/>
    <cellStyle name="Total 12 2 3 2 4" xfId="30264"/>
    <cellStyle name="Total 12 2 3 2_Table 2A-1_EFT (Annual)" xfId="8514"/>
    <cellStyle name="Total 12 2 3 3" xfId="10211"/>
    <cellStyle name="Total 12 2 3 3 2" xfId="22327"/>
    <cellStyle name="Total 12 2 3 3 2 2" xfId="43513"/>
    <cellStyle name="Total 12 2 3 3 3" xfId="32909"/>
    <cellStyle name="Total 12 2 3 4" xfId="17214"/>
    <cellStyle name="Total 12 2 3 4 2" xfId="38401"/>
    <cellStyle name="Total 12 2 3 5" xfId="27521"/>
    <cellStyle name="Total 12 2 3_Table 2A-1_EFT (Annual)" xfId="8513"/>
    <cellStyle name="Total 12 2 4" xfId="2253"/>
    <cellStyle name="Total 12 2 4 2" xfId="5814"/>
    <cellStyle name="Total 12 2 4 2 2" xfId="14029"/>
    <cellStyle name="Total 12 2 4 2 2 2" xfId="26017"/>
    <cellStyle name="Total 12 2 4 2 2 2 2" xfId="47203"/>
    <cellStyle name="Total 12 2 4 2 2 3" xfId="36599"/>
    <cellStyle name="Total 12 2 4 2 3" xfId="20904"/>
    <cellStyle name="Total 12 2 4 2 3 2" xfId="42091"/>
    <cellStyle name="Total 12 2 4 2 4" xfId="31471"/>
    <cellStyle name="Total 12 2 4 2_Table 2A-1_EFT (Annual)" xfId="8516"/>
    <cellStyle name="Total 12 2 4 3" xfId="11373"/>
    <cellStyle name="Total 12 2 4 3 2" xfId="23471"/>
    <cellStyle name="Total 12 2 4 3 2 2" xfId="44657"/>
    <cellStyle name="Total 12 2 4 3 3" xfId="34053"/>
    <cellStyle name="Total 12 2 4 4" xfId="18358"/>
    <cellStyle name="Total 12 2 4 4 2" xfId="39545"/>
    <cellStyle name="Total 12 2 4 5" xfId="28728"/>
    <cellStyle name="Total 12 2 4_Table 2A-1_EFT (Annual)" xfId="8515"/>
    <cellStyle name="Total 12 2 5" xfId="4107"/>
    <cellStyle name="Total 12 2 5 2" xfId="12431"/>
    <cellStyle name="Total 12 2 5 2 2" xfId="24453"/>
    <cellStyle name="Total 12 2 5 2 2 2" xfId="45639"/>
    <cellStyle name="Total 12 2 5 2 3" xfId="35035"/>
    <cellStyle name="Total 12 2 5 3" xfId="19340"/>
    <cellStyle name="Total 12 2 5 3 2" xfId="40527"/>
    <cellStyle name="Total 12 2 5 4" xfId="29795"/>
    <cellStyle name="Total 12 2 5_Table 2A-1_EFT (Annual)" xfId="8517"/>
    <cellStyle name="Total 12 2 6" xfId="9770"/>
    <cellStyle name="Total 12 2 6 2" xfId="21907"/>
    <cellStyle name="Total 12 2 6 2 2" xfId="43093"/>
    <cellStyle name="Total 12 2 6 3" xfId="32489"/>
    <cellStyle name="Total 12 2 7" xfId="16794"/>
    <cellStyle name="Total 12 2 7 2" xfId="37981"/>
    <cellStyle name="Total 12 2 8" xfId="27052"/>
    <cellStyle name="Total 12 2_Table 2A-1_EFT (Annual)" xfId="3518"/>
    <cellStyle name="Total 12 3" xfId="375"/>
    <cellStyle name="Total 12 3 2" xfId="1358"/>
    <cellStyle name="Total 12 3 2 2" xfId="2628"/>
    <cellStyle name="Total 12 3 2 2 2" xfId="6189"/>
    <cellStyle name="Total 12 3 2 2 2 2" xfId="14383"/>
    <cellStyle name="Total 12 3 2 2 2 2 2" xfId="26355"/>
    <cellStyle name="Total 12 3 2 2 2 2 2 2" xfId="47541"/>
    <cellStyle name="Total 12 3 2 2 2 2 3" xfId="36937"/>
    <cellStyle name="Total 12 3 2 2 2 3" xfId="21242"/>
    <cellStyle name="Total 12 3 2 2 2 3 2" xfId="42429"/>
    <cellStyle name="Total 12 3 2 2 2 4" xfId="31845"/>
    <cellStyle name="Total 12 3 2 2 2_Table 2A-1_EFT (Annual)" xfId="8520"/>
    <cellStyle name="Total 12 3 2 2 3" xfId="11725"/>
    <cellStyle name="Total 12 3 2 2 3 2" xfId="23809"/>
    <cellStyle name="Total 12 3 2 2 3 2 2" xfId="44995"/>
    <cellStyle name="Total 12 3 2 2 3 3" xfId="34391"/>
    <cellStyle name="Total 12 3 2 2 4" xfId="18696"/>
    <cellStyle name="Total 12 3 2 2 4 2" xfId="39883"/>
    <cellStyle name="Total 12 3 2 2 5" xfId="29102"/>
    <cellStyle name="Total 12 3 2 2_Table 2A-1_EFT (Annual)" xfId="8519"/>
    <cellStyle name="Total 12 3 2 3" xfId="4919"/>
    <cellStyle name="Total 12 3 2 3 2" xfId="13179"/>
    <cellStyle name="Total 12 3 2 3 2 2" xfId="25185"/>
    <cellStyle name="Total 12 3 2 3 2 2 2" xfId="46371"/>
    <cellStyle name="Total 12 3 2 3 2 3" xfId="35767"/>
    <cellStyle name="Total 12 3 2 3 3" xfId="20072"/>
    <cellStyle name="Total 12 3 2 3 3 2" xfId="41259"/>
    <cellStyle name="Total 12 3 2 3 4" xfId="30576"/>
    <cellStyle name="Total 12 3 2 3_Table 2A-1_EFT (Annual)" xfId="8521"/>
    <cellStyle name="Total 12 3 2 4" xfId="10523"/>
    <cellStyle name="Total 12 3 2 4 2" xfId="22639"/>
    <cellStyle name="Total 12 3 2 4 2 2" xfId="43825"/>
    <cellStyle name="Total 12 3 2 4 3" xfId="33221"/>
    <cellStyle name="Total 12 3 2 5" xfId="17526"/>
    <cellStyle name="Total 12 3 2 5 2" xfId="38713"/>
    <cellStyle name="Total 12 3 2 6" xfId="27833"/>
    <cellStyle name="Total 12 3 2_Table 2A-1_EFT (Annual)" xfId="8518"/>
    <cellStyle name="Total 12 3 3" xfId="914"/>
    <cellStyle name="Total 12 3 3 2" xfId="4475"/>
    <cellStyle name="Total 12 3 3 2 2" xfId="12737"/>
    <cellStyle name="Total 12 3 3 2 2 2" xfId="24747"/>
    <cellStyle name="Total 12 3 3 2 2 2 2" xfId="45933"/>
    <cellStyle name="Total 12 3 3 2 2 3" xfId="35329"/>
    <cellStyle name="Total 12 3 3 2 3" xfId="19634"/>
    <cellStyle name="Total 12 3 3 2 3 2" xfId="40821"/>
    <cellStyle name="Total 12 3 3 2 4" xfId="30132"/>
    <cellStyle name="Total 12 3 3 2_Table 2A-1_EFT (Annual)" xfId="8523"/>
    <cellStyle name="Total 12 3 3 3" xfId="10084"/>
    <cellStyle name="Total 12 3 3 3 2" xfId="22201"/>
    <cellStyle name="Total 12 3 3 3 2 2" xfId="43387"/>
    <cellStyle name="Total 12 3 3 3 3" xfId="32783"/>
    <cellStyle name="Total 12 3 3 4" xfId="17088"/>
    <cellStyle name="Total 12 3 3 4 2" xfId="38275"/>
    <cellStyle name="Total 12 3 3 5" xfId="27389"/>
    <cellStyle name="Total 12 3 3_Table 2A-1_EFT (Annual)" xfId="8522"/>
    <cellStyle name="Total 12 3 4" xfId="2097"/>
    <cellStyle name="Total 12 3 4 2" xfId="5658"/>
    <cellStyle name="Total 12 3 4 2 2" xfId="13873"/>
    <cellStyle name="Total 12 3 4 2 2 2" xfId="25861"/>
    <cellStyle name="Total 12 3 4 2 2 2 2" xfId="47047"/>
    <cellStyle name="Total 12 3 4 2 2 3" xfId="36443"/>
    <cellStyle name="Total 12 3 4 2 3" xfId="20748"/>
    <cellStyle name="Total 12 3 4 2 3 2" xfId="41935"/>
    <cellStyle name="Total 12 3 4 2 4" xfId="31315"/>
    <cellStyle name="Total 12 3 4 2_Table 2A-1_EFT (Annual)" xfId="8525"/>
    <cellStyle name="Total 12 3 4 3" xfId="11217"/>
    <cellStyle name="Total 12 3 4 3 2" xfId="23315"/>
    <cellStyle name="Total 12 3 4 3 2 2" xfId="44501"/>
    <cellStyle name="Total 12 3 4 3 3" xfId="33897"/>
    <cellStyle name="Total 12 3 4 4" xfId="18202"/>
    <cellStyle name="Total 12 3 4 4 2" xfId="39389"/>
    <cellStyle name="Total 12 3 4 5" xfId="28572"/>
    <cellStyle name="Total 12 3 4_Table 2A-1_EFT (Annual)" xfId="8524"/>
    <cellStyle name="Total 12 3 5" xfId="3945"/>
    <cellStyle name="Total 12 3 5 2" xfId="12273"/>
    <cellStyle name="Total 12 3 5 2 2" xfId="24297"/>
    <cellStyle name="Total 12 3 5 2 2 2" xfId="45483"/>
    <cellStyle name="Total 12 3 5 2 3" xfId="34879"/>
    <cellStyle name="Total 12 3 5 3" xfId="19184"/>
    <cellStyle name="Total 12 3 5 3 2" xfId="40371"/>
    <cellStyle name="Total 12 3 5 4" xfId="29633"/>
    <cellStyle name="Total 12 3 5_Table 2A-1_EFT (Annual)" xfId="8526"/>
    <cellStyle name="Total 12 3 6" xfId="9610"/>
    <cellStyle name="Total 12 3 6 2" xfId="21751"/>
    <cellStyle name="Total 12 3 6 2 2" xfId="42937"/>
    <cellStyle name="Total 12 3 6 3" xfId="32333"/>
    <cellStyle name="Total 12 3 7" xfId="16638"/>
    <cellStyle name="Total 12 3 7 2" xfId="37825"/>
    <cellStyle name="Total 12 3 8" xfId="26890"/>
    <cellStyle name="Total 12 3_Table 2A-1_EFT (Annual)" xfId="3519"/>
    <cellStyle name="Total 12 4" xfId="1192"/>
    <cellStyle name="Total 12 4 2" xfId="2462"/>
    <cellStyle name="Total 12 4 2 2" xfId="6023"/>
    <cellStyle name="Total 12 4 2 2 2" xfId="14217"/>
    <cellStyle name="Total 12 4 2 2 2 2" xfId="26189"/>
    <cellStyle name="Total 12 4 2 2 2 2 2" xfId="47375"/>
    <cellStyle name="Total 12 4 2 2 2 3" xfId="36771"/>
    <cellStyle name="Total 12 4 2 2 3" xfId="21076"/>
    <cellStyle name="Total 12 4 2 2 3 2" xfId="42263"/>
    <cellStyle name="Total 12 4 2 2 4" xfId="31679"/>
    <cellStyle name="Total 12 4 2 2_Table 2A-1_EFT (Annual)" xfId="8529"/>
    <cellStyle name="Total 12 4 2 3" xfId="11559"/>
    <cellStyle name="Total 12 4 2 3 2" xfId="23643"/>
    <cellStyle name="Total 12 4 2 3 2 2" xfId="44829"/>
    <cellStyle name="Total 12 4 2 3 3" xfId="34225"/>
    <cellStyle name="Total 12 4 2 4" xfId="18530"/>
    <cellStyle name="Total 12 4 2 4 2" xfId="39717"/>
    <cellStyle name="Total 12 4 2 5" xfId="28936"/>
    <cellStyle name="Total 12 4 2_Table 2A-1_EFT (Annual)" xfId="8528"/>
    <cellStyle name="Total 12 4 3" xfId="4753"/>
    <cellStyle name="Total 12 4 3 2" xfId="13013"/>
    <cellStyle name="Total 12 4 3 2 2" xfId="25019"/>
    <cellStyle name="Total 12 4 3 2 2 2" xfId="46205"/>
    <cellStyle name="Total 12 4 3 2 3" xfId="35601"/>
    <cellStyle name="Total 12 4 3 3" xfId="19906"/>
    <cellStyle name="Total 12 4 3 3 2" xfId="41093"/>
    <cellStyle name="Total 12 4 3 4" xfId="30410"/>
    <cellStyle name="Total 12 4 3_Table 2A-1_EFT (Annual)" xfId="8530"/>
    <cellStyle name="Total 12 4 4" xfId="10357"/>
    <cellStyle name="Total 12 4 4 2" xfId="22473"/>
    <cellStyle name="Total 12 4 4 2 2" xfId="43659"/>
    <cellStyle name="Total 12 4 4 3" xfId="33055"/>
    <cellStyle name="Total 12 4 5" xfId="17360"/>
    <cellStyle name="Total 12 4 5 2" xfId="38547"/>
    <cellStyle name="Total 12 4 6" xfId="27667"/>
    <cellStyle name="Total 12 4_Table 2A-1_EFT (Annual)" xfId="8527"/>
    <cellStyle name="Total 12 5" xfId="755"/>
    <cellStyle name="Total 12 5 2" xfId="4316"/>
    <cellStyle name="Total 12 5 2 2" xfId="12596"/>
    <cellStyle name="Total 12 5 2 2 2" xfId="24613"/>
    <cellStyle name="Total 12 5 2 2 2 2" xfId="45799"/>
    <cellStyle name="Total 12 5 2 2 3" xfId="35195"/>
    <cellStyle name="Total 12 5 2 3" xfId="19500"/>
    <cellStyle name="Total 12 5 2 3 2" xfId="40687"/>
    <cellStyle name="Total 12 5 2 4" xfId="29973"/>
    <cellStyle name="Total 12 5 2_Table 2A-1_EFT (Annual)" xfId="8532"/>
    <cellStyle name="Total 12 5 3" xfId="9944"/>
    <cellStyle name="Total 12 5 3 2" xfId="22067"/>
    <cellStyle name="Total 12 5 3 2 2" xfId="43253"/>
    <cellStyle name="Total 12 5 3 3" xfId="32649"/>
    <cellStyle name="Total 12 5 4" xfId="16954"/>
    <cellStyle name="Total 12 5 4 2" xfId="38141"/>
    <cellStyle name="Total 12 5 5" xfId="27230"/>
    <cellStyle name="Total 12 5_Table 2A-1_EFT (Annual)" xfId="8531"/>
    <cellStyle name="Total 12 6" xfId="1852"/>
    <cellStyle name="Total 12 6 2" xfId="5413"/>
    <cellStyle name="Total 12 6 2 2" xfId="13628"/>
    <cellStyle name="Total 12 6 2 2 2" xfId="25616"/>
    <cellStyle name="Total 12 6 2 2 2 2" xfId="46802"/>
    <cellStyle name="Total 12 6 2 2 3" xfId="36198"/>
    <cellStyle name="Total 12 6 2 3" xfId="20503"/>
    <cellStyle name="Total 12 6 2 3 2" xfId="41690"/>
    <cellStyle name="Total 12 6 2 4" xfId="31070"/>
    <cellStyle name="Total 12 6 2_Table 2A-1_EFT (Annual)" xfId="8534"/>
    <cellStyle name="Total 12 6 3" xfId="10972"/>
    <cellStyle name="Total 12 6 3 2" xfId="23070"/>
    <cellStyle name="Total 12 6 3 2 2" xfId="44256"/>
    <cellStyle name="Total 12 6 3 3" xfId="33652"/>
    <cellStyle name="Total 12 6 4" xfId="17957"/>
    <cellStyle name="Total 12 6 4 2" xfId="39144"/>
    <cellStyle name="Total 12 6 5" xfId="28327"/>
    <cellStyle name="Total 12 6_Table 2A-1_EFT (Annual)" xfId="8533"/>
    <cellStyle name="Total 12 7" xfId="3733"/>
    <cellStyle name="Total 12 7 2" xfId="12101"/>
    <cellStyle name="Total 12 7 2 2" xfId="24131"/>
    <cellStyle name="Total 12 7 2 2 2" xfId="45317"/>
    <cellStyle name="Total 12 7 2 3" xfId="34713"/>
    <cellStyle name="Total 12 7 3" xfId="19018"/>
    <cellStyle name="Total 12 7 3 2" xfId="40205"/>
    <cellStyle name="Total 12 7 4" xfId="29442"/>
    <cellStyle name="Total 12 7_Table 2A-1_EFT (Annual)" xfId="8535"/>
    <cellStyle name="Total 12 8" xfId="9420"/>
    <cellStyle name="Total 12 8 2" xfId="21585"/>
    <cellStyle name="Total 12 8 2 2" xfId="42771"/>
    <cellStyle name="Total 12 8 3" xfId="32167"/>
    <cellStyle name="Total 12 9" xfId="16472"/>
    <cellStyle name="Total 12 9 2" xfId="37659"/>
    <cellStyle name="Total 12_Table 2A-1_EFT (Annual)" xfId="3517"/>
    <cellStyle name="Total 13" xfId="152"/>
    <cellStyle name="Total 13 10" xfId="26707"/>
    <cellStyle name="Total 13 2" xfId="545"/>
    <cellStyle name="Total 13 2 2" xfId="1522"/>
    <cellStyle name="Total 13 2 2 2" xfId="2792"/>
    <cellStyle name="Total 13 2 2 2 2" xfId="6353"/>
    <cellStyle name="Total 13 2 2 2 2 2" xfId="14547"/>
    <cellStyle name="Total 13 2 2 2 2 2 2" xfId="26519"/>
    <cellStyle name="Total 13 2 2 2 2 2 2 2" xfId="47705"/>
    <cellStyle name="Total 13 2 2 2 2 2 3" xfId="37101"/>
    <cellStyle name="Total 13 2 2 2 2 3" xfId="21406"/>
    <cellStyle name="Total 13 2 2 2 2 3 2" xfId="42593"/>
    <cellStyle name="Total 13 2 2 2 2 4" xfId="32009"/>
    <cellStyle name="Total 13 2 2 2 2_Table 2A-1_EFT (Annual)" xfId="8538"/>
    <cellStyle name="Total 13 2 2 2 3" xfId="11889"/>
    <cellStyle name="Total 13 2 2 2 3 2" xfId="23973"/>
    <cellStyle name="Total 13 2 2 2 3 2 2" xfId="45159"/>
    <cellStyle name="Total 13 2 2 2 3 3" xfId="34555"/>
    <cellStyle name="Total 13 2 2 2 4" xfId="18860"/>
    <cellStyle name="Total 13 2 2 2 4 2" xfId="40047"/>
    <cellStyle name="Total 13 2 2 2 5" xfId="29266"/>
    <cellStyle name="Total 13 2 2 2_Table 2A-1_EFT (Annual)" xfId="8537"/>
    <cellStyle name="Total 13 2 2 3" xfId="5083"/>
    <cellStyle name="Total 13 2 2 3 2" xfId="13343"/>
    <cellStyle name="Total 13 2 2 3 2 2" xfId="25349"/>
    <cellStyle name="Total 13 2 2 3 2 2 2" xfId="46535"/>
    <cellStyle name="Total 13 2 2 3 2 3" xfId="35931"/>
    <cellStyle name="Total 13 2 2 3 3" xfId="20236"/>
    <cellStyle name="Total 13 2 2 3 3 2" xfId="41423"/>
    <cellStyle name="Total 13 2 2 3 4" xfId="30740"/>
    <cellStyle name="Total 13 2 2 3_Table 2A-1_EFT (Annual)" xfId="8539"/>
    <cellStyle name="Total 13 2 2 4" xfId="10687"/>
    <cellStyle name="Total 13 2 2 4 2" xfId="22803"/>
    <cellStyle name="Total 13 2 2 4 2 2" xfId="43989"/>
    <cellStyle name="Total 13 2 2 4 3" xfId="33385"/>
    <cellStyle name="Total 13 2 2 5" xfId="17690"/>
    <cellStyle name="Total 13 2 2 5 2" xfId="38877"/>
    <cellStyle name="Total 13 2 2 6" xfId="27997"/>
    <cellStyle name="Total 13 2 2_Table 2A-1_EFT (Annual)" xfId="8536"/>
    <cellStyle name="Total 13 2 3" xfId="1052"/>
    <cellStyle name="Total 13 2 3 2" xfId="4613"/>
    <cellStyle name="Total 13 2 3 2 2" xfId="12873"/>
    <cellStyle name="Total 13 2 3 2 2 2" xfId="24879"/>
    <cellStyle name="Total 13 2 3 2 2 2 2" xfId="46065"/>
    <cellStyle name="Total 13 2 3 2 2 3" xfId="35461"/>
    <cellStyle name="Total 13 2 3 2 3" xfId="19766"/>
    <cellStyle name="Total 13 2 3 2 3 2" xfId="40953"/>
    <cellStyle name="Total 13 2 3 2 4" xfId="30270"/>
    <cellStyle name="Total 13 2 3 2_Table 2A-1_EFT (Annual)" xfId="8541"/>
    <cellStyle name="Total 13 2 3 3" xfId="10217"/>
    <cellStyle name="Total 13 2 3 3 2" xfId="22333"/>
    <cellStyle name="Total 13 2 3 3 2 2" xfId="43519"/>
    <cellStyle name="Total 13 2 3 3 3" xfId="32915"/>
    <cellStyle name="Total 13 2 3 4" xfId="17220"/>
    <cellStyle name="Total 13 2 3 4 2" xfId="38407"/>
    <cellStyle name="Total 13 2 3 5" xfId="27527"/>
    <cellStyle name="Total 13 2 3_Table 2A-1_EFT (Annual)" xfId="8540"/>
    <cellStyle name="Total 13 2 4" xfId="2261"/>
    <cellStyle name="Total 13 2 4 2" xfId="5822"/>
    <cellStyle name="Total 13 2 4 2 2" xfId="14037"/>
    <cellStyle name="Total 13 2 4 2 2 2" xfId="26025"/>
    <cellStyle name="Total 13 2 4 2 2 2 2" xfId="47211"/>
    <cellStyle name="Total 13 2 4 2 2 3" xfId="36607"/>
    <cellStyle name="Total 13 2 4 2 3" xfId="20912"/>
    <cellStyle name="Total 13 2 4 2 3 2" xfId="42099"/>
    <cellStyle name="Total 13 2 4 2 4" xfId="31479"/>
    <cellStyle name="Total 13 2 4 2_Table 2A-1_EFT (Annual)" xfId="8543"/>
    <cellStyle name="Total 13 2 4 3" xfId="11381"/>
    <cellStyle name="Total 13 2 4 3 2" xfId="23479"/>
    <cellStyle name="Total 13 2 4 3 2 2" xfId="44665"/>
    <cellStyle name="Total 13 2 4 3 3" xfId="34061"/>
    <cellStyle name="Total 13 2 4 4" xfId="18366"/>
    <cellStyle name="Total 13 2 4 4 2" xfId="39553"/>
    <cellStyle name="Total 13 2 4 5" xfId="28736"/>
    <cellStyle name="Total 13 2 4_Table 2A-1_EFT (Annual)" xfId="8542"/>
    <cellStyle name="Total 13 2 5" xfId="4115"/>
    <cellStyle name="Total 13 2 5 2" xfId="12439"/>
    <cellStyle name="Total 13 2 5 2 2" xfId="24461"/>
    <cellStyle name="Total 13 2 5 2 2 2" xfId="45647"/>
    <cellStyle name="Total 13 2 5 2 3" xfId="35043"/>
    <cellStyle name="Total 13 2 5 3" xfId="19348"/>
    <cellStyle name="Total 13 2 5 3 2" xfId="40535"/>
    <cellStyle name="Total 13 2 5 4" xfId="29803"/>
    <cellStyle name="Total 13 2 5_Table 2A-1_EFT (Annual)" xfId="8544"/>
    <cellStyle name="Total 13 2 6" xfId="9778"/>
    <cellStyle name="Total 13 2 6 2" xfId="21915"/>
    <cellStyle name="Total 13 2 6 2 2" xfId="43101"/>
    <cellStyle name="Total 13 2 6 3" xfId="32497"/>
    <cellStyle name="Total 13 2 7" xfId="16802"/>
    <cellStyle name="Total 13 2 7 2" xfId="37989"/>
    <cellStyle name="Total 13 2 8" xfId="27060"/>
    <cellStyle name="Total 13 2_Table 2A-1_EFT (Annual)" xfId="3521"/>
    <cellStyle name="Total 13 3" xfId="383"/>
    <cellStyle name="Total 13 3 2" xfId="1366"/>
    <cellStyle name="Total 13 3 2 2" xfId="2636"/>
    <cellStyle name="Total 13 3 2 2 2" xfId="6197"/>
    <cellStyle name="Total 13 3 2 2 2 2" xfId="14391"/>
    <cellStyle name="Total 13 3 2 2 2 2 2" xfId="26363"/>
    <cellStyle name="Total 13 3 2 2 2 2 2 2" xfId="47549"/>
    <cellStyle name="Total 13 3 2 2 2 2 3" xfId="36945"/>
    <cellStyle name="Total 13 3 2 2 2 3" xfId="21250"/>
    <cellStyle name="Total 13 3 2 2 2 3 2" xfId="42437"/>
    <cellStyle name="Total 13 3 2 2 2 4" xfId="31853"/>
    <cellStyle name="Total 13 3 2 2 2_Table 2A-1_EFT (Annual)" xfId="8547"/>
    <cellStyle name="Total 13 3 2 2 3" xfId="11733"/>
    <cellStyle name="Total 13 3 2 2 3 2" xfId="23817"/>
    <cellStyle name="Total 13 3 2 2 3 2 2" xfId="45003"/>
    <cellStyle name="Total 13 3 2 2 3 3" xfId="34399"/>
    <cellStyle name="Total 13 3 2 2 4" xfId="18704"/>
    <cellStyle name="Total 13 3 2 2 4 2" xfId="39891"/>
    <cellStyle name="Total 13 3 2 2 5" xfId="29110"/>
    <cellStyle name="Total 13 3 2 2_Table 2A-1_EFT (Annual)" xfId="8546"/>
    <cellStyle name="Total 13 3 2 3" xfId="4927"/>
    <cellStyle name="Total 13 3 2 3 2" xfId="13187"/>
    <cellStyle name="Total 13 3 2 3 2 2" xfId="25193"/>
    <cellStyle name="Total 13 3 2 3 2 2 2" xfId="46379"/>
    <cellStyle name="Total 13 3 2 3 2 3" xfId="35775"/>
    <cellStyle name="Total 13 3 2 3 3" xfId="20080"/>
    <cellStyle name="Total 13 3 2 3 3 2" xfId="41267"/>
    <cellStyle name="Total 13 3 2 3 4" xfId="30584"/>
    <cellStyle name="Total 13 3 2 3_Table 2A-1_EFT (Annual)" xfId="8548"/>
    <cellStyle name="Total 13 3 2 4" xfId="10531"/>
    <cellStyle name="Total 13 3 2 4 2" xfId="22647"/>
    <cellStyle name="Total 13 3 2 4 2 2" xfId="43833"/>
    <cellStyle name="Total 13 3 2 4 3" xfId="33229"/>
    <cellStyle name="Total 13 3 2 5" xfId="17534"/>
    <cellStyle name="Total 13 3 2 5 2" xfId="38721"/>
    <cellStyle name="Total 13 3 2 6" xfId="27841"/>
    <cellStyle name="Total 13 3 2_Table 2A-1_EFT (Annual)" xfId="8545"/>
    <cellStyle name="Total 13 3 3" xfId="920"/>
    <cellStyle name="Total 13 3 3 2" xfId="4481"/>
    <cellStyle name="Total 13 3 3 2 2" xfId="12743"/>
    <cellStyle name="Total 13 3 3 2 2 2" xfId="24753"/>
    <cellStyle name="Total 13 3 3 2 2 2 2" xfId="45939"/>
    <cellStyle name="Total 13 3 3 2 2 3" xfId="35335"/>
    <cellStyle name="Total 13 3 3 2 3" xfId="19640"/>
    <cellStyle name="Total 13 3 3 2 3 2" xfId="40827"/>
    <cellStyle name="Total 13 3 3 2 4" xfId="30138"/>
    <cellStyle name="Total 13 3 3 2_Table 2A-1_EFT (Annual)" xfId="8550"/>
    <cellStyle name="Total 13 3 3 3" xfId="10090"/>
    <cellStyle name="Total 13 3 3 3 2" xfId="22207"/>
    <cellStyle name="Total 13 3 3 3 2 2" xfId="43393"/>
    <cellStyle name="Total 13 3 3 3 3" xfId="32789"/>
    <cellStyle name="Total 13 3 3 4" xfId="17094"/>
    <cellStyle name="Total 13 3 3 4 2" xfId="38281"/>
    <cellStyle name="Total 13 3 3 5" xfId="27395"/>
    <cellStyle name="Total 13 3 3_Table 2A-1_EFT (Annual)" xfId="8549"/>
    <cellStyle name="Total 13 3 4" xfId="2105"/>
    <cellStyle name="Total 13 3 4 2" xfId="5666"/>
    <cellStyle name="Total 13 3 4 2 2" xfId="13881"/>
    <cellStyle name="Total 13 3 4 2 2 2" xfId="25869"/>
    <cellStyle name="Total 13 3 4 2 2 2 2" xfId="47055"/>
    <cellStyle name="Total 13 3 4 2 2 3" xfId="36451"/>
    <cellStyle name="Total 13 3 4 2 3" xfId="20756"/>
    <cellStyle name="Total 13 3 4 2 3 2" xfId="41943"/>
    <cellStyle name="Total 13 3 4 2 4" xfId="31323"/>
    <cellStyle name="Total 13 3 4 2_Table 2A-1_EFT (Annual)" xfId="8552"/>
    <cellStyle name="Total 13 3 4 3" xfId="11225"/>
    <cellStyle name="Total 13 3 4 3 2" xfId="23323"/>
    <cellStyle name="Total 13 3 4 3 2 2" xfId="44509"/>
    <cellStyle name="Total 13 3 4 3 3" xfId="33905"/>
    <cellStyle name="Total 13 3 4 4" xfId="18210"/>
    <cellStyle name="Total 13 3 4 4 2" xfId="39397"/>
    <cellStyle name="Total 13 3 4 5" xfId="28580"/>
    <cellStyle name="Total 13 3 4_Table 2A-1_EFT (Annual)" xfId="8551"/>
    <cellStyle name="Total 13 3 5" xfId="3953"/>
    <cellStyle name="Total 13 3 5 2" xfId="12281"/>
    <cellStyle name="Total 13 3 5 2 2" xfId="24305"/>
    <cellStyle name="Total 13 3 5 2 2 2" xfId="45491"/>
    <cellStyle name="Total 13 3 5 2 3" xfId="34887"/>
    <cellStyle name="Total 13 3 5 3" xfId="19192"/>
    <cellStyle name="Total 13 3 5 3 2" xfId="40379"/>
    <cellStyle name="Total 13 3 5 4" xfId="29641"/>
    <cellStyle name="Total 13 3 5_Table 2A-1_EFT (Annual)" xfId="8553"/>
    <cellStyle name="Total 13 3 6" xfId="9618"/>
    <cellStyle name="Total 13 3 6 2" xfId="21759"/>
    <cellStyle name="Total 13 3 6 2 2" xfId="42945"/>
    <cellStyle name="Total 13 3 6 3" xfId="32341"/>
    <cellStyle name="Total 13 3 7" xfId="16646"/>
    <cellStyle name="Total 13 3 7 2" xfId="37833"/>
    <cellStyle name="Total 13 3 8" xfId="26898"/>
    <cellStyle name="Total 13 3_Table 2A-1_EFT (Annual)" xfId="3522"/>
    <cellStyle name="Total 13 4" xfId="1200"/>
    <cellStyle name="Total 13 4 2" xfId="2470"/>
    <cellStyle name="Total 13 4 2 2" xfId="6031"/>
    <cellStyle name="Total 13 4 2 2 2" xfId="14225"/>
    <cellStyle name="Total 13 4 2 2 2 2" xfId="26197"/>
    <cellStyle name="Total 13 4 2 2 2 2 2" xfId="47383"/>
    <cellStyle name="Total 13 4 2 2 2 3" xfId="36779"/>
    <cellStyle name="Total 13 4 2 2 3" xfId="21084"/>
    <cellStyle name="Total 13 4 2 2 3 2" xfId="42271"/>
    <cellStyle name="Total 13 4 2 2 4" xfId="31687"/>
    <cellStyle name="Total 13 4 2 2_Table 2A-1_EFT (Annual)" xfId="8556"/>
    <cellStyle name="Total 13 4 2 3" xfId="11567"/>
    <cellStyle name="Total 13 4 2 3 2" xfId="23651"/>
    <cellStyle name="Total 13 4 2 3 2 2" xfId="44837"/>
    <cellStyle name="Total 13 4 2 3 3" xfId="34233"/>
    <cellStyle name="Total 13 4 2 4" xfId="18538"/>
    <cellStyle name="Total 13 4 2 4 2" xfId="39725"/>
    <cellStyle name="Total 13 4 2 5" xfId="28944"/>
    <cellStyle name="Total 13 4 2_Table 2A-1_EFT (Annual)" xfId="8555"/>
    <cellStyle name="Total 13 4 3" xfId="4761"/>
    <cellStyle name="Total 13 4 3 2" xfId="13021"/>
    <cellStyle name="Total 13 4 3 2 2" xfId="25027"/>
    <cellStyle name="Total 13 4 3 2 2 2" xfId="46213"/>
    <cellStyle name="Total 13 4 3 2 3" xfId="35609"/>
    <cellStyle name="Total 13 4 3 3" xfId="19914"/>
    <cellStyle name="Total 13 4 3 3 2" xfId="41101"/>
    <cellStyle name="Total 13 4 3 4" xfId="30418"/>
    <cellStyle name="Total 13 4 3_Table 2A-1_EFT (Annual)" xfId="8557"/>
    <cellStyle name="Total 13 4 4" xfId="10365"/>
    <cellStyle name="Total 13 4 4 2" xfId="22481"/>
    <cellStyle name="Total 13 4 4 2 2" xfId="43667"/>
    <cellStyle name="Total 13 4 4 3" xfId="33063"/>
    <cellStyle name="Total 13 4 5" xfId="17368"/>
    <cellStyle name="Total 13 4 5 2" xfId="38555"/>
    <cellStyle name="Total 13 4 6" xfId="27675"/>
    <cellStyle name="Total 13 4_Table 2A-1_EFT (Annual)" xfId="8554"/>
    <cellStyle name="Total 13 5" xfId="761"/>
    <cellStyle name="Total 13 5 2" xfId="4322"/>
    <cellStyle name="Total 13 5 2 2" xfId="12602"/>
    <cellStyle name="Total 13 5 2 2 2" xfId="24619"/>
    <cellStyle name="Total 13 5 2 2 2 2" xfId="45805"/>
    <cellStyle name="Total 13 5 2 2 3" xfId="35201"/>
    <cellStyle name="Total 13 5 2 3" xfId="19506"/>
    <cellStyle name="Total 13 5 2 3 2" xfId="40693"/>
    <cellStyle name="Total 13 5 2 4" xfId="29979"/>
    <cellStyle name="Total 13 5 2_Table 2A-1_EFT (Annual)" xfId="8559"/>
    <cellStyle name="Total 13 5 3" xfId="9950"/>
    <cellStyle name="Total 13 5 3 2" xfId="22073"/>
    <cellStyle name="Total 13 5 3 2 2" xfId="43259"/>
    <cellStyle name="Total 13 5 3 3" xfId="32655"/>
    <cellStyle name="Total 13 5 4" xfId="16960"/>
    <cellStyle name="Total 13 5 4 2" xfId="38147"/>
    <cellStyle name="Total 13 5 5" xfId="27236"/>
    <cellStyle name="Total 13 5_Table 2A-1_EFT (Annual)" xfId="8558"/>
    <cellStyle name="Total 13 6" xfId="1848"/>
    <cellStyle name="Total 13 6 2" xfId="5409"/>
    <cellStyle name="Total 13 6 2 2" xfId="13624"/>
    <cellStyle name="Total 13 6 2 2 2" xfId="25612"/>
    <cellStyle name="Total 13 6 2 2 2 2" xfId="46798"/>
    <cellStyle name="Total 13 6 2 2 3" xfId="36194"/>
    <cellStyle name="Total 13 6 2 3" xfId="20499"/>
    <cellStyle name="Total 13 6 2 3 2" xfId="41686"/>
    <cellStyle name="Total 13 6 2 4" xfId="31066"/>
    <cellStyle name="Total 13 6 2_Table 2A-1_EFT (Annual)" xfId="8561"/>
    <cellStyle name="Total 13 6 3" xfId="10968"/>
    <cellStyle name="Total 13 6 3 2" xfId="23066"/>
    <cellStyle name="Total 13 6 3 2 2" xfId="44252"/>
    <cellStyle name="Total 13 6 3 3" xfId="33648"/>
    <cellStyle name="Total 13 6 4" xfId="17953"/>
    <cellStyle name="Total 13 6 4 2" xfId="39140"/>
    <cellStyle name="Total 13 6 5" xfId="28323"/>
    <cellStyle name="Total 13 6_Table 2A-1_EFT (Annual)" xfId="8560"/>
    <cellStyle name="Total 13 7" xfId="3741"/>
    <cellStyle name="Total 13 7 2" xfId="12109"/>
    <cellStyle name="Total 13 7 2 2" xfId="24139"/>
    <cellStyle name="Total 13 7 2 2 2" xfId="45325"/>
    <cellStyle name="Total 13 7 2 3" xfId="34721"/>
    <cellStyle name="Total 13 7 3" xfId="19026"/>
    <cellStyle name="Total 13 7 3 2" xfId="40213"/>
    <cellStyle name="Total 13 7 4" xfId="29450"/>
    <cellStyle name="Total 13 7_Table 2A-1_EFT (Annual)" xfId="8562"/>
    <cellStyle name="Total 13 8" xfId="9428"/>
    <cellStyle name="Total 13 8 2" xfId="21593"/>
    <cellStyle name="Total 13 8 2 2" xfId="42779"/>
    <cellStyle name="Total 13 8 3" xfId="32175"/>
    <cellStyle name="Total 13 9" xfId="16480"/>
    <cellStyle name="Total 13 9 2" xfId="37667"/>
    <cellStyle name="Total 13_Table 2A-1_EFT (Annual)" xfId="3520"/>
    <cellStyle name="Total 14" xfId="128"/>
    <cellStyle name="Total 14 10" xfId="26683"/>
    <cellStyle name="Total 14 2" xfId="521"/>
    <cellStyle name="Total 14 2 2" xfId="1498"/>
    <cellStyle name="Total 14 2 2 2" xfId="2768"/>
    <cellStyle name="Total 14 2 2 2 2" xfId="6329"/>
    <cellStyle name="Total 14 2 2 2 2 2" xfId="14523"/>
    <cellStyle name="Total 14 2 2 2 2 2 2" xfId="26495"/>
    <cellStyle name="Total 14 2 2 2 2 2 2 2" xfId="47681"/>
    <cellStyle name="Total 14 2 2 2 2 2 3" xfId="37077"/>
    <cellStyle name="Total 14 2 2 2 2 3" xfId="21382"/>
    <cellStyle name="Total 14 2 2 2 2 3 2" xfId="42569"/>
    <cellStyle name="Total 14 2 2 2 2 4" xfId="31985"/>
    <cellStyle name="Total 14 2 2 2 2_Table 2A-1_EFT (Annual)" xfId="8565"/>
    <cellStyle name="Total 14 2 2 2 3" xfId="11865"/>
    <cellStyle name="Total 14 2 2 2 3 2" xfId="23949"/>
    <cellStyle name="Total 14 2 2 2 3 2 2" xfId="45135"/>
    <cellStyle name="Total 14 2 2 2 3 3" xfId="34531"/>
    <cellStyle name="Total 14 2 2 2 4" xfId="18836"/>
    <cellStyle name="Total 14 2 2 2 4 2" xfId="40023"/>
    <cellStyle name="Total 14 2 2 2 5" xfId="29242"/>
    <cellStyle name="Total 14 2 2 2_Table 2A-1_EFT (Annual)" xfId="8564"/>
    <cellStyle name="Total 14 2 2 3" xfId="5059"/>
    <cellStyle name="Total 14 2 2 3 2" xfId="13319"/>
    <cellStyle name="Total 14 2 2 3 2 2" xfId="25325"/>
    <cellStyle name="Total 14 2 2 3 2 2 2" xfId="46511"/>
    <cellStyle name="Total 14 2 2 3 2 3" xfId="35907"/>
    <cellStyle name="Total 14 2 2 3 3" xfId="20212"/>
    <cellStyle name="Total 14 2 2 3 3 2" xfId="41399"/>
    <cellStyle name="Total 14 2 2 3 4" xfId="30716"/>
    <cellStyle name="Total 14 2 2 3_Table 2A-1_EFT (Annual)" xfId="8566"/>
    <cellStyle name="Total 14 2 2 4" xfId="10663"/>
    <cellStyle name="Total 14 2 2 4 2" xfId="22779"/>
    <cellStyle name="Total 14 2 2 4 2 2" xfId="43965"/>
    <cellStyle name="Total 14 2 2 4 3" xfId="33361"/>
    <cellStyle name="Total 14 2 2 5" xfId="17666"/>
    <cellStyle name="Total 14 2 2 5 2" xfId="38853"/>
    <cellStyle name="Total 14 2 2 6" xfId="27973"/>
    <cellStyle name="Total 14 2 2_Table 2A-1_EFT (Annual)" xfId="8563"/>
    <cellStyle name="Total 14 2 3" xfId="1031"/>
    <cellStyle name="Total 14 2 3 2" xfId="4592"/>
    <cellStyle name="Total 14 2 3 2 2" xfId="12852"/>
    <cellStyle name="Total 14 2 3 2 2 2" xfId="24858"/>
    <cellStyle name="Total 14 2 3 2 2 2 2" xfId="46044"/>
    <cellStyle name="Total 14 2 3 2 2 3" xfId="35440"/>
    <cellStyle name="Total 14 2 3 2 3" xfId="19745"/>
    <cellStyle name="Total 14 2 3 2 3 2" xfId="40932"/>
    <cellStyle name="Total 14 2 3 2 4" xfId="30249"/>
    <cellStyle name="Total 14 2 3 2_Table 2A-1_EFT (Annual)" xfId="8568"/>
    <cellStyle name="Total 14 2 3 3" xfId="10196"/>
    <cellStyle name="Total 14 2 3 3 2" xfId="22312"/>
    <cellStyle name="Total 14 2 3 3 2 2" xfId="43498"/>
    <cellStyle name="Total 14 2 3 3 3" xfId="32894"/>
    <cellStyle name="Total 14 2 3 4" xfId="17199"/>
    <cellStyle name="Total 14 2 3 4 2" xfId="38386"/>
    <cellStyle name="Total 14 2 3 5" xfId="27506"/>
    <cellStyle name="Total 14 2 3_Table 2A-1_EFT (Annual)" xfId="8567"/>
    <cellStyle name="Total 14 2 4" xfId="2237"/>
    <cellStyle name="Total 14 2 4 2" xfId="5798"/>
    <cellStyle name="Total 14 2 4 2 2" xfId="14013"/>
    <cellStyle name="Total 14 2 4 2 2 2" xfId="26001"/>
    <cellStyle name="Total 14 2 4 2 2 2 2" xfId="47187"/>
    <cellStyle name="Total 14 2 4 2 2 3" xfId="36583"/>
    <cellStyle name="Total 14 2 4 2 3" xfId="20888"/>
    <cellStyle name="Total 14 2 4 2 3 2" xfId="42075"/>
    <cellStyle name="Total 14 2 4 2 4" xfId="31455"/>
    <cellStyle name="Total 14 2 4 2_Table 2A-1_EFT (Annual)" xfId="8570"/>
    <cellStyle name="Total 14 2 4 3" xfId="11357"/>
    <cellStyle name="Total 14 2 4 3 2" xfId="23455"/>
    <cellStyle name="Total 14 2 4 3 2 2" xfId="44641"/>
    <cellStyle name="Total 14 2 4 3 3" xfId="34037"/>
    <cellStyle name="Total 14 2 4 4" xfId="18342"/>
    <cellStyle name="Total 14 2 4 4 2" xfId="39529"/>
    <cellStyle name="Total 14 2 4 5" xfId="28712"/>
    <cellStyle name="Total 14 2 4_Table 2A-1_EFT (Annual)" xfId="8569"/>
    <cellStyle name="Total 14 2 5" xfId="4091"/>
    <cellStyle name="Total 14 2 5 2" xfId="12415"/>
    <cellStyle name="Total 14 2 5 2 2" xfId="24437"/>
    <cellStyle name="Total 14 2 5 2 2 2" xfId="45623"/>
    <cellStyle name="Total 14 2 5 2 3" xfId="35019"/>
    <cellStyle name="Total 14 2 5 3" xfId="19324"/>
    <cellStyle name="Total 14 2 5 3 2" xfId="40511"/>
    <cellStyle name="Total 14 2 5 4" xfId="29779"/>
    <cellStyle name="Total 14 2 5_Table 2A-1_EFT (Annual)" xfId="8571"/>
    <cellStyle name="Total 14 2 6" xfId="9754"/>
    <cellStyle name="Total 14 2 6 2" xfId="21891"/>
    <cellStyle name="Total 14 2 6 2 2" xfId="43077"/>
    <cellStyle name="Total 14 2 6 3" xfId="32473"/>
    <cellStyle name="Total 14 2 7" xfId="16778"/>
    <cellStyle name="Total 14 2 7 2" xfId="37965"/>
    <cellStyle name="Total 14 2 8" xfId="27036"/>
    <cellStyle name="Total 14 2_Table 2A-1_EFT (Annual)" xfId="3524"/>
    <cellStyle name="Total 14 3" xfId="359"/>
    <cellStyle name="Total 14 3 2" xfId="1342"/>
    <cellStyle name="Total 14 3 2 2" xfId="2612"/>
    <cellStyle name="Total 14 3 2 2 2" xfId="6173"/>
    <cellStyle name="Total 14 3 2 2 2 2" xfId="14367"/>
    <cellStyle name="Total 14 3 2 2 2 2 2" xfId="26339"/>
    <cellStyle name="Total 14 3 2 2 2 2 2 2" xfId="47525"/>
    <cellStyle name="Total 14 3 2 2 2 2 3" xfId="36921"/>
    <cellStyle name="Total 14 3 2 2 2 3" xfId="21226"/>
    <cellStyle name="Total 14 3 2 2 2 3 2" xfId="42413"/>
    <cellStyle name="Total 14 3 2 2 2 4" xfId="31829"/>
    <cellStyle name="Total 14 3 2 2 2_Table 2A-1_EFT (Annual)" xfId="8574"/>
    <cellStyle name="Total 14 3 2 2 3" xfId="11709"/>
    <cellStyle name="Total 14 3 2 2 3 2" xfId="23793"/>
    <cellStyle name="Total 14 3 2 2 3 2 2" xfId="44979"/>
    <cellStyle name="Total 14 3 2 2 3 3" xfId="34375"/>
    <cellStyle name="Total 14 3 2 2 4" xfId="18680"/>
    <cellStyle name="Total 14 3 2 2 4 2" xfId="39867"/>
    <cellStyle name="Total 14 3 2 2 5" xfId="29086"/>
    <cellStyle name="Total 14 3 2 2_Table 2A-1_EFT (Annual)" xfId="8573"/>
    <cellStyle name="Total 14 3 2 3" xfId="4903"/>
    <cellStyle name="Total 14 3 2 3 2" xfId="13163"/>
    <cellStyle name="Total 14 3 2 3 2 2" xfId="25169"/>
    <cellStyle name="Total 14 3 2 3 2 2 2" xfId="46355"/>
    <cellStyle name="Total 14 3 2 3 2 3" xfId="35751"/>
    <cellStyle name="Total 14 3 2 3 3" xfId="20056"/>
    <cellStyle name="Total 14 3 2 3 3 2" xfId="41243"/>
    <cellStyle name="Total 14 3 2 3 4" xfId="30560"/>
    <cellStyle name="Total 14 3 2 3_Table 2A-1_EFT (Annual)" xfId="8575"/>
    <cellStyle name="Total 14 3 2 4" xfId="10507"/>
    <cellStyle name="Total 14 3 2 4 2" xfId="22623"/>
    <cellStyle name="Total 14 3 2 4 2 2" xfId="43809"/>
    <cellStyle name="Total 14 3 2 4 3" xfId="33205"/>
    <cellStyle name="Total 14 3 2 5" xfId="17510"/>
    <cellStyle name="Total 14 3 2 5 2" xfId="38697"/>
    <cellStyle name="Total 14 3 2 6" xfId="27817"/>
    <cellStyle name="Total 14 3 2_Table 2A-1_EFT (Annual)" xfId="8572"/>
    <cellStyle name="Total 14 3 3" xfId="899"/>
    <cellStyle name="Total 14 3 3 2" xfId="4460"/>
    <cellStyle name="Total 14 3 3 2 2" xfId="12722"/>
    <cellStyle name="Total 14 3 3 2 2 2" xfId="24732"/>
    <cellStyle name="Total 14 3 3 2 2 2 2" xfId="45918"/>
    <cellStyle name="Total 14 3 3 2 2 3" xfId="35314"/>
    <cellStyle name="Total 14 3 3 2 3" xfId="19619"/>
    <cellStyle name="Total 14 3 3 2 3 2" xfId="40806"/>
    <cellStyle name="Total 14 3 3 2 4" xfId="30117"/>
    <cellStyle name="Total 14 3 3 2_Table 2A-1_EFT (Annual)" xfId="8577"/>
    <cellStyle name="Total 14 3 3 3" xfId="10069"/>
    <cellStyle name="Total 14 3 3 3 2" xfId="22186"/>
    <cellStyle name="Total 14 3 3 3 2 2" xfId="43372"/>
    <cellStyle name="Total 14 3 3 3 3" xfId="32768"/>
    <cellStyle name="Total 14 3 3 4" xfId="17073"/>
    <cellStyle name="Total 14 3 3 4 2" xfId="38260"/>
    <cellStyle name="Total 14 3 3 5" xfId="27374"/>
    <cellStyle name="Total 14 3 3_Table 2A-1_EFT (Annual)" xfId="8576"/>
    <cellStyle name="Total 14 3 4" xfId="2081"/>
    <cellStyle name="Total 14 3 4 2" xfId="5642"/>
    <cellStyle name="Total 14 3 4 2 2" xfId="13857"/>
    <cellStyle name="Total 14 3 4 2 2 2" xfId="25845"/>
    <cellStyle name="Total 14 3 4 2 2 2 2" xfId="47031"/>
    <cellStyle name="Total 14 3 4 2 2 3" xfId="36427"/>
    <cellStyle name="Total 14 3 4 2 3" xfId="20732"/>
    <cellStyle name="Total 14 3 4 2 3 2" xfId="41919"/>
    <cellStyle name="Total 14 3 4 2 4" xfId="31299"/>
    <cellStyle name="Total 14 3 4 2_Table 2A-1_EFT (Annual)" xfId="8579"/>
    <cellStyle name="Total 14 3 4 3" xfId="11201"/>
    <cellStyle name="Total 14 3 4 3 2" xfId="23299"/>
    <cellStyle name="Total 14 3 4 3 2 2" xfId="44485"/>
    <cellStyle name="Total 14 3 4 3 3" xfId="33881"/>
    <cellStyle name="Total 14 3 4 4" xfId="18186"/>
    <cellStyle name="Total 14 3 4 4 2" xfId="39373"/>
    <cellStyle name="Total 14 3 4 5" xfId="28556"/>
    <cellStyle name="Total 14 3 4_Table 2A-1_EFT (Annual)" xfId="8578"/>
    <cellStyle name="Total 14 3 5" xfId="3929"/>
    <cellStyle name="Total 14 3 5 2" xfId="12257"/>
    <cellStyle name="Total 14 3 5 2 2" xfId="24281"/>
    <cellStyle name="Total 14 3 5 2 2 2" xfId="45467"/>
    <cellStyle name="Total 14 3 5 2 3" xfId="34863"/>
    <cellStyle name="Total 14 3 5 3" xfId="19168"/>
    <cellStyle name="Total 14 3 5 3 2" xfId="40355"/>
    <cellStyle name="Total 14 3 5 4" xfId="29617"/>
    <cellStyle name="Total 14 3 5_Table 2A-1_EFT (Annual)" xfId="8580"/>
    <cellStyle name="Total 14 3 6" xfId="9594"/>
    <cellStyle name="Total 14 3 6 2" xfId="21735"/>
    <cellStyle name="Total 14 3 6 2 2" xfId="42921"/>
    <cellStyle name="Total 14 3 6 3" xfId="32317"/>
    <cellStyle name="Total 14 3 7" xfId="16622"/>
    <cellStyle name="Total 14 3 7 2" xfId="37809"/>
    <cellStyle name="Total 14 3 8" xfId="26874"/>
    <cellStyle name="Total 14 3_Table 2A-1_EFT (Annual)" xfId="3525"/>
    <cellStyle name="Total 14 4" xfId="1176"/>
    <cellStyle name="Total 14 4 2" xfId="2446"/>
    <cellStyle name="Total 14 4 2 2" xfId="6007"/>
    <cellStyle name="Total 14 4 2 2 2" xfId="14201"/>
    <cellStyle name="Total 14 4 2 2 2 2" xfId="26173"/>
    <cellStyle name="Total 14 4 2 2 2 2 2" xfId="47359"/>
    <cellStyle name="Total 14 4 2 2 2 3" xfId="36755"/>
    <cellStyle name="Total 14 4 2 2 3" xfId="21060"/>
    <cellStyle name="Total 14 4 2 2 3 2" xfId="42247"/>
    <cellStyle name="Total 14 4 2 2 4" xfId="31663"/>
    <cellStyle name="Total 14 4 2 2_Table 2A-1_EFT (Annual)" xfId="8583"/>
    <cellStyle name="Total 14 4 2 3" xfId="11543"/>
    <cellStyle name="Total 14 4 2 3 2" xfId="23627"/>
    <cellStyle name="Total 14 4 2 3 2 2" xfId="44813"/>
    <cellStyle name="Total 14 4 2 3 3" xfId="34209"/>
    <cellStyle name="Total 14 4 2 4" xfId="18514"/>
    <cellStyle name="Total 14 4 2 4 2" xfId="39701"/>
    <cellStyle name="Total 14 4 2 5" xfId="28920"/>
    <cellStyle name="Total 14 4 2_Table 2A-1_EFT (Annual)" xfId="8582"/>
    <cellStyle name="Total 14 4 3" xfId="4737"/>
    <cellStyle name="Total 14 4 3 2" xfId="12997"/>
    <cellStyle name="Total 14 4 3 2 2" xfId="25003"/>
    <cellStyle name="Total 14 4 3 2 2 2" xfId="46189"/>
    <cellStyle name="Total 14 4 3 2 3" xfId="35585"/>
    <cellStyle name="Total 14 4 3 3" xfId="19890"/>
    <cellStyle name="Total 14 4 3 3 2" xfId="41077"/>
    <cellStyle name="Total 14 4 3 4" xfId="30394"/>
    <cellStyle name="Total 14 4 3_Table 2A-1_EFT (Annual)" xfId="8584"/>
    <cellStyle name="Total 14 4 4" xfId="10341"/>
    <cellStyle name="Total 14 4 4 2" xfId="22457"/>
    <cellStyle name="Total 14 4 4 2 2" xfId="43643"/>
    <cellStyle name="Total 14 4 4 3" xfId="33039"/>
    <cellStyle name="Total 14 4 5" xfId="17344"/>
    <cellStyle name="Total 14 4 5 2" xfId="38531"/>
    <cellStyle name="Total 14 4 6" xfId="27651"/>
    <cellStyle name="Total 14 4_Table 2A-1_EFT (Annual)" xfId="8581"/>
    <cellStyle name="Total 14 5" xfId="740"/>
    <cellStyle name="Total 14 5 2" xfId="4301"/>
    <cellStyle name="Total 14 5 2 2" xfId="12581"/>
    <cellStyle name="Total 14 5 2 2 2" xfId="24598"/>
    <cellStyle name="Total 14 5 2 2 2 2" xfId="45784"/>
    <cellStyle name="Total 14 5 2 2 3" xfId="35180"/>
    <cellStyle name="Total 14 5 2 3" xfId="19485"/>
    <cellStyle name="Total 14 5 2 3 2" xfId="40672"/>
    <cellStyle name="Total 14 5 2 4" xfId="29958"/>
    <cellStyle name="Total 14 5 2_Table 2A-1_EFT (Annual)" xfId="8586"/>
    <cellStyle name="Total 14 5 3" xfId="9929"/>
    <cellStyle name="Total 14 5 3 2" xfId="22052"/>
    <cellStyle name="Total 14 5 3 2 2" xfId="43238"/>
    <cellStyle name="Total 14 5 3 3" xfId="32634"/>
    <cellStyle name="Total 14 5 4" xfId="16939"/>
    <cellStyle name="Total 14 5 4 2" xfId="38126"/>
    <cellStyle name="Total 14 5 5" xfId="27215"/>
    <cellStyle name="Total 14 5_Table 2A-1_EFT (Annual)" xfId="8585"/>
    <cellStyle name="Total 14 6" xfId="1860"/>
    <cellStyle name="Total 14 6 2" xfId="5421"/>
    <cellStyle name="Total 14 6 2 2" xfId="13636"/>
    <cellStyle name="Total 14 6 2 2 2" xfId="25624"/>
    <cellStyle name="Total 14 6 2 2 2 2" xfId="46810"/>
    <cellStyle name="Total 14 6 2 2 3" xfId="36206"/>
    <cellStyle name="Total 14 6 2 3" xfId="20511"/>
    <cellStyle name="Total 14 6 2 3 2" xfId="41698"/>
    <cellStyle name="Total 14 6 2 4" xfId="31078"/>
    <cellStyle name="Total 14 6 2_Table 2A-1_EFT (Annual)" xfId="8588"/>
    <cellStyle name="Total 14 6 3" xfId="10980"/>
    <cellStyle name="Total 14 6 3 2" xfId="23078"/>
    <cellStyle name="Total 14 6 3 2 2" xfId="44264"/>
    <cellStyle name="Total 14 6 3 3" xfId="33660"/>
    <cellStyle name="Total 14 6 4" xfId="17965"/>
    <cellStyle name="Total 14 6 4 2" xfId="39152"/>
    <cellStyle name="Total 14 6 5" xfId="28335"/>
    <cellStyle name="Total 14 6_Table 2A-1_EFT (Annual)" xfId="8587"/>
    <cellStyle name="Total 14 7" xfId="3717"/>
    <cellStyle name="Total 14 7 2" xfId="12085"/>
    <cellStyle name="Total 14 7 2 2" xfId="24115"/>
    <cellStyle name="Total 14 7 2 2 2" xfId="45301"/>
    <cellStyle name="Total 14 7 2 3" xfId="34697"/>
    <cellStyle name="Total 14 7 3" xfId="19002"/>
    <cellStyle name="Total 14 7 3 2" xfId="40189"/>
    <cellStyle name="Total 14 7 4" xfId="29426"/>
    <cellStyle name="Total 14 7_Table 2A-1_EFT (Annual)" xfId="8589"/>
    <cellStyle name="Total 14 8" xfId="9404"/>
    <cellStyle name="Total 14 8 2" xfId="21569"/>
    <cellStyle name="Total 14 8 2 2" xfId="42755"/>
    <cellStyle name="Total 14 8 3" xfId="32151"/>
    <cellStyle name="Total 14 9" xfId="16456"/>
    <cellStyle name="Total 14 9 2" xfId="37643"/>
    <cellStyle name="Total 14_Table 2A-1_EFT (Annual)" xfId="3523"/>
    <cellStyle name="Total 15" xfId="141"/>
    <cellStyle name="Total 15 10" xfId="26696"/>
    <cellStyle name="Total 15 2" xfId="534"/>
    <cellStyle name="Total 15 2 2" xfId="1511"/>
    <cellStyle name="Total 15 2 2 2" xfId="2781"/>
    <cellStyle name="Total 15 2 2 2 2" xfId="6342"/>
    <cellStyle name="Total 15 2 2 2 2 2" xfId="14536"/>
    <cellStyle name="Total 15 2 2 2 2 2 2" xfId="26508"/>
    <cellStyle name="Total 15 2 2 2 2 2 2 2" xfId="47694"/>
    <cellStyle name="Total 15 2 2 2 2 2 3" xfId="37090"/>
    <cellStyle name="Total 15 2 2 2 2 3" xfId="21395"/>
    <cellStyle name="Total 15 2 2 2 2 3 2" xfId="42582"/>
    <cellStyle name="Total 15 2 2 2 2 4" xfId="31998"/>
    <cellStyle name="Total 15 2 2 2 2_Table 2A-1_EFT (Annual)" xfId="8592"/>
    <cellStyle name="Total 15 2 2 2 3" xfId="11878"/>
    <cellStyle name="Total 15 2 2 2 3 2" xfId="23962"/>
    <cellStyle name="Total 15 2 2 2 3 2 2" xfId="45148"/>
    <cellStyle name="Total 15 2 2 2 3 3" xfId="34544"/>
    <cellStyle name="Total 15 2 2 2 4" xfId="18849"/>
    <cellStyle name="Total 15 2 2 2 4 2" xfId="40036"/>
    <cellStyle name="Total 15 2 2 2 5" xfId="29255"/>
    <cellStyle name="Total 15 2 2 2_Table 2A-1_EFT (Annual)" xfId="8591"/>
    <cellStyle name="Total 15 2 2 3" xfId="5072"/>
    <cellStyle name="Total 15 2 2 3 2" xfId="13332"/>
    <cellStyle name="Total 15 2 2 3 2 2" xfId="25338"/>
    <cellStyle name="Total 15 2 2 3 2 2 2" xfId="46524"/>
    <cellStyle name="Total 15 2 2 3 2 3" xfId="35920"/>
    <cellStyle name="Total 15 2 2 3 3" xfId="20225"/>
    <cellStyle name="Total 15 2 2 3 3 2" xfId="41412"/>
    <cellStyle name="Total 15 2 2 3 4" xfId="30729"/>
    <cellStyle name="Total 15 2 2 3_Table 2A-1_EFT (Annual)" xfId="8593"/>
    <cellStyle name="Total 15 2 2 4" xfId="10676"/>
    <cellStyle name="Total 15 2 2 4 2" xfId="22792"/>
    <cellStyle name="Total 15 2 2 4 2 2" xfId="43978"/>
    <cellStyle name="Total 15 2 2 4 3" xfId="33374"/>
    <cellStyle name="Total 15 2 2 5" xfId="17679"/>
    <cellStyle name="Total 15 2 2 5 2" xfId="38866"/>
    <cellStyle name="Total 15 2 2 6" xfId="27986"/>
    <cellStyle name="Total 15 2 2_Table 2A-1_EFT (Annual)" xfId="8590"/>
    <cellStyle name="Total 15 2 3" xfId="1043"/>
    <cellStyle name="Total 15 2 3 2" xfId="4604"/>
    <cellStyle name="Total 15 2 3 2 2" xfId="12864"/>
    <cellStyle name="Total 15 2 3 2 2 2" xfId="24870"/>
    <cellStyle name="Total 15 2 3 2 2 2 2" xfId="46056"/>
    <cellStyle name="Total 15 2 3 2 2 3" xfId="35452"/>
    <cellStyle name="Total 15 2 3 2 3" xfId="19757"/>
    <cellStyle name="Total 15 2 3 2 3 2" xfId="40944"/>
    <cellStyle name="Total 15 2 3 2 4" xfId="30261"/>
    <cellStyle name="Total 15 2 3 2_Table 2A-1_EFT (Annual)" xfId="8595"/>
    <cellStyle name="Total 15 2 3 3" xfId="10208"/>
    <cellStyle name="Total 15 2 3 3 2" xfId="22324"/>
    <cellStyle name="Total 15 2 3 3 2 2" xfId="43510"/>
    <cellStyle name="Total 15 2 3 3 3" xfId="32906"/>
    <cellStyle name="Total 15 2 3 4" xfId="17211"/>
    <cellStyle name="Total 15 2 3 4 2" xfId="38398"/>
    <cellStyle name="Total 15 2 3 5" xfId="27518"/>
    <cellStyle name="Total 15 2 3_Table 2A-1_EFT (Annual)" xfId="8594"/>
    <cellStyle name="Total 15 2 4" xfId="2250"/>
    <cellStyle name="Total 15 2 4 2" xfId="5811"/>
    <cellStyle name="Total 15 2 4 2 2" xfId="14026"/>
    <cellStyle name="Total 15 2 4 2 2 2" xfId="26014"/>
    <cellStyle name="Total 15 2 4 2 2 2 2" xfId="47200"/>
    <cellStyle name="Total 15 2 4 2 2 3" xfId="36596"/>
    <cellStyle name="Total 15 2 4 2 3" xfId="20901"/>
    <cellStyle name="Total 15 2 4 2 3 2" xfId="42088"/>
    <cellStyle name="Total 15 2 4 2 4" xfId="31468"/>
    <cellStyle name="Total 15 2 4 2_Table 2A-1_EFT (Annual)" xfId="8597"/>
    <cellStyle name="Total 15 2 4 3" xfId="11370"/>
    <cellStyle name="Total 15 2 4 3 2" xfId="23468"/>
    <cellStyle name="Total 15 2 4 3 2 2" xfId="44654"/>
    <cellStyle name="Total 15 2 4 3 3" xfId="34050"/>
    <cellStyle name="Total 15 2 4 4" xfId="18355"/>
    <cellStyle name="Total 15 2 4 4 2" xfId="39542"/>
    <cellStyle name="Total 15 2 4 5" xfId="28725"/>
    <cellStyle name="Total 15 2 4_Table 2A-1_EFT (Annual)" xfId="8596"/>
    <cellStyle name="Total 15 2 5" xfId="4104"/>
    <cellStyle name="Total 15 2 5 2" xfId="12428"/>
    <cellStyle name="Total 15 2 5 2 2" xfId="24450"/>
    <cellStyle name="Total 15 2 5 2 2 2" xfId="45636"/>
    <cellStyle name="Total 15 2 5 2 3" xfId="35032"/>
    <cellStyle name="Total 15 2 5 3" xfId="19337"/>
    <cellStyle name="Total 15 2 5 3 2" xfId="40524"/>
    <cellStyle name="Total 15 2 5 4" xfId="29792"/>
    <cellStyle name="Total 15 2 5_Table 2A-1_EFT (Annual)" xfId="8598"/>
    <cellStyle name="Total 15 2 6" xfId="9767"/>
    <cellStyle name="Total 15 2 6 2" xfId="21904"/>
    <cellStyle name="Total 15 2 6 2 2" xfId="43090"/>
    <cellStyle name="Total 15 2 6 3" xfId="32486"/>
    <cellStyle name="Total 15 2 7" xfId="16791"/>
    <cellStyle name="Total 15 2 7 2" xfId="37978"/>
    <cellStyle name="Total 15 2 8" xfId="27049"/>
    <cellStyle name="Total 15 2_Table 2A-1_EFT (Annual)" xfId="3527"/>
    <cellStyle name="Total 15 3" xfId="372"/>
    <cellStyle name="Total 15 3 2" xfId="1355"/>
    <cellStyle name="Total 15 3 2 2" xfId="2625"/>
    <cellStyle name="Total 15 3 2 2 2" xfId="6186"/>
    <cellStyle name="Total 15 3 2 2 2 2" xfId="14380"/>
    <cellStyle name="Total 15 3 2 2 2 2 2" xfId="26352"/>
    <cellStyle name="Total 15 3 2 2 2 2 2 2" xfId="47538"/>
    <cellStyle name="Total 15 3 2 2 2 2 3" xfId="36934"/>
    <cellStyle name="Total 15 3 2 2 2 3" xfId="21239"/>
    <cellStyle name="Total 15 3 2 2 2 3 2" xfId="42426"/>
    <cellStyle name="Total 15 3 2 2 2 4" xfId="31842"/>
    <cellStyle name="Total 15 3 2 2 2_Table 2A-1_EFT (Annual)" xfId="8601"/>
    <cellStyle name="Total 15 3 2 2 3" xfId="11722"/>
    <cellStyle name="Total 15 3 2 2 3 2" xfId="23806"/>
    <cellStyle name="Total 15 3 2 2 3 2 2" xfId="44992"/>
    <cellStyle name="Total 15 3 2 2 3 3" xfId="34388"/>
    <cellStyle name="Total 15 3 2 2 4" xfId="18693"/>
    <cellStyle name="Total 15 3 2 2 4 2" xfId="39880"/>
    <cellStyle name="Total 15 3 2 2 5" xfId="29099"/>
    <cellStyle name="Total 15 3 2 2_Table 2A-1_EFT (Annual)" xfId="8600"/>
    <cellStyle name="Total 15 3 2 3" xfId="4916"/>
    <cellStyle name="Total 15 3 2 3 2" xfId="13176"/>
    <cellStyle name="Total 15 3 2 3 2 2" xfId="25182"/>
    <cellStyle name="Total 15 3 2 3 2 2 2" xfId="46368"/>
    <cellStyle name="Total 15 3 2 3 2 3" xfId="35764"/>
    <cellStyle name="Total 15 3 2 3 3" xfId="20069"/>
    <cellStyle name="Total 15 3 2 3 3 2" xfId="41256"/>
    <cellStyle name="Total 15 3 2 3 4" xfId="30573"/>
    <cellStyle name="Total 15 3 2 3_Table 2A-1_EFT (Annual)" xfId="8602"/>
    <cellStyle name="Total 15 3 2 4" xfId="10520"/>
    <cellStyle name="Total 15 3 2 4 2" xfId="22636"/>
    <cellStyle name="Total 15 3 2 4 2 2" xfId="43822"/>
    <cellStyle name="Total 15 3 2 4 3" xfId="33218"/>
    <cellStyle name="Total 15 3 2 5" xfId="17523"/>
    <cellStyle name="Total 15 3 2 5 2" xfId="38710"/>
    <cellStyle name="Total 15 3 2 6" xfId="27830"/>
    <cellStyle name="Total 15 3 2_Table 2A-1_EFT (Annual)" xfId="8599"/>
    <cellStyle name="Total 15 3 3" xfId="911"/>
    <cellStyle name="Total 15 3 3 2" xfId="4472"/>
    <cellStyle name="Total 15 3 3 2 2" xfId="12734"/>
    <cellStyle name="Total 15 3 3 2 2 2" xfId="24744"/>
    <cellStyle name="Total 15 3 3 2 2 2 2" xfId="45930"/>
    <cellStyle name="Total 15 3 3 2 2 3" xfId="35326"/>
    <cellStyle name="Total 15 3 3 2 3" xfId="19631"/>
    <cellStyle name="Total 15 3 3 2 3 2" xfId="40818"/>
    <cellStyle name="Total 15 3 3 2 4" xfId="30129"/>
    <cellStyle name="Total 15 3 3 2_Table 2A-1_EFT (Annual)" xfId="8604"/>
    <cellStyle name="Total 15 3 3 3" xfId="10081"/>
    <cellStyle name="Total 15 3 3 3 2" xfId="22198"/>
    <cellStyle name="Total 15 3 3 3 2 2" xfId="43384"/>
    <cellStyle name="Total 15 3 3 3 3" xfId="32780"/>
    <cellStyle name="Total 15 3 3 4" xfId="17085"/>
    <cellStyle name="Total 15 3 3 4 2" xfId="38272"/>
    <cellStyle name="Total 15 3 3 5" xfId="27386"/>
    <cellStyle name="Total 15 3 3_Table 2A-1_EFT (Annual)" xfId="8603"/>
    <cellStyle name="Total 15 3 4" xfId="2094"/>
    <cellStyle name="Total 15 3 4 2" xfId="5655"/>
    <cellStyle name="Total 15 3 4 2 2" xfId="13870"/>
    <cellStyle name="Total 15 3 4 2 2 2" xfId="25858"/>
    <cellStyle name="Total 15 3 4 2 2 2 2" xfId="47044"/>
    <cellStyle name="Total 15 3 4 2 2 3" xfId="36440"/>
    <cellStyle name="Total 15 3 4 2 3" xfId="20745"/>
    <cellStyle name="Total 15 3 4 2 3 2" xfId="41932"/>
    <cellStyle name="Total 15 3 4 2 4" xfId="31312"/>
    <cellStyle name="Total 15 3 4 2_Table 2A-1_EFT (Annual)" xfId="8606"/>
    <cellStyle name="Total 15 3 4 3" xfId="11214"/>
    <cellStyle name="Total 15 3 4 3 2" xfId="23312"/>
    <cellStyle name="Total 15 3 4 3 2 2" xfId="44498"/>
    <cellStyle name="Total 15 3 4 3 3" xfId="33894"/>
    <cellStyle name="Total 15 3 4 4" xfId="18199"/>
    <cellStyle name="Total 15 3 4 4 2" xfId="39386"/>
    <cellStyle name="Total 15 3 4 5" xfId="28569"/>
    <cellStyle name="Total 15 3 4_Table 2A-1_EFT (Annual)" xfId="8605"/>
    <cellStyle name="Total 15 3 5" xfId="3942"/>
    <cellStyle name="Total 15 3 5 2" xfId="12270"/>
    <cellStyle name="Total 15 3 5 2 2" xfId="24294"/>
    <cellStyle name="Total 15 3 5 2 2 2" xfId="45480"/>
    <cellStyle name="Total 15 3 5 2 3" xfId="34876"/>
    <cellStyle name="Total 15 3 5 3" xfId="19181"/>
    <cellStyle name="Total 15 3 5 3 2" xfId="40368"/>
    <cellStyle name="Total 15 3 5 4" xfId="29630"/>
    <cellStyle name="Total 15 3 5_Table 2A-1_EFT (Annual)" xfId="8607"/>
    <cellStyle name="Total 15 3 6" xfId="9607"/>
    <cellStyle name="Total 15 3 6 2" xfId="21748"/>
    <cellStyle name="Total 15 3 6 2 2" xfId="42934"/>
    <cellStyle name="Total 15 3 6 3" xfId="32330"/>
    <cellStyle name="Total 15 3 7" xfId="16635"/>
    <cellStyle name="Total 15 3 7 2" xfId="37822"/>
    <cellStyle name="Total 15 3 8" xfId="26887"/>
    <cellStyle name="Total 15 3_Table 2A-1_EFT (Annual)" xfId="3528"/>
    <cellStyle name="Total 15 4" xfId="1189"/>
    <cellStyle name="Total 15 4 2" xfId="2459"/>
    <cellStyle name="Total 15 4 2 2" xfId="6020"/>
    <cellStyle name="Total 15 4 2 2 2" xfId="14214"/>
    <cellStyle name="Total 15 4 2 2 2 2" xfId="26186"/>
    <cellStyle name="Total 15 4 2 2 2 2 2" xfId="47372"/>
    <cellStyle name="Total 15 4 2 2 2 3" xfId="36768"/>
    <cellStyle name="Total 15 4 2 2 3" xfId="21073"/>
    <cellStyle name="Total 15 4 2 2 3 2" xfId="42260"/>
    <cellStyle name="Total 15 4 2 2 4" xfId="31676"/>
    <cellStyle name="Total 15 4 2 2_Table 2A-1_EFT (Annual)" xfId="8610"/>
    <cellStyle name="Total 15 4 2 3" xfId="11556"/>
    <cellStyle name="Total 15 4 2 3 2" xfId="23640"/>
    <cellStyle name="Total 15 4 2 3 2 2" xfId="44826"/>
    <cellStyle name="Total 15 4 2 3 3" xfId="34222"/>
    <cellStyle name="Total 15 4 2 4" xfId="18527"/>
    <cellStyle name="Total 15 4 2 4 2" xfId="39714"/>
    <cellStyle name="Total 15 4 2 5" xfId="28933"/>
    <cellStyle name="Total 15 4 2_Table 2A-1_EFT (Annual)" xfId="8609"/>
    <cellStyle name="Total 15 4 3" xfId="4750"/>
    <cellStyle name="Total 15 4 3 2" xfId="13010"/>
    <cellStyle name="Total 15 4 3 2 2" xfId="25016"/>
    <cellStyle name="Total 15 4 3 2 2 2" xfId="46202"/>
    <cellStyle name="Total 15 4 3 2 3" xfId="35598"/>
    <cellStyle name="Total 15 4 3 3" xfId="19903"/>
    <cellStyle name="Total 15 4 3 3 2" xfId="41090"/>
    <cellStyle name="Total 15 4 3 4" xfId="30407"/>
    <cellStyle name="Total 15 4 3_Table 2A-1_EFT (Annual)" xfId="8611"/>
    <cellStyle name="Total 15 4 4" xfId="10354"/>
    <cellStyle name="Total 15 4 4 2" xfId="22470"/>
    <cellStyle name="Total 15 4 4 2 2" xfId="43656"/>
    <cellStyle name="Total 15 4 4 3" xfId="33052"/>
    <cellStyle name="Total 15 4 5" xfId="17357"/>
    <cellStyle name="Total 15 4 5 2" xfId="38544"/>
    <cellStyle name="Total 15 4 6" xfId="27664"/>
    <cellStyle name="Total 15 4_Table 2A-1_EFT (Annual)" xfId="8608"/>
    <cellStyle name="Total 15 5" xfId="752"/>
    <cellStyle name="Total 15 5 2" xfId="4313"/>
    <cellStyle name="Total 15 5 2 2" xfId="12593"/>
    <cellStyle name="Total 15 5 2 2 2" xfId="24610"/>
    <cellStyle name="Total 15 5 2 2 2 2" xfId="45796"/>
    <cellStyle name="Total 15 5 2 2 3" xfId="35192"/>
    <cellStyle name="Total 15 5 2 3" xfId="19497"/>
    <cellStyle name="Total 15 5 2 3 2" xfId="40684"/>
    <cellStyle name="Total 15 5 2 4" xfId="29970"/>
    <cellStyle name="Total 15 5 2_Table 2A-1_EFT (Annual)" xfId="8613"/>
    <cellStyle name="Total 15 5 3" xfId="9941"/>
    <cellStyle name="Total 15 5 3 2" xfId="22064"/>
    <cellStyle name="Total 15 5 3 2 2" xfId="43250"/>
    <cellStyle name="Total 15 5 3 3" xfId="32646"/>
    <cellStyle name="Total 15 5 4" xfId="16951"/>
    <cellStyle name="Total 15 5 4 2" xfId="38138"/>
    <cellStyle name="Total 15 5 5" xfId="27227"/>
    <cellStyle name="Total 15 5_Table 2A-1_EFT (Annual)" xfId="8612"/>
    <cellStyle name="Total 15 6" xfId="1786"/>
    <cellStyle name="Total 15 6 2" xfId="5347"/>
    <cellStyle name="Total 15 6 2 2" xfId="13562"/>
    <cellStyle name="Total 15 6 2 2 2" xfId="25550"/>
    <cellStyle name="Total 15 6 2 2 2 2" xfId="46736"/>
    <cellStyle name="Total 15 6 2 2 3" xfId="36132"/>
    <cellStyle name="Total 15 6 2 3" xfId="20437"/>
    <cellStyle name="Total 15 6 2 3 2" xfId="41624"/>
    <cellStyle name="Total 15 6 2 4" xfId="31004"/>
    <cellStyle name="Total 15 6 2_Table 2A-1_EFT (Annual)" xfId="8615"/>
    <cellStyle name="Total 15 6 3" xfId="10906"/>
    <cellStyle name="Total 15 6 3 2" xfId="23004"/>
    <cellStyle name="Total 15 6 3 2 2" xfId="44190"/>
    <cellStyle name="Total 15 6 3 3" xfId="33586"/>
    <cellStyle name="Total 15 6 4" xfId="17891"/>
    <cellStyle name="Total 15 6 4 2" xfId="39078"/>
    <cellStyle name="Total 15 6 5" xfId="28261"/>
    <cellStyle name="Total 15 6_Table 2A-1_EFT (Annual)" xfId="8614"/>
    <cellStyle name="Total 15 7" xfId="3730"/>
    <cellStyle name="Total 15 7 2" xfId="12098"/>
    <cellStyle name="Total 15 7 2 2" xfId="24128"/>
    <cellStyle name="Total 15 7 2 2 2" xfId="45314"/>
    <cellStyle name="Total 15 7 2 3" xfId="34710"/>
    <cellStyle name="Total 15 7 3" xfId="19015"/>
    <cellStyle name="Total 15 7 3 2" xfId="40202"/>
    <cellStyle name="Total 15 7 4" xfId="29439"/>
    <cellStyle name="Total 15 7_Table 2A-1_EFT (Annual)" xfId="8616"/>
    <cellStyle name="Total 15 8" xfId="9417"/>
    <cellStyle name="Total 15 8 2" xfId="21582"/>
    <cellStyle name="Total 15 8 2 2" xfId="42768"/>
    <cellStyle name="Total 15 8 3" xfId="32164"/>
    <cellStyle name="Total 15 9" xfId="16469"/>
    <cellStyle name="Total 15 9 2" xfId="37656"/>
    <cellStyle name="Total 15_Table 2A-1_EFT (Annual)" xfId="3526"/>
    <cellStyle name="Total 16" xfId="160"/>
    <cellStyle name="Total 16 10" xfId="26715"/>
    <cellStyle name="Total 16 2" xfId="553"/>
    <cellStyle name="Total 16 2 2" xfId="1530"/>
    <cellStyle name="Total 16 2 2 2" xfId="2800"/>
    <cellStyle name="Total 16 2 2 2 2" xfId="6361"/>
    <cellStyle name="Total 16 2 2 2 2 2" xfId="14555"/>
    <cellStyle name="Total 16 2 2 2 2 2 2" xfId="26527"/>
    <cellStyle name="Total 16 2 2 2 2 2 2 2" xfId="47713"/>
    <cellStyle name="Total 16 2 2 2 2 2 3" xfId="37109"/>
    <cellStyle name="Total 16 2 2 2 2 3" xfId="21414"/>
    <cellStyle name="Total 16 2 2 2 2 3 2" xfId="42601"/>
    <cellStyle name="Total 16 2 2 2 2 4" xfId="32017"/>
    <cellStyle name="Total 16 2 2 2 2_Table 2A-1_EFT (Annual)" xfId="8619"/>
    <cellStyle name="Total 16 2 2 2 3" xfId="11897"/>
    <cellStyle name="Total 16 2 2 2 3 2" xfId="23981"/>
    <cellStyle name="Total 16 2 2 2 3 2 2" xfId="45167"/>
    <cellStyle name="Total 16 2 2 2 3 3" xfId="34563"/>
    <cellStyle name="Total 16 2 2 2 4" xfId="18868"/>
    <cellStyle name="Total 16 2 2 2 4 2" xfId="40055"/>
    <cellStyle name="Total 16 2 2 2 5" xfId="29274"/>
    <cellStyle name="Total 16 2 2 2_Table 2A-1_EFT (Annual)" xfId="8618"/>
    <cellStyle name="Total 16 2 2 3" xfId="5091"/>
    <cellStyle name="Total 16 2 2 3 2" xfId="13351"/>
    <cellStyle name="Total 16 2 2 3 2 2" xfId="25357"/>
    <cellStyle name="Total 16 2 2 3 2 2 2" xfId="46543"/>
    <cellStyle name="Total 16 2 2 3 2 3" xfId="35939"/>
    <cellStyle name="Total 16 2 2 3 3" xfId="20244"/>
    <cellStyle name="Total 16 2 2 3 3 2" xfId="41431"/>
    <cellStyle name="Total 16 2 2 3 4" xfId="30748"/>
    <cellStyle name="Total 16 2 2 3_Table 2A-1_EFT (Annual)" xfId="8620"/>
    <cellStyle name="Total 16 2 2 4" xfId="10695"/>
    <cellStyle name="Total 16 2 2 4 2" xfId="22811"/>
    <cellStyle name="Total 16 2 2 4 2 2" xfId="43997"/>
    <cellStyle name="Total 16 2 2 4 3" xfId="33393"/>
    <cellStyle name="Total 16 2 2 5" xfId="17698"/>
    <cellStyle name="Total 16 2 2 5 2" xfId="38885"/>
    <cellStyle name="Total 16 2 2 6" xfId="28005"/>
    <cellStyle name="Total 16 2 2_Table 2A-1_EFT (Annual)" xfId="8617"/>
    <cellStyle name="Total 16 2 3" xfId="1058"/>
    <cellStyle name="Total 16 2 3 2" xfId="4619"/>
    <cellStyle name="Total 16 2 3 2 2" xfId="12879"/>
    <cellStyle name="Total 16 2 3 2 2 2" xfId="24885"/>
    <cellStyle name="Total 16 2 3 2 2 2 2" xfId="46071"/>
    <cellStyle name="Total 16 2 3 2 2 3" xfId="35467"/>
    <cellStyle name="Total 16 2 3 2 3" xfId="19772"/>
    <cellStyle name="Total 16 2 3 2 3 2" xfId="40959"/>
    <cellStyle name="Total 16 2 3 2 4" xfId="30276"/>
    <cellStyle name="Total 16 2 3 2_Table 2A-1_EFT (Annual)" xfId="8622"/>
    <cellStyle name="Total 16 2 3 3" xfId="10223"/>
    <cellStyle name="Total 16 2 3 3 2" xfId="22339"/>
    <cellStyle name="Total 16 2 3 3 2 2" xfId="43525"/>
    <cellStyle name="Total 16 2 3 3 3" xfId="32921"/>
    <cellStyle name="Total 16 2 3 4" xfId="17226"/>
    <cellStyle name="Total 16 2 3 4 2" xfId="38413"/>
    <cellStyle name="Total 16 2 3 5" xfId="27533"/>
    <cellStyle name="Total 16 2 3_Table 2A-1_EFT (Annual)" xfId="8621"/>
    <cellStyle name="Total 16 2 4" xfId="2269"/>
    <cellStyle name="Total 16 2 4 2" xfId="5830"/>
    <cellStyle name="Total 16 2 4 2 2" xfId="14045"/>
    <cellStyle name="Total 16 2 4 2 2 2" xfId="26033"/>
    <cellStyle name="Total 16 2 4 2 2 2 2" xfId="47219"/>
    <cellStyle name="Total 16 2 4 2 2 3" xfId="36615"/>
    <cellStyle name="Total 16 2 4 2 3" xfId="20920"/>
    <cellStyle name="Total 16 2 4 2 3 2" xfId="42107"/>
    <cellStyle name="Total 16 2 4 2 4" xfId="31487"/>
    <cellStyle name="Total 16 2 4 2_Table 2A-1_EFT (Annual)" xfId="8624"/>
    <cellStyle name="Total 16 2 4 3" xfId="11389"/>
    <cellStyle name="Total 16 2 4 3 2" xfId="23487"/>
    <cellStyle name="Total 16 2 4 3 2 2" xfId="44673"/>
    <cellStyle name="Total 16 2 4 3 3" xfId="34069"/>
    <cellStyle name="Total 16 2 4 4" xfId="18374"/>
    <cellStyle name="Total 16 2 4 4 2" xfId="39561"/>
    <cellStyle name="Total 16 2 4 5" xfId="28744"/>
    <cellStyle name="Total 16 2 4_Table 2A-1_EFT (Annual)" xfId="8623"/>
    <cellStyle name="Total 16 2 5" xfId="4123"/>
    <cellStyle name="Total 16 2 5 2" xfId="12447"/>
    <cellStyle name="Total 16 2 5 2 2" xfId="24469"/>
    <cellStyle name="Total 16 2 5 2 2 2" xfId="45655"/>
    <cellStyle name="Total 16 2 5 2 3" xfId="35051"/>
    <cellStyle name="Total 16 2 5 3" xfId="19356"/>
    <cellStyle name="Total 16 2 5 3 2" xfId="40543"/>
    <cellStyle name="Total 16 2 5 4" xfId="29811"/>
    <cellStyle name="Total 16 2 5_Table 2A-1_EFT (Annual)" xfId="8625"/>
    <cellStyle name="Total 16 2 6" xfId="9786"/>
    <cellStyle name="Total 16 2 6 2" xfId="21923"/>
    <cellStyle name="Total 16 2 6 2 2" xfId="43109"/>
    <cellStyle name="Total 16 2 6 3" xfId="32505"/>
    <cellStyle name="Total 16 2 7" xfId="16810"/>
    <cellStyle name="Total 16 2 7 2" xfId="37997"/>
    <cellStyle name="Total 16 2 8" xfId="27068"/>
    <cellStyle name="Total 16 2_Table 2A-1_EFT (Annual)" xfId="3530"/>
    <cellStyle name="Total 16 3" xfId="391"/>
    <cellStyle name="Total 16 3 2" xfId="1374"/>
    <cellStyle name="Total 16 3 2 2" xfId="2644"/>
    <cellStyle name="Total 16 3 2 2 2" xfId="6205"/>
    <cellStyle name="Total 16 3 2 2 2 2" xfId="14399"/>
    <cellStyle name="Total 16 3 2 2 2 2 2" xfId="26371"/>
    <cellStyle name="Total 16 3 2 2 2 2 2 2" xfId="47557"/>
    <cellStyle name="Total 16 3 2 2 2 2 3" xfId="36953"/>
    <cellStyle name="Total 16 3 2 2 2 3" xfId="21258"/>
    <cellStyle name="Total 16 3 2 2 2 3 2" xfId="42445"/>
    <cellStyle name="Total 16 3 2 2 2 4" xfId="31861"/>
    <cellStyle name="Total 16 3 2 2 2_Table 2A-1_EFT (Annual)" xfId="8628"/>
    <cellStyle name="Total 16 3 2 2 3" xfId="11741"/>
    <cellStyle name="Total 16 3 2 2 3 2" xfId="23825"/>
    <cellStyle name="Total 16 3 2 2 3 2 2" xfId="45011"/>
    <cellStyle name="Total 16 3 2 2 3 3" xfId="34407"/>
    <cellStyle name="Total 16 3 2 2 4" xfId="18712"/>
    <cellStyle name="Total 16 3 2 2 4 2" xfId="39899"/>
    <cellStyle name="Total 16 3 2 2 5" xfId="29118"/>
    <cellStyle name="Total 16 3 2 2_Table 2A-1_EFT (Annual)" xfId="8627"/>
    <cellStyle name="Total 16 3 2 3" xfId="4935"/>
    <cellStyle name="Total 16 3 2 3 2" xfId="13195"/>
    <cellStyle name="Total 16 3 2 3 2 2" xfId="25201"/>
    <cellStyle name="Total 16 3 2 3 2 2 2" xfId="46387"/>
    <cellStyle name="Total 16 3 2 3 2 3" xfId="35783"/>
    <cellStyle name="Total 16 3 2 3 3" xfId="20088"/>
    <cellStyle name="Total 16 3 2 3 3 2" xfId="41275"/>
    <cellStyle name="Total 16 3 2 3 4" xfId="30592"/>
    <cellStyle name="Total 16 3 2 3_Table 2A-1_EFT (Annual)" xfId="8629"/>
    <cellStyle name="Total 16 3 2 4" xfId="10539"/>
    <cellStyle name="Total 16 3 2 4 2" xfId="22655"/>
    <cellStyle name="Total 16 3 2 4 2 2" xfId="43841"/>
    <cellStyle name="Total 16 3 2 4 3" xfId="33237"/>
    <cellStyle name="Total 16 3 2 5" xfId="17542"/>
    <cellStyle name="Total 16 3 2 5 2" xfId="38729"/>
    <cellStyle name="Total 16 3 2 6" xfId="27849"/>
    <cellStyle name="Total 16 3 2_Table 2A-1_EFT (Annual)" xfId="8626"/>
    <cellStyle name="Total 16 3 3" xfId="926"/>
    <cellStyle name="Total 16 3 3 2" xfId="4487"/>
    <cellStyle name="Total 16 3 3 2 2" xfId="12749"/>
    <cellStyle name="Total 16 3 3 2 2 2" xfId="24759"/>
    <cellStyle name="Total 16 3 3 2 2 2 2" xfId="45945"/>
    <cellStyle name="Total 16 3 3 2 2 3" xfId="35341"/>
    <cellStyle name="Total 16 3 3 2 3" xfId="19646"/>
    <cellStyle name="Total 16 3 3 2 3 2" xfId="40833"/>
    <cellStyle name="Total 16 3 3 2 4" xfId="30144"/>
    <cellStyle name="Total 16 3 3 2_Table 2A-1_EFT (Annual)" xfId="8631"/>
    <cellStyle name="Total 16 3 3 3" xfId="10096"/>
    <cellStyle name="Total 16 3 3 3 2" xfId="22213"/>
    <cellStyle name="Total 16 3 3 3 2 2" xfId="43399"/>
    <cellStyle name="Total 16 3 3 3 3" xfId="32795"/>
    <cellStyle name="Total 16 3 3 4" xfId="17100"/>
    <cellStyle name="Total 16 3 3 4 2" xfId="38287"/>
    <cellStyle name="Total 16 3 3 5" xfId="27401"/>
    <cellStyle name="Total 16 3 3_Table 2A-1_EFT (Annual)" xfId="8630"/>
    <cellStyle name="Total 16 3 4" xfId="2113"/>
    <cellStyle name="Total 16 3 4 2" xfId="5674"/>
    <cellStyle name="Total 16 3 4 2 2" xfId="13889"/>
    <cellStyle name="Total 16 3 4 2 2 2" xfId="25877"/>
    <cellStyle name="Total 16 3 4 2 2 2 2" xfId="47063"/>
    <cellStyle name="Total 16 3 4 2 2 3" xfId="36459"/>
    <cellStyle name="Total 16 3 4 2 3" xfId="20764"/>
    <cellStyle name="Total 16 3 4 2 3 2" xfId="41951"/>
    <cellStyle name="Total 16 3 4 2 4" xfId="31331"/>
    <cellStyle name="Total 16 3 4 2_Table 2A-1_EFT (Annual)" xfId="8633"/>
    <cellStyle name="Total 16 3 4 3" xfId="11233"/>
    <cellStyle name="Total 16 3 4 3 2" xfId="23331"/>
    <cellStyle name="Total 16 3 4 3 2 2" xfId="44517"/>
    <cellStyle name="Total 16 3 4 3 3" xfId="33913"/>
    <cellStyle name="Total 16 3 4 4" xfId="18218"/>
    <cellStyle name="Total 16 3 4 4 2" xfId="39405"/>
    <cellStyle name="Total 16 3 4 5" xfId="28588"/>
    <cellStyle name="Total 16 3 4_Table 2A-1_EFT (Annual)" xfId="8632"/>
    <cellStyle name="Total 16 3 5" xfId="3961"/>
    <cellStyle name="Total 16 3 5 2" xfId="12289"/>
    <cellStyle name="Total 16 3 5 2 2" xfId="24313"/>
    <cellStyle name="Total 16 3 5 2 2 2" xfId="45499"/>
    <cellStyle name="Total 16 3 5 2 3" xfId="34895"/>
    <cellStyle name="Total 16 3 5 3" xfId="19200"/>
    <cellStyle name="Total 16 3 5 3 2" xfId="40387"/>
    <cellStyle name="Total 16 3 5 4" xfId="29649"/>
    <cellStyle name="Total 16 3 5_Table 2A-1_EFT (Annual)" xfId="8634"/>
    <cellStyle name="Total 16 3 6" xfId="9626"/>
    <cellStyle name="Total 16 3 6 2" xfId="21767"/>
    <cellStyle name="Total 16 3 6 2 2" xfId="42953"/>
    <cellStyle name="Total 16 3 6 3" xfId="32349"/>
    <cellStyle name="Total 16 3 7" xfId="16654"/>
    <cellStyle name="Total 16 3 7 2" xfId="37841"/>
    <cellStyle name="Total 16 3 8" xfId="26906"/>
    <cellStyle name="Total 16 3_Table 2A-1_EFT (Annual)" xfId="3531"/>
    <cellStyle name="Total 16 4" xfId="1208"/>
    <cellStyle name="Total 16 4 2" xfId="2478"/>
    <cellStyle name="Total 16 4 2 2" xfId="6039"/>
    <cellStyle name="Total 16 4 2 2 2" xfId="14233"/>
    <cellStyle name="Total 16 4 2 2 2 2" xfId="26205"/>
    <cellStyle name="Total 16 4 2 2 2 2 2" xfId="47391"/>
    <cellStyle name="Total 16 4 2 2 2 3" xfId="36787"/>
    <cellStyle name="Total 16 4 2 2 3" xfId="21092"/>
    <cellStyle name="Total 16 4 2 2 3 2" xfId="42279"/>
    <cellStyle name="Total 16 4 2 2 4" xfId="31695"/>
    <cellStyle name="Total 16 4 2 2_Table 2A-1_EFT (Annual)" xfId="8637"/>
    <cellStyle name="Total 16 4 2 3" xfId="11575"/>
    <cellStyle name="Total 16 4 2 3 2" xfId="23659"/>
    <cellStyle name="Total 16 4 2 3 2 2" xfId="44845"/>
    <cellStyle name="Total 16 4 2 3 3" xfId="34241"/>
    <cellStyle name="Total 16 4 2 4" xfId="18546"/>
    <cellStyle name="Total 16 4 2 4 2" xfId="39733"/>
    <cellStyle name="Total 16 4 2 5" xfId="28952"/>
    <cellStyle name="Total 16 4 2_Table 2A-1_EFT (Annual)" xfId="8636"/>
    <cellStyle name="Total 16 4 3" xfId="4769"/>
    <cellStyle name="Total 16 4 3 2" xfId="13029"/>
    <cellStyle name="Total 16 4 3 2 2" xfId="25035"/>
    <cellStyle name="Total 16 4 3 2 2 2" xfId="46221"/>
    <cellStyle name="Total 16 4 3 2 3" xfId="35617"/>
    <cellStyle name="Total 16 4 3 3" xfId="19922"/>
    <cellStyle name="Total 16 4 3 3 2" xfId="41109"/>
    <cellStyle name="Total 16 4 3 4" xfId="30426"/>
    <cellStyle name="Total 16 4 3_Table 2A-1_EFT (Annual)" xfId="8638"/>
    <cellStyle name="Total 16 4 4" xfId="10373"/>
    <cellStyle name="Total 16 4 4 2" xfId="22489"/>
    <cellStyle name="Total 16 4 4 2 2" xfId="43675"/>
    <cellStyle name="Total 16 4 4 3" xfId="33071"/>
    <cellStyle name="Total 16 4 5" xfId="17376"/>
    <cellStyle name="Total 16 4 5 2" xfId="38563"/>
    <cellStyle name="Total 16 4 6" xfId="27683"/>
    <cellStyle name="Total 16 4_Table 2A-1_EFT (Annual)" xfId="8635"/>
    <cellStyle name="Total 16 5" xfId="767"/>
    <cellStyle name="Total 16 5 2" xfId="4328"/>
    <cellStyle name="Total 16 5 2 2" xfId="12608"/>
    <cellStyle name="Total 16 5 2 2 2" xfId="24625"/>
    <cellStyle name="Total 16 5 2 2 2 2" xfId="45811"/>
    <cellStyle name="Total 16 5 2 2 3" xfId="35207"/>
    <cellStyle name="Total 16 5 2 3" xfId="19512"/>
    <cellStyle name="Total 16 5 2 3 2" xfId="40699"/>
    <cellStyle name="Total 16 5 2 4" xfId="29985"/>
    <cellStyle name="Total 16 5 2_Table 2A-1_EFT (Annual)" xfId="8640"/>
    <cellStyle name="Total 16 5 3" xfId="9956"/>
    <cellStyle name="Total 16 5 3 2" xfId="22079"/>
    <cellStyle name="Total 16 5 3 2 2" xfId="43265"/>
    <cellStyle name="Total 16 5 3 3" xfId="32661"/>
    <cellStyle name="Total 16 5 4" xfId="16966"/>
    <cellStyle name="Total 16 5 4 2" xfId="38153"/>
    <cellStyle name="Total 16 5 5" xfId="27242"/>
    <cellStyle name="Total 16 5_Table 2A-1_EFT (Annual)" xfId="8639"/>
    <cellStyle name="Total 16 6" xfId="1947"/>
    <cellStyle name="Total 16 6 2" xfId="5508"/>
    <cellStyle name="Total 16 6 2 2" xfId="13723"/>
    <cellStyle name="Total 16 6 2 2 2" xfId="25711"/>
    <cellStyle name="Total 16 6 2 2 2 2" xfId="46897"/>
    <cellStyle name="Total 16 6 2 2 3" xfId="36293"/>
    <cellStyle name="Total 16 6 2 3" xfId="20598"/>
    <cellStyle name="Total 16 6 2 3 2" xfId="41785"/>
    <cellStyle name="Total 16 6 2 4" xfId="31165"/>
    <cellStyle name="Total 16 6 2_Table 2A-1_EFT (Annual)" xfId="8642"/>
    <cellStyle name="Total 16 6 3" xfId="11067"/>
    <cellStyle name="Total 16 6 3 2" xfId="23165"/>
    <cellStyle name="Total 16 6 3 2 2" xfId="44351"/>
    <cellStyle name="Total 16 6 3 3" xfId="33747"/>
    <cellStyle name="Total 16 6 4" xfId="18052"/>
    <cellStyle name="Total 16 6 4 2" xfId="39239"/>
    <cellStyle name="Total 16 6 5" xfId="28422"/>
    <cellStyle name="Total 16 6_Table 2A-1_EFT (Annual)" xfId="8641"/>
    <cellStyle name="Total 16 7" xfId="3749"/>
    <cellStyle name="Total 16 7 2" xfId="12117"/>
    <cellStyle name="Total 16 7 2 2" xfId="24147"/>
    <cellStyle name="Total 16 7 2 2 2" xfId="45333"/>
    <cellStyle name="Total 16 7 2 3" xfId="34729"/>
    <cellStyle name="Total 16 7 3" xfId="19034"/>
    <cellStyle name="Total 16 7 3 2" xfId="40221"/>
    <cellStyle name="Total 16 7 4" xfId="29458"/>
    <cellStyle name="Total 16 7_Table 2A-1_EFT (Annual)" xfId="8643"/>
    <cellStyle name="Total 16 8" xfId="9436"/>
    <cellStyle name="Total 16 8 2" xfId="21601"/>
    <cellStyle name="Total 16 8 2 2" xfId="42787"/>
    <cellStyle name="Total 16 8 3" xfId="32183"/>
    <cellStyle name="Total 16 9" xfId="16488"/>
    <cellStyle name="Total 16 9 2" xfId="37675"/>
    <cellStyle name="Total 16_Table 2A-1_EFT (Annual)" xfId="3529"/>
    <cellStyle name="Total 17" xfId="157"/>
    <cellStyle name="Total 17 10" xfId="26712"/>
    <cellStyle name="Total 17 2" xfId="550"/>
    <cellStyle name="Total 17 2 2" xfId="1527"/>
    <cellStyle name="Total 17 2 2 2" xfId="2797"/>
    <cellStyle name="Total 17 2 2 2 2" xfId="6358"/>
    <cellStyle name="Total 17 2 2 2 2 2" xfId="14552"/>
    <cellStyle name="Total 17 2 2 2 2 2 2" xfId="26524"/>
    <cellStyle name="Total 17 2 2 2 2 2 2 2" xfId="47710"/>
    <cellStyle name="Total 17 2 2 2 2 2 3" xfId="37106"/>
    <cellStyle name="Total 17 2 2 2 2 3" xfId="21411"/>
    <cellStyle name="Total 17 2 2 2 2 3 2" xfId="42598"/>
    <cellStyle name="Total 17 2 2 2 2 4" xfId="32014"/>
    <cellStyle name="Total 17 2 2 2 2_Table 2A-1_EFT (Annual)" xfId="8646"/>
    <cellStyle name="Total 17 2 2 2 3" xfId="11894"/>
    <cellStyle name="Total 17 2 2 2 3 2" xfId="23978"/>
    <cellStyle name="Total 17 2 2 2 3 2 2" xfId="45164"/>
    <cellStyle name="Total 17 2 2 2 3 3" xfId="34560"/>
    <cellStyle name="Total 17 2 2 2 4" xfId="18865"/>
    <cellStyle name="Total 17 2 2 2 4 2" xfId="40052"/>
    <cellStyle name="Total 17 2 2 2 5" xfId="29271"/>
    <cellStyle name="Total 17 2 2 2_Table 2A-1_EFT (Annual)" xfId="8645"/>
    <cellStyle name="Total 17 2 2 3" xfId="5088"/>
    <cellStyle name="Total 17 2 2 3 2" xfId="13348"/>
    <cellStyle name="Total 17 2 2 3 2 2" xfId="25354"/>
    <cellStyle name="Total 17 2 2 3 2 2 2" xfId="46540"/>
    <cellStyle name="Total 17 2 2 3 2 3" xfId="35936"/>
    <cellStyle name="Total 17 2 2 3 3" xfId="20241"/>
    <cellStyle name="Total 17 2 2 3 3 2" xfId="41428"/>
    <cellStyle name="Total 17 2 2 3 4" xfId="30745"/>
    <cellStyle name="Total 17 2 2 3_Table 2A-1_EFT (Annual)" xfId="8647"/>
    <cellStyle name="Total 17 2 2 4" xfId="10692"/>
    <cellStyle name="Total 17 2 2 4 2" xfId="22808"/>
    <cellStyle name="Total 17 2 2 4 2 2" xfId="43994"/>
    <cellStyle name="Total 17 2 2 4 3" xfId="33390"/>
    <cellStyle name="Total 17 2 2 5" xfId="17695"/>
    <cellStyle name="Total 17 2 2 5 2" xfId="38882"/>
    <cellStyle name="Total 17 2 2 6" xfId="28002"/>
    <cellStyle name="Total 17 2 2_Table 2A-1_EFT (Annual)" xfId="8644"/>
    <cellStyle name="Total 17 2 3" xfId="1056"/>
    <cellStyle name="Total 17 2 3 2" xfId="4617"/>
    <cellStyle name="Total 17 2 3 2 2" xfId="12877"/>
    <cellStyle name="Total 17 2 3 2 2 2" xfId="24883"/>
    <cellStyle name="Total 17 2 3 2 2 2 2" xfId="46069"/>
    <cellStyle name="Total 17 2 3 2 2 3" xfId="35465"/>
    <cellStyle name="Total 17 2 3 2 3" xfId="19770"/>
    <cellStyle name="Total 17 2 3 2 3 2" xfId="40957"/>
    <cellStyle name="Total 17 2 3 2 4" xfId="30274"/>
    <cellStyle name="Total 17 2 3 2_Table 2A-1_EFT (Annual)" xfId="8649"/>
    <cellStyle name="Total 17 2 3 3" xfId="10221"/>
    <cellStyle name="Total 17 2 3 3 2" xfId="22337"/>
    <cellStyle name="Total 17 2 3 3 2 2" xfId="43523"/>
    <cellStyle name="Total 17 2 3 3 3" xfId="32919"/>
    <cellStyle name="Total 17 2 3 4" xfId="17224"/>
    <cellStyle name="Total 17 2 3 4 2" xfId="38411"/>
    <cellStyle name="Total 17 2 3 5" xfId="27531"/>
    <cellStyle name="Total 17 2 3_Table 2A-1_EFT (Annual)" xfId="8648"/>
    <cellStyle name="Total 17 2 4" xfId="2266"/>
    <cellStyle name="Total 17 2 4 2" xfId="5827"/>
    <cellStyle name="Total 17 2 4 2 2" xfId="14042"/>
    <cellStyle name="Total 17 2 4 2 2 2" xfId="26030"/>
    <cellStyle name="Total 17 2 4 2 2 2 2" xfId="47216"/>
    <cellStyle name="Total 17 2 4 2 2 3" xfId="36612"/>
    <cellStyle name="Total 17 2 4 2 3" xfId="20917"/>
    <cellStyle name="Total 17 2 4 2 3 2" xfId="42104"/>
    <cellStyle name="Total 17 2 4 2 4" xfId="31484"/>
    <cellStyle name="Total 17 2 4 2_Table 2A-1_EFT (Annual)" xfId="8651"/>
    <cellStyle name="Total 17 2 4 3" xfId="11386"/>
    <cellStyle name="Total 17 2 4 3 2" xfId="23484"/>
    <cellStyle name="Total 17 2 4 3 2 2" xfId="44670"/>
    <cellStyle name="Total 17 2 4 3 3" xfId="34066"/>
    <cellStyle name="Total 17 2 4 4" xfId="18371"/>
    <cellStyle name="Total 17 2 4 4 2" xfId="39558"/>
    <cellStyle name="Total 17 2 4 5" xfId="28741"/>
    <cellStyle name="Total 17 2 4_Table 2A-1_EFT (Annual)" xfId="8650"/>
    <cellStyle name="Total 17 2 5" xfId="4120"/>
    <cellStyle name="Total 17 2 5 2" xfId="12444"/>
    <cellStyle name="Total 17 2 5 2 2" xfId="24466"/>
    <cellStyle name="Total 17 2 5 2 2 2" xfId="45652"/>
    <cellStyle name="Total 17 2 5 2 3" xfId="35048"/>
    <cellStyle name="Total 17 2 5 3" xfId="19353"/>
    <cellStyle name="Total 17 2 5 3 2" xfId="40540"/>
    <cellStyle name="Total 17 2 5 4" xfId="29808"/>
    <cellStyle name="Total 17 2 5_Table 2A-1_EFT (Annual)" xfId="8652"/>
    <cellStyle name="Total 17 2 6" xfId="9783"/>
    <cellStyle name="Total 17 2 6 2" xfId="21920"/>
    <cellStyle name="Total 17 2 6 2 2" xfId="43106"/>
    <cellStyle name="Total 17 2 6 3" xfId="32502"/>
    <cellStyle name="Total 17 2 7" xfId="16807"/>
    <cellStyle name="Total 17 2 7 2" xfId="37994"/>
    <cellStyle name="Total 17 2 8" xfId="27065"/>
    <cellStyle name="Total 17 2_Table 2A-1_EFT (Annual)" xfId="3533"/>
    <cellStyle name="Total 17 3" xfId="388"/>
    <cellStyle name="Total 17 3 2" xfId="1371"/>
    <cellStyle name="Total 17 3 2 2" xfId="2641"/>
    <cellStyle name="Total 17 3 2 2 2" xfId="6202"/>
    <cellStyle name="Total 17 3 2 2 2 2" xfId="14396"/>
    <cellStyle name="Total 17 3 2 2 2 2 2" xfId="26368"/>
    <cellStyle name="Total 17 3 2 2 2 2 2 2" xfId="47554"/>
    <cellStyle name="Total 17 3 2 2 2 2 3" xfId="36950"/>
    <cellStyle name="Total 17 3 2 2 2 3" xfId="21255"/>
    <cellStyle name="Total 17 3 2 2 2 3 2" xfId="42442"/>
    <cellStyle name="Total 17 3 2 2 2 4" xfId="31858"/>
    <cellStyle name="Total 17 3 2 2 2_Table 2A-1_EFT (Annual)" xfId="8655"/>
    <cellStyle name="Total 17 3 2 2 3" xfId="11738"/>
    <cellStyle name="Total 17 3 2 2 3 2" xfId="23822"/>
    <cellStyle name="Total 17 3 2 2 3 2 2" xfId="45008"/>
    <cellStyle name="Total 17 3 2 2 3 3" xfId="34404"/>
    <cellStyle name="Total 17 3 2 2 4" xfId="18709"/>
    <cellStyle name="Total 17 3 2 2 4 2" xfId="39896"/>
    <cellStyle name="Total 17 3 2 2 5" xfId="29115"/>
    <cellStyle name="Total 17 3 2 2_Table 2A-1_EFT (Annual)" xfId="8654"/>
    <cellStyle name="Total 17 3 2 3" xfId="4932"/>
    <cellStyle name="Total 17 3 2 3 2" xfId="13192"/>
    <cellStyle name="Total 17 3 2 3 2 2" xfId="25198"/>
    <cellStyle name="Total 17 3 2 3 2 2 2" xfId="46384"/>
    <cellStyle name="Total 17 3 2 3 2 3" xfId="35780"/>
    <cellStyle name="Total 17 3 2 3 3" xfId="20085"/>
    <cellStyle name="Total 17 3 2 3 3 2" xfId="41272"/>
    <cellStyle name="Total 17 3 2 3 4" xfId="30589"/>
    <cellStyle name="Total 17 3 2 3_Table 2A-1_EFT (Annual)" xfId="8656"/>
    <cellStyle name="Total 17 3 2 4" xfId="10536"/>
    <cellStyle name="Total 17 3 2 4 2" xfId="22652"/>
    <cellStyle name="Total 17 3 2 4 2 2" xfId="43838"/>
    <cellStyle name="Total 17 3 2 4 3" xfId="33234"/>
    <cellStyle name="Total 17 3 2 5" xfId="17539"/>
    <cellStyle name="Total 17 3 2 5 2" xfId="38726"/>
    <cellStyle name="Total 17 3 2 6" xfId="27846"/>
    <cellStyle name="Total 17 3 2_Table 2A-1_EFT (Annual)" xfId="8653"/>
    <cellStyle name="Total 17 3 3" xfId="924"/>
    <cellStyle name="Total 17 3 3 2" xfId="4485"/>
    <cellStyle name="Total 17 3 3 2 2" xfId="12747"/>
    <cellStyle name="Total 17 3 3 2 2 2" xfId="24757"/>
    <cellStyle name="Total 17 3 3 2 2 2 2" xfId="45943"/>
    <cellStyle name="Total 17 3 3 2 2 3" xfId="35339"/>
    <cellStyle name="Total 17 3 3 2 3" xfId="19644"/>
    <cellStyle name="Total 17 3 3 2 3 2" xfId="40831"/>
    <cellStyle name="Total 17 3 3 2 4" xfId="30142"/>
    <cellStyle name="Total 17 3 3 2_Table 2A-1_EFT (Annual)" xfId="8658"/>
    <cellStyle name="Total 17 3 3 3" xfId="10094"/>
    <cellStyle name="Total 17 3 3 3 2" xfId="22211"/>
    <cellStyle name="Total 17 3 3 3 2 2" xfId="43397"/>
    <cellStyle name="Total 17 3 3 3 3" xfId="32793"/>
    <cellStyle name="Total 17 3 3 4" xfId="17098"/>
    <cellStyle name="Total 17 3 3 4 2" xfId="38285"/>
    <cellStyle name="Total 17 3 3 5" xfId="27399"/>
    <cellStyle name="Total 17 3 3_Table 2A-1_EFT (Annual)" xfId="8657"/>
    <cellStyle name="Total 17 3 4" xfId="2110"/>
    <cellStyle name="Total 17 3 4 2" xfId="5671"/>
    <cellStyle name="Total 17 3 4 2 2" xfId="13886"/>
    <cellStyle name="Total 17 3 4 2 2 2" xfId="25874"/>
    <cellStyle name="Total 17 3 4 2 2 2 2" xfId="47060"/>
    <cellStyle name="Total 17 3 4 2 2 3" xfId="36456"/>
    <cellStyle name="Total 17 3 4 2 3" xfId="20761"/>
    <cellStyle name="Total 17 3 4 2 3 2" xfId="41948"/>
    <cellStyle name="Total 17 3 4 2 4" xfId="31328"/>
    <cellStyle name="Total 17 3 4 2_Table 2A-1_EFT (Annual)" xfId="8660"/>
    <cellStyle name="Total 17 3 4 3" xfId="11230"/>
    <cellStyle name="Total 17 3 4 3 2" xfId="23328"/>
    <cellStyle name="Total 17 3 4 3 2 2" xfId="44514"/>
    <cellStyle name="Total 17 3 4 3 3" xfId="33910"/>
    <cellStyle name="Total 17 3 4 4" xfId="18215"/>
    <cellStyle name="Total 17 3 4 4 2" xfId="39402"/>
    <cellStyle name="Total 17 3 4 5" xfId="28585"/>
    <cellStyle name="Total 17 3 4_Table 2A-1_EFT (Annual)" xfId="8659"/>
    <cellStyle name="Total 17 3 5" xfId="3958"/>
    <cellStyle name="Total 17 3 5 2" xfId="12286"/>
    <cellStyle name="Total 17 3 5 2 2" xfId="24310"/>
    <cellStyle name="Total 17 3 5 2 2 2" xfId="45496"/>
    <cellStyle name="Total 17 3 5 2 3" xfId="34892"/>
    <cellStyle name="Total 17 3 5 3" xfId="19197"/>
    <cellStyle name="Total 17 3 5 3 2" xfId="40384"/>
    <cellStyle name="Total 17 3 5 4" xfId="29646"/>
    <cellStyle name="Total 17 3 5_Table 2A-1_EFT (Annual)" xfId="8661"/>
    <cellStyle name="Total 17 3 6" xfId="9623"/>
    <cellStyle name="Total 17 3 6 2" xfId="21764"/>
    <cellStyle name="Total 17 3 6 2 2" xfId="42950"/>
    <cellStyle name="Total 17 3 6 3" xfId="32346"/>
    <cellStyle name="Total 17 3 7" xfId="16651"/>
    <cellStyle name="Total 17 3 7 2" xfId="37838"/>
    <cellStyle name="Total 17 3 8" xfId="26903"/>
    <cellStyle name="Total 17 3_Table 2A-1_EFT (Annual)" xfId="3534"/>
    <cellStyle name="Total 17 4" xfId="1205"/>
    <cellStyle name="Total 17 4 2" xfId="2475"/>
    <cellStyle name="Total 17 4 2 2" xfId="6036"/>
    <cellStyle name="Total 17 4 2 2 2" xfId="14230"/>
    <cellStyle name="Total 17 4 2 2 2 2" xfId="26202"/>
    <cellStyle name="Total 17 4 2 2 2 2 2" xfId="47388"/>
    <cellStyle name="Total 17 4 2 2 2 3" xfId="36784"/>
    <cellStyle name="Total 17 4 2 2 3" xfId="21089"/>
    <cellStyle name="Total 17 4 2 2 3 2" xfId="42276"/>
    <cellStyle name="Total 17 4 2 2 4" xfId="31692"/>
    <cellStyle name="Total 17 4 2 2_Table 2A-1_EFT (Annual)" xfId="8664"/>
    <cellStyle name="Total 17 4 2 3" xfId="11572"/>
    <cellStyle name="Total 17 4 2 3 2" xfId="23656"/>
    <cellStyle name="Total 17 4 2 3 2 2" xfId="44842"/>
    <cellStyle name="Total 17 4 2 3 3" xfId="34238"/>
    <cellStyle name="Total 17 4 2 4" xfId="18543"/>
    <cellStyle name="Total 17 4 2 4 2" xfId="39730"/>
    <cellStyle name="Total 17 4 2 5" xfId="28949"/>
    <cellStyle name="Total 17 4 2_Table 2A-1_EFT (Annual)" xfId="8663"/>
    <cellStyle name="Total 17 4 3" xfId="4766"/>
    <cellStyle name="Total 17 4 3 2" xfId="13026"/>
    <cellStyle name="Total 17 4 3 2 2" xfId="25032"/>
    <cellStyle name="Total 17 4 3 2 2 2" xfId="46218"/>
    <cellStyle name="Total 17 4 3 2 3" xfId="35614"/>
    <cellStyle name="Total 17 4 3 3" xfId="19919"/>
    <cellStyle name="Total 17 4 3 3 2" xfId="41106"/>
    <cellStyle name="Total 17 4 3 4" xfId="30423"/>
    <cellStyle name="Total 17 4 3_Table 2A-1_EFT (Annual)" xfId="8665"/>
    <cellStyle name="Total 17 4 4" xfId="10370"/>
    <cellStyle name="Total 17 4 4 2" xfId="22486"/>
    <cellStyle name="Total 17 4 4 2 2" xfId="43672"/>
    <cellStyle name="Total 17 4 4 3" xfId="33068"/>
    <cellStyle name="Total 17 4 5" xfId="17373"/>
    <cellStyle name="Total 17 4 5 2" xfId="38560"/>
    <cellStyle name="Total 17 4 6" xfId="27680"/>
    <cellStyle name="Total 17 4_Table 2A-1_EFT (Annual)" xfId="8662"/>
    <cellStyle name="Total 17 5" xfId="765"/>
    <cellStyle name="Total 17 5 2" xfId="4326"/>
    <cellStyle name="Total 17 5 2 2" xfId="12606"/>
    <cellStyle name="Total 17 5 2 2 2" xfId="24623"/>
    <cellStyle name="Total 17 5 2 2 2 2" xfId="45809"/>
    <cellStyle name="Total 17 5 2 2 3" xfId="35205"/>
    <cellStyle name="Total 17 5 2 3" xfId="19510"/>
    <cellStyle name="Total 17 5 2 3 2" xfId="40697"/>
    <cellStyle name="Total 17 5 2 4" xfId="29983"/>
    <cellStyle name="Total 17 5 2_Table 2A-1_EFT (Annual)" xfId="8667"/>
    <cellStyle name="Total 17 5 3" xfId="9954"/>
    <cellStyle name="Total 17 5 3 2" xfId="22077"/>
    <cellStyle name="Total 17 5 3 2 2" xfId="43263"/>
    <cellStyle name="Total 17 5 3 3" xfId="32659"/>
    <cellStyle name="Total 17 5 4" xfId="16964"/>
    <cellStyle name="Total 17 5 4 2" xfId="38151"/>
    <cellStyle name="Total 17 5 5" xfId="27240"/>
    <cellStyle name="Total 17 5_Table 2A-1_EFT (Annual)" xfId="8666"/>
    <cellStyle name="Total 17 6" xfId="1778"/>
    <cellStyle name="Total 17 6 2" xfId="5339"/>
    <cellStyle name="Total 17 6 2 2" xfId="13554"/>
    <cellStyle name="Total 17 6 2 2 2" xfId="25542"/>
    <cellStyle name="Total 17 6 2 2 2 2" xfId="46728"/>
    <cellStyle name="Total 17 6 2 2 3" xfId="36124"/>
    <cellStyle name="Total 17 6 2 3" xfId="20429"/>
    <cellStyle name="Total 17 6 2 3 2" xfId="41616"/>
    <cellStyle name="Total 17 6 2 4" xfId="30996"/>
    <cellStyle name="Total 17 6 2_Table 2A-1_EFT (Annual)" xfId="8669"/>
    <cellStyle name="Total 17 6 3" xfId="10898"/>
    <cellStyle name="Total 17 6 3 2" xfId="22996"/>
    <cellStyle name="Total 17 6 3 2 2" xfId="44182"/>
    <cellStyle name="Total 17 6 3 3" xfId="33578"/>
    <cellStyle name="Total 17 6 4" xfId="17883"/>
    <cellStyle name="Total 17 6 4 2" xfId="39070"/>
    <cellStyle name="Total 17 6 5" xfId="28253"/>
    <cellStyle name="Total 17 6_Table 2A-1_EFT (Annual)" xfId="8668"/>
    <cellStyle name="Total 17 7" xfId="3746"/>
    <cellStyle name="Total 17 7 2" xfId="12114"/>
    <cellStyle name="Total 17 7 2 2" xfId="24144"/>
    <cellStyle name="Total 17 7 2 2 2" xfId="45330"/>
    <cellStyle name="Total 17 7 2 3" xfId="34726"/>
    <cellStyle name="Total 17 7 3" xfId="19031"/>
    <cellStyle name="Total 17 7 3 2" xfId="40218"/>
    <cellStyle name="Total 17 7 4" xfId="29455"/>
    <cellStyle name="Total 17 7_Table 2A-1_EFT (Annual)" xfId="8670"/>
    <cellStyle name="Total 17 8" xfId="9433"/>
    <cellStyle name="Total 17 8 2" xfId="21598"/>
    <cellStyle name="Total 17 8 2 2" xfId="42784"/>
    <cellStyle name="Total 17 8 3" xfId="32180"/>
    <cellStyle name="Total 17 9" xfId="16485"/>
    <cellStyle name="Total 17 9 2" xfId="37672"/>
    <cellStyle name="Total 17_Table 2A-1_EFT (Annual)" xfId="3532"/>
    <cellStyle name="Total 18" xfId="174"/>
    <cellStyle name="Total 18 10" xfId="26729"/>
    <cellStyle name="Total 18 2" xfId="567"/>
    <cellStyle name="Total 18 2 2" xfId="1544"/>
    <cellStyle name="Total 18 2 2 2" xfId="2814"/>
    <cellStyle name="Total 18 2 2 2 2" xfId="6375"/>
    <cellStyle name="Total 18 2 2 2 2 2" xfId="14569"/>
    <cellStyle name="Total 18 2 2 2 2 2 2" xfId="26541"/>
    <cellStyle name="Total 18 2 2 2 2 2 2 2" xfId="47727"/>
    <cellStyle name="Total 18 2 2 2 2 2 3" xfId="37123"/>
    <cellStyle name="Total 18 2 2 2 2 3" xfId="21428"/>
    <cellStyle name="Total 18 2 2 2 2 3 2" xfId="42615"/>
    <cellStyle name="Total 18 2 2 2 2 4" xfId="32031"/>
    <cellStyle name="Total 18 2 2 2 2_Table 2A-1_EFT (Annual)" xfId="8673"/>
    <cellStyle name="Total 18 2 2 2 3" xfId="11911"/>
    <cellStyle name="Total 18 2 2 2 3 2" xfId="23995"/>
    <cellStyle name="Total 18 2 2 2 3 2 2" xfId="45181"/>
    <cellStyle name="Total 18 2 2 2 3 3" xfId="34577"/>
    <cellStyle name="Total 18 2 2 2 4" xfId="18882"/>
    <cellStyle name="Total 18 2 2 2 4 2" xfId="40069"/>
    <cellStyle name="Total 18 2 2 2 5" xfId="29288"/>
    <cellStyle name="Total 18 2 2 2_Table 2A-1_EFT (Annual)" xfId="8672"/>
    <cellStyle name="Total 18 2 2 3" xfId="5105"/>
    <cellStyle name="Total 18 2 2 3 2" xfId="13365"/>
    <cellStyle name="Total 18 2 2 3 2 2" xfId="25371"/>
    <cellStyle name="Total 18 2 2 3 2 2 2" xfId="46557"/>
    <cellStyle name="Total 18 2 2 3 2 3" xfId="35953"/>
    <cellStyle name="Total 18 2 2 3 3" xfId="20258"/>
    <cellStyle name="Total 18 2 2 3 3 2" xfId="41445"/>
    <cellStyle name="Total 18 2 2 3 4" xfId="30762"/>
    <cellStyle name="Total 18 2 2 3_Table 2A-1_EFT (Annual)" xfId="8674"/>
    <cellStyle name="Total 18 2 2 4" xfId="10709"/>
    <cellStyle name="Total 18 2 2 4 2" xfId="22825"/>
    <cellStyle name="Total 18 2 2 4 2 2" xfId="44011"/>
    <cellStyle name="Total 18 2 2 4 3" xfId="33407"/>
    <cellStyle name="Total 18 2 2 5" xfId="17712"/>
    <cellStyle name="Total 18 2 2 5 2" xfId="38899"/>
    <cellStyle name="Total 18 2 2 6" xfId="28019"/>
    <cellStyle name="Total 18 2 2_Table 2A-1_EFT (Annual)" xfId="8671"/>
    <cellStyle name="Total 18 2 3" xfId="1069"/>
    <cellStyle name="Total 18 2 3 2" xfId="4630"/>
    <cellStyle name="Total 18 2 3 2 2" xfId="12890"/>
    <cellStyle name="Total 18 2 3 2 2 2" xfId="24896"/>
    <cellStyle name="Total 18 2 3 2 2 2 2" xfId="46082"/>
    <cellStyle name="Total 18 2 3 2 2 3" xfId="35478"/>
    <cellStyle name="Total 18 2 3 2 3" xfId="19783"/>
    <cellStyle name="Total 18 2 3 2 3 2" xfId="40970"/>
    <cellStyle name="Total 18 2 3 2 4" xfId="30287"/>
    <cellStyle name="Total 18 2 3 2_Table 2A-1_EFT (Annual)" xfId="8676"/>
    <cellStyle name="Total 18 2 3 3" xfId="10234"/>
    <cellStyle name="Total 18 2 3 3 2" xfId="22350"/>
    <cellStyle name="Total 18 2 3 3 2 2" xfId="43536"/>
    <cellStyle name="Total 18 2 3 3 3" xfId="32932"/>
    <cellStyle name="Total 18 2 3 4" xfId="17237"/>
    <cellStyle name="Total 18 2 3 4 2" xfId="38424"/>
    <cellStyle name="Total 18 2 3 5" xfId="27544"/>
    <cellStyle name="Total 18 2 3_Table 2A-1_EFT (Annual)" xfId="8675"/>
    <cellStyle name="Total 18 2 4" xfId="2283"/>
    <cellStyle name="Total 18 2 4 2" xfId="5844"/>
    <cellStyle name="Total 18 2 4 2 2" xfId="14059"/>
    <cellStyle name="Total 18 2 4 2 2 2" xfId="26047"/>
    <cellStyle name="Total 18 2 4 2 2 2 2" xfId="47233"/>
    <cellStyle name="Total 18 2 4 2 2 3" xfId="36629"/>
    <cellStyle name="Total 18 2 4 2 3" xfId="20934"/>
    <cellStyle name="Total 18 2 4 2 3 2" xfId="42121"/>
    <cellStyle name="Total 18 2 4 2 4" xfId="31501"/>
    <cellStyle name="Total 18 2 4 2_Table 2A-1_EFT (Annual)" xfId="8678"/>
    <cellStyle name="Total 18 2 4 3" xfId="11403"/>
    <cellStyle name="Total 18 2 4 3 2" xfId="23501"/>
    <cellStyle name="Total 18 2 4 3 2 2" xfId="44687"/>
    <cellStyle name="Total 18 2 4 3 3" xfId="34083"/>
    <cellStyle name="Total 18 2 4 4" xfId="18388"/>
    <cellStyle name="Total 18 2 4 4 2" xfId="39575"/>
    <cellStyle name="Total 18 2 4 5" xfId="28758"/>
    <cellStyle name="Total 18 2 4_Table 2A-1_EFT (Annual)" xfId="8677"/>
    <cellStyle name="Total 18 2 5" xfId="4137"/>
    <cellStyle name="Total 18 2 5 2" xfId="12461"/>
    <cellStyle name="Total 18 2 5 2 2" xfId="24483"/>
    <cellStyle name="Total 18 2 5 2 2 2" xfId="45669"/>
    <cellStyle name="Total 18 2 5 2 3" xfId="35065"/>
    <cellStyle name="Total 18 2 5 3" xfId="19370"/>
    <cellStyle name="Total 18 2 5 3 2" xfId="40557"/>
    <cellStyle name="Total 18 2 5 4" xfId="29825"/>
    <cellStyle name="Total 18 2 5_Table 2A-1_EFT (Annual)" xfId="8679"/>
    <cellStyle name="Total 18 2 6" xfId="9800"/>
    <cellStyle name="Total 18 2 6 2" xfId="21937"/>
    <cellStyle name="Total 18 2 6 2 2" xfId="43123"/>
    <cellStyle name="Total 18 2 6 3" xfId="32519"/>
    <cellStyle name="Total 18 2 7" xfId="16824"/>
    <cellStyle name="Total 18 2 7 2" xfId="38011"/>
    <cellStyle name="Total 18 2 8" xfId="27082"/>
    <cellStyle name="Total 18 2_Table 2A-1_EFT (Annual)" xfId="3536"/>
    <cellStyle name="Total 18 3" xfId="405"/>
    <cellStyle name="Total 18 3 2" xfId="1388"/>
    <cellStyle name="Total 18 3 2 2" xfId="2658"/>
    <cellStyle name="Total 18 3 2 2 2" xfId="6219"/>
    <cellStyle name="Total 18 3 2 2 2 2" xfId="14413"/>
    <cellStyle name="Total 18 3 2 2 2 2 2" xfId="26385"/>
    <cellStyle name="Total 18 3 2 2 2 2 2 2" xfId="47571"/>
    <cellStyle name="Total 18 3 2 2 2 2 3" xfId="36967"/>
    <cellStyle name="Total 18 3 2 2 2 3" xfId="21272"/>
    <cellStyle name="Total 18 3 2 2 2 3 2" xfId="42459"/>
    <cellStyle name="Total 18 3 2 2 2 4" xfId="31875"/>
    <cellStyle name="Total 18 3 2 2 2_Table 2A-1_EFT (Annual)" xfId="8682"/>
    <cellStyle name="Total 18 3 2 2 3" xfId="11755"/>
    <cellStyle name="Total 18 3 2 2 3 2" xfId="23839"/>
    <cellStyle name="Total 18 3 2 2 3 2 2" xfId="45025"/>
    <cellStyle name="Total 18 3 2 2 3 3" xfId="34421"/>
    <cellStyle name="Total 18 3 2 2 4" xfId="18726"/>
    <cellStyle name="Total 18 3 2 2 4 2" xfId="39913"/>
    <cellStyle name="Total 18 3 2 2 5" xfId="29132"/>
    <cellStyle name="Total 18 3 2 2_Table 2A-1_EFT (Annual)" xfId="8681"/>
    <cellStyle name="Total 18 3 2 3" xfId="4949"/>
    <cellStyle name="Total 18 3 2 3 2" xfId="13209"/>
    <cellStyle name="Total 18 3 2 3 2 2" xfId="25215"/>
    <cellStyle name="Total 18 3 2 3 2 2 2" xfId="46401"/>
    <cellStyle name="Total 18 3 2 3 2 3" xfId="35797"/>
    <cellStyle name="Total 18 3 2 3 3" xfId="20102"/>
    <cellStyle name="Total 18 3 2 3 3 2" xfId="41289"/>
    <cellStyle name="Total 18 3 2 3 4" xfId="30606"/>
    <cellStyle name="Total 18 3 2 3_Table 2A-1_EFT (Annual)" xfId="8683"/>
    <cellStyle name="Total 18 3 2 4" xfId="10553"/>
    <cellStyle name="Total 18 3 2 4 2" xfId="22669"/>
    <cellStyle name="Total 18 3 2 4 2 2" xfId="43855"/>
    <cellStyle name="Total 18 3 2 4 3" xfId="33251"/>
    <cellStyle name="Total 18 3 2 5" xfId="17556"/>
    <cellStyle name="Total 18 3 2 5 2" xfId="38743"/>
    <cellStyle name="Total 18 3 2 6" xfId="27863"/>
    <cellStyle name="Total 18 3 2_Table 2A-1_EFT (Annual)" xfId="8680"/>
    <cellStyle name="Total 18 3 3" xfId="937"/>
    <cellStyle name="Total 18 3 3 2" xfId="4498"/>
    <cellStyle name="Total 18 3 3 2 2" xfId="12760"/>
    <cellStyle name="Total 18 3 3 2 2 2" xfId="24770"/>
    <cellStyle name="Total 18 3 3 2 2 2 2" xfId="45956"/>
    <cellStyle name="Total 18 3 3 2 2 3" xfId="35352"/>
    <cellStyle name="Total 18 3 3 2 3" xfId="19657"/>
    <cellStyle name="Total 18 3 3 2 3 2" xfId="40844"/>
    <cellStyle name="Total 18 3 3 2 4" xfId="30155"/>
    <cellStyle name="Total 18 3 3 2_Table 2A-1_EFT (Annual)" xfId="8685"/>
    <cellStyle name="Total 18 3 3 3" xfId="10107"/>
    <cellStyle name="Total 18 3 3 3 2" xfId="22224"/>
    <cellStyle name="Total 18 3 3 3 2 2" xfId="43410"/>
    <cellStyle name="Total 18 3 3 3 3" xfId="32806"/>
    <cellStyle name="Total 18 3 3 4" xfId="17111"/>
    <cellStyle name="Total 18 3 3 4 2" xfId="38298"/>
    <cellStyle name="Total 18 3 3 5" xfId="27412"/>
    <cellStyle name="Total 18 3 3_Table 2A-1_EFT (Annual)" xfId="8684"/>
    <cellStyle name="Total 18 3 4" xfId="2127"/>
    <cellStyle name="Total 18 3 4 2" xfId="5688"/>
    <cellStyle name="Total 18 3 4 2 2" xfId="13903"/>
    <cellStyle name="Total 18 3 4 2 2 2" xfId="25891"/>
    <cellStyle name="Total 18 3 4 2 2 2 2" xfId="47077"/>
    <cellStyle name="Total 18 3 4 2 2 3" xfId="36473"/>
    <cellStyle name="Total 18 3 4 2 3" xfId="20778"/>
    <cellStyle name="Total 18 3 4 2 3 2" xfId="41965"/>
    <cellStyle name="Total 18 3 4 2 4" xfId="31345"/>
    <cellStyle name="Total 18 3 4 2_Table 2A-1_EFT (Annual)" xfId="8687"/>
    <cellStyle name="Total 18 3 4 3" xfId="11247"/>
    <cellStyle name="Total 18 3 4 3 2" xfId="23345"/>
    <cellStyle name="Total 18 3 4 3 2 2" xfId="44531"/>
    <cellStyle name="Total 18 3 4 3 3" xfId="33927"/>
    <cellStyle name="Total 18 3 4 4" xfId="18232"/>
    <cellStyle name="Total 18 3 4 4 2" xfId="39419"/>
    <cellStyle name="Total 18 3 4 5" xfId="28602"/>
    <cellStyle name="Total 18 3 4_Table 2A-1_EFT (Annual)" xfId="8686"/>
    <cellStyle name="Total 18 3 5" xfId="3975"/>
    <cellStyle name="Total 18 3 5 2" xfId="12303"/>
    <cellStyle name="Total 18 3 5 2 2" xfId="24327"/>
    <cellStyle name="Total 18 3 5 2 2 2" xfId="45513"/>
    <cellStyle name="Total 18 3 5 2 3" xfId="34909"/>
    <cellStyle name="Total 18 3 5 3" xfId="19214"/>
    <cellStyle name="Total 18 3 5 3 2" xfId="40401"/>
    <cellStyle name="Total 18 3 5 4" xfId="29663"/>
    <cellStyle name="Total 18 3 5_Table 2A-1_EFT (Annual)" xfId="8688"/>
    <cellStyle name="Total 18 3 6" xfId="9640"/>
    <cellStyle name="Total 18 3 6 2" xfId="21781"/>
    <cellStyle name="Total 18 3 6 2 2" xfId="42967"/>
    <cellStyle name="Total 18 3 6 3" xfId="32363"/>
    <cellStyle name="Total 18 3 7" xfId="16668"/>
    <cellStyle name="Total 18 3 7 2" xfId="37855"/>
    <cellStyle name="Total 18 3 8" xfId="26920"/>
    <cellStyle name="Total 18 3_Table 2A-1_EFT (Annual)" xfId="3537"/>
    <cellStyle name="Total 18 4" xfId="1222"/>
    <cellStyle name="Total 18 4 2" xfId="2492"/>
    <cellStyle name="Total 18 4 2 2" xfId="6053"/>
    <cellStyle name="Total 18 4 2 2 2" xfId="14247"/>
    <cellStyle name="Total 18 4 2 2 2 2" xfId="26219"/>
    <cellStyle name="Total 18 4 2 2 2 2 2" xfId="47405"/>
    <cellStyle name="Total 18 4 2 2 2 3" xfId="36801"/>
    <cellStyle name="Total 18 4 2 2 3" xfId="21106"/>
    <cellStyle name="Total 18 4 2 2 3 2" xfId="42293"/>
    <cellStyle name="Total 18 4 2 2 4" xfId="31709"/>
    <cellStyle name="Total 18 4 2 2_Table 2A-1_EFT (Annual)" xfId="8691"/>
    <cellStyle name="Total 18 4 2 3" xfId="11589"/>
    <cellStyle name="Total 18 4 2 3 2" xfId="23673"/>
    <cellStyle name="Total 18 4 2 3 2 2" xfId="44859"/>
    <cellStyle name="Total 18 4 2 3 3" xfId="34255"/>
    <cellStyle name="Total 18 4 2 4" xfId="18560"/>
    <cellStyle name="Total 18 4 2 4 2" xfId="39747"/>
    <cellStyle name="Total 18 4 2 5" xfId="28966"/>
    <cellStyle name="Total 18 4 2_Table 2A-1_EFT (Annual)" xfId="8690"/>
    <cellStyle name="Total 18 4 3" xfId="4783"/>
    <cellStyle name="Total 18 4 3 2" xfId="13043"/>
    <cellStyle name="Total 18 4 3 2 2" xfId="25049"/>
    <cellStyle name="Total 18 4 3 2 2 2" xfId="46235"/>
    <cellStyle name="Total 18 4 3 2 3" xfId="35631"/>
    <cellStyle name="Total 18 4 3 3" xfId="19936"/>
    <cellStyle name="Total 18 4 3 3 2" xfId="41123"/>
    <cellStyle name="Total 18 4 3 4" xfId="30440"/>
    <cellStyle name="Total 18 4 3_Table 2A-1_EFT (Annual)" xfId="8692"/>
    <cellStyle name="Total 18 4 4" xfId="10387"/>
    <cellStyle name="Total 18 4 4 2" xfId="22503"/>
    <cellStyle name="Total 18 4 4 2 2" xfId="43689"/>
    <cellStyle name="Total 18 4 4 3" xfId="33085"/>
    <cellStyle name="Total 18 4 5" xfId="17390"/>
    <cellStyle name="Total 18 4 5 2" xfId="38577"/>
    <cellStyle name="Total 18 4 6" xfId="27697"/>
    <cellStyle name="Total 18 4_Table 2A-1_EFT (Annual)" xfId="8689"/>
    <cellStyle name="Total 18 5" xfId="778"/>
    <cellStyle name="Total 18 5 2" xfId="4339"/>
    <cellStyle name="Total 18 5 2 2" xfId="12619"/>
    <cellStyle name="Total 18 5 2 2 2" xfId="24636"/>
    <cellStyle name="Total 18 5 2 2 2 2" xfId="45822"/>
    <cellStyle name="Total 18 5 2 2 3" xfId="35218"/>
    <cellStyle name="Total 18 5 2 3" xfId="19523"/>
    <cellStyle name="Total 18 5 2 3 2" xfId="40710"/>
    <cellStyle name="Total 18 5 2 4" xfId="29996"/>
    <cellStyle name="Total 18 5 2_Table 2A-1_EFT (Annual)" xfId="8694"/>
    <cellStyle name="Total 18 5 3" xfId="9967"/>
    <cellStyle name="Total 18 5 3 2" xfId="22090"/>
    <cellStyle name="Total 18 5 3 2 2" xfId="43276"/>
    <cellStyle name="Total 18 5 3 3" xfId="32672"/>
    <cellStyle name="Total 18 5 4" xfId="16977"/>
    <cellStyle name="Total 18 5 4 2" xfId="38164"/>
    <cellStyle name="Total 18 5 5" xfId="27253"/>
    <cellStyle name="Total 18 5_Table 2A-1_EFT (Annual)" xfId="8693"/>
    <cellStyle name="Total 18 6" xfId="1961"/>
    <cellStyle name="Total 18 6 2" xfId="5522"/>
    <cellStyle name="Total 18 6 2 2" xfId="13737"/>
    <cellStyle name="Total 18 6 2 2 2" xfId="25725"/>
    <cellStyle name="Total 18 6 2 2 2 2" xfId="46911"/>
    <cellStyle name="Total 18 6 2 2 3" xfId="36307"/>
    <cellStyle name="Total 18 6 2 3" xfId="20612"/>
    <cellStyle name="Total 18 6 2 3 2" xfId="41799"/>
    <cellStyle name="Total 18 6 2 4" xfId="31179"/>
    <cellStyle name="Total 18 6 2_Table 2A-1_EFT (Annual)" xfId="8696"/>
    <cellStyle name="Total 18 6 3" xfId="11081"/>
    <cellStyle name="Total 18 6 3 2" xfId="23179"/>
    <cellStyle name="Total 18 6 3 2 2" xfId="44365"/>
    <cellStyle name="Total 18 6 3 3" xfId="33761"/>
    <cellStyle name="Total 18 6 4" xfId="18066"/>
    <cellStyle name="Total 18 6 4 2" xfId="39253"/>
    <cellStyle name="Total 18 6 5" xfId="28436"/>
    <cellStyle name="Total 18 6_Table 2A-1_EFT (Annual)" xfId="8695"/>
    <cellStyle name="Total 18 7" xfId="3763"/>
    <cellStyle name="Total 18 7 2" xfId="12131"/>
    <cellStyle name="Total 18 7 2 2" xfId="24161"/>
    <cellStyle name="Total 18 7 2 2 2" xfId="45347"/>
    <cellStyle name="Total 18 7 2 3" xfId="34743"/>
    <cellStyle name="Total 18 7 3" xfId="19048"/>
    <cellStyle name="Total 18 7 3 2" xfId="40235"/>
    <cellStyle name="Total 18 7 4" xfId="29472"/>
    <cellStyle name="Total 18 7_Table 2A-1_EFT (Annual)" xfId="8697"/>
    <cellStyle name="Total 18 8" xfId="9450"/>
    <cellStyle name="Total 18 8 2" xfId="21615"/>
    <cellStyle name="Total 18 8 2 2" xfId="42801"/>
    <cellStyle name="Total 18 8 3" xfId="32197"/>
    <cellStyle name="Total 18 9" xfId="16502"/>
    <cellStyle name="Total 18 9 2" xfId="37689"/>
    <cellStyle name="Total 18_Table 2A-1_EFT (Annual)" xfId="3535"/>
    <cellStyle name="Total 19" xfId="175"/>
    <cellStyle name="Total 19 10" xfId="26730"/>
    <cellStyle name="Total 19 2" xfId="568"/>
    <cellStyle name="Total 19 2 2" xfId="1545"/>
    <cellStyle name="Total 19 2 2 2" xfId="2815"/>
    <cellStyle name="Total 19 2 2 2 2" xfId="6376"/>
    <cellStyle name="Total 19 2 2 2 2 2" xfId="14570"/>
    <cellStyle name="Total 19 2 2 2 2 2 2" xfId="26542"/>
    <cellStyle name="Total 19 2 2 2 2 2 2 2" xfId="47728"/>
    <cellStyle name="Total 19 2 2 2 2 2 3" xfId="37124"/>
    <cellStyle name="Total 19 2 2 2 2 3" xfId="21429"/>
    <cellStyle name="Total 19 2 2 2 2 3 2" xfId="42616"/>
    <cellStyle name="Total 19 2 2 2 2 4" xfId="32032"/>
    <cellStyle name="Total 19 2 2 2 2_Table 2A-1_EFT (Annual)" xfId="8700"/>
    <cellStyle name="Total 19 2 2 2 3" xfId="11912"/>
    <cellStyle name="Total 19 2 2 2 3 2" xfId="23996"/>
    <cellStyle name="Total 19 2 2 2 3 2 2" xfId="45182"/>
    <cellStyle name="Total 19 2 2 2 3 3" xfId="34578"/>
    <cellStyle name="Total 19 2 2 2 4" xfId="18883"/>
    <cellStyle name="Total 19 2 2 2 4 2" xfId="40070"/>
    <cellStyle name="Total 19 2 2 2 5" xfId="29289"/>
    <cellStyle name="Total 19 2 2 2_Table 2A-1_EFT (Annual)" xfId="8699"/>
    <cellStyle name="Total 19 2 2 3" xfId="5106"/>
    <cellStyle name="Total 19 2 2 3 2" xfId="13366"/>
    <cellStyle name="Total 19 2 2 3 2 2" xfId="25372"/>
    <cellStyle name="Total 19 2 2 3 2 2 2" xfId="46558"/>
    <cellStyle name="Total 19 2 2 3 2 3" xfId="35954"/>
    <cellStyle name="Total 19 2 2 3 3" xfId="20259"/>
    <cellStyle name="Total 19 2 2 3 3 2" xfId="41446"/>
    <cellStyle name="Total 19 2 2 3 4" xfId="30763"/>
    <cellStyle name="Total 19 2 2 3_Table 2A-1_EFT (Annual)" xfId="8701"/>
    <cellStyle name="Total 19 2 2 4" xfId="10710"/>
    <cellStyle name="Total 19 2 2 4 2" xfId="22826"/>
    <cellStyle name="Total 19 2 2 4 2 2" xfId="44012"/>
    <cellStyle name="Total 19 2 2 4 3" xfId="33408"/>
    <cellStyle name="Total 19 2 2 5" xfId="17713"/>
    <cellStyle name="Total 19 2 2 5 2" xfId="38900"/>
    <cellStyle name="Total 19 2 2 6" xfId="28020"/>
    <cellStyle name="Total 19 2 2_Table 2A-1_EFT (Annual)" xfId="8698"/>
    <cellStyle name="Total 19 2 3" xfId="1070"/>
    <cellStyle name="Total 19 2 3 2" xfId="4631"/>
    <cellStyle name="Total 19 2 3 2 2" xfId="12891"/>
    <cellStyle name="Total 19 2 3 2 2 2" xfId="24897"/>
    <cellStyle name="Total 19 2 3 2 2 2 2" xfId="46083"/>
    <cellStyle name="Total 19 2 3 2 2 3" xfId="35479"/>
    <cellStyle name="Total 19 2 3 2 3" xfId="19784"/>
    <cellStyle name="Total 19 2 3 2 3 2" xfId="40971"/>
    <cellStyle name="Total 19 2 3 2 4" xfId="30288"/>
    <cellStyle name="Total 19 2 3 2_Table 2A-1_EFT (Annual)" xfId="8703"/>
    <cellStyle name="Total 19 2 3 3" xfId="10235"/>
    <cellStyle name="Total 19 2 3 3 2" xfId="22351"/>
    <cellStyle name="Total 19 2 3 3 2 2" xfId="43537"/>
    <cellStyle name="Total 19 2 3 3 3" xfId="32933"/>
    <cellStyle name="Total 19 2 3 4" xfId="17238"/>
    <cellStyle name="Total 19 2 3 4 2" xfId="38425"/>
    <cellStyle name="Total 19 2 3 5" xfId="27545"/>
    <cellStyle name="Total 19 2 3_Table 2A-1_EFT (Annual)" xfId="8702"/>
    <cellStyle name="Total 19 2 4" xfId="2284"/>
    <cellStyle name="Total 19 2 4 2" xfId="5845"/>
    <cellStyle name="Total 19 2 4 2 2" xfId="14060"/>
    <cellStyle name="Total 19 2 4 2 2 2" xfId="26048"/>
    <cellStyle name="Total 19 2 4 2 2 2 2" xfId="47234"/>
    <cellStyle name="Total 19 2 4 2 2 3" xfId="36630"/>
    <cellStyle name="Total 19 2 4 2 3" xfId="20935"/>
    <cellStyle name="Total 19 2 4 2 3 2" xfId="42122"/>
    <cellStyle name="Total 19 2 4 2 4" xfId="31502"/>
    <cellStyle name="Total 19 2 4 2_Table 2A-1_EFT (Annual)" xfId="8705"/>
    <cellStyle name="Total 19 2 4 3" xfId="11404"/>
    <cellStyle name="Total 19 2 4 3 2" xfId="23502"/>
    <cellStyle name="Total 19 2 4 3 2 2" xfId="44688"/>
    <cellStyle name="Total 19 2 4 3 3" xfId="34084"/>
    <cellStyle name="Total 19 2 4 4" xfId="18389"/>
    <cellStyle name="Total 19 2 4 4 2" xfId="39576"/>
    <cellStyle name="Total 19 2 4 5" xfId="28759"/>
    <cellStyle name="Total 19 2 4_Table 2A-1_EFT (Annual)" xfId="8704"/>
    <cellStyle name="Total 19 2 5" xfId="4138"/>
    <cellStyle name="Total 19 2 5 2" xfId="12462"/>
    <cellStyle name="Total 19 2 5 2 2" xfId="24484"/>
    <cellStyle name="Total 19 2 5 2 2 2" xfId="45670"/>
    <cellStyle name="Total 19 2 5 2 3" xfId="35066"/>
    <cellStyle name="Total 19 2 5 3" xfId="19371"/>
    <cellStyle name="Total 19 2 5 3 2" xfId="40558"/>
    <cellStyle name="Total 19 2 5 4" xfId="29826"/>
    <cellStyle name="Total 19 2 5_Table 2A-1_EFT (Annual)" xfId="8706"/>
    <cellStyle name="Total 19 2 6" xfId="9801"/>
    <cellStyle name="Total 19 2 6 2" xfId="21938"/>
    <cellStyle name="Total 19 2 6 2 2" xfId="43124"/>
    <cellStyle name="Total 19 2 6 3" xfId="32520"/>
    <cellStyle name="Total 19 2 7" xfId="16825"/>
    <cellStyle name="Total 19 2 7 2" xfId="38012"/>
    <cellStyle name="Total 19 2 8" xfId="27083"/>
    <cellStyle name="Total 19 2_Table 2A-1_EFT (Annual)" xfId="3539"/>
    <cellStyle name="Total 19 3" xfId="406"/>
    <cellStyle name="Total 19 3 2" xfId="1389"/>
    <cellStyle name="Total 19 3 2 2" xfId="2659"/>
    <cellStyle name="Total 19 3 2 2 2" xfId="6220"/>
    <cellStyle name="Total 19 3 2 2 2 2" xfId="14414"/>
    <cellStyle name="Total 19 3 2 2 2 2 2" xfId="26386"/>
    <cellStyle name="Total 19 3 2 2 2 2 2 2" xfId="47572"/>
    <cellStyle name="Total 19 3 2 2 2 2 3" xfId="36968"/>
    <cellStyle name="Total 19 3 2 2 2 3" xfId="21273"/>
    <cellStyle name="Total 19 3 2 2 2 3 2" xfId="42460"/>
    <cellStyle name="Total 19 3 2 2 2 4" xfId="31876"/>
    <cellStyle name="Total 19 3 2 2 2_Table 2A-1_EFT (Annual)" xfId="8709"/>
    <cellStyle name="Total 19 3 2 2 3" xfId="11756"/>
    <cellStyle name="Total 19 3 2 2 3 2" xfId="23840"/>
    <cellStyle name="Total 19 3 2 2 3 2 2" xfId="45026"/>
    <cellStyle name="Total 19 3 2 2 3 3" xfId="34422"/>
    <cellStyle name="Total 19 3 2 2 4" xfId="18727"/>
    <cellStyle name="Total 19 3 2 2 4 2" xfId="39914"/>
    <cellStyle name="Total 19 3 2 2 5" xfId="29133"/>
    <cellStyle name="Total 19 3 2 2_Table 2A-1_EFT (Annual)" xfId="8708"/>
    <cellStyle name="Total 19 3 2 3" xfId="4950"/>
    <cellStyle name="Total 19 3 2 3 2" xfId="13210"/>
    <cellStyle name="Total 19 3 2 3 2 2" xfId="25216"/>
    <cellStyle name="Total 19 3 2 3 2 2 2" xfId="46402"/>
    <cellStyle name="Total 19 3 2 3 2 3" xfId="35798"/>
    <cellStyle name="Total 19 3 2 3 3" xfId="20103"/>
    <cellStyle name="Total 19 3 2 3 3 2" xfId="41290"/>
    <cellStyle name="Total 19 3 2 3 4" xfId="30607"/>
    <cellStyle name="Total 19 3 2 3_Table 2A-1_EFT (Annual)" xfId="8710"/>
    <cellStyle name="Total 19 3 2 4" xfId="10554"/>
    <cellStyle name="Total 19 3 2 4 2" xfId="22670"/>
    <cellStyle name="Total 19 3 2 4 2 2" xfId="43856"/>
    <cellStyle name="Total 19 3 2 4 3" xfId="33252"/>
    <cellStyle name="Total 19 3 2 5" xfId="17557"/>
    <cellStyle name="Total 19 3 2 5 2" xfId="38744"/>
    <cellStyle name="Total 19 3 2 6" xfId="27864"/>
    <cellStyle name="Total 19 3 2_Table 2A-1_EFT (Annual)" xfId="8707"/>
    <cellStyle name="Total 19 3 3" xfId="938"/>
    <cellStyle name="Total 19 3 3 2" xfId="4499"/>
    <cellStyle name="Total 19 3 3 2 2" xfId="12761"/>
    <cellStyle name="Total 19 3 3 2 2 2" xfId="24771"/>
    <cellStyle name="Total 19 3 3 2 2 2 2" xfId="45957"/>
    <cellStyle name="Total 19 3 3 2 2 3" xfId="35353"/>
    <cellStyle name="Total 19 3 3 2 3" xfId="19658"/>
    <cellStyle name="Total 19 3 3 2 3 2" xfId="40845"/>
    <cellStyle name="Total 19 3 3 2 4" xfId="30156"/>
    <cellStyle name="Total 19 3 3 2_Table 2A-1_EFT (Annual)" xfId="8712"/>
    <cellStyle name="Total 19 3 3 3" xfId="10108"/>
    <cellStyle name="Total 19 3 3 3 2" xfId="22225"/>
    <cellStyle name="Total 19 3 3 3 2 2" xfId="43411"/>
    <cellStyle name="Total 19 3 3 3 3" xfId="32807"/>
    <cellStyle name="Total 19 3 3 4" xfId="17112"/>
    <cellStyle name="Total 19 3 3 4 2" xfId="38299"/>
    <cellStyle name="Total 19 3 3 5" xfId="27413"/>
    <cellStyle name="Total 19 3 3_Table 2A-1_EFT (Annual)" xfId="8711"/>
    <cellStyle name="Total 19 3 4" xfId="2128"/>
    <cellStyle name="Total 19 3 4 2" xfId="5689"/>
    <cellStyle name="Total 19 3 4 2 2" xfId="13904"/>
    <cellStyle name="Total 19 3 4 2 2 2" xfId="25892"/>
    <cellStyle name="Total 19 3 4 2 2 2 2" xfId="47078"/>
    <cellStyle name="Total 19 3 4 2 2 3" xfId="36474"/>
    <cellStyle name="Total 19 3 4 2 3" xfId="20779"/>
    <cellStyle name="Total 19 3 4 2 3 2" xfId="41966"/>
    <cellStyle name="Total 19 3 4 2 4" xfId="31346"/>
    <cellStyle name="Total 19 3 4 2_Table 2A-1_EFT (Annual)" xfId="8714"/>
    <cellStyle name="Total 19 3 4 3" xfId="11248"/>
    <cellStyle name="Total 19 3 4 3 2" xfId="23346"/>
    <cellStyle name="Total 19 3 4 3 2 2" xfId="44532"/>
    <cellStyle name="Total 19 3 4 3 3" xfId="33928"/>
    <cellStyle name="Total 19 3 4 4" xfId="18233"/>
    <cellStyle name="Total 19 3 4 4 2" xfId="39420"/>
    <cellStyle name="Total 19 3 4 5" xfId="28603"/>
    <cellStyle name="Total 19 3 4_Table 2A-1_EFT (Annual)" xfId="8713"/>
    <cellStyle name="Total 19 3 5" xfId="3976"/>
    <cellStyle name="Total 19 3 5 2" xfId="12304"/>
    <cellStyle name="Total 19 3 5 2 2" xfId="24328"/>
    <cellStyle name="Total 19 3 5 2 2 2" xfId="45514"/>
    <cellStyle name="Total 19 3 5 2 3" xfId="34910"/>
    <cellStyle name="Total 19 3 5 3" xfId="19215"/>
    <cellStyle name="Total 19 3 5 3 2" xfId="40402"/>
    <cellStyle name="Total 19 3 5 4" xfId="29664"/>
    <cellStyle name="Total 19 3 5_Table 2A-1_EFT (Annual)" xfId="8715"/>
    <cellStyle name="Total 19 3 6" xfId="9641"/>
    <cellStyle name="Total 19 3 6 2" xfId="21782"/>
    <cellStyle name="Total 19 3 6 2 2" xfId="42968"/>
    <cellStyle name="Total 19 3 6 3" xfId="32364"/>
    <cellStyle name="Total 19 3 7" xfId="16669"/>
    <cellStyle name="Total 19 3 7 2" xfId="37856"/>
    <cellStyle name="Total 19 3 8" xfId="26921"/>
    <cellStyle name="Total 19 3_Table 2A-1_EFT (Annual)" xfId="3540"/>
    <cellStyle name="Total 19 4" xfId="1223"/>
    <cellStyle name="Total 19 4 2" xfId="2493"/>
    <cellStyle name="Total 19 4 2 2" xfId="6054"/>
    <cellStyle name="Total 19 4 2 2 2" xfId="14248"/>
    <cellStyle name="Total 19 4 2 2 2 2" xfId="26220"/>
    <cellStyle name="Total 19 4 2 2 2 2 2" xfId="47406"/>
    <cellStyle name="Total 19 4 2 2 2 3" xfId="36802"/>
    <cellStyle name="Total 19 4 2 2 3" xfId="21107"/>
    <cellStyle name="Total 19 4 2 2 3 2" xfId="42294"/>
    <cellStyle name="Total 19 4 2 2 4" xfId="31710"/>
    <cellStyle name="Total 19 4 2 2_Table 2A-1_EFT (Annual)" xfId="8718"/>
    <cellStyle name="Total 19 4 2 3" xfId="11590"/>
    <cellStyle name="Total 19 4 2 3 2" xfId="23674"/>
    <cellStyle name="Total 19 4 2 3 2 2" xfId="44860"/>
    <cellStyle name="Total 19 4 2 3 3" xfId="34256"/>
    <cellStyle name="Total 19 4 2 4" xfId="18561"/>
    <cellStyle name="Total 19 4 2 4 2" xfId="39748"/>
    <cellStyle name="Total 19 4 2 5" xfId="28967"/>
    <cellStyle name="Total 19 4 2_Table 2A-1_EFT (Annual)" xfId="8717"/>
    <cellStyle name="Total 19 4 3" xfId="4784"/>
    <cellStyle name="Total 19 4 3 2" xfId="13044"/>
    <cellStyle name="Total 19 4 3 2 2" xfId="25050"/>
    <cellStyle name="Total 19 4 3 2 2 2" xfId="46236"/>
    <cellStyle name="Total 19 4 3 2 3" xfId="35632"/>
    <cellStyle name="Total 19 4 3 3" xfId="19937"/>
    <cellStyle name="Total 19 4 3 3 2" xfId="41124"/>
    <cellStyle name="Total 19 4 3 4" xfId="30441"/>
    <cellStyle name="Total 19 4 3_Table 2A-1_EFT (Annual)" xfId="8719"/>
    <cellStyle name="Total 19 4 4" xfId="10388"/>
    <cellStyle name="Total 19 4 4 2" xfId="22504"/>
    <cellStyle name="Total 19 4 4 2 2" xfId="43690"/>
    <cellStyle name="Total 19 4 4 3" xfId="33086"/>
    <cellStyle name="Total 19 4 5" xfId="17391"/>
    <cellStyle name="Total 19 4 5 2" xfId="38578"/>
    <cellStyle name="Total 19 4 6" xfId="27698"/>
    <cellStyle name="Total 19 4_Table 2A-1_EFT (Annual)" xfId="8716"/>
    <cellStyle name="Total 19 5" xfId="779"/>
    <cellStyle name="Total 19 5 2" xfId="4340"/>
    <cellStyle name="Total 19 5 2 2" xfId="12620"/>
    <cellStyle name="Total 19 5 2 2 2" xfId="24637"/>
    <cellStyle name="Total 19 5 2 2 2 2" xfId="45823"/>
    <cellStyle name="Total 19 5 2 2 3" xfId="35219"/>
    <cellStyle name="Total 19 5 2 3" xfId="19524"/>
    <cellStyle name="Total 19 5 2 3 2" xfId="40711"/>
    <cellStyle name="Total 19 5 2 4" xfId="29997"/>
    <cellStyle name="Total 19 5 2_Table 2A-1_EFT (Annual)" xfId="8721"/>
    <cellStyle name="Total 19 5 3" xfId="9968"/>
    <cellStyle name="Total 19 5 3 2" xfId="22091"/>
    <cellStyle name="Total 19 5 3 2 2" xfId="43277"/>
    <cellStyle name="Total 19 5 3 3" xfId="32673"/>
    <cellStyle name="Total 19 5 4" xfId="16978"/>
    <cellStyle name="Total 19 5 4 2" xfId="38165"/>
    <cellStyle name="Total 19 5 5" xfId="27254"/>
    <cellStyle name="Total 19 5_Table 2A-1_EFT (Annual)" xfId="8720"/>
    <cellStyle name="Total 19 6" xfId="1962"/>
    <cellStyle name="Total 19 6 2" xfId="5523"/>
    <cellStyle name="Total 19 6 2 2" xfId="13738"/>
    <cellStyle name="Total 19 6 2 2 2" xfId="25726"/>
    <cellStyle name="Total 19 6 2 2 2 2" xfId="46912"/>
    <cellStyle name="Total 19 6 2 2 3" xfId="36308"/>
    <cellStyle name="Total 19 6 2 3" xfId="20613"/>
    <cellStyle name="Total 19 6 2 3 2" xfId="41800"/>
    <cellStyle name="Total 19 6 2 4" xfId="31180"/>
    <cellStyle name="Total 19 6 2_Table 2A-1_EFT (Annual)" xfId="8723"/>
    <cellStyle name="Total 19 6 3" xfId="11082"/>
    <cellStyle name="Total 19 6 3 2" xfId="23180"/>
    <cellStyle name="Total 19 6 3 2 2" xfId="44366"/>
    <cellStyle name="Total 19 6 3 3" xfId="33762"/>
    <cellStyle name="Total 19 6 4" xfId="18067"/>
    <cellStyle name="Total 19 6 4 2" xfId="39254"/>
    <cellStyle name="Total 19 6 5" xfId="28437"/>
    <cellStyle name="Total 19 6_Table 2A-1_EFT (Annual)" xfId="8722"/>
    <cellStyle name="Total 19 7" xfId="3764"/>
    <cellStyle name="Total 19 7 2" xfId="12132"/>
    <cellStyle name="Total 19 7 2 2" xfId="24162"/>
    <cellStyle name="Total 19 7 2 2 2" xfId="45348"/>
    <cellStyle name="Total 19 7 2 3" xfId="34744"/>
    <cellStyle name="Total 19 7 3" xfId="19049"/>
    <cellStyle name="Total 19 7 3 2" xfId="40236"/>
    <cellStyle name="Total 19 7 4" xfId="29473"/>
    <cellStyle name="Total 19 7_Table 2A-1_EFT (Annual)" xfId="8724"/>
    <cellStyle name="Total 19 8" xfId="9451"/>
    <cellStyle name="Total 19 8 2" xfId="21616"/>
    <cellStyle name="Total 19 8 2 2" xfId="42802"/>
    <cellStyle name="Total 19 8 3" xfId="32198"/>
    <cellStyle name="Total 19 9" xfId="16503"/>
    <cellStyle name="Total 19 9 2" xfId="37690"/>
    <cellStyle name="Total 19_Table 2A-1_EFT (Annual)" xfId="3538"/>
    <cellStyle name="Total 2" xfId="102"/>
    <cellStyle name="Total 2 10" xfId="21512"/>
    <cellStyle name="Total 2 10 2" xfId="42699"/>
    <cellStyle name="Total 2 11" xfId="26657"/>
    <cellStyle name="Total 2 2" xfId="500"/>
    <cellStyle name="Total 2 2 2" xfId="1477"/>
    <cellStyle name="Total 2 2 2 2" xfId="2747"/>
    <cellStyle name="Total 2 2 2 2 2" xfId="6308"/>
    <cellStyle name="Total 2 2 2 2 2 2" xfId="14502"/>
    <cellStyle name="Total 2 2 2 2 2 2 2" xfId="26474"/>
    <cellStyle name="Total 2 2 2 2 2 2 2 2" xfId="47660"/>
    <cellStyle name="Total 2 2 2 2 2 2 3" xfId="37056"/>
    <cellStyle name="Total 2 2 2 2 2 3" xfId="21361"/>
    <cellStyle name="Total 2 2 2 2 2 3 2" xfId="42548"/>
    <cellStyle name="Total 2 2 2 2 2 4" xfId="31964"/>
    <cellStyle name="Total 2 2 2 2 2_Table 2A-1_EFT (Annual)" xfId="8727"/>
    <cellStyle name="Total 2 2 2 2 3" xfId="11844"/>
    <cellStyle name="Total 2 2 2 2 3 2" xfId="23928"/>
    <cellStyle name="Total 2 2 2 2 3 2 2" xfId="45114"/>
    <cellStyle name="Total 2 2 2 2 3 3" xfId="34510"/>
    <cellStyle name="Total 2 2 2 2 4" xfId="18815"/>
    <cellStyle name="Total 2 2 2 2 4 2" xfId="40002"/>
    <cellStyle name="Total 2 2 2 2 5" xfId="29221"/>
    <cellStyle name="Total 2 2 2 2_Table 2A-1_EFT (Annual)" xfId="8726"/>
    <cellStyle name="Total 2 2 2 3" xfId="5038"/>
    <cellStyle name="Total 2 2 2 3 2" xfId="13298"/>
    <cellStyle name="Total 2 2 2 3 2 2" xfId="25304"/>
    <cellStyle name="Total 2 2 2 3 2 2 2" xfId="46490"/>
    <cellStyle name="Total 2 2 2 3 2 3" xfId="35886"/>
    <cellStyle name="Total 2 2 2 3 3" xfId="20191"/>
    <cellStyle name="Total 2 2 2 3 3 2" xfId="41378"/>
    <cellStyle name="Total 2 2 2 3 4" xfId="30695"/>
    <cellStyle name="Total 2 2 2 3_Table 2A-1_EFT (Annual)" xfId="8728"/>
    <cellStyle name="Total 2 2 2 4" xfId="10642"/>
    <cellStyle name="Total 2 2 2 4 2" xfId="22758"/>
    <cellStyle name="Total 2 2 2 4 2 2" xfId="43944"/>
    <cellStyle name="Total 2 2 2 4 3" xfId="33340"/>
    <cellStyle name="Total 2 2 2 5" xfId="17645"/>
    <cellStyle name="Total 2 2 2 5 2" xfId="38832"/>
    <cellStyle name="Total 2 2 2 6" xfId="27952"/>
    <cellStyle name="Total 2 2 2_Table 2A-1_EFT (Annual)" xfId="8725"/>
    <cellStyle name="Total 2 2 3" xfId="1014"/>
    <cellStyle name="Total 2 2 3 2" xfId="4575"/>
    <cellStyle name="Total 2 2 3 2 2" xfId="12835"/>
    <cellStyle name="Total 2 2 3 2 2 2" xfId="24841"/>
    <cellStyle name="Total 2 2 3 2 2 2 2" xfId="46027"/>
    <cellStyle name="Total 2 2 3 2 2 3" xfId="35423"/>
    <cellStyle name="Total 2 2 3 2 3" xfId="19728"/>
    <cellStyle name="Total 2 2 3 2 3 2" xfId="40915"/>
    <cellStyle name="Total 2 2 3 2 4" xfId="30232"/>
    <cellStyle name="Total 2 2 3 2_Table 2A-1_EFT (Annual)" xfId="8730"/>
    <cellStyle name="Total 2 2 3 3" xfId="10179"/>
    <cellStyle name="Total 2 2 3 3 2" xfId="22295"/>
    <cellStyle name="Total 2 2 3 3 2 2" xfId="43481"/>
    <cellStyle name="Total 2 2 3 3 3" xfId="32877"/>
    <cellStyle name="Total 2 2 3 4" xfId="17182"/>
    <cellStyle name="Total 2 2 3 4 2" xfId="38369"/>
    <cellStyle name="Total 2 2 3 5" xfId="27489"/>
    <cellStyle name="Total 2 2 3_Table 2A-1_EFT (Annual)" xfId="8729"/>
    <cellStyle name="Total 2 2 4" xfId="2216"/>
    <cellStyle name="Total 2 2 4 2" xfId="5777"/>
    <cellStyle name="Total 2 2 4 2 2" xfId="13992"/>
    <cellStyle name="Total 2 2 4 2 2 2" xfId="25980"/>
    <cellStyle name="Total 2 2 4 2 2 2 2" xfId="47166"/>
    <cellStyle name="Total 2 2 4 2 2 3" xfId="36562"/>
    <cellStyle name="Total 2 2 4 2 3" xfId="20867"/>
    <cellStyle name="Total 2 2 4 2 3 2" xfId="42054"/>
    <cellStyle name="Total 2 2 4 2 4" xfId="31434"/>
    <cellStyle name="Total 2 2 4 2_Table 2A-1_EFT (Annual)" xfId="8732"/>
    <cellStyle name="Total 2 2 4 3" xfId="11336"/>
    <cellStyle name="Total 2 2 4 3 2" xfId="23434"/>
    <cellStyle name="Total 2 2 4 3 2 2" xfId="44620"/>
    <cellStyle name="Total 2 2 4 3 3" xfId="34016"/>
    <cellStyle name="Total 2 2 4 4" xfId="18321"/>
    <cellStyle name="Total 2 2 4 4 2" xfId="39508"/>
    <cellStyle name="Total 2 2 4 5" xfId="28691"/>
    <cellStyle name="Total 2 2 4_Table 2A-1_EFT (Annual)" xfId="8731"/>
    <cellStyle name="Total 2 2 5" xfId="4070"/>
    <cellStyle name="Total 2 2 5 2" xfId="12394"/>
    <cellStyle name="Total 2 2 5 2 2" xfId="24416"/>
    <cellStyle name="Total 2 2 5 2 2 2" xfId="45602"/>
    <cellStyle name="Total 2 2 5 2 3" xfId="34998"/>
    <cellStyle name="Total 2 2 5 3" xfId="19303"/>
    <cellStyle name="Total 2 2 5 3 2" xfId="40490"/>
    <cellStyle name="Total 2 2 5 4" xfId="29758"/>
    <cellStyle name="Total 2 2 5_Table 2A-1_EFT (Annual)" xfId="8733"/>
    <cellStyle name="Total 2 2 6" xfId="9733"/>
    <cellStyle name="Total 2 2 6 2" xfId="21870"/>
    <cellStyle name="Total 2 2 6 2 2" xfId="43056"/>
    <cellStyle name="Total 2 2 6 3" xfId="32452"/>
    <cellStyle name="Total 2 2 7" xfId="16757"/>
    <cellStyle name="Total 2 2 7 2" xfId="37944"/>
    <cellStyle name="Total 2 2 8" xfId="27015"/>
    <cellStyle name="Total 2 2_Table 2A-1_EFT (Annual)" xfId="3542"/>
    <cellStyle name="Total 2 3" xfId="333"/>
    <cellStyle name="Total 2 3 2" xfId="1321"/>
    <cellStyle name="Total 2 3 2 2" xfId="2591"/>
    <cellStyle name="Total 2 3 2 2 2" xfId="6152"/>
    <cellStyle name="Total 2 3 2 2 2 2" xfId="14346"/>
    <cellStyle name="Total 2 3 2 2 2 2 2" xfId="26318"/>
    <cellStyle name="Total 2 3 2 2 2 2 2 2" xfId="47504"/>
    <cellStyle name="Total 2 3 2 2 2 2 3" xfId="36900"/>
    <cellStyle name="Total 2 3 2 2 2 3" xfId="21205"/>
    <cellStyle name="Total 2 3 2 2 2 3 2" xfId="42392"/>
    <cellStyle name="Total 2 3 2 2 2 4" xfId="31808"/>
    <cellStyle name="Total 2 3 2 2 2_Table 2A-1_EFT (Annual)" xfId="8736"/>
    <cellStyle name="Total 2 3 2 2 3" xfId="11688"/>
    <cellStyle name="Total 2 3 2 2 3 2" xfId="23772"/>
    <cellStyle name="Total 2 3 2 2 3 2 2" xfId="44958"/>
    <cellStyle name="Total 2 3 2 2 3 3" xfId="34354"/>
    <cellStyle name="Total 2 3 2 2 4" xfId="18659"/>
    <cellStyle name="Total 2 3 2 2 4 2" xfId="39846"/>
    <cellStyle name="Total 2 3 2 2 5" xfId="29065"/>
    <cellStyle name="Total 2 3 2 2_Table 2A-1_EFT (Annual)" xfId="8735"/>
    <cellStyle name="Total 2 3 2 3" xfId="4882"/>
    <cellStyle name="Total 2 3 2 3 2" xfId="13142"/>
    <cellStyle name="Total 2 3 2 3 2 2" xfId="25148"/>
    <cellStyle name="Total 2 3 2 3 2 2 2" xfId="46334"/>
    <cellStyle name="Total 2 3 2 3 2 3" xfId="35730"/>
    <cellStyle name="Total 2 3 2 3 3" xfId="20035"/>
    <cellStyle name="Total 2 3 2 3 3 2" xfId="41222"/>
    <cellStyle name="Total 2 3 2 3 4" xfId="30539"/>
    <cellStyle name="Total 2 3 2 3_Table 2A-1_EFT (Annual)" xfId="8737"/>
    <cellStyle name="Total 2 3 2 4" xfId="10486"/>
    <cellStyle name="Total 2 3 2 4 2" xfId="22602"/>
    <cellStyle name="Total 2 3 2 4 2 2" xfId="43788"/>
    <cellStyle name="Total 2 3 2 4 3" xfId="33184"/>
    <cellStyle name="Total 2 3 2 5" xfId="17489"/>
    <cellStyle name="Total 2 3 2 5 2" xfId="38676"/>
    <cellStyle name="Total 2 3 2 6" xfId="27796"/>
    <cellStyle name="Total 2 3 2_Table 2A-1_EFT (Annual)" xfId="8734"/>
    <cellStyle name="Total 2 3 3" xfId="877"/>
    <cellStyle name="Total 2 3 3 2" xfId="4438"/>
    <cellStyle name="Total 2 3 3 2 2" xfId="12703"/>
    <cellStyle name="Total 2 3 3 2 2 2" xfId="24715"/>
    <cellStyle name="Total 2 3 3 2 2 2 2" xfId="45901"/>
    <cellStyle name="Total 2 3 3 2 2 3" xfId="35297"/>
    <cellStyle name="Total 2 3 3 2 3" xfId="19602"/>
    <cellStyle name="Total 2 3 3 2 3 2" xfId="40789"/>
    <cellStyle name="Total 2 3 3 2 4" xfId="30095"/>
    <cellStyle name="Total 2 3 3 2_Table 2A-1_EFT (Annual)" xfId="8739"/>
    <cellStyle name="Total 2 3 3 3" xfId="10050"/>
    <cellStyle name="Total 2 3 3 3 2" xfId="22169"/>
    <cellStyle name="Total 2 3 3 3 2 2" xfId="43355"/>
    <cellStyle name="Total 2 3 3 3 3" xfId="32751"/>
    <cellStyle name="Total 2 3 3 4" xfId="17056"/>
    <cellStyle name="Total 2 3 3 4 2" xfId="38243"/>
    <cellStyle name="Total 2 3 3 5" xfId="27352"/>
    <cellStyle name="Total 2 3 3_Table 2A-1_EFT (Annual)" xfId="8738"/>
    <cellStyle name="Total 2 3 4" xfId="2060"/>
    <cellStyle name="Total 2 3 4 2" xfId="5621"/>
    <cellStyle name="Total 2 3 4 2 2" xfId="13836"/>
    <cellStyle name="Total 2 3 4 2 2 2" xfId="25824"/>
    <cellStyle name="Total 2 3 4 2 2 2 2" xfId="47010"/>
    <cellStyle name="Total 2 3 4 2 2 3" xfId="36406"/>
    <cellStyle name="Total 2 3 4 2 3" xfId="20711"/>
    <cellStyle name="Total 2 3 4 2 3 2" xfId="41898"/>
    <cellStyle name="Total 2 3 4 2 4" xfId="31278"/>
    <cellStyle name="Total 2 3 4 2_Table 2A-1_EFT (Annual)" xfId="8741"/>
    <cellStyle name="Total 2 3 4 3" xfId="11180"/>
    <cellStyle name="Total 2 3 4 3 2" xfId="23278"/>
    <cellStyle name="Total 2 3 4 3 2 2" xfId="44464"/>
    <cellStyle name="Total 2 3 4 3 3" xfId="33860"/>
    <cellStyle name="Total 2 3 4 4" xfId="18165"/>
    <cellStyle name="Total 2 3 4 4 2" xfId="39352"/>
    <cellStyle name="Total 2 3 4 5" xfId="28535"/>
    <cellStyle name="Total 2 3 4_Table 2A-1_EFT (Annual)" xfId="8740"/>
    <cellStyle name="Total 2 3 5" xfId="3903"/>
    <cellStyle name="Total 2 3 5 2" xfId="12235"/>
    <cellStyle name="Total 2 3 5 2 2" xfId="24260"/>
    <cellStyle name="Total 2 3 5 2 2 2" xfId="45446"/>
    <cellStyle name="Total 2 3 5 2 3" xfId="34842"/>
    <cellStyle name="Total 2 3 5 3" xfId="19147"/>
    <cellStyle name="Total 2 3 5 3 2" xfId="40334"/>
    <cellStyle name="Total 2 3 5 4" xfId="29591"/>
    <cellStyle name="Total 2 3 5_Table 2A-1_EFT (Annual)" xfId="8742"/>
    <cellStyle name="Total 2 3 6" xfId="9572"/>
    <cellStyle name="Total 2 3 6 2" xfId="21714"/>
    <cellStyle name="Total 2 3 6 2 2" xfId="42900"/>
    <cellStyle name="Total 2 3 6 3" xfId="32296"/>
    <cellStyle name="Total 2 3 7" xfId="16601"/>
    <cellStyle name="Total 2 3 7 2" xfId="37788"/>
    <cellStyle name="Total 2 3 8" xfId="26848"/>
    <cellStyle name="Total 2 3_Table 2A-1_EFT (Annual)" xfId="3543"/>
    <cellStyle name="Total 2 4" xfId="1155"/>
    <cellStyle name="Total 2 4 2" xfId="2425"/>
    <cellStyle name="Total 2 4 2 2" xfId="5986"/>
    <cellStyle name="Total 2 4 2 2 2" xfId="14180"/>
    <cellStyle name="Total 2 4 2 2 2 2" xfId="26152"/>
    <cellStyle name="Total 2 4 2 2 2 2 2" xfId="47338"/>
    <cellStyle name="Total 2 4 2 2 2 3" xfId="36734"/>
    <cellStyle name="Total 2 4 2 2 3" xfId="21039"/>
    <cellStyle name="Total 2 4 2 2 3 2" xfId="42226"/>
    <cellStyle name="Total 2 4 2 2 4" xfId="31642"/>
    <cellStyle name="Total 2 4 2 2_Table 2A-1_EFT (Annual)" xfId="8745"/>
    <cellStyle name="Total 2 4 2 3" xfId="11522"/>
    <cellStyle name="Total 2 4 2 3 2" xfId="23606"/>
    <cellStyle name="Total 2 4 2 3 2 2" xfId="44792"/>
    <cellStyle name="Total 2 4 2 3 3" xfId="34188"/>
    <cellStyle name="Total 2 4 2 4" xfId="18493"/>
    <cellStyle name="Total 2 4 2 4 2" xfId="39680"/>
    <cellStyle name="Total 2 4 2 5" xfId="28899"/>
    <cellStyle name="Total 2 4 2_Table 2A-1_EFT (Annual)" xfId="8744"/>
    <cellStyle name="Total 2 4 3" xfId="4716"/>
    <cellStyle name="Total 2 4 3 2" xfId="12976"/>
    <cellStyle name="Total 2 4 3 2 2" xfId="24982"/>
    <cellStyle name="Total 2 4 3 2 2 2" xfId="46168"/>
    <cellStyle name="Total 2 4 3 2 3" xfId="35564"/>
    <cellStyle name="Total 2 4 3 3" xfId="19869"/>
    <cellStyle name="Total 2 4 3 3 2" xfId="41056"/>
    <cellStyle name="Total 2 4 3 4" xfId="30373"/>
    <cellStyle name="Total 2 4 3_Table 2A-1_EFT (Annual)" xfId="8746"/>
    <cellStyle name="Total 2 4 4" xfId="10320"/>
    <cellStyle name="Total 2 4 4 2" xfId="22436"/>
    <cellStyle name="Total 2 4 4 2 2" xfId="43622"/>
    <cellStyle name="Total 2 4 4 3" xfId="33018"/>
    <cellStyle name="Total 2 4 5" xfId="17323"/>
    <cellStyle name="Total 2 4 5 2" xfId="38510"/>
    <cellStyle name="Total 2 4 6" xfId="27630"/>
    <cellStyle name="Total 2 4_Table 2A-1_EFT (Annual)" xfId="8743"/>
    <cellStyle name="Total 2 5" xfId="718"/>
    <cellStyle name="Total 2 5 2" xfId="4279"/>
    <cellStyle name="Total 2 5 2 2" xfId="12563"/>
    <cellStyle name="Total 2 5 2 2 2" xfId="24581"/>
    <cellStyle name="Total 2 5 2 2 2 2" xfId="45767"/>
    <cellStyle name="Total 2 5 2 2 3" xfId="35163"/>
    <cellStyle name="Total 2 5 2 3" xfId="19468"/>
    <cellStyle name="Total 2 5 2 3 2" xfId="40655"/>
    <cellStyle name="Total 2 5 2 4" xfId="29936"/>
    <cellStyle name="Total 2 5 2_Table 2A-1_EFT (Annual)" xfId="8748"/>
    <cellStyle name="Total 2 5 3" xfId="9910"/>
    <cellStyle name="Total 2 5 3 2" xfId="22035"/>
    <cellStyle name="Total 2 5 3 2 2" xfId="43221"/>
    <cellStyle name="Total 2 5 3 3" xfId="32617"/>
    <cellStyle name="Total 2 5 4" xfId="16922"/>
    <cellStyle name="Total 2 5 4 2" xfId="38109"/>
    <cellStyle name="Total 2 5 5" xfId="27193"/>
    <cellStyle name="Total 2 5_Table 2A-1_EFT (Annual)" xfId="8747"/>
    <cellStyle name="Total 2 6" xfId="1809"/>
    <cellStyle name="Total 2 6 2" xfId="5370"/>
    <cellStyle name="Total 2 6 2 2" xfId="13585"/>
    <cellStyle name="Total 2 6 2 2 2" xfId="25573"/>
    <cellStyle name="Total 2 6 2 2 2 2" xfId="46759"/>
    <cellStyle name="Total 2 6 2 2 3" xfId="36155"/>
    <cellStyle name="Total 2 6 2 3" xfId="20460"/>
    <cellStyle name="Total 2 6 2 3 2" xfId="41647"/>
    <cellStyle name="Total 2 6 2 4" xfId="31027"/>
    <cellStyle name="Total 2 6 2_Table 2A-1_EFT (Annual)" xfId="8750"/>
    <cellStyle name="Total 2 6 3" xfId="10929"/>
    <cellStyle name="Total 2 6 3 2" xfId="23027"/>
    <cellStyle name="Total 2 6 3 2 2" xfId="44213"/>
    <cellStyle name="Total 2 6 3 3" xfId="33609"/>
    <cellStyle name="Total 2 6 4" xfId="17914"/>
    <cellStyle name="Total 2 6 4 2" xfId="39101"/>
    <cellStyle name="Total 2 6 5" xfId="28284"/>
    <cellStyle name="Total 2 6_Table 2A-1_EFT (Annual)" xfId="8749"/>
    <cellStyle name="Total 2 7" xfId="3691"/>
    <cellStyle name="Total 2 7 2" xfId="12063"/>
    <cellStyle name="Total 2 7 2 2" xfId="24094"/>
    <cellStyle name="Total 2 7 2 2 2" xfId="45280"/>
    <cellStyle name="Total 2 7 2 3" xfId="34676"/>
    <cellStyle name="Total 2 7 3" xfId="18981"/>
    <cellStyle name="Total 2 7 3 2" xfId="40168"/>
    <cellStyle name="Total 2 7 4" xfId="29400"/>
    <cellStyle name="Total 2 7_Table 2A-1_EFT (Annual)" xfId="8751"/>
    <cellStyle name="Total 2 8" xfId="9381"/>
    <cellStyle name="Total 2 8 2" xfId="21548"/>
    <cellStyle name="Total 2 8 2 2" xfId="42734"/>
    <cellStyle name="Total 2 8 3" xfId="32130"/>
    <cellStyle name="Total 2 9" xfId="16435"/>
    <cellStyle name="Total 2 9 2" xfId="37622"/>
    <cellStyle name="Total 2_Table 2A-1_EFT (Annual)" xfId="3541"/>
    <cellStyle name="Total 20" xfId="181"/>
    <cellStyle name="Total 20 10" xfId="26736"/>
    <cellStyle name="Total 20 2" xfId="574"/>
    <cellStyle name="Total 20 2 2" xfId="1551"/>
    <cellStyle name="Total 20 2 2 2" xfId="2821"/>
    <cellStyle name="Total 20 2 2 2 2" xfId="6382"/>
    <cellStyle name="Total 20 2 2 2 2 2" xfId="14576"/>
    <cellStyle name="Total 20 2 2 2 2 2 2" xfId="26548"/>
    <cellStyle name="Total 20 2 2 2 2 2 2 2" xfId="47734"/>
    <cellStyle name="Total 20 2 2 2 2 2 3" xfId="37130"/>
    <cellStyle name="Total 20 2 2 2 2 3" xfId="21435"/>
    <cellStyle name="Total 20 2 2 2 2 3 2" xfId="42622"/>
    <cellStyle name="Total 20 2 2 2 2 4" xfId="32038"/>
    <cellStyle name="Total 20 2 2 2 2_Table 2A-1_EFT (Annual)" xfId="8754"/>
    <cellStyle name="Total 20 2 2 2 3" xfId="11918"/>
    <cellStyle name="Total 20 2 2 2 3 2" xfId="24002"/>
    <cellStyle name="Total 20 2 2 2 3 2 2" xfId="45188"/>
    <cellStyle name="Total 20 2 2 2 3 3" xfId="34584"/>
    <cellStyle name="Total 20 2 2 2 4" xfId="18889"/>
    <cellStyle name="Total 20 2 2 2 4 2" xfId="40076"/>
    <cellStyle name="Total 20 2 2 2 5" xfId="29295"/>
    <cellStyle name="Total 20 2 2 2_Table 2A-1_EFT (Annual)" xfId="8753"/>
    <cellStyle name="Total 20 2 2 3" xfId="5112"/>
    <cellStyle name="Total 20 2 2 3 2" xfId="13372"/>
    <cellStyle name="Total 20 2 2 3 2 2" xfId="25378"/>
    <cellStyle name="Total 20 2 2 3 2 2 2" xfId="46564"/>
    <cellStyle name="Total 20 2 2 3 2 3" xfId="35960"/>
    <cellStyle name="Total 20 2 2 3 3" xfId="20265"/>
    <cellStyle name="Total 20 2 2 3 3 2" xfId="41452"/>
    <cellStyle name="Total 20 2 2 3 4" xfId="30769"/>
    <cellStyle name="Total 20 2 2 3_Table 2A-1_EFT (Annual)" xfId="8755"/>
    <cellStyle name="Total 20 2 2 4" xfId="10716"/>
    <cellStyle name="Total 20 2 2 4 2" xfId="22832"/>
    <cellStyle name="Total 20 2 2 4 2 2" xfId="44018"/>
    <cellStyle name="Total 20 2 2 4 3" xfId="33414"/>
    <cellStyle name="Total 20 2 2 5" xfId="17719"/>
    <cellStyle name="Total 20 2 2 5 2" xfId="38906"/>
    <cellStyle name="Total 20 2 2 6" xfId="28026"/>
    <cellStyle name="Total 20 2 2_Table 2A-1_EFT (Annual)" xfId="8752"/>
    <cellStyle name="Total 20 2 3" xfId="1075"/>
    <cellStyle name="Total 20 2 3 2" xfId="4636"/>
    <cellStyle name="Total 20 2 3 2 2" xfId="12896"/>
    <cellStyle name="Total 20 2 3 2 2 2" xfId="24902"/>
    <cellStyle name="Total 20 2 3 2 2 2 2" xfId="46088"/>
    <cellStyle name="Total 20 2 3 2 2 3" xfId="35484"/>
    <cellStyle name="Total 20 2 3 2 3" xfId="19789"/>
    <cellStyle name="Total 20 2 3 2 3 2" xfId="40976"/>
    <cellStyle name="Total 20 2 3 2 4" xfId="30293"/>
    <cellStyle name="Total 20 2 3 2_Table 2A-1_EFT (Annual)" xfId="8757"/>
    <cellStyle name="Total 20 2 3 3" xfId="10240"/>
    <cellStyle name="Total 20 2 3 3 2" xfId="22356"/>
    <cellStyle name="Total 20 2 3 3 2 2" xfId="43542"/>
    <cellStyle name="Total 20 2 3 3 3" xfId="32938"/>
    <cellStyle name="Total 20 2 3 4" xfId="17243"/>
    <cellStyle name="Total 20 2 3 4 2" xfId="38430"/>
    <cellStyle name="Total 20 2 3 5" xfId="27550"/>
    <cellStyle name="Total 20 2 3_Table 2A-1_EFT (Annual)" xfId="8756"/>
    <cellStyle name="Total 20 2 4" xfId="2290"/>
    <cellStyle name="Total 20 2 4 2" xfId="5851"/>
    <cellStyle name="Total 20 2 4 2 2" xfId="14066"/>
    <cellStyle name="Total 20 2 4 2 2 2" xfId="26054"/>
    <cellStyle name="Total 20 2 4 2 2 2 2" xfId="47240"/>
    <cellStyle name="Total 20 2 4 2 2 3" xfId="36636"/>
    <cellStyle name="Total 20 2 4 2 3" xfId="20941"/>
    <cellStyle name="Total 20 2 4 2 3 2" xfId="42128"/>
    <cellStyle name="Total 20 2 4 2 4" xfId="31508"/>
    <cellStyle name="Total 20 2 4 2_Table 2A-1_EFT (Annual)" xfId="8759"/>
    <cellStyle name="Total 20 2 4 3" xfId="11410"/>
    <cellStyle name="Total 20 2 4 3 2" xfId="23508"/>
    <cellStyle name="Total 20 2 4 3 2 2" xfId="44694"/>
    <cellStyle name="Total 20 2 4 3 3" xfId="34090"/>
    <cellStyle name="Total 20 2 4 4" xfId="18395"/>
    <cellStyle name="Total 20 2 4 4 2" xfId="39582"/>
    <cellStyle name="Total 20 2 4 5" xfId="28765"/>
    <cellStyle name="Total 20 2 4_Table 2A-1_EFT (Annual)" xfId="8758"/>
    <cellStyle name="Total 20 2 5" xfId="4144"/>
    <cellStyle name="Total 20 2 5 2" xfId="12468"/>
    <cellStyle name="Total 20 2 5 2 2" xfId="24490"/>
    <cellStyle name="Total 20 2 5 2 2 2" xfId="45676"/>
    <cellStyle name="Total 20 2 5 2 3" xfId="35072"/>
    <cellStyle name="Total 20 2 5 3" xfId="19377"/>
    <cellStyle name="Total 20 2 5 3 2" xfId="40564"/>
    <cellStyle name="Total 20 2 5 4" xfId="29832"/>
    <cellStyle name="Total 20 2 5_Table 2A-1_EFT (Annual)" xfId="8760"/>
    <cellStyle name="Total 20 2 6" xfId="9807"/>
    <cellStyle name="Total 20 2 6 2" xfId="21944"/>
    <cellStyle name="Total 20 2 6 2 2" xfId="43130"/>
    <cellStyle name="Total 20 2 6 3" xfId="32526"/>
    <cellStyle name="Total 20 2 7" xfId="16831"/>
    <cellStyle name="Total 20 2 7 2" xfId="38018"/>
    <cellStyle name="Total 20 2 8" xfId="27089"/>
    <cellStyle name="Total 20 2_Table 2A-1_EFT (Annual)" xfId="3545"/>
    <cellStyle name="Total 20 3" xfId="412"/>
    <cellStyle name="Total 20 3 2" xfId="1395"/>
    <cellStyle name="Total 20 3 2 2" xfId="2665"/>
    <cellStyle name="Total 20 3 2 2 2" xfId="6226"/>
    <cellStyle name="Total 20 3 2 2 2 2" xfId="14420"/>
    <cellStyle name="Total 20 3 2 2 2 2 2" xfId="26392"/>
    <cellStyle name="Total 20 3 2 2 2 2 2 2" xfId="47578"/>
    <cellStyle name="Total 20 3 2 2 2 2 3" xfId="36974"/>
    <cellStyle name="Total 20 3 2 2 2 3" xfId="21279"/>
    <cellStyle name="Total 20 3 2 2 2 3 2" xfId="42466"/>
    <cellStyle name="Total 20 3 2 2 2 4" xfId="31882"/>
    <cellStyle name="Total 20 3 2 2 2_Table 2A-1_EFT (Annual)" xfId="8763"/>
    <cellStyle name="Total 20 3 2 2 3" xfId="11762"/>
    <cellStyle name="Total 20 3 2 2 3 2" xfId="23846"/>
    <cellStyle name="Total 20 3 2 2 3 2 2" xfId="45032"/>
    <cellStyle name="Total 20 3 2 2 3 3" xfId="34428"/>
    <cellStyle name="Total 20 3 2 2 4" xfId="18733"/>
    <cellStyle name="Total 20 3 2 2 4 2" xfId="39920"/>
    <cellStyle name="Total 20 3 2 2 5" xfId="29139"/>
    <cellStyle name="Total 20 3 2 2_Table 2A-1_EFT (Annual)" xfId="8762"/>
    <cellStyle name="Total 20 3 2 3" xfId="4956"/>
    <cellStyle name="Total 20 3 2 3 2" xfId="13216"/>
    <cellStyle name="Total 20 3 2 3 2 2" xfId="25222"/>
    <cellStyle name="Total 20 3 2 3 2 2 2" xfId="46408"/>
    <cellStyle name="Total 20 3 2 3 2 3" xfId="35804"/>
    <cellStyle name="Total 20 3 2 3 3" xfId="20109"/>
    <cellStyle name="Total 20 3 2 3 3 2" xfId="41296"/>
    <cellStyle name="Total 20 3 2 3 4" xfId="30613"/>
    <cellStyle name="Total 20 3 2 3_Table 2A-1_EFT (Annual)" xfId="8764"/>
    <cellStyle name="Total 20 3 2 4" xfId="10560"/>
    <cellStyle name="Total 20 3 2 4 2" xfId="22676"/>
    <cellStyle name="Total 20 3 2 4 2 2" xfId="43862"/>
    <cellStyle name="Total 20 3 2 4 3" xfId="33258"/>
    <cellStyle name="Total 20 3 2 5" xfId="17563"/>
    <cellStyle name="Total 20 3 2 5 2" xfId="38750"/>
    <cellStyle name="Total 20 3 2 6" xfId="27870"/>
    <cellStyle name="Total 20 3 2_Table 2A-1_EFT (Annual)" xfId="8761"/>
    <cellStyle name="Total 20 3 3" xfId="943"/>
    <cellStyle name="Total 20 3 3 2" xfId="4504"/>
    <cellStyle name="Total 20 3 3 2 2" xfId="12766"/>
    <cellStyle name="Total 20 3 3 2 2 2" xfId="24776"/>
    <cellStyle name="Total 20 3 3 2 2 2 2" xfId="45962"/>
    <cellStyle name="Total 20 3 3 2 2 3" xfId="35358"/>
    <cellStyle name="Total 20 3 3 2 3" xfId="19663"/>
    <cellStyle name="Total 20 3 3 2 3 2" xfId="40850"/>
    <cellStyle name="Total 20 3 3 2 4" xfId="30161"/>
    <cellStyle name="Total 20 3 3 2_Table 2A-1_EFT (Annual)" xfId="8766"/>
    <cellStyle name="Total 20 3 3 3" xfId="10113"/>
    <cellStyle name="Total 20 3 3 3 2" xfId="22230"/>
    <cellStyle name="Total 20 3 3 3 2 2" xfId="43416"/>
    <cellStyle name="Total 20 3 3 3 3" xfId="32812"/>
    <cellStyle name="Total 20 3 3 4" xfId="17117"/>
    <cellStyle name="Total 20 3 3 4 2" xfId="38304"/>
    <cellStyle name="Total 20 3 3 5" xfId="27418"/>
    <cellStyle name="Total 20 3 3_Table 2A-1_EFT (Annual)" xfId="8765"/>
    <cellStyle name="Total 20 3 4" xfId="2134"/>
    <cellStyle name="Total 20 3 4 2" xfId="5695"/>
    <cellStyle name="Total 20 3 4 2 2" xfId="13910"/>
    <cellStyle name="Total 20 3 4 2 2 2" xfId="25898"/>
    <cellStyle name="Total 20 3 4 2 2 2 2" xfId="47084"/>
    <cellStyle name="Total 20 3 4 2 2 3" xfId="36480"/>
    <cellStyle name="Total 20 3 4 2 3" xfId="20785"/>
    <cellStyle name="Total 20 3 4 2 3 2" xfId="41972"/>
    <cellStyle name="Total 20 3 4 2 4" xfId="31352"/>
    <cellStyle name="Total 20 3 4 2_Table 2A-1_EFT (Annual)" xfId="8768"/>
    <cellStyle name="Total 20 3 4 3" xfId="11254"/>
    <cellStyle name="Total 20 3 4 3 2" xfId="23352"/>
    <cellStyle name="Total 20 3 4 3 2 2" xfId="44538"/>
    <cellStyle name="Total 20 3 4 3 3" xfId="33934"/>
    <cellStyle name="Total 20 3 4 4" xfId="18239"/>
    <cellStyle name="Total 20 3 4 4 2" xfId="39426"/>
    <cellStyle name="Total 20 3 4 5" xfId="28609"/>
    <cellStyle name="Total 20 3 4_Table 2A-1_EFT (Annual)" xfId="8767"/>
    <cellStyle name="Total 20 3 5" xfId="3982"/>
    <cellStyle name="Total 20 3 5 2" xfId="12310"/>
    <cellStyle name="Total 20 3 5 2 2" xfId="24334"/>
    <cellStyle name="Total 20 3 5 2 2 2" xfId="45520"/>
    <cellStyle name="Total 20 3 5 2 3" xfId="34916"/>
    <cellStyle name="Total 20 3 5 3" xfId="19221"/>
    <cellStyle name="Total 20 3 5 3 2" xfId="40408"/>
    <cellStyle name="Total 20 3 5 4" xfId="29670"/>
    <cellStyle name="Total 20 3 5_Table 2A-1_EFT (Annual)" xfId="8769"/>
    <cellStyle name="Total 20 3 6" xfId="9647"/>
    <cellStyle name="Total 20 3 6 2" xfId="21788"/>
    <cellStyle name="Total 20 3 6 2 2" xfId="42974"/>
    <cellStyle name="Total 20 3 6 3" xfId="32370"/>
    <cellStyle name="Total 20 3 7" xfId="16675"/>
    <cellStyle name="Total 20 3 7 2" xfId="37862"/>
    <cellStyle name="Total 20 3 8" xfId="26927"/>
    <cellStyle name="Total 20 3_Table 2A-1_EFT (Annual)" xfId="3546"/>
    <cellStyle name="Total 20 4" xfId="1229"/>
    <cellStyle name="Total 20 4 2" xfId="2499"/>
    <cellStyle name="Total 20 4 2 2" xfId="6060"/>
    <cellStyle name="Total 20 4 2 2 2" xfId="14254"/>
    <cellStyle name="Total 20 4 2 2 2 2" xfId="26226"/>
    <cellStyle name="Total 20 4 2 2 2 2 2" xfId="47412"/>
    <cellStyle name="Total 20 4 2 2 2 3" xfId="36808"/>
    <cellStyle name="Total 20 4 2 2 3" xfId="21113"/>
    <cellStyle name="Total 20 4 2 2 3 2" xfId="42300"/>
    <cellStyle name="Total 20 4 2 2 4" xfId="31716"/>
    <cellStyle name="Total 20 4 2 2_Table 2A-1_EFT (Annual)" xfId="8772"/>
    <cellStyle name="Total 20 4 2 3" xfId="11596"/>
    <cellStyle name="Total 20 4 2 3 2" xfId="23680"/>
    <cellStyle name="Total 20 4 2 3 2 2" xfId="44866"/>
    <cellStyle name="Total 20 4 2 3 3" xfId="34262"/>
    <cellStyle name="Total 20 4 2 4" xfId="18567"/>
    <cellStyle name="Total 20 4 2 4 2" xfId="39754"/>
    <cellStyle name="Total 20 4 2 5" xfId="28973"/>
    <cellStyle name="Total 20 4 2_Table 2A-1_EFT (Annual)" xfId="8771"/>
    <cellStyle name="Total 20 4 3" xfId="4790"/>
    <cellStyle name="Total 20 4 3 2" xfId="13050"/>
    <cellStyle name="Total 20 4 3 2 2" xfId="25056"/>
    <cellStyle name="Total 20 4 3 2 2 2" xfId="46242"/>
    <cellStyle name="Total 20 4 3 2 3" xfId="35638"/>
    <cellStyle name="Total 20 4 3 3" xfId="19943"/>
    <cellStyle name="Total 20 4 3 3 2" xfId="41130"/>
    <cellStyle name="Total 20 4 3 4" xfId="30447"/>
    <cellStyle name="Total 20 4 3_Table 2A-1_EFT (Annual)" xfId="8773"/>
    <cellStyle name="Total 20 4 4" xfId="10394"/>
    <cellStyle name="Total 20 4 4 2" xfId="22510"/>
    <cellStyle name="Total 20 4 4 2 2" xfId="43696"/>
    <cellStyle name="Total 20 4 4 3" xfId="33092"/>
    <cellStyle name="Total 20 4 5" xfId="17397"/>
    <cellStyle name="Total 20 4 5 2" xfId="38584"/>
    <cellStyle name="Total 20 4 6" xfId="27704"/>
    <cellStyle name="Total 20 4_Table 2A-1_EFT (Annual)" xfId="8770"/>
    <cellStyle name="Total 20 5" xfId="784"/>
    <cellStyle name="Total 20 5 2" xfId="4345"/>
    <cellStyle name="Total 20 5 2 2" xfId="12625"/>
    <cellStyle name="Total 20 5 2 2 2" xfId="24642"/>
    <cellStyle name="Total 20 5 2 2 2 2" xfId="45828"/>
    <cellStyle name="Total 20 5 2 2 3" xfId="35224"/>
    <cellStyle name="Total 20 5 2 3" xfId="19529"/>
    <cellStyle name="Total 20 5 2 3 2" xfId="40716"/>
    <cellStyle name="Total 20 5 2 4" xfId="30002"/>
    <cellStyle name="Total 20 5 2_Table 2A-1_EFT (Annual)" xfId="8775"/>
    <cellStyle name="Total 20 5 3" xfId="9973"/>
    <cellStyle name="Total 20 5 3 2" xfId="22096"/>
    <cellStyle name="Total 20 5 3 2 2" xfId="43282"/>
    <cellStyle name="Total 20 5 3 3" xfId="32678"/>
    <cellStyle name="Total 20 5 4" xfId="16983"/>
    <cellStyle name="Total 20 5 4 2" xfId="38170"/>
    <cellStyle name="Total 20 5 5" xfId="27259"/>
    <cellStyle name="Total 20 5_Table 2A-1_EFT (Annual)" xfId="8774"/>
    <cellStyle name="Total 20 6" xfId="1968"/>
    <cellStyle name="Total 20 6 2" xfId="5529"/>
    <cellStyle name="Total 20 6 2 2" xfId="13744"/>
    <cellStyle name="Total 20 6 2 2 2" xfId="25732"/>
    <cellStyle name="Total 20 6 2 2 2 2" xfId="46918"/>
    <cellStyle name="Total 20 6 2 2 3" xfId="36314"/>
    <cellStyle name="Total 20 6 2 3" xfId="20619"/>
    <cellStyle name="Total 20 6 2 3 2" xfId="41806"/>
    <cellStyle name="Total 20 6 2 4" xfId="31186"/>
    <cellStyle name="Total 20 6 2_Table 2A-1_EFT (Annual)" xfId="8777"/>
    <cellStyle name="Total 20 6 3" xfId="11088"/>
    <cellStyle name="Total 20 6 3 2" xfId="23186"/>
    <cellStyle name="Total 20 6 3 2 2" xfId="44372"/>
    <cellStyle name="Total 20 6 3 3" xfId="33768"/>
    <cellStyle name="Total 20 6 4" xfId="18073"/>
    <cellStyle name="Total 20 6 4 2" xfId="39260"/>
    <cellStyle name="Total 20 6 5" xfId="28443"/>
    <cellStyle name="Total 20 6_Table 2A-1_EFT (Annual)" xfId="8776"/>
    <cellStyle name="Total 20 7" xfId="3770"/>
    <cellStyle name="Total 20 7 2" xfId="12138"/>
    <cellStyle name="Total 20 7 2 2" xfId="24168"/>
    <cellStyle name="Total 20 7 2 2 2" xfId="45354"/>
    <cellStyle name="Total 20 7 2 3" xfId="34750"/>
    <cellStyle name="Total 20 7 3" xfId="19055"/>
    <cellStyle name="Total 20 7 3 2" xfId="40242"/>
    <cellStyle name="Total 20 7 4" xfId="29479"/>
    <cellStyle name="Total 20 7_Table 2A-1_EFT (Annual)" xfId="8778"/>
    <cellStyle name="Total 20 8" xfId="9457"/>
    <cellStyle name="Total 20 8 2" xfId="21622"/>
    <cellStyle name="Total 20 8 2 2" xfId="42808"/>
    <cellStyle name="Total 20 8 3" xfId="32204"/>
    <cellStyle name="Total 20 9" xfId="16509"/>
    <cellStyle name="Total 20 9 2" xfId="37696"/>
    <cellStyle name="Total 20_Table 2A-1_EFT (Annual)" xfId="3544"/>
    <cellStyle name="Total 21" xfId="199"/>
    <cellStyle name="Total 21 10" xfId="26754"/>
    <cellStyle name="Total 21 2" xfId="592"/>
    <cellStyle name="Total 21 2 2" xfId="1569"/>
    <cellStyle name="Total 21 2 2 2" xfId="2839"/>
    <cellStyle name="Total 21 2 2 2 2" xfId="6400"/>
    <cellStyle name="Total 21 2 2 2 2 2" xfId="14594"/>
    <cellStyle name="Total 21 2 2 2 2 2 2" xfId="26566"/>
    <cellStyle name="Total 21 2 2 2 2 2 2 2" xfId="47752"/>
    <cellStyle name="Total 21 2 2 2 2 2 3" xfId="37148"/>
    <cellStyle name="Total 21 2 2 2 2 3" xfId="21453"/>
    <cellStyle name="Total 21 2 2 2 2 3 2" xfId="42640"/>
    <cellStyle name="Total 21 2 2 2 2 4" xfId="32056"/>
    <cellStyle name="Total 21 2 2 2 2_Table 2A-1_EFT (Annual)" xfId="8781"/>
    <cellStyle name="Total 21 2 2 2 3" xfId="11936"/>
    <cellStyle name="Total 21 2 2 2 3 2" xfId="24020"/>
    <cellStyle name="Total 21 2 2 2 3 2 2" xfId="45206"/>
    <cellStyle name="Total 21 2 2 2 3 3" xfId="34602"/>
    <cellStyle name="Total 21 2 2 2 4" xfId="18907"/>
    <cellStyle name="Total 21 2 2 2 4 2" xfId="40094"/>
    <cellStyle name="Total 21 2 2 2 5" xfId="29313"/>
    <cellStyle name="Total 21 2 2 2_Table 2A-1_EFT (Annual)" xfId="8780"/>
    <cellStyle name="Total 21 2 2 3" xfId="5130"/>
    <cellStyle name="Total 21 2 2 3 2" xfId="13390"/>
    <cellStyle name="Total 21 2 2 3 2 2" xfId="25396"/>
    <cellStyle name="Total 21 2 2 3 2 2 2" xfId="46582"/>
    <cellStyle name="Total 21 2 2 3 2 3" xfId="35978"/>
    <cellStyle name="Total 21 2 2 3 3" xfId="20283"/>
    <cellStyle name="Total 21 2 2 3 3 2" xfId="41470"/>
    <cellStyle name="Total 21 2 2 3 4" xfId="30787"/>
    <cellStyle name="Total 21 2 2 3_Table 2A-1_EFT (Annual)" xfId="8782"/>
    <cellStyle name="Total 21 2 2 4" xfId="10734"/>
    <cellStyle name="Total 21 2 2 4 2" xfId="22850"/>
    <cellStyle name="Total 21 2 2 4 2 2" xfId="44036"/>
    <cellStyle name="Total 21 2 2 4 3" xfId="33432"/>
    <cellStyle name="Total 21 2 2 5" xfId="17737"/>
    <cellStyle name="Total 21 2 2 5 2" xfId="38924"/>
    <cellStyle name="Total 21 2 2 6" xfId="28044"/>
    <cellStyle name="Total 21 2 2_Table 2A-1_EFT (Annual)" xfId="8779"/>
    <cellStyle name="Total 21 2 3" xfId="1090"/>
    <cellStyle name="Total 21 2 3 2" xfId="4651"/>
    <cellStyle name="Total 21 2 3 2 2" xfId="12911"/>
    <cellStyle name="Total 21 2 3 2 2 2" xfId="24917"/>
    <cellStyle name="Total 21 2 3 2 2 2 2" xfId="46103"/>
    <cellStyle name="Total 21 2 3 2 2 3" xfId="35499"/>
    <cellStyle name="Total 21 2 3 2 3" xfId="19804"/>
    <cellStyle name="Total 21 2 3 2 3 2" xfId="40991"/>
    <cellStyle name="Total 21 2 3 2 4" xfId="30308"/>
    <cellStyle name="Total 21 2 3 2_Table 2A-1_EFT (Annual)" xfId="8784"/>
    <cellStyle name="Total 21 2 3 3" xfId="10255"/>
    <cellStyle name="Total 21 2 3 3 2" xfId="22371"/>
    <cellStyle name="Total 21 2 3 3 2 2" xfId="43557"/>
    <cellStyle name="Total 21 2 3 3 3" xfId="32953"/>
    <cellStyle name="Total 21 2 3 4" xfId="17258"/>
    <cellStyle name="Total 21 2 3 4 2" xfId="38445"/>
    <cellStyle name="Total 21 2 3 5" xfId="27565"/>
    <cellStyle name="Total 21 2 3_Table 2A-1_EFT (Annual)" xfId="8783"/>
    <cellStyle name="Total 21 2 4" xfId="2308"/>
    <cellStyle name="Total 21 2 4 2" xfId="5869"/>
    <cellStyle name="Total 21 2 4 2 2" xfId="14084"/>
    <cellStyle name="Total 21 2 4 2 2 2" xfId="26072"/>
    <cellStyle name="Total 21 2 4 2 2 2 2" xfId="47258"/>
    <cellStyle name="Total 21 2 4 2 2 3" xfId="36654"/>
    <cellStyle name="Total 21 2 4 2 3" xfId="20959"/>
    <cellStyle name="Total 21 2 4 2 3 2" xfId="42146"/>
    <cellStyle name="Total 21 2 4 2 4" xfId="31526"/>
    <cellStyle name="Total 21 2 4 2_Table 2A-1_EFT (Annual)" xfId="8786"/>
    <cellStyle name="Total 21 2 4 3" xfId="11428"/>
    <cellStyle name="Total 21 2 4 3 2" xfId="23526"/>
    <cellStyle name="Total 21 2 4 3 2 2" xfId="44712"/>
    <cellStyle name="Total 21 2 4 3 3" xfId="34108"/>
    <cellStyle name="Total 21 2 4 4" xfId="18413"/>
    <cellStyle name="Total 21 2 4 4 2" xfId="39600"/>
    <cellStyle name="Total 21 2 4 5" xfId="28783"/>
    <cellStyle name="Total 21 2 4_Table 2A-1_EFT (Annual)" xfId="8785"/>
    <cellStyle name="Total 21 2 5" xfId="4162"/>
    <cellStyle name="Total 21 2 5 2" xfId="12486"/>
    <cellStyle name="Total 21 2 5 2 2" xfId="24508"/>
    <cellStyle name="Total 21 2 5 2 2 2" xfId="45694"/>
    <cellStyle name="Total 21 2 5 2 3" xfId="35090"/>
    <cellStyle name="Total 21 2 5 3" xfId="19395"/>
    <cellStyle name="Total 21 2 5 3 2" xfId="40582"/>
    <cellStyle name="Total 21 2 5 4" xfId="29850"/>
    <cellStyle name="Total 21 2 5_Table 2A-1_EFT (Annual)" xfId="8787"/>
    <cellStyle name="Total 21 2 6" xfId="9825"/>
    <cellStyle name="Total 21 2 6 2" xfId="21962"/>
    <cellStyle name="Total 21 2 6 2 2" xfId="43148"/>
    <cellStyle name="Total 21 2 6 3" xfId="32544"/>
    <cellStyle name="Total 21 2 7" xfId="16849"/>
    <cellStyle name="Total 21 2 7 2" xfId="38036"/>
    <cellStyle name="Total 21 2 8" xfId="27107"/>
    <cellStyle name="Total 21 2_Table 2A-1_EFT (Annual)" xfId="3548"/>
    <cellStyle name="Total 21 3" xfId="428"/>
    <cellStyle name="Total 21 3 2" xfId="1411"/>
    <cellStyle name="Total 21 3 2 2" xfId="2681"/>
    <cellStyle name="Total 21 3 2 2 2" xfId="6242"/>
    <cellStyle name="Total 21 3 2 2 2 2" xfId="14436"/>
    <cellStyle name="Total 21 3 2 2 2 2 2" xfId="26408"/>
    <cellStyle name="Total 21 3 2 2 2 2 2 2" xfId="47594"/>
    <cellStyle name="Total 21 3 2 2 2 2 3" xfId="36990"/>
    <cellStyle name="Total 21 3 2 2 2 3" xfId="21295"/>
    <cellStyle name="Total 21 3 2 2 2 3 2" xfId="42482"/>
    <cellStyle name="Total 21 3 2 2 2 4" xfId="31898"/>
    <cellStyle name="Total 21 3 2 2 2_Table 2A-1_EFT (Annual)" xfId="8790"/>
    <cellStyle name="Total 21 3 2 2 3" xfId="11778"/>
    <cellStyle name="Total 21 3 2 2 3 2" xfId="23862"/>
    <cellStyle name="Total 21 3 2 2 3 2 2" xfId="45048"/>
    <cellStyle name="Total 21 3 2 2 3 3" xfId="34444"/>
    <cellStyle name="Total 21 3 2 2 4" xfId="18749"/>
    <cellStyle name="Total 21 3 2 2 4 2" xfId="39936"/>
    <cellStyle name="Total 21 3 2 2 5" xfId="29155"/>
    <cellStyle name="Total 21 3 2 2_Table 2A-1_EFT (Annual)" xfId="8789"/>
    <cellStyle name="Total 21 3 2 3" xfId="4972"/>
    <cellStyle name="Total 21 3 2 3 2" xfId="13232"/>
    <cellStyle name="Total 21 3 2 3 2 2" xfId="25238"/>
    <cellStyle name="Total 21 3 2 3 2 2 2" xfId="46424"/>
    <cellStyle name="Total 21 3 2 3 2 3" xfId="35820"/>
    <cellStyle name="Total 21 3 2 3 3" xfId="20125"/>
    <cellStyle name="Total 21 3 2 3 3 2" xfId="41312"/>
    <cellStyle name="Total 21 3 2 3 4" xfId="30629"/>
    <cellStyle name="Total 21 3 2 3_Table 2A-1_EFT (Annual)" xfId="8791"/>
    <cellStyle name="Total 21 3 2 4" xfId="10576"/>
    <cellStyle name="Total 21 3 2 4 2" xfId="22692"/>
    <cellStyle name="Total 21 3 2 4 2 2" xfId="43878"/>
    <cellStyle name="Total 21 3 2 4 3" xfId="33274"/>
    <cellStyle name="Total 21 3 2 5" xfId="17579"/>
    <cellStyle name="Total 21 3 2 5 2" xfId="38766"/>
    <cellStyle name="Total 21 3 2 6" xfId="27886"/>
    <cellStyle name="Total 21 3 2_Table 2A-1_EFT (Annual)" xfId="8788"/>
    <cellStyle name="Total 21 3 3" xfId="956"/>
    <cellStyle name="Total 21 3 3 2" xfId="4517"/>
    <cellStyle name="Total 21 3 3 2 2" xfId="12779"/>
    <cellStyle name="Total 21 3 3 2 2 2" xfId="24789"/>
    <cellStyle name="Total 21 3 3 2 2 2 2" xfId="45975"/>
    <cellStyle name="Total 21 3 3 2 2 3" xfId="35371"/>
    <cellStyle name="Total 21 3 3 2 3" xfId="19676"/>
    <cellStyle name="Total 21 3 3 2 3 2" xfId="40863"/>
    <cellStyle name="Total 21 3 3 2 4" xfId="30174"/>
    <cellStyle name="Total 21 3 3 2_Table 2A-1_EFT (Annual)" xfId="8793"/>
    <cellStyle name="Total 21 3 3 3" xfId="10126"/>
    <cellStyle name="Total 21 3 3 3 2" xfId="22243"/>
    <cellStyle name="Total 21 3 3 3 2 2" xfId="43429"/>
    <cellStyle name="Total 21 3 3 3 3" xfId="32825"/>
    <cellStyle name="Total 21 3 3 4" xfId="17130"/>
    <cellStyle name="Total 21 3 3 4 2" xfId="38317"/>
    <cellStyle name="Total 21 3 3 5" xfId="27431"/>
    <cellStyle name="Total 21 3 3_Table 2A-1_EFT (Annual)" xfId="8792"/>
    <cellStyle name="Total 21 3 4" xfId="2150"/>
    <cellStyle name="Total 21 3 4 2" xfId="5711"/>
    <cellStyle name="Total 21 3 4 2 2" xfId="13926"/>
    <cellStyle name="Total 21 3 4 2 2 2" xfId="25914"/>
    <cellStyle name="Total 21 3 4 2 2 2 2" xfId="47100"/>
    <cellStyle name="Total 21 3 4 2 2 3" xfId="36496"/>
    <cellStyle name="Total 21 3 4 2 3" xfId="20801"/>
    <cellStyle name="Total 21 3 4 2 3 2" xfId="41988"/>
    <cellStyle name="Total 21 3 4 2 4" xfId="31368"/>
    <cellStyle name="Total 21 3 4 2_Table 2A-1_EFT (Annual)" xfId="8795"/>
    <cellStyle name="Total 21 3 4 3" xfId="11270"/>
    <cellStyle name="Total 21 3 4 3 2" xfId="23368"/>
    <cellStyle name="Total 21 3 4 3 2 2" xfId="44554"/>
    <cellStyle name="Total 21 3 4 3 3" xfId="33950"/>
    <cellStyle name="Total 21 3 4 4" xfId="18255"/>
    <cellStyle name="Total 21 3 4 4 2" xfId="39442"/>
    <cellStyle name="Total 21 3 4 5" xfId="28625"/>
    <cellStyle name="Total 21 3 4_Table 2A-1_EFT (Annual)" xfId="8794"/>
    <cellStyle name="Total 21 3 5" xfId="3998"/>
    <cellStyle name="Total 21 3 5 2" xfId="12326"/>
    <cellStyle name="Total 21 3 5 2 2" xfId="24350"/>
    <cellStyle name="Total 21 3 5 2 2 2" xfId="45536"/>
    <cellStyle name="Total 21 3 5 2 3" xfId="34932"/>
    <cellStyle name="Total 21 3 5 3" xfId="19237"/>
    <cellStyle name="Total 21 3 5 3 2" xfId="40424"/>
    <cellStyle name="Total 21 3 5 4" xfId="29686"/>
    <cellStyle name="Total 21 3 5_Table 2A-1_EFT (Annual)" xfId="8796"/>
    <cellStyle name="Total 21 3 6" xfId="9663"/>
    <cellStyle name="Total 21 3 6 2" xfId="21804"/>
    <cellStyle name="Total 21 3 6 2 2" xfId="42990"/>
    <cellStyle name="Total 21 3 6 3" xfId="32386"/>
    <cellStyle name="Total 21 3 7" xfId="16691"/>
    <cellStyle name="Total 21 3 7 2" xfId="37878"/>
    <cellStyle name="Total 21 3 8" xfId="26943"/>
    <cellStyle name="Total 21 3_Table 2A-1_EFT (Annual)" xfId="3549"/>
    <cellStyle name="Total 21 4" xfId="1247"/>
    <cellStyle name="Total 21 4 2" xfId="2517"/>
    <cellStyle name="Total 21 4 2 2" xfId="6078"/>
    <cellStyle name="Total 21 4 2 2 2" xfId="14272"/>
    <cellStyle name="Total 21 4 2 2 2 2" xfId="26244"/>
    <cellStyle name="Total 21 4 2 2 2 2 2" xfId="47430"/>
    <cellStyle name="Total 21 4 2 2 2 3" xfId="36826"/>
    <cellStyle name="Total 21 4 2 2 3" xfId="21131"/>
    <cellStyle name="Total 21 4 2 2 3 2" xfId="42318"/>
    <cellStyle name="Total 21 4 2 2 4" xfId="31734"/>
    <cellStyle name="Total 21 4 2 2_Table 2A-1_EFT (Annual)" xfId="8799"/>
    <cellStyle name="Total 21 4 2 3" xfId="11614"/>
    <cellStyle name="Total 21 4 2 3 2" xfId="23698"/>
    <cellStyle name="Total 21 4 2 3 2 2" xfId="44884"/>
    <cellStyle name="Total 21 4 2 3 3" xfId="34280"/>
    <cellStyle name="Total 21 4 2 4" xfId="18585"/>
    <cellStyle name="Total 21 4 2 4 2" xfId="39772"/>
    <cellStyle name="Total 21 4 2 5" xfId="28991"/>
    <cellStyle name="Total 21 4 2_Table 2A-1_EFT (Annual)" xfId="8798"/>
    <cellStyle name="Total 21 4 3" xfId="4808"/>
    <cellStyle name="Total 21 4 3 2" xfId="13068"/>
    <cellStyle name="Total 21 4 3 2 2" xfId="25074"/>
    <cellStyle name="Total 21 4 3 2 2 2" xfId="46260"/>
    <cellStyle name="Total 21 4 3 2 3" xfId="35656"/>
    <cellStyle name="Total 21 4 3 3" xfId="19961"/>
    <cellStyle name="Total 21 4 3 3 2" xfId="41148"/>
    <cellStyle name="Total 21 4 3 4" xfId="30465"/>
    <cellStyle name="Total 21 4 3_Table 2A-1_EFT (Annual)" xfId="8800"/>
    <cellStyle name="Total 21 4 4" xfId="10412"/>
    <cellStyle name="Total 21 4 4 2" xfId="22528"/>
    <cellStyle name="Total 21 4 4 2 2" xfId="43714"/>
    <cellStyle name="Total 21 4 4 3" xfId="33110"/>
    <cellStyle name="Total 21 4 5" xfId="17415"/>
    <cellStyle name="Total 21 4 5 2" xfId="38602"/>
    <cellStyle name="Total 21 4 6" xfId="27722"/>
    <cellStyle name="Total 21 4_Table 2A-1_EFT (Annual)" xfId="8797"/>
    <cellStyle name="Total 21 5" xfId="799"/>
    <cellStyle name="Total 21 5 2" xfId="4360"/>
    <cellStyle name="Total 21 5 2 2" xfId="12640"/>
    <cellStyle name="Total 21 5 2 2 2" xfId="24657"/>
    <cellStyle name="Total 21 5 2 2 2 2" xfId="45843"/>
    <cellStyle name="Total 21 5 2 2 3" xfId="35239"/>
    <cellStyle name="Total 21 5 2 3" xfId="19544"/>
    <cellStyle name="Total 21 5 2 3 2" xfId="40731"/>
    <cellStyle name="Total 21 5 2 4" xfId="30017"/>
    <cellStyle name="Total 21 5 2_Table 2A-1_EFT (Annual)" xfId="8802"/>
    <cellStyle name="Total 21 5 3" xfId="9988"/>
    <cellStyle name="Total 21 5 3 2" xfId="22111"/>
    <cellStyle name="Total 21 5 3 2 2" xfId="43297"/>
    <cellStyle name="Total 21 5 3 3" xfId="32693"/>
    <cellStyle name="Total 21 5 4" xfId="16998"/>
    <cellStyle name="Total 21 5 4 2" xfId="38185"/>
    <cellStyle name="Total 21 5 5" xfId="27274"/>
    <cellStyle name="Total 21 5_Table 2A-1_EFT (Annual)" xfId="8801"/>
    <cellStyle name="Total 21 6" xfId="1986"/>
    <cellStyle name="Total 21 6 2" xfId="5547"/>
    <cellStyle name="Total 21 6 2 2" xfId="13762"/>
    <cellStyle name="Total 21 6 2 2 2" xfId="25750"/>
    <cellStyle name="Total 21 6 2 2 2 2" xfId="46936"/>
    <cellStyle name="Total 21 6 2 2 3" xfId="36332"/>
    <cellStyle name="Total 21 6 2 3" xfId="20637"/>
    <cellStyle name="Total 21 6 2 3 2" xfId="41824"/>
    <cellStyle name="Total 21 6 2 4" xfId="31204"/>
    <cellStyle name="Total 21 6 2_Table 2A-1_EFT (Annual)" xfId="8804"/>
    <cellStyle name="Total 21 6 3" xfId="11106"/>
    <cellStyle name="Total 21 6 3 2" xfId="23204"/>
    <cellStyle name="Total 21 6 3 2 2" xfId="44390"/>
    <cellStyle name="Total 21 6 3 3" xfId="33786"/>
    <cellStyle name="Total 21 6 4" xfId="18091"/>
    <cellStyle name="Total 21 6 4 2" xfId="39278"/>
    <cellStyle name="Total 21 6 5" xfId="28461"/>
    <cellStyle name="Total 21 6_Table 2A-1_EFT (Annual)" xfId="8803"/>
    <cellStyle name="Total 21 7" xfId="3788"/>
    <cellStyle name="Total 21 7 2" xfId="12156"/>
    <cellStyle name="Total 21 7 2 2" xfId="24186"/>
    <cellStyle name="Total 21 7 2 2 2" xfId="45372"/>
    <cellStyle name="Total 21 7 2 3" xfId="34768"/>
    <cellStyle name="Total 21 7 3" xfId="19073"/>
    <cellStyle name="Total 21 7 3 2" xfId="40260"/>
    <cellStyle name="Total 21 7 4" xfId="29497"/>
    <cellStyle name="Total 21 7_Table 2A-1_EFT (Annual)" xfId="8805"/>
    <cellStyle name="Total 21 8" xfId="9475"/>
    <cellStyle name="Total 21 8 2" xfId="21640"/>
    <cellStyle name="Total 21 8 2 2" xfId="42826"/>
    <cellStyle name="Total 21 8 3" xfId="32222"/>
    <cellStyle name="Total 21 9" xfId="16527"/>
    <cellStyle name="Total 21 9 2" xfId="37714"/>
    <cellStyle name="Total 21_Table 2A-1_EFT (Annual)" xfId="3547"/>
    <cellStyle name="Total 22" xfId="211"/>
    <cellStyle name="Total 22 10" xfId="26766"/>
    <cellStyle name="Total 22 2" xfId="604"/>
    <cellStyle name="Total 22 2 2" xfId="1581"/>
    <cellStyle name="Total 22 2 2 2" xfId="2851"/>
    <cellStyle name="Total 22 2 2 2 2" xfId="6412"/>
    <cellStyle name="Total 22 2 2 2 2 2" xfId="14606"/>
    <cellStyle name="Total 22 2 2 2 2 2 2" xfId="26578"/>
    <cellStyle name="Total 22 2 2 2 2 2 2 2" xfId="47764"/>
    <cellStyle name="Total 22 2 2 2 2 2 3" xfId="37160"/>
    <cellStyle name="Total 22 2 2 2 2 3" xfId="21465"/>
    <cellStyle name="Total 22 2 2 2 2 3 2" xfId="42652"/>
    <cellStyle name="Total 22 2 2 2 2 4" xfId="32068"/>
    <cellStyle name="Total 22 2 2 2 2_Table 2A-1_EFT (Annual)" xfId="8808"/>
    <cellStyle name="Total 22 2 2 2 3" xfId="11948"/>
    <cellStyle name="Total 22 2 2 2 3 2" xfId="24032"/>
    <cellStyle name="Total 22 2 2 2 3 2 2" xfId="45218"/>
    <cellStyle name="Total 22 2 2 2 3 3" xfId="34614"/>
    <cellStyle name="Total 22 2 2 2 4" xfId="18919"/>
    <cellStyle name="Total 22 2 2 2 4 2" xfId="40106"/>
    <cellStyle name="Total 22 2 2 2 5" xfId="29325"/>
    <cellStyle name="Total 22 2 2 2_Table 2A-1_EFT (Annual)" xfId="8807"/>
    <cellStyle name="Total 22 2 2 3" xfId="5142"/>
    <cellStyle name="Total 22 2 2 3 2" xfId="13402"/>
    <cellStyle name="Total 22 2 2 3 2 2" xfId="25408"/>
    <cellStyle name="Total 22 2 2 3 2 2 2" xfId="46594"/>
    <cellStyle name="Total 22 2 2 3 2 3" xfId="35990"/>
    <cellStyle name="Total 22 2 2 3 3" xfId="20295"/>
    <cellStyle name="Total 22 2 2 3 3 2" xfId="41482"/>
    <cellStyle name="Total 22 2 2 3 4" xfId="30799"/>
    <cellStyle name="Total 22 2 2 3_Table 2A-1_EFT (Annual)" xfId="8809"/>
    <cellStyle name="Total 22 2 2 4" xfId="10746"/>
    <cellStyle name="Total 22 2 2 4 2" xfId="22862"/>
    <cellStyle name="Total 22 2 2 4 2 2" xfId="44048"/>
    <cellStyle name="Total 22 2 2 4 3" xfId="33444"/>
    <cellStyle name="Total 22 2 2 5" xfId="17749"/>
    <cellStyle name="Total 22 2 2 5 2" xfId="38936"/>
    <cellStyle name="Total 22 2 2 6" xfId="28056"/>
    <cellStyle name="Total 22 2 2_Table 2A-1_EFT (Annual)" xfId="8806"/>
    <cellStyle name="Total 22 2 3" xfId="1099"/>
    <cellStyle name="Total 22 2 3 2" xfId="4660"/>
    <cellStyle name="Total 22 2 3 2 2" xfId="12920"/>
    <cellStyle name="Total 22 2 3 2 2 2" xfId="24926"/>
    <cellStyle name="Total 22 2 3 2 2 2 2" xfId="46112"/>
    <cellStyle name="Total 22 2 3 2 2 3" xfId="35508"/>
    <cellStyle name="Total 22 2 3 2 3" xfId="19813"/>
    <cellStyle name="Total 22 2 3 2 3 2" xfId="41000"/>
    <cellStyle name="Total 22 2 3 2 4" xfId="30317"/>
    <cellStyle name="Total 22 2 3 2_Table 2A-1_EFT (Annual)" xfId="8811"/>
    <cellStyle name="Total 22 2 3 3" xfId="10264"/>
    <cellStyle name="Total 22 2 3 3 2" xfId="22380"/>
    <cellStyle name="Total 22 2 3 3 2 2" xfId="43566"/>
    <cellStyle name="Total 22 2 3 3 3" xfId="32962"/>
    <cellStyle name="Total 22 2 3 4" xfId="17267"/>
    <cellStyle name="Total 22 2 3 4 2" xfId="38454"/>
    <cellStyle name="Total 22 2 3 5" xfId="27574"/>
    <cellStyle name="Total 22 2 3_Table 2A-1_EFT (Annual)" xfId="8810"/>
    <cellStyle name="Total 22 2 4" xfId="2320"/>
    <cellStyle name="Total 22 2 4 2" xfId="5881"/>
    <cellStyle name="Total 22 2 4 2 2" xfId="14096"/>
    <cellStyle name="Total 22 2 4 2 2 2" xfId="26084"/>
    <cellStyle name="Total 22 2 4 2 2 2 2" xfId="47270"/>
    <cellStyle name="Total 22 2 4 2 2 3" xfId="36666"/>
    <cellStyle name="Total 22 2 4 2 3" xfId="20971"/>
    <cellStyle name="Total 22 2 4 2 3 2" xfId="42158"/>
    <cellStyle name="Total 22 2 4 2 4" xfId="31538"/>
    <cellStyle name="Total 22 2 4 2_Table 2A-1_EFT (Annual)" xfId="8813"/>
    <cellStyle name="Total 22 2 4 3" xfId="11440"/>
    <cellStyle name="Total 22 2 4 3 2" xfId="23538"/>
    <cellStyle name="Total 22 2 4 3 2 2" xfId="44724"/>
    <cellStyle name="Total 22 2 4 3 3" xfId="34120"/>
    <cellStyle name="Total 22 2 4 4" xfId="18425"/>
    <cellStyle name="Total 22 2 4 4 2" xfId="39612"/>
    <cellStyle name="Total 22 2 4 5" xfId="28795"/>
    <cellStyle name="Total 22 2 4_Table 2A-1_EFT (Annual)" xfId="8812"/>
    <cellStyle name="Total 22 2 5" xfId="4174"/>
    <cellStyle name="Total 22 2 5 2" xfId="12498"/>
    <cellStyle name="Total 22 2 5 2 2" xfId="24520"/>
    <cellStyle name="Total 22 2 5 2 2 2" xfId="45706"/>
    <cellStyle name="Total 22 2 5 2 3" xfId="35102"/>
    <cellStyle name="Total 22 2 5 3" xfId="19407"/>
    <cellStyle name="Total 22 2 5 3 2" xfId="40594"/>
    <cellStyle name="Total 22 2 5 4" xfId="29862"/>
    <cellStyle name="Total 22 2 5_Table 2A-1_EFT (Annual)" xfId="8814"/>
    <cellStyle name="Total 22 2 6" xfId="9837"/>
    <cellStyle name="Total 22 2 6 2" xfId="21974"/>
    <cellStyle name="Total 22 2 6 2 2" xfId="43160"/>
    <cellStyle name="Total 22 2 6 3" xfId="32556"/>
    <cellStyle name="Total 22 2 7" xfId="16861"/>
    <cellStyle name="Total 22 2 7 2" xfId="38048"/>
    <cellStyle name="Total 22 2 8" xfId="27119"/>
    <cellStyle name="Total 22 2_Table 2A-1_EFT (Annual)" xfId="3551"/>
    <cellStyle name="Total 22 3" xfId="439"/>
    <cellStyle name="Total 22 3 2" xfId="1422"/>
    <cellStyle name="Total 22 3 2 2" xfId="2692"/>
    <cellStyle name="Total 22 3 2 2 2" xfId="6253"/>
    <cellStyle name="Total 22 3 2 2 2 2" xfId="14447"/>
    <cellStyle name="Total 22 3 2 2 2 2 2" xfId="26419"/>
    <cellStyle name="Total 22 3 2 2 2 2 2 2" xfId="47605"/>
    <cellStyle name="Total 22 3 2 2 2 2 3" xfId="37001"/>
    <cellStyle name="Total 22 3 2 2 2 3" xfId="21306"/>
    <cellStyle name="Total 22 3 2 2 2 3 2" xfId="42493"/>
    <cellStyle name="Total 22 3 2 2 2 4" xfId="31909"/>
    <cellStyle name="Total 22 3 2 2 2_Table 2A-1_EFT (Annual)" xfId="8817"/>
    <cellStyle name="Total 22 3 2 2 3" xfId="11789"/>
    <cellStyle name="Total 22 3 2 2 3 2" xfId="23873"/>
    <cellStyle name="Total 22 3 2 2 3 2 2" xfId="45059"/>
    <cellStyle name="Total 22 3 2 2 3 3" xfId="34455"/>
    <cellStyle name="Total 22 3 2 2 4" xfId="18760"/>
    <cellStyle name="Total 22 3 2 2 4 2" xfId="39947"/>
    <cellStyle name="Total 22 3 2 2 5" xfId="29166"/>
    <cellStyle name="Total 22 3 2 2_Table 2A-1_EFT (Annual)" xfId="8816"/>
    <cellStyle name="Total 22 3 2 3" xfId="4983"/>
    <cellStyle name="Total 22 3 2 3 2" xfId="13243"/>
    <cellStyle name="Total 22 3 2 3 2 2" xfId="25249"/>
    <cellStyle name="Total 22 3 2 3 2 2 2" xfId="46435"/>
    <cellStyle name="Total 22 3 2 3 2 3" xfId="35831"/>
    <cellStyle name="Total 22 3 2 3 3" xfId="20136"/>
    <cellStyle name="Total 22 3 2 3 3 2" xfId="41323"/>
    <cellStyle name="Total 22 3 2 3 4" xfId="30640"/>
    <cellStyle name="Total 22 3 2 3_Table 2A-1_EFT (Annual)" xfId="8818"/>
    <cellStyle name="Total 22 3 2 4" xfId="10587"/>
    <cellStyle name="Total 22 3 2 4 2" xfId="22703"/>
    <cellStyle name="Total 22 3 2 4 2 2" xfId="43889"/>
    <cellStyle name="Total 22 3 2 4 3" xfId="33285"/>
    <cellStyle name="Total 22 3 2 5" xfId="17590"/>
    <cellStyle name="Total 22 3 2 5 2" xfId="38777"/>
    <cellStyle name="Total 22 3 2 6" xfId="27897"/>
    <cellStyle name="Total 22 3 2_Table 2A-1_EFT (Annual)" xfId="8815"/>
    <cellStyle name="Total 22 3 3" xfId="964"/>
    <cellStyle name="Total 22 3 3 2" xfId="4525"/>
    <cellStyle name="Total 22 3 3 2 2" xfId="12787"/>
    <cellStyle name="Total 22 3 3 2 2 2" xfId="24797"/>
    <cellStyle name="Total 22 3 3 2 2 2 2" xfId="45983"/>
    <cellStyle name="Total 22 3 3 2 2 3" xfId="35379"/>
    <cellStyle name="Total 22 3 3 2 3" xfId="19684"/>
    <cellStyle name="Total 22 3 3 2 3 2" xfId="40871"/>
    <cellStyle name="Total 22 3 3 2 4" xfId="30182"/>
    <cellStyle name="Total 22 3 3 2_Table 2A-1_EFT (Annual)" xfId="8820"/>
    <cellStyle name="Total 22 3 3 3" xfId="10134"/>
    <cellStyle name="Total 22 3 3 3 2" xfId="22251"/>
    <cellStyle name="Total 22 3 3 3 2 2" xfId="43437"/>
    <cellStyle name="Total 22 3 3 3 3" xfId="32833"/>
    <cellStyle name="Total 22 3 3 4" xfId="17138"/>
    <cellStyle name="Total 22 3 3 4 2" xfId="38325"/>
    <cellStyle name="Total 22 3 3 5" xfId="27439"/>
    <cellStyle name="Total 22 3 3_Table 2A-1_EFT (Annual)" xfId="8819"/>
    <cellStyle name="Total 22 3 4" xfId="2161"/>
    <cellStyle name="Total 22 3 4 2" xfId="5722"/>
    <cellStyle name="Total 22 3 4 2 2" xfId="13937"/>
    <cellStyle name="Total 22 3 4 2 2 2" xfId="25925"/>
    <cellStyle name="Total 22 3 4 2 2 2 2" xfId="47111"/>
    <cellStyle name="Total 22 3 4 2 2 3" xfId="36507"/>
    <cellStyle name="Total 22 3 4 2 3" xfId="20812"/>
    <cellStyle name="Total 22 3 4 2 3 2" xfId="41999"/>
    <cellStyle name="Total 22 3 4 2 4" xfId="31379"/>
    <cellStyle name="Total 22 3 4 2_Table 2A-1_EFT (Annual)" xfId="8822"/>
    <cellStyle name="Total 22 3 4 3" xfId="11281"/>
    <cellStyle name="Total 22 3 4 3 2" xfId="23379"/>
    <cellStyle name="Total 22 3 4 3 2 2" xfId="44565"/>
    <cellStyle name="Total 22 3 4 3 3" xfId="33961"/>
    <cellStyle name="Total 22 3 4 4" xfId="18266"/>
    <cellStyle name="Total 22 3 4 4 2" xfId="39453"/>
    <cellStyle name="Total 22 3 4 5" xfId="28636"/>
    <cellStyle name="Total 22 3 4_Table 2A-1_EFT (Annual)" xfId="8821"/>
    <cellStyle name="Total 22 3 5" xfId="4009"/>
    <cellStyle name="Total 22 3 5 2" xfId="12337"/>
    <cellStyle name="Total 22 3 5 2 2" xfId="24361"/>
    <cellStyle name="Total 22 3 5 2 2 2" xfId="45547"/>
    <cellStyle name="Total 22 3 5 2 3" xfId="34943"/>
    <cellStyle name="Total 22 3 5 3" xfId="19248"/>
    <cellStyle name="Total 22 3 5 3 2" xfId="40435"/>
    <cellStyle name="Total 22 3 5 4" xfId="29697"/>
    <cellStyle name="Total 22 3 5_Table 2A-1_EFT (Annual)" xfId="8823"/>
    <cellStyle name="Total 22 3 6" xfId="9674"/>
    <cellStyle name="Total 22 3 6 2" xfId="21815"/>
    <cellStyle name="Total 22 3 6 2 2" xfId="43001"/>
    <cellStyle name="Total 22 3 6 3" xfId="32397"/>
    <cellStyle name="Total 22 3 7" xfId="16702"/>
    <cellStyle name="Total 22 3 7 2" xfId="37889"/>
    <cellStyle name="Total 22 3 8" xfId="26954"/>
    <cellStyle name="Total 22 3_Table 2A-1_EFT (Annual)" xfId="3552"/>
    <cellStyle name="Total 22 4" xfId="1259"/>
    <cellStyle name="Total 22 4 2" xfId="2529"/>
    <cellStyle name="Total 22 4 2 2" xfId="6090"/>
    <cellStyle name="Total 22 4 2 2 2" xfId="14284"/>
    <cellStyle name="Total 22 4 2 2 2 2" xfId="26256"/>
    <cellStyle name="Total 22 4 2 2 2 2 2" xfId="47442"/>
    <cellStyle name="Total 22 4 2 2 2 3" xfId="36838"/>
    <cellStyle name="Total 22 4 2 2 3" xfId="21143"/>
    <cellStyle name="Total 22 4 2 2 3 2" xfId="42330"/>
    <cellStyle name="Total 22 4 2 2 4" xfId="31746"/>
    <cellStyle name="Total 22 4 2 2_Table 2A-1_EFT (Annual)" xfId="8826"/>
    <cellStyle name="Total 22 4 2 3" xfId="11626"/>
    <cellStyle name="Total 22 4 2 3 2" xfId="23710"/>
    <cellStyle name="Total 22 4 2 3 2 2" xfId="44896"/>
    <cellStyle name="Total 22 4 2 3 3" xfId="34292"/>
    <cellStyle name="Total 22 4 2 4" xfId="18597"/>
    <cellStyle name="Total 22 4 2 4 2" xfId="39784"/>
    <cellStyle name="Total 22 4 2 5" xfId="29003"/>
    <cellStyle name="Total 22 4 2_Table 2A-1_EFT (Annual)" xfId="8825"/>
    <cellStyle name="Total 22 4 3" xfId="4820"/>
    <cellStyle name="Total 22 4 3 2" xfId="13080"/>
    <cellStyle name="Total 22 4 3 2 2" xfId="25086"/>
    <cellStyle name="Total 22 4 3 2 2 2" xfId="46272"/>
    <cellStyle name="Total 22 4 3 2 3" xfId="35668"/>
    <cellStyle name="Total 22 4 3 3" xfId="19973"/>
    <cellStyle name="Total 22 4 3 3 2" xfId="41160"/>
    <cellStyle name="Total 22 4 3 4" xfId="30477"/>
    <cellStyle name="Total 22 4 3_Table 2A-1_EFT (Annual)" xfId="8827"/>
    <cellStyle name="Total 22 4 4" xfId="10424"/>
    <cellStyle name="Total 22 4 4 2" xfId="22540"/>
    <cellStyle name="Total 22 4 4 2 2" xfId="43726"/>
    <cellStyle name="Total 22 4 4 3" xfId="33122"/>
    <cellStyle name="Total 22 4 5" xfId="17427"/>
    <cellStyle name="Total 22 4 5 2" xfId="38614"/>
    <cellStyle name="Total 22 4 6" xfId="27734"/>
    <cellStyle name="Total 22 4_Table 2A-1_EFT (Annual)" xfId="8824"/>
    <cellStyle name="Total 22 5" xfId="808"/>
    <cellStyle name="Total 22 5 2" xfId="4369"/>
    <cellStyle name="Total 22 5 2 2" xfId="12649"/>
    <cellStyle name="Total 22 5 2 2 2" xfId="24666"/>
    <cellStyle name="Total 22 5 2 2 2 2" xfId="45852"/>
    <cellStyle name="Total 22 5 2 2 3" xfId="35248"/>
    <cellStyle name="Total 22 5 2 3" xfId="19553"/>
    <cellStyle name="Total 22 5 2 3 2" xfId="40740"/>
    <cellStyle name="Total 22 5 2 4" xfId="30026"/>
    <cellStyle name="Total 22 5 2_Table 2A-1_EFT (Annual)" xfId="8829"/>
    <cellStyle name="Total 22 5 3" xfId="9997"/>
    <cellStyle name="Total 22 5 3 2" xfId="22120"/>
    <cellStyle name="Total 22 5 3 2 2" xfId="43306"/>
    <cellStyle name="Total 22 5 3 3" xfId="32702"/>
    <cellStyle name="Total 22 5 4" xfId="17007"/>
    <cellStyle name="Total 22 5 4 2" xfId="38194"/>
    <cellStyle name="Total 22 5 5" xfId="27283"/>
    <cellStyle name="Total 22 5_Table 2A-1_EFT (Annual)" xfId="8828"/>
    <cellStyle name="Total 22 6" xfId="1998"/>
    <cellStyle name="Total 22 6 2" xfId="5559"/>
    <cellStyle name="Total 22 6 2 2" xfId="13774"/>
    <cellStyle name="Total 22 6 2 2 2" xfId="25762"/>
    <cellStyle name="Total 22 6 2 2 2 2" xfId="46948"/>
    <cellStyle name="Total 22 6 2 2 3" xfId="36344"/>
    <cellStyle name="Total 22 6 2 3" xfId="20649"/>
    <cellStyle name="Total 22 6 2 3 2" xfId="41836"/>
    <cellStyle name="Total 22 6 2 4" xfId="31216"/>
    <cellStyle name="Total 22 6 2_Table 2A-1_EFT (Annual)" xfId="8831"/>
    <cellStyle name="Total 22 6 3" xfId="11118"/>
    <cellStyle name="Total 22 6 3 2" xfId="23216"/>
    <cellStyle name="Total 22 6 3 2 2" xfId="44402"/>
    <cellStyle name="Total 22 6 3 3" xfId="33798"/>
    <cellStyle name="Total 22 6 4" xfId="18103"/>
    <cellStyle name="Total 22 6 4 2" xfId="39290"/>
    <cellStyle name="Total 22 6 5" xfId="28473"/>
    <cellStyle name="Total 22 6_Table 2A-1_EFT (Annual)" xfId="8830"/>
    <cellStyle name="Total 22 7" xfId="3800"/>
    <cellStyle name="Total 22 7 2" xfId="12168"/>
    <cellStyle name="Total 22 7 2 2" xfId="24198"/>
    <cellStyle name="Total 22 7 2 2 2" xfId="45384"/>
    <cellStyle name="Total 22 7 2 3" xfId="34780"/>
    <cellStyle name="Total 22 7 3" xfId="19085"/>
    <cellStyle name="Total 22 7 3 2" xfId="40272"/>
    <cellStyle name="Total 22 7 4" xfId="29509"/>
    <cellStyle name="Total 22 7_Table 2A-1_EFT (Annual)" xfId="8832"/>
    <cellStyle name="Total 22 8" xfId="9487"/>
    <cellStyle name="Total 22 8 2" xfId="21652"/>
    <cellStyle name="Total 22 8 2 2" xfId="42838"/>
    <cellStyle name="Total 22 8 3" xfId="32234"/>
    <cellStyle name="Total 22 9" xfId="16539"/>
    <cellStyle name="Total 22 9 2" xfId="37726"/>
    <cellStyle name="Total 22_Table 2A-1_EFT (Annual)" xfId="3550"/>
    <cellStyle name="Total 23" xfId="215"/>
    <cellStyle name="Total 23 10" xfId="26770"/>
    <cellStyle name="Total 23 2" xfId="608"/>
    <cellStyle name="Total 23 2 2" xfId="1585"/>
    <cellStyle name="Total 23 2 2 2" xfId="2855"/>
    <cellStyle name="Total 23 2 2 2 2" xfId="6416"/>
    <cellStyle name="Total 23 2 2 2 2 2" xfId="14610"/>
    <cellStyle name="Total 23 2 2 2 2 2 2" xfId="26582"/>
    <cellStyle name="Total 23 2 2 2 2 2 2 2" xfId="47768"/>
    <cellStyle name="Total 23 2 2 2 2 2 3" xfId="37164"/>
    <cellStyle name="Total 23 2 2 2 2 3" xfId="21469"/>
    <cellStyle name="Total 23 2 2 2 2 3 2" xfId="42656"/>
    <cellStyle name="Total 23 2 2 2 2 4" xfId="32072"/>
    <cellStyle name="Total 23 2 2 2 2_Table 2A-1_EFT (Annual)" xfId="8835"/>
    <cellStyle name="Total 23 2 2 2 3" xfId="11952"/>
    <cellStyle name="Total 23 2 2 2 3 2" xfId="24036"/>
    <cellStyle name="Total 23 2 2 2 3 2 2" xfId="45222"/>
    <cellStyle name="Total 23 2 2 2 3 3" xfId="34618"/>
    <cellStyle name="Total 23 2 2 2 4" xfId="18923"/>
    <cellStyle name="Total 23 2 2 2 4 2" xfId="40110"/>
    <cellStyle name="Total 23 2 2 2 5" xfId="29329"/>
    <cellStyle name="Total 23 2 2 2_Table 2A-1_EFT (Annual)" xfId="8834"/>
    <cellStyle name="Total 23 2 2 3" xfId="5146"/>
    <cellStyle name="Total 23 2 2 3 2" xfId="13406"/>
    <cellStyle name="Total 23 2 2 3 2 2" xfId="25412"/>
    <cellStyle name="Total 23 2 2 3 2 2 2" xfId="46598"/>
    <cellStyle name="Total 23 2 2 3 2 3" xfId="35994"/>
    <cellStyle name="Total 23 2 2 3 3" xfId="20299"/>
    <cellStyle name="Total 23 2 2 3 3 2" xfId="41486"/>
    <cellStyle name="Total 23 2 2 3 4" xfId="30803"/>
    <cellStyle name="Total 23 2 2 3_Table 2A-1_EFT (Annual)" xfId="8836"/>
    <cellStyle name="Total 23 2 2 4" xfId="10750"/>
    <cellStyle name="Total 23 2 2 4 2" xfId="22866"/>
    <cellStyle name="Total 23 2 2 4 2 2" xfId="44052"/>
    <cellStyle name="Total 23 2 2 4 3" xfId="33448"/>
    <cellStyle name="Total 23 2 2 5" xfId="17753"/>
    <cellStyle name="Total 23 2 2 5 2" xfId="38940"/>
    <cellStyle name="Total 23 2 2 6" xfId="28060"/>
    <cellStyle name="Total 23 2 2_Table 2A-1_EFT (Annual)" xfId="8833"/>
    <cellStyle name="Total 23 2 3" xfId="1103"/>
    <cellStyle name="Total 23 2 3 2" xfId="4664"/>
    <cellStyle name="Total 23 2 3 2 2" xfId="12924"/>
    <cellStyle name="Total 23 2 3 2 2 2" xfId="24930"/>
    <cellStyle name="Total 23 2 3 2 2 2 2" xfId="46116"/>
    <cellStyle name="Total 23 2 3 2 2 3" xfId="35512"/>
    <cellStyle name="Total 23 2 3 2 3" xfId="19817"/>
    <cellStyle name="Total 23 2 3 2 3 2" xfId="41004"/>
    <cellStyle name="Total 23 2 3 2 4" xfId="30321"/>
    <cellStyle name="Total 23 2 3 2_Table 2A-1_EFT (Annual)" xfId="8838"/>
    <cellStyle name="Total 23 2 3 3" xfId="10268"/>
    <cellStyle name="Total 23 2 3 3 2" xfId="22384"/>
    <cellStyle name="Total 23 2 3 3 2 2" xfId="43570"/>
    <cellStyle name="Total 23 2 3 3 3" xfId="32966"/>
    <cellStyle name="Total 23 2 3 4" xfId="17271"/>
    <cellStyle name="Total 23 2 3 4 2" xfId="38458"/>
    <cellStyle name="Total 23 2 3 5" xfId="27578"/>
    <cellStyle name="Total 23 2 3_Table 2A-1_EFT (Annual)" xfId="8837"/>
    <cellStyle name="Total 23 2 4" xfId="2324"/>
    <cellStyle name="Total 23 2 4 2" xfId="5885"/>
    <cellStyle name="Total 23 2 4 2 2" xfId="14100"/>
    <cellStyle name="Total 23 2 4 2 2 2" xfId="26088"/>
    <cellStyle name="Total 23 2 4 2 2 2 2" xfId="47274"/>
    <cellStyle name="Total 23 2 4 2 2 3" xfId="36670"/>
    <cellStyle name="Total 23 2 4 2 3" xfId="20975"/>
    <cellStyle name="Total 23 2 4 2 3 2" xfId="42162"/>
    <cellStyle name="Total 23 2 4 2 4" xfId="31542"/>
    <cellStyle name="Total 23 2 4 2_Table 2A-1_EFT (Annual)" xfId="8840"/>
    <cellStyle name="Total 23 2 4 3" xfId="11444"/>
    <cellStyle name="Total 23 2 4 3 2" xfId="23542"/>
    <cellStyle name="Total 23 2 4 3 2 2" xfId="44728"/>
    <cellStyle name="Total 23 2 4 3 3" xfId="34124"/>
    <cellStyle name="Total 23 2 4 4" xfId="18429"/>
    <cellStyle name="Total 23 2 4 4 2" xfId="39616"/>
    <cellStyle name="Total 23 2 4 5" xfId="28799"/>
    <cellStyle name="Total 23 2 4_Table 2A-1_EFT (Annual)" xfId="8839"/>
    <cellStyle name="Total 23 2 5" xfId="4178"/>
    <cellStyle name="Total 23 2 5 2" xfId="12502"/>
    <cellStyle name="Total 23 2 5 2 2" xfId="24524"/>
    <cellStyle name="Total 23 2 5 2 2 2" xfId="45710"/>
    <cellStyle name="Total 23 2 5 2 3" xfId="35106"/>
    <cellStyle name="Total 23 2 5 3" xfId="19411"/>
    <cellStyle name="Total 23 2 5 3 2" xfId="40598"/>
    <cellStyle name="Total 23 2 5 4" xfId="29866"/>
    <cellStyle name="Total 23 2 5_Table 2A-1_EFT (Annual)" xfId="8841"/>
    <cellStyle name="Total 23 2 6" xfId="9841"/>
    <cellStyle name="Total 23 2 6 2" xfId="21978"/>
    <cellStyle name="Total 23 2 6 2 2" xfId="43164"/>
    <cellStyle name="Total 23 2 6 3" xfId="32560"/>
    <cellStyle name="Total 23 2 7" xfId="16865"/>
    <cellStyle name="Total 23 2 7 2" xfId="38052"/>
    <cellStyle name="Total 23 2 8" xfId="27123"/>
    <cellStyle name="Total 23 2_Table 2A-1_EFT (Annual)" xfId="3554"/>
    <cellStyle name="Total 23 3" xfId="443"/>
    <cellStyle name="Total 23 3 2" xfId="1426"/>
    <cellStyle name="Total 23 3 2 2" xfId="2696"/>
    <cellStyle name="Total 23 3 2 2 2" xfId="6257"/>
    <cellStyle name="Total 23 3 2 2 2 2" xfId="14451"/>
    <cellStyle name="Total 23 3 2 2 2 2 2" xfId="26423"/>
    <cellStyle name="Total 23 3 2 2 2 2 2 2" xfId="47609"/>
    <cellStyle name="Total 23 3 2 2 2 2 3" xfId="37005"/>
    <cellStyle name="Total 23 3 2 2 2 3" xfId="21310"/>
    <cellStyle name="Total 23 3 2 2 2 3 2" xfId="42497"/>
    <cellStyle name="Total 23 3 2 2 2 4" xfId="31913"/>
    <cellStyle name="Total 23 3 2 2 2_Table 2A-1_EFT (Annual)" xfId="8844"/>
    <cellStyle name="Total 23 3 2 2 3" xfId="11793"/>
    <cellStyle name="Total 23 3 2 2 3 2" xfId="23877"/>
    <cellStyle name="Total 23 3 2 2 3 2 2" xfId="45063"/>
    <cellStyle name="Total 23 3 2 2 3 3" xfId="34459"/>
    <cellStyle name="Total 23 3 2 2 4" xfId="18764"/>
    <cellStyle name="Total 23 3 2 2 4 2" xfId="39951"/>
    <cellStyle name="Total 23 3 2 2 5" xfId="29170"/>
    <cellStyle name="Total 23 3 2 2_Table 2A-1_EFT (Annual)" xfId="8843"/>
    <cellStyle name="Total 23 3 2 3" xfId="4987"/>
    <cellStyle name="Total 23 3 2 3 2" xfId="13247"/>
    <cellStyle name="Total 23 3 2 3 2 2" xfId="25253"/>
    <cellStyle name="Total 23 3 2 3 2 2 2" xfId="46439"/>
    <cellStyle name="Total 23 3 2 3 2 3" xfId="35835"/>
    <cellStyle name="Total 23 3 2 3 3" xfId="20140"/>
    <cellStyle name="Total 23 3 2 3 3 2" xfId="41327"/>
    <cellStyle name="Total 23 3 2 3 4" xfId="30644"/>
    <cellStyle name="Total 23 3 2 3_Table 2A-1_EFT (Annual)" xfId="8845"/>
    <cellStyle name="Total 23 3 2 4" xfId="10591"/>
    <cellStyle name="Total 23 3 2 4 2" xfId="22707"/>
    <cellStyle name="Total 23 3 2 4 2 2" xfId="43893"/>
    <cellStyle name="Total 23 3 2 4 3" xfId="33289"/>
    <cellStyle name="Total 23 3 2 5" xfId="17594"/>
    <cellStyle name="Total 23 3 2 5 2" xfId="38781"/>
    <cellStyle name="Total 23 3 2 6" xfId="27901"/>
    <cellStyle name="Total 23 3 2_Table 2A-1_EFT (Annual)" xfId="8842"/>
    <cellStyle name="Total 23 3 3" xfId="968"/>
    <cellStyle name="Total 23 3 3 2" xfId="4529"/>
    <cellStyle name="Total 23 3 3 2 2" xfId="12791"/>
    <cellStyle name="Total 23 3 3 2 2 2" xfId="24801"/>
    <cellStyle name="Total 23 3 3 2 2 2 2" xfId="45987"/>
    <cellStyle name="Total 23 3 3 2 2 3" xfId="35383"/>
    <cellStyle name="Total 23 3 3 2 3" xfId="19688"/>
    <cellStyle name="Total 23 3 3 2 3 2" xfId="40875"/>
    <cellStyle name="Total 23 3 3 2 4" xfId="30186"/>
    <cellStyle name="Total 23 3 3 2_Table 2A-1_EFT (Annual)" xfId="8847"/>
    <cellStyle name="Total 23 3 3 3" xfId="10138"/>
    <cellStyle name="Total 23 3 3 3 2" xfId="22255"/>
    <cellStyle name="Total 23 3 3 3 2 2" xfId="43441"/>
    <cellStyle name="Total 23 3 3 3 3" xfId="32837"/>
    <cellStyle name="Total 23 3 3 4" xfId="17142"/>
    <cellStyle name="Total 23 3 3 4 2" xfId="38329"/>
    <cellStyle name="Total 23 3 3 5" xfId="27443"/>
    <cellStyle name="Total 23 3 3_Table 2A-1_EFT (Annual)" xfId="8846"/>
    <cellStyle name="Total 23 3 4" xfId="2165"/>
    <cellStyle name="Total 23 3 4 2" xfId="5726"/>
    <cellStyle name="Total 23 3 4 2 2" xfId="13941"/>
    <cellStyle name="Total 23 3 4 2 2 2" xfId="25929"/>
    <cellStyle name="Total 23 3 4 2 2 2 2" xfId="47115"/>
    <cellStyle name="Total 23 3 4 2 2 3" xfId="36511"/>
    <cellStyle name="Total 23 3 4 2 3" xfId="20816"/>
    <cellStyle name="Total 23 3 4 2 3 2" xfId="42003"/>
    <cellStyle name="Total 23 3 4 2 4" xfId="31383"/>
    <cellStyle name="Total 23 3 4 2_Table 2A-1_EFT (Annual)" xfId="8849"/>
    <cellStyle name="Total 23 3 4 3" xfId="11285"/>
    <cellStyle name="Total 23 3 4 3 2" xfId="23383"/>
    <cellStyle name="Total 23 3 4 3 2 2" xfId="44569"/>
    <cellStyle name="Total 23 3 4 3 3" xfId="33965"/>
    <cellStyle name="Total 23 3 4 4" xfId="18270"/>
    <cellStyle name="Total 23 3 4 4 2" xfId="39457"/>
    <cellStyle name="Total 23 3 4 5" xfId="28640"/>
    <cellStyle name="Total 23 3 4_Table 2A-1_EFT (Annual)" xfId="8848"/>
    <cellStyle name="Total 23 3 5" xfId="4013"/>
    <cellStyle name="Total 23 3 5 2" xfId="12341"/>
    <cellStyle name="Total 23 3 5 2 2" xfId="24365"/>
    <cellStyle name="Total 23 3 5 2 2 2" xfId="45551"/>
    <cellStyle name="Total 23 3 5 2 3" xfId="34947"/>
    <cellStyle name="Total 23 3 5 3" xfId="19252"/>
    <cellStyle name="Total 23 3 5 3 2" xfId="40439"/>
    <cellStyle name="Total 23 3 5 4" xfId="29701"/>
    <cellStyle name="Total 23 3 5_Table 2A-1_EFT (Annual)" xfId="8850"/>
    <cellStyle name="Total 23 3 6" xfId="9678"/>
    <cellStyle name="Total 23 3 6 2" xfId="21819"/>
    <cellStyle name="Total 23 3 6 2 2" xfId="43005"/>
    <cellStyle name="Total 23 3 6 3" xfId="32401"/>
    <cellStyle name="Total 23 3 7" xfId="16706"/>
    <cellStyle name="Total 23 3 7 2" xfId="37893"/>
    <cellStyle name="Total 23 3 8" xfId="26958"/>
    <cellStyle name="Total 23 3_Table 2A-1_EFT (Annual)" xfId="3555"/>
    <cellStyle name="Total 23 4" xfId="1263"/>
    <cellStyle name="Total 23 4 2" xfId="2533"/>
    <cellStyle name="Total 23 4 2 2" xfId="6094"/>
    <cellStyle name="Total 23 4 2 2 2" xfId="14288"/>
    <cellStyle name="Total 23 4 2 2 2 2" xfId="26260"/>
    <cellStyle name="Total 23 4 2 2 2 2 2" xfId="47446"/>
    <cellStyle name="Total 23 4 2 2 2 3" xfId="36842"/>
    <cellStyle name="Total 23 4 2 2 3" xfId="21147"/>
    <cellStyle name="Total 23 4 2 2 3 2" xfId="42334"/>
    <cellStyle name="Total 23 4 2 2 4" xfId="31750"/>
    <cellStyle name="Total 23 4 2 2_Table 2A-1_EFT (Annual)" xfId="8853"/>
    <cellStyle name="Total 23 4 2 3" xfId="11630"/>
    <cellStyle name="Total 23 4 2 3 2" xfId="23714"/>
    <cellStyle name="Total 23 4 2 3 2 2" xfId="44900"/>
    <cellStyle name="Total 23 4 2 3 3" xfId="34296"/>
    <cellStyle name="Total 23 4 2 4" xfId="18601"/>
    <cellStyle name="Total 23 4 2 4 2" xfId="39788"/>
    <cellStyle name="Total 23 4 2 5" xfId="29007"/>
    <cellStyle name="Total 23 4 2_Table 2A-1_EFT (Annual)" xfId="8852"/>
    <cellStyle name="Total 23 4 3" xfId="4824"/>
    <cellStyle name="Total 23 4 3 2" xfId="13084"/>
    <cellStyle name="Total 23 4 3 2 2" xfId="25090"/>
    <cellStyle name="Total 23 4 3 2 2 2" xfId="46276"/>
    <cellStyle name="Total 23 4 3 2 3" xfId="35672"/>
    <cellStyle name="Total 23 4 3 3" xfId="19977"/>
    <cellStyle name="Total 23 4 3 3 2" xfId="41164"/>
    <cellStyle name="Total 23 4 3 4" xfId="30481"/>
    <cellStyle name="Total 23 4 3_Table 2A-1_EFT (Annual)" xfId="8854"/>
    <cellStyle name="Total 23 4 4" xfId="10428"/>
    <cellStyle name="Total 23 4 4 2" xfId="22544"/>
    <cellStyle name="Total 23 4 4 2 2" xfId="43730"/>
    <cellStyle name="Total 23 4 4 3" xfId="33126"/>
    <cellStyle name="Total 23 4 5" xfId="17431"/>
    <cellStyle name="Total 23 4 5 2" xfId="38618"/>
    <cellStyle name="Total 23 4 6" xfId="27738"/>
    <cellStyle name="Total 23 4_Table 2A-1_EFT (Annual)" xfId="8851"/>
    <cellStyle name="Total 23 5" xfId="812"/>
    <cellStyle name="Total 23 5 2" xfId="4373"/>
    <cellStyle name="Total 23 5 2 2" xfId="12653"/>
    <cellStyle name="Total 23 5 2 2 2" xfId="24670"/>
    <cellStyle name="Total 23 5 2 2 2 2" xfId="45856"/>
    <cellStyle name="Total 23 5 2 2 3" xfId="35252"/>
    <cellStyle name="Total 23 5 2 3" xfId="19557"/>
    <cellStyle name="Total 23 5 2 3 2" xfId="40744"/>
    <cellStyle name="Total 23 5 2 4" xfId="30030"/>
    <cellStyle name="Total 23 5 2_Table 2A-1_EFT (Annual)" xfId="8856"/>
    <cellStyle name="Total 23 5 3" xfId="10001"/>
    <cellStyle name="Total 23 5 3 2" xfId="22124"/>
    <cellStyle name="Total 23 5 3 2 2" xfId="43310"/>
    <cellStyle name="Total 23 5 3 3" xfId="32706"/>
    <cellStyle name="Total 23 5 4" xfId="17011"/>
    <cellStyle name="Total 23 5 4 2" xfId="38198"/>
    <cellStyle name="Total 23 5 5" xfId="27287"/>
    <cellStyle name="Total 23 5_Table 2A-1_EFT (Annual)" xfId="8855"/>
    <cellStyle name="Total 23 6" xfId="2002"/>
    <cellStyle name="Total 23 6 2" xfId="5563"/>
    <cellStyle name="Total 23 6 2 2" xfId="13778"/>
    <cellStyle name="Total 23 6 2 2 2" xfId="25766"/>
    <cellStyle name="Total 23 6 2 2 2 2" xfId="46952"/>
    <cellStyle name="Total 23 6 2 2 3" xfId="36348"/>
    <cellStyle name="Total 23 6 2 3" xfId="20653"/>
    <cellStyle name="Total 23 6 2 3 2" xfId="41840"/>
    <cellStyle name="Total 23 6 2 4" xfId="31220"/>
    <cellStyle name="Total 23 6 2_Table 2A-1_EFT (Annual)" xfId="8858"/>
    <cellStyle name="Total 23 6 3" xfId="11122"/>
    <cellStyle name="Total 23 6 3 2" xfId="23220"/>
    <cellStyle name="Total 23 6 3 2 2" xfId="44406"/>
    <cellStyle name="Total 23 6 3 3" xfId="33802"/>
    <cellStyle name="Total 23 6 4" xfId="18107"/>
    <cellStyle name="Total 23 6 4 2" xfId="39294"/>
    <cellStyle name="Total 23 6 5" xfId="28477"/>
    <cellStyle name="Total 23 6_Table 2A-1_EFT (Annual)" xfId="8857"/>
    <cellStyle name="Total 23 7" xfId="3804"/>
    <cellStyle name="Total 23 7 2" xfId="12172"/>
    <cellStyle name="Total 23 7 2 2" xfId="24202"/>
    <cellStyle name="Total 23 7 2 2 2" xfId="45388"/>
    <cellStyle name="Total 23 7 2 3" xfId="34784"/>
    <cellStyle name="Total 23 7 3" xfId="19089"/>
    <cellStyle name="Total 23 7 3 2" xfId="40276"/>
    <cellStyle name="Total 23 7 4" xfId="29513"/>
    <cellStyle name="Total 23 7_Table 2A-1_EFT (Annual)" xfId="8859"/>
    <cellStyle name="Total 23 8" xfId="9491"/>
    <cellStyle name="Total 23 8 2" xfId="21656"/>
    <cellStyle name="Total 23 8 2 2" xfId="42842"/>
    <cellStyle name="Total 23 8 3" xfId="32238"/>
    <cellStyle name="Total 23 9" xfId="16543"/>
    <cellStyle name="Total 23 9 2" xfId="37730"/>
    <cellStyle name="Total 23_Table 2A-1_EFT (Annual)" xfId="3553"/>
    <cellStyle name="Total 24" xfId="198"/>
    <cellStyle name="Total 24 10" xfId="26753"/>
    <cellStyle name="Total 24 2" xfId="591"/>
    <cellStyle name="Total 24 2 2" xfId="1568"/>
    <cellStyle name="Total 24 2 2 2" xfId="2838"/>
    <cellStyle name="Total 24 2 2 2 2" xfId="6399"/>
    <cellStyle name="Total 24 2 2 2 2 2" xfId="14593"/>
    <cellStyle name="Total 24 2 2 2 2 2 2" xfId="26565"/>
    <cellStyle name="Total 24 2 2 2 2 2 2 2" xfId="47751"/>
    <cellStyle name="Total 24 2 2 2 2 2 3" xfId="37147"/>
    <cellStyle name="Total 24 2 2 2 2 3" xfId="21452"/>
    <cellStyle name="Total 24 2 2 2 2 3 2" xfId="42639"/>
    <cellStyle name="Total 24 2 2 2 2 4" xfId="32055"/>
    <cellStyle name="Total 24 2 2 2 2_Table 2A-1_EFT (Annual)" xfId="8862"/>
    <cellStyle name="Total 24 2 2 2 3" xfId="11935"/>
    <cellStyle name="Total 24 2 2 2 3 2" xfId="24019"/>
    <cellStyle name="Total 24 2 2 2 3 2 2" xfId="45205"/>
    <cellStyle name="Total 24 2 2 2 3 3" xfId="34601"/>
    <cellStyle name="Total 24 2 2 2 4" xfId="18906"/>
    <cellStyle name="Total 24 2 2 2 4 2" xfId="40093"/>
    <cellStyle name="Total 24 2 2 2 5" xfId="29312"/>
    <cellStyle name="Total 24 2 2 2_Table 2A-1_EFT (Annual)" xfId="8861"/>
    <cellStyle name="Total 24 2 2 3" xfId="5129"/>
    <cellStyle name="Total 24 2 2 3 2" xfId="13389"/>
    <cellStyle name="Total 24 2 2 3 2 2" xfId="25395"/>
    <cellStyle name="Total 24 2 2 3 2 2 2" xfId="46581"/>
    <cellStyle name="Total 24 2 2 3 2 3" xfId="35977"/>
    <cellStyle name="Total 24 2 2 3 3" xfId="20282"/>
    <cellStyle name="Total 24 2 2 3 3 2" xfId="41469"/>
    <cellStyle name="Total 24 2 2 3 4" xfId="30786"/>
    <cellStyle name="Total 24 2 2 3_Table 2A-1_EFT (Annual)" xfId="8863"/>
    <cellStyle name="Total 24 2 2 4" xfId="10733"/>
    <cellStyle name="Total 24 2 2 4 2" xfId="22849"/>
    <cellStyle name="Total 24 2 2 4 2 2" xfId="44035"/>
    <cellStyle name="Total 24 2 2 4 3" xfId="33431"/>
    <cellStyle name="Total 24 2 2 5" xfId="17736"/>
    <cellStyle name="Total 24 2 2 5 2" xfId="38923"/>
    <cellStyle name="Total 24 2 2 6" xfId="28043"/>
    <cellStyle name="Total 24 2 2_Table 2A-1_EFT (Annual)" xfId="8860"/>
    <cellStyle name="Total 24 2 3" xfId="1089"/>
    <cellStyle name="Total 24 2 3 2" xfId="4650"/>
    <cellStyle name="Total 24 2 3 2 2" xfId="12910"/>
    <cellStyle name="Total 24 2 3 2 2 2" xfId="24916"/>
    <cellStyle name="Total 24 2 3 2 2 2 2" xfId="46102"/>
    <cellStyle name="Total 24 2 3 2 2 3" xfId="35498"/>
    <cellStyle name="Total 24 2 3 2 3" xfId="19803"/>
    <cellStyle name="Total 24 2 3 2 3 2" xfId="40990"/>
    <cellStyle name="Total 24 2 3 2 4" xfId="30307"/>
    <cellStyle name="Total 24 2 3 2_Table 2A-1_EFT (Annual)" xfId="8865"/>
    <cellStyle name="Total 24 2 3 3" xfId="10254"/>
    <cellStyle name="Total 24 2 3 3 2" xfId="22370"/>
    <cellStyle name="Total 24 2 3 3 2 2" xfId="43556"/>
    <cellStyle name="Total 24 2 3 3 3" xfId="32952"/>
    <cellStyle name="Total 24 2 3 4" xfId="17257"/>
    <cellStyle name="Total 24 2 3 4 2" xfId="38444"/>
    <cellStyle name="Total 24 2 3 5" xfId="27564"/>
    <cellStyle name="Total 24 2 3_Table 2A-1_EFT (Annual)" xfId="8864"/>
    <cellStyle name="Total 24 2 4" xfId="2307"/>
    <cellStyle name="Total 24 2 4 2" xfId="5868"/>
    <cellStyle name="Total 24 2 4 2 2" xfId="14083"/>
    <cellStyle name="Total 24 2 4 2 2 2" xfId="26071"/>
    <cellStyle name="Total 24 2 4 2 2 2 2" xfId="47257"/>
    <cellStyle name="Total 24 2 4 2 2 3" xfId="36653"/>
    <cellStyle name="Total 24 2 4 2 3" xfId="20958"/>
    <cellStyle name="Total 24 2 4 2 3 2" xfId="42145"/>
    <cellStyle name="Total 24 2 4 2 4" xfId="31525"/>
    <cellStyle name="Total 24 2 4 2_Table 2A-1_EFT (Annual)" xfId="8867"/>
    <cellStyle name="Total 24 2 4 3" xfId="11427"/>
    <cellStyle name="Total 24 2 4 3 2" xfId="23525"/>
    <cellStyle name="Total 24 2 4 3 2 2" xfId="44711"/>
    <cellStyle name="Total 24 2 4 3 3" xfId="34107"/>
    <cellStyle name="Total 24 2 4 4" xfId="18412"/>
    <cellStyle name="Total 24 2 4 4 2" xfId="39599"/>
    <cellStyle name="Total 24 2 4 5" xfId="28782"/>
    <cellStyle name="Total 24 2 4_Table 2A-1_EFT (Annual)" xfId="8866"/>
    <cellStyle name="Total 24 2 5" xfId="4161"/>
    <cellStyle name="Total 24 2 5 2" xfId="12485"/>
    <cellStyle name="Total 24 2 5 2 2" xfId="24507"/>
    <cellStyle name="Total 24 2 5 2 2 2" xfId="45693"/>
    <cellStyle name="Total 24 2 5 2 3" xfId="35089"/>
    <cellStyle name="Total 24 2 5 3" xfId="19394"/>
    <cellStyle name="Total 24 2 5 3 2" xfId="40581"/>
    <cellStyle name="Total 24 2 5 4" xfId="29849"/>
    <cellStyle name="Total 24 2 5_Table 2A-1_EFT (Annual)" xfId="8868"/>
    <cellStyle name="Total 24 2 6" xfId="9824"/>
    <cellStyle name="Total 24 2 6 2" xfId="21961"/>
    <cellStyle name="Total 24 2 6 2 2" xfId="43147"/>
    <cellStyle name="Total 24 2 6 3" xfId="32543"/>
    <cellStyle name="Total 24 2 7" xfId="16848"/>
    <cellStyle name="Total 24 2 7 2" xfId="38035"/>
    <cellStyle name="Total 24 2 8" xfId="27106"/>
    <cellStyle name="Total 24 2_Table 2A-1_EFT (Annual)" xfId="3557"/>
    <cellStyle name="Total 24 3" xfId="427"/>
    <cellStyle name="Total 24 3 2" xfId="1410"/>
    <cellStyle name="Total 24 3 2 2" xfId="2680"/>
    <cellStyle name="Total 24 3 2 2 2" xfId="6241"/>
    <cellStyle name="Total 24 3 2 2 2 2" xfId="14435"/>
    <cellStyle name="Total 24 3 2 2 2 2 2" xfId="26407"/>
    <cellStyle name="Total 24 3 2 2 2 2 2 2" xfId="47593"/>
    <cellStyle name="Total 24 3 2 2 2 2 3" xfId="36989"/>
    <cellStyle name="Total 24 3 2 2 2 3" xfId="21294"/>
    <cellStyle name="Total 24 3 2 2 2 3 2" xfId="42481"/>
    <cellStyle name="Total 24 3 2 2 2 4" xfId="31897"/>
    <cellStyle name="Total 24 3 2 2 2_Table 2A-1_EFT (Annual)" xfId="8871"/>
    <cellStyle name="Total 24 3 2 2 3" xfId="11777"/>
    <cellStyle name="Total 24 3 2 2 3 2" xfId="23861"/>
    <cellStyle name="Total 24 3 2 2 3 2 2" xfId="45047"/>
    <cellStyle name="Total 24 3 2 2 3 3" xfId="34443"/>
    <cellStyle name="Total 24 3 2 2 4" xfId="18748"/>
    <cellStyle name="Total 24 3 2 2 4 2" xfId="39935"/>
    <cellStyle name="Total 24 3 2 2 5" xfId="29154"/>
    <cellStyle name="Total 24 3 2 2_Table 2A-1_EFT (Annual)" xfId="8870"/>
    <cellStyle name="Total 24 3 2 3" xfId="4971"/>
    <cellStyle name="Total 24 3 2 3 2" xfId="13231"/>
    <cellStyle name="Total 24 3 2 3 2 2" xfId="25237"/>
    <cellStyle name="Total 24 3 2 3 2 2 2" xfId="46423"/>
    <cellStyle name="Total 24 3 2 3 2 3" xfId="35819"/>
    <cellStyle name="Total 24 3 2 3 3" xfId="20124"/>
    <cellStyle name="Total 24 3 2 3 3 2" xfId="41311"/>
    <cellStyle name="Total 24 3 2 3 4" xfId="30628"/>
    <cellStyle name="Total 24 3 2 3_Table 2A-1_EFT (Annual)" xfId="8872"/>
    <cellStyle name="Total 24 3 2 4" xfId="10575"/>
    <cellStyle name="Total 24 3 2 4 2" xfId="22691"/>
    <cellStyle name="Total 24 3 2 4 2 2" xfId="43877"/>
    <cellStyle name="Total 24 3 2 4 3" xfId="33273"/>
    <cellStyle name="Total 24 3 2 5" xfId="17578"/>
    <cellStyle name="Total 24 3 2 5 2" xfId="38765"/>
    <cellStyle name="Total 24 3 2 6" xfId="27885"/>
    <cellStyle name="Total 24 3 2_Table 2A-1_EFT (Annual)" xfId="8869"/>
    <cellStyle name="Total 24 3 3" xfId="955"/>
    <cellStyle name="Total 24 3 3 2" xfId="4516"/>
    <cellStyle name="Total 24 3 3 2 2" xfId="12778"/>
    <cellStyle name="Total 24 3 3 2 2 2" xfId="24788"/>
    <cellStyle name="Total 24 3 3 2 2 2 2" xfId="45974"/>
    <cellStyle name="Total 24 3 3 2 2 3" xfId="35370"/>
    <cellStyle name="Total 24 3 3 2 3" xfId="19675"/>
    <cellStyle name="Total 24 3 3 2 3 2" xfId="40862"/>
    <cellStyle name="Total 24 3 3 2 4" xfId="30173"/>
    <cellStyle name="Total 24 3 3 2_Table 2A-1_EFT (Annual)" xfId="8874"/>
    <cellStyle name="Total 24 3 3 3" xfId="10125"/>
    <cellStyle name="Total 24 3 3 3 2" xfId="22242"/>
    <cellStyle name="Total 24 3 3 3 2 2" xfId="43428"/>
    <cellStyle name="Total 24 3 3 3 3" xfId="32824"/>
    <cellStyle name="Total 24 3 3 4" xfId="17129"/>
    <cellStyle name="Total 24 3 3 4 2" xfId="38316"/>
    <cellStyle name="Total 24 3 3 5" xfId="27430"/>
    <cellStyle name="Total 24 3 3_Table 2A-1_EFT (Annual)" xfId="8873"/>
    <cellStyle name="Total 24 3 4" xfId="2149"/>
    <cellStyle name="Total 24 3 4 2" xfId="5710"/>
    <cellStyle name="Total 24 3 4 2 2" xfId="13925"/>
    <cellStyle name="Total 24 3 4 2 2 2" xfId="25913"/>
    <cellStyle name="Total 24 3 4 2 2 2 2" xfId="47099"/>
    <cellStyle name="Total 24 3 4 2 2 3" xfId="36495"/>
    <cellStyle name="Total 24 3 4 2 3" xfId="20800"/>
    <cellStyle name="Total 24 3 4 2 3 2" xfId="41987"/>
    <cellStyle name="Total 24 3 4 2 4" xfId="31367"/>
    <cellStyle name="Total 24 3 4 2_Table 2A-1_EFT (Annual)" xfId="8876"/>
    <cellStyle name="Total 24 3 4 3" xfId="11269"/>
    <cellStyle name="Total 24 3 4 3 2" xfId="23367"/>
    <cellStyle name="Total 24 3 4 3 2 2" xfId="44553"/>
    <cellStyle name="Total 24 3 4 3 3" xfId="33949"/>
    <cellStyle name="Total 24 3 4 4" xfId="18254"/>
    <cellStyle name="Total 24 3 4 4 2" xfId="39441"/>
    <cellStyle name="Total 24 3 4 5" xfId="28624"/>
    <cellStyle name="Total 24 3 4_Table 2A-1_EFT (Annual)" xfId="8875"/>
    <cellStyle name="Total 24 3 5" xfId="3997"/>
    <cellStyle name="Total 24 3 5 2" xfId="12325"/>
    <cellStyle name="Total 24 3 5 2 2" xfId="24349"/>
    <cellStyle name="Total 24 3 5 2 2 2" xfId="45535"/>
    <cellStyle name="Total 24 3 5 2 3" xfId="34931"/>
    <cellStyle name="Total 24 3 5 3" xfId="19236"/>
    <cellStyle name="Total 24 3 5 3 2" xfId="40423"/>
    <cellStyle name="Total 24 3 5 4" xfId="29685"/>
    <cellStyle name="Total 24 3 5_Table 2A-1_EFT (Annual)" xfId="8877"/>
    <cellStyle name="Total 24 3 6" xfId="9662"/>
    <cellStyle name="Total 24 3 6 2" xfId="21803"/>
    <cellStyle name="Total 24 3 6 2 2" xfId="42989"/>
    <cellStyle name="Total 24 3 6 3" xfId="32385"/>
    <cellStyle name="Total 24 3 7" xfId="16690"/>
    <cellStyle name="Total 24 3 7 2" xfId="37877"/>
    <cellStyle name="Total 24 3 8" xfId="26942"/>
    <cellStyle name="Total 24 3_Table 2A-1_EFT (Annual)" xfId="3558"/>
    <cellStyle name="Total 24 4" xfId="1246"/>
    <cellStyle name="Total 24 4 2" xfId="2516"/>
    <cellStyle name="Total 24 4 2 2" xfId="6077"/>
    <cellStyle name="Total 24 4 2 2 2" xfId="14271"/>
    <cellStyle name="Total 24 4 2 2 2 2" xfId="26243"/>
    <cellStyle name="Total 24 4 2 2 2 2 2" xfId="47429"/>
    <cellStyle name="Total 24 4 2 2 2 3" xfId="36825"/>
    <cellStyle name="Total 24 4 2 2 3" xfId="21130"/>
    <cellStyle name="Total 24 4 2 2 3 2" xfId="42317"/>
    <cellStyle name="Total 24 4 2 2 4" xfId="31733"/>
    <cellStyle name="Total 24 4 2 2_Table 2A-1_EFT (Annual)" xfId="8880"/>
    <cellStyle name="Total 24 4 2 3" xfId="11613"/>
    <cellStyle name="Total 24 4 2 3 2" xfId="23697"/>
    <cellStyle name="Total 24 4 2 3 2 2" xfId="44883"/>
    <cellStyle name="Total 24 4 2 3 3" xfId="34279"/>
    <cellStyle name="Total 24 4 2 4" xfId="18584"/>
    <cellStyle name="Total 24 4 2 4 2" xfId="39771"/>
    <cellStyle name="Total 24 4 2 5" xfId="28990"/>
    <cellStyle name="Total 24 4 2_Table 2A-1_EFT (Annual)" xfId="8879"/>
    <cellStyle name="Total 24 4 3" xfId="4807"/>
    <cellStyle name="Total 24 4 3 2" xfId="13067"/>
    <cellStyle name="Total 24 4 3 2 2" xfId="25073"/>
    <cellStyle name="Total 24 4 3 2 2 2" xfId="46259"/>
    <cellStyle name="Total 24 4 3 2 3" xfId="35655"/>
    <cellStyle name="Total 24 4 3 3" xfId="19960"/>
    <cellStyle name="Total 24 4 3 3 2" xfId="41147"/>
    <cellStyle name="Total 24 4 3 4" xfId="30464"/>
    <cellStyle name="Total 24 4 3_Table 2A-1_EFT (Annual)" xfId="8881"/>
    <cellStyle name="Total 24 4 4" xfId="10411"/>
    <cellStyle name="Total 24 4 4 2" xfId="22527"/>
    <cellStyle name="Total 24 4 4 2 2" xfId="43713"/>
    <cellStyle name="Total 24 4 4 3" xfId="33109"/>
    <cellStyle name="Total 24 4 5" xfId="17414"/>
    <cellStyle name="Total 24 4 5 2" xfId="38601"/>
    <cellStyle name="Total 24 4 6" xfId="27721"/>
    <cellStyle name="Total 24 4_Table 2A-1_EFT (Annual)" xfId="8878"/>
    <cellStyle name="Total 24 5" xfId="798"/>
    <cellStyle name="Total 24 5 2" xfId="4359"/>
    <cellStyle name="Total 24 5 2 2" xfId="12639"/>
    <cellStyle name="Total 24 5 2 2 2" xfId="24656"/>
    <cellStyle name="Total 24 5 2 2 2 2" xfId="45842"/>
    <cellStyle name="Total 24 5 2 2 3" xfId="35238"/>
    <cellStyle name="Total 24 5 2 3" xfId="19543"/>
    <cellStyle name="Total 24 5 2 3 2" xfId="40730"/>
    <cellStyle name="Total 24 5 2 4" xfId="30016"/>
    <cellStyle name="Total 24 5 2_Table 2A-1_EFT (Annual)" xfId="8883"/>
    <cellStyle name="Total 24 5 3" xfId="9987"/>
    <cellStyle name="Total 24 5 3 2" xfId="22110"/>
    <cellStyle name="Total 24 5 3 2 2" xfId="43296"/>
    <cellStyle name="Total 24 5 3 3" xfId="32692"/>
    <cellStyle name="Total 24 5 4" xfId="16997"/>
    <cellStyle name="Total 24 5 4 2" xfId="38184"/>
    <cellStyle name="Total 24 5 5" xfId="27273"/>
    <cellStyle name="Total 24 5_Table 2A-1_EFT (Annual)" xfId="8882"/>
    <cellStyle name="Total 24 6" xfId="1985"/>
    <cellStyle name="Total 24 6 2" xfId="5546"/>
    <cellStyle name="Total 24 6 2 2" xfId="13761"/>
    <cellStyle name="Total 24 6 2 2 2" xfId="25749"/>
    <cellStyle name="Total 24 6 2 2 2 2" xfId="46935"/>
    <cellStyle name="Total 24 6 2 2 3" xfId="36331"/>
    <cellStyle name="Total 24 6 2 3" xfId="20636"/>
    <cellStyle name="Total 24 6 2 3 2" xfId="41823"/>
    <cellStyle name="Total 24 6 2 4" xfId="31203"/>
    <cellStyle name="Total 24 6 2_Table 2A-1_EFT (Annual)" xfId="8885"/>
    <cellStyle name="Total 24 6 3" xfId="11105"/>
    <cellStyle name="Total 24 6 3 2" xfId="23203"/>
    <cellStyle name="Total 24 6 3 2 2" xfId="44389"/>
    <cellStyle name="Total 24 6 3 3" xfId="33785"/>
    <cellStyle name="Total 24 6 4" xfId="18090"/>
    <cellStyle name="Total 24 6 4 2" xfId="39277"/>
    <cellStyle name="Total 24 6 5" xfId="28460"/>
    <cellStyle name="Total 24 6_Table 2A-1_EFT (Annual)" xfId="8884"/>
    <cellStyle name="Total 24 7" xfId="3787"/>
    <cellStyle name="Total 24 7 2" xfId="12155"/>
    <cellStyle name="Total 24 7 2 2" xfId="24185"/>
    <cellStyle name="Total 24 7 2 2 2" xfId="45371"/>
    <cellStyle name="Total 24 7 2 3" xfId="34767"/>
    <cellStyle name="Total 24 7 3" xfId="19072"/>
    <cellStyle name="Total 24 7 3 2" xfId="40259"/>
    <cellStyle name="Total 24 7 4" xfId="29496"/>
    <cellStyle name="Total 24 7_Table 2A-1_EFT (Annual)" xfId="8886"/>
    <cellStyle name="Total 24 8" xfId="9474"/>
    <cellStyle name="Total 24 8 2" xfId="21639"/>
    <cellStyle name="Total 24 8 2 2" xfId="42825"/>
    <cellStyle name="Total 24 8 3" xfId="32221"/>
    <cellStyle name="Total 24 9" xfId="16526"/>
    <cellStyle name="Total 24 9 2" xfId="37713"/>
    <cellStyle name="Total 24_Table 2A-1_EFT (Annual)" xfId="3556"/>
    <cellStyle name="Total 25" xfId="241"/>
    <cellStyle name="Total 25 10" xfId="26796"/>
    <cellStyle name="Total 25 2" xfId="628"/>
    <cellStyle name="Total 25 2 2" xfId="1605"/>
    <cellStyle name="Total 25 2 2 2" xfId="2875"/>
    <cellStyle name="Total 25 2 2 2 2" xfId="6436"/>
    <cellStyle name="Total 25 2 2 2 2 2" xfId="14630"/>
    <cellStyle name="Total 25 2 2 2 2 2 2" xfId="26602"/>
    <cellStyle name="Total 25 2 2 2 2 2 2 2" xfId="47788"/>
    <cellStyle name="Total 25 2 2 2 2 2 3" xfId="37184"/>
    <cellStyle name="Total 25 2 2 2 2 3" xfId="21489"/>
    <cellStyle name="Total 25 2 2 2 2 3 2" xfId="42676"/>
    <cellStyle name="Total 25 2 2 2 2 4" xfId="32092"/>
    <cellStyle name="Total 25 2 2 2 2_Table 2A-1_EFT (Annual)" xfId="8889"/>
    <cellStyle name="Total 25 2 2 2 3" xfId="11972"/>
    <cellStyle name="Total 25 2 2 2 3 2" xfId="24056"/>
    <cellStyle name="Total 25 2 2 2 3 2 2" xfId="45242"/>
    <cellStyle name="Total 25 2 2 2 3 3" xfId="34638"/>
    <cellStyle name="Total 25 2 2 2 4" xfId="18943"/>
    <cellStyle name="Total 25 2 2 2 4 2" xfId="40130"/>
    <cellStyle name="Total 25 2 2 2 5" xfId="29349"/>
    <cellStyle name="Total 25 2 2 2_Table 2A-1_EFT (Annual)" xfId="8888"/>
    <cellStyle name="Total 25 2 2 3" xfId="5166"/>
    <cellStyle name="Total 25 2 2 3 2" xfId="13426"/>
    <cellStyle name="Total 25 2 2 3 2 2" xfId="25432"/>
    <cellStyle name="Total 25 2 2 3 2 2 2" xfId="46618"/>
    <cellStyle name="Total 25 2 2 3 2 3" xfId="36014"/>
    <cellStyle name="Total 25 2 2 3 3" xfId="20319"/>
    <cellStyle name="Total 25 2 2 3 3 2" xfId="41506"/>
    <cellStyle name="Total 25 2 2 3 4" xfId="30823"/>
    <cellStyle name="Total 25 2 2 3_Table 2A-1_EFT (Annual)" xfId="8890"/>
    <cellStyle name="Total 25 2 2 4" xfId="10770"/>
    <cellStyle name="Total 25 2 2 4 2" xfId="22886"/>
    <cellStyle name="Total 25 2 2 4 2 2" xfId="44072"/>
    <cellStyle name="Total 25 2 2 4 3" xfId="33468"/>
    <cellStyle name="Total 25 2 2 5" xfId="17773"/>
    <cellStyle name="Total 25 2 2 5 2" xfId="38960"/>
    <cellStyle name="Total 25 2 2 6" xfId="28080"/>
    <cellStyle name="Total 25 2 2_Table 2A-1_EFT (Annual)" xfId="8887"/>
    <cellStyle name="Total 25 2 3" xfId="1118"/>
    <cellStyle name="Total 25 2 3 2" xfId="4679"/>
    <cellStyle name="Total 25 2 3 2 2" xfId="12939"/>
    <cellStyle name="Total 25 2 3 2 2 2" xfId="24945"/>
    <cellStyle name="Total 25 2 3 2 2 2 2" xfId="46131"/>
    <cellStyle name="Total 25 2 3 2 2 3" xfId="35527"/>
    <cellStyle name="Total 25 2 3 2 3" xfId="19832"/>
    <cellStyle name="Total 25 2 3 2 3 2" xfId="41019"/>
    <cellStyle name="Total 25 2 3 2 4" xfId="30336"/>
    <cellStyle name="Total 25 2 3 2_Table 2A-1_EFT (Annual)" xfId="8892"/>
    <cellStyle name="Total 25 2 3 3" xfId="10283"/>
    <cellStyle name="Total 25 2 3 3 2" xfId="22399"/>
    <cellStyle name="Total 25 2 3 3 2 2" xfId="43585"/>
    <cellStyle name="Total 25 2 3 3 3" xfId="32981"/>
    <cellStyle name="Total 25 2 3 4" xfId="17286"/>
    <cellStyle name="Total 25 2 3 4 2" xfId="38473"/>
    <cellStyle name="Total 25 2 3 5" xfId="27593"/>
    <cellStyle name="Total 25 2 3_Table 2A-1_EFT (Annual)" xfId="8891"/>
    <cellStyle name="Total 25 2 4" xfId="2344"/>
    <cellStyle name="Total 25 2 4 2" xfId="5905"/>
    <cellStyle name="Total 25 2 4 2 2" xfId="14120"/>
    <cellStyle name="Total 25 2 4 2 2 2" xfId="26108"/>
    <cellStyle name="Total 25 2 4 2 2 2 2" xfId="47294"/>
    <cellStyle name="Total 25 2 4 2 2 3" xfId="36690"/>
    <cellStyle name="Total 25 2 4 2 3" xfId="20995"/>
    <cellStyle name="Total 25 2 4 2 3 2" xfId="42182"/>
    <cellStyle name="Total 25 2 4 2 4" xfId="31562"/>
    <cellStyle name="Total 25 2 4 2_Table 2A-1_EFT (Annual)" xfId="8894"/>
    <cellStyle name="Total 25 2 4 3" xfId="11464"/>
    <cellStyle name="Total 25 2 4 3 2" xfId="23562"/>
    <cellStyle name="Total 25 2 4 3 2 2" xfId="44748"/>
    <cellStyle name="Total 25 2 4 3 3" xfId="34144"/>
    <cellStyle name="Total 25 2 4 4" xfId="18449"/>
    <cellStyle name="Total 25 2 4 4 2" xfId="39636"/>
    <cellStyle name="Total 25 2 4 5" xfId="28819"/>
    <cellStyle name="Total 25 2 4_Table 2A-1_EFT (Annual)" xfId="8893"/>
    <cellStyle name="Total 25 2 5" xfId="4198"/>
    <cellStyle name="Total 25 2 5 2" xfId="12522"/>
    <cellStyle name="Total 25 2 5 2 2" xfId="24544"/>
    <cellStyle name="Total 25 2 5 2 2 2" xfId="45730"/>
    <cellStyle name="Total 25 2 5 2 3" xfId="35126"/>
    <cellStyle name="Total 25 2 5 3" xfId="19431"/>
    <cellStyle name="Total 25 2 5 3 2" xfId="40618"/>
    <cellStyle name="Total 25 2 5 4" xfId="29886"/>
    <cellStyle name="Total 25 2 5_Table 2A-1_EFT (Annual)" xfId="8895"/>
    <cellStyle name="Total 25 2 6" xfId="9861"/>
    <cellStyle name="Total 25 2 6 2" xfId="21998"/>
    <cellStyle name="Total 25 2 6 2 2" xfId="43184"/>
    <cellStyle name="Total 25 2 6 3" xfId="32580"/>
    <cellStyle name="Total 25 2 7" xfId="16885"/>
    <cellStyle name="Total 25 2 7 2" xfId="38072"/>
    <cellStyle name="Total 25 2 8" xfId="27143"/>
    <cellStyle name="Total 25 2_Table 2A-1_EFT (Annual)" xfId="3560"/>
    <cellStyle name="Total 25 3" xfId="467"/>
    <cellStyle name="Total 25 3 2" xfId="1444"/>
    <cellStyle name="Total 25 3 2 2" xfId="2714"/>
    <cellStyle name="Total 25 3 2 2 2" xfId="6275"/>
    <cellStyle name="Total 25 3 2 2 2 2" xfId="14469"/>
    <cellStyle name="Total 25 3 2 2 2 2 2" xfId="26441"/>
    <cellStyle name="Total 25 3 2 2 2 2 2 2" xfId="47627"/>
    <cellStyle name="Total 25 3 2 2 2 2 3" xfId="37023"/>
    <cellStyle name="Total 25 3 2 2 2 3" xfId="21328"/>
    <cellStyle name="Total 25 3 2 2 2 3 2" xfId="42515"/>
    <cellStyle name="Total 25 3 2 2 2 4" xfId="31931"/>
    <cellStyle name="Total 25 3 2 2 2_Table 2A-1_EFT (Annual)" xfId="8898"/>
    <cellStyle name="Total 25 3 2 2 3" xfId="11811"/>
    <cellStyle name="Total 25 3 2 2 3 2" xfId="23895"/>
    <cellStyle name="Total 25 3 2 2 3 2 2" xfId="45081"/>
    <cellStyle name="Total 25 3 2 2 3 3" xfId="34477"/>
    <cellStyle name="Total 25 3 2 2 4" xfId="18782"/>
    <cellStyle name="Total 25 3 2 2 4 2" xfId="39969"/>
    <cellStyle name="Total 25 3 2 2 5" xfId="29188"/>
    <cellStyle name="Total 25 3 2 2_Table 2A-1_EFT (Annual)" xfId="8897"/>
    <cellStyle name="Total 25 3 2 3" xfId="5005"/>
    <cellStyle name="Total 25 3 2 3 2" xfId="13265"/>
    <cellStyle name="Total 25 3 2 3 2 2" xfId="25271"/>
    <cellStyle name="Total 25 3 2 3 2 2 2" xfId="46457"/>
    <cellStyle name="Total 25 3 2 3 2 3" xfId="35853"/>
    <cellStyle name="Total 25 3 2 3 3" xfId="20158"/>
    <cellStyle name="Total 25 3 2 3 3 2" xfId="41345"/>
    <cellStyle name="Total 25 3 2 3 4" xfId="30662"/>
    <cellStyle name="Total 25 3 2 3_Table 2A-1_EFT (Annual)" xfId="8899"/>
    <cellStyle name="Total 25 3 2 4" xfId="10609"/>
    <cellStyle name="Total 25 3 2 4 2" xfId="22725"/>
    <cellStyle name="Total 25 3 2 4 2 2" xfId="43911"/>
    <cellStyle name="Total 25 3 2 4 3" xfId="33307"/>
    <cellStyle name="Total 25 3 2 5" xfId="17612"/>
    <cellStyle name="Total 25 3 2 5 2" xfId="38799"/>
    <cellStyle name="Total 25 3 2 6" xfId="27919"/>
    <cellStyle name="Total 25 3 2_Table 2A-1_EFT (Annual)" xfId="8896"/>
    <cellStyle name="Total 25 3 3" xfId="988"/>
    <cellStyle name="Total 25 3 3 2" xfId="4549"/>
    <cellStyle name="Total 25 3 3 2 2" xfId="12809"/>
    <cellStyle name="Total 25 3 3 2 2 2" xfId="24815"/>
    <cellStyle name="Total 25 3 3 2 2 2 2" xfId="46001"/>
    <cellStyle name="Total 25 3 3 2 2 3" xfId="35397"/>
    <cellStyle name="Total 25 3 3 2 3" xfId="19702"/>
    <cellStyle name="Total 25 3 3 2 3 2" xfId="40889"/>
    <cellStyle name="Total 25 3 3 2 4" xfId="30206"/>
    <cellStyle name="Total 25 3 3 2_Table 2A-1_EFT (Annual)" xfId="8901"/>
    <cellStyle name="Total 25 3 3 3" xfId="10153"/>
    <cellStyle name="Total 25 3 3 3 2" xfId="22269"/>
    <cellStyle name="Total 25 3 3 3 2 2" xfId="43455"/>
    <cellStyle name="Total 25 3 3 3 3" xfId="32851"/>
    <cellStyle name="Total 25 3 3 4" xfId="17156"/>
    <cellStyle name="Total 25 3 3 4 2" xfId="38343"/>
    <cellStyle name="Total 25 3 3 5" xfId="27463"/>
    <cellStyle name="Total 25 3 3_Table 2A-1_EFT (Annual)" xfId="8900"/>
    <cellStyle name="Total 25 3 4" xfId="2183"/>
    <cellStyle name="Total 25 3 4 2" xfId="5744"/>
    <cellStyle name="Total 25 3 4 2 2" xfId="13959"/>
    <cellStyle name="Total 25 3 4 2 2 2" xfId="25947"/>
    <cellStyle name="Total 25 3 4 2 2 2 2" xfId="47133"/>
    <cellStyle name="Total 25 3 4 2 2 3" xfId="36529"/>
    <cellStyle name="Total 25 3 4 2 3" xfId="20834"/>
    <cellStyle name="Total 25 3 4 2 3 2" xfId="42021"/>
    <cellStyle name="Total 25 3 4 2 4" xfId="31401"/>
    <cellStyle name="Total 25 3 4 2_Table 2A-1_EFT (Annual)" xfId="8903"/>
    <cellStyle name="Total 25 3 4 3" xfId="11303"/>
    <cellStyle name="Total 25 3 4 3 2" xfId="23401"/>
    <cellStyle name="Total 25 3 4 3 2 2" xfId="44587"/>
    <cellStyle name="Total 25 3 4 3 3" xfId="33983"/>
    <cellStyle name="Total 25 3 4 4" xfId="18288"/>
    <cellStyle name="Total 25 3 4 4 2" xfId="39475"/>
    <cellStyle name="Total 25 3 4 5" xfId="28658"/>
    <cellStyle name="Total 25 3 4_Table 2A-1_EFT (Annual)" xfId="8902"/>
    <cellStyle name="Total 25 3 5" xfId="4037"/>
    <cellStyle name="Total 25 3 5 2" xfId="12361"/>
    <cellStyle name="Total 25 3 5 2 2" xfId="24383"/>
    <cellStyle name="Total 25 3 5 2 2 2" xfId="45569"/>
    <cellStyle name="Total 25 3 5 2 3" xfId="34965"/>
    <cellStyle name="Total 25 3 5 3" xfId="19270"/>
    <cellStyle name="Total 25 3 5 3 2" xfId="40457"/>
    <cellStyle name="Total 25 3 5 4" xfId="29725"/>
    <cellStyle name="Total 25 3 5_Table 2A-1_EFT (Annual)" xfId="8904"/>
    <cellStyle name="Total 25 3 6" xfId="9700"/>
    <cellStyle name="Total 25 3 6 2" xfId="21837"/>
    <cellStyle name="Total 25 3 6 2 2" xfId="43023"/>
    <cellStyle name="Total 25 3 6 3" xfId="32419"/>
    <cellStyle name="Total 25 3 7" xfId="16724"/>
    <cellStyle name="Total 25 3 7 2" xfId="37911"/>
    <cellStyle name="Total 25 3 8" xfId="26982"/>
    <cellStyle name="Total 25 3_Table 2A-1_EFT (Annual)" xfId="3561"/>
    <cellStyle name="Total 25 4" xfId="1283"/>
    <cellStyle name="Total 25 4 2" xfId="2553"/>
    <cellStyle name="Total 25 4 2 2" xfId="6114"/>
    <cellStyle name="Total 25 4 2 2 2" xfId="14308"/>
    <cellStyle name="Total 25 4 2 2 2 2" xfId="26280"/>
    <cellStyle name="Total 25 4 2 2 2 2 2" xfId="47466"/>
    <cellStyle name="Total 25 4 2 2 2 3" xfId="36862"/>
    <cellStyle name="Total 25 4 2 2 3" xfId="21167"/>
    <cellStyle name="Total 25 4 2 2 3 2" xfId="42354"/>
    <cellStyle name="Total 25 4 2 2 4" xfId="31770"/>
    <cellStyle name="Total 25 4 2 2_Table 2A-1_EFT (Annual)" xfId="8907"/>
    <cellStyle name="Total 25 4 2 3" xfId="11650"/>
    <cellStyle name="Total 25 4 2 3 2" xfId="23734"/>
    <cellStyle name="Total 25 4 2 3 2 2" xfId="44920"/>
    <cellStyle name="Total 25 4 2 3 3" xfId="34316"/>
    <cellStyle name="Total 25 4 2 4" xfId="18621"/>
    <cellStyle name="Total 25 4 2 4 2" xfId="39808"/>
    <cellStyle name="Total 25 4 2 5" xfId="29027"/>
    <cellStyle name="Total 25 4 2_Table 2A-1_EFT (Annual)" xfId="8906"/>
    <cellStyle name="Total 25 4 3" xfId="4844"/>
    <cellStyle name="Total 25 4 3 2" xfId="13104"/>
    <cellStyle name="Total 25 4 3 2 2" xfId="25110"/>
    <cellStyle name="Total 25 4 3 2 2 2" xfId="46296"/>
    <cellStyle name="Total 25 4 3 2 3" xfId="35692"/>
    <cellStyle name="Total 25 4 3 3" xfId="19997"/>
    <cellStyle name="Total 25 4 3 3 2" xfId="41184"/>
    <cellStyle name="Total 25 4 3 4" xfId="30501"/>
    <cellStyle name="Total 25 4 3_Table 2A-1_EFT (Annual)" xfId="8908"/>
    <cellStyle name="Total 25 4 4" xfId="10448"/>
    <cellStyle name="Total 25 4 4 2" xfId="22564"/>
    <cellStyle name="Total 25 4 4 2 2" xfId="43750"/>
    <cellStyle name="Total 25 4 4 3" xfId="33146"/>
    <cellStyle name="Total 25 4 5" xfId="17451"/>
    <cellStyle name="Total 25 4 5 2" xfId="38638"/>
    <cellStyle name="Total 25 4 6" xfId="27758"/>
    <cellStyle name="Total 25 4_Table 2A-1_EFT (Annual)" xfId="8905"/>
    <cellStyle name="Total 25 5" xfId="833"/>
    <cellStyle name="Total 25 5 2" xfId="4394"/>
    <cellStyle name="Total 25 5 2 2" xfId="12668"/>
    <cellStyle name="Total 25 5 2 2 2" xfId="24685"/>
    <cellStyle name="Total 25 5 2 2 2 2" xfId="45871"/>
    <cellStyle name="Total 25 5 2 2 3" xfId="35267"/>
    <cellStyle name="Total 25 5 2 3" xfId="19572"/>
    <cellStyle name="Total 25 5 2 3 2" xfId="40759"/>
    <cellStyle name="Total 25 5 2 4" xfId="30051"/>
    <cellStyle name="Total 25 5 2_Table 2A-1_EFT (Annual)" xfId="8910"/>
    <cellStyle name="Total 25 5 3" xfId="10017"/>
    <cellStyle name="Total 25 5 3 2" xfId="22139"/>
    <cellStyle name="Total 25 5 3 2 2" xfId="43325"/>
    <cellStyle name="Total 25 5 3 3" xfId="32721"/>
    <cellStyle name="Total 25 5 4" xfId="17026"/>
    <cellStyle name="Total 25 5 4 2" xfId="38213"/>
    <cellStyle name="Total 25 5 5" xfId="27308"/>
    <cellStyle name="Total 25 5_Table 2A-1_EFT (Annual)" xfId="8909"/>
    <cellStyle name="Total 25 6" xfId="2022"/>
    <cellStyle name="Total 25 6 2" xfId="5583"/>
    <cellStyle name="Total 25 6 2 2" xfId="13798"/>
    <cellStyle name="Total 25 6 2 2 2" xfId="25786"/>
    <cellStyle name="Total 25 6 2 2 2 2" xfId="46972"/>
    <cellStyle name="Total 25 6 2 2 3" xfId="36368"/>
    <cellStyle name="Total 25 6 2 3" xfId="20673"/>
    <cellStyle name="Total 25 6 2 3 2" xfId="41860"/>
    <cellStyle name="Total 25 6 2 4" xfId="31240"/>
    <cellStyle name="Total 25 6 2_Table 2A-1_EFT (Annual)" xfId="8912"/>
    <cellStyle name="Total 25 6 3" xfId="11142"/>
    <cellStyle name="Total 25 6 3 2" xfId="23240"/>
    <cellStyle name="Total 25 6 3 2 2" xfId="44426"/>
    <cellStyle name="Total 25 6 3 3" xfId="33822"/>
    <cellStyle name="Total 25 6 4" xfId="18127"/>
    <cellStyle name="Total 25 6 4 2" xfId="39314"/>
    <cellStyle name="Total 25 6 5" xfId="28497"/>
    <cellStyle name="Total 25 6_Table 2A-1_EFT (Annual)" xfId="8911"/>
    <cellStyle name="Total 25 7" xfId="3830"/>
    <cellStyle name="Total 25 7 2" xfId="12193"/>
    <cellStyle name="Total 25 7 2 2" xfId="24222"/>
    <cellStyle name="Total 25 7 2 2 2" xfId="45408"/>
    <cellStyle name="Total 25 7 2 3" xfId="34804"/>
    <cellStyle name="Total 25 7 3" xfId="19109"/>
    <cellStyle name="Total 25 7 3 2" xfId="40296"/>
    <cellStyle name="Total 25 7 4" xfId="29539"/>
    <cellStyle name="Total 25 7_Table 2A-1_EFT (Annual)" xfId="8913"/>
    <cellStyle name="Total 25 8" xfId="9512"/>
    <cellStyle name="Total 25 8 2" xfId="21676"/>
    <cellStyle name="Total 25 8 2 2" xfId="42862"/>
    <cellStyle name="Total 25 8 3" xfId="32258"/>
    <cellStyle name="Total 25 9" xfId="16563"/>
    <cellStyle name="Total 25 9 2" xfId="37750"/>
    <cellStyle name="Total 25_Table 2A-1_EFT (Annual)" xfId="3559"/>
    <cellStyle name="Total 26" xfId="206"/>
    <cellStyle name="Total 26 10" xfId="26761"/>
    <cellStyle name="Total 26 2" xfId="599"/>
    <cellStyle name="Total 26 2 2" xfId="1576"/>
    <cellStyle name="Total 26 2 2 2" xfId="2846"/>
    <cellStyle name="Total 26 2 2 2 2" xfId="6407"/>
    <cellStyle name="Total 26 2 2 2 2 2" xfId="14601"/>
    <cellStyle name="Total 26 2 2 2 2 2 2" xfId="26573"/>
    <cellStyle name="Total 26 2 2 2 2 2 2 2" xfId="47759"/>
    <cellStyle name="Total 26 2 2 2 2 2 3" xfId="37155"/>
    <cellStyle name="Total 26 2 2 2 2 3" xfId="21460"/>
    <cellStyle name="Total 26 2 2 2 2 3 2" xfId="42647"/>
    <cellStyle name="Total 26 2 2 2 2 4" xfId="32063"/>
    <cellStyle name="Total 26 2 2 2 2_Table 2A-1_EFT (Annual)" xfId="8916"/>
    <cellStyle name="Total 26 2 2 2 3" xfId="11943"/>
    <cellStyle name="Total 26 2 2 2 3 2" xfId="24027"/>
    <cellStyle name="Total 26 2 2 2 3 2 2" xfId="45213"/>
    <cellStyle name="Total 26 2 2 2 3 3" xfId="34609"/>
    <cellStyle name="Total 26 2 2 2 4" xfId="18914"/>
    <cellStyle name="Total 26 2 2 2 4 2" xfId="40101"/>
    <cellStyle name="Total 26 2 2 2 5" xfId="29320"/>
    <cellStyle name="Total 26 2 2 2_Table 2A-1_EFT (Annual)" xfId="8915"/>
    <cellStyle name="Total 26 2 2 3" xfId="5137"/>
    <cellStyle name="Total 26 2 2 3 2" xfId="13397"/>
    <cellStyle name="Total 26 2 2 3 2 2" xfId="25403"/>
    <cellStyle name="Total 26 2 2 3 2 2 2" xfId="46589"/>
    <cellStyle name="Total 26 2 2 3 2 3" xfId="35985"/>
    <cellStyle name="Total 26 2 2 3 3" xfId="20290"/>
    <cellStyle name="Total 26 2 2 3 3 2" xfId="41477"/>
    <cellStyle name="Total 26 2 2 3 4" xfId="30794"/>
    <cellStyle name="Total 26 2 2 3_Table 2A-1_EFT (Annual)" xfId="8917"/>
    <cellStyle name="Total 26 2 2 4" xfId="10741"/>
    <cellStyle name="Total 26 2 2 4 2" xfId="22857"/>
    <cellStyle name="Total 26 2 2 4 2 2" xfId="44043"/>
    <cellStyle name="Total 26 2 2 4 3" xfId="33439"/>
    <cellStyle name="Total 26 2 2 5" xfId="17744"/>
    <cellStyle name="Total 26 2 2 5 2" xfId="38931"/>
    <cellStyle name="Total 26 2 2 6" xfId="28051"/>
    <cellStyle name="Total 26 2 2_Table 2A-1_EFT (Annual)" xfId="8914"/>
    <cellStyle name="Total 26 2 3" xfId="1096"/>
    <cellStyle name="Total 26 2 3 2" xfId="4657"/>
    <cellStyle name="Total 26 2 3 2 2" xfId="12917"/>
    <cellStyle name="Total 26 2 3 2 2 2" xfId="24923"/>
    <cellStyle name="Total 26 2 3 2 2 2 2" xfId="46109"/>
    <cellStyle name="Total 26 2 3 2 2 3" xfId="35505"/>
    <cellStyle name="Total 26 2 3 2 3" xfId="19810"/>
    <cellStyle name="Total 26 2 3 2 3 2" xfId="40997"/>
    <cellStyle name="Total 26 2 3 2 4" xfId="30314"/>
    <cellStyle name="Total 26 2 3 2_Table 2A-1_EFT (Annual)" xfId="8919"/>
    <cellStyle name="Total 26 2 3 3" xfId="10261"/>
    <cellStyle name="Total 26 2 3 3 2" xfId="22377"/>
    <cellStyle name="Total 26 2 3 3 2 2" xfId="43563"/>
    <cellStyle name="Total 26 2 3 3 3" xfId="32959"/>
    <cellStyle name="Total 26 2 3 4" xfId="17264"/>
    <cellStyle name="Total 26 2 3 4 2" xfId="38451"/>
    <cellStyle name="Total 26 2 3 5" xfId="27571"/>
    <cellStyle name="Total 26 2 3_Table 2A-1_EFT (Annual)" xfId="8918"/>
    <cellStyle name="Total 26 2 4" xfId="2315"/>
    <cellStyle name="Total 26 2 4 2" xfId="5876"/>
    <cellStyle name="Total 26 2 4 2 2" xfId="14091"/>
    <cellStyle name="Total 26 2 4 2 2 2" xfId="26079"/>
    <cellStyle name="Total 26 2 4 2 2 2 2" xfId="47265"/>
    <cellStyle name="Total 26 2 4 2 2 3" xfId="36661"/>
    <cellStyle name="Total 26 2 4 2 3" xfId="20966"/>
    <cellStyle name="Total 26 2 4 2 3 2" xfId="42153"/>
    <cellStyle name="Total 26 2 4 2 4" xfId="31533"/>
    <cellStyle name="Total 26 2 4 2_Table 2A-1_EFT (Annual)" xfId="8921"/>
    <cellStyle name="Total 26 2 4 3" xfId="11435"/>
    <cellStyle name="Total 26 2 4 3 2" xfId="23533"/>
    <cellStyle name="Total 26 2 4 3 2 2" xfId="44719"/>
    <cellStyle name="Total 26 2 4 3 3" xfId="34115"/>
    <cellStyle name="Total 26 2 4 4" xfId="18420"/>
    <cellStyle name="Total 26 2 4 4 2" xfId="39607"/>
    <cellStyle name="Total 26 2 4 5" xfId="28790"/>
    <cellStyle name="Total 26 2 4_Table 2A-1_EFT (Annual)" xfId="8920"/>
    <cellStyle name="Total 26 2 5" xfId="4169"/>
    <cellStyle name="Total 26 2 5 2" xfId="12493"/>
    <cellStyle name="Total 26 2 5 2 2" xfId="24515"/>
    <cellStyle name="Total 26 2 5 2 2 2" xfId="45701"/>
    <cellStyle name="Total 26 2 5 2 3" xfId="35097"/>
    <cellStyle name="Total 26 2 5 3" xfId="19402"/>
    <cellStyle name="Total 26 2 5 3 2" xfId="40589"/>
    <cellStyle name="Total 26 2 5 4" xfId="29857"/>
    <cellStyle name="Total 26 2 5_Table 2A-1_EFT (Annual)" xfId="8922"/>
    <cellStyle name="Total 26 2 6" xfId="9832"/>
    <cellStyle name="Total 26 2 6 2" xfId="21969"/>
    <cellStyle name="Total 26 2 6 2 2" xfId="43155"/>
    <cellStyle name="Total 26 2 6 3" xfId="32551"/>
    <cellStyle name="Total 26 2 7" xfId="16856"/>
    <cellStyle name="Total 26 2 7 2" xfId="38043"/>
    <cellStyle name="Total 26 2 8" xfId="27114"/>
    <cellStyle name="Total 26 2_Table 2A-1_EFT (Annual)" xfId="3563"/>
    <cellStyle name="Total 26 3" xfId="434"/>
    <cellStyle name="Total 26 3 2" xfId="1417"/>
    <cellStyle name="Total 26 3 2 2" xfId="2687"/>
    <cellStyle name="Total 26 3 2 2 2" xfId="6248"/>
    <cellStyle name="Total 26 3 2 2 2 2" xfId="14442"/>
    <cellStyle name="Total 26 3 2 2 2 2 2" xfId="26414"/>
    <cellStyle name="Total 26 3 2 2 2 2 2 2" xfId="47600"/>
    <cellStyle name="Total 26 3 2 2 2 2 3" xfId="36996"/>
    <cellStyle name="Total 26 3 2 2 2 3" xfId="21301"/>
    <cellStyle name="Total 26 3 2 2 2 3 2" xfId="42488"/>
    <cellStyle name="Total 26 3 2 2 2 4" xfId="31904"/>
    <cellStyle name="Total 26 3 2 2 2_Table 2A-1_EFT (Annual)" xfId="8925"/>
    <cellStyle name="Total 26 3 2 2 3" xfId="11784"/>
    <cellStyle name="Total 26 3 2 2 3 2" xfId="23868"/>
    <cellStyle name="Total 26 3 2 2 3 2 2" xfId="45054"/>
    <cellStyle name="Total 26 3 2 2 3 3" xfId="34450"/>
    <cellStyle name="Total 26 3 2 2 4" xfId="18755"/>
    <cellStyle name="Total 26 3 2 2 4 2" xfId="39942"/>
    <cellStyle name="Total 26 3 2 2 5" xfId="29161"/>
    <cellStyle name="Total 26 3 2 2_Table 2A-1_EFT (Annual)" xfId="8924"/>
    <cellStyle name="Total 26 3 2 3" xfId="4978"/>
    <cellStyle name="Total 26 3 2 3 2" xfId="13238"/>
    <cellStyle name="Total 26 3 2 3 2 2" xfId="25244"/>
    <cellStyle name="Total 26 3 2 3 2 2 2" xfId="46430"/>
    <cellStyle name="Total 26 3 2 3 2 3" xfId="35826"/>
    <cellStyle name="Total 26 3 2 3 3" xfId="20131"/>
    <cellStyle name="Total 26 3 2 3 3 2" xfId="41318"/>
    <cellStyle name="Total 26 3 2 3 4" xfId="30635"/>
    <cellStyle name="Total 26 3 2 3_Table 2A-1_EFT (Annual)" xfId="8926"/>
    <cellStyle name="Total 26 3 2 4" xfId="10582"/>
    <cellStyle name="Total 26 3 2 4 2" xfId="22698"/>
    <cellStyle name="Total 26 3 2 4 2 2" xfId="43884"/>
    <cellStyle name="Total 26 3 2 4 3" xfId="33280"/>
    <cellStyle name="Total 26 3 2 5" xfId="17585"/>
    <cellStyle name="Total 26 3 2 5 2" xfId="38772"/>
    <cellStyle name="Total 26 3 2 6" xfId="27892"/>
    <cellStyle name="Total 26 3 2_Table 2A-1_EFT (Annual)" xfId="8923"/>
    <cellStyle name="Total 26 3 3" xfId="961"/>
    <cellStyle name="Total 26 3 3 2" xfId="4522"/>
    <cellStyle name="Total 26 3 3 2 2" xfId="12784"/>
    <cellStyle name="Total 26 3 3 2 2 2" xfId="24794"/>
    <cellStyle name="Total 26 3 3 2 2 2 2" xfId="45980"/>
    <cellStyle name="Total 26 3 3 2 2 3" xfId="35376"/>
    <cellStyle name="Total 26 3 3 2 3" xfId="19681"/>
    <cellStyle name="Total 26 3 3 2 3 2" xfId="40868"/>
    <cellStyle name="Total 26 3 3 2 4" xfId="30179"/>
    <cellStyle name="Total 26 3 3 2_Table 2A-1_EFT (Annual)" xfId="8928"/>
    <cellStyle name="Total 26 3 3 3" xfId="10131"/>
    <cellStyle name="Total 26 3 3 3 2" xfId="22248"/>
    <cellStyle name="Total 26 3 3 3 2 2" xfId="43434"/>
    <cellStyle name="Total 26 3 3 3 3" xfId="32830"/>
    <cellStyle name="Total 26 3 3 4" xfId="17135"/>
    <cellStyle name="Total 26 3 3 4 2" xfId="38322"/>
    <cellStyle name="Total 26 3 3 5" xfId="27436"/>
    <cellStyle name="Total 26 3 3_Table 2A-1_EFT (Annual)" xfId="8927"/>
    <cellStyle name="Total 26 3 4" xfId="2156"/>
    <cellStyle name="Total 26 3 4 2" xfId="5717"/>
    <cellStyle name="Total 26 3 4 2 2" xfId="13932"/>
    <cellStyle name="Total 26 3 4 2 2 2" xfId="25920"/>
    <cellStyle name="Total 26 3 4 2 2 2 2" xfId="47106"/>
    <cellStyle name="Total 26 3 4 2 2 3" xfId="36502"/>
    <cellStyle name="Total 26 3 4 2 3" xfId="20807"/>
    <cellStyle name="Total 26 3 4 2 3 2" xfId="41994"/>
    <cellStyle name="Total 26 3 4 2 4" xfId="31374"/>
    <cellStyle name="Total 26 3 4 2_Table 2A-1_EFT (Annual)" xfId="8930"/>
    <cellStyle name="Total 26 3 4 3" xfId="11276"/>
    <cellStyle name="Total 26 3 4 3 2" xfId="23374"/>
    <cellStyle name="Total 26 3 4 3 2 2" xfId="44560"/>
    <cellStyle name="Total 26 3 4 3 3" xfId="33956"/>
    <cellStyle name="Total 26 3 4 4" xfId="18261"/>
    <cellStyle name="Total 26 3 4 4 2" xfId="39448"/>
    <cellStyle name="Total 26 3 4 5" xfId="28631"/>
    <cellStyle name="Total 26 3 4_Table 2A-1_EFT (Annual)" xfId="8929"/>
    <cellStyle name="Total 26 3 5" xfId="4004"/>
    <cellStyle name="Total 26 3 5 2" xfId="12332"/>
    <cellStyle name="Total 26 3 5 2 2" xfId="24356"/>
    <cellStyle name="Total 26 3 5 2 2 2" xfId="45542"/>
    <cellStyle name="Total 26 3 5 2 3" xfId="34938"/>
    <cellStyle name="Total 26 3 5 3" xfId="19243"/>
    <cellStyle name="Total 26 3 5 3 2" xfId="40430"/>
    <cellStyle name="Total 26 3 5 4" xfId="29692"/>
    <cellStyle name="Total 26 3 5_Table 2A-1_EFT (Annual)" xfId="8931"/>
    <cellStyle name="Total 26 3 6" xfId="9669"/>
    <cellStyle name="Total 26 3 6 2" xfId="21810"/>
    <cellStyle name="Total 26 3 6 2 2" xfId="42996"/>
    <cellStyle name="Total 26 3 6 3" xfId="32392"/>
    <cellStyle name="Total 26 3 7" xfId="16697"/>
    <cellStyle name="Total 26 3 7 2" xfId="37884"/>
    <cellStyle name="Total 26 3 8" xfId="26949"/>
    <cellStyle name="Total 26 3_Table 2A-1_EFT (Annual)" xfId="3564"/>
    <cellStyle name="Total 26 4" xfId="1254"/>
    <cellStyle name="Total 26 4 2" xfId="2524"/>
    <cellStyle name="Total 26 4 2 2" xfId="6085"/>
    <cellStyle name="Total 26 4 2 2 2" xfId="14279"/>
    <cellStyle name="Total 26 4 2 2 2 2" xfId="26251"/>
    <cellStyle name="Total 26 4 2 2 2 2 2" xfId="47437"/>
    <cellStyle name="Total 26 4 2 2 2 3" xfId="36833"/>
    <cellStyle name="Total 26 4 2 2 3" xfId="21138"/>
    <cellStyle name="Total 26 4 2 2 3 2" xfId="42325"/>
    <cellStyle name="Total 26 4 2 2 4" xfId="31741"/>
    <cellStyle name="Total 26 4 2 2_Table 2A-1_EFT (Annual)" xfId="8934"/>
    <cellStyle name="Total 26 4 2 3" xfId="11621"/>
    <cellStyle name="Total 26 4 2 3 2" xfId="23705"/>
    <cellStyle name="Total 26 4 2 3 2 2" xfId="44891"/>
    <cellStyle name="Total 26 4 2 3 3" xfId="34287"/>
    <cellStyle name="Total 26 4 2 4" xfId="18592"/>
    <cellStyle name="Total 26 4 2 4 2" xfId="39779"/>
    <cellStyle name="Total 26 4 2 5" xfId="28998"/>
    <cellStyle name="Total 26 4 2_Table 2A-1_EFT (Annual)" xfId="8933"/>
    <cellStyle name="Total 26 4 3" xfId="4815"/>
    <cellStyle name="Total 26 4 3 2" xfId="13075"/>
    <cellStyle name="Total 26 4 3 2 2" xfId="25081"/>
    <cellStyle name="Total 26 4 3 2 2 2" xfId="46267"/>
    <cellStyle name="Total 26 4 3 2 3" xfId="35663"/>
    <cellStyle name="Total 26 4 3 3" xfId="19968"/>
    <cellStyle name="Total 26 4 3 3 2" xfId="41155"/>
    <cellStyle name="Total 26 4 3 4" xfId="30472"/>
    <cellStyle name="Total 26 4 3_Table 2A-1_EFT (Annual)" xfId="8935"/>
    <cellStyle name="Total 26 4 4" xfId="10419"/>
    <cellStyle name="Total 26 4 4 2" xfId="22535"/>
    <cellStyle name="Total 26 4 4 2 2" xfId="43721"/>
    <cellStyle name="Total 26 4 4 3" xfId="33117"/>
    <cellStyle name="Total 26 4 5" xfId="17422"/>
    <cellStyle name="Total 26 4 5 2" xfId="38609"/>
    <cellStyle name="Total 26 4 6" xfId="27729"/>
    <cellStyle name="Total 26 4_Table 2A-1_EFT (Annual)" xfId="8932"/>
    <cellStyle name="Total 26 5" xfId="805"/>
    <cellStyle name="Total 26 5 2" xfId="4366"/>
    <cellStyle name="Total 26 5 2 2" xfId="12646"/>
    <cellStyle name="Total 26 5 2 2 2" xfId="24663"/>
    <cellStyle name="Total 26 5 2 2 2 2" xfId="45849"/>
    <cellStyle name="Total 26 5 2 2 3" xfId="35245"/>
    <cellStyle name="Total 26 5 2 3" xfId="19550"/>
    <cellStyle name="Total 26 5 2 3 2" xfId="40737"/>
    <cellStyle name="Total 26 5 2 4" xfId="30023"/>
    <cellStyle name="Total 26 5 2_Table 2A-1_EFT (Annual)" xfId="8937"/>
    <cellStyle name="Total 26 5 3" xfId="9994"/>
    <cellStyle name="Total 26 5 3 2" xfId="22117"/>
    <cellStyle name="Total 26 5 3 2 2" xfId="43303"/>
    <cellStyle name="Total 26 5 3 3" xfId="32699"/>
    <cellStyle name="Total 26 5 4" xfId="17004"/>
    <cellStyle name="Total 26 5 4 2" xfId="38191"/>
    <cellStyle name="Total 26 5 5" xfId="27280"/>
    <cellStyle name="Total 26 5_Table 2A-1_EFT (Annual)" xfId="8936"/>
    <cellStyle name="Total 26 6" xfId="1993"/>
    <cellStyle name="Total 26 6 2" xfId="5554"/>
    <cellStyle name="Total 26 6 2 2" xfId="13769"/>
    <cellStyle name="Total 26 6 2 2 2" xfId="25757"/>
    <cellStyle name="Total 26 6 2 2 2 2" xfId="46943"/>
    <cellStyle name="Total 26 6 2 2 3" xfId="36339"/>
    <cellStyle name="Total 26 6 2 3" xfId="20644"/>
    <cellStyle name="Total 26 6 2 3 2" xfId="41831"/>
    <cellStyle name="Total 26 6 2 4" xfId="31211"/>
    <cellStyle name="Total 26 6 2_Table 2A-1_EFT (Annual)" xfId="8939"/>
    <cellStyle name="Total 26 6 3" xfId="11113"/>
    <cellStyle name="Total 26 6 3 2" xfId="23211"/>
    <cellStyle name="Total 26 6 3 2 2" xfId="44397"/>
    <cellStyle name="Total 26 6 3 3" xfId="33793"/>
    <cellStyle name="Total 26 6 4" xfId="18098"/>
    <cellStyle name="Total 26 6 4 2" xfId="39285"/>
    <cellStyle name="Total 26 6 5" xfId="28468"/>
    <cellStyle name="Total 26 6_Table 2A-1_EFT (Annual)" xfId="8938"/>
    <cellStyle name="Total 26 7" xfId="3795"/>
    <cellStyle name="Total 26 7 2" xfId="12163"/>
    <cellStyle name="Total 26 7 2 2" xfId="24193"/>
    <cellStyle name="Total 26 7 2 2 2" xfId="45379"/>
    <cellStyle name="Total 26 7 2 3" xfId="34775"/>
    <cellStyle name="Total 26 7 3" xfId="19080"/>
    <cellStyle name="Total 26 7 3 2" xfId="40267"/>
    <cellStyle name="Total 26 7 4" xfId="29504"/>
    <cellStyle name="Total 26 7_Table 2A-1_EFT (Annual)" xfId="8940"/>
    <cellStyle name="Total 26 8" xfId="9482"/>
    <cellStyle name="Total 26 8 2" xfId="21647"/>
    <cellStyle name="Total 26 8 2 2" xfId="42833"/>
    <cellStyle name="Total 26 8 3" xfId="32229"/>
    <cellStyle name="Total 26 9" xfId="16534"/>
    <cellStyle name="Total 26 9 2" xfId="37721"/>
    <cellStyle name="Total 26_Table 2A-1_EFT (Annual)" xfId="3562"/>
    <cellStyle name="Total 27" xfId="248"/>
    <cellStyle name="Total 27 10" xfId="26803"/>
    <cellStyle name="Total 27 2" xfId="635"/>
    <cellStyle name="Total 27 2 2" xfId="1612"/>
    <cellStyle name="Total 27 2 2 2" xfId="2882"/>
    <cellStyle name="Total 27 2 2 2 2" xfId="6443"/>
    <cellStyle name="Total 27 2 2 2 2 2" xfId="14637"/>
    <cellStyle name="Total 27 2 2 2 2 2 2" xfId="26609"/>
    <cellStyle name="Total 27 2 2 2 2 2 2 2" xfId="47795"/>
    <cellStyle name="Total 27 2 2 2 2 2 3" xfId="37191"/>
    <cellStyle name="Total 27 2 2 2 2 3" xfId="21496"/>
    <cellStyle name="Total 27 2 2 2 2 3 2" xfId="42683"/>
    <cellStyle name="Total 27 2 2 2 2 4" xfId="32099"/>
    <cellStyle name="Total 27 2 2 2 2_Table 2A-1_EFT (Annual)" xfId="8943"/>
    <cellStyle name="Total 27 2 2 2 3" xfId="11979"/>
    <cellStyle name="Total 27 2 2 2 3 2" xfId="24063"/>
    <cellStyle name="Total 27 2 2 2 3 2 2" xfId="45249"/>
    <cellStyle name="Total 27 2 2 2 3 3" xfId="34645"/>
    <cellStyle name="Total 27 2 2 2 4" xfId="18950"/>
    <cellStyle name="Total 27 2 2 2 4 2" xfId="40137"/>
    <cellStyle name="Total 27 2 2 2 5" xfId="29356"/>
    <cellStyle name="Total 27 2 2 2_Table 2A-1_EFT (Annual)" xfId="8942"/>
    <cellStyle name="Total 27 2 2 3" xfId="5173"/>
    <cellStyle name="Total 27 2 2 3 2" xfId="13433"/>
    <cellStyle name="Total 27 2 2 3 2 2" xfId="25439"/>
    <cellStyle name="Total 27 2 2 3 2 2 2" xfId="46625"/>
    <cellStyle name="Total 27 2 2 3 2 3" xfId="36021"/>
    <cellStyle name="Total 27 2 2 3 3" xfId="20326"/>
    <cellStyle name="Total 27 2 2 3 3 2" xfId="41513"/>
    <cellStyle name="Total 27 2 2 3 4" xfId="30830"/>
    <cellStyle name="Total 27 2 2 3_Table 2A-1_EFT (Annual)" xfId="8944"/>
    <cellStyle name="Total 27 2 2 4" xfId="10777"/>
    <cellStyle name="Total 27 2 2 4 2" xfId="22893"/>
    <cellStyle name="Total 27 2 2 4 2 2" xfId="44079"/>
    <cellStyle name="Total 27 2 2 4 3" xfId="33475"/>
    <cellStyle name="Total 27 2 2 5" xfId="17780"/>
    <cellStyle name="Total 27 2 2 5 2" xfId="38967"/>
    <cellStyle name="Total 27 2 2 6" xfId="28087"/>
    <cellStyle name="Total 27 2 2_Table 2A-1_EFT (Annual)" xfId="8941"/>
    <cellStyle name="Total 27 2 3" xfId="1125"/>
    <cellStyle name="Total 27 2 3 2" xfId="4686"/>
    <cellStyle name="Total 27 2 3 2 2" xfId="12946"/>
    <cellStyle name="Total 27 2 3 2 2 2" xfId="24952"/>
    <cellStyle name="Total 27 2 3 2 2 2 2" xfId="46138"/>
    <cellStyle name="Total 27 2 3 2 2 3" xfId="35534"/>
    <cellStyle name="Total 27 2 3 2 3" xfId="19839"/>
    <cellStyle name="Total 27 2 3 2 3 2" xfId="41026"/>
    <cellStyle name="Total 27 2 3 2 4" xfId="30343"/>
    <cellStyle name="Total 27 2 3 2_Table 2A-1_EFT (Annual)" xfId="8946"/>
    <cellStyle name="Total 27 2 3 3" xfId="10290"/>
    <cellStyle name="Total 27 2 3 3 2" xfId="22406"/>
    <cellStyle name="Total 27 2 3 3 2 2" xfId="43592"/>
    <cellStyle name="Total 27 2 3 3 3" xfId="32988"/>
    <cellStyle name="Total 27 2 3 4" xfId="17293"/>
    <cellStyle name="Total 27 2 3 4 2" xfId="38480"/>
    <cellStyle name="Total 27 2 3 5" xfId="27600"/>
    <cellStyle name="Total 27 2 3_Table 2A-1_EFT (Annual)" xfId="8945"/>
    <cellStyle name="Total 27 2 4" xfId="2351"/>
    <cellStyle name="Total 27 2 4 2" xfId="5912"/>
    <cellStyle name="Total 27 2 4 2 2" xfId="14127"/>
    <cellStyle name="Total 27 2 4 2 2 2" xfId="26115"/>
    <cellStyle name="Total 27 2 4 2 2 2 2" xfId="47301"/>
    <cellStyle name="Total 27 2 4 2 2 3" xfId="36697"/>
    <cellStyle name="Total 27 2 4 2 3" xfId="21002"/>
    <cellStyle name="Total 27 2 4 2 3 2" xfId="42189"/>
    <cellStyle name="Total 27 2 4 2 4" xfId="31569"/>
    <cellStyle name="Total 27 2 4 2_Table 2A-1_EFT (Annual)" xfId="8948"/>
    <cellStyle name="Total 27 2 4 3" xfId="11471"/>
    <cellStyle name="Total 27 2 4 3 2" xfId="23569"/>
    <cellStyle name="Total 27 2 4 3 2 2" xfId="44755"/>
    <cellStyle name="Total 27 2 4 3 3" xfId="34151"/>
    <cellStyle name="Total 27 2 4 4" xfId="18456"/>
    <cellStyle name="Total 27 2 4 4 2" xfId="39643"/>
    <cellStyle name="Total 27 2 4 5" xfId="28826"/>
    <cellStyle name="Total 27 2 4_Table 2A-1_EFT (Annual)" xfId="8947"/>
    <cellStyle name="Total 27 2 5" xfId="4205"/>
    <cellStyle name="Total 27 2 5 2" xfId="12529"/>
    <cellStyle name="Total 27 2 5 2 2" xfId="24551"/>
    <cellStyle name="Total 27 2 5 2 2 2" xfId="45737"/>
    <cellStyle name="Total 27 2 5 2 3" xfId="35133"/>
    <cellStyle name="Total 27 2 5 3" xfId="19438"/>
    <cellStyle name="Total 27 2 5 3 2" xfId="40625"/>
    <cellStyle name="Total 27 2 5 4" xfId="29893"/>
    <cellStyle name="Total 27 2 5_Table 2A-1_EFT (Annual)" xfId="8949"/>
    <cellStyle name="Total 27 2 6" xfId="9868"/>
    <cellStyle name="Total 27 2 6 2" xfId="22005"/>
    <cellStyle name="Total 27 2 6 2 2" xfId="43191"/>
    <cellStyle name="Total 27 2 6 3" xfId="32587"/>
    <cellStyle name="Total 27 2 7" xfId="16892"/>
    <cellStyle name="Total 27 2 7 2" xfId="38079"/>
    <cellStyle name="Total 27 2 8" xfId="27150"/>
    <cellStyle name="Total 27 2_Table 2A-1_EFT (Annual)" xfId="3566"/>
    <cellStyle name="Total 27 3" xfId="474"/>
    <cellStyle name="Total 27 3 2" xfId="1451"/>
    <cellStyle name="Total 27 3 2 2" xfId="2721"/>
    <cellStyle name="Total 27 3 2 2 2" xfId="6282"/>
    <cellStyle name="Total 27 3 2 2 2 2" xfId="14476"/>
    <cellStyle name="Total 27 3 2 2 2 2 2" xfId="26448"/>
    <cellStyle name="Total 27 3 2 2 2 2 2 2" xfId="47634"/>
    <cellStyle name="Total 27 3 2 2 2 2 3" xfId="37030"/>
    <cellStyle name="Total 27 3 2 2 2 3" xfId="21335"/>
    <cellStyle name="Total 27 3 2 2 2 3 2" xfId="42522"/>
    <cellStyle name="Total 27 3 2 2 2 4" xfId="31938"/>
    <cellStyle name="Total 27 3 2 2 2_Table 2A-1_EFT (Annual)" xfId="8952"/>
    <cellStyle name="Total 27 3 2 2 3" xfId="11818"/>
    <cellStyle name="Total 27 3 2 2 3 2" xfId="23902"/>
    <cellStyle name="Total 27 3 2 2 3 2 2" xfId="45088"/>
    <cellStyle name="Total 27 3 2 2 3 3" xfId="34484"/>
    <cellStyle name="Total 27 3 2 2 4" xfId="18789"/>
    <cellStyle name="Total 27 3 2 2 4 2" xfId="39976"/>
    <cellStyle name="Total 27 3 2 2 5" xfId="29195"/>
    <cellStyle name="Total 27 3 2 2_Table 2A-1_EFT (Annual)" xfId="8951"/>
    <cellStyle name="Total 27 3 2 3" xfId="5012"/>
    <cellStyle name="Total 27 3 2 3 2" xfId="13272"/>
    <cellStyle name="Total 27 3 2 3 2 2" xfId="25278"/>
    <cellStyle name="Total 27 3 2 3 2 2 2" xfId="46464"/>
    <cellStyle name="Total 27 3 2 3 2 3" xfId="35860"/>
    <cellStyle name="Total 27 3 2 3 3" xfId="20165"/>
    <cellStyle name="Total 27 3 2 3 3 2" xfId="41352"/>
    <cellStyle name="Total 27 3 2 3 4" xfId="30669"/>
    <cellStyle name="Total 27 3 2 3_Table 2A-1_EFT (Annual)" xfId="8953"/>
    <cellStyle name="Total 27 3 2 4" xfId="10616"/>
    <cellStyle name="Total 27 3 2 4 2" xfId="22732"/>
    <cellStyle name="Total 27 3 2 4 2 2" xfId="43918"/>
    <cellStyle name="Total 27 3 2 4 3" xfId="33314"/>
    <cellStyle name="Total 27 3 2 5" xfId="17619"/>
    <cellStyle name="Total 27 3 2 5 2" xfId="38806"/>
    <cellStyle name="Total 27 3 2 6" xfId="27926"/>
    <cellStyle name="Total 27 3 2_Table 2A-1_EFT (Annual)" xfId="8950"/>
    <cellStyle name="Total 27 3 3" xfId="995"/>
    <cellStyle name="Total 27 3 3 2" xfId="4556"/>
    <cellStyle name="Total 27 3 3 2 2" xfId="12816"/>
    <cellStyle name="Total 27 3 3 2 2 2" xfId="24822"/>
    <cellStyle name="Total 27 3 3 2 2 2 2" xfId="46008"/>
    <cellStyle name="Total 27 3 3 2 2 3" xfId="35404"/>
    <cellStyle name="Total 27 3 3 2 3" xfId="19709"/>
    <cellStyle name="Total 27 3 3 2 3 2" xfId="40896"/>
    <cellStyle name="Total 27 3 3 2 4" xfId="30213"/>
    <cellStyle name="Total 27 3 3 2_Table 2A-1_EFT (Annual)" xfId="8955"/>
    <cellStyle name="Total 27 3 3 3" xfId="10160"/>
    <cellStyle name="Total 27 3 3 3 2" xfId="22276"/>
    <cellStyle name="Total 27 3 3 3 2 2" xfId="43462"/>
    <cellStyle name="Total 27 3 3 3 3" xfId="32858"/>
    <cellStyle name="Total 27 3 3 4" xfId="17163"/>
    <cellStyle name="Total 27 3 3 4 2" xfId="38350"/>
    <cellStyle name="Total 27 3 3 5" xfId="27470"/>
    <cellStyle name="Total 27 3 3_Table 2A-1_EFT (Annual)" xfId="8954"/>
    <cellStyle name="Total 27 3 4" xfId="2190"/>
    <cellStyle name="Total 27 3 4 2" xfId="5751"/>
    <cellStyle name="Total 27 3 4 2 2" xfId="13966"/>
    <cellStyle name="Total 27 3 4 2 2 2" xfId="25954"/>
    <cellStyle name="Total 27 3 4 2 2 2 2" xfId="47140"/>
    <cellStyle name="Total 27 3 4 2 2 3" xfId="36536"/>
    <cellStyle name="Total 27 3 4 2 3" xfId="20841"/>
    <cellStyle name="Total 27 3 4 2 3 2" xfId="42028"/>
    <cellStyle name="Total 27 3 4 2 4" xfId="31408"/>
    <cellStyle name="Total 27 3 4 2_Table 2A-1_EFT (Annual)" xfId="8957"/>
    <cellStyle name="Total 27 3 4 3" xfId="11310"/>
    <cellStyle name="Total 27 3 4 3 2" xfId="23408"/>
    <cellStyle name="Total 27 3 4 3 2 2" xfId="44594"/>
    <cellStyle name="Total 27 3 4 3 3" xfId="33990"/>
    <cellStyle name="Total 27 3 4 4" xfId="18295"/>
    <cellStyle name="Total 27 3 4 4 2" xfId="39482"/>
    <cellStyle name="Total 27 3 4 5" xfId="28665"/>
    <cellStyle name="Total 27 3 4_Table 2A-1_EFT (Annual)" xfId="8956"/>
    <cellStyle name="Total 27 3 5" xfId="4044"/>
    <cellStyle name="Total 27 3 5 2" xfId="12368"/>
    <cellStyle name="Total 27 3 5 2 2" xfId="24390"/>
    <cellStyle name="Total 27 3 5 2 2 2" xfId="45576"/>
    <cellStyle name="Total 27 3 5 2 3" xfId="34972"/>
    <cellStyle name="Total 27 3 5 3" xfId="19277"/>
    <cellStyle name="Total 27 3 5 3 2" xfId="40464"/>
    <cellStyle name="Total 27 3 5 4" xfId="29732"/>
    <cellStyle name="Total 27 3 5_Table 2A-1_EFT (Annual)" xfId="8958"/>
    <cellStyle name="Total 27 3 6" xfId="9707"/>
    <cellStyle name="Total 27 3 6 2" xfId="21844"/>
    <cellStyle name="Total 27 3 6 2 2" xfId="43030"/>
    <cellStyle name="Total 27 3 6 3" xfId="32426"/>
    <cellStyle name="Total 27 3 7" xfId="16731"/>
    <cellStyle name="Total 27 3 7 2" xfId="37918"/>
    <cellStyle name="Total 27 3 8" xfId="26989"/>
    <cellStyle name="Total 27 3_Table 2A-1_EFT (Annual)" xfId="3567"/>
    <cellStyle name="Total 27 4" xfId="1290"/>
    <cellStyle name="Total 27 4 2" xfId="2560"/>
    <cellStyle name="Total 27 4 2 2" xfId="6121"/>
    <cellStyle name="Total 27 4 2 2 2" xfId="14315"/>
    <cellStyle name="Total 27 4 2 2 2 2" xfId="26287"/>
    <cellStyle name="Total 27 4 2 2 2 2 2" xfId="47473"/>
    <cellStyle name="Total 27 4 2 2 2 3" xfId="36869"/>
    <cellStyle name="Total 27 4 2 2 3" xfId="21174"/>
    <cellStyle name="Total 27 4 2 2 3 2" xfId="42361"/>
    <cellStyle name="Total 27 4 2 2 4" xfId="31777"/>
    <cellStyle name="Total 27 4 2 2_Table 2A-1_EFT (Annual)" xfId="8961"/>
    <cellStyle name="Total 27 4 2 3" xfId="11657"/>
    <cellStyle name="Total 27 4 2 3 2" xfId="23741"/>
    <cellStyle name="Total 27 4 2 3 2 2" xfId="44927"/>
    <cellStyle name="Total 27 4 2 3 3" xfId="34323"/>
    <cellStyle name="Total 27 4 2 4" xfId="18628"/>
    <cellStyle name="Total 27 4 2 4 2" xfId="39815"/>
    <cellStyle name="Total 27 4 2 5" xfId="29034"/>
    <cellStyle name="Total 27 4 2_Table 2A-1_EFT (Annual)" xfId="8960"/>
    <cellStyle name="Total 27 4 3" xfId="4851"/>
    <cellStyle name="Total 27 4 3 2" xfId="13111"/>
    <cellStyle name="Total 27 4 3 2 2" xfId="25117"/>
    <cellStyle name="Total 27 4 3 2 2 2" xfId="46303"/>
    <cellStyle name="Total 27 4 3 2 3" xfId="35699"/>
    <cellStyle name="Total 27 4 3 3" xfId="20004"/>
    <cellStyle name="Total 27 4 3 3 2" xfId="41191"/>
    <cellStyle name="Total 27 4 3 4" xfId="30508"/>
    <cellStyle name="Total 27 4 3_Table 2A-1_EFT (Annual)" xfId="8962"/>
    <cellStyle name="Total 27 4 4" xfId="10455"/>
    <cellStyle name="Total 27 4 4 2" xfId="22571"/>
    <cellStyle name="Total 27 4 4 2 2" xfId="43757"/>
    <cellStyle name="Total 27 4 4 3" xfId="33153"/>
    <cellStyle name="Total 27 4 5" xfId="17458"/>
    <cellStyle name="Total 27 4 5 2" xfId="38645"/>
    <cellStyle name="Total 27 4 6" xfId="27765"/>
    <cellStyle name="Total 27 4_Table 2A-1_EFT (Annual)" xfId="8959"/>
    <cellStyle name="Total 27 5" xfId="840"/>
    <cellStyle name="Total 27 5 2" xfId="4401"/>
    <cellStyle name="Total 27 5 2 2" xfId="12675"/>
    <cellStyle name="Total 27 5 2 2 2" xfId="24692"/>
    <cellStyle name="Total 27 5 2 2 2 2" xfId="45878"/>
    <cellStyle name="Total 27 5 2 2 3" xfId="35274"/>
    <cellStyle name="Total 27 5 2 3" xfId="19579"/>
    <cellStyle name="Total 27 5 2 3 2" xfId="40766"/>
    <cellStyle name="Total 27 5 2 4" xfId="30058"/>
    <cellStyle name="Total 27 5 2_Table 2A-1_EFT (Annual)" xfId="8964"/>
    <cellStyle name="Total 27 5 3" xfId="10024"/>
    <cellStyle name="Total 27 5 3 2" xfId="22146"/>
    <cellStyle name="Total 27 5 3 2 2" xfId="43332"/>
    <cellStyle name="Total 27 5 3 3" xfId="32728"/>
    <cellStyle name="Total 27 5 4" xfId="17033"/>
    <cellStyle name="Total 27 5 4 2" xfId="38220"/>
    <cellStyle name="Total 27 5 5" xfId="27315"/>
    <cellStyle name="Total 27 5_Table 2A-1_EFT (Annual)" xfId="8963"/>
    <cellStyle name="Total 27 6" xfId="2029"/>
    <cellStyle name="Total 27 6 2" xfId="5590"/>
    <cellStyle name="Total 27 6 2 2" xfId="13805"/>
    <cellStyle name="Total 27 6 2 2 2" xfId="25793"/>
    <cellStyle name="Total 27 6 2 2 2 2" xfId="46979"/>
    <cellStyle name="Total 27 6 2 2 3" xfId="36375"/>
    <cellStyle name="Total 27 6 2 3" xfId="20680"/>
    <cellStyle name="Total 27 6 2 3 2" xfId="41867"/>
    <cellStyle name="Total 27 6 2 4" xfId="31247"/>
    <cellStyle name="Total 27 6 2_Table 2A-1_EFT (Annual)" xfId="8966"/>
    <cellStyle name="Total 27 6 3" xfId="11149"/>
    <cellStyle name="Total 27 6 3 2" xfId="23247"/>
    <cellStyle name="Total 27 6 3 2 2" xfId="44433"/>
    <cellStyle name="Total 27 6 3 3" xfId="33829"/>
    <cellStyle name="Total 27 6 4" xfId="18134"/>
    <cellStyle name="Total 27 6 4 2" xfId="39321"/>
    <cellStyle name="Total 27 6 5" xfId="28504"/>
    <cellStyle name="Total 27 6_Table 2A-1_EFT (Annual)" xfId="8965"/>
    <cellStyle name="Total 27 7" xfId="3837"/>
    <cellStyle name="Total 27 7 2" xfId="12200"/>
    <cellStyle name="Total 27 7 2 2" xfId="24229"/>
    <cellStyle name="Total 27 7 2 2 2" xfId="45415"/>
    <cellStyle name="Total 27 7 2 3" xfId="34811"/>
    <cellStyle name="Total 27 7 3" xfId="19116"/>
    <cellStyle name="Total 27 7 3 2" xfId="40303"/>
    <cellStyle name="Total 27 7 4" xfId="29546"/>
    <cellStyle name="Total 27 7_Table 2A-1_EFT (Annual)" xfId="8967"/>
    <cellStyle name="Total 27 8" xfId="9519"/>
    <cellStyle name="Total 27 8 2" xfId="21683"/>
    <cellStyle name="Total 27 8 2 2" xfId="42869"/>
    <cellStyle name="Total 27 8 3" xfId="32265"/>
    <cellStyle name="Total 27 9" xfId="16570"/>
    <cellStyle name="Total 27 9 2" xfId="37757"/>
    <cellStyle name="Total 27_Table 2A-1_EFT (Annual)" xfId="3565"/>
    <cellStyle name="Total 28" xfId="188"/>
    <cellStyle name="Total 28 10" xfId="26743"/>
    <cellStyle name="Total 28 2" xfId="581"/>
    <cellStyle name="Total 28 2 2" xfId="1558"/>
    <cellStyle name="Total 28 2 2 2" xfId="2828"/>
    <cellStyle name="Total 28 2 2 2 2" xfId="6389"/>
    <cellStyle name="Total 28 2 2 2 2 2" xfId="14583"/>
    <cellStyle name="Total 28 2 2 2 2 2 2" xfId="26555"/>
    <cellStyle name="Total 28 2 2 2 2 2 2 2" xfId="47741"/>
    <cellStyle name="Total 28 2 2 2 2 2 3" xfId="37137"/>
    <cellStyle name="Total 28 2 2 2 2 3" xfId="21442"/>
    <cellStyle name="Total 28 2 2 2 2 3 2" xfId="42629"/>
    <cellStyle name="Total 28 2 2 2 2 4" xfId="32045"/>
    <cellStyle name="Total 28 2 2 2 2_Table 2A-1_EFT (Annual)" xfId="8970"/>
    <cellStyle name="Total 28 2 2 2 3" xfId="11925"/>
    <cellStyle name="Total 28 2 2 2 3 2" xfId="24009"/>
    <cellStyle name="Total 28 2 2 2 3 2 2" xfId="45195"/>
    <cellStyle name="Total 28 2 2 2 3 3" xfId="34591"/>
    <cellStyle name="Total 28 2 2 2 4" xfId="18896"/>
    <cellStyle name="Total 28 2 2 2 4 2" xfId="40083"/>
    <cellStyle name="Total 28 2 2 2 5" xfId="29302"/>
    <cellStyle name="Total 28 2 2 2_Table 2A-1_EFT (Annual)" xfId="8969"/>
    <cellStyle name="Total 28 2 2 3" xfId="5119"/>
    <cellStyle name="Total 28 2 2 3 2" xfId="13379"/>
    <cellStyle name="Total 28 2 2 3 2 2" xfId="25385"/>
    <cellStyle name="Total 28 2 2 3 2 2 2" xfId="46571"/>
    <cellStyle name="Total 28 2 2 3 2 3" xfId="35967"/>
    <cellStyle name="Total 28 2 2 3 3" xfId="20272"/>
    <cellStyle name="Total 28 2 2 3 3 2" xfId="41459"/>
    <cellStyle name="Total 28 2 2 3 4" xfId="30776"/>
    <cellStyle name="Total 28 2 2 3_Table 2A-1_EFT (Annual)" xfId="8971"/>
    <cellStyle name="Total 28 2 2 4" xfId="10723"/>
    <cellStyle name="Total 28 2 2 4 2" xfId="22839"/>
    <cellStyle name="Total 28 2 2 4 2 2" xfId="44025"/>
    <cellStyle name="Total 28 2 2 4 3" xfId="33421"/>
    <cellStyle name="Total 28 2 2 5" xfId="17726"/>
    <cellStyle name="Total 28 2 2 5 2" xfId="38913"/>
    <cellStyle name="Total 28 2 2 6" xfId="28033"/>
    <cellStyle name="Total 28 2 2_Table 2A-1_EFT (Annual)" xfId="8968"/>
    <cellStyle name="Total 28 2 3" xfId="1081"/>
    <cellStyle name="Total 28 2 3 2" xfId="4642"/>
    <cellStyle name="Total 28 2 3 2 2" xfId="12902"/>
    <cellStyle name="Total 28 2 3 2 2 2" xfId="24908"/>
    <cellStyle name="Total 28 2 3 2 2 2 2" xfId="46094"/>
    <cellStyle name="Total 28 2 3 2 2 3" xfId="35490"/>
    <cellStyle name="Total 28 2 3 2 3" xfId="19795"/>
    <cellStyle name="Total 28 2 3 2 3 2" xfId="40982"/>
    <cellStyle name="Total 28 2 3 2 4" xfId="30299"/>
    <cellStyle name="Total 28 2 3 2_Table 2A-1_EFT (Annual)" xfId="8973"/>
    <cellStyle name="Total 28 2 3 3" xfId="10246"/>
    <cellStyle name="Total 28 2 3 3 2" xfId="22362"/>
    <cellStyle name="Total 28 2 3 3 2 2" xfId="43548"/>
    <cellStyle name="Total 28 2 3 3 3" xfId="32944"/>
    <cellStyle name="Total 28 2 3 4" xfId="17249"/>
    <cellStyle name="Total 28 2 3 4 2" xfId="38436"/>
    <cellStyle name="Total 28 2 3 5" xfId="27556"/>
    <cellStyle name="Total 28 2 3_Table 2A-1_EFT (Annual)" xfId="8972"/>
    <cellStyle name="Total 28 2 4" xfId="2297"/>
    <cellStyle name="Total 28 2 4 2" xfId="5858"/>
    <cellStyle name="Total 28 2 4 2 2" xfId="14073"/>
    <cellStyle name="Total 28 2 4 2 2 2" xfId="26061"/>
    <cellStyle name="Total 28 2 4 2 2 2 2" xfId="47247"/>
    <cellStyle name="Total 28 2 4 2 2 3" xfId="36643"/>
    <cellStyle name="Total 28 2 4 2 3" xfId="20948"/>
    <cellStyle name="Total 28 2 4 2 3 2" xfId="42135"/>
    <cellStyle name="Total 28 2 4 2 4" xfId="31515"/>
    <cellStyle name="Total 28 2 4 2_Table 2A-1_EFT (Annual)" xfId="8975"/>
    <cellStyle name="Total 28 2 4 3" xfId="11417"/>
    <cellStyle name="Total 28 2 4 3 2" xfId="23515"/>
    <cellStyle name="Total 28 2 4 3 2 2" xfId="44701"/>
    <cellStyle name="Total 28 2 4 3 3" xfId="34097"/>
    <cellStyle name="Total 28 2 4 4" xfId="18402"/>
    <cellStyle name="Total 28 2 4 4 2" xfId="39589"/>
    <cellStyle name="Total 28 2 4 5" xfId="28772"/>
    <cellStyle name="Total 28 2 4_Table 2A-1_EFT (Annual)" xfId="8974"/>
    <cellStyle name="Total 28 2 5" xfId="4151"/>
    <cellStyle name="Total 28 2 5 2" xfId="12475"/>
    <cellStyle name="Total 28 2 5 2 2" xfId="24497"/>
    <cellStyle name="Total 28 2 5 2 2 2" xfId="45683"/>
    <cellStyle name="Total 28 2 5 2 3" xfId="35079"/>
    <cellStyle name="Total 28 2 5 3" xfId="19384"/>
    <cellStyle name="Total 28 2 5 3 2" xfId="40571"/>
    <cellStyle name="Total 28 2 5 4" xfId="29839"/>
    <cellStyle name="Total 28 2 5_Table 2A-1_EFT (Annual)" xfId="8976"/>
    <cellStyle name="Total 28 2 6" xfId="9814"/>
    <cellStyle name="Total 28 2 6 2" xfId="21951"/>
    <cellStyle name="Total 28 2 6 2 2" xfId="43137"/>
    <cellStyle name="Total 28 2 6 3" xfId="32533"/>
    <cellStyle name="Total 28 2 7" xfId="16838"/>
    <cellStyle name="Total 28 2 7 2" xfId="38025"/>
    <cellStyle name="Total 28 2 8" xfId="27096"/>
    <cellStyle name="Total 28 2_Table 2A-1_EFT (Annual)" xfId="3569"/>
    <cellStyle name="Total 28 3" xfId="418"/>
    <cellStyle name="Total 28 3 2" xfId="1401"/>
    <cellStyle name="Total 28 3 2 2" xfId="2671"/>
    <cellStyle name="Total 28 3 2 2 2" xfId="6232"/>
    <cellStyle name="Total 28 3 2 2 2 2" xfId="14426"/>
    <cellStyle name="Total 28 3 2 2 2 2 2" xfId="26398"/>
    <cellStyle name="Total 28 3 2 2 2 2 2 2" xfId="47584"/>
    <cellStyle name="Total 28 3 2 2 2 2 3" xfId="36980"/>
    <cellStyle name="Total 28 3 2 2 2 3" xfId="21285"/>
    <cellStyle name="Total 28 3 2 2 2 3 2" xfId="42472"/>
    <cellStyle name="Total 28 3 2 2 2 4" xfId="31888"/>
    <cellStyle name="Total 28 3 2 2 2_Table 2A-1_EFT (Annual)" xfId="8979"/>
    <cellStyle name="Total 28 3 2 2 3" xfId="11768"/>
    <cellStyle name="Total 28 3 2 2 3 2" xfId="23852"/>
    <cellStyle name="Total 28 3 2 2 3 2 2" xfId="45038"/>
    <cellStyle name="Total 28 3 2 2 3 3" xfId="34434"/>
    <cellStyle name="Total 28 3 2 2 4" xfId="18739"/>
    <cellStyle name="Total 28 3 2 2 4 2" xfId="39926"/>
    <cellStyle name="Total 28 3 2 2 5" xfId="29145"/>
    <cellStyle name="Total 28 3 2 2_Table 2A-1_EFT (Annual)" xfId="8978"/>
    <cellStyle name="Total 28 3 2 3" xfId="4962"/>
    <cellStyle name="Total 28 3 2 3 2" xfId="13222"/>
    <cellStyle name="Total 28 3 2 3 2 2" xfId="25228"/>
    <cellStyle name="Total 28 3 2 3 2 2 2" xfId="46414"/>
    <cellStyle name="Total 28 3 2 3 2 3" xfId="35810"/>
    <cellStyle name="Total 28 3 2 3 3" xfId="20115"/>
    <cellStyle name="Total 28 3 2 3 3 2" xfId="41302"/>
    <cellStyle name="Total 28 3 2 3 4" xfId="30619"/>
    <cellStyle name="Total 28 3 2 3_Table 2A-1_EFT (Annual)" xfId="8980"/>
    <cellStyle name="Total 28 3 2 4" xfId="10566"/>
    <cellStyle name="Total 28 3 2 4 2" xfId="22682"/>
    <cellStyle name="Total 28 3 2 4 2 2" xfId="43868"/>
    <cellStyle name="Total 28 3 2 4 3" xfId="33264"/>
    <cellStyle name="Total 28 3 2 5" xfId="17569"/>
    <cellStyle name="Total 28 3 2 5 2" xfId="38756"/>
    <cellStyle name="Total 28 3 2 6" xfId="27876"/>
    <cellStyle name="Total 28 3 2_Table 2A-1_EFT (Annual)" xfId="8977"/>
    <cellStyle name="Total 28 3 3" xfId="948"/>
    <cellStyle name="Total 28 3 3 2" xfId="4509"/>
    <cellStyle name="Total 28 3 3 2 2" xfId="12771"/>
    <cellStyle name="Total 28 3 3 2 2 2" xfId="24781"/>
    <cellStyle name="Total 28 3 3 2 2 2 2" xfId="45967"/>
    <cellStyle name="Total 28 3 3 2 2 3" xfId="35363"/>
    <cellStyle name="Total 28 3 3 2 3" xfId="19668"/>
    <cellStyle name="Total 28 3 3 2 3 2" xfId="40855"/>
    <cellStyle name="Total 28 3 3 2 4" xfId="30166"/>
    <cellStyle name="Total 28 3 3 2_Table 2A-1_EFT (Annual)" xfId="8982"/>
    <cellStyle name="Total 28 3 3 3" xfId="10118"/>
    <cellStyle name="Total 28 3 3 3 2" xfId="22235"/>
    <cellStyle name="Total 28 3 3 3 2 2" xfId="43421"/>
    <cellStyle name="Total 28 3 3 3 3" xfId="32817"/>
    <cellStyle name="Total 28 3 3 4" xfId="17122"/>
    <cellStyle name="Total 28 3 3 4 2" xfId="38309"/>
    <cellStyle name="Total 28 3 3 5" xfId="27423"/>
    <cellStyle name="Total 28 3 3_Table 2A-1_EFT (Annual)" xfId="8981"/>
    <cellStyle name="Total 28 3 4" xfId="2140"/>
    <cellStyle name="Total 28 3 4 2" xfId="5701"/>
    <cellStyle name="Total 28 3 4 2 2" xfId="13916"/>
    <cellStyle name="Total 28 3 4 2 2 2" xfId="25904"/>
    <cellStyle name="Total 28 3 4 2 2 2 2" xfId="47090"/>
    <cellStyle name="Total 28 3 4 2 2 3" xfId="36486"/>
    <cellStyle name="Total 28 3 4 2 3" xfId="20791"/>
    <cellStyle name="Total 28 3 4 2 3 2" xfId="41978"/>
    <cellStyle name="Total 28 3 4 2 4" xfId="31358"/>
    <cellStyle name="Total 28 3 4 2_Table 2A-1_EFT (Annual)" xfId="8984"/>
    <cellStyle name="Total 28 3 4 3" xfId="11260"/>
    <cellStyle name="Total 28 3 4 3 2" xfId="23358"/>
    <cellStyle name="Total 28 3 4 3 2 2" xfId="44544"/>
    <cellStyle name="Total 28 3 4 3 3" xfId="33940"/>
    <cellStyle name="Total 28 3 4 4" xfId="18245"/>
    <cellStyle name="Total 28 3 4 4 2" xfId="39432"/>
    <cellStyle name="Total 28 3 4 5" xfId="28615"/>
    <cellStyle name="Total 28 3 4_Table 2A-1_EFT (Annual)" xfId="8983"/>
    <cellStyle name="Total 28 3 5" xfId="3988"/>
    <cellStyle name="Total 28 3 5 2" xfId="12316"/>
    <cellStyle name="Total 28 3 5 2 2" xfId="24340"/>
    <cellStyle name="Total 28 3 5 2 2 2" xfId="45526"/>
    <cellStyle name="Total 28 3 5 2 3" xfId="34922"/>
    <cellStyle name="Total 28 3 5 3" xfId="19227"/>
    <cellStyle name="Total 28 3 5 3 2" xfId="40414"/>
    <cellStyle name="Total 28 3 5 4" xfId="29676"/>
    <cellStyle name="Total 28 3 5_Table 2A-1_EFT (Annual)" xfId="8985"/>
    <cellStyle name="Total 28 3 6" xfId="9653"/>
    <cellStyle name="Total 28 3 6 2" xfId="21794"/>
    <cellStyle name="Total 28 3 6 2 2" xfId="42980"/>
    <cellStyle name="Total 28 3 6 3" xfId="32376"/>
    <cellStyle name="Total 28 3 7" xfId="16681"/>
    <cellStyle name="Total 28 3 7 2" xfId="37868"/>
    <cellStyle name="Total 28 3 8" xfId="26933"/>
    <cellStyle name="Total 28 3_Table 2A-1_EFT (Annual)" xfId="3570"/>
    <cellStyle name="Total 28 4" xfId="1236"/>
    <cellStyle name="Total 28 4 2" xfId="2506"/>
    <cellStyle name="Total 28 4 2 2" xfId="6067"/>
    <cellStyle name="Total 28 4 2 2 2" xfId="14261"/>
    <cellStyle name="Total 28 4 2 2 2 2" xfId="26233"/>
    <cellStyle name="Total 28 4 2 2 2 2 2" xfId="47419"/>
    <cellStyle name="Total 28 4 2 2 2 3" xfId="36815"/>
    <cellStyle name="Total 28 4 2 2 3" xfId="21120"/>
    <cellStyle name="Total 28 4 2 2 3 2" xfId="42307"/>
    <cellStyle name="Total 28 4 2 2 4" xfId="31723"/>
    <cellStyle name="Total 28 4 2 2_Table 2A-1_EFT (Annual)" xfId="8988"/>
    <cellStyle name="Total 28 4 2 3" xfId="11603"/>
    <cellStyle name="Total 28 4 2 3 2" xfId="23687"/>
    <cellStyle name="Total 28 4 2 3 2 2" xfId="44873"/>
    <cellStyle name="Total 28 4 2 3 3" xfId="34269"/>
    <cellStyle name="Total 28 4 2 4" xfId="18574"/>
    <cellStyle name="Total 28 4 2 4 2" xfId="39761"/>
    <cellStyle name="Total 28 4 2 5" xfId="28980"/>
    <cellStyle name="Total 28 4 2_Table 2A-1_EFT (Annual)" xfId="8987"/>
    <cellStyle name="Total 28 4 3" xfId="4797"/>
    <cellStyle name="Total 28 4 3 2" xfId="13057"/>
    <cellStyle name="Total 28 4 3 2 2" xfId="25063"/>
    <cellStyle name="Total 28 4 3 2 2 2" xfId="46249"/>
    <cellStyle name="Total 28 4 3 2 3" xfId="35645"/>
    <cellStyle name="Total 28 4 3 3" xfId="19950"/>
    <cellStyle name="Total 28 4 3 3 2" xfId="41137"/>
    <cellStyle name="Total 28 4 3 4" xfId="30454"/>
    <cellStyle name="Total 28 4 3_Table 2A-1_EFT (Annual)" xfId="8989"/>
    <cellStyle name="Total 28 4 4" xfId="10401"/>
    <cellStyle name="Total 28 4 4 2" xfId="22517"/>
    <cellStyle name="Total 28 4 4 2 2" xfId="43703"/>
    <cellStyle name="Total 28 4 4 3" xfId="33099"/>
    <cellStyle name="Total 28 4 5" xfId="17404"/>
    <cellStyle name="Total 28 4 5 2" xfId="38591"/>
    <cellStyle name="Total 28 4 6" xfId="27711"/>
    <cellStyle name="Total 28 4_Table 2A-1_EFT (Annual)" xfId="8986"/>
    <cellStyle name="Total 28 5" xfId="790"/>
    <cellStyle name="Total 28 5 2" xfId="4351"/>
    <cellStyle name="Total 28 5 2 2" xfId="12631"/>
    <cellStyle name="Total 28 5 2 2 2" xfId="24648"/>
    <cellStyle name="Total 28 5 2 2 2 2" xfId="45834"/>
    <cellStyle name="Total 28 5 2 2 3" xfId="35230"/>
    <cellStyle name="Total 28 5 2 3" xfId="19535"/>
    <cellStyle name="Total 28 5 2 3 2" xfId="40722"/>
    <cellStyle name="Total 28 5 2 4" xfId="30008"/>
    <cellStyle name="Total 28 5 2_Table 2A-1_EFT (Annual)" xfId="8991"/>
    <cellStyle name="Total 28 5 3" xfId="9979"/>
    <cellStyle name="Total 28 5 3 2" xfId="22102"/>
    <cellStyle name="Total 28 5 3 2 2" xfId="43288"/>
    <cellStyle name="Total 28 5 3 3" xfId="32684"/>
    <cellStyle name="Total 28 5 4" xfId="16989"/>
    <cellStyle name="Total 28 5 4 2" xfId="38176"/>
    <cellStyle name="Total 28 5 5" xfId="27265"/>
    <cellStyle name="Total 28 5_Table 2A-1_EFT (Annual)" xfId="8990"/>
    <cellStyle name="Total 28 6" xfId="1975"/>
    <cellStyle name="Total 28 6 2" xfId="5536"/>
    <cellStyle name="Total 28 6 2 2" xfId="13751"/>
    <cellStyle name="Total 28 6 2 2 2" xfId="25739"/>
    <cellStyle name="Total 28 6 2 2 2 2" xfId="46925"/>
    <cellStyle name="Total 28 6 2 2 3" xfId="36321"/>
    <cellStyle name="Total 28 6 2 3" xfId="20626"/>
    <cellStyle name="Total 28 6 2 3 2" xfId="41813"/>
    <cellStyle name="Total 28 6 2 4" xfId="31193"/>
    <cellStyle name="Total 28 6 2_Table 2A-1_EFT (Annual)" xfId="8993"/>
    <cellStyle name="Total 28 6 3" xfId="11095"/>
    <cellStyle name="Total 28 6 3 2" xfId="23193"/>
    <cellStyle name="Total 28 6 3 2 2" xfId="44379"/>
    <cellStyle name="Total 28 6 3 3" xfId="33775"/>
    <cellStyle name="Total 28 6 4" xfId="18080"/>
    <cellStyle name="Total 28 6 4 2" xfId="39267"/>
    <cellStyle name="Total 28 6 5" xfId="28450"/>
    <cellStyle name="Total 28 6_Table 2A-1_EFT (Annual)" xfId="8992"/>
    <cellStyle name="Total 28 7" xfId="3777"/>
    <cellStyle name="Total 28 7 2" xfId="12145"/>
    <cellStyle name="Total 28 7 2 2" xfId="24175"/>
    <cellStyle name="Total 28 7 2 2 2" xfId="45361"/>
    <cellStyle name="Total 28 7 2 3" xfId="34757"/>
    <cellStyle name="Total 28 7 3" xfId="19062"/>
    <cellStyle name="Total 28 7 3 2" xfId="40249"/>
    <cellStyle name="Total 28 7 4" xfId="29486"/>
    <cellStyle name="Total 28 7_Table 2A-1_EFT (Annual)" xfId="8994"/>
    <cellStyle name="Total 28 8" xfId="9464"/>
    <cellStyle name="Total 28 8 2" xfId="21629"/>
    <cellStyle name="Total 28 8 2 2" xfId="42815"/>
    <cellStyle name="Total 28 8 3" xfId="32211"/>
    <cellStyle name="Total 28 9" xfId="16516"/>
    <cellStyle name="Total 28 9 2" xfId="37703"/>
    <cellStyle name="Total 28_Table 2A-1_EFT (Annual)" xfId="3568"/>
    <cellStyle name="Total 29" xfId="214"/>
    <cellStyle name="Total 29 10" xfId="26769"/>
    <cellStyle name="Total 29 2" xfId="607"/>
    <cellStyle name="Total 29 2 2" xfId="1584"/>
    <cellStyle name="Total 29 2 2 2" xfId="2854"/>
    <cellStyle name="Total 29 2 2 2 2" xfId="6415"/>
    <cellStyle name="Total 29 2 2 2 2 2" xfId="14609"/>
    <cellStyle name="Total 29 2 2 2 2 2 2" xfId="26581"/>
    <cellStyle name="Total 29 2 2 2 2 2 2 2" xfId="47767"/>
    <cellStyle name="Total 29 2 2 2 2 2 3" xfId="37163"/>
    <cellStyle name="Total 29 2 2 2 2 3" xfId="21468"/>
    <cellStyle name="Total 29 2 2 2 2 3 2" xfId="42655"/>
    <cellStyle name="Total 29 2 2 2 2 4" xfId="32071"/>
    <cellStyle name="Total 29 2 2 2 2_Table 2A-1_EFT (Annual)" xfId="8997"/>
    <cellStyle name="Total 29 2 2 2 3" xfId="11951"/>
    <cellStyle name="Total 29 2 2 2 3 2" xfId="24035"/>
    <cellStyle name="Total 29 2 2 2 3 2 2" xfId="45221"/>
    <cellStyle name="Total 29 2 2 2 3 3" xfId="34617"/>
    <cellStyle name="Total 29 2 2 2 4" xfId="18922"/>
    <cellStyle name="Total 29 2 2 2 4 2" xfId="40109"/>
    <cellStyle name="Total 29 2 2 2 5" xfId="29328"/>
    <cellStyle name="Total 29 2 2 2_Table 2A-1_EFT (Annual)" xfId="8996"/>
    <cellStyle name="Total 29 2 2 3" xfId="5145"/>
    <cellStyle name="Total 29 2 2 3 2" xfId="13405"/>
    <cellStyle name="Total 29 2 2 3 2 2" xfId="25411"/>
    <cellStyle name="Total 29 2 2 3 2 2 2" xfId="46597"/>
    <cellStyle name="Total 29 2 2 3 2 3" xfId="35993"/>
    <cellStyle name="Total 29 2 2 3 3" xfId="20298"/>
    <cellStyle name="Total 29 2 2 3 3 2" xfId="41485"/>
    <cellStyle name="Total 29 2 2 3 4" xfId="30802"/>
    <cellStyle name="Total 29 2 2 3_Table 2A-1_EFT (Annual)" xfId="8998"/>
    <cellStyle name="Total 29 2 2 4" xfId="10749"/>
    <cellStyle name="Total 29 2 2 4 2" xfId="22865"/>
    <cellStyle name="Total 29 2 2 4 2 2" xfId="44051"/>
    <cellStyle name="Total 29 2 2 4 3" xfId="33447"/>
    <cellStyle name="Total 29 2 2 5" xfId="17752"/>
    <cellStyle name="Total 29 2 2 5 2" xfId="38939"/>
    <cellStyle name="Total 29 2 2 6" xfId="28059"/>
    <cellStyle name="Total 29 2 2_Table 2A-1_EFT (Annual)" xfId="8995"/>
    <cellStyle name="Total 29 2 3" xfId="1102"/>
    <cellStyle name="Total 29 2 3 2" xfId="4663"/>
    <cellStyle name="Total 29 2 3 2 2" xfId="12923"/>
    <cellStyle name="Total 29 2 3 2 2 2" xfId="24929"/>
    <cellStyle name="Total 29 2 3 2 2 2 2" xfId="46115"/>
    <cellStyle name="Total 29 2 3 2 2 3" xfId="35511"/>
    <cellStyle name="Total 29 2 3 2 3" xfId="19816"/>
    <cellStyle name="Total 29 2 3 2 3 2" xfId="41003"/>
    <cellStyle name="Total 29 2 3 2 4" xfId="30320"/>
    <cellStyle name="Total 29 2 3 2_Table 2A-1_EFT (Annual)" xfId="9000"/>
    <cellStyle name="Total 29 2 3 3" xfId="10267"/>
    <cellStyle name="Total 29 2 3 3 2" xfId="22383"/>
    <cellStyle name="Total 29 2 3 3 2 2" xfId="43569"/>
    <cellStyle name="Total 29 2 3 3 3" xfId="32965"/>
    <cellStyle name="Total 29 2 3 4" xfId="17270"/>
    <cellStyle name="Total 29 2 3 4 2" xfId="38457"/>
    <cellStyle name="Total 29 2 3 5" xfId="27577"/>
    <cellStyle name="Total 29 2 3_Table 2A-1_EFT (Annual)" xfId="8999"/>
    <cellStyle name="Total 29 2 4" xfId="2323"/>
    <cellStyle name="Total 29 2 4 2" xfId="5884"/>
    <cellStyle name="Total 29 2 4 2 2" xfId="14099"/>
    <cellStyle name="Total 29 2 4 2 2 2" xfId="26087"/>
    <cellStyle name="Total 29 2 4 2 2 2 2" xfId="47273"/>
    <cellStyle name="Total 29 2 4 2 2 3" xfId="36669"/>
    <cellStyle name="Total 29 2 4 2 3" xfId="20974"/>
    <cellStyle name="Total 29 2 4 2 3 2" xfId="42161"/>
    <cellStyle name="Total 29 2 4 2 4" xfId="31541"/>
    <cellStyle name="Total 29 2 4 2_Table 2A-1_EFT (Annual)" xfId="9002"/>
    <cellStyle name="Total 29 2 4 3" xfId="11443"/>
    <cellStyle name="Total 29 2 4 3 2" xfId="23541"/>
    <cellStyle name="Total 29 2 4 3 2 2" xfId="44727"/>
    <cellStyle name="Total 29 2 4 3 3" xfId="34123"/>
    <cellStyle name="Total 29 2 4 4" xfId="18428"/>
    <cellStyle name="Total 29 2 4 4 2" xfId="39615"/>
    <cellStyle name="Total 29 2 4 5" xfId="28798"/>
    <cellStyle name="Total 29 2 4_Table 2A-1_EFT (Annual)" xfId="9001"/>
    <cellStyle name="Total 29 2 5" xfId="4177"/>
    <cellStyle name="Total 29 2 5 2" xfId="12501"/>
    <cellStyle name="Total 29 2 5 2 2" xfId="24523"/>
    <cellStyle name="Total 29 2 5 2 2 2" xfId="45709"/>
    <cellStyle name="Total 29 2 5 2 3" xfId="35105"/>
    <cellStyle name="Total 29 2 5 3" xfId="19410"/>
    <cellStyle name="Total 29 2 5 3 2" xfId="40597"/>
    <cellStyle name="Total 29 2 5 4" xfId="29865"/>
    <cellStyle name="Total 29 2 5_Table 2A-1_EFT (Annual)" xfId="9003"/>
    <cellStyle name="Total 29 2 6" xfId="9840"/>
    <cellStyle name="Total 29 2 6 2" xfId="21977"/>
    <cellStyle name="Total 29 2 6 2 2" xfId="43163"/>
    <cellStyle name="Total 29 2 6 3" xfId="32559"/>
    <cellStyle name="Total 29 2 7" xfId="16864"/>
    <cellStyle name="Total 29 2 7 2" xfId="38051"/>
    <cellStyle name="Total 29 2 8" xfId="27122"/>
    <cellStyle name="Total 29 2_Table 2A-1_EFT (Annual)" xfId="3572"/>
    <cellStyle name="Total 29 3" xfId="442"/>
    <cellStyle name="Total 29 3 2" xfId="1425"/>
    <cellStyle name="Total 29 3 2 2" xfId="2695"/>
    <cellStyle name="Total 29 3 2 2 2" xfId="6256"/>
    <cellStyle name="Total 29 3 2 2 2 2" xfId="14450"/>
    <cellStyle name="Total 29 3 2 2 2 2 2" xfId="26422"/>
    <cellStyle name="Total 29 3 2 2 2 2 2 2" xfId="47608"/>
    <cellStyle name="Total 29 3 2 2 2 2 3" xfId="37004"/>
    <cellStyle name="Total 29 3 2 2 2 3" xfId="21309"/>
    <cellStyle name="Total 29 3 2 2 2 3 2" xfId="42496"/>
    <cellStyle name="Total 29 3 2 2 2 4" xfId="31912"/>
    <cellStyle name="Total 29 3 2 2 2_Table 2A-1_EFT (Annual)" xfId="9006"/>
    <cellStyle name="Total 29 3 2 2 3" xfId="11792"/>
    <cellStyle name="Total 29 3 2 2 3 2" xfId="23876"/>
    <cellStyle name="Total 29 3 2 2 3 2 2" xfId="45062"/>
    <cellStyle name="Total 29 3 2 2 3 3" xfId="34458"/>
    <cellStyle name="Total 29 3 2 2 4" xfId="18763"/>
    <cellStyle name="Total 29 3 2 2 4 2" xfId="39950"/>
    <cellStyle name="Total 29 3 2 2 5" xfId="29169"/>
    <cellStyle name="Total 29 3 2 2_Table 2A-1_EFT (Annual)" xfId="9005"/>
    <cellStyle name="Total 29 3 2 3" xfId="4986"/>
    <cellStyle name="Total 29 3 2 3 2" xfId="13246"/>
    <cellStyle name="Total 29 3 2 3 2 2" xfId="25252"/>
    <cellStyle name="Total 29 3 2 3 2 2 2" xfId="46438"/>
    <cellStyle name="Total 29 3 2 3 2 3" xfId="35834"/>
    <cellStyle name="Total 29 3 2 3 3" xfId="20139"/>
    <cellStyle name="Total 29 3 2 3 3 2" xfId="41326"/>
    <cellStyle name="Total 29 3 2 3 4" xfId="30643"/>
    <cellStyle name="Total 29 3 2 3_Table 2A-1_EFT (Annual)" xfId="9007"/>
    <cellStyle name="Total 29 3 2 4" xfId="10590"/>
    <cellStyle name="Total 29 3 2 4 2" xfId="22706"/>
    <cellStyle name="Total 29 3 2 4 2 2" xfId="43892"/>
    <cellStyle name="Total 29 3 2 4 3" xfId="33288"/>
    <cellStyle name="Total 29 3 2 5" xfId="17593"/>
    <cellStyle name="Total 29 3 2 5 2" xfId="38780"/>
    <cellStyle name="Total 29 3 2 6" xfId="27900"/>
    <cellStyle name="Total 29 3 2_Table 2A-1_EFT (Annual)" xfId="9004"/>
    <cellStyle name="Total 29 3 3" xfId="967"/>
    <cellStyle name="Total 29 3 3 2" xfId="4528"/>
    <cellStyle name="Total 29 3 3 2 2" xfId="12790"/>
    <cellStyle name="Total 29 3 3 2 2 2" xfId="24800"/>
    <cellStyle name="Total 29 3 3 2 2 2 2" xfId="45986"/>
    <cellStyle name="Total 29 3 3 2 2 3" xfId="35382"/>
    <cellStyle name="Total 29 3 3 2 3" xfId="19687"/>
    <cellStyle name="Total 29 3 3 2 3 2" xfId="40874"/>
    <cellStyle name="Total 29 3 3 2 4" xfId="30185"/>
    <cellStyle name="Total 29 3 3 2_Table 2A-1_EFT (Annual)" xfId="9009"/>
    <cellStyle name="Total 29 3 3 3" xfId="10137"/>
    <cellStyle name="Total 29 3 3 3 2" xfId="22254"/>
    <cellStyle name="Total 29 3 3 3 2 2" xfId="43440"/>
    <cellStyle name="Total 29 3 3 3 3" xfId="32836"/>
    <cellStyle name="Total 29 3 3 4" xfId="17141"/>
    <cellStyle name="Total 29 3 3 4 2" xfId="38328"/>
    <cellStyle name="Total 29 3 3 5" xfId="27442"/>
    <cellStyle name="Total 29 3 3_Table 2A-1_EFT (Annual)" xfId="9008"/>
    <cellStyle name="Total 29 3 4" xfId="2164"/>
    <cellStyle name="Total 29 3 4 2" xfId="5725"/>
    <cellStyle name="Total 29 3 4 2 2" xfId="13940"/>
    <cellStyle name="Total 29 3 4 2 2 2" xfId="25928"/>
    <cellStyle name="Total 29 3 4 2 2 2 2" xfId="47114"/>
    <cellStyle name="Total 29 3 4 2 2 3" xfId="36510"/>
    <cellStyle name="Total 29 3 4 2 3" xfId="20815"/>
    <cellStyle name="Total 29 3 4 2 3 2" xfId="42002"/>
    <cellStyle name="Total 29 3 4 2 4" xfId="31382"/>
    <cellStyle name="Total 29 3 4 2_Table 2A-1_EFT (Annual)" xfId="9011"/>
    <cellStyle name="Total 29 3 4 3" xfId="11284"/>
    <cellStyle name="Total 29 3 4 3 2" xfId="23382"/>
    <cellStyle name="Total 29 3 4 3 2 2" xfId="44568"/>
    <cellStyle name="Total 29 3 4 3 3" xfId="33964"/>
    <cellStyle name="Total 29 3 4 4" xfId="18269"/>
    <cellStyle name="Total 29 3 4 4 2" xfId="39456"/>
    <cellStyle name="Total 29 3 4 5" xfId="28639"/>
    <cellStyle name="Total 29 3 4_Table 2A-1_EFT (Annual)" xfId="9010"/>
    <cellStyle name="Total 29 3 5" xfId="4012"/>
    <cellStyle name="Total 29 3 5 2" xfId="12340"/>
    <cellStyle name="Total 29 3 5 2 2" xfId="24364"/>
    <cellStyle name="Total 29 3 5 2 2 2" xfId="45550"/>
    <cellStyle name="Total 29 3 5 2 3" xfId="34946"/>
    <cellStyle name="Total 29 3 5 3" xfId="19251"/>
    <cellStyle name="Total 29 3 5 3 2" xfId="40438"/>
    <cellStyle name="Total 29 3 5 4" xfId="29700"/>
    <cellStyle name="Total 29 3 5_Table 2A-1_EFT (Annual)" xfId="9012"/>
    <cellStyle name="Total 29 3 6" xfId="9677"/>
    <cellStyle name="Total 29 3 6 2" xfId="21818"/>
    <cellStyle name="Total 29 3 6 2 2" xfId="43004"/>
    <cellStyle name="Total 29 3 6 3" xfId="32400"/>
    <cellStyle name="Total 29 3 7" xfId="16705"/>
    <cellStyle name="Total 29 3 7 2" xfId="37892"/>
    <cellStyle name="Total 29 3 8" xfId="26957"/>
    <cellStyle name="Total 29 3_Table 2A-1_EFT (Annual)" xfId="3573"/>
    <cellStyle name="Total 29 4" xfId="1262"/>
    <cellStyle name="Total 29 4 2" xfId="2532"/>
    <cellStyle name="Total 29 4 2 2" xfId="6093"/>
    <cellStyle name="Total 29 4 2 2 2" xfId="14287"/>
    <cellStyle name="Total 29 4 2 2 2 2" xfId="26259"/>
    <cellStyle name="Total 29 4 2 2 2 2 2" xfId="47445"/>
    <cellStyle name="Total 29 4 2 2 2 3" xfId="36841"/>
    <cellStyle name="Total 29 4 2 2 3" xfId="21146"/>
    <cellStyle name="Total 29 4 2 2 3 2" xfId="42333"/>
    <cellStyle name="Total 29 4 2 2 4" xfId="31749"/>
    <cellStyle name="Total 29 4 2 2_Table 2A-1_EFT (Annual)" xfId="9015"/>
    <cellStyle name="Total 29 4 2 3" xfId="11629"/>
    <cellStyle name="Total 29 4 2 3 2" xfId="23713"/>
    <cellStyle name="Total 29 4 2 3 2 2" xfId="44899"/>
    <cellStyle name="Total 29 4 2 3 3" xfId="34295"/>
    <cellStyle name="Total 29 4 2 4" xfId="18600"/>
    <cellStyle name="Total 29 4 2 4 2" xfId="39787"/>
    <cellStyle name="Total 29 4 2 5" xfId="29006"/>
    <cellStyle name="Total 29 4 2_Table 2A-1_EFT (Annual)" xfId="9014"/>
    <cellStyle name="Total 29 4 3" xfId="4823"/>
    <cellStyle name="Total 29 4 3 2" xfId="13083"/>
    <cellStyle name="Total 29 4 3 2 2" xfId="25089"/>
    <cellStyle name="Total 29 4 3 2 2 2" xfId="46275"/>
    <cellStyle name="Total 29 4 3 2 3" xfId="35671"/>
    <cellStyle name="Total 29 4 3 3" xfId="19976"/>
    <cellStyle name="Total 29 4 3 3 2" xfId="41163"/>
    <cellStyle name="Total 29 4 3 4" xfId="30480"/>
    <cellStyle name="Total 29 4 3_Table 2A-1_EFT (Annual)" xfId="9016"/>
    <cellStyle name="Total 29 4 4" xfId="10427"/>
    <cellStyle name="Total 29 4 4 2" xfId="22543"/>
    <cellStyle name="Total 29 4 4 2 2" xfId="43729"/>
    <cellStyle name="Total 29 4 4 3" xfId="33125"/>
    <cellStyle name="Total 29 4 5" xfId="17430"/>
    <cellStyle name="Total 29 4 5 2" xfId="38617"/>
    <cellStyle name="Total 29 4 6" xfId="27737"/>
    <cellStyle name="Total 29 4_Table 2A-1_EFT (Annual)" xfId="9013"/>
    <cellStyle name="Total 29 5" xfId="811"/>
    <cellStyle name="Total 29 5 2" xfId="4372"/>
    <cellStyle name="Total 29 5 2 2" xfId="12652"/>
    <cellStyle name="Total 29 5 2 2 2" xfId="24669"/>
    <cellStyle name="Total 29 5 2 2 2 2" xfId="45855"/>
    <cellStyle name="Total 29 5 2 2 3" xfId="35251"/>
    <cellStyle name="Total 29 5 2 3" xfId="19556"/>
    <cellStyle name="Total 29 5 2 3 2" xfId="40743"/>
    <cellStyle name="Total 29 5 2 4" xfId="30029"/>
    <cellStyle name="Total 29 5 2_Table 2A-1_EFT (Annual)" xfId="9018"/>
    <cellStyle name="Total 29 5 3" xfId="10000"/>
    <cellStyle name="Total 29 5 3 2" xfId="22123"/>
    <cellStyle name="Total 29 5 3 2 2" xfId="43309"/>
    <cellStyle name="Total 29 5 3 3" xfId="32705"/>
    <cellStyle name="Total 29 5 4" xfId="17010"/>
    <cellStyle name="Total 29 5 4 2" xfId="38197"/>
    <cellStyle name="Total 29 5 5" xfId="27286"/>
    <cellStyle name="Total 29 5_Table 2A-1_EFT (Annual)" xfId="9017"/>
    <cellStyle name="Total 29 6" xfId="2001"/>
    <cellStyle name="Total 29 6 2" xfId="5562"/>
    <cellStyle name="Total 29 6 2 2" xfId="13777"/>
    <cellStyle name="Total 29 6 2 2 2" xfId="25765"/>
    <cellStyle name="Total 29 6 2 2 2 2" xfId="46951"/>
    <cellStyle name="Total 29 6 2 2 3" xfId="36347"/>
    <cellStyle name="Total 29 6 2 3" xfId="20652"/>
    <cellStyle name="Total 29 6 2 3 2" xfId="41839"/>
    <cellStyle name="Total 29 6 2 4" xfId="31219"/>
    <cellStyle name="Total 29 6 2_Table 2A-1_EFT (Annual)" xfId="9020"/>
    <cellStyle name="Total 29 6 3" xfId="11121"/>
    <cellStyle name="Total 29 6 3 2" xfId="23219"/>
    <cellStyle name="Total 29 6 3 2 2" xfId="44405"/>
    <cellStyle name="Total 29 6 3 3" xfId="33801"/>
    <cellStyle name="Total 29 6 4" xfId="18106"/>
    <cellStyle name="Total 29 6 4 2" xfId="39293"/>
    <cellStyle name="Total 29 6 5" xfId="28476"/>
    <cellStyle name="Total 29 6_Table 2A-1_EFT (Annual)" xfId="9019"/>
    <cellStyle name="Total 29 7" xfId="3803"/>
    <cellStyle name="Total 29 7 2" xfId="12171"/>
    <cellStyle name="Total 29 7 2 2" xfId="24201"/>
    <cellStyle name="Total 29 7 2 2 2" xfId="45387"/>
    <cellStyle name="Total 29 7 2 3" xfId="34783"/>
    <cellStyle name="Total 29 7 3" xfId="19088"/>
    <cellStyle name="Total 29 7 3 2" xfId="40275"/>
    <cellStyle name="Total 29 7 4" xfId="29512"/>
    <cellStyle name="Total 29 7_Table 2A-1_EFT (Annual)" xfId="9021"/>
    <cellStyle name="Total 29 8" xfId="9490"/>
    <cellStyle name="Total 29 8 2" xfId="21655"/>
    <cellStyle name="Total 29 8 2 2" xfId="42841"/>
    <cellStyle name="Total 29 8 3" xfId="32237"/>
    <cellStyle name="Total 29 9" xfId="16542"/>
    <cellStyle name="Total 29 9 2" xfId="37729"/>
    <cellStyle name="Total 29_Table 2A-1_EFT (Annual)" xfId="3571"/>
    <cellStyle name="Total 3" xfId="115"/>
    <cellStyle name="Total 3 10" xfId="21507"/>
    <cellStyle name="Total 3 10 2" xfId="42694"/>
    <cellStyle name="Total 3 11" xfId="26670"/>
    <cellStyle name="Total 3 2" xfId="508"/>
    <cellStyle name="Total 3 2 2" xfId="1485"/>
    <cellStyle name="Total 3 2 2 2" xfId="2755"/>
    <cellStyle name="Total 3 2 2 2 2" xfId="6316"/>
    <cellStyle name="Total 3 2 2 2 2 2" xfId="14510"/>
    <cellStyle name="Total 3 2 2 2 2 2 2" xfId="26482"/>
    <cellStyle name="Total 3 2 2 2 2 2 2 2" xfId="47668"/>
    <cellStyle name="Total 3 2 2 2 2 2 3" xfId="37064"/>
    <cellStyle name="Total 3 2 2 2 2 3" xfId="21369"/>
    <cellStyle name="Total 3 2 2 2 2 3 2" xfId="42556"/>
    <cellStyle name="Total 3 2 2 2 2 4" xfId="31972"/>
    <cellStyle name="Total 3 2 2 2 2_Table 2A-1_EFT (Annual)" xfId="9024"/>
    <cellStyle name="Total 3 2 2 2 3" xfId="11852"/>
    <cellStyle name="Total 3 2 2 2 3 2" xfId="23936"/>
    <cellStyle name="Total 3 2 2 2 3 2 2" xfId="45122"/>
    <cellStyle name="Total 3 2 2 2 3 3" xfId="34518"/>
    <cellStyle name="Total 3 2 2 2 4" xfId="18823"/>
    <cellStyle name="Total 3 2 2 2 4 2" xfId="40010"/>
    <cellStyle name="Total 3 2 2 2 5" xfId="29229"/>
    <cellStyle name="Total 3 2 2 2_Table 2A-1_EFT (Annual)" xfId="9023"/>
    <cellStyle name="Total 3 2 2 3" xfId="5046"/>
    <cellStyle name="Total 3 2 2 3 2" xfId="13306"/>
    <cellStyle name="Total 3 2 2 3 2 2" xfId="25312"/>
    <cellStyle name="Total 3 2 2 3 2 2 2" xfId="46498"/>
    <cellStyle name="Total 3 2 2 3 2 3" xfId="35894"/>
    <cellStyle name="Total 3 2 2 3 3" xfId="20199"/>
    <cellStyle name="Total 3 2 2 3 3 2" xfId="41386"/>
    <cellStyle name="Total 3 2 2 3 4" xfId="30703"/>
    <cellStyle name="Total 3 2 2 3_Table 2A-1_EFT (Annual)" xfId="9025"/>
    <cellStyle name="Total 3 2 2 4" xfId="10650"/>
    <cellStyle name="Total 3 2 2 4 2" xfId="22766"/>
    <cellStyle name="Total 3 2 2 4 2 2" xfId="43952"/>
    <cellStyle name="Total 3 2 2 4 3" xfId="33348"/>
    <cellStyle name="Total 3 2 2 5" xfId="17653"/>
    <cellStyle name="Total 3 2 2 5 2" xfId="38840"/>
    <cellStyle name="Total 3 2 2 6" xfId="27960"/>
    <cellStyle name="Total 3 2 2_Table 2A-1_EFT (Annual)" xfId="9022"/>
    <cellStyle name="Total 3 2 3" xfId="1020"/>
    <cellStyle name="Total 3 2 3 2" xfId="4581"/>
    <cellStyle name="Total 3 2 3 2 2" xfId="12841"/>
    <cellStyle name="Total 3 2 3 2 2 2" xfId="24847"/>
    <cellStyle name="Total 3 2 3 2 2 2 2" xfId="46033"/>
    <cellStyle name="Total 3 2 3 2 2 3" xfId="35429"/>
    <cellStyle name="Total 3 2 3 2 3" xfId="19734"/>
    <cellStyle name="Total 3 2 3 2 3 2" xfId="40921"/>
    <cellStyle name="Total 3 2 3 2 4" xfId="30238"/>
    <cellStyle name="Total 3 2 3 2_Table 2A-1_EFT (Annual)" xfId="9027"/>
    <cellStyle name="Total 3 2 3 3" xfId="10185"/>
    <cellStyle name="Total 3 2 3 3 2" xfId="22301"/>
    <cellStyle name="Total 3 2 3 3 2 2" xfId="43487"/>
    <cellStyle name="Total 3 2 3 3 3" xfId="32883"/>
    <cellStyle name="Total 3 2 3 4" xfId="17188"/>
    <cellStyle name="Total 3 2 3 4 2" xfId="38375"/>
    <cellStyle name="Total 3 2 3 5" xfId="27495"/>
    <cellStyle name="Total 3 2 3_Table 2A-1_EFT (Annual)" xfId="9026"/>
    <cellStyle name="Total 3 2 4" xfId="2224"/>
    <cellStyle name="Total 3 2 4 2" xfId="5785"/>
    <cellStyle name="Total 3 2 4 2 2" xfId="14000"/>
    <cellStyle name="Total 3 2 4 2 2 2" xfId="25988"/>
    <cellStyle name="Total 3 2 4 2 2 2 2" xfId="47174"/>
    <cellStyle name="Total 3 2 4 2 2 3" xfId="36570"/>
    <cellStyle name="Total 3 2 4 2 3" xfId="20875"/>
    <cellStyle name="Total 3 2 4 2 3 2" xfId="42062"/>
    <cellStyle name="Total 3 2 4 2 4" xfId="31442"/>
    <cellStyle name="Total 3 2 4 2_Table 2A-1_EFT (Annual)" xfId="9029"/>
    <cellStyle name="Total 3 2 4 3" xfId="11344"/>
    <cellStyle name="Total 3 2 4 3 2" xfId="23442"/>
    <cellStyle name="Total 3 2 4 3 2 2" xfId="44628"/>
    <cellStyle name="Total 3 2 4 3 3" xfId="34024"/>
    <cellStyle name="Total 3 2 4 4" xfId="18329"/>
    <cellStyle name="Total 3 2 4 4 2" xfId="39516"/>
    <cellStyle name="Total 3 2 4 5" xfId="28699"/>
    <cellStyle name="Total 3 2 4_Table 2A-1_EFT (Annual)" xfId="9028"/>
    <cellStyle name="Total 3 2 5" xfId="4078"/>
    <cellStyle name="Total 3 2 5 2" xfId="12402"/>
    <cellStyle name="Total 3 2 5 2 2" xfId="24424"/>
    <cellStyle name="Total 3 2 5 2 2 2" xfId="45610"/>
    <cellStyle name="Total 3 2 5 2 3" xfId="35006"/>
    <cellStyle name="Total 3 2 5 3" xfId="19311"/>
    <cellStyle name="Total 3 2 5 3 2" xfId="40498"/>
    <cellStyle name="Total 3 2 5 4" xfId="29766"/>
    <cellStyle name="Total 3 2 5_Table 2A-1_EFT (Annual)" xfId="9030"/>
    <cellStyle name="Total 3 2 6" xfId="9741"/>
    <cellStyle name="Total 3 2 6 2" xfId="21878"/>
    <cellStyle name="Total 3 2 6 2 2" xfId="43064"/>
    <cellStyle name="Total 3 2 6 3" xfId="32460"/>
    <cellStyle name="Total 3 2 7" xfId="16765"/>
    <cellStyle name="Total 3 2 7 2" xfId="37952"/>
    <cellStyle name="Total 3 2 8" xfId="27023"/>
    <cellStyle name="Total 3 2_Table 2A-1_EFT (Annual)" xfId="3575"/>
    <cellStyle name="Total 3 3" xfId="346"/>
    <cellStyle name="Total 3 3 2" xfId="1329"/>
    <cellStyle name="Total 3 3 2 2" xfId="2599"/>
    <cellStyle name="Total 3 3 2 2 2" xfId="6160"/>
    <cellStyle name="Total 3 3 2 2 2 2" xfId="14354"/>
    <cellStyle name="Total 3 3 2 2 2 2 2" xfId="26326"/>
    <cellStyle name="Total 3 3 2 2 2 2 2 2" xfId="47512"/>
    <cellStyle name="Total 3 3 2 2 2 2 3" xfId="36908"/>
    <cellStyle name="Total 3 3 2 2 2 3" xfId="21213"/>
    <cellStyle name="Total 3 3 2 2 2 3 2" xfId="42400"/>
    <cellStyle name="Total 3 3 2 2 2 4" xfId="31816"/>
    <cellStyle name="Total 3 3 2 2 2_Table 2A-1_EFT (Annual)" xfId="9033"/>
    <cellStyle name="Total 3 3 2 2 3" xfId="11696"/>
    <cellStyle name="Total 3 3 2 2 3 2" xfId="23780"/>
    <cellStyle name="Total 3 3 2 2 3 2 2" xfId="44966"/>
    <cellStyle name="Total 3 3 2 2 3 3" xfId="34362"/>
    <cellStyle name="Total 3 3 2 2 4" xfId="18667"/>
    <cellStyle name="Total 3 3 2 2 4 2" xfId="39854"/>
    <cellStyle name="Total 3 3 2 2 5" xfId="29073"/>
    <cellStyle name="Total 3 3 2 2_Table 2A-1_EFT (Annual)" xfId="9032"/>
    <cellStyle name="Total 3 3 2 3" xfId="4890"/>
    <cellStyle name="Total 3 3 2 3 2" xfId="13150"/>
    <cellStyle name="Total 3 3 2 3 2 2" xfId="25156"/>
    <cellStyle name="Total 3 3 2 3 2 2 2" xfId="46342"/>
    <cellStyle name="Total 3 3 2 3 2 3" xfId="35738"/>
    <cellStyle name="Total 3 3 2 3 3" xfId="20043"/>
    <cellStyle name="Total 3 3 2 3 3 2" xfId="41230"/>
    <cellStyle name="Total 3 3 2 3 4" xfId="30547"/>
    <cellStyle name="Total 3 3 2 3_Table 2A-1_EFT (Annual)" xfId="9034"/>
    <cellStyle name="Total 3 3 2 4" xfId="10494"/>
    <cellStyle name="Total 3 3 2 4 2" xfId="22610"/>
    <cellStyle name="Total 3 3 2 4 2 2" xfId="43796"/>
    <cellStyle name="Total 3 3 2 4 3" xfId="33192"/>
    <cellStyle name="Total 3 3 2 5" xfId="17497"/>
    <cellStyle name="Total 3 3 2 5 2" xfId="38684"/>
    <cellStyle name="Total 3 3 2 6" xfId="27804"/>
    <cellStyle name="Total 3 3 2_Table 2A-1_EFT (Annual)" xfId="9031"/>
    <cellStyle name="Total 3 3 3" xfId="888"/>
    <cellStyle name="Total 3 3 3 2" xfId="4449"/>
    <cellStyle name="Total 3 3 3 2 2" xfId="12711"/>
    <cellStyle name="Total 3 3 3 2 2 2" xfId="24721"/>
    <cellStyle name="Total 3 3 3 2 2 2 2" xfId="45907"/>
    <cellStyle name="Total 3 3 3 2 2 3" xfId="35303"/>
    <cellStyle name="Total 3 3 3 2 3" xfId="19608"/>
    <cellStyle name="Total 3 3 3 2 3 2" xfId="40795"/>
    <cellStyle name="Total 3 3 3 2 4" xfId="30106"/>
    <cellStyle name="Total 3 3 3 2_Table 2A-1_EFT (Annual)" xfId="9036"/>
    <cellStyle name="Total 3 3 3 3" xfId="10058"/>
    <cellStyle name="Total 3 3 3 3 2" xfId="22175"/>
    <cellStyle name="Total 3 3 3 3 2 2" xfId="43361"/>
    <cellStyle name="Total 3 3 3 3 3" xfId="32757"/>
    <cellStyle name="Total 3 3 3 4" xfId="17062"/>
    <cellStyle name="Total 3 3 3 4 2" xfId="38249"/>
    <cellStyle name="Total 3 3 3 5" xfId="27363"/>
    <cellStyle name="Total 3 3 3_Table 2A-1_EFT (Annual)" xfId="9035"/>
    <cellStyle name="Total 3 3 4" xfId="2068"/>
    <cellStyle name="Total 3 3 4 2" xfId="5629"/>
    <cellStyle name="Total 3 3 4 2 2" xfId="13844"/>
    <cellStyle name="Total 3 3 4 2 2 2" xfId="25832"/>
    <cellStyle name="Total 3 3 4 2 2 2 2" xfId="47018"/>
    <cellStyle name="Total 3 3 4 2 2 3" xfId="36414"/>
    <cellStyle name="Total 3 3 4 2 3" xfId="20719"/>
    <cellStyle name="Total 3 3 4 2 3 2" xfId="41906"/>
    <cellStyle name="Total 3 3 4 2 4" xfId="31286"/>
    <cellStyle name="Total 3 3 4 2_Table 2A-1_EFT (Annual)" xfId="9038"/>
    <cellStyle name="Total 3 3 4 3" xfId="11188"/>
    <cellStyle name="Total 3 3 4 3 2" xfId="23286"/>
    <cellStyle name="Total 3 3 4 3 2 2" xfId="44472"/>
    <cellStyle name="Total 3 3 4 3 3" xfId="33868"/>
    <cellStyle name="Total 3 3 4 4" xfId="18173"/>
    <cellStyle name="Total 3 3 4 4 2" xfId="39360"/>
    <cellStyle name="Total 3 3 4 5" xfId="28543"/>
    <cellStyle name="Total 3 3 4_Table 2A-1_EFT (Annual)" xfId="9037"/>
    <cellStyle name="Total 3 3 5" xfId="3916"/>
    <cellStyle name="Total 3 3 5 2" xfId="12244"/>
    <cellStyle name="Total 3 3 5 2 2" xfId="24268"/>
    <cellStyle name="Total 3 3 5 2 2 2" xfId="45454"/>
    <cellStyle name="Total 3 3 5 2 3" xfId="34850"/>
    <cellStyle name="Total 3 3 5 3" xfId="19155"/>
    <cellStyle name="Total 3 3 5 3 2" xfId="40342"/>
    <cellStyle name="Total 3 3 5 4" xfId="29604"/>
    <cellStyle name="Total 3 3 5_Table 2A-1_EFT (Annual)" xfId="9039"/>
    <cellStyle name="Total 3 3 6" xfId="9581"/>
    <cellStyle name="Total 3 3 6 2" xfId="21722"/>
    <cellStyle name="Total 3 3 6 2 2" xfId="42908"/>
    <cellStyle name="Total 3 3 6 3" xfId="32304"/>
    <cellStyle name="Total 3 3 7" xfId="16609"/>
    <cellStyle name="Total 3 3 7 2" xfId="37796"/>
    <cellStyle name="Total 3 3 8" xfId="26861"/>
    <cellStyle name="Total 3 3_Table 2A-1_EFT (Annual)" xfId="3576"/>
    <cellStyle name="Total 3 4" xfId="1163"/>
    <cellStyle name="Total 3 4 2" xfId="2433"/>
    <cellStyle name="Total 3 4 2 2" xfId="5994"/>
    <cellStyle name="Total 3 4 2 2 2" xfId="14188"/>
    <cellStyle name="Total 3 4 2 2 2 2" xfId="26160"/>
    <cellStyle name="Total 3 4 2 2 2 2 2" xfId="47346"/>
    <cellStyle name="Total 3 4 2 2 2 3" xfId="36742"/>
    <cellStyle name="Total 3 4 2 2 3" xfId="21047"/>
    <cellStyle name="Total 3 4 2 2 3 2" xfId="42234"/>
    <cellStyle name="Total 3 4 2 2 4" xfId="31650"/>
    <cellStyle name="Total 3 4 2 2_Table 2A-1_EFT (Annual)" xfId="9042"/>
    <cellStyle name="Total 3 4 2 3" xfId="11530"/>
    <cellStyle name="Total 3 4 2 3 2" xfId="23614"/>
    <cellStyle name="Total 3 4 2 3 2 2" xfId="44800"/>
    <cellStyle name="Total 3 4 2 3 3" xfId="34196"/>
    <cellStyle name="Total 3 4 2 4" xfId="18501"/>
    <cellStyle name="Total 3 4 2 4 2" xfId="39688"/>
    <cellStyle name="Total 3 4 2 5" xfId="28907"/>
    <cellStyle name="Total 3 4 2_Table 2A-1_EFT (Annual)" xfId="9041"/>
    <cellStyle name="Total 3 4 3" xfId="4724"/>
    <cellStyle name="Total 3 4 3 2" xfId="12984"/>
    <cellStyle name="Total 3 4 3 2 2" xfId="24990"/>
    <cellStyle name="Total 3 4 3 2 2 2" xfId="46176"/>
    <cellStyle name="Total 3 4 3 2 3" xfId="35572"/>
    <cellStyle name="Total 3 4 3 3" xfId="19877"/>
    <cellStyle name="Total 3 4 3 3 2" xfId="41064"/>
    <cellStyle name="Total 3 4 3 4" xfId="30381"/>
    <cellStyle name="Total 3 4 3_Table 2A-1_EFT (Annual)" xfId="9043"/>
    <cellStyle name="Total 3 4 4" xfId="10328"/>
    <cellStyle name="Total 3 4 4 2" xfId="22444"/>
    <cellStyle name="Total 3 4 4 2 2" xfId="43630"/>
    <cellStyle name="Total 3 4 4 3" xfId="33026"/>
    <cellStyle name="Total 3 4 5" xfId="17331"/>
    <cellStyle name="Total 3 4 5 2" xfId="38518"/>
    <cellStyle name="Total 3 4 6" xfId="27638"/>
    <cellStyle name="Total 3 4_Table 2A-1_EFT (Annual)" xfId="9040"/>
    <cellStyle name="Total 3 5" xfId="729"/>
    <cellStyle name="Total 3 5 2" xfId="4290"/>
    <cellStyle name="Total 3 5 2 2" xfId="12570"/>
    <cellStyle name="Total 3 5 2 2 2" xfId="24587"/>
    <cellStyle name="Total 3 5 2 2 2 2" xfId="45773"/>
    <cellStyle name="Total 3 5 2 2 3" xfId="35169"/>
    <cellStyle name="Total 3 5 2 3" xfId="19474"/>
    <cellStyle name="Total 3 5 2 3 2" xfId="40661"/>
    <cellStyle name="Total 3 5 2 4" xfId="29947"/>
    <cellStyle name="Total 3 5 2_Table 2A-1_EFT (Annual)" xfId="9045"/>
    <cellStyle name="Total 3 5 3" xfId="9918"/>
    <cellStyle name="Total 3 5 3 2" xfId="22041"/>
    <cellStyle name="Total 3 5 3 2 2" xfId="43227"/>
    <cellStyle name="Total 3 5 3 3" xfId="32623"/>
    <cellStyle name="Total 3 5 4" xfId="16928"/>
    <cellStyle name="Total 3 5 4 2" xfId="38115"/>
    <cellStyle name="Total 3 5 5" xfId="27204"/>
    <cellStyle name="Total 3 5_Table 2A-1_EFT (Annual)" xfId="9044"/>
    <cellStyle name="Total 3 6" xfId="1799"/>
    <cellStyle name="Total 3 6 2" xfId="5360"/>
    <cellStyle name="Total 3 6 2 2" xfId="13575"/>
    <cellStyle name="Total 3 6 2 2 2" xfId="25563"/>
    <cellStyle name="Total 3 6 2 2 2 2" xfId="46749"/>
    <cellStyle name="Total 3 6 2 2 3" xfId="36145"/>
    <cellStyle name="Total 3 6 2 3" xfId="20450"/>
    <cellStyle name="Total 3 6 2 3 2" xfId="41637"/>
    <cellStyle name="Total 3 6 2 4" xfId="31017"/>
    <cellStyle name="Total 3 6 2_Table 2A-1_EFT (Annual)" xfId="9047"/>
    <cellStyle name="Total 3 6 3" xfId="10919"/>
    <cellStyle name="Total 3 6 3 2" xfId="23017"/>
    <cellStyle name="Total 3 6 3 2 2" xfId="44203"/>
    <cellStyle name="Total 3 6 3 3" xfId="33599"/>
    <cellStyle name="Total 3 6 4" xfId="17904"/>
    <cellStyle name="Total 3 6 4 2" xfId="39091"/>
    <cellStyle name="Total 3 6 5" xfId="28274"/>
    <cellStyle name="Total 3 6_Table 2A-1_EFT (Annual)" xfId="9046"/>
    <cellStyle name="Total 3 7" xfId="3704"/>
    <cellStyle name="Total 3 7 2" xfId="12072"/>
    <cellStyle name="Total 3 7 2 2" xfId="24102"/>
    <cellStyle name="Total 3 7 2 2 2" xfId="45288"/>
    <cellStyle name="Total 3 7 2 3" xfId="34684"/>
    <cellStyle name="Total 3 7 3" xfId="18989"/>
    <cellStyle name="Total 3 7 3 2" xfId="40176"/>
    <cellStyle name="Total 3 7 4" xfId="29413"/>
    <cellStyle name="Total 3 7_Table 2A-1_EFT (Annual)" xfId="9048"/>
    <cellStyle name="Total 3 8" xfId="9391"/>
    <cellStyle name="Total 3 8 2" xfId="21556"/>
    <cellStyle name="Total 3 8 2 2" xfId="42742"/>
    <cellStyle name="Total 3 8 3" xfId="32138"/>
    <cellStyle name="Total 3 9" xfId="16443"/>
    <cellStyle name="Total 3 9 2" xfId="37630"/>
    <cellStyle name="Total 3_Table 2A-1_EFT (Annual)" xfId="3574"/>
    <cellStyle name="Total 30" xfId="192"/>
    <cellStyle name="Total 30 10" xfId="26747"/>
    <cellStyle name="Total 30 2" xfId="585"/>
    <cellStyle name="Total 30 2 2" xfId="1562"/>
    <cellStyle name="Total 30 2 2 2" xfId="2832"/>
    <cellStyle name="Total 30 2 2 2 2" xfId="6393"/>
    <cellStyle name="Total 30 2 2 2 2 2" xfId="14587"/>
    <cellStyle name="Total 30 2 2 2 2 2 2" xfId="26559"/>
    <cellStyle name="Total 30 2 2 2 2 2 2 2" xfId="47745"/>
    <cellStyle name="Total 30 2 2 2 2 2 3" xfId="37141"/>
    <cellStyle name="Total 30 2 2 2 2 3" xfId="21446"/>
    <cellStyle name="Total 30 2 2 2 2 3 2" xfId="42633"/>
    <cellStyle name="Total 30 2 2 2 2 4" xfId="32049"/>
    <cellStyle name="Total 30 2 2 2 2_Table 2A-1_EFT (Annual)" xfId="9051"/>
    <cellStyle name="Total 30 2 2 2 3" xfId="11929"/>
    <cellStyle name="Total 30 2 2 2 3 2" xfId="24013"/>
    <cellStyle name="Total 30 2 2 2 3 2 2" xfId="45199"/>
    <cellStyle name="Total 30 2 2 2 3 3" xfId="34595"/>
    <cellStyle name="Total 30 2 2 2 4" xfId="18900"/>
    <cellStyle name="Total 30 2 2 2 4 2" xfId="40087"/>
    <cellStyle name="Total 30 2 2 2 5" xfId="29306"/>
    <cellStyle name="Total 30 2 2 2_Table 2A-1_EFT (Annual)" xfId="9050"/>
    <cellStyle name="Total 30 2 2 3" xfId="5123"/>
    <cellStyle name="Total 30 2 2 3 2" xfId="13383"/>
    <cellStyle name="Total 30 2 2 3 2 2" xfId="25389"/>
    <cellStyle name="Total 30 2 2 3 2 2 2" xfId="46575"/>
    <cellStyle name="Total 30 2 2 3 2 3" xfId="35971"/>
    <cellStyle name="Total 30 2 2 3 3" xfId="20276"/>
    <cellStyle name="Total 30 2 2 3 3 2" xfId="41463"/>
    <cellStyle name="Total 30 2 2 3 4" xfId="30780"/>
    <cellStyle name="Total 30 2 2 3_Table 2A-1_EFT (Annual)" xfId="9052"/>
    <cellStyle name="Total 30 2 2 4" xfId="10727"/>
    <cellStyle name="Total 30 2 2 4 2" xfId="22843"/>
    <cellStyle name="Total 30 2 2 4 2 2" xfId="44029"/>
    <cellStyle name="Total 30 2 2 4 3" xfId="33425"/>
    <cellStyle name="Total 30 2 2 5" xfId="17730"/>
    <cellStyle name="Total 30 2 2 5 2" xfId="38917"/>
    <cellStyle name="Total 30 2 2 6" xfId="28037"/>
    <cellStyle name="Total 30 2 2_Table 2A-1_EFT (Annual)" xfId="9049"/>
    <cellStyle name="Total 30 2 3" xfId="1084"/>
    <cellStyle name="Total 30 2 3 2" xfId="4645"/>
    <cellStyle name="Total 30 2 3 2 2" xfId="12905"/>
    <cellStyle name="Total 30 2 3 2 2 2" xfId="24911"/>
    <cellStyle name="Total 30 2 3 2 2 2 2" xfId="46097"/>
    <cellStyle name="Total 30 2 3 2 2 3" xfId="35493"/>
    <cellStyle name="Total 30 2 3 2 3" xfId="19798"/>
    <cellStyle name="Total 30 2 3 2 3 2" xfId="40985"/>
    <cellStyle name="Total 30 2 3 2 4" xfId="30302"/>
    <cellStyle name="Total 30 2 3 2_Table 2A-1_EFT (Annual)" xfId="9054"/>
    <cellStyle name="Total 30 2 3 3" xfId="10249"/>
    <cellStyle name="Total 30 2 3 3 2" xfId="22365"/>
    <cellStyle name="Total 30 2 3 3 2 2" xfId="43551"/>
    <cellStyle name="Total 30 2 3 3 3" xfId="32947"/>
    <cellStyle name="Total 30 2 3 4" xfId="17252"/>
    <cellStyle name="Total 30 2 3 4 2" xfId="38439"/>
    <cellStyle name="Total 30 2 3 5" xfId="27559"/>
    <cellStyle name="Total 30 2 3_Table 2A-1_EFT (Annual)" xfId="9053"/>
    <cellStyle name="Total 30 2 4" xfId="2301"/>
    <cellStyle name="Total 30 2 4 2" xfId="5862"/>
    <cellStyle name="Total 30 2 4 2 2" xfId="14077"/>
    <cellStyle name="Total 30 2 4 2 2 2" xfId="26065"/>
    <cellStyle name="Total 30 2 4 2 2 2 2" xfId="47251"/>
    <cellStyle name="Total 30 2 4 2 2 3" xfId="36647"/>
    <cellStyle name="Total 30 2 4 2 3" xfId="20952"/>
    <cellStyle name="Total 30 2 4 2 3 2" xfId="42139"/>
    <cellStyle name="Total 30 2 4 2 4" xfId="31519"/>
    <cellStyle name="Total 30 2 4 2_Table 2A-1_EFT (Annual)" xfId="9056"/>
    <cellStyle name="Total 30 2 4 3" xfId="11421"/>
    <cellStyle name="Total 30 2 4 3 2" xfId="23519"/>
    <cellStyle name="Total 30 2 4 3 2 2" xfId="44705"/>
    <cellStyle name="Total 30 2 4 3 3" xfId="34101"/>
    <cellStyle name="Total 30 2 4 4" xfId="18406"/>
    <cellStyle name="Total 30 2 4 4 2" xfId="39593"/>
    <cellStyle name="Total 30 2 4 5" xfId="28776"/>
    <cellStyle name="Total 30 2 4_Table 2A-1_EFT (Annual)" xfId="9055"/>
    <cellStyle name="Total 30 2 5" xfId="4155"/>
    <cellStyle name="Total 30 2 5 2" xfId="12479"/>
    <cellStyle name="Total 30 2 5 2 2" xfId="24501"/>
    <cellStyle name="Total 30 2 5 2 2 2" xfId="45687"/>
    <cellStyle name="Total 30 2 5 2 3" xfId="35083"/>
    <cellStyle name="Total 30 2 5 3" xfId="19388"/>
    <cellStyle name="Total 30 2 5 3 2" xfId="40575"/>
    <cellStyle name="Total 30 2 5 4" xfId="29843"/>
    <cellStyle name="Total 30 2 5_Table 2A-1_EFT (Annual)" xfId="9057"/>
    <cellStyle name="Total 30 2 6" xfId="9818"/>
    <cellStyle name="Total 30 2 6 2" xfId="21955"/>
    <cellStyle name="Total 30 2 6 2 2" xfId="43141"/>
    <cellStyle name="Total 30 2 6 3" xfId="32537"/>
    <cellStyle name="Total 30 2 7" xfId="16842"/>
    <cellStyle name="Total 30 2 7 2" xfId="38029"/>
    <cellStyle name="Total 30 2 8" xfId="27100"/>
    <cellStyle name="Total 30 2_Table 2A-1_EFT (Annual)" xfId="3578"/>
    <cellStyle name="Total 30 3" xfId="422"/>
    <cellStyle name="Total 30 3 2" xfId="1405"/>
    <cellStyle name="Total 30 3 2 2" xfId="2675"/>
    <cellStyle name="Total 30 3 2 2 2" xfId="6236"/>
    <cellStyle name="Total 30 3 2 2 2 2" xfId="14430"/>
    <cellStyle name="Total 30 3 2 2 2 2 2" xfId="26402"/>
    <cellStyle name="Total 30 3 2 2 2 2 2 2" xfId="47588"/>
    <cellStyle name="Total 30 3 2 2 2 2 3" xfId="36984"/>
    <cellStyle name="Total 30 3 2 2 2 3" xfId="21289"/>
    <cellStyle name="Total 30 3 2 2 2 3 2" xfId="42476"/>
    <cellStyle name="Total 30 3 2 2 2 4" xfId="31892"/>
    <cellStyle name="Total 30 3 2 2 2_Table 2A-1_EFT (Annual)" xfId="9060"/>
    <cellStyle name="Total 30 3 2 2 3" xfId="11772"/>
    <cellStyle name="Total 30 3 2 2 3 2" xfId="23856"/>
    <cellStyle name="Total 30 3 2 2 3 2 2" xfId="45042"/>
    <cellStyle name="Total 30 3 2 2 3 3" xfId="34438"/>
    <cellStyle name="Total 30 3 2 2 4" xfId="18743"/>
    <cellStyle name="Total 30 3 2 2 4 2" xfId="39930"/>
    <cellStyle name="Total 30 3 2 2 5" xfId="29149"/>
    <cellStyle name="Total 30 3 2 2_Table 2A-1_EFT (Annual)" xfId="9059"/>
    <cellStyle name="Total 30 3 2 3" xfId="4966"/>
    <cellStyle name="Total 30 3 2 3 2" xfId="13226"/>
    <cellStyle name="Total 30 3 2 3 2 2" xfId="25232"/>
    <cellStyle name="Total 30 3 2 3 2 2 2" xfId="46418"/>
    <cellStyle name="Total 30 3 2 3 2 3" xfId="35814"/>
    <cellStyle name="Total 30 3 2 3 3" xfId="20119"/>
    <cellStyle name="Total 30 3 2 3 3 2" xfId="41306"/>
    <cellStyle name="Total 30 3 2 3 4" xfId="30623"/>
    <cellStyle name="Total 30 3 2 3_Table 2A-1_EFT (Annual)" xfId="9061"/>
    <cellStyle name="Total 30 3 2 4" xfId="10570"/>
    <cellStyle name="Total 30 3 2 4 2" xfId="22686"/>
    <cellStyle name="Total 30 3 2 4 2 2" xfId="43872"/>
    <cellStyle name="Total 30 3 2 4 3" xfId="33268"/>
    <cellStyle name="Total 30 3 2 5" xfId="17573"/>
    <cellStyle name="Total 30 3 2 5 2" xfId="38760"/>
    <cellStyle name="Total 30 3 2 6" xfId="27880"/>
    <cellStyle name="Total 30 3 2_Table 2A-1_EFT (Annual)" xfId="9058"/>
    <cellStyle name="Total 30 3 3" xfId="951"/>
    <cellStyle name="Total 30 3 3 2" xfId="4512"/>
    <cellStyle name="Total 30 3 3 2 2" xfId="12774"/>
    <cellStyle name="Total 30 3 3 2 2 2" xfId="24784"/>
    <cellStyle name="Total 30 3 3 2 2 2 2" xfId="45970"/>
    <cellStyle name="Total 30 3 3 2 2 3" xfId="35366"/>
    <cellStyle name="Total 30 3 3 2 3" xfId="19671"/>
    <cellStyle name="Total 30 3 3 2 3 2" xfId="40858"/>
    <cellStyle name="Total 30 3 3 2 4" xfId="30169"/>
    <cellStyle name="Total 30 3 3 2_Table 2A-1_EFT (Annual)" xfId="9063"/>
    <cellStyle name="Total 30 3 3 3" xfId="10121"/>
    <cellStyle name="Total 30 3 3 3 2" xfId="22238"/>
    <cellStyle name="Total 30 3 3 3 2 2" xfId="43424"/>
    <cellStyle name="Total 30 3 3 3 3" xfId="32820"/>
    <cellStyle name="Total 30 3 3 4" xfId="17125"/>
    <cellStyle name="Total 30 3 3 4 2" xfId="38312"/>
    <cellStyle name="Total 30 3 3 5" xfId="27426"/>
    <cellStyle name="Total 30 3 3_Table 2A-1_EFT (Annual)" xfId="9062"/>
    <cellStyle name="Total 30 3 4" xfId="2144"/>
    <cellStyle name="Total 30 3 4 2" xfId="5705"/>
    <cellStyle name="Total 30 3 4 2 2" xfId="13920"/>
    <cellStyle name="Total 30 3 4 2 2 2" xfId="25908"/>
    <cellStyle name="Total 30 3 4 2 2 2 2" xfId="47094"/>
    <cellStyle name="Total 30 3 4 2 2 3" xfId="36490"/>
    <cellStyle name="Total 30 3 4 2 3" xfId="20795"/>
    <cellStyle name="Total 30 3 4 2 3 2" xfId="41982"/>
    <cellStyle name="Total 30 3 4 2 4" xfId="31362"/>
    <cellStyle name="Total 30 3 4 2_Table 2A-1_EFT (Annual)" xfId="9065"/>
    <cellStyle name="Total 30 3 4 3" xfId="11264"/>
    <cellStyle name="Total 30 3 4 3 2" xfId="23362"/>
    <cellStyle name="Total 30 3 4 3 2 2" xfId="44548"/>
    <cellStyle name="Total 30 3 4 3 3" xfId="33944"/>
    <cellStyle name="Total 30 3 4 4" xfId="18249"/>
    <cellStyle name="Total 30 3 4 4 2" xfId="39436"/>
    <cellStyle name="Total 30 3 4 5" xfId="28619"/>
    <cellStyle name="Total 30 3 4_Table 2A-1_EFT (Annual)" xfId="9064"/>
    <cellStyle name="Total 30 3 5" xfId="3992"/>
    <cellStyle name="Total 30 3 5 2" xfId="12320"/>
    <cellStyle name="Total 30 3 5 2 2" xfId="24344"/>
    <cellStyle name="Total 30 3 5 2 2 2" xfId="45530"/>
    <cellStyle name="Total 30 3 5 2 3" xfId="34926"/>
    <cellStyle name="Total 30 3 5 3" xfId="19231"/>
    <cellStyle name="Total 30 3 5 3 2" xfId="40418"/>
    <cellStyle name="Total 30 3 5 4" xfId="29680"/>
    <cellStyle name="Total 30 3 5_Table 2A-1_EFT (Annual)" xfId="9066"/>
    <cellStyle name="Total 30 3 6" xfId="9657"/>
    <cellStyle name="Total 30 3 6 2" xfId="21798"/>
    <cellStyle name="Total 30 3 6 2 2" xfId="42984"/>
    <cellStyle name="Total 30 3 6 3" xfId="32380"/>
    <cellStyle name="Total 30 3 7" xfId="16685"/>
    <cellStyle name="Total 30 3 7 2" xfId="37872"/>
    <cellStyle name="Total 30 3 8" xfId="26937"/>
    <cellStyle name="Total 30 3_Table 2A-1_EFT (Annual)" xfId="3579"/>
    <cellStyle name="Total 30 4" xfId="1240"/>
    <cellStyle name="Total 30 4 2" xfId="2510"/>
    <cellStyle name="Total 30 4 2 2" xfId="6071"/>
    <cellStyle name="Total 30 4 2 2 2" xfId="14265"/>
    <cellStyle name="Total 30 4 2 2 2 2" xfId="26237"/>
    <cellStyle name="Total 30 4 2 2 2 2 2" xfId="47423"/>
    <cellStyle name="Total 30 4 2 2 2 3" xfId="36819"/>
    <cellStyle name="Total 30 4 2 2 3" xfId="21124"/>
    <cellStyle name="Total 30 4 2 2 3 2" xfId="42311"/>
    <cellStyle name="Total 30 4 2 2 4" xfId="31727"/>
    <cellStyle name="Total 30 4 2 2_Table 2A-1_EFT (Annual)" xfId="9069"/>
    <cellStyle name="Total 30 4 2 3" xfId="11607"/>
    <cellStyle name="Total 30 4 2 3 2" xfId="23691"/>
    <cellStyle name="Total 30 4 2 3 2 2" xfId="44877"/>
    <cellStyle name="Total 30 4 2 3 3" xfId="34273"/>
    <cellStyle name="Total 30 4 2 4" xfId="18578"/>
    <cellStyle name="Total 30 4 2 4 2" xfId="39765"/>
    <cellStyle name="Total 30 4 2 5" xfId="28984"/>
    <cellStyle name="Total 30 4 2_Table 2A-1_EFT (Annual)" xfId="9068"/>
    <cellStyle name="Total 30 4 3" xfId="4801"/>
    <cellStyle name="Total 30 4 3 2" xfId="13061"/>
    <cellStyle name="Total 30 4 3 2 2" xfId="25067"/>
    <cellStyle name="Total 30 4 3 2 2 2" xfId="46253"/>
    <cellStyle name="Total 30 4 3 2 3" xfId="35649"/>
    <cellStyle name="Total 30 4 3 3" xfId="19954"/>
    <cellStyle name="Total 30 4 3 3 2" xfId="41141"/>
    <cellStyle name="Total 30 4 3 4" xfId="30458"/>
    <cellStyle name="Total 30 4 3_Table 2A-1_EFT (Annual)" xfId="9070"/>
    <cellStyle name="Total 30 4 4" xfId="10405"/>
    <cellStyle name="Total 30 4 4 2" xfId="22521"/>
    <cellStyle name="Total 30 4 4 2 2" xfId="43707"/>
    <cellStyle name="Total 30 4 4 3" xfId="33103"/>
    <cellStyle name="Total 30 4 5" xfId="17408"/>
    <cellStyle name="Total 30 4 5 2" xfId="38595"/>
    <cellStyle name="Total 30 4 6" xfId="27715"/>
    <cellStyle name="Total 30 4_Table 2A-1_EFT (Annual)" xfId="9067"/>
    <cellStyle name="Total 30 5" xfId="793"/>
    <cellStyle name="Total 30 5 2" xfId="4354"/>
    <cellStyle name="Total 30 5 2 2" xfId="12634"/>
    <cellStyle name="Total 30 5 2 2 2" xfId="24651"/>
    <cellStyle name="Total 30 5 2 2 2 2" xfId="45837"/>
    <cellStyle name="Total 30 5 2 2 3" xfId="35233"/>
    <cellStyle name="Total 30 5 2 3" xfId="19538"/>
    <cellStyle name="Total 30 5 2 3 2" xfId="40725"/>
    <cellStyle name="Total 30 5 2 4" xfId="30011"/>
    <cellStyle name="Total 30 5 2_Table 2A-1_EFT (Annual)" xfId="9072"/>
    <cellStyle name="Total 30 5 3" xfId="9982"/>
    <cellStyle name="Total 30 5 3 2" xfId="22105"/>
    <cellStyle name="Total 30 5 3 2 2" xfId="43291"/>
    <cellStyle name="Total 30 5 3 3" xfId="32687"/>
    <cellStyle name="Total 30 5 4" xfId="16992"/>
    <cellStyle name="Total 30 5 4 2" xfId="38179"/>
    <cellStyle name="Total 30 5 5" xfId="27268"/>
    <cellStyle name="Total 30 5_Table 2A-1_EFT (Annual)" xfId="9071"/>
    <cellStyle name="Total 30 6" xfId="1979"/>
    <cellStyle name="Total 30 6 2" xfId="5540"/>
    <cellStyle name="Total 30 6 2 2" xfId="13755"/>
    <cellStyle name="Total 30 6 2 2 2" xfId="25743"/>
    <cellStyle name="Total 30 6 2 2 2 2" xfId="46929"/>
    <cellStyle name="Total 30 6 2 2 3" xfId="36325"/>
    <cellStyle name="Total 30 6 2 3" xfId="20630"/>
    <cellStyle name="Total 30 6 2 3 2" xfId="41817"/>
    <cellStyle name="Total 30 6 2 4" xfId="31197"/>
    <cellStyle name="Total 30 6 2_Table 2A-1_EFT (Annual)" xfId="9074"/>
    <cellStyle name="Total 30 6 3" xfId="11099"/>
    <cellStyle name="Total 30 6 3 2" xfId="23197"/>
    <cellStyle name="Total 30 6 3 2 2" xfId="44383"/>
    <cellStyle name="Total 30 6 3 3" xfId="33779"/>
    <cellStyle name="Total 30 6 4" xfId="18084"/>
    <cellStyle name="Total 30 6 4 2" xfId="39271"/>
    <cellStyle name="Total 30 6 5" xfId="28454"/>
    <cellStyle name="Total 30 6_Table 2A-1_EFT (Annual)" xfId="9073"/>
    <cellStyle name="Total 30 7" xfId="3781"/>
    <cellStyle name="Total 30 7 2" xfId="12149"/>
    <cellStyle name="Total 30 7 2 2" xfId="24179"/>
    <cellStyle name="Total 30 7 2 2 2" xfId="45365"/>
    <cellStyle name="Total 30 7 2 3" xfId="34761"/>
    <cellStyle name="Total 30 7 3" xfId="19066"/>
    <cellStyle name="Total 30 7 3 2" xfId="40253"/>
    <cellStyle name="Total 30 7 4" xfId="29490"/>
    <cellStyle name="Total 30 7_Table 2A-1_EFT (Annual)" xfId="9075"/>
    <cellStyle name="Total 30 8" xfId="9468"/>
    <cellStyle name="Total 30 8 2" xfId="21633"/>
    <cellStyle name="Total 30 8 2 2" xfId="42819"/>
    <cellStyle name="Total 30 8 3" xfId="32215"/>
    <cellStyle name="Total 30 9" xfId="16520"/>
    <cellStyle name="Total 30 9 2" xfId="37707"/>
    <cellStyle name="Total 30_Table 2A-1_EFT (Annual)" xfId="3577"/>
    <cellStyle name="Total 31" xfId="245"/>
    <cellStyle name="Total 31 10" xfId="26800"/>
    <cellStyle name="Total 31 2" xfId="632"/>
    <cellStyle name="Total 31 2 2" xfId="1609"/>
    <cellStyle name="Total 31 2 2 2" xfId="2879"/>
    <cellStyle name="Total 31 2 2 2 2" xfId="6440"/>
    <cellStyle name="Total 31 2 2 2 2 2" xfId="14634"/>
    <cellStyle name="Total 31 2 2 2 2 2 2" xfId="26606"/>
    <cellStyle name="Total 31 2 2 2 2 2 2 2" xfId="47792"/>
    <cellStyle name="Total 31 2 2 2 2 2 3" xfId="37188"/>
    <cellStyle name="Total 31 2 2 2 2 3" xfId="21493"/>
    <cellStyle name="Total 31 2 2 2 2 3 2" xfId="42680"/>
    <cellStyle name="Total 31 2 2 2 2 4" xfId="32096"/>
    <cellStyle name="Total 31 2 2 2 2_Table 2A-1_EFT (Annual)" xfId="9078"/>
    <cellStyle name="Total 31 2 2 2 3" xfId="11976"/>
    <cellStyle name="Total 31 2 2 2 3 2" xfId="24060"/>
    <cellStyle name="Total 31 2 2 2 3 2 2" xfId="45246"/>
    <cellStyle name="Total 31 2 2 2 3 3" xfId="34642"/>
    <cellStyle name="Total 31 2 2 2 4" xfId="18947"/>
    <cellStyle name="Total 31 2 2 2 4 2" xfId="40134"/>
    <cellStyle name="Total 31 2 2 2 5" xfId="29353"/>
    <cellStyle name="Total 31 2 2 2_Table 2A-1_EFT (Annual)" xfId="9077"/>
    <cellStyle name="Total 31 2 2 3" xfId="5170"/>
    <cellStyle name="Total 31 2 2 3 2" xfId="13430"/>
    <cellStyle name="Total 31 2 2 3 2 2" xfId="25436"/>
    <cellStyle name="Total 31 2 2 3 2 2 2" xfId="46622"/>
    <cellStyle name="Total 31 2 2 3 2 3" xfId="36018"/>
    <cellStyle name="Total 31 2 2 3 3" xfId="20323"/>
    <cellStyle name="Total 31 2 2 3 3 2" xfId="41510"/>
    <cellStyle name="Total 31 2 2 3 4" xfId="30827"/>
    <cellStyle name="Total 31 2 2 3_Table 2A-1_EFT (Annual)" xfId="9079"/>
    <cellStyle name="Total 31 2 2 4" xfId="10774"/>
    <cellStyle name="Total 31 2 2 4 2" xfId="22890"/>
    <cellStyle name="Total 31 2 2 4 2 2" xfId="44076"/>
    <cellStyle name="Total 31 2 2 4 3" xfId="33472"/>
    <cellStyle name="Total 31 2 2 5" xfId="17777"/>
    <cellStyle name="Total 31 2 2 5 2" xfId="38964"/>
    <cellStyle name="Total 31 2 2 6" xfId="28084"/>
    <cellStyle name="Total 31 2 2_Table 2A-1_EFT (Annual)" xfId="9076"/>
    <cellStyle name="Total 31 2 3" xfId="1122"/>
    <cellStyle name="Total 31 2 3 2" xfId="4683"/>
    <cellStyle name="Total 31 2 3 2 2" xfId="12943"/>
    <cellStyle name="Total 31 2 3 2 2 2" xfId="24949"/>
    <cellStyle name="Total 31 2 3 2 2 2 2" xfId="46135"/>
    <cellStyle name="Total 31 2 3 2 2 3" xfId="35531"/>
    <cellStyle name="Total 31 2 3 2 3" xfId="19836"/>
    <cellStyle name="Total 31 2 3 2 3 2" xfId="41023"/>
    <cellStyle name="Total 31 2 3 2 4" xfId="30340"/>
    <cellStyle name="Total 31 2 3 2_Table 2A-1_EFT (Annual)" xfId="9081"/>
    <cellStyle name="Total 31 2 3 3" xfId="10287"/>
    <cellStyle name="Total 31 2 3 3 2" xfId="22403"/>
    <cellStyle name="Total 31 2 3 3 2 2" xfId="43589"/>
    <cellStyle name="Total 31 2 3 3 3" xfId="32985"/>
    <cellStyle name="Total 31 2 3 4" xfId="17290"/>
    <cellStyle name="Total 31 2 3 4 2" xfId="38477"/>
    <cellStyle name="Total 31 2 3 5" xfId="27597"/>
    <cellStyle name="Total 31 2 3_Table 2A-1_EFT (Annual)" xfId="9080"/>
    <cellStyle name="Total 31 2 4" xfId="2348"/>
    <cellStyle name="Total 31 2 4 2" xfId="5909"/>
    <cellStyle name="Total 31 2 4 2 2" xfId="14124"/>
    <cellStyle name="Total 31 2 4 2 2 2" xfId="26112"/>
    <cellStyle name="Total 31 2 4 2 2 2 2" xfId="47298"/>
    <cellStyle name="Total 31 2 4 2 2 3" xfId="36694"/>
    <cellStyle name="Total 31 2 4 2 3" xfId="20999"/>
    <cellStyle name="Total 31 2 4 2 3 2" xfId="42186"/>
    <cellStyle name="Total 31 2 4 2 4" xfId="31566"/>
    <cellStyle name="Total 31 2 4 2_Table 2A-1_EFT (Annual)" xfId="9083"/>
    <cellStyle name="Total 31 2 4 3" xfId="11468"/>
    <cellStyle name="Total 31 2 4 3 2" xfId="23566"/>
    <cellStyle name="Total 31 2 4 3 2 2" xfId="44752"/>
    <cellStyle name="Total 31 2 4 3 3" xfId="34148"/>
    <cellStyle name="Total 31 2 4 4" xfId="18453"/>
    <cellStyle name="Total 31 2 4 4 2" xfId="39640"/>
    <cellStyle name="Total 31 2 4 5" xfId="28823"/>
    <cellStyle name="Total 31 2 4_Table 2A-1_EFT (Annual)" xfId="9082"/>
    <cellStyle name="Total 31 2 5" xfId="4202"/>
    <cellStyle name="Total 31 2 5 2" xfId="12526"/>
    <cellStyle name="Total 31 2 5 2 2" xfId="24548"/>
    <cellStyle name="Total 31 2 5 2 2 2" xfId="45734"/>
    <cellStyle name="Total 31 2 5 2 3" xfId="35130"/>
    <cellStyle name="Total 31 2 5 3" xfId="19435"/>
    <cellStyle name="Total 31 2 5 3 2" xfId="40622"/>
    <cellStyle name="Total 31 2 5 4" xfId="29890"/>
    <cellStyle name="Total 31 2 5_Table 2A-1_EFT (Annual)" xfId="9084"/>
    <cellStyle name="Total 31 2 6" xfId="9865"/>
    <cellStyle name="Total 31 2 6 2" xfId="22002"/>
    <cellStyle name="Total 31 2 6 2 2" xfId="43188"/>
    <cellStyle name="Total 31 2 6 3" xfId="32584"/>
    <cellStyle name="Total 31 2 7" xfId="16889"/>
    <cellStyle name="Total 31 2 7 2" xfId="38076"/>
    <cellStyle name="Total 31 2 8" xfId="27147"/>
    <cellStyle name="Total 31 2_Table 2A-1_EFT (Annual)" xfId="3581"/>
    <cellStyle name="Total 31 3" xfId="471"/>
    <cellStyle name="Total 31 3 2" xfId="1448"/>
    <cellStyle name="Total 31 3 2 2" xfId="2718"/>
    <cellStyle name="Total 31 3 2 2 2" xfId="6279"/>
    <cellStyle name="Total 31 3 2 2 2 2" xfId="14473"/>
    <cellStyle name="Total 31 3 2 2 2 2 2" xfId="26445"/>
    <cellStyle name="Total 31 3 2 2 2 2 2 2" xfId="47631"/>
    <cellStyle name="Total 31 3 2 2 2 2 3" xfId="37027"/>
    <cellStyle name="Total 31 3 2 2 2 3" xfId="21332"/>
    <cellStyle name="Total 31 3 2 2 2 3 2" xfId="42519"/>
    <cellStyle name="Total 31 3 2 2 2 4" xfId="31935"/>
    <cellStyle name="Total 31 3 2 2 2_Table 2A-1_EFT (Annual)" xfId="9087"/>
    <cellStyle name="Total 31 3 2 2 3" xfId="11815"/>
    <cellStyle name="Total 31 3 2 2 3 2" xfId="23899"/>
    <cellStyle name="Total 31 3 2 2 3 2 2" xfId="45085"/>
    <cellStyle name="Total 31 3 2 2 3 3" xfId="34481"/>
    <cellStyle name="Total 31 3 2 2 4" xfId="18786"/>
    <cellStyle name="Total 31 3 2 2 4 2" xfId="39973"/>
    <cellStyle name="Total 31 3 2 2 5" xfId="29192"/>
    <cellStyle name="Total 31 3 2 2_Table 2A-1_EFT (Annual)" xfId="9086"/>
    <cellStyle name="Total 31 3 2 3" xfId="5009"/>
    <cellStyle name="Total 31 3 2 3 2" xfId="13269"/>
    <cellStyle name="Total 31 3 2 3 2 2" xfId="25275"/>
    <cellStyle name="Total 31 3 2 3 2 2 2" xfId="46461"/>
    <cellStyle name="Total 31 3 2 3 2 3" xfId="35857"/>
    <cellStyle name="Total 31 3 2 3 3" xfId="20162"/>
    <cellStyle name="Total 31 3 2 3 3 2" xfId="41349"/>
    <cellStyle name="Total 31 3 2 3 4" xfId="30666"/>
    <cellStyle name="Total 31 3 2 3_Table 2A-1_EFT (Annual)" xfId="9088"/>
    <cellStyle name="Total 31 3 2 4" xfId="10613"/>
    <cellStyle name="Total 31 3 2 4 2" xfId="22729"/>
    <cellStyle name="Total 31 3 2 4 2 2" xfId="43915"/>
    <cellStyle name="Total 31 3 2 4 3" xfId="33311"/>
    <cellStyle name="Total 31 3 2 5" xfId="17616"/>
    <cellStyle name="Total 31 3 2 5 2" xfId="38803"/>
    <cellStyle name="Total 31 3 2 6" xfId="27923"/>
    <cellStyle name="Total 31 3 2_Table 2A-1_EFT (Annual)" xfId="9085"/>
    <cellStyle name="Total 31 3 3" xfId="992"/>
    <cellStyle name="Total 31 3 3 2" xfId="4553"/>
    <cellStyle name="Total 31 3 3 2 2" xfId="12813"/>
    <cellStyle name="Total 31 3 3 2 2 2" xfId="24819"/>
    <cellStyle name="Total 31 3 3 2 2 2 2" xfId="46005"/>
    <cellStyle name="Total 31 3 3 2 2 3" xfId="35401"/>
    <cellStyle name="Total 31 3 3 2 3" xfId="19706"/>
    <cellStyle name="Total 31 3 3 2 3 2" xfId="40893"/>
    <cellStyle name="Total 31 3 3 2 4" xfId="30210"/>
    <cellStyle name="Total 31 3 3 2_Table 2A-1_EFT (Annual)" xfId="9090"/>
    <cellStyle name="Total 31 3 3 3" xfId="10157"/>
    <cellStyle name="Total 31 3 3 3 2" xfId="22273"/>
    <cellStyle name="Total 31 3 3 3 2 2" xfId="43459"/>
    <cellStyle name="Total 31 3 3 3 3" xfId="32855"/>
    <cellStyle name="Total 31 3 3 4" xfId="17160"/>
    <cellStyle name="Total 31 3 3 4 2" xfId="38347"/>
    <cellStyle name="Total 31 3 3 5" xfId="27467"/>
    <cellStyle name="Total 31 3 3_Table 2A-1_EFT (Annual)" xfId="9089"/>
    <cellStyle name="Total 31 3 4" xfId="2187"/>
    <cellStyle name="Total 31 3 4 2" xfId="5748"/>
    <cellStyle name="Total 31 3 4 2 2" xfId="13963"/>
    <cellStyle name="Total 31 3 4 2 2 2" xfId="25951"/>
    <cellStyle name="Total 31 3 4 2 2 2 2" xfId="47137"/>
    <cellStyle name="Total 31 3 4 2 2 3" xfId="36533"/>
    <cellStyle name="Total 31 3 4 2 3" xfId="20838"/>
    <cellStyle name="Total 31 3 4 2 3 2" xfId="42025"/>
    <cellStyle name="Total 31 3 4 2 4" xfId="31405"/>
    <cellStyle name="Total 31 3 4 2_Table 2A-1_EFT (Annual)" xfId="9092"/>
    <cellStyle name="Total 31 3 4 3" xfId="11307"/>
    <cellStyle name="Total 31 3 4 3 2" xfId="23405"/>
    <cellStyle name="Total 31 3 4 3 2 2" xfId="44591"/>
    <cellStyle name="Total 31 3 4 3 3" xfId="33987"/>
    <cellStyle name="Total 31 3 4 4" xfId="18292"/>
    <cellStyle name="Total 31 3 4 4 2" xfId="39479"/>
    <cellStyle name="Total 31 3 4 5" xfId="28662"/>
    <cellStyle name="Total 31 3 4_Table 2A-1_EFT (Annual)" xfId="9091"/>
    <cellStyle name="Total 31 3 5" xfId="4041"/>
    <cellStyle name="Total 31 3 5 2" xfId="12365"/>
    <cellStyle name="Total 31 3 5 2 2" xfId="24387"/>
    <cellStyle name="Total 31 3 5 2 2 2" xfId="45573"/>
    <cellStyle name="Total 31 3 5 2 3" xfId="34969"/>
    <cellStyle name="Total 31 3 5 3" xfId="19274"/>
    <cellStyle name="Total 31 3 5 3 2" xfId="40461"/>
    <cellStyle name="Total 31 3 5 4" xfId="29729"/>
    <cellStyle name="Total 31 3 5_Table 2A-1_EFT (Annual)" xfId="9093"/>
    <cellStyle name="Total 31 3 6" xfId="9704"/>
    <cellStyle name="Total 31 3 6 2" xfId="21841"/>
    <cellStyle name="Total 31 3 6 2 2" xfId="43027"/>
    <cellStyle name="Total 31 3 6 3" xfId="32423"/>
    <cellStyle name="Total 31 3 7" xfId="16728"/>
    <cellStyle name="Total 31 3 7 2" xfId="37915"/>
    <cellStyle name="Total 31 3 8" xfId="26986"/>
    <cellStyle name="Total 31 3_Table 2A-1_EFT (Annual)" xfId="3582"/>
    <cellStyle name="Total 31 4" xfId="1287"/>
    <cellStyle name="Total 31 4 2" xfId="2557"/>
    <cellStyle name="Total 31 4 2 2" xfId="6118"/>
    <cellStyle name="Total 31 4 2 2 2" xfId="14312"/>
    <cellStyle name="Total 31 4 2 2 2 2" xfId="26284"/>
    <cellStyle name="Total 31 4 2 2 2 2 2" xfId="47470"/>
    <cellStyle name="Total 31 4 2 2 2 3" xfId="36866"/>
    <cellStyle name="Total 31 4 2 2 3" xfId="21171"/>
    <cellStyle name="Total 31 4 2 2 3 2" xfId="42358"/>
    <cellStyle name="Total 31 4 2 2 4" xfId="31774"/>
    <cellStyle name="Total 31 4 2 2_Table 2A-1_EFT (Annual)" xfId="9096"/>
    <cellStyle name="Total 31 4 2 3" xfId="11654"/>
    <cellStyle name="Total 31 4 2 3 2" xfId="23738"/>
    <cellStyle name="Total 31 4 2 3 2 2" xfId="44924"/>
    <cellStyle name="Total 31 4 2 3 3" xfId="34320"/>
    <cellStyle name="Total 31 4 2 4" xfId="18625"/>
    <cellStyle name="Total 31 4 2 4 2" xfId="39812"/>
    <cellStyle name="Total 31 4 2 5" xfId="29031"/>
    <cellStyle name="Total 31 4 2_Table 2A-1_EFT (Annual)" xfId="9095"/>
    <cellStyle name="Total 31 4 3" xfId="4848"/>
    <cellStyle name="Total 31 4 3 2" xfId="13108"/>
    <cellStyle name="Total 31 4 3 2 2" xfId="25114"/>
    <cellStyle name="Total 31 4 3 2 2 2" xfId="46300"/>
    <cellStyle name="Total 31 4 3 2 3" xfId="35696"/>
    <cellStyle name="Total 31 4 3 3" xfId="20001"/>
    <cellStyle name="Total 31 4 3 3 2" xfId="41188"/>
    <cellStyle name="Total 31 4 3 4" xfId="30505"/>
    <cellStyle name="Total 31 4 3_Table 2A-1_EFT (Annual)" xfId="9097"/>
    <cellStyle name="Total 31 4 4" xfId="10452"/>
    <cellStyle name="Total 31 4 4 2" xfId="22568"/>
    <cellStyle name="Total 31 4 4 2 2" xfId="43754"/>
    <cellStyle name="Total 31 4 4 3" xfId="33150"/>
    <cellStyle name="Total 31 4 5" xfId="17455"/>
    <cellStyle name="Total 31 4 5 2" xfId="38642"/>
    <cellStyle name="Total 31 4 6" xfId="27762"/>
    <cellStyle name="Total 31 4_Table 2A-1_EFT (Annual)" xfId="9094"/>
    <cellStyle name="Total 31 5" xfId="837"/>
    <cellStyle name="Total 31 5 2" xfId="4398"/>
    <cellStyle name="Total 31 5 2 2" xfId="12672"/>
    <cellStyle name="Total 31 5 2 2 2" xfId="24689"/>
    <cellStyle name="Total 31 5 2 2 2 2" xfId="45875"/>
    <cellStyle name="Total 31 5 2 2 3" xfId="35271"/>
    <cellStyle name="Total 31 5 2 3" xfId="19576"/>
    <cellStyle name="Total 31 5 2 3 2" xfId="40763"/>
    <cellStyle name="Total 31 5 2 4" xfId="30055"/>
    <cellStyle name="Total 31 5 2_Table 2A-1_EFT (Annual)" xfId="9099"/>
    <cellStyle name="Total 31 5 3" xfId="10021"/>
    <cellStyle name="Total 31 5 3 2" xfId="22143"/>
    <cellStyle name="Total 31 5 3 2 2" xfId="43329"/>
    <cellStyle name="Total 31 5 3 3" xfId="32725"/>
    <cellStyle name="Total 31 5 4" xfId="17030"/>
    <cellStyle name="Total 31 5 4 2" xfId="38217"/>
    <cellStyle name="Total 31 5 5" xfId="27312"/>
    <cellStyle name="Total 31 5_Table 2A-1_EFT (Annual)" xfId="9098"/>
    <cellStyle name="Total 31 6" xfId="2026"/>
    <cellStyle name="Total 31 6 2" xfId="5587"/>
    <cellStyle name="Total 31 6 2 2" xfId="13802"/>
    <cellStyle name="Total 31 6 2 2 2" xfId="25790"/>
    <cellStyle name="Total 31 6 2 2 2 2" xfId="46976"/>
    <cellStyle name="Total 31 6 2 2 3" xfId="36372"/>
    <cellStyle name="Total 31 6 2 3" xfId="20677"/>
    <cellStyle name="Total 31 6 2 3 2" xfId="41864"/>
    <cellStyle name="Total 31 6 2 4" xfId="31244"/>
    <cellStyle name="Total 31 6 2_Table 2A-1_EFT (Annual)" xfId="9101"/>
    <cellStyle name="Total 31 6 3" xfId="11146"/>
    <cellStyle name="Total 31 6 3 2" xfId="23244"/>
    <cellStyle name="Total 31 6 3 2 2" xfId="44430"/>
    <cellStyle name="Total 31 6 3 3" xfId="33826"/>
    <cellStyle name="Total 31 6 4" xfId="18131"/>
    <cellStyle name="Total 31 6 4 2" xfId="39318"/>
    <cellStyle name="Total 31 6 5" xfId="28501"/>
    <cellStyle name="Total 31 6_Table 2A-1_EFT (Annual)" xfId="9100"/>
    <cellStyle name="Total 31 7" xfId="3834"/>
    <cellStyle name="Total 31 7 2" xfId="12197"/>
    <cellStyle name="Total 31 7 2 2" xfId="24226"/>
    <cellStyle name="Total 31 7 2 2 2" xfId="45412"/>
    <cellStyle name="Total 31 7 2 3" xfId="34808"/>
    <cellStyle name="Total 31 7 3" xfId="19113"/>
    <cellStyle name="Total 31 7 3 2" xfId="40300"/>
    <cellStyle name="Total 31 7 4" xfId="29543"/>
    <cellStyle name="Total 31 7_Table 2A-1_EFT (Annual)" xfId="9102"/>
    <cellStyle name="Total 31 8" xfId="9516"/>
    <cellStyle name="Total 31 8 2" xfId="21680"/>
    <cellStyle name="Total 31 8 2 2" xfId="42866"/>
    <cellStyle name="Total 31 8 3" xfId="32262"/>
    <cellStyle name="Total 31 9" xfId="16567"/>
    <cellStyle name="Total 31 9 2" xfId="37754"/>
    <cellStyle name="Total 31_Table 2A-1_EFT (Annual)" xfId="3580"/>
    <cellStyle name="Total 32" xfId="251"/>
    <cellStyle name="Total 32 10" xfId="26806"/>
    <cellStyle name="Total 32 2" xfId="638"/>
    <cellStyle name="Total 32 2 2" xfId="1615"/>
    <cellStyle name="Total 32 2 2 2" xfId="2885"/>
    <cellStyle name="Total 32 2 2 2 2" xfId="6446"/>
    <cellStyle name="Total 32 2 2 2 2 2" xfId="14640"/>
    <cellStyle name="Total 32 2 2 2 2 2 2" xfId="26612"/>
    <cellStyle name="Total 32 2 2 2 2 2 2 2" xfId="47798"/>
    <cellStyle name="Total 32 2 2 2 2 2 3" xfId="37194"/>
    <cellStyle name="Total 32 2 2 2 2 3" xfId="21499"/>
    <cellStyle name="Total 32 2 2 2 2 3 2" xfId="42686"/>
    <cellStyle name="Total 32 2 2 2 2 4" xfId="32102"/>
    <cellStyle name="Total 32 2 2 2 2_Table 2A-1_EFT (Annual)" xfId="9105"/>
    <cellStyle name="Total 32 2 2 2 3" xfId="11982"/>
    <cellStyle name="Total 32 2 2 2 3 2" xfId="24066"/>
    <cellStyle name="Total 32 2 2 2 3 2 2" xfId="45252"/>
    <cellStyle name="Total 32 2 2 2 3 3" xfId="34648"/>
    <cellStyle name="Total 32 2 2 2 4" xfId="18953"/>
    <cellStyle name="Total 32 2 2 2 4 2" xfId="40140"/>
    <cellStyle name="Total 32 2 2 2 5" xfId="29359"/>
    <cellStyle name="Total 32 2 2 2_Table 2A-1_EFT (Annual)" xfId="9104"/>
    <cellStyle name="Total 32 2 2 3" xfId="5176"/>
    <cellStyle name="Total 32 2 2 3 2" xfId="13436"/>
    <cellStyle name="Total 32 2 2 3 2 2" xfId="25442"/>
    <cellStyle name="Total 32 2 2 3 2 2 2" xfId="46628"/>
    <cellStyle name="Total 32 2 2 3 2 3" xfId="36024"/>
    <cellStyle name="Total 32 2 2 3 3" xfId="20329"/>
    <cellStyle name="Total 32 2 2 3 3 2" xfId="41516"/>
    <cellStyle name="Total 32 2 2 3 4" xfId="30833"/>
    <cellStyle name="Total 32 2 2 3_Table 2A-1_EFT (Annual)" xfId="9106"/>
    <cellStyle name="Total 32 2 2 4" xfId="10780"/>
    <cellStyle name="Total 32 2 2 4 2" xfId="22896"/>
    <cellStyle name="Total 32 2 2 4 2 2" xfId="44082"/>
    <cellStyle name="Total 32 2 2 4 3" xfId="33478"/>
    <cellStyle name="Total 32 2 2 5" xfId="17783"/>
    <cellStyle name="Total 32 2 2 5 2" xfId="38970"/>
    <cellStyle name="Total 32 2 2 6" xfId="28090"/>
    <cellStyle name="Total 32 2 2_Table 2A-1_EFT (Annual)" xfId="9103"/>
    <cellStyle name="Total 32 2 3" xfId="1127"/>
    <cellStyle name="Total 32 2 3 2" xfId="4688"/>
    <cellStyle name="Total 32 2 3 2 2" xfId="12948"/>
    <cellStyle name="Total 32 2 3 2 2 2" xfId="24954"/>
    <cellStyle name="Total 32 2 3 2 2 2 2" xfId="46140"/>
    <cellStyle name="Total 32 2 3 2 2 3" xfId="35536"/>
    <cellStyle name="Total 32 2 3 2 3" xfId="19841"/>
    <cellStyle name="Total 32 2 3 2 3 2" xfId="41028"/>
    <cellStyle name="Total 32 2 3 2 4" xfId="30345"/>
    <cellStyle name="Total 32 2 3 2_Table 2A-1_EFT (Annual)" xfId="9108"/>
    <cellStyle name="Total 32 2 3 3" xfId="10292"/>
    <cellStyle name="Total 32 2 3 3 2" xfId="22408"/>
    <cellStyle name="Total 32 2 3 3 2 2" xfId="43594"/>
    <cellStyle name="Total 32 2 3 3 3" xfId="32990"/>
    <cellStyle name="Total 32 2 3 4" xfId="17295"/>
    <cellStyle name="Total 32 2 3 4 2" xfId="38482"/>
    <cellStyle name="Total 32 2 3 5" xfId="27602"/>
    <cellStyle name="Total 32 2 3_Table 2A-1_EFT (Annual)" xfId="9107"/>
    <cellStyle name="Total 32 2 4" xfId="2354"/>
    <cellStyle name="Total 32 2 4 2" xfId="5915"/>
    <cellStyle name="Total 32 2 4 2 2" xfId="14130"/>
    <cellStyle name="Total 32 2 4 2 2 2" xfId="26118"/>
    <cellStyle name="Total 32 2 4 2 2 2 2" xfId="47304"/>
    <cellStyle name="Total 32 2 4 2 2 3" xfId="36700"/>
    <cellStyle name="Total 32 2 4 2 3" xfId="21005"/>
    <cellStyle name="Total 32 2 4 2 3 2" xfId="42192"/>
    <cellStyle name="Total 32 2 4 2 4" xfId="31572"/>
    <cellStyle name="Total 32 2 4 2_Table 2A-1_EFT (Annual)" xfId="9110"/>
    <cellStyle name="Total 32 2 4 3" xfId="11474"/>
    <cellStyle name="Total 32 2 4 3 2" xfId="23572"/>
    <cellStyle name="Total 32 2 4 3 2 2" xfId="44758"/>
    <cellStyle name="Total 32 2 4 3 3" xfId="34154"/>
    <cellStyle name="Total 32 2 4 4" xfId="18459"/>
    <cellStyle name="Total 32 2 4 4 2" xfId="39646"/>
    <cellStyle name="Total 32 2 4 5" xfId="28829"/>
    <cellStyle name="Total 32 2 4_Table 2A-1_EFT (Annual)" xfId="9109"/>
    <cellStyle name="Total 32 2 5" xfId="4208"/>
    <cellStyle name="Total 32 2 5 2" xfId="12532"/>
    <cellStyle name="Total 32 2 5 2 2" xfId="24554"/>
    <cellStyle name="Total 32 2 5 2 2 2" xfId="45740"/>
    <cellStyle name="Total 32 2 5 2 3" xfId="35136"/>
    <cellStyle name="Total 32 2 5 3" xfId="19441"/>
    <cellStyle name="Total 32 2 5 3 2" xfId="40628"/>
    <cellStyle name="Total 32 2 5 4" xfId="29896"/>
    <cellStyle name="Total 32 2 5_Table 2A-1_EFT (Annual)" xfId="9111"/>
    <cellStyle name="Total 32 2 6" xfId="9871"/>
    <cellStyle name="Total 32 2 6 2" xfId="22008"/>
    <cellStyle name="Total 32 2 6 2 2" xfId="43194"/>
    <cellStyle name="Total 32 2 6 3" xfId="32590"/>
    <cellStyle name="Total 32 2 7" xfId="16895"/>
    <cellStyle name="Total 32 2 7 2" xfId="38082"/>
    <cellStyle name="Total 32 2 8" xfId="27153"/>
    <cellStyle name="Total 32 2_Table 2A-1_EFT (Annual)" xfId="3584"/>
    <cellStyle name="Total 32 3" xfId="477"/>
    <cellStyle name="Total 32 3 2" xfId="1454"/>
    <cellStyle name="Total 32 3 2 2" xfId="2724"/>
    <cellStyle name="Total 32 3 2 2 2" xfId="6285"/>
    <cellStyle name="Total 32 3 2 2 2 2" xfId="14479"/>
    <cellStyle name="Total 32 3 2 2 2 2 2" xfId="26451"/>
    <cellStyle name="Total 32 3 2 2 2 2 2 2" xfId="47637"/>
    <cellStyle name="Total 32 3 2 2 2 2 3" xfId="37033"/>
    <cellStyle name="Total 32 3 2 2 2 3" xfId="21338"/>
    <cellStyle name="Total 32 3 2 2 2 3 2" xfId="42525"/>
    <cellStyle name="Total 32 3 2 2 2 4" xfId="31941"/>
    <cellStyle name="Total 32 3 2 2 2_Table 2A-1_EFT (Annual)" xfId="9114"/>
    <cellStyle name="Total 32 3 2 2 3" xfId="11821"/>
    <cellStyle name="Total 32 3 2 2 3 2" xfId="23905"/>
    <cellStyle name="Total 32 3 2 2 3 2 2" xfId="45091"/>
    <cellStyle name="Total 32 3 2 2 3 3" xfId="34487"/>
    <cellStyle name="Total 32 3 2 2 4" xfId="18792"/>
    <cellStyle name="Total 32 3 2 2 4 2" xfId="39979"/>
    <cellStyle name="Total 32 3 2 2 5" xfId="29198"/>
    <cellStyle name="Total 32 3 2 2_Table 2A-1_EFT (Annual)" xfId="9113"/>
    <cellStyle name="Total 32 3 2 3" xfId="5015"/>
    <cellStyle name="Total 32 3 2 3 2" xfId="13275"/>
    <cellStyle name="Total 32 3 2 3 2 2" xfId="25281"/>
    <cellStyle name="Total 32 3 2 3 2 2 2" xfId="46467"/>
    <cellStyle name="Total 32 3 2 3 2 3" xfId="35863"/>
    <cellStyle name="Total 32 3 2 3 3" xfId="20168"/>
    <cellStyle name="Total 32 3 2 3 3 2" xfId="41355"/>
    <cellStyle name="Total 32 3 2 3 4" xfId="30672"/>
    <cellStyle name="Total 32 3 2 3_Table 2A-1_EFT (Annual)" xfId="9115"/>
    <cellStyle name="Total 32 3 2 4" xfId="10619"/>
    <cellStyle name="Total 32 3 2 4 2" xfId="22735"/>
    <cellStyle name="Total 32 3 2 4 2 2" xfId="43921"/>
    <cellStyle name="Total 32 3 2 4 3" xfId="33317"/>
    <cellStyle name="Total 32 3 2 5" xfId="17622"/>
    <cellStyle name="Total 32 3 2 5 2" xfId="38809"/>
    <cellStyle name="Total 32 3 2 6" xfId="27929"/>
    <cellStyle name="Total 32 3 2_Table 2A-1_EFT (Annual)" xfId="9112"/>
    <cellStyle name="Total 32 3 3" xfId="997"/>
    <cellStyle name="Total 32 3 3 2" xfId="4558"/>
    <cellStyle name="Total 32 3 3 2 2" xfId="12818"/>
    <cellStyle name="Total 32 3 3 2 2 2" xfId="24824"/>
    <cellStyle name="Total 32 3 3 2 2 2 2" xfId="46010"/>
    <cellStyle name="Total 32 3 3 2 2 3" xfId="35406"/>
    <cellStyle name="Total 32 3 3 2 3" xfId="19711"/>
    <cellStyle name="Total 32 3 3 2 3 2" xfId="40898"/>
    <cellStyle name="Total 32 3 3 2 4" xfId="30215"/>
    <cellStyle name="Total 32 3 3 2_Table 2A-1_EFT (Annual)" xfId="9117"/>
    <cellStyle name="Total 32 3 3 3" xfId="10162"/>
    <cellStyle name="Total 32 3 3 3 2" xfId="22278"/>
    <cellStyle name="Total 32 3 3 3 2 2" xfId="43464"/>
    <cellStyle name="Total 32 3 3 3 3" xfId="32860"/>
    <cellStyle name="Total 32 3 3 4" xfId="17165"/>
    <cellStyle name="Total 32 3 3 4 2" xfId="38352"/>
    <cellStyle name="Total 32 3 3 5" xfId="27472"/>
    <cellStyle name="Total 32 3 3_Table 2A-1_EFT (Annual)" xfId="9116"/>
    <cellStyle name="Total 32 3 4" xfId="2193"/>
    <cellStyle name="Total 32 3 4 2" xfId="5754"/>
    <cellStyle name="Total 32 3 4 2 2" xfId="13969"/>
    <cellStyle name="Total 32 3 4 2 2 2" xfId="25957"/>
    <cellStyle name="Total 32 3 4 2 2 2 2" xfId="47143"/>
    <cellStyle name="Total 32 3 4 2 2 3" xfId="36539"/>
    <cellStyle name="Total 32 3 4 2 3" xfId="20844"/>
    <cellStyle name="Total 32 3 4 2 3 2" xfId="42031"/>
    <cellStyle name="Total 32 3 4 2 4" xfId="31411"/>
    <cellStyle name="Total 32 3 4 2_Table 2A-1_EFT (Annual)" xfId="9119"/>
    <cellStyle name="Total 32 3 4 3" xfId="11313"/>
    <cellStyle name="Total 32 3 4 3 2" xfId="23411"/>
    <cellStyle name="Total 32 3 4 3 2 2" xfId="44597"/>
    <cellStyle name="Total 32 3 4 3 3" xfId="33993"/>
    <cellStyle name="Total 32 3 4 4" xfId="18298"/>
    <cellStyle name="Total 32 3 4 4 2" xfId="39485"/>
    <cellStyle name="Total 32 3 4 5" xfId="28668"/>
    <cellStyle name="Total 32 3 4_Table 2A-1_EFT (Annual)" xfId="9118"/>
    <cellStyle name="Total 32 3 5" xfId="4047"/>
    <cellStyle name="Total 32 3 5 2" xfId="12371"/>
    <cellStyle name="Total 32 3 5 2 2" xfId="24393"/>
    <cellStyle name="Total 32 3 5 2 2 2" xfId="45579"/>
    <cellStyle name="Total 32 3 5 2 3" xfId="34975"/>
    <cellStyle name="Total 32 3 5 3" xfId="19280"/>
    <cellStyle name="Total 32 3 5 3 2" xfId="40467"/>
    <cellStyle name="Total 32 3 5 4" xfId="29735"/>
    <cellStyle name="Total 32 3 5_Table 2A-1_EFT (Annual)" xfId="9120"/>
    <cellStyle name="Total 32 3 6" xfId="9710"/>
    <cellStyle name="Total 32 3 6 2" xfId="21847"/>
    <cellStyle name="Total 32 3 6 2 2" xfId="43033"/>
    <cellStyle name="Total 32 3 6 3" xfId="32429"/>
    <cellStyle name="Total 32 3 7" xfId="16734"/>
    <cellStyle name="Total 32 3 7 2" xfId="37921"/>
    <cellStyle name="Total 32 3 8" xfId="26992"/>
    <cellStyle name="Total 32 3_Table 2A-1_EFT (Annual)" xfId="3585"/>
    <cellStyle name="Total 32 4" xfId="1293"/>
    <cellStyle name="Total 32 4 2" xfId="2563"/>
    <cellStyle name="Total 32 4 2 2" xfId="6124"/>
    <cellStyle name="Total 32 4 2 2 2" xfId="14318"/>
    <cellStyle name="Total 32 4 2 2 2 2" xfId="26290"/>
    <cellStyle name="Total 32 4 2 2 2 2 2" xfId="47476"/>
    <cellStyle name="Total 32 4 2 2 2 3" xfId="36872"/>
    <cellStyle name="Total 32 4 2 2 3" xfId="21177"/>
    <cellStyle name="Total 32 4 2 2 3 2" xfId="42364"/>
    <cellStyle name="Total 32 4 2 2 4" xfId="31780"/>
    <cellStyle name="Total 32 4 2 2_Table 2A-1_EFT (Annual)" xfId="9123"/>
    <cellStyle name="Total 32 4 2 3" xfId="11660"/>
    <cellStyle name="Total 32 4 2 3 2" xfId="23744"/>
    <cellStyle name="Total 32 4 2 3 2 2" xfId="44930"/>
    <cellStyle name="Total 32 4 2 3 3" xfId="34326"/>
    <cellStyle name="Total 32 4 2 4" xfId="18631"/>
    <cellStyle name="Total 32 4 2 4 2" xfId="39818"/>
    <cellStyle name="Total 32 4 2 5" xfId="29037"/>
    <cellStyle name="Total 32 4 2_Table 2A-1_EFT (Annual)" xfId="9122"/>
    <cellStyle name="Total 32 4 3" xfId="4854"/>
    <cellStyle name="Total 32 4 3 2" xfId="13114"/>
    <cellStyle name="Total 32 4 3 2 2" xfId="25120"/>
    <cellStyle name="Total 32 4 3 2 2 2" xfId="46306"/>
    <cellStyle name="Total 32 4 3 2 3" xfId="35702"/>
    <cellStyle name="Total 32 4 3 3" xfId="20007"/>
    <cellStyle name="Total 32 4 3 3 2" xfId="41194"/>
    <cellStyle name="Total 32 4 3 4" xfId="30511"/>
    <cellStyle name="Total 32 4 3_Table 2A-1_EFT (Annual)" xfId="9124"/>
    <cellStyle name="Total 32 4 4" xfId="10458"/>
    <cellStyle name="Total 32 4 4 2" xfId="22574"/>
    <cellStyle name="Total 32 4 4 2 2" xfId="43760"/>
    <cellStyle name="Total 32 4 4 3" xfId="33156"/>
    <cellStyle name="Total 32 4 5" xfId="17461"/>
    <cellStyle name="Total 32 4 5 2" xfId="38648"/>
    <cellStyle name="Total 32 4 6" xfId="27768"/>
    <cellStyle name="Total 32 4_Table 2A-1_EFT (Annual)" xfId="9121"/>
    <cellStyle name="Total 32 5" xfId="842"/>
    <cellStyle name="Total 32 5 2" xfId="4403"/>
    <cellStyle name="Total 32 5 2 2" xfId="12677"/>
    <cellStyle name="Total 32 5 2 2 2" xfId="24694"/>
    <cellStyle name="Total 32 5 2 2 2 2" xfId="45880"/>
    <cellStyle name="Total 32 5 2 2 3" xfId="35276"/>
    <cellStyle name="Total 32 5 2 3" xfId="19581"/>
    <cellStyle name="Total 32 5 2 3 2" xfId="40768"/>
    <cellStyle name="Total 32 5 2 4" xfId="30060"/>
    <cellStyle name="Total 32 5 2_Table 2A-1_EFT (Annual)" xfId="9126"/>
    <cellStyle name="Total 32 5 3" xfId="10026"/>
    <cellStyle name="Total 32 5 3 2" xfId="22148"/>
    <cellStyle name="Total 32 5 3 2 2" xfId="43334"/>
    <cellStyle name="Total 32 5 3 3" xfId="32730"/>
    <cellStyle name="Total 32 5 4" xfId="17035"/>
    <cellStyle name="Total 32 5 4 2" xfId="38222"/>
    <cellStyle name="Total 32 5 5" xfId="27317"/>
    <cellStyle name="Total 32 5_Table 2A-1_EFT (Annual)" xfId="9125"/>
    <cellStyle name="Total 32 6" xfId="2032"/>
    <cellStyle name="Total 32 6 2" xfId="5593"/>
    <cellStyle name="Total 32 6 2 2" xfId="13808"/>
    <cellStyle name="Total 32 6 2 2 2" xfId="25796"/>
    <cellStyle name="Total 32 6 2 2 2 2" xfId="46982"/>
    <cellStyle name="Total 32 6 2 2 3" xfId="36378"/>
    <cellStyle name="Total 32 6 2 3" xfId="20683"/>
    <cellStyle name="Total 32 6 2 3 2" xfId="41870"/>
    <cellStyle name="Total 32 6 2 4" xfId="31250"/>
    <cellStyle name="Total 32 6 2_Table 2A-1_EFT (Annual)" xfId="9128"/>
    <cellStyle name="Total 32 6 3" xfId="11152"/>
    <cellStyle name="Total 32 6 3 2" xfId="23250"/>
    <cellStyle name="Total 32 6 3 2 2" xfId="44436"/>
    <cellStyle name="Total 32 6 3 3" xfId="33832"/>
    <cellStyle name="Total 32 6 4" xfId="18137"/>
    <cellStyle name="Total 32 6 4 2" xfId="39324"/>
    <cellStyle name="Total 32 6 5" xfId="28507"/>
    <cellStyle name="Total 32 6_Table 2A-1_EFT (Annual)" xfId="9127"/>
    <cellStyle name="Total 32 7" xfId="3840"/>
    <cellStyle name="Total 32 7 2" xfId="12203"/>
    <cellStyle name="Total 32 7 2 2" xfId="24232"/>
    <cellStyle name="Total 32 7 2 2 2" xfId="45418"/>
    <cellStyle name="Total 32 7 2 3" xfId="34814"/>
    <cellStyle name="Total 32 7 3" xfId="19119"/>
    <cellStyle name="Total 32 7 3 2" xfId="40306"/>
    <cellStyle name="Total 32 7 4" xfId="29549"/>
    <cellStyle name="Total 32 7_Table 2A-1_EFT (Annual)" xfId="9129"/>
    <cellStyle name="Total 32 8" xfId="9522"/>
    <cellStyle name="Total 32 8 2" xfId="21686"/>
    <cellStyle name="Total 32 8 2 2" xfId="42872"/>
    <cellStyle name="Total 32 8 3" xfId="32268"/>
    <cellStyle name="Total 32 9" xfId="16573"/>
    <cellStyle name="Total 32 9 2" xfId="37760"/>
    <cellStyle name="Total 32_Table 2A-1_EFT (Annual)" xfId="3583"/>
    <cellStyle name="Total 33" xfId="186"/>
    <cellStyle name="Total 33 2" xfId="579"/>
    <cellStyle name="Total 33 2 2" xfId="1556"/>
    <cellStyle name="Total 33 2 2 2" xfId="2826"/>
    <cellStyle name="Total 33 2 2 2 2" xfId="6387"/>
    <cellStyle name="Total 33 2 2 2 2 2" xfId="14581"/>
    <cellStyle name="Total 33 2 2 2 2 2 2" xfId="26553"/>
    <cellStyle name="Total 33 2 2 2 2 2 2 2" xfId="47739"/>
    <cellStyle name="Total 33 2 2 2 2 2 3" xfId="37135"/>
    <cellStyle name="Total 33 2 2 2 2 3" xfId="21440"/>
    <cellStyle name="Total 33 2 2 2 2 3 2" xfId="42627"/>
    <cellStyle name="Total 33 2 2 2 2 4" xfId="32043"/>
    <cellStyle name="Total 33 2 2 2 2_Table 2A-1_EFT (Annual)" xfId="9132"/>
    <cellStyle name="Total 33 2 2 2 3" xfId="11923"/>
    <cellStyle name="Total 33 2 2 2 3 2" xfId="24007"/>
    <cellStyle name="Total 33 2 2 2 3 2 2" xfId="45193"/>
    <cellStyle name="Total 33 2 2 2 3 3" xfId="34589"/>
    <cellStyle name="Total 33 2 2 2 4" xfId="18894"/>
    <cellStyle name="Total 33 2 2 2 4 2" xfId="40081"/>
    <cellStyle name="Total 33 2 2 2 5" xfId="29300"/>
    <cellStyle name="Total 33 2 2 2_Table 2A-1_EFT (Annual)" xfId="9131"/>
    <cellStyle name="Total 33 2 2 3" xfId="5117"/>
    <cellStyle name="Total 33 2 2 3 2" xfId="13377"/>
    <cellStyle name="Total 33 2 2 3 2 2" xfId="25383"/>
    <cellStyle name="Total 33 2 2 3 2 2 2" xfId="46569"/>
    <cellStyle name="Total 33 2 2 3 2 3" xfId="35965"/>
    <cellStyle name="Total 33 2 2 3 3" xfId="20270"/>
    <cellStyle name="Total 33 2 2 3 3 2" xfId="41457"/>
    <cellStyle name="Total 33 2 2 3 4" xfId="30774"/>
    <cellStyle name="Total 33 2 2 3_Table 2A-1_EFT (Annual)" xfId="9133"/>
    <cellStyle name="Total 33 2 2 4" xfId="10721"/>
    <cellStyle name="Total 33 2 2 4 2" xfId="22837"/>
    <cellStyle name="Total 33 2 2 4 2 2" xfId="44023"/>
    <cellStyle name="Total 33 2 2 4 3" xfId="33419"/>
    <cellStyle name="Total 33 2 2 5" xfId="17724"/>
    <cellStyle name="Total 33 2 2 5 2" xfId="38911"/>
    <cellStyle name="Total 33 2 2 6" xfId="28031"/>
    <cellStyle name="Total 33 2 2_Table 2A-1_EFT (Annual)" xfId="9130"/>
    <cellStyle name="Total 33 2 3" xfId="1079"/>
    <cellStyle name="Total 33 2 3 2" xfId="4640"/>
    <cellStyle name="Total 33 2 3 2 2" xfId="12900"/>
    <cellStyle name="Total 33 2 3 2 2 2" xfId="24906"/>
    <cellStyle name="Total 33 2 3 2 2 2 2" xfId="46092"/>
    <cellStyle name="Total 33 2 3 2 2 3" xfId="35488"/>
    <cellStyle name="Total 33 2 3 2 3" xfId="19793"/>
    <cellStyle name="Total 33 2 3 2 3 2" xfId="40980"/>
    <cellStyle name="Total 33 2 3 2 4" xfId="30297"/>
    <cellStyle name="Total 33 2 3 2_Table 2A-1_EFT (Annual)" xfId="9135"/>
    <cellStyle name="Total 33 2 3 3" xfId="10244"/>
    <cellStyle name="Total 33 2 3 3 2" xfId="22360"/>
    <cellStyle name="Total 33 2 3 3 2 2" xfId="43546"/>
    <cellStyle name="Total 33 2 3 3 3" xfId="32942"/>
    <cellStyle name="Total 33 2 3 4" xfId="17247"/>
    <cellStyle name="Total 33 2 3 4 2" xfId="38434"/>
    <cellStyle name="Total 33 2 3 5" xfId="27554"/>
    <cellStyle name="Total 33 2 3_Table 2A-1_EFT (Annual)" xfId="9134"/>
    <cellStyle name="Total 33 2 4" xfId="2295"/>
    <cellStyle name="Total 33 2 4 2" xfId="5856"/>
    <cellStyle name="Total 33 2 4 2 2" xfId="14071"/>
    <cellStyle name="Total 33 2 4 2 2 2" xfId="26059"/>
    <cellStyle name="Total 33 2 4 2 2 2 2" xfId="47245"/>
    <cellStyle name="Total 33 2 4 2 2 3" xfId="36641"/>
    <cellStyle name="Total 33 2 4 2 3" xfId="20946"/>
    <cellStyle name="Total 33 2 4 2 3 2" xfId="42133"/>
    <cellStyle name="Total 33 2 4 2 4" xfId="31513"/>
    <cellStyle name="Total 33 2 4 2_Table 2A-1_EFT (Annual)" xfId="9137"/>
    <cellStyle name="Total 33 2 4 3" xfId="11415"/>
    <cellStyle name="Total 33 2 4 3 2" xfId="23513"/>
    <cellStyle name="Total 33 2 4 3 2 2" xfId="44699"/>
    <cellStyle name="Total 33 2 4 3 3" xfId="34095"/>
    <cellStyle name="Total 33 2 4 4" xfId="18400"/>
    <cellStyle name="Total 33 2 4 4 2" xfId="39587"/>
    <cellStyle name="Total 33 2 4 5" xfId="28770"/>
    <cellStyle name="Total 33 2 4_Table 2A-1_EFT (Annual)" xfId="9136"/>
    <cellStyle name="Total 33 2 5" xfId="4149"/>
    <cellStyle name="Total 33 2 5 2" xfId="12473"/>
    <cellStyle name="Total 33 2 5 2 2" xfId="24495"/>
    <cellStyle name="Total 33 2 5 2 2 2" xfId="45681"/>
    <cellStyle name="Total 33 2 5 2 3" xfId="35077"/>
    <cellStyle name="Total 33 2 5 3" xfId="19382"/>
    <cellStyle name="Total 33 2 5 3 2" xfId="40569"/>
    <cellStyle name="Total 33 2 5 4" xfId="29837"/>
    <cellStyle name="Total 33 2 5_Table 2A-1_EFT (Annual)" xfId="9138"/>
    <cellStyle name="Total 33 2 6" xfId="9812"/>
    <cellStyle name="Total 33 2 6 2" xfId="21949"/>
    <cellStyle name="Total 33 2 6 2 2" xfId="43135"/>
    <cellStyle name="Total 33 2 6 3" xfId="32531"/>
    <cellStyle name="Total 33 2 7" xfId="16836"/>
    <cellStyle name="Total 33 2 7 2" xfId="38023"/>
    <cellStyle name="Total 33 2 8" xfId="27094"/>
    <cellStyle name="Total 33 2_Table 2A-1_EFT (Annual)" xfId="3587"/>
    <cellStyle name="Total 33 3" xfId="1234"/>
    <cellStyle name="Total 33 3 2" xfId="2504"/>
    <cellStyle name="Total 33 3 2 2" xfId="6065"/>
    <cellStyle name="Total 33 3 2 2 2" xfId="14259"/>
    <cellStyle name="Total 33 3 2 2 2 2" xfId="26231"/>
    <cellStyle name="Total 33 3 2 2 2 2 2" xfId="47417"/>
    <cellStyle name="Total 33 3 2 2 2 3" xfId="36813"/>
    <cellStyle name="Total 33 3 2 2 3" xfId="21118"/>
    <cellStyle name="Total 33 3 2 2 3 2" xfId="42305"/>
    <cellStyle name="Total 33 3 2 2 4" xfId="31721"/>
    <cellStyle name="Total 33 3 2 2_Table 2A-1_EFT (Annual)" xfId="9141"/>
    <cellStyle name="Total 33 3 2 3" xfId="11601"/>
    <cellStyle name="Total 33 3 2 3 2" xfId="23685"/>
    <cellStyle name="Total 33 3 2 3 2 2" xfId="44871"/>
    <cellStyle name="Total 33 3 2 3 3" xfId="34267"/>
    <cellStyle name="Total 33 3 2 4" xfId="18572"/>
    <cellStyle name="Total 33 3 2 4 2" xfId="39759"/>
    <cellStyle name="Total 33 3 2 5" xfId="28978"/>
    <cellStyle name="Total 33 3 2_Table 2A-1_EFT (Annual)" xfId="9140"/>
    <cellStyle name="Total 33 3 3" xfId="4795"/>
    <cellStyle name="Total 33 3 3 2" xfId="13055"/>
    <cellStyle name="Total 33 3 3 2 2" xfId="25061"/>
    <cellStyle name="Total 33 3 3 2 2 2" xfId="46247"/>
    <cellStyle name="Total 33 3 3 2 3" xfId="35643"/>
    <cellStyle name="Total 33 3 3 3" xfId="19948"/>
    <cellStyle name="Total 33 3 3 3 2" xfId="41135"/>
    <cellStyle name="Total 33 3 3 4" xfId="30452"/>
    <cellStyle name="Total 33 3 3_Table 2A-1_EFT (Annual)" xfId="9142"/>
    <cellStyle name="Total 33 3 4" xfId="10399"/>
    <cellStyle name="Total 33 3 4 2" xfId="22515"/>
    <cellStyle name="Total 33 3 4 2 2" xfId="43701"/>
    <cellStyle name="Total 33 3 4 3" xfId="33097"/>
    <cellStyle name="Total 33 3 5" xfId="17402"/>
    <cellStyle name="Total 33 3 5 2" xfId="38589"/>
    <cellStyle name="Total 33 3 6" xfId="27709"/>
    <cellStyle name="Total 33 3_Table 2A-1_EFT (Annual)" xfId="9139"/>
    <cellStyle name="Total 33 4" xfId="788"/>
    <cellStyle name="Total 33 4 2" xfId="4349"/>
    <cellStyle name="Total 33 4 2 2" xfId="12629"/>
    <cellStyle name="Total 33 4 2 2 2" xfId="24646"/>
    <cellStyle name="Total 33 4 2 2 2 2" xfId="45832"/>
    <cellStyle name="Total 33 4 2 2 3" xfId="35228"/>
    <cellStyle name="Total 33 4 2 3" xfId="19533"/>
    <cellStyle name="Total 33 4 2 3 2" xfId="40720"/>
    <cellStyle name="Total 33 4 2 4" xfId="30006"/>
    <cellStyle name="Total 33 4 2_Table 2A-1_EFT (Annual)" xfId="9144"/>
    <cellStyle name="Total 33 4 3" xfId="9977"/>
    <cellStyle name="Total 33 4 3 2" xfId="22100"/>
    <cellStyle name="Total 33 4 3 2 2" xfId="43286"/>
    <cellStyle name="Total 33 4 3 3" xfId="32682"/>
    <cellStyle name="Total 33 4 4" xfId="16987"/>
    <cellStyle name="Total 33 4 4 2" xfId="38174"/>
    <cellStyle name="Total 33 4 5" xfId="27263"/>
    <cellStyle name="Total 33 4_Table 2A-1_EFT (Annual)" xfId="9143"/>
    <cellStyle name="Total 33 5" xfId="1973"/>
    <cellStyle name="Total 33 5 2" xfId="5534"/>
    <cellStyle name="Total 33 5 2 2" xfId="13749"/>
    <cellStyle name="Total 33 5 2 2 2" xfId="25737"/>
    <cellStyle name="Total 33 5 2 2 2 2" xfId="46923"/>
    <cellStyle name="Total 33 5 2 2 3" xfId="36319"/>
    <cellStyle name="Total 33 5 2 3" xfId="20624"/>
    <cellStyle name="Total 33 5 2 3 2" xfId="41811"/>
    <cellStyle name="Total 33 5 2 4" xfId="31191"/>
    <cellStyle name="Total 33 5 2_Table 2A-1_EFT (Annual)" xfId="9146"/>
    <cellStyle name="Total 33 5 3" xfId="11093"/>
    <cellStyle name="Total 33 5 3 2" xfId="23191"/>
    <cellStyle name="Total 33 5 3 2 2" xfId="44377"/>
    <cellStyle name="Total 33 5 3 3" xfId="33773"/>
    <cellStyle name="Total 33 5 4" xfId="18078"/>
    <cellStyle name="Total 33 5 4 2" xfId="39265"/>
    <cellStyle name="Total 33 5 5" xfId="28448"/>
    <cellStyle name="Total 33 5_Table 2A-1_EFT (Annual)" xfId="9145"/>
    <cellStyle name="Total 33 6" xfId="3775"/>
    <cellStyle name="Total 33 6 2" xfId="12143"/>
    <cellStyle name="Total 33 6 2 2" xfId="24173"/>
    <cellStyle name="Total 33 6 2 2 2" xfId="45359"/>
    <cellStyle name="Total 33 6 2 3" xfId="34755"/>
    <cellStyle name="Total 33 6 3" xfId="19060"/>
    <cellStyle name="Total 33 6 3 2" xfId="40247"/>
    <cellStyle name="Total 33 6 4" xfId="29484"/>
    <cellStyle name="Total 33 6_Table 2A-1_EFT (Annual)" xfId="9147"/>
    <cellStyle name="Total 33 7" xfId="9462"/>
    <cellStyle name="Total 33 7 2" xfId="21627"/>
    <cellStyle name="Total 33 7 2 2" xfId="42813"/>
    <cellStyle name="Total 33 7 3" xfId="32209"/>
    <cellStyle name="Total 33 8" xfId="16514"/>
    <cellStyle name="Total 33 8 2" xfId="37701"/>
    <cellStyle name="Total 33 9" xfId="26741"/>
    <cellStyle name="Total 33_Table 2A-1_EFT (Annual)" xfId="3586"/>
    <cellStyle name="Total 34" xfId="296"/>
    <cellStyle name="Total 34 2" xfId="1298"/>
    <cellStyle name="Total 34 2 2" xfId="2568"/>
    <cellStyle name="Total 34 2 2 2" xfId="6129"/>
    <cellStyle name="Total 34 2 2 2 2" xfId="14323"/>
    <cellStyle name="Total 34 2 2 2 2 2" xfId="26295"/>
    <cellStyle name="Total 34 2 2 2 2 2 2" xfId="47481"/>
    <cellStyle name="Total 34 2 2 2 2 3" xfId="36877"/>
    <cellStyle name="Total 34 2 2 2 3" xfId="21182"/>
    <cellStyle name="Total 34 2 2 2 3 2" xfId="42369"/>
    <cellStyle name="Total 34 2 2 2 4" xfId="31785"/>
    <cellStyle name="Total 34 2 2 2_Table 2A-1_EFT (Annual)" xfId="9150"/>
    <cellStyle name="Total 34 2 2 3" xfId="11665"/>
    <cellStyle name="Total 34 2 2 3 2" xfId="23749"/>
    <cellStyle name="Total 34 2 2 3 2 2" xfId="44935"/>
    <cellStyle name="Total 34 2 2 3 3" xfId="34331"/>
    <cellStyle name="Total 34 2 2 4" xfId="18636"/>
    <cellStyle name="Total 34 2 2 4 2" xfId="39823"/>
    <cellStyle name="Total 34 2 2 5" xfId="29042"/>
    <cellStyle name="Total 34 2 2_Table 2A-1_EFT (Annual)" xfId="9149"/>
    <cellStyle name="Total 34 2 3" xfId="4859"/>
    <cellStyle name="Total 34 2 3 2" xfId="13119"/>
    <cellStyle name="Total 34 2 3 2 2" xfId="25125"/>
    <cellStyle name="Total 34 2 3 2 2 2" xfId="46311"/>
    <cellStyle name="Total 34 2 3 2 3" xfId="35707"/>
    <cellStyle name="Total 34 2 3 3" xfId="20012"/>
    <cellStyle name="Total 34 2 3 3 2" xfId="41199"/>
    <cellStyle name="Total 34 2 3 4" xfId="30516"/>
    <cellStyle name="Total 34 2 3_Table 2A-1_EFT (Annual)" xfId="9151"/>
    <cellStyle name="Total 34 2 4" xfId="10463"/>
    <cellStyle name="Total 34 2 4 2" xfId="22579"/>
    <cellStyle name="Total 34 2 4 2 2" xfId="43765"/>
    <cellStyle name="Total 34 2 4 3" xfId="33161"/>
    <cellStyle name="Total 34 2 5" xfId="17466"/>
    <cellStyle name="Total 34 2 5 2" xfId="38653"/>
    <cellStyle name="Total 34 2 6" xfId="27773"/>
    <cellStyle name="Total 34 2_Table 2A-1_EFT (Annual)" xfId="9148"/>
    <cellStyle name="Total 34 3" xfId="847"/>
    <cellStyle name="Total 34 3 2" xfId="4408"/>
    <cellStyle name="Total 34 3 2 2" xfId="12681"/>
    <cellStyle name="Total 34 3 2 2 2" xfId="24698"/>
    <cellStyle name="Total 34 3 2 2 2 2" xfId="45884"/>
    <cellStyle name="Total 34 3 2 2 3" xfId="35280"/>
    <cellStyle name="Total 34 3 2 3" xfId="19585"/>
    <cellStyle name="Total 34 3 2 3 2" xfId="40772"/>
    <cellStyle name="Total 34 3 2 4" xfId="30065"/>
    <cellStyle name="Total 34 3 2_Table 2A-1_EFT (Annual)" xfId="9153"/>
    <cellStyle name="Total 34 3 3" xfId="10030"/>
    <cellStyle name="Total 34 3 3 2" xfId="22152"/>
    <cellStyle name="Total 34 3 3 2 2" xfId="43338"/>
    <cellStyle name="Total 34 3 3 3" xfId="32734"/>
    <cellStyle name="Total 34 3 4" xfId="17039"/>
    <cellStyle name="Total 34 3 4 2" xfId="38226"/>
    <cellStyle name="Total 34 3 5" xfId="27322"/>
    <cellStyle name="Total 34 3_Table 2A-1_EFT (Annual)" xfId="9152"/>
    <cellStyle name="Total 34 4" xfId="2037"/>
    <cellStyle name="Total 34 4 2" xfId="5598"/>
    <cellStyle name="Total 34 4 2 2" xfId="13813"/>
    <cellStyle name="Total 34 4 2 2 2" xfId="25801"/>
    <cellStyle name="Total 34 4 2 2 2 2" xfId="46987"/>
    <cellStyle name="Total 34 4 2 2 3" xfId="36383"/>
    <cellStyle name="Total 34 4 2 3" xfId="20688"/>
    <cellStyle name="Total 34 4 2 3 2" xfId="41875"/>
    <cellStyle name="Total 34 4 2 4" xfId="31255"/>
    <cellStyle name="Total 34 4 2_Table 2A-1_EFT (Annual)" xfId="9155"/>
    <cellStyle name="Total 34 4 3" xfId="11157"/>
    <cellStyle name="Total 34 4 3 2" xfId="23255"/>
    <cellStyle name="Total 34 4 3 2 2" xfId="44441"/>
    <cellStyle name="Total 34 4 3 3" xfId="33837"/>
    <cellStyle name="Total 34 4 4" xfId="18142"/>
    <cellStyle name="Total 34 4 4 2" xfId="39329"/>
    <cellStyle name="Total 34 4 5" xfId="28512"/>
    <cellStyle name="Total 34 4_Table 2A-1_EFT (Annual)" xfId="9154"/>
    <cellStyle name="Total 34 5" xfId="3867"/>
    <cellStyle name="Total 34 5 2" xfId="12208"/>
    <cellStyle name="Total 34 5 2 2" xfId="24237"/>
    <cellStyle name="Total 34 5 2 2 2" xfId="45423"/>
    <cellStyle name="Total 34 5 2 3" xfId="34819"/>
    <cellStyle name="Total 34 5 3" xfId="19124"/>
    <cellStyle name="Total 34 5 3 2" xfId="40311"/>
    <cellStyle name="Total 34 5 4" xfId="29555"/>
    <cellStyle name="Total 34 5_Table 2A-1_EFT (Annual)" xfId="9156"/>
    <cellStyle name="Total 34 6" xfId="9543"/>
    <cellStyle name="Total 34 6 2" xfId="21691"/>
    <cellStyle name="Total 34 6 2 2" xfId="42877"/>
    <cellStyle name="Total 34 6 3" xfId="32273"/>
    <cellStyle name="Total 34 7" xfId="16578"/>
    <cellStyle name="Total 34 7 2" xfId="37765"/>
    <cellStyle name="Total 34 8" xfId="26812"/>
    <cellStyle name="Total 34_Table 2A-1_EFT (Annual)" xfId="3588"/>
    <cellStyle name="Total 35" xfId="639"/>
    <cellStyle name="Total 35 2" xfId="1616"/>
    <cellStyle name="Total 35 2 2" xfId="2886"/>
    <cellStyle name="Total 35 2 2 2" xfId="6447"/>
    <cellStyle name="Total 35 2 2 2 2" xfId="14641"/>
    <cellStyle name="Total 35 2 2 2 2 2" xfId="26613"/>
    <cellStyle name="Total 35 2 2 2 2 2 2" xfId="47799"/>
    <cellStyle name="Total 35 2 2 2 2 3" xfId="37195"/>
    <cellStyle name="Total 35 2 2 2 3" xfId="21500"/>
    <cellStyle name="Total 35 2 2 2 3 2" xfId="42687"/>
    <cellStyle name="Total 35 2 2 2 4" xfId="32103"/>
    <cellStyle name="Total 35 2 2 2_Table 2A-1_EFT (Annual)" xfId="9159"/>
    <cellStyle name="Total 35 2 2 3" xfId="11983"/>
    <cellStyle name="Total 35 2 2 3 2" xfId="24067"/>
    <cellStyle name="Total 35 2 2 3 2 2" xfId="45253"/>
    <cellStyle name="Total 35 2 2 3 3" xfId="34649"/>
    <cellStyle name="Total 35 2 2 4" xfId="18954"/>
    <cellStyle name="Total 35 2 2 4 2" xfId="40141"/>
    <cellStyle name="Total 35 2 2 5" xfId="29360"/>
    <cellStyle name="Total 35 2 2_Table 2A-1_EFT (Annual)" xfId="9158"/>
    <cellStyle name="Total 35 2 3" xfId="5177"/>
    <cellStyle name="Total 35 2 3 2" xfId="13437"/>
    <cellStyle name="Total 35 2 3 2 2" xfId="25443"/>
    <cellStyle name="Total 35 2 3 2 2 2" xfId="46629"/>
    <cellStyle name="Total 35 2 3 2 3" xfId="36025"/>
    <cellStyle name="Total 35 2 3 3" xfId="20330"/>
    <cellStyle name="Total 35 2 3 3 2" xfId="41517"/>
    <cellStyle name="Total 35 2 3 4" xfId="30834"/>
    <cellStyle name="Total 35 2 3_Table 2A-1_EFT (Annual)" xfId="9160"/>
    <cellStyle name="Total 35 2 4" xfId="10781"/>
    <cellStyle name="Total 35 2 4 2" xfId="22897"/>
    <cellStyle name="Total 35 2 4 2 2" xfId="44083"/>
    <cellStyle name="Total 35 2 4 3" xfId="33479"/>
    <cellStyle name="Total 35 2 5" xfId="17784"/>
    <cellStyle name="Total 35 2 5 2" xfId="38971"/>
    <cellStyle name="Total 35 2 6" xfId="28091"/>
    <cellStyle name="Total 35 2_Table 2A-1_EFT (Annual)" xfId="9157"/>
    <cellStyle name="Total 35 3" xfId="1128"/>
    <cellStyle name="Total 35 3 2" xfId="4689"/>
    <cellStyle name="Total 35 3 2 2" xfId="12949"/>
    <cellStyle name="Total 35 3 2 2 2" xfId="24955"/>
    <cellStyle name="Total 35 3 2 2 2 2" xfId="46141"/>
    <cellStyle name="Total 35 3 2 2 3" xfId="35537"/>
    <cellStyle name="Total 35 3 2 3" xfId="19842"/>
    <cellStyle name="Total 35 3 2 3 2" xfId="41029"/>
    <cellStyle name="Total 35 3 2 4" xfId="30346"/>
    <cellStyle name="Total 35 3 2_Table 2A-1_EFT (Annual)" xfId="9162"/>
    <cellStyle name="Total 35 3 3" xfId="10293"/>
    <cellStyle name="Total 35 3 3 2" xfId="22409"/>
    <cellStyle name="Total 35 3 3 2 2" xfId="43595"/>
    <cellStyle name="Total 35 3 3 3" xfId="32991"/>
    <cellStyle name="Total 35 3 4" xfId="17296"/>
    <cellStyle name="Total 35 3 4 2" xfId="38483"/>
    <cellStyle name="Total 35 3 5" xfId="27603"/>
    <cellStyle name="Total 35 3_Table 2A-1_EFT (Annual)" xfId="9161"/>
    <cellStyle name="Total 35 4" xfId="2355"/>
    <cellStyle name="Total 35 4 2" xfId="5916"/>
    <cellStyle name="Total 35 4 2 2" xfId="14131"/>
    <cellStyle name="Total 35 4 2 2 2" xfId="26119"/>
    <cellStyle name="Total 35 4 2 2 2 2" xfId="47305"/>
    <cellStyle name="Total 35 4 2 2 3" xfId="36701"/>
    <cellStyle name="Total 35 4 2 3" xfId="21006"/>
    <cellStyle name="Total 35 4 2 3 2" xfId="42193"/>
    <cellStyle name="Total 35 4 2 4" xfId="31573"/>
    <cellStyle name="Total 35 4 2_Table 2A-1_EFT (Annual)" xfId="9164"/>
    <cellStyle name="Total 35 4 3" xfId="11475"/>
    <cellStyle name="Total 35 4 3 2" xfId="23573"/>
    <cellStyle name="Total 35 4 3 2 2" xfId="44759"/>
    <cellStyle name="Total 35 4 3 3" xfId="34155"/>
    <cellStyle name="Total 35 4 4" xfId="18460"/>
    <cellStyle name="Total 35 4 4 2" xfId="39647"/>
    <cellStyle name="Total 35 4 5" xfId="28830"/>
    <cellStyle name="Total 35 4_Table 2A-1_EFT (Annual)" xfId="9163"/>
    <cellStyle name="Total 35 5" xfId="4209"/>
    <cellStyle name="Total 35 5 2" xfId="12533"/>
    <cellStyle name="Total 35 5 2 2" xfId="24555"/>
    <cellStyle name="Total 35 5 2 2 2" xfId="45741"/>
    <cellStyle name="Total 35 5 2 3" xfId="35137"/>
    <cellStyle name="Total 35 5 3" xfId="19442"/>
    <cellStyle name="Total 35 5 3 2" xfId="40629"/>
    <cellStyle name="Total 35 5 4" xfId="29897"/>
    <cellStyle name="Total 35 5_Table 2A-1_EFT (Annual)" xfId="9165"/>
    <cellStyle name="Total 35 6" xfId="9872"/>
    <cellStyle name="Total 35 6 2" xfId="22009"/>
    <cellStyle name="Total 35 6 2 2" xfId="43195"/>
    <cellStyle name="Total 35 6 3" xfId="32591"/>
    <cellStyle name="Total 35 7" xfId="16896"/>
    <cellStyle name="Total 35 7 2" xfId="38083"/>
    <cellStyle name="Total 35 8" xfId="27154"/>
    <cellStyle name="Total 35_Table 2A-1_EFT (Annual)" xfId="3589"/>
    <cellStyle name="Total 36" xfId="700"/>
    <cellStyle name="Total 36 2" xfId="2365"/>
    <cellStyle name="Total 36 2 2" xfId="5926"/>
    <cellStyle name="Total 36 2 2 2" xfId="14140"/>
    <cellStyle name="Total 36 2 2 2 2" xfId="26128"/>
    <cellStyle name="Total 36 2 2 2 2 2" xfId="47314"/>
    <cellStyle name="Total 36 2 2 2 3" xfId="36710"/>
    <cellStyle name="Total 36 2 2 3" xfId="21015"/>
    <cellStyle name="Total 36 2 2 3 2" xfId="42202"/>
    <cellStyle name="Total 36 2 2 4" xfId="31582"/>
    <cellStyle name="Total 36 2 2_Table 2A-1_EFT (Annual)" xfId="9168"/>
    <cellStyle name="Total 36 2 3" xfId="11485"/>
    <cellStyle name="Total 36 2 3 2" xfId="23582"/>
    <cellStyle name="Total 36 2 3 2 2" xfId="44768"/>
    <cellStyle name="Total 36 2 3 3" xfId="34164"/>
    <cellStyle name="Total 36 2 4" xfId="18469"/>
    <cellStyle name="Total 36 2 4 2" xfId="39656"/>
    <cellStyle name="Total 36 2 5" xfId="28839"/>
    <cellStyle name="Total 36 2_Table 2A-1_EFT (Annual)" xfId="9167"/>
    <cellStyle name="Total 36 3" xfId="4262"/>
    <cellStyle name="Total 36 3 2" xfId="12546"/>
    <cellStyle name="Total 36 3 2 2" xfId="24564"/>
    <cellStyle name="Total 36 3 2 2 2" xfId="45750"/>
    <cellStyle name="Total 36 3 2 3" xfId="35146"/>
    <cellStyle name="Total 36 3 3" xfId="19451"/>
    <cellStyle name="Total 36 3 3 2" xfId="40638"/>
    <cellStyle name="Total 36 3 4" xfId="29919"/>
    <cellStyle name="Total 36 3_Table 2A-1_EFT (Annual)" xfId="9169"/>
    <cellStyle name="Total 36 4" xfId="9893"/>
    <cellStyle name="Total 36 4 2" xfId="22018"/>
    <cellStyle name="Total 36 4 2 2" xfId="43204"/>
    <cellStyle name="Total 36 4 3" xfId="32600"/>
    <cellStyle name="Total 36 5" xfId="16905"/>
    <cellStyle name="Total 36 5 2" xfId="38092"/>
    <cellStyle name="Total 36 6" xfId="27176"/>
    <cellStyle name="Total 36_Table 2A-1_EFT (Annual)" xfId="9166"/>
    <cellStyle name="Total 37" xfId="16014"/>
    <cellStyle name="Total 37 2" xfId="37205"/>
    <cellStyle name="Total 38" xfId="47809"/>
    <cellStyle name="Total 4" xfId="94"/>
    <cellStyle name="Total 4 10" xfId="21518"/>
    <cellStyle name="Total 4 10 2" xfId="42705"/>
    <cellStyle name="Total 4 11" xfId="26650"/>
    <cellStyle name="Total 4 2" xfId="493"/>
    <cellStyle name="Total 4 2 2" xfId="1470"/>
    <cellStyle name="Total 4 2 2 2" xfId="2740"/>
    <cellStyle name="Total 4 2 2 2 2" xfId="6301"/>
    <cellStyle name="Total 4 2 2 2 2 2" xfId="14495"/>
    <cellStyle name="Total 4 2 2 2 2 2 2" xfId="26467"/>
    <cellStyle name="Total 4 2 2 2 2 2 2 2" xfId="47653"/>
    <cellStyle name="Total 4 2 2 2 2 2 3" xfId="37049"/>
    <cellStyle name="Total 4 2 2 2 2 3" xfId="21354"/>
    <cellStyle name="Total 4 2 2 2 2 3 2" xfId="42541"/>
    <cellStyle name="Total 4 2 2 2 2 4" xfId="31957"/>
    <cellStyle name="Total 4 2 2 2 2_Table 2A-1_EFT (Annual)" xfId="9172"/>
    <cellStyle name="Total 4 2 2 2 3" xfId="11837"/>
    <cellStyle name="Total 4 2 2 2 3 2" xfId="23921"/>
    <cellStyle name="Total 4 2 2 2 3 2 2" xfId="45107"/>
    <cellStyle name="Total 4 2 2 2 3 3" xfId="34503"/>
    <cellStyle name="Total 4 2 2 2 4" xfId="18808"/>
    <cellStyle name="Total 4 2 2 2 4 2" xfId="39995"/>
    <cellStyle name="Total 4 2 2 2 5" xfId="29214"/>
    <cellStyle name="Total 4 2 2 2_Table 2A-1_EFT (Annual)" xfId="9171"/>
    <cellStyle name="Total 4 2 2 3" xfId="5031"/>
    <cellStyle name="Total 4 2 2 3 2" xfId="13291"/>
    <cellStyle name="Total 4 2 2 3 2 2" xfId="25297"/>
    <cellStyle name="Total 4 2 2 3 2 2 2" xfId="46483"/>
    <cellStyle name="Total 4 2 2 3 2 3" xfId="35879"/>
    <cellStyle name="Total 4 2 2 3 3" xfId="20184"/>
    <cellStyle name="Total 4 2 2 3 3 2" xfId="41371"/>
    <cellStyle name="Total 4 2 2 3 4" xfId="30688"/>
    <cellStyle name="Total 4 2 2 3_Table 2A-1_EFT (Annual)" xfId="9173"/>
    <cellStyle name="Total 4 2 2 4" xfId="10635"/>
    <cellStyle name="Total 4 2 2 4 2" xfId="22751"/>
    <cellStyle name="Total 4 2 2 4 2 2" xfId="43937"/>
    <cellStyle name="Total 4 2 2 4 3" xfId="33333"/>
    <cellStyle name="Total 4 2 2 5" xfId="17638"/>
    <cellStyle name="Total 4 2 2 5 2" xfId="38825"/>
    <cellStyle name="Total 4 2 2 6" xfId="27945"/>
    <cellStyle name="Total 4 2 2_Table 2A-1_EFT (Annual)" xfId="9170"/>
    <cellStyle name="Total 4 2 3" xfId="1009"/>
    <cellStyle name="Total 4 2 3 2" xfId="4570"/>
    <cellStyle name="Total 4 2 3 2 2" xfId="12830"/>
    <cellStyle name="Total 4 2 3 2 2 2" xfId="24836"/>
    <cellStyle name="Total 4 2 3 2 2 2 2" xfId="46022"/>
    <cellStyle name="Total 4 2 3 2 2 3" xfId="35418"/>
    <cellStyle name="Total 4 2 3 2 3" xfId="19723"/>
    <cellStyle name="Total 4 2 3 2 3 2" xfId="40910"/>
    <cellStyle name="Total 4 2 3 2 4" xfId="30227"/>
    <cellStyle name="Total 4 2 3 2_Table 2A-1_EFT (Annual)" xfId="9175"/>
    <cellStyle name="Total 4 2 3 3" xfId="10174"/>
    <cellStyle name="Total 4 2 3 3 2" xfId="22290"/>
    <cellStyle name="Total 4 2 3 3 2 2" xfId="43476"/>
    <cellStyle name="Total 4 2 3 3 3" xfId="32872"/>
    <cellStyle name="Total 4 2 3 4" xfId="17177"/>
    <cellStyle name="Total 4 2 3 4 2" xfId="38364"/>
    <cellStyle name="Total 4 2 3 5" xfId="27484"/>
    <cellStyle name="Total 4 2 3_Table 2A-1_EFT (Annual)" xfId="9174"/>
    <cellStyle name="Total 4 2 4" xfId="2209"/>
    <cellStyle name="Total 4 2 4 2" xfId="5770"/>
    <cellStyle name="Total 4 2 4 2 2" xfId="13985"/>
    <cellStyle name="Total 4 2 4 2 2 2" xfId="25973"/>
    <cellStyle name="Total 4 2 4 2 2 2 2" xfId="47159"/>
    <cellStyle name="Total 4 2 4 2 2 3" xfId="36555"/>
    <cellStyle name="Total 4 2 4 2 3" xfId="20860"/>
    <cellStyle name="Total 4 2 4 2 3 2" xfId="42047"/>
    <cellStyle name="Total 4 2 4 2 4" xfId="31427"/>
    <cellStyle name="Total 4 2 4 2_Table 2A-1_EFT (Annual)" xfId="9177"/>
    <cellStyle name="Total 4 2 4 3" xfId="11329"/>
    <cellStyle name="Total 4 2 4 3 2" xfId="23427"/>
    <cellStyle name="Total 4 2 4 3 2 2" xfId="44613"/>
    <cellStyle name="Total 4 2 4 3 3" xfId="34009"/>
    <cellStyle name="Total 4 2 4 4" xfId="18314"/>
    <cellStyle name="Total 4 2 4 4 2" xfId="39501"/>
    <cellStyle name="Total 4 2 4 5" xfId="28684"/>
    <cellStyle name="Total 4 2 4_Table 2A-1_EFT (Annual)" xfId="9176"/>
    <cellStyle name="Total 4 2 5" xfId="4063"/>
    <cellStyle name="Total 4 2 5 2" xfId="12387"/>
    <cellStyle name="Total 4 2 5 2 2" xfId="24409"/>
    <cellStyle name="Total 4 2 5 2 2 2" xfId="45595"/>
    <cellStyle name="Total 4 2 5 2 3" xfId="34991"/>
    <cellStyle name="Total 4 2 5 3" xfId="19296"/>
    <cellStyle name="Total 4 2 5 3 2" xfId="40483"/>
    <cellStyle name="Total 4 2 5 4" xfId="29751"/>
    <cellStyle name="Total 4 2 5_Table 2A-1_EFT (Annual)" xfId="9178"/>
    <cellStyle name="Total 4 2 6" xfId="9726"/>
    <cellStyle name="Total 4 2 6 2" xfId="21863"/>
    <cellStyle name="Total 4 2 6 2 2" xfId="43049"/>
    <cellStyle name="Total 4 2 6 3" xfId="32445"/>
    <cellStyle name="Total 4 2 7" xfId="16750"/>
    <cellStyle name="Total 4 2 7 2" xfId="37937"/>
    <cellStyle name="Total 4 2 8" xfId="27008"/>
    <cellStyle name="Total 4 2_Table 2A-1_EFT (Annual)" xfId="3591"/>
    <cellStyle name="Total 4 3" xfId="326"/>
    <cellStyle name="Total 4 3 2" xfId="1314"/>
    <cellStyle name="Total 4 3 2 2" xfId="2584"/>
    <cellStyle name="Total 4 3 2 2 2" xfId="6145"/>
    <cellStyle name="Total 4 3 2 2 2 2" xfId="14339"/>
    <cellStyle name="Total 4 3 2 2 2 2 2" xfId="26311"/>
    <cellStyle name="Total 4 3 2 2 2 2 2 2" xfId="47497"/>
    <cellStyle name="Total 4 3 2 2 2 2 3" xfId="36893"/>
    <cellStyle name="Total 4 3 2 2 2 3" xfId="21198"/>
    <cellStyle name="Total 4 3 2 2 2 3 2" xfId="42385"/>
    <cellStyle name="Total 4 3 2 2 2 4" xfId="31801"/>
    <cellStyle name="Total 4 3 2 2 2_Table 2A-1_EFT (Annual)" xfId="9181"/>
    <cellStyle name="Total 4 3 2 2 3" xfId="11681"/>
    <cellStyle name="Total 4 3 2 2 3 2" xfId="23765"/>
    <cellStyle name="Total 4 3 2 2 3 2 2" xfId="44951"/>
    <cellStyle name="Total 4 3 2 2 3 3" xfId="34347"/>
    <cellStyle name="Total 4 3 2 2 4" xfId="18652"/>
    <cellStyle name="Total 4 3 2 2 4 2" xfId="39839"/>
    <cellStyle name="Total 4 3 2 2 5" xfId="29058"/>
    <cellStyle name="Total 4 3 2 2_Table 2A-1_EFT (Annual)" xfId="9180"/>
    <cellStyle name="Total 4 3 2 3" xfId="4875"/>
    <cellStyle name="Total 4 3 2 3 2" xfId="13135"/>
    <cellStyle name="Total 4 3 2 3 2 2" xfId="25141"/>
    <cellStyle name="Total 4 3 2 3 2 2 2" xfId="46327"/>
    <cellStyle name="Total 4 3 2 3 2 3" xfId="35723"/>
    <cellStyle name="Total 4 3 2 3 3" xfId="20028"/>
    <cellStyle name="Total 4 3 2 3 3 2" xfId="41215"/>
    <cellStyle name="Total 4 3 2 3 4" xfId="30532"/>
    <cellStyle name="Total 4 3 2 3_Table 2A-1_EFT (Annual)" xfId="9182"/>
    <cellStyle name="Total 4 3 2 4" xfId="10479"/>
    <cellStyle name="Total 4 3 2 4 2" xfId="22595"/>
    <cellStyle name="Total 4 3 2 4 2 2" xfId="43781"/>
    <cellStyle name="Total 4 3 2 4 3" xfId="33177"/>
    <cellStyle name="Total 4 3 2 5" xfId="17482"/>
    <cellStyle name="Total 4 3 2 5 2" xfId="38669"/>
    <cellStyle name="Total 4 3 2 6" xfId="27789"/>
    <cellStyle name="Total 4 3 2_Table 2A-1_EFT (Annual)" xfId="9179"/>
    <cellStyle name="Total 4 3 3" xfId="872"/>
    <cellStyle name="Total 4 3 3 2" xfId="4433"/>
    <cellStyle name="Total 4 3 3 2 2" xfId="12698"/>
    <cellStyle name="Total 4 3 3 2 2 2" xfId="24710"/>
    <cellStyle name="Total 4 3 3 2 2 2 2" xfId="45896"/>
    <cellStyle name="Total 4 3 3 2 2 3" xfId="35292"/>
    <cellStyle name="Total 4 3 3 2 3" xfId="19597"/>
    <cellStyle name="Total 4 3 3 2 3 2" xfId="40784"/>
    <cellStyle name="Total 4 3 3 2 4" xfId="30090"/>
    <cellStyle name="Total 4 3 3 2_Table 2A-1_EFT (Annual)" xfId="9184"/>
    <cellStyle name="Total 4 3 3 3" xfId="10045"/>
    <cellStyle name="Total 4 3 3 3 2" xfId="22164"/>
    <cellStyle name="Total 4 3 3 3 2 2" xfId="43350"/>
    <cellStyle name="Total 4 3 3 3 3" xfId="32746"/>
    <cellStyle name="Total 4 3 3 4" xfId="17051"/>
    <cellStyle name="Total 4 3 3 4 2" xfId="38238"/>
    <cellStyle name="Total 4 3 3 5" xfId="27347"/>
    <cellStyle name="Total 4 3 3_Table 2A-1_EFT (Annual)" xfId="9183"/>
    <cellStyle name="Total 4 3 4" xfId="2053"/>
    <cellStyle name="Total 4 3 4 2" xfId="5614"/>
    <cellStyle name="Total 4 3 4 2 2" xfId="13829"/>
    <cellStyle name="Total 4 3 4 2 2 2" xfId="25817"/>
    <cellStyle name="Total 4 3 4 2 2 2 2" xfId="47003"/>
    <cellStyle name="Total 4 3 4 2 2 3" xfId="36399"/>
    <cellStyle name="Total 4 3 4 2 3" xfId="20704"/>
    <cellStyle name="Total 4 3 4 2 3 2" xfId="41891"/>
    <cellStyle name="Total 4 3 4 2 4" xfId="31271"/>
    <cellStyle name="Total 4 3 4 2_Table 2A-1_EFT (Annual)" xfId="9186"/>
    <cellStyle name="Total 4 3 4 3" xfId="11173"/>
    <cellStyle name="Total 4 3 4 3 2" xfId="23271"/>
    <cellStyle name="Total 4 3 4 3 2 2" xfId="44457"/>
    <cellStyle name="Total 4 3 4 3 3" xfId="33853"/>
    <cellStyle name="Total 4 3 4 4" xfId="18158"/>
    <cellStyle name="Total 4 3 4 4 2" xfId="39345"/>
    <cellStyle name="Total 4 3 4 5" xfId="28528"/>
    <cellStyle name="Total 4 3 4_Table 2A-1_EFT (Annual)" xfId="9185"/>
    <cellStyle name="Total 4 3 5" xfId="3896"/>
    <cellStyle name="Total 4 3 5 2" xfId="12228"/>
    <cellStyle name="Total 4 3 5 2 2" xfId="24253"/>
    <cellStyle name="Total 4 3 5 2 2 2" xfId="45439"/>
    <cellStyle name="Total 4 3 5 2 3" xfId="34835"/>
    <cellStyle name="Total 4 3 5 3" xfId="19140"/>
    <cellStyle name="Total 4 3 5 3 2" xfId="40327"/>
    <cellStyle name="Total 4 3 5 4" xfId="29584"/>
    <cellStyle name="Total 4 3 5_Table 2A-1_EFT (Annual)" xfId="9187"/>
    <cellStyle name="Total 4 3 6" xfId="9565"/>
    <cellStyle name="Total 4 3 6 2" xfId="21707"/>
    <cellStyle name="Total 4 3 6 2 2" xfId="42893"/>
    <cellStyle name="Total 4 3 6 3" xfId="32289"/>
    <cellStyle name="Total 4 3 7" xfId="16594"/>
    <cellStyle name="Total 4 3 7 2" xfId="37781"/>
    <cellStyle name="Total 4 3 8" xfId="26841"/>
    <cellStyle name="Total 4 3_Table 2A-1_EFT (Annual)" xfId="3592"/>
    <cellStyle name="Total 4 4" xfId="1148"/>
    <cellStyle name="Total 4 4 2" xfId="2418"/>
    <cellStyle name="Total 4 4 2 2" xfId="5979"/>
    <cellStyle name="Total 4 4 2 2 2" xfId="14173"/>
    <cellStyle name="Total 4 4 2 2 2 2" xfId="26145"/>
    <cellStyle name="Total 4 4 2 2 2 2 2" xfId="47331"/>
    <cellStyle name="Total 4 4 2 2 2 3" xfId="36727"/>
    <cellStyle name="Total 4 4 2 2 3" xfId="21032"/>
    <cellStyle name="Total 4 4 2 2 3 2" xfId="42219"/>
    <cellStyle name="Total 4 4 2 2 4" xfId="31635"/>
    <cellStyle name="Total 4 4 2 2_Table 2A-1_EFT (Annual)" xfId="9190"/>
    <cellStyle name="Total 4 4 2 3" xfId="11515"/>
    <cellStyle name="Total 4 4 2 3 2" xfId="23599"/>
    <cellStyle name="Total 4 4 2 3 2 2" xfId="44785"/>
    <cellStyle name="Total 4 4 2 3 3" xfId="34181"/>
    <cellStyle name="Total 4 4 2 4" xfId="18486"/>
    <cellStyle name="Total 4 4 2 4 2" xfId="39673"/>
    <cellStyle name="Total 4 4 2 5" xfId="28892"/>
    <cellStyle name="Total 4 4 2_Table 2A-1_EFT (Annual)" xfId="9189"/>
    <cellStyle name="Total 4 4 3" xfId="4709"/>
    <cellStyle name="Total 4 4 3 2" xfId="12969"/>
    <cellStyle name="Total 4 4 3 2 2" xfId="24975"/>
    <cellStyle name="Total 4 4 3 2 2 2" xfId="46161"/>
    <cellStyle name="Total 4 4 3 2 3" xfId="35557"/>
    <cellStyle name="Total 4 4 3 3" xfId="19862"/>
    <cellStyle name="Total 4 4 3 3 2" xfId="41049"/>
    <cellStyle name="Total 4 4 3 4" xfId="30366"/>
    <cellStyle name="Total 4 4 3_Table 2A-1_EFT (Annual)" xfId="9191"/>
    <cellStyle name="Total 4 4 4" xfId="10313"/>
    <cellStyle name="Total 4 4 4 2" xfId="22429"/>
    <cellStyle name="Total 4 4 4 2 2" xfId="43615"/>
    <cellStyle name="Total 4 4 4 3" xfId="33011"/>
    <cellStyle name="Total 4 4 5" xfId="17316"/>
    <cellStyle name="Total 4 4 5 2" xfId="38503"/>
    <cellStyle name="Total 4 4 6" xfId="27623"/>
    <cellStyle name="Total 4 4_Table 2A-1_EFT (Annual)" xfId="9188"/>
    <cellStyle name="Total 4 5" xfId="713"/>
    <cellStyle name="Total 4 5 2" xfId="4274"/>
    <cellStyle name="Total 4 5 2 2" xfId="12558"/>
    <cellStyle name="Total 4 5 2 2 2" xfId="24576"/>
    <cellStyle name="Total 4 5 2 2 2 2" xfId="45762"/>
    <cellStyle name="Total 4 5 2 2 3" xfId="35158"/>
    <cellStyle name="Total 4 5 2 3" xfId="19463"/>
    <cellStyle name="Total 4 5 2 3 2" xfId="40650"/>
    <cellStyle name="Total 4 5 2 4" xfId="29931"/>
    <cellStyle name="Total 4 5 2_Table 2A-1_EFT (Annual)" xfId="9193"/>
    <cellStyle name="Total 4 5 3" xfId="9905"/>
    <cellStyle name="Total 4 5 3 2" xfId="22030"/>
    <cellStyle name="Total 4 5 3 2 2" xfId="43216"/>
    <cellStyle name="Total 4 5 3 3" xfId="32612"/>
    <cellStyle name="Total 4 5 4" xfId="16917"/>
    <cellStyle name="Total 4 5 4 2" xfId="38104"/>
    <cellStyle name="Total 4 5 5" xfId="27188"/>
    <cellStyle name="Total 4 5_Table 2A-1_EFT (Annual)" xfId="9192"/>
    <cellStyle name="Total 4 6" xfId="1876"/>
    <cellStyle name="Total 4 6 2" xfId="5437"/>
    <cellStyle name="Total 4 6 2 2" xfId="13652"/>
    <cellStyle name="Total 4 6 2 2 2" xfId="25640"/>
    <cellStyle name="Total 4 6 2 2 2 2" xfId="46826"/>
    <cellStyle name="Total 4 6 2 2 3" xfId="36222"/>
    <cellStyle name="Total 4 6 2 3" xfId="20527"/>
    <cellStyle name="Total 4 6 2 3 2" xfId="41714"/>
    <cellStyle name="Total 4 6 2 4" xfId="31094"/>
    <cellStyle name="Total 4 6 2_Table 2A-1_EFT (Annual)" xfId="9195"/>
    <cellStyle name="Total 4 6 3" xfId="10996"/>
    <cellStyle name="Total 4 6 3 2" xfId="23094"/>
    <cellStyle name="Total 4 6 3 2 2" xfId="44280"/>
    <cellStyle name="Total 4 6 3 3" xfId="33676"/>
    <cellStyle name="Total 4 6 4" xfId="17981"/>
    <cellStyle name="Total 4 6 4 2" xfId="39168"/>
    <cellStyle name="Total 4 6 5" xfId="28351"/>
    <cellStyle name="Total 4 6_Table 2A-1_EFT (Annual)" xfId="9194"/>
    <cellStyle name="Total 4 7" xfId="3683"/>
    <cellStyle name="Total 4 7 2" xfId="12056"/>
    <cellStyle name="Total 4 7 2 2" xfId="24087"/>
    <cellStyle name="Total 4 7 2 2 2" xfId="45273"/>
    <cellStyle name="Total 4 7 2 3" xfId="34669"/>
    <cellStyle name="Total 4 7 3" xfId="18974"/>
    <cellStyle name="Total 4 7 3 2" xfId="40161"/>
    <cellStyle name="Total 4 7 4" xfId="29393"/>
    <cellStyle name="Total 4 7_Table 2A-1_EFT (Annual)" xfId="9196"/>
    <cellStyle name="Total 4 8" xfId="9373"/>
    <cellStyle name="Total 4 8 2" xfId="21541"/>
    <cellStyle name="Total 4 8 2 2" xfId="42727"/>
    <cellStyle name="Total 4 8 3" xfId="32123"/>
    <cellStyle name="Total 4 9" xfId="16428"/>
    <cellStyle name="Total 4 9 2" xfId="37615"/>
    <cellStyle name="Total 4_Table 2A-1_EFT (Annual)" xfId="3590"/>
    <cellStyle name="Total 5" xfId="83"/>
    <cellStyle name="Total 5 10" xfId="21523"/>
    <cellStyle name="Total 5 10 2" xfId="42710"/>
    <cellStyle name="Total 5 11" xfId="26639"/>
    <cellStyle name="Total 5 2" xfId="482"/>
    <cellStyle name="Total 5 2 2" xfId="1459"/>
    <cellStyle name="Total 5 2 2 2" xfId="2729"/>
    <cellStyle name="Total 5 2 2 2 2" xfId="6290"/>
    <cellStyle name="Total 5 2 2 2 2 2" xfId="14484"/>
    <cellStyle name="Total 5 2 2 2 2 2 2" xfId="26456"/>
    <cellStyle name="Total 5 2 2 2 2 2 2 2" xfId="47642"/>
    <cellStyle name="Total 5 2 2 2 2 2 3" xfId="37038"/>
    <cellStyle name="Total 5 2 2 2 2 3" xfId="21343"/>
    <cellStyle name="Total 5 2 2 2 2 3 2" xfId="42530"/>
    <cellStyle name="Total 5 2 2 2 2 4" xfId="31946"/>
    <cellStyle name="Total 5 2 2 2 2_Table 2A-1_EFT (Annual)" xfId="9199"/>
    <cellStyle name="Total 5 2 2 2 3" xfId="11826"/>
    <cellStyle name="Total 5 2 2 2 3 2" xfId="23910"/>
    <cellStyle name="Total 5 2 2 2 3 2 2" xfId="45096"/>
    <cellStyle name="Total 5 2 2 2 3 3" xfId="34492"/>
    <cellStyle name="Total 5 2 2 2 4" xfId="18797"/>
    <cellStyle name="Total 5 2 2 2 4 2" xfId="39984"/>
    <cellStyle name="Total 5 2 2 2 5" xfId="29203"/>
    <cellStyle name="Total 5 2 2 2_Table 2A-1_EFT (Annual)" xfId="9198"/>
    <cellStyle name="Total 5 2 2 3" xfId="5020"/>
    <cellStyle name="Total 5 2 2 3 2" xfId="13280"/>
    <cellStyle name="Total 5 2 2 3 2 2" xfId="25286"/>
    <cellStyle name="Total 5 2 2 3 2 2 2" xfId="46472"/>
    <cellStyle name="Total 5 2 2 3 2 3" xfId="35868"/>
    <cellStyle name="Total 5 2 2 3 3" xfId="20173"/>
    <cellStyle name="Total 5 2 2 3 3 2" xfId="41360"/>
    <cellStyle name="Total 5 2 2 3 4" xfId="30677"/>
    <cellStyle name="Total 5 2 2 3_Table 2A-1_EFT (Annual)" xfId="9200"/>
    <cellStyle name="Total 5 2 2 4" xfId="10624"/>
    <cellStyle name="Total 5 2 2 4 2" xfId="22740"/>
    <cellStyle name="Total 5 2 2 4 2 2" xfId="43926"/>
    <cellStyle name="Total 5 2 2 4 3" xfId="33322"/>
    <cellStyle name="Total 5 2 2 5" xfId="17627"/>
    <cellStyle name="Total 5 2 2 5 2" xfId="38814"/>
    <cellStyle name="Total 5 2 2 6" xfId="27934"/>
    <cellStyle name="Total 5 2 2_Table 2A-1_EFT (Annual)" xfId="9197"/>
    <cellStyle name="Total 5 2 3" xfId="1002"/>
    <cellStyle name="Total 5 2 3 2" xfId="4563"/>
    <cellStyle name="Total 5 2 3 2 2" xfId="12823"/>
    <cellStyle name="Total 5 2 3 2 2 2" xfId="24829"/>
    <cellStyle name="Total 5 2 3 2 2 2 2" xfId="46015"/>
    <cellStyle name="Total 5 2 3 2 2 3" xfId="35411"/>
    <cellStyle name="Total 5 2 3 2 3" xfId="19716"/>
    <cellStyle name="Total 5 2 3 2 3 2" xfId="40903"/>
    <cellStyle name="Total 5 2 3 2 4" xfId="30220"/>
    <cellStyle name="Total 5 2 3 2_Table 2A-1_EFT (Annual)" xfId="9202"/>
    <cellStyle name="Total 5 2 3 3" xfId="10167"/>
    <cellStyle name="Total 5 2 3 3 2" xfId="22283"/>
    <cellStyle name="Total 5 2 3 3 2 2" xfId="43469"/>
    <cellStyle name="Total 5 2 3 3 3" xfId="32865"/>
    <cellStyle name="Total 5 2 3 4" xfId="17170"/>
    <cellStyle name="Total 5 2 3 4 2" xfId="38357"/>
    <cellStyle name="Total 5 2 3 5" xfId="27477"/>
    <cellStyle name="Total 5 2 3_Table 2A-1_EFT (Annual)" xfId="9201"/>
    <cellStyle name="Total 5 2 4" xfId="2198"/>
    <cellStyle name="Total 5 2 4 2" xfId="5759"/>
    <cellStyle name="Total 5 2 4 2 2" xfId="13974"/>
    <cellStyle name="Total 5 2 4 2 2 2" xfId="25962"/>
    <cellStyle name="Total 5 2 4 2 2 2 2" xfId="47148"/>
    <cellStyle name="Total 5 2 4 2 2 3" xfId="36544"/>
    <cellStyle name="Total 5 2 4 2 3" xfId="20849"/>
    <cellStyle name="Total 5 2 4 2 3 2" xfId="42036"/>
    <cellStyle name="Total 5 2 4 2 4" xfId="31416"/>
    <cellStyle name="Total 5 2 4 2_Table 2A-1_EFT (Annual)" xfId="9204"/>
    <cellStyle name="Total 5 2 4 3" xfId="11318"/>
    <cellStyle name="Total 5 2 4 3 2" xfId="23416"/>
    <cellStyle name="Total 5 2 4 3 2 2" xfId="44602"/>
    <cellStyle name="Total 5 2 4 3 3" xfId="33998"/>
    <cellStyle name="Total 5 2 4 4" xfId="18303"/>
    <cellStyle name="Total 5 2 4 4 2" xfId="39490"/>
    <cellStyle name="Total 5 2 4 5" xfId="28673"/>
    <cellStyle name="Total 5 2 4_Table 2A-1_EFT (Annual)" xfId="9203"/>
    <cellStyle name="Total 5 2 5" xfId="4052"/>
    <cellStyle name="Total 5 2 5 2" xfId="12376"/>
    <cellStyle name="Total 5 2 5 2 2" xfId="24398"/>
    <cellStyle name="Total 5 2 5 2 2 2" xfId="45584"/>
    <cellStyle name="Total 5 2 5 2 3" xfId="34980"/>
    <cellStyle name="Total 5 2 5 3" xfId="19285"/>
    <cellStyle name="Total 5 2 5 3 2" xfId="40472"/>
    <cellStyle name="Total 5 2 5 4" xfId="29740"/>
    <cellStyle name="Total 5 2 5_Table 2A-1_EFT (Annual)" xfId="9205"/>
    <cellStyle name="Total 5 2 6" xfId="9715"/>
    <cellStyle name="Total 5 2 6 2" xfId="21852"/>
    <cellStyle name="Total 5 2 6 2 2" xfId="43038"/>
    <cellStyle name="Total 5 2 6 3" xfId="32434"/>
    <cellStyle name="Total 5 2 7" xfId="16739"/>
    <cellStyle name="Total 5 2 7 2" xfId="37926"/>
    <cellStyle name="Total 5 2 8" xfId="26997"/>
    <cellStyle name="Total 5 2_Table 2A-1_EFT (Annual)" xfId="3594"/>
    <cellStyle name="Total 5 3" xfId="315"/>
    <cellStyle name="Total 5 3 2" xfId="1303"/>
    <cellStyle name="Total 5 3 2 2" xfId="2573"/>
    <cellStyle name="Total 5 3 2 2 2" xfId="6134"/>
    <cellStyle name="Total 5 3 2 2 2 2" xfId="14328"/>
    <cellStyle name="Total 5 3 2 2 2 2 2" xfId="26300"/>
    <cellStyle name="Total 5 3 2 2 2 2 2 2" xfId="47486"/>
    <cellStyle name="Total 5 3 2 2 2 2 3" xfId="36882"/>
    <cellStyle name="Total 5 3 2 2 2 3" xfId="21187"/>
    <cellStyle name="Total 5 3 2 2 2 3 2" xfId="42374"/>
    <cellStyle name="Total 5 3 2 2 2 4" xfId="31790"/>
    <cellStyle name="Total 5 3 2 2 2_Table 2A-1_EFT (Annual)" xfId="9208"/>
    <cellStyle name="Total 5 3 2 2 3" xfId="11670"/>
    <cellStyle name="Total 5 3 2 2 3 2" xfId="23754"/>
    <cellStyle name="Total 5 3 2 2 3 2 2" xfId="44940"/>
    <cellStyle name="Total 5 3 2 2 3 3" xfId="34336"/>
    <cellStyle name="Total 5 3 2 2 4" xfId="18641"/>
    <cellStyle name="Total 5 3 2 2 4 2" xfId="39828"/>
    <cellStyle name="Total 5 3 2 2 5" xfId="29047"/>
    <cellStyle name="Total 5 3 2 2_Table 2A-1_EFT (Annual)" xfId="9207"/>
    <cellStyle name="Total 5 3 2 3" xfId="4864"/>
    <cellStyle name="Total 5 3 2 3 2" xfId="13124"/>
    <cellStyle name="Total 5 3 2 3 2 2" xfId="25130"/>
    <cellStyle name="Total 5 3 2 3 2 2 2" xfId="46316"/>
    <cellStyle name="Total 5 3 2 3 2 3" xfId="35712"/>
    <cellStyle name="Total 5 3 2 3 3" xfId="20017"/>
    <cellStyle name="Total 5 3 2 3 3 2" xfId="41204"/>
    <cellStyle name="Total 5 3 2 3 4" xfId="30521"/>
    <cellStyle name="Total 5 3 2 3_Table 2A-1_EFT (Annual)" xfId="9209"/>
    <cellStyle name="Total 5 3 2 4" xfId="10468"/>
    <cellStyle name="Total 5 3 2 4 2" xfId="22584"/>
    <cellStyle name="Total 5 3 2 4 2 2" xfId="43770"/>
    <cellStyle name="Total 5 3 2 4 3" xfId="33166"/>
    <cellStyle name="Total 5 3 2 5" xfId="17471"/>
    <cellStyle name="Total 5 3 2 5 2" xfId="38658"/>
    <cellStyle name="Total 5 3 2 6" xfId="27778"/>
    <cellStyle name="Total 5 3 2_Table 2A-1_EFT (Annual)" xfId="9206"/>
    <cellStyle name="Total 5 3 3" xfId="865"/>
    <cellStyle name="Total 5 3 3 2" xfId="4426"/>
    <cellStyle name="Total 5 3 3 2 2" xfId="12691"/>
    <cellStyle name="Total 5 3 3 2 2 2" xfId="24703"/>
    <cellStyle name="Total 5 3 3 2 2 2 2" xfId="45889"/>
    <cellStyle name="Total 5 3 3 2 2 3" xfId="35285"/>
    <cellStyle name="Total 5 3 3 2 3" xfId="19590"/>
    <cellStyle name="Total 5 3 3 2 3 2" xfId="40777"/>
    <cellStyle name="Total 5 3 3 2 4" xfId="30083"/>
    <cellStyle name="Total 5 3 3 2_Table 2A-1_EFT (Annual)" xfId="9211"/>
    <cellStyle name="Total 5 3 3 3" xfId="10038"/>
    <cellStyle name="Total 5 3 3 3 2" xfId="22157"/>
    <cellStyle name="Total 5 3 3 3 2 2" xfId="43343"/>
    <cellStyle name="Total 5 3 3 3 3" xfId="32739"/>
    <cellStyle name="Total 5 3 3 4" xfId="17044"/>
    <cellStyle name="Total 5 3 3 4 2" xfId="38231"/>
    <cellStyle name="Total 5 3 3 5" xfId="27340"/>
    <cellStyle name="Total 5 3 3_Table 2A-1_EFT (Annual)" xfId="9210"/>
    <cellStyle name="Total 5 3 4" xfId="2042"/>
    <cellStyle name="Total 5 3 4 2" xfId="5603"/>
    <cellStyle name="Total 5 3 4 2 2" xfId="13818"/>
    <cellStyle name="Total 5 3 4 2 2 2" xfId="25806"/>
    <cellStyle name="Total 5 3 4 2 2 2 2" xfId="46992"/>
    <cellStyle name="Total 5 3 4 2 2 3" xfId="36388"/>
    <cellStyle name="Total 5 3 4 2 3" xfId="20693"/>
    <cellStyle name="Total 5 3 4 2 3 2" xfId="41880"/>
    <cellStyle name="Total 5 3 4 2 4" xfId="31260"/>
    <cellStyle name="Total 5 3 4 2_Table 2A-1_EFT (Annual)" xfId="9213"/>
    <cellStyle name="Total 5 3 4 3" xfId="11162"/>
    <cellStyle name="Total 5 3 4 3 2" xfId="23260"/>
    <cellStyle name="Total 5 3 4 3 2 2" xfId="44446"/>
    <cellStyle name="Total 5 3 4 3 3" xfId="33842"/>
    <cellStyle name="Total 5 3 4 4" xfId="18147"/>
    <cellStyle name="Total 5 3 4 4 2" xfId="39334"/>
    <cellStyle name="Total 5 3 4 5" xfId="28517"/>
    <cellStyle name="Total 5 3 4_Table 2A-1_EFT (Annual)" xfId="9212"/>
    <cellStyle name="Total 5 3 5" xfId="3885"/>
    <cellStyle name="Total 5 3 5 2" xfId="12217"/>
    <cellStyle name="Total 5 3 5 2 2" xfId="24242"/>
    <cellStyle name="Total 5 3 5 2 2 2" xfId="45428"/>
    <cellStyle name="Total 5 3 5 2 3" xfId="34824"/>
    <cellStyle name="Total 5 3 5 3" xfId="19129"/>
    <cellStyle name="Total 5 3 5 3 2" xfId="40316"/>
    <cellStyle name="Total 5 3 5 4" xfId="29573"/>
    <cellStyle name="Total 5 3 5_Table 2A-1_EFT (Annual)" xfId="9214"/>
    <cellStyle name="Total 5 3 6" xfId="9554"/>
    <cellStyle name="Total 5 3 6 2" xfId="21696"/>
    <cellStyle name="Total 5 3 6 2 2" xfId="42882"/>
    <cellStyle name="Total 5 3 6 3" xfId="32278"/>
    <cellStyle name="Total 5 3 7" xfId="16583"/>
    <cellStyle name="Total 5 3 7 2" xfId="37770"/>
    <cellStyle name="Total 5 3 8" xfId="26830"/>
    <cellStyle name="Total 5 3_Table 2A-1_EFT (Annual)" xfId="3595"/>
    <cellStyle name="Total 5 4" xfId="1137"/>
    <cellStyle name="Total 5 4 2" xfId="2407"/>
    <cellStyle name="Total 5 4 2 2" xfId="5968"/>
    <cellStyle name="Total 5 4 2 2 2" xfId="14162"/>
    <cellStyle name="Total 5 4 2 2 2 2" xfId="26134"/>
    <cellStyle name="Total 5 4 2 2 2 2 2" xfId="47320"/>
    <cellStyle name="Total 5 4 2 2 2 3" xfId="36716"/>
    <cellStyle name="Total 5 4 2 2 3" xfId="21021"/>
    <cellStyle name="Total 5 4 2 2 3 2" xfId="42208"/>
    <cellStyle name="Total 5 4 2 2 4" xfId="31624"/>
    <cellStyle name="Total 5 4 2 2_Table 2A-1_EFT (Annual)" xfId="9217"/>
    <cellStyle name="Total 5 4 2 3" xfId="11504"/>
    <cellStyle name="Total 5 4 2 3 2" xfId="23588"/>
    <cellStyle name="Total 5 4 2 3 2 2" xfId="44774"/>
    <cellStyle name="Total 5 4 2 3 3" xfId="34170"/>
    <cellStyle name="Total 5 4 2 4" xfId="18475"/>
    <cellStyle name="Total 5 4 2 4 2" xfId="39662"/>
    <cellStyle name="Total 5 4 2 5" xfId="28881"/>
    <cellStyle name="Total 5 4 2_Table 2A-1_EFT (Annual)" xfId="9216"/>
    <cellStyle name="Total 5 4 3" xfId="4698"/>
    <cellStyle name="Total 5 4 3 2" xfId="12958"/>
    <cellStyle name="Total 5 4 3 2 2" xfId="24964"/>
    <cellStyle name="Total 5 4 3 2 2 2" xfId="46150"/>
    <cellStyle name="Total 5 4 3 2 3" xfId="35546"/>
    <cellStyle name="Total 5 4 3 3" xfId="19851"/>
    <cellStyle name="Total 5 4 3 3 2" xfId="41038"/>
    <cellStyle name="Total 5 4 3 4" xfId="30355"/>
    <cellStyle name="Total 5 4 3_Table 2A-1_EFT (Annual)" xfId="9218"/>
    <cellStyle name="Total 5 4 4" xfId="10302"/>
    <cellStyle name="Total 5 4 4 2" xfId="22418"/>
    <cellStyle name="Total 5 4 4 2 2" xfId="43604"/>
    <cellStyle name="Total 5 4 4 3" xfId="33000"/>
    <cellStyle name="Total 5 4 5" xfId="17305"/>
    <cellStyle name="Total 5 4 5 2" xfId="38492"/>
    <cellStyle name="Total 5 4 6" xfId="27612"/>
    <cellStyle name="Total 5 4_Table 2A-1_EFT (Annual)" xfId="9215"/>
    <cellStyle name="Total 5 5" xfId="706"/>
    <cellStyle name="Total 5 5 2" xfId="4267"/>
    <cellStyle name="Total 5 5 2 2" xfId="12551"/>
    <cellStyle name="Total 5 5 2 2 2" xfId="24569"/>
    <cellStyle name="Total 5 5 2 2 2 2" xfId="45755"/>
    <cellStyle name="Total 5 5 2 2 3" xfId="35151"/>
    <cellStyle name="Total 5 5 2 3" xfId="19456"/>
    <cellStyle name="Total 5 5 2 3 2" xfId="40643"/>
    <cellStyle name="Total 5 5 2 4" xfId="29924"/>
    <cellStyle name="Total 5 5 2_Table 2A-1_EFT (Annual)" xfId="9220"/>
    <cellStyle name="Total 5 5 3" xfId="9898"/>
    <cellStyle name="Total 5 5 3 2" xfId="22023"/>
    <cellStyle name="Total 5 5 3 2 2" xfId="43209"/>
    <cellStyle name="Total 5 5 3 3" xfId="32605"/>
    <cellStyle name="Total 5 5 4" xfId="16910"/>
    <cellStyle name="Total 5 5 4 2" xfId="38097"/>
    <cellStyle name="Total 5 5 5" xfId="27181"/>
    <cellStyle name="Total 5 5_Table 2A-1_EFT (Annual)" xfId="9219"/>
    <cellStyle name="Total 5 6" xfId="1904"/>
    <cellStyle name="Total 5 6 2" xfId="5465"/>
    <cellStyle name="Total 5 6 2 2" xfId="13680"/>
    <cellStyle name="Total 5 6 2 2 2" xfId="25668"/>
    <cellStyle name="Total 5 6 2 2 2 2" xfId="46854"/>
    <cellStyle name="Total 5 6 2 2 3" xfId="36250"/>
    <cellStyle name="Total 5 6 2 3" xfId="20555"/>
    <cellStyle name="Total 5 6 2 3 2" xfId="41742"/>
    <cellStyle name="Total 5 6 2 4" xfId="31122"/>
    <cellStyle name="Total 5 6 2_Table 2A-1_EFT (Annual)" xfId="9222"/>
    <cellStyle name="Total 5 6 3" xfId="11024"/>
    <cellStyle name="Total 5 6 3 2" xfId="23122"/>
    <cellStyle name="Total 5 6 3 2 2" xfId="44308"/>
    <cellStyle name="Total 5 6 3 3" xfId="33704"/>
    <cellStyle name="Total 5 6 4" xfId="18009"/>
    <cellStyle name="Total 5 6 4 2" xfId="39196"/>
    <cellStyle name="Total 5 6 5" xfId="28379"/>
    <cellStyle name="Total 5 6_Table 2A-1_EFT (Annual)" xfId="9221"/>
    <cellStyle name="Total 5 7" xfId="3672"/>
    <cellStyle name="Total 5 7 2" xfId="12045"/>
    <cellStyle name="Total 5 7 2 2" xfId="24076"/>
    <cellStyle name="Total 5 7 2 2 2" xfId="45262"/>
    <cellStyle name="Total 5 7 2 3" xfId="34658"/>
    <cellStyle name="Total 5 7 3" xfId="18963"/>
    <cellStyle name="Total 5 7 3 2" xfId="40150"/>
    <cellStyle name="Total 5 7 4" xfId="29382"/>
    <cellStyle name="Total 5 7_Table 2A-1_EFT (Annual)" xfId="9223"/>
    <cellStyle name="Total 5 8" xfId="9362"/>
    <cellStyle name="Total 5 8 2" xfId="21530"/>
    <cellStyle name="Total 5 8 2 2" xfId="42716"/>
    <cellStyle name="Total 5 8 3" xfId="32112"/>
    <cellStyle name="Total 5 9" xfId="16417"/>
    <cellStyle name="Total 5 9 2" xfId="37604"/>
    <cellStyle name="Total 5_Table 2A-1_EFT (Annual)" xfId="3593"/>
    <cellStyle name="Total 6" xfId="96"/>
    <cellStyle name="Total 6 10" xfId="26652"/>
    <cellStyle name="Total 6 2" xfId="495"/>
    <cellStyle name="Total 6 2 2" xfId="1472"/>
    <cellStyle name="Total 6 2 2 2" xfId="2742"/>
    <cellStyle name="Total 6 2 2 2 2" xfId="6303"/>
    <cellStyle name="Total 6 2 2 2 2 2" xfId="14497"/>
    <cellStyle name="Total 6 2 2 2 2 2 2" xfId="26469"/>
    <cellStyle name="Total 6 2 2 2 2 2 2 2" xfId="47655"/>
    <cellStyle name="Total 6 2 2 2 2 2 3" xfId="37051"/>
    <cellStyle name="Total 6 2 2 2 2 3" xfId="21356"/>
    <cellStyle name="Total 6 2 2 2 2 3 2" xfId="42543"/>
    <cellStyle name="Total 6 2 2 2 2 4" xfId="31959"/>
    <cellStyle name="Total 6 2 2 2 2_Table 2A-1_EFT (Annual)" xfId="9226"/>
    <cellStyle name="Total 6 2 2 2 3" xfId="11839"/>
    <cellStyle name="Total 6 2 2 2 3 2" xfId="23923"/>
    <cellStyle name="Total 6 2 2 2 3 2 2" xfId="45109"/>
    <cellStyle name="Total 6 2 2 2 3 3" xfId="34505"/>
    <cellStyle name="Total 6 2 2 2 4" xfId="18810"/>
    <cellStyle name="Total 6 2 2 2 4 2" xfId="39997"/>
    <cellStyle name="Total 6 2 2 2 5" xfId="29216"/>
    <cellStyle name="Total 6 2 2 2_Table 2A-1_EFT (Annual)" xfId="9225"/>
    <cellStyle name="Total 6 2 2 3" xfId="5033"/>
    <cellStyle name="Total 6 2 2 3 2" xfId="13293"/>
    <cellStyle name="Total 6 2 2 3 2 2" xfId="25299"/>
    <cellStyle name="Total 6 2 2 3 2 2 2" xfId="46485"/>
    <cellStyle name="Total 6 2 2 3 2 3" xfId="35881"/>
    <cellStyle name="Total 6 2 2 3 3" xfId="20186"/>
    <cellStyle name="Total 6 2 2 3 3 2" xfId="41373"/>
    <cellStyle name="Total 6 2 2 3 4" xfId="30690"/>
    <cellStyle name="Total 6 2 2 3_Table 2A-1_EFT (Annual)" xfId="9227"/>
    <cellStyle name="Total 6 2 2 4" xfId="10637"/>
    <cellStyle name="Total 6 2 2 4 2" xfId="22753"/>
    <cellStyle name="Total 6 2 2 4 2 2" xfId="43939"/>
    <cellStyle name="Total 6 2 2 4 3" xfId="33335"/>
    <cellStyle name="Total 6 2 2 5" xfId="17640"/>
    <cellStyle name="Total 6 2 2 5 2" xfId="38827"/>
    <cellStyle name="Total 6 2 2 6" xfId="27947"/>
    <cellStyle name="Total 6 2 2_Table 2A-1_EFT (Annual)" xfId="9224"/>
    <cellStyle name="Total 6 2 3" xfId="1011"/>
    <cellStyle name="Total 6 2 3 2" xfId="4572"/>
    <cellStyle name="Total 6 2 3 2 2" xfId="12832"/>
    <cellStyle name="Total 6 2 3 2 2 2" xfId="24838"/>
    <cellStyle name="Total 6 2 3 2 2 2 2" xfId="46024"/>
    <cellStyle name="Total 6 2 3 2 2 3" xfId="35420"/>
    <cellStyle name="Total 6 2 3 2 3" xfId="19725"/>
    <cellStyle name="Total 6 2 3 2 3 2" xfId="40912"/>
    <cellStyle name="Total 6 2 3 2 4" xfId="30229"/>
    <cellStyle name="Total 6 2 3 2_Table 2A-1_EFT (Annual)" xfId="9229"/>
    <cellStyle name="Total 6 2 3 3" xfId="10176"/>
    <cellStyle name="Total 6 2 3 3 2" xfId="22292"/>
    <cellStyle name="Total 6 2 3 3 2 2" xfId="43478"/>
    <cellStyle name="Total 6 2 3 3 3" xfId="32874"/>
    <cellStyle name="Total 6 2 3 4" xfId="17179"/>
    <cellStyle name="Total 6 2 3 4 2" xfId="38366"/>
    <cellStyle name="Total 6 2 3 5" xfId="27486"/>
    <cellStyle name="Total 6 2 3_Table 2A-1_EFT (Annual)" xfId="9228"/>
    <cellStyle name="Total 6 2 4" xfId="2211"/>
    <cellStyle name="Total 6 2 4 2" xfId="5772"/>
    <cellStyle name="Total 6 2 4 2 2" xfId="13987"/>
    <cellStyle name="Total 6 2 4 2 2 2" xfId="25975"/>
    <cellStyle name="Total 6 2 4 2 2 2 2" xfId="47161"/>
    <cellStyle name="Total 6 2 4 2 2 3" xfId="36557"/>
    <cellStyle name="Total 6 2 4 2 3" xfId="20862"/>
    <cellStyle name="Total 6 2 4 2 3 2" xfId="42049"/>
    <cellStyle name="Total 6 2 4 2 4" xfId="31429"/>
    <cellStyle name="Total 6 2 4 2_Table 2A-1_EFT (Annual)" xfId="9231"/>
    <cellStyle name="Total 6 2 4 3" xfId="11331"/>
    <cellStyle name="Total 6 2 4 3 2" xfId="23429"/>
    <cellStyle name="Total 6 2 4 3 2 2" xfId="44615"/>
    <cellStyle name="Total 6 2 4 3 3" xfId="34011"/>
    <cellStyle name="Total 6 2 4 4" xfId="18316"/>
    <cellStyle name="Total 6 2 4 4 2" xfId="39503"/>
    <cellStyle name="Total 6 2 4 5" xfId="28686"/>
    <cellStyle name="Total 6 2 4_Table 2A-1_EFT (Annual)" xfId="9230"/>
    <cellStyle name="Total 6 2 5" xfId="4065"/>
    <cellStyle name="Total 6 2 5 2" xfId="12389"/>
    <cellStyle name="Total 6 2 5 2 2" xfId="24411"/>
    <cellStyle name="Total 6 2 5 2 2 2" xfId="45597"/>
    <cellStyle name="Total 6 2 5 2 3" xfId="34993"/>
    <cellStyle name="Total 6 2 5 3" xfId="19298"/>
    <cellStyle name="Total 6 2 5 3 2" xfId="40485"/>
    <cellStyle name="Total 6 2 5 4" xfId="29753"/>
    <cellStyle name="Total 6 2 5_Table 2A-1_EFT (Annual)" xfId="9232"/>
    <cellStyle name="Total 6 2 6" xfId="9728"/>
    <cellStyle name="Total 6 2 6 2" xfId="21865"/>
    <cellStyle name="Total 6 2 6 2 2" xfId="43051"/>
    <cellStyle name="Total 6 2 6 3" xfId="32447"/>
    <cellStyle name="Total 6 2 7" xfId="16752"/>
    <cellStyle name="Total 6 2 7 2" xfId="37939"/>
    <cellStyle name="Total 6 2 8" xfId="27010"/>
    <cellStyle name="Total 6 2_Table 2A-1_EFT (Annual)" xfId="3597"/>
    <cellStyle name="Total 6 3" xfId="328"/>
    <cellStyle name="Total 6 3 2" xfId="1316"/>
    <cellStyle name="Total 6 3 2 2" xfId="2586"/>
    <cellStyle name="Total 6 3 2 2 2" xfId="6147"/>
    <cellStyle name="Total 6 3 2 2 2 2" xfId="14341"/>
    <cellStyle name="Total 6 3 2 2 2 2 2" xfId="26313"/>
    <cellStyle name="Total 6 3 2 2 2 2 2 2" xfId="47499"/>
    <cellStyle name="Total 6 3 2 2 2 2 3" xfId="36895"/>
    <cellStyle name="Total 6 3 2 2 2 3" xfId="21200"/>
    <cellStyle name="Total 6 3 2 2 2 3 2" xfId="42387"/>
    <cellStyle name="Total 6 3 2 2 2 4" xfId="31803"/>
    <cellStyle name="Total 6 3 2 2 2_Table 2A-1_EFT (Annual)" xfId="9235"/>
    <cellStyle name="Total 6 3 2 2 3" xfId="11683"/>
    <cellStyle name="Total 6 3 2 2 3 2" xfId="23767"/>
    <cellStyle name="Total 6 3 2 2 3 2 2" xfId="44953"/>
    <cellStyle name="Total 6 3 2 2 3 3" xfId="34349"/>
    <cellStyle name="Total 6 3 2 2 4" xfId="18654"/>
    <cellStyle name="Total 6 3 2 2 4 2" xfId="39841"/>
    <cellStyle name="Total 6 3 2 2 5" xfId="29060"/>
    <cellStyle name="Total 6 3 2 2_Table 2A-1_EFT (Annual)" xfId="9234"/>
    <cellStyle name="Total 6 3 2 3" xfId="4877"/>
    <cellStyle name="Total 6 3 2 3 2" xfId="13137"/>
    <cellStyle name="Total 6 3 2 3 2 2" xfId="25143"/>
    <cellStyle name="Total 6 3 2 3 2 2 2" xfId="46329"/>
    <cellStyle name="Total 6 3 2 3 2 3" xfId="35725"/>
    <cellStyle name="Total 6 3 2 3 3" xfId="20030"/>
    <cellStyle name="Total 6 3 2 3 3 2" xfId="41217"/>
    <cellStyle name="Total 6 3 2 3 4" xfId="30534"/>
    <cellStyle name="Total 6 3 2 3_Table 2A-1_EFT (Annual)" xfId="9236"/>
    <cellStyle name="Total 6 3 2 4" xfId="10481"/>
    <cellStyle name="Total 6 3 2 4 2" xfId="22597"/>
    <cellStyle name="Total 6 3 2 4 2 2" xfId="43783"/>
    <cellStyle name="Total 6 3 2 4 3" xfId="33179"/>
    <cellStyle name="Total 6 3 2 5" xfId="17484"/>
    <cellStyle name="Total 6 3 2 5 2" xfId="38671"/>
    <cellStyle name="Total 6 3 2 6" xfId="27791"/>
    <cellStyle name="Total 6 3 2_Table 2A-1_EFT (Annual)" xfId="9233"/>
    <cellStyle name="Total 6 3 3" xfId="874"/>
    <cellStyle name="Total 6 3 3 2" xfId="4435"/>
    <cellStyle name="Total 6 3 3 2 2" xfId="12700"/>
    <cellStyle name="Total 6 3 3 2 2 2" xfId="24712"/>
    <cellStyle name="Total 6 3 3 2 2 2 2" xfId="45898"/>
    <cellStyle name="Total 6 3 3 2 2 3" xfId="35294"/>
    <cellStyle name="Total 6 3 3 2 3" xfId="19599"/>
    <cellStyle name="Total 6 3 3 2 3 2" xfId="40786"/>
    <cellStyle name="Total 6 3 3 2 4" xfId="30092"/>
    <cellStyle name="Total 6 3 3 2_Table 2A-1_EFT (Annual)" xfId="9238"/>
    <cellStyle name="Total 6 3 3 3" xfId="10047"/>
    <cellStyle name="Total 6 3 3 3 2" xfId="22166"/>
    <cellStyle name="Total 6 3 3 3 2 2" xfId="43352"/>
    <cellStyle name="Total 6 3 3 3 3" xfId="32748"/>
    <cellStyle name="Total 6 3 3 4" xfId="17053"/>
    <cellStyle name="Total 6 3 3 4 2" xfId="38240"/>
    <cellStyle name="Total 6 3 3 5" xfId="27349"/>
    <cellStyle name="Total 6 3 3_Table 2A-1_EFT (Annual)" xfId="9237"/>
    <cellStyle name="Total 6 3 4" xfId="2055"/>
    <cellStyle name="Total 6 3 4 2" xfId="5616"/>
    <cellStyle name="Total 6 3 4 2 2" xfId="13831"/>
    <cellStyle name="Total 6 3 4 2 2 2" xfId="25819"/>
    <cellStyle name="Total 6 3 4 2 2 2 2" xfId="47005"/>
    <cellStyle name="Total 6 3 4 2 2 3" xfId="36401"/>
    <cellStyle name="Total 6 3 4 2 3" xfId="20706"/>
    <cellStyle name="Total 6 3 4 2 3 2" xfId="41893"/>
    <cellStyle name="Total 6 3 4 2 4" xfId="31273"/>
    <cellStyle name="Total 6 3 4 2_Table 2A-1_EFT (Annual)" xfId="9240"/>
    <cellStyle name="Total 6 3 4 3" xfId="11175"/>
    <cellStyle name="Total 6 3 4 3 2" xfId="23273"/>
    <cellStyle name="Total 6 3 4 3 2 2" xfId="44459"/>
    <cellStyle name="Total 6 3 4 3 3" xfId="33855"/>
    <cellStyle name="Total 6 3 4 4" xfId="18160"/>
    <cellStyle name="Total 6 3 4 4 2" xfId="39347"/>
    <cellStyle name="Total 6 3 4 5" xfId="28530"/>
    <cellStyle name="Total 6 3 4_Table 2A-1_EFT (Annual)" xfId="9239"/>
    <cellStyle name="Total 6 3 5" xfId="3898"/>
    <cellStyle name="Total 6 3 5 2" xfId="12230"/>
    <cellStyle name="Total 6 3 5 2 2" xfId="24255"/>
    <cellStyle name="Total 6 3 5 2 2 2" xfId="45441"/>
    <cellStyle name="Total 6 3 5 2 3" xfId="34837"/>
    <cellStyle name="Total 6 3 5 3" xfId="19142"/>
    <cellStyle name="Total 6 3 5 3 2" xfId="40329"/>
    <cellStyle name="Total 6 3 5 4" xfId="29586"/>
    <cellStyle name="Total 6 3 5_Table 2A-1_EFT (Annual)" xfId="9241"/>
    <cellStyle name="Total 6 3 6" xfId="9567"/>
    <cellStyle name="Total 6 3 6 2" xfId="21709"/>
    <cellStyle name="Total 6 3 6 2 2" xfId="42895"/>
    <cellStyle name="Total 6 3 6 3" xfId="32291"/>
    <cellStyle name="Total 6 3 7" xfId="16596"/>
    <cellStyle name="Total 6 3 7 2" xfId="37783"/>
    <cellStyle name="Total 6 3 8" xfId="26843"/>
    <cellStyle name="Total 6 3_Table 2A-1_EFT (Annual)" xfId="3598"/>
    <cellStyle name="Total 6 4" xfId="1150"/>
    <cellStyle name="Total 6 4 2" xfId="2420"/>
    <cellStyle name="Total 6 4 2 2" xfId="5981"/>
    <cellStyle name="Total 6 4 2 2 2" xfId="14175"/>
    <cellStyle name="Total 6 4 2 2 2 2" xfId="26147"/>
    <cellStyle name="Total 6 4 2 2 2 2 2" xfId="47333"/>
    <cellStyle name="Total 6 4 2 2 2 3" xfId="36729"/>
    <cellStyle name="Total 6 4 2 2 3" xfId="21034"/>
    <cellStyle name="Total 6 4 2 2 3 2" xfId="42221"/>
    <cellStyle name="Total 6 4 2 2 4" xfId="31637"/>
    <cellStyle name="Total 6 4 2 2_Table 2A-1_EFT (Annual)" xfId="9244"/>
    <cellStyle name="Total 6 4 2 3" xfId="11517"/>
    <cellStyle name="Total 6 4 2 3 2" xfId="23601"/>
    <cellStyle name="Total 6 4 2 3 2 2" xfId="44787"/>
    <cellStyle name="Total 6 4 2 3 3" xfId="34183"/>
    <cellStyle name="Total 6 4 2 4" xfId="18488"/>
    <cellStyle name="Total 6 4 2 4 2" xfId="39675"/>
    <cellStyle name="Total 6 4 2 5" xfId="28894"/>
    <cellStyle name="Total 6 4 2_Table 2A-1_EFT (Annual)" xfId="9243"/>
    <cellStyle name="Total 6 4 3" xfId="4711"/>
    <cellStyle name="Total 6 4 3 2" xfId="12971"/>
    <cellStyle name="Total 6 4 3 2 2" xfId="24977"/>
    <cellStyle name="Total 6 4 3 2 2 2" xfId="46163"/>
    <cellStyle name="Total 6 4 3 2 3" xfId="35559"/>
    <cellStyle name="Total 6 4 3 3" xfId="19864"/>
    <cellStyle name="Total 6 4 3 3 2" xfId="41051"/>
    <cellStyle name="Total 6 4 3 4" xfId="30368"/>
    <cellStyle name="Total 6 4 3_Table 2A-1_EFT (Annual)" xfId="9245"/>
    <cellStyle name="Total 6 4 4" xfId="10315"/>
    <cellStyle name="Total 6 4 4 2" xfId="22431"/>
    <cellStyle name="Total 6 4 4 2 2" xfId="43617"/>
    <cellStyle name="Total 6 4 4 3" xfId="33013"/>
    <cellStyle name="Total 6 4 5" xfId="17318"/>
    <cellStyle name="Total 6 4 5 2" xfId="38505"/>
    <cellStyle name="Total 6 4 6" xfId="27625"/>
    <cellStyle name="Total 6 4_Table 2A-1_EFT (Annual)" xfId="9242"/>
    <cellStyle name="Total 6 5" xfId="715"/>
    <cellStyle name="Total 6 5 2" xfId="4276"/>
    <cellStyle name="Total 6 5 2 2" xfId="12560"/>
    <cellStyle name="Total 6 5 2 2 2" xfId="24578"/>
    <cellStyle name="Total 6 5 2 2 2 2" xfId="45764"/>
    <cellStyle name="Total 6 5 2 2 3" xfId="35160"/>
    <cellStyle name="Total 6 5 2 3" xfId="19465"/>
    <cellStyle name="Total 6 5 2 3 2" xfId="40652"/>
    <cellStyle name="Total 6 5 2 4" xfId="29933"/>
    <cellStyle name="Total 6 5 2_Table 2A-1_EFT (Annual)" xfId="9247"/>
    <cellStyle name="Total 6 5 3" xfId="9907"/>
    <cellStyle name="Total 6 5 3 2" xfId="22032"/>
    <cellStyle name="Total 6 5 3 2 2" xfId="43218"/>
    <cellStyle name="Total 6 5 3 3" xfId="32614"/>
    <cellStyle name="Total 6 5 4" xfId="16919"/>
    <cellStyle name="Total 6 5 4 2" xfId="38106"/>
    <cellStyle name="Total 6 5 5" xfId="27190"/>
    <cellStyle name="Total 6 5_Table 2A-1_EFT (Annual)" xfId="9246"/>
    <cellStyle name="Total 6 6" xfId="1808"/>
    <cellStyle name="Total 6 6 2" xfId="5369"/>
    <cellStyle name="Total 6 6 2 2" xfId="13584"/>
    <cellStyle name="Total 6 6 2 2 2" xfId="25572"/>
    <cellStyle name="Total 6 6 2 2 2 2" xfId="46758"/>
    <cellStyle name="Total 6 6 2 2 3" xfId="36154"/>
    <cellStyle name="Total 6 6 2 3" xfId="20459"/>
    <cellStyle name="Total 6 6 2 3 2" xfId="41646"/>
    <cellStyle name="Total 6 6 2 4" xfId="31026"/>
    <cellStyle name="Total 6 6 2_Table 2A-1_EFT (Annual)" xfId="9249"/>
    <cellStyle name="Total 6 6 3" xfId="10928"/>
    <cellStyle name="Total 6 6 3 2" xfId="23026"/>
    <cellStyle name="Total 6 6 3 2 2" xfId="44212"/>
    <cellStyle name="Total 6 6 3 3" xfId="33608"/>
    <cellStyle name="Total 6 6 4" xfId="17913"/>
    <cellStyle name="Total 6 6 4 2" xfId="39100"/>
    <cellStyle name="Total 6 6 5" xfId="28283"/>
    <cellStyle name="Total 6 6_Table 2A-1_EFT (Annual)" xfId="9248"/>
    <cellStyle name="Total 6 7" xfId="3685"/>
    <cellStyle name="Total 6 7 2" xfId="12058"/>
    <cellStyle name="Total 6 7 2 2" xfId="24089"/>
    <cellStyle name="Total 6 7 2 2 2" xfId="45275"/>
    <cellStyle name="Total 6 7 2 3" xfId="34671"/>
    <cellStyle name="Total 6 7 3" xfId="18976"/>
    <cellStyle name="Total 6 7 3 2" xfId="40163"/>
    <cellStyle name="Total 6 7 4" xfId="29395"/>
    <cellStyle name="Total 6 7_Table 2A-1_EFT (Annual)" xfId="9250"/>
    <cellStyle name="Total 6 8" xfId="9375"/>
    <cellStyle name="Total 6 8 2" xfId="21543"/>
    <cellStyle name="Total 6 8 2 2" xfId="42729"/>
    <cellStyle name="Total 6 8 3" xfId="32125"/>
    <cellStyle name="Total 6 9" xfId="16430"/>
    <cellStyle name="Total 6 9 2" xfId="37617"/>
    <cellStyle name="Total 6_Table 2A-1_EFT (Annual)" xfId="3596"/>
    <cellStyle name="Total 7" xfId="116"/>
    <cellStyle name="Total 7 10" xfId="26671"/>
    <cellStyle name="Total 7 2" xfId="509"/>
    <cellStyle name="Total 7 2 2" xfId="1486"/>
    <cellStyle name="Total 7 2 2 2" xfId="2756"/>
    <cellStyle name="Total 7 2 2 2 2" xfId="6317"/>
    <cellStyle name="Total 7 2 2 2 2 2" xfId="14511"/>
    <cellStyle name="Total 7 2 2 2 2 2 2" xfId="26483"/>
    <cellStyle name="Total 7 2 2 2 2 2 2 2" xfId="47669"/>
    <cellStyle name="Total 7 2 2 2 2 2 3" xfId="37065"/>
    <cellStyle name="Total 7 2 2 2 2 3" xfId="21370"/>
    <cellStyle name="Total 7 2 2 2 2 3 2" xfId="42557"/>
    <cellStyle name="Total 7 2 2 2 2 4" xfId="31973"/>
    <cellStyle name="Total 7 2 2 2 2_Table 2A-1_EFT (Annual)" xfId="9253"/>
    <cellStyle name="Total 7 2 2 2 3" xfId="11853"/>
    <cellStyle name="Total 7 2 2 2 3 2" xfId="23937"/>
    <cellStyle name="Total 7 2 2 2 3 2 2" xfId="45123"/>
    <cellStyle name="Total 7 2 2 2 3 3" xfId="34519"/>
    <cellStyle name="Total 7 2 2 2 4" xfId="18824"/>
    <cellStyle name="Total 7 2 2 2 4 2" xfId="40011"/>
    <cellStyle name="Total 7 2 2 2 5" xfId="29230"/>
    <cellStyle name="Total 7 2 2 2_Table 2A-1_EFT (Annual)" xfId="9252"/>
    <cellStyle name="Total 7 2 2 3" xfId="5047"/>
    <cellStyle name="Total 7 2 2 3 2" xfId="13307"/>
    <cellStyle name="Total 7 2 2 3 2 2" xfId="25313"/>
    <cellStyle name="Total 7 2 2 3 2 2 2" xfId="46499"/>
    <cellStyle name="Total 7 2 2 3 2 3" xfId="35895"/>
    <cellStyle name="Total 7 2 2 3 3" xfId="20200"/>
    <cellStyle name="Total 7 2 2 3 3 2" xfId="41387"/>
    <cellStyle name="Total 7 2 2 3 4" xfId="30704"/>
    <cellStyle name="Total 7 2 2 3_Table 2A-1_EFT (Annual)" xfId="9254"/>
    <cellStyle name="Total 7 2 2 4" xfId="10651"/>
    <cellStyle name="Total 7 2 2 4 2" xfId="22767"/>
    <cellStyle name="Total 7 2 2 4 2 2" xfId="43953"/>
    <cellStyle name="Total 7 2 2 4 3" xfId="33349"/>
    <cellStyle name="Total 7 2 2 5" xfId="17654"/>
    <cellStyle name="Total 7 2 2 5 2" xfId="38841"/>
    <cellStyle name="Total 7 2 2 6" xfId="27961"/>
    <cellStyle name="Total 7 2 2_Table 2A-1_EFT (Annual)" xfId="9251"/>
    <cellStyle name="Total 7 2 3" xfId="1021"/>
    <cellStyle name="Total 7 2 3 2" xfId="4582"/>
    <cellStyle name="Total 7 2 3 2 2" xfId="12842"/>
    <cellStyle name="Total 7 2 3 2 2 2" xfId="24848"/>
    <cellStyle name="Total 7 2 3 2 2 2 2" xfId="46034"/>
    <cellStyle name="Total 7 2 3 2 2 3" xfId="35430"/>
    <cellStyle name="Total 7 2 3 2 3" xfId="19735"/>
    <cellStyle name="Total 7 2 3 2 3 2" xfId="40922"/>
    <cellStyle name="Total 7 2 3 2 4" xfId="30239"/>
    <cellStyle name="Total 7 2 3 2_Table 2A-1_EFT (Annual)" xfId="9256"/>
    <cellStyle name="Total 7 2 3 3" xfId="10186"/>
    <cellStyle name="Total 7 2 3 3 2" xfId="22302"/>
    <cellStyle name="Total 7 2 3 3 2 2" xfId="43488"/>
    <cellStyle name="Total 7 2 3 3 3" xfId="32884"/>
    <cellStyle name="Total 7 2 3 4" xfId="17189"/>
    <cellStyle name="Total 7 2 3 4 2" xfId="38376"/>
    <cellStyle name="Total 7 2 3 5" xfId="27496"/>
    <cellStyle name="Total 7 2 3_Table 2A-1_EFT (Annual)" xfId="9255"/>
    <cellStyle name="Total 7 2 4" xfId="2225"/>
    <cellStyle name="Total 7 2 4 2" xfId="5786"/>
    <cellStyle name="Total 7 2 4 2 2" xfId="14001"/>
    <cellStyle name="Total 7 2 4 2 2 2" xfId="25989"/>
    <cellStyle name="Total 7 2 4 2 2 2 2" xfId="47175"/>
    <cellStyle name="Total 7 2 4 2 2 3" xfId="36571"/>
    <cellStyle name="Total 7 2 4 2 3" xfId="20876"/>
    <cellStyle name="Total 7 2 4 2 3 2" xfId="42063"/>
    <cellStyle name="Total 7 2 4 2 4" xfId="31443"/>
    <cellStyle name="Total 7 2 4 2_Table 2A-1_EFT (Annual)" xfId="9258"/>
    <cellStyle name="Total 7 2 4 3" xfId="11345"/>
    <cellStyle name="Total 7 2 4 3 2" xfId="23443"/>
    <cellStyle name="Total 7 2 4 3 2 2" xfId="44629"/>
    <cellStyle name="Total 7 2 4 3 3" xfId="34025"/>
    <cellStyle name="Total 7 2 4 4" xfId="18330"/>
    <cellStyle name="Total 7 2 4 4 2" xfId="39517"/>
    <cellStyle name="Total 7 2 4 5" xfId="28700"/>
    <cellStyle name="Total 7 2 4_Table 2A-1_EFT (Annual)" xfId="9257"/>
    <cellStyle name="Total 7 2 5" xfId="4079"/>
    <cellStyle name="Total 7 2 5 2" xfId="12403"/>
    <cellStyle name="Total 7 2 5 2 2" xfId="24425"/>
    <cellStyle name="Total 7 2 5 2 2 2" xfId="45611"/>
    <cellStyle name="Total 7 2 5 2 3" xfId="35007"/>
    <cellStyle name="Total 7 2 5 3" xfId="19312"/>
    <cellStyle name="Total 7 2 5 3 2" xfId="40499"/>
    <cellStyle name="Total 7 2 5 4" xfId="29767"/>
    <cellStyle name="Total 7 2 5_Table 2A-1_EFT (Annual)" xfId="9259"/>
    <cellStyle name="Total 7 2 6" xfId="9742"/>
    <cellStyle name="Total 7 2 6 2" xfId="21879"/>
    <cellStyle name="Total 7 2 6 2 2" xfId="43065"/>
    <cellStyle name="Total 7 2 6 3" xfId="32461"/>
    <cellStyle name="Total 7 2 7" xfId="16766"/>
    <cellStyle name="Total 7 2 7 2" xfId="37953"/>
    <cellStyle name="Total 7 2 8" xfId="27024"/>
    <cellStyle name="Total 7 2_Table 2A-1_EFT (Annual)" xfId="3600"/>
    <cellStyle name="Total 7 3" xfId="347"/>
    <cellStyle name="Total 7 3 2" xfId="1330"/>
    <cellStyle name="Total 7 3 2 2" xfId="2600"/>
    <cellStyle name="Total 7 3 2 2 2" xfId="6161"/>
    <cellStyle name="Total 7 3 2 2 2 2" xfId="14355"/>
    <cellStyle name="Total 7 3 2 2 2 2 2" xfId="26327"/>
    <cellStyle name="Total 7 3 2 2 2 2 2 2" xfId="47513"/>
    <cellStyle name="Total 7 3 2 2 2 2 3" xfId="36909"/>
    <cellStyle name="Total 7 3 2 2 2 3" xfId="21214"/>
    <cellStyle name="Total 7 3 2 2 2 3 2" xfId="42401"/>
    <cellStyle name="Total 7 3 2 2 2 4" xfId="31817"/>
    <cellStyle name="Total 7 3 2 2 2_Table 2A-1_EFT (Annual)" xfId="9262"/>
    <cellStyle name="Total 7 3 2 2 3" xfId="11697"/>
    <cellStyle name="Total 7 3 2 2 3 2" xfId="23781"/>
    <cellStyle name="Total 7 3 2 2 3 2 2" xfId="44967"/>
    <cellStyle name="Total 7 3 2 2 3 3" xfId="34363"/>
    <cellStyle name="Total 7 3 2 2 4" xfId="18668"/>
    <cellStyle name="Total 7 3 2 2 4 2" xfId="39855"/>
    <cellStyle name="Total 7 3 2 2 5" xfId="29074"/>
    <cellStyle name="Total 7 3 2 2_Table 2A-1_EFT (Annual)" xfId="9261"/>
    <cellStyle name="Total 7 3 2 3" xfId="4891"/>
    <cellStyle name="Total 7 3 2 3 2" xfId="13151"/>
    <cellStyle name="Total 7 3 2 3 2 2" xfId="25157"/>
    <cellStyle name="Total 7 3 2 3 2 2 2" xfId="46343"/>
    <cellStyle name="Total 7 3 2 3 2 3" xfId="35739"/>
    <cellStyle name="Total 7 3 2 3 3" xfId="20044"/>
    <cellStyle name="Total 7 3 2 3 3 2" xfId="41231"/>
    <cellStyle name="Total 7 3 2 3 4" xfId="30548"/>
    <cellStyle name="Total 7 3 2 3_Table 2A-1_EFT (Annual)" xfId="9263"/>
    <cellStyle name="Total 7 3 2 4" xfId="10495"/>
    <cellStyle name="Total 7 3 2 4 2" xfId="22611"/>
    <cellStyle name="Total 7 3 2 4 2 2" xfId="43797"/>
    <cellStyle name="Total 7 3 2 4 3" xfId="33193"/>
    <cellStyle name="Total 7 3 2 5" xfId="17498"/>
    <cellStyle name="Total 7 3 2 5 2" xfId="38685"/>
    <cellStyle name="Total 7 3 2 6" xfId="27805"/>
    <cellStyle name="Total 7 3 2_Table 2A-1_EFT (Annual)" xfId="9260"/>
    <cellStyle name="Total 7 3 3" xfId="889"/>
    <cellStyle name="Total 7 3 3 2" xfId="4450"/>
    <cellStyle name="Total 7 3 3 2 2" xfId="12712"/>
    <cellStyle name="Total 7 3 3 2 2 2" xfId="24722"/>
    <cellStyle name="Total 7 3 3 2 2 2 2" xfId="45908"/>
    <cellStyle name="Total 7 3 3 2 2 3" xfId="35304"/>
    <cellStyle name="Total 7 3 3 2 3" xfId="19609"/>
    <cellStyle name="Total 7 3 3 2 3 2" xfId="40796"/>
    <cellStyle name="Total 7 3 3 2 4" xfId="30107"/>
    <cellStyle name="Total 7 3 3 2_Table 2A-1_EFT (Annual)" xfId="9265"/>
    <cellStyle name="Total 7 3 3 3" xfId="10059"/>
    <cellStyle name="Total 7 3 3 3 2" xfId="22176"/>
    <cellStyle name="Total 7 3 3 3 2 2" xfId="43362"/>
    <cellStyle name="Total 7 3 3 3 3" xfId="32758"/>
    <cellStyle name="Total 7 3 3 4" xfId="17063"/>
    <cellStyle name="Total 7 3 3 4 2" xfId="38250"/>
    <cellStyle name="Total 7 3 3 5" xfId="27364"/>
    <cellStyle name="Total 7 3 3_Table 2A-1_EFT (Annual)" xfId="9264"/>
    <cellStyle name="Total 7 3 4" xfId="2069"/>
    <cellStyle name="Total 7 3 4 2" xfId="5630"/>
    <cellStyle name="Total 7 3 4 2 2" xfId="13845"/>
    <cellStyle name="Total 7 3 4 2 2 2" xfId="25833"/>
    <cellStyle name="Total 7 3 4 2 2 2 2" xfId="47019"/>
    <cellStyle name="Total 7 3 4 2 2 3" xfId="36415"/>
    <cellStyle name="Total 7 3 4 2 3" xfId="20720"/>
    <cellStyle name="Total 7 3 4 2 3 2" xfId="41907"/>
    <cellStyle name="Total 7 3 4 2 4" xfId="31287"/>
    <cellStyle name="Total 7 3 4 2_Table 2A-1_EFT (Annual)" xfId="9267"/>
    <cellStyle name="Total 7 3 4 3" xfId="11189"/>
    <cellStyle name="Total 7 3 4 3 2" xfId="23287"/>
    <cellStyle name="Total 7 3 4 3 2 2" xfId="44473"/>
    <cellStyle name="Total 7 3 4 3 3" xfId="33869"/>
    <cellStyle name="Total 7 3 4 4" xfId="18174"/>
    <cellStyle name="Total 7 3 4 4 2" xfId="39361"/>
    <cellStyle name="Total 7 3 4 5" xfId="28544"/>
    <cellStyle name="Total 7 3 4_Table 2A-1_EFT (Annual)" xfId="9266"/>
    <cellStyle name="Total 7 3 5" xfId="3917"/>
    <cellStyle name="Total 7 3 5 2" xfId="12245"/>
    <cellStyle name="Total 7 3 5 2 2" xfId="24269"/>
    <cellStyle name="Total 7 3 5 2 2 2" xfId="45455"/>
    <cellStyle name="Total 7 3 5 2 3" xfId="34851"/>
    <cellStyle name="Total 7 3 5 3" xfId="19156"/>
    <cellStyle name="Total 7 3 5 3 2" xfId="40343"/>
    <cellStyle name="Total 7 3 5 4" xfId="29605"/>
    <cellStyle name="Total 7 3 5_Table 2A-1_EFT (Annual)" xfId="9268"/>
    <cellStyle name="Total 7 3 6" xfId="9582"/>
    <cellStyle name="Total 7 3 6 2" xfId="21723"/>
    <cellStyle name="Total 7 3 6 2 2" xfId="42909"/>
    <cellStyle name="Total 7 3 6 3" xfId="32305"/>
    <cellStyle name="Total 7 3 7" xfId="16610"/>
    <cellStyle name="Total 7 3 7 2" xfId="37797"/>
    <cellStyle name="Total 7 3 8" xfId="26862"/>
    <cellStyle name="Total 7 3_Table 2A-1_EFT (Annual)" xfId="3601"/>
    <cellStyle name="Total 7 4" xfId="1164"/>
    <cellStyle name="Total 7 4 2" xfId="2434"/>
    <cellStyle name="Total 7 4 2 2" xfId="5995"/>
    <cellStyle name="Total 7 4 2 2 2" xfId="14189"/>
    <cellStyle name="Total 7 4 2 2 2 2" xfId="26161"/>
    <cellStyle name="Total 7 4 2 2 2 2 2" xfId="47347"/>
    <cellStyle name="Total 7 4 2 2 2 3" xfId="36743"/>
    <cellStyle name="Total 7 4 2 2 3" xfId="21048"/>
    <cellStyle name="Total 7 4 2 2 3 2" xfId="42235"/>
    <cellStyle name="Total 7 4 2 2 4" xfId="31651"/>
    <cellStyle name="Total 7 4 2 2_Table 2A-1_EFT (Annual)" xfId="9271"/>
    <cellStyle name="Total 7 4 2 3" xfId="11531"/>
    <cellStyle name="Total 7 4 2 3 2" xfId="23615"/>
    <cellStyle name="Total 7 4 2 3 2 2" xfId="44801"/>
    <cellStyle name="Total 7 4 2 3 3" xfId="34197"/>
    <cellStyle name="Total 7 4 2 4" xfId="18502"/>
    <cellStyle name="Total 7 4 2 4 2" xfId="39689"/>
    <cellStyle name="Total 7 4 2 5" xfId="28908"/>
    <cellStyle name="Total 7 4 2_Table 2A-1_EFT (Annual)" xfId="9270"/>
    <cellStyle name="Total 7 4 3" xfId="4725"/>
    <cellStyle name="Total 7 4 3 2" xfId="12985"/>
    <cellStyle name="Total 7 4 3 2 2" xfId="24991"/>
    <cellStyle name="Total 7 4 3 2 2 2" xfId="46177"/>
    <cellStyle name="Total 7 4 3 2 3" xfId="35573"/>
    <cellStyle name="Total 7 4 3 3" xfId="19878"/>
    <cellStyle name="Total 7 4 3 3 2" xfId="41065"/>
    <cellStyle name="Total 7 4 3 4" xfId="30382"/>
    <cellStyle name="Total 7 4 3_Table 2A-1_EFT (Annual)" xfId="9272"/>
    <cellStyle name="Total 7 4 4" xfId="10329"/>
    <cellStyle name="Total 7 4 4 2" xfId="22445"/>
    <cellStyle name="Total 7 4 4 2 2" xfId="43631"/>
    <cellStyle name="Total 7 4 4 3" xfId="33027"/>
    <cellStyle name="Total 7 4 5" xfId="17332"/>
    <cellStyle name="Total 7 4 5 2" xfId="38519"/>
    <cellStyle name="Total 7 4 6" xfId="27639"/>
    <cellStyle name="Total 7 4_Table 2A-1_EFT (Annual)" xfId="9269"/>
    <cellStyle name="Total 7 5" xfId="730"/>
    <cellStyle name="Total 7 5 2" xfId="4291"/>
    <cellStyle name="Total 7 5 2 2" xfId="12571"/>
    <cellStyle name="Total 7 5 2 2 2" xfId="24588"/>
    <cellStyle name="Total 7 5 2 2 2 2" xfId="45774"/>
    <cellStyle name="Total 7 5 2 2 3" xfId="35170"/>
    <cellStyle name="Total 7 5 2 3" xfId="19475"/>
    <cellStyle name="Total 7 5 2 3 2" xfId="40662"/>
    <cellStyle name="Total 7 5 2 4" xfId="29948"/>
    <cellStyle name="Total 7 5 2_Table 2A-1_EFT (Annual)" xfId="9274"/>
    <cellStyle name="Total 7 5 3" xfId="9919"/>
    <cellStyle name="Total 7 5 3 2" xfId="22042"/>
    <cellStyle name="Total 7 5 3 2 2" xfId="43228"/>
    <cellStyle name="Total 7 5 3 3" xfId="32624"/>
    <cellStyle name="Total 7 5 4" xfId="16929"/>
    <cellStyle name="Total 7 5 4 2" xfId="38116"/>
    <cellStyle name="Total 7 5 5" xfId="27205"/>
    <cellStyle name="Total 7 5_Table 2A-1_EFT (Annual)" xfId="9273"/>
    <cellStyle name="Total 7 6" xfId="1866"/>
    <cellStyle name="Total 7 6 2" xfId="5427"/>
    <cellStyle name="Total 7 6 2 2" xfId="13642"/>
    <cellStyle name="Total 7 6 2 2 2" xfId="25630"/>
    <cellStyle name="Total 7 6 2 2 2 2" xfId="46816"/>
    <cellStyle name="Total 7 6 2 2 3" xfId="36212"/>
    <cellStyle name="Total 7 6 2 3" xfId="20517"/>
    <cellStyle name="Total 7 6 2 3 2" xfId="41704"/>
    <cellStyle name="Total 7 6 2 4" xfId="31084"/>
    <cellStyle name="Total 7 6 2_Table 2A-1_EFT (Annual)" xfId="9276"/>
    <cellStyle name="Total 7 6 3" xfId="10986"/>
    <cellStyle name="Total 7 6 3 2" xfId="23084"/>
    <cellStyle name="Total 7 6 3 2 2" xfId="44270"/>
    <cellStyle name="Total 7 6 3 3" xfId="33666"/>
    <cellStyle name="Total 7 6 4" xfId="17971"/>
    <cellStyle name="Total 7 6 4 2" xfId="39158"/>
    <cellStyle name="Total 7 6 5" xfId="28341"/>
    <cellStyle name="Total 7 6_Table 2A-1_EFT (Annual)" xfId="9275"/>
    <cellStyle name="Total 7 7" xfId="3705"/>
    <cellStyle name="Total 7 7 2" xfId="12073"/>
    <cellStyle name="Total 7 7 2 2" xfId="24103"/>
    <cellStyle name="Total 7 7 2 2 2" xfId="45289"/>
    <cellStyle name="Total 7 7 2 3" xfId="34685"/>
    <cellStyle name="Total 7 7 3" xfId="18990"/>
    <cellStyle name="Total 7 7 3 2" xfId="40177"/>
    <cellStyle name="Total 7 7 4" xfId="29414"/>
    <cellStyle name="Total 7 7_Table 2A-1_EFT (Annual)" xfId="9277"/>
    <cellStyle name="Total 7 8" xfId="9392"/>
    <cellStyle name="Total 7 8 2" xfId="21557"/>
    <cellStyle name="Total 7 8 2 2" xfId="42743"/>
    <cellStyle name="Total 7 8 3" xfId="32139"/>
    <cellStyle name="Total 7 9" xfId="16444"/>
    <cellStyle name="Total 7 9 2" xfId="37631"/>
    <cellStyle name="Total 7_Table 2A-1_EFT (Annual)" xfId="3599"/>
    <cellStyle name="Total 8" xfId="131"/>
    <cellStyle name="Total 8 10" xfId="26686"/>
    <cellStyle name="Total 8 2" xfId="524"/>
    <cellStyle name="Total 8 2 2" xfId="1501"/>
    <cellStyle name="Total 8 2 2 2" xfId="2771"/>
    <cellStyle name="Total 8 2 2 2 2" xfId="6332"/>
    <cellStyle name="Total 8 2 2 2 2 2" xfId="14526"/>
    <cellStyle name="Total 8 2 2 2 2 2 2" xfId="26498"/>
    <cellStyle name="Total 8 2 2 2 2 2 2 2" xfId="47684"/>
    <cellStyle name="Total 8 2 2 2 2 2 3" xfId="37080"/>
    <cellStyle name="Total 8 2 2 2 2 3" xfId="21385"/>
    <cellStyle name="Total 8 2 2 2 2 3 2" xfId="42572"/>
    <cellStyle name="Total 8 2 2 2 2 4" xfId="31988"/>
    <cellStyle name="Total 8 2 2 2 2_Table 2A-1_EFT (Annual)" xfId="9280"/>
    <cellStyle name="Total 8 2 2 2 3" xfId="11868"/>
    <cellStyle name="Total 8 2 2 2 3 2" xfId="23952"/>
    <cellStyle name="Total 8 2 2 2 3 2 2" xfId="45138"/>
    <cellStyle name="Total 8 2 2 2 3 3" xfId="34534"/>
    <cellStyle name="Total 8 2 2 2 4" xfId="18839"/>
    <cellStyle name="Total 8 2 2 2 4 2" xfId="40026"/>
    <cellStyle name="Total 8 2 2 2 5" xfId="29245"/>
    <cellStyle name="Total 8 2 2 2_Table 2A-1_EFT (Annual)" xfId="9279"/>
    <cellStyle name="Total 8 2 2 3" xfId="5062"/>
    <cellStyle name="Total 8 2 2 3 2" xfId="13322"/>
    <cellStyle name="Total 8 2 2 3 2 2" xfId="25328"/>
    <cellStyle name="Total 8 2 2 3 2 2 2" xfId="46514"/>
    <cellStyle name="Total 8 2 2 3 2 3" xfId="35910"/>
    <cellStyle name="Total 8 2 2 3 3" xfId="20215"/>
    <cellStyle name="Total 8 2 2 3 3 2" xfId="41402"/>
    <cellStyle name="Total 8 2 2 3 4" xfId="30719"/>
    <cellStyle name="Total 8 2 2 3_Table 2A-1_EFT (Annual)" xfId="9281"/>
    <cellStyle name="Total 8 2 2 4" xfId="10666"/>
    <cellStyle name="Total 8 2 2 4 2" xfId="22782"/>
    <cellStyle name="Total 8 2 2 4 2 2" xfId="43968"/>
    <cellStyle name="Total 8 2 2 4 3" xfId="33364"/>
    <cellStyle name="Total 8 2 2 5" xfId="17669"/>
    <cellStyle name="Total 8 2 2 5 2" xfId="38856"/>
    <cellStyle name="Total 8 2 2 6" xfId="27976"/>
    <cellStyle name="Total 8 2 2_Table 2A-1_EFT (Annual)" xfId="9278"/>
    <cellStyle name="Total 8 2 3" xfId="1034"/>
    <cellStyle name="Total 8 2 3 2" xfId="4595"/>
    <cellStyle name="Total 8 2 3 2 2" xfId="12855"/>
    <cellStyle name="Total 8 2 3 2 2 2" xfId="24861"/>
    <cellStyle name="Total 8 2 3 2 2 2 2" xfId="46047"/>
    <cellStyle name="Total 8 2 3 2 2 3" xfId="35443"/>
    <cellStyle name="Total 8 2 3 2 3" xfId="19748"/>
    <cellStyle name="Total 8 2 3 2 3 2" xfId="40935"/>
    <cellStyle name="Total 8 2 3 2 4" xfId="30252"/>
    <cellStyle name="Total 8 2 3 2_Table 2A-1_EFT (Annual)" xfId="9283"/>
    <cellStyle name="Total 8 2 3 3" xfId="10199"/>
    <cellStyle name="Total 8 2 3 3 2" xfId="22315"/>
    <cellStyle name="Total 8 2 3 3 2 2" xfId="43501"/>
    <cellStyle name="Total 8 2 3 3 3" xfId="32897"/>
    <cellStyle name="Total 8 2 3 4" xfId="17202"/>
    <cellStyle name="Total 8 2 3 4 2" xfId="38389"/>
    <cellStyle name="Total 8 2 3 5" xfId="27509"/>
    <cellStyle name="Total 8 2 3_Table 2A-1_EFT (Annual)" xfId="9282"/>
    <cellStyle name="Total 8 2 4" xfId="2240"/>
    <cellStyle name="Total 8 2 4 2" xfId="5801"/>
    <cellStyle name="Total 8 2 4 2 2" xfId="14016"/>
    <cellStyle name="Total 8 2 4 2 2 2" xfId="26004"/>
    <cellStyle name="Total 8 2 4 2 2 2 2" xfId="47190"/>
    <cellStyle name="Total 8 2 4 2 2 3" xfId="36586"/>
    <cellStyle name="Total 8 2 4 2 3" xfId="20891"/>
    <cellStyle name="Total 8 2 4 2 3 2" xfId="42078"/>
    <cellStyle name="Total 8 2 4 2 4" xfId="31458"/>
    <cellStyle name="Total 8 2 4 2_Table 2A-1_EFT (Annual)" xfId="9285"/>
    <cellStyle name="Total 8 2 4 3" xfId="11360"/>
    <cellStyle name="Total 8 2 4 3 2" xfId="23458"/>
    <cellStyle name="Total 8 2 4 3 2 2" xfId="44644"/>
    <cellStyle name="Total 8 2 4 3 3" xfId="34040"/>
    <cellStyle name="Total 8 2 4 4" xfId="18345"/>
    <cellStyle name="Total 8 2 4 4 2" xfId="39532"/>
    <cellStyle name="Total 8 2 4 5" xfId="28715"/>
    <cellStyle name="Total 8 2 4_Table 2A-1_EFT (Annual)" xfId="9284"/>
    <cellStyle name="Total 8 2 5" xfId="4094"/>
    <cellStyle name="Total 8 2 5 2" xfId="12418"/>
    <cellStyle name="Total 8 2 5 2 2" xfId="24440"/>
    <cellStyle name="Total 8 2 5 2 2 2" xfId="45626"/>
    <cellStyle name="Total 8 2 5 2 3" xfId="35022"/>
    <cellStyle name="Total 8 2 5 3" xfId="19327"/>
    <cellStyle name="Total 8 2 5 3 2" xfId="40514"/>
    <cellStyle name="Total 8 2 5 4" xfId="29782"/>
    <cellStyle name="Total 8 2 5_Table 2A-1_EFT (Annual)" xfId="9286"/>
    <cellStyle name="Total 8 2 6" xfId="9757"/>
    <cellStyle name="Total 8 2 6 2" xfId="21894"/>
    <cellStyle name="Total 8 2 6 2 2" xfId="43080"/>
    <cellStyle name="Total 8 2 6 3" xfId="32476"/>
    <cellStyle name="Total 8 2 7" xfId="16781"/>
    <cellStyle name="Total 8 2 7 2" xfId="37968"/>
    <cellStyle name="Total 8 2 8" xfId="27039"/>
    <cellStyle name="Total 8 2_Table 2A-1_EFT (Annual)" xfId="3603"/>
    <cellStyle name="Total 8 3" xfId="362"/>
    <cellStyle name="Total 8 3 2" xfId="1345"/>
    <cellStyle name="Total 8 3 2 2" xfId="2615"/>
    <cellStyle name="Total 8 3 2 2 2" xfId="6176"/>
    <cellStyle name="Total 8 3 2 2 2 2" xfId="14370"/>
    <cellStyle name="Total 8 3 2 2 2 2 2" xfId="26342"/>
    <cellStyle name="Total 8 3 2 2 2 2 2 2" xfId="47528"/>
    <cellStyle name="Total 8 3 2 2 2 2 3" xfId="36924"/>
    <cellStyle name="Total 8 3 2 2 2 3" xfId="21229"/>
    <cellStyle name="Total 8 3 2 2 2 3 2" xfId="42416"/>
    <cellStyle name="Total 8 3 2 2 2 4" xfId="31832"/>
    <cellStyle name="Total 8 3 2 2 2_Table 2A-1_EFT (Annual)" xfId="9289"/>
    <cellStyle name="Total 8 3 2 2 3" xfId="11712"/>
    <cellStyle name="Total 8 3 2 2 3 2" xfId="23796"/>
    <cellStyle name="Total 8 3 2 2 3 2 2" xfId="44982"/>
    <cellStyle name="Total 8 3 2 2 3 3" xfId="34378"/>
    <cellStyle name="Total 8 3 2 2 4" xfId="18683"/>
    <cellStyle name="Total 8 3 2 2 4 2" xfId="39870"/>
    <cellStyle name="Total 8 3 2 2 5" xfId="29089"/>
    <cellStyle name="Total 8 3 2 2_Table 2A-1_EFT (Annual)" xfId="9288"/>
    <cellStyle name="Total 8 3 2 3" xfId="4906"/>
    <cellStyle name="Total 8 3 2 3 2" xfId="13166"/>
    <cellStyle name="Total 8 3 2 3 2 2" xfId="25172"/>
    <cellStyle name="Total 8 3 2 3 2 2 2" xfId="46358"/>
    <cellStyle name="Total 8 3 2 3 2 3" xfId="35754"/>
    <cellStyle name="Total 8 3 2 3 3" xfId="20059"/>
    <cellStyle name="Total 8 3 2 3 3 2" xfId="41246"/>
    <cellStyle name="Total 8 3 2 3 4" xfId="30563"/>
    <cellStyle name="Total 8 3 2 3_Table 2A-1_EFT (Annual)" xfId="9290"/>
    <cellStyle name="Total 8 3 2 4" xfId="10510"/>
    <cellStyle name="Total 8 3 2 4 2" xfId="22626"/>
    <cellStyle name="Total 8 3 2 4 2 2" xfId="43812"/>
    <cellStyle name="Total 8 3 2 4 3" xfId="33208"/>
    <cellStyle name="Total 8 3 2 5" xfId="17513"/>
    <cellStyle name="Total 8 3 2 5 2" xfId="38700"/>
    <cellStyle name="Total 8 3 2 6" xfId="27820"/>
    <cellStyle name="Total 8 3 2_Table 2A-1_EFT (Annual)" xfId="9287"/>
    <cellStyle name="Total 8 3 3" xfId="902"/>
    <cellStyle name="Total 8 3 3 2" xfId="4463"/>
    <cellStyle name="Total 8 3 3 2 2" xfId="12725"/>
    <cellStyle name="Total 8 3 3 2 2 2" xfId="24735"/>
    <cellStyle name="Total 8 3 3 2 2 2 2" xfId="45921"/>
    <cellStyle name="Total 8 3 3 2 2 3" xfId="35317"/>
    <cellStyle name="Total 8 3 3 2 3" xfId="19622"/>
    <cellStyle name="Total 8 3 3 2 3 2" xfId="40809"/>
    <cellStyle name="Total 8 3 3 2 4" xfId="30120"/>
    <cellStyle name="Total 8 3 3 2_Table 2A-1_EFT (Annual)" xfId="9292"/>
    <cellStyle name="Total 8 3 3 3" xfId="10072"/>
    <cellStyle name="Total 8 3 3 3 2" xfId="22189"/>
    <cellStyle name="Total 8 3 3 3 2 2" xfId="43375"/>
    <cellStyle name="Total 8 3 3 3 3" xfId="32771"/>
    <cellStyle name="Total 8 3 3 4" xfId="17076"/>
    <cellStyle name="Total 8 3 3 4 2" xfId="38263"/>
    <cellStyle name="Total 8 3 3 5" xfId="27377"/>
    <cellStyle name="Total 8 3 3_Table 2A-1_EFT (Annual)" xfId="9291"/>
    <cellStyle name="Total 8 3 4" xfId="2084"/>
    <cellStyle name="Total 8 3 4 2" xfId="5645"/>
    <cellStyle name="Total 8 3 4 2 2" xfId="13860"/>
    <cellStyle name="Total 8 3 4 2 2 2" xfId="25848"/>
    <cellStyle name="Total 8 3 4 2 2 2 2" xfId="47034"/>
    <cellStyle name="Total 8 3 4 2 2 3" xfId="36430"/>
    <cellStyle name="Total 8 3 4 2 3" xfId="20735"/>
    <cellStyle name="Total 8 3 4 2 3 2" xfId="41922"/>
    <cellStyle name="Total 8 3 4 2 4" xfId="31302"/>
    <cellStyle name="Total 8 3 4 2_Table 2A-1_EFT (Annual)" xfId="9294"/>
    <cellStyle name="Total 8 3 4 3" xfId="11204"/>
    <cellStyle name="Total 8 3 4 3 2" xfId="23302"/>
    <cellStyle name="Total 8 3 4 3 2 2" xfId="44488"/>
    <cellStyle name="Total 8 3 4 3 3" xfId="33884"/>
    <cellStyle name="Total 8 3 4 4" xfId="18189"/>
    <cellStyle name="Total 8 3 4 4 2" xfId="39376"/>
    <cellStyle name="Total 8 3 4 5" xfId="28559"/>
    <cellStyle name="Total 8 3 4_Table 2A-1_EFT (Annual)" xfId="9293"/>
    <cellStyle name="Total 8 3 5" xfId="3932"/>
    <cellStyle name="Total 8 3 5 2" xfId="12260"/>
    <cellStyle name="Total 8 3 5 2 2" xfId="24284"/>
    <cellStyle name="Total 8 3 5 2 2 2" xfId="45470"/>
    <cellStyle name="Total 8 3 5 2 3" xfId="34866"/>
    <cellStyle name="Total 8 3 5 3" xfId="19171"/>
    <cellStyle name="Total 8 3 5 3 2" xfId="40358"/>
    <cellStyle name="Total 8 3 5 4" xfId="29620"/>
    <cellStyle name="Total 8 3 5_Table 2A-1_EFT (Annual)" xfId="9295"/>
    <cellStyle name="Total 8 3 6" xfId="9597"/>
    <cellStyle name="Total 8 3 6 2" xfId="21738"/>
    <cellStyle name="Total 8 3 6 2 2" xfId="42924"/>
    <cellStyle name="Total 8 3 6 3" xfId="32320"/>
    <cellStyle name="Total 8 3 7" xfId="16625"/>
    <cellStyle name="Total 8 3 7 2" xfId="37812"/>
    <cellStyle name="Total 8 3 8" xfId="26877"/>
    <cellStyle name="Total 8 3_Table 2A-1_EFT (Annual)" xfId="3604"/>
    <cellStyle name="Total 8 4" xfId="1179"/>
    <cellStyle name="Total 8 4 2" xfId="2449"/>
    <cellStyle name="Total 8 4 2 2" xfId="6010"/>
    <cellStyle name="Total 8 4 2 2 2" xfId="14204"/>
    <cellStyle name="Total 8 4 2 2 2 2" xfId="26176"/>
    <cellStyle name="Total 8 4 2 2 2 2 2" xfId="47362"/>
    <cellStyle name="Total 8 4 2 2 2 3" xfId="36758"/>
    <cellStyle name="Total 8 4 2 2 3" xfId="21063"/>
    <cellStyle name="Total 8 4 2 2 3 2" xfId="42250"/>
    <cellStyle name="Total 8 4 2 2 4" xfId="31666"/>
    <cellStyle name="Total 8 4 2 2_Table 2A-1_EFT (Annual)" xfId="9298"/>
    <cellStyle name="Total 8 4 2 3" xfId="11546"/>
    <cellStyle name="Total 8 4 2 3 2" xfId="23630"/>
    <cellStyle name="Total 8 4 2 3 2 2" xfId="44816"/>
    <cellStyle name="Total 8 4 2 3 3" xfId="34212"/>
    <cellStyle name="Total 8 4 2 4" xfId="18517"/>
    <cellStyle name="Total 8 4 2 4 2" xfId="39704"/>
    <cellStyle name="Total 8 4 2 5" xfId="28923"/>
    <cellStyle name="Total 8 4 2_Table 2A-1_EFT (Annual)" xfId="9297"/>
    <cellStyle name="Total 8 4 3" xfId="4740"/>
    <cellStyle name="Total 8 4 3 2" xfId="13000"/>
    <cellStyle name="Total 8 4 3 2 2" xfId="25006"/>
    <cellStyle name="Total 8 4 3 2 2 2" xfId="46192"/>
    <cellStyle name="Total 8 4 3 2 3" xfId="35588"/>
    <cellStyle name="Total 8 4 3 3" xfId="19893"/>
    <cellStyle name="Total 8 4 3 3 2" xfId="41080"/>
    <cellStyle name="Total 8 4 3 4" xfId="30397"/>
    <cellStyle name="Total 8 4 3_Table 2A-1_EFT (Annual)" xfId="9299"/>
    <cellStyle name="Total 8 4 4" xfId="10344"/>
    <cellStyle name="Total 8 4 4 2" xfId="22460"/>
    <cellStyle name="Total 8 4 4 2 2" xfId="43646"/>
    <cellStyle name="Total 8 4 4 3" xfId="33042"/>
    <cellStyle name="Total 8 4 5" xfId="17347"/>
    <cellStyle name="Total 8 4 5 2" xfId="38534"/>
    <cellStyle name="Total 8 4 6" xfId="27654"/>
    <cellStyle name="Total 8 4_Table 2A-1_EFT (Annual)" xfId="9296"/>
    <cellStyle name="Total 8 5" xfId="743"/>
    <cellStyle name="Total 8 5 2" xfId="4304"/>
    <cellStyle name="Total 8 5 2 2" xfId="12584"/>
    <cellStyle name="Total 8 5 2 2 2" xfId="24601"/>
    <cellStyle name="Total 8 5 2 2 2 2" xfId="45787"/>
    <cellStyle name="Total 8 5 2 2 3" xfId="35183"/>
    <cellStyle name="Total 8 5 2 3" xfId="19488"/>
    <cellStyle name="Total 8 5 2 3 2" xfId="40675"/>
    <cellStyle name="Total 8 5 2 4" xfId="29961"/>
    <cellStyle name="Total 8 5 2_Table 2A-1_EFT (Annual)" xfId="9301"/>
    <cellStyle name="Total 8 5 3" xfId="9932"/>
    <cellStyle name="Total 8 5 3 2" xfId="22055"/>
    <cellStyle name="Total 8 5 3 2 2" xfId="43241"/>
    <cellStyle name="Total 8 5 3 3" xfId="32637"/>
    <cellStyle name="Total 8 5 4" xfId="16942"/>
    <cellStyle name="Total 8 5 4 2" xfId="38129"/>
    <cellStyle name="Total 8 5 5" xfId="27218"/>
    <cellStyle name="Total 8 5_Table 2A-1_EFT (Annual)" xfId="9300"/>
    <cellStyle name="Total 8 6" xfId="1791"/>
    <cellStyle name="Total 8 6 2" xfId="5352"/>
    <cellStyle name="Total 8 6 2 2" xfId="13567"/>
    <cellStyle name="Total 8 6 2 2 2" xfId="25555"/>
    <cellStyle name="Total 8 6 2 2 2 2" xfId="46741"/>
    <cellStyle name="Total 8 6 2 2 3" xfId="36137"/>
    <cellStyle name="Total 8 6 2 3" xfId="20442"/>
    <cellStyle name="Total 8 6 2 3 2" xfId="41629"/>
    <cellStyle name="Total 8 6 2 4" xfId="31009"/>
    <cellStyle name="Total 8 6 2_Table 2A-1_EFT (Annual)" xfId="9303"/>
    <cellStyle name="Total 8 6 3" xfId="10911"/>
    <cellStyle name="Total 8 6 3 2" xfId="23009"/>
    <cellStyle name="Total 8 6 3 2 2" xfId="44195"/>
    <cellStyle name="Total 8 6 3 3" xfId="33591"/>
    <cellStyle name="Total 8 6 4" xfId="17896"/>
    <cellStyle name="Total 8 6 4 2" xfId="39083"/>
    <cellStyle name="Total 8 6 5" xfId="28266"/>
    <cellStyle name="Total 8 6_Table 2A-1_EFT (Annual)" xfId="9302"/>
    <cellStyle name="Total 8 7" xfId="3720"/>
    <cellStyle name="Total 8 7 2" xfId="12088"/>
    <cellStyle name="Total 8 7 2 2" xfId="24118"/>
    <cellStyle name="Total 8 7 2 2 2" xfId="45304"/>
    <cellStyle name="Total 8 7 2 3" xfId="34700"/>
    <cellStyle name="Total 8 7 3" xfId="19005"/>
    <cellStyle name="Total 8 7 3 2" xfId="40192"/>
    <cellStyle name="Total 8 7 4" xfId="29429"/>
    <cellStyle name="Total 8 7_Table 2A-1_EFT (Annual)" xfId="9304"/>
    <cellStyle name="Total 8 8" xfId="9407"/>
    <cellStyle name="Total 8 8 2" xfId="21572"/>
    <cellStyle name="Total 8 8 2 2" xfId="42758"/>
    <cellStyle name="Total 8 8 3" xfId="32154"/>
    <cellStyle name="Total 8 9" xfId="16459"/>
    <cellStyle name="Total 8 9 2" xfId="37646"/>
    <cellStyle name="Total 8_Table 2A-1_EFT (Annual)" xfId="3602"/>
    <cellStyle name="Total 9" xfId="120"/>
    <cellStyle name="Total 9 10" xfId="26675"/>
    <cellStyle name="Total 9 2" xfId="513"/>
    <cellStyle name="Total 9 2 2" xfId="1490"/>
    <cellStyle name="Total 9 2 2 2" xfId="2760"/>
    <cellStyle name="Total 9 2 2 2 2" xfId="6321"/>
    <cellStyle name="Total 9 2 2 2 2 2" xfId="14515"/>
    <cellStyle name="Total 9 2 2 2 2 2 2" xfId="26487"/>
    <cellStyle name="Total 9 2 2 2 2 2 2 2" xfId="47673"/>
    <cellStyle name="Total 9 2 2 2 2 2 3" xfId="37069"/>
    <cellStyle name="Total 9 2 2 2 2 3" xfId="21374"/>
    <cellStyle name="Total 9 2 2 2 2 3 2" xfId="42561"/>
    <cellStyle name="Total 9 2 2 2 2 4" xfId="31977"/>
    <cellStyle name="Total 9 2 2 2 2_Table 2A-1_EFT (Annual)" xfId="9307"/>
    <cellStyle name="Total 9 2 2 2 3" xfId="11857"/>
    <cellStyle name="Total 9 2 2 2 3 2" xfId="23941"/>
    <cellStyle name="Total 9 2 2 2 3 2 2" xfId="45127"/>
    <cellStyle name="Total 9 2 2 2 3 3" xfId="34523"/>
    <cellStyle name="Total 9 2 2 2 4" xfId="18828"/>
    <cellStyle name="Total 9 2 2 2 4 2" xfId="40015"/>
    <cellStyle name="Total 9 2 2 2 5" xfId="29234"/>
    <cellStyle name="Total 9 2 2 2_Table 2A-1_EFT (Annual)" xfId="9306"/>
    <cellStyle name="Total 9 2 2 3" xfId="5051"/>
    <cellStyle name="Total 9 2 2 3 2" xfId="13311"/>
    <cellStyle name="Total 9 2 2 3 2 2" xfId="25317"/>
    <cellStyle name="Total 9 2 2 3 2 2 2" xfId="46503"/>
    <cellStyle name="Total 9 2 2 3 2 3" xfId="35899"/>
    <cellStyle name="Total 9 2 2 3 3" xfId="20204"/>
    <cellStyle name="Total 9 2 2 3 3 2" xfId="41391"/>
    <cellStyle name="Total 9 2 2 3 4" xfId="30708"/>
    <cellStyle name="Total 9 2 2 3_Table 2A-1_EFT (Annual)" xfId="9308"/>
    <cellStyle name="Total 9 2 2 4" xfId="10655"/>
    <cellStyle name="Total 9 2 2 4 2" xfId="22771"/>
    <cellStyle name="Total 9 2 2 4 2 2" xfId="43957"/>
    <cellStyle name="Total 9 2 2 4 3" xfId="33353"/>
    <cellStyle name="Total 9 2 2 5" xfId="17658"/>
    <cellStyle name="Total 9 2 2 5 2" xfId="38845"/>
    <cellStyle name="Total 9 2 2 6" xfId="27965"/>
    <cellStyle name="Total 9 2 2_Table 2A-1_EFT (Annual)" xfId="9305"/>
    <cellStyle name="Total 9 2 3" xfId="1024"/>
    <cellStyle name="Total 9 2 3 2" xfId="4585"/>
    <cellStyle name="Total 9 2 3 2 2" xfId="12845"/>
    <cellStyle name="Total 9 2 3 2 2 2" xfId="24851"/>
    <cellStyle name="Total 9 2 3 2 2 2 2" xfId="46037"/>
    <cellStyle name="Total 9 2 3 2 2 3" xfId="35433"/>
    <cellStyle name="Total 9 2 3 2 3" xfId="19738"/>
    <cellStyle name="Total 9 2 3 2 3 2" xfId="40925"/>
    <cellStyle name="Total 9 2 3 2 4" xfId="30242"/>
    <cellStyle name="Total 9 2 3 2_Table 2A-1_EFT (Annual)" xfId="9310"/>
    <cellStyle name="Total 9 2 3 3" xfId="10189"/>
    <cellStyle name="Total 9 2 3 3 2" xfId="22305"/>
    <cellStyle name="Total 9 2 3 3 2 2" xfId="43491"/>
    <cellStyle name="Total 9 2 3 3 3" xfId="32887"/>
    <cellStyle name="Total 9 2 3 4" xfId="17192"/>
    <cellStyle name="Total 9 2 3 4 2" xfId="38379"/>
    <cellStyle name="Total 9 2 3 5" xfId="27499"/>
    <cellStyle name="Total 9 2 3_Table 2A-1_EFT (Annual)" xfId="9309"/>
    <cellStyle name="Total 9 2 4" xfId="2229"/>
    <cellStyle name="Total 9 2 4 2" xfId="5790"/>
    <cellStyle name="Total 9 2 4 2 2" xfId="14005"/>
    <cellStyle name="Total 9 2 4 2 2 2" xfId="25993"/>
    <cellStyle name="Total 9 2 4 2 2 2 2" xfId="47179"/>
    <cellStyle name="Total 9 2 4 2 2 3" xfId="36575"/>
    <cellStyle name="Total 9 2 4 2 3" xfId="20880"/>
    <cellStyle name="Total 9 2 4 2 3 2" xfId="42067"/>
    <cellStyle name="Total 9 2 4 2 4" xfId="31447"/>
    <cellStyle name="Total 9 2 4 2_Table 2A-1_EFT (Annual)" xfId="9312"/>
    <cellStyle name="Total 9 2 4 3" xfId="11349"/>
    <cellStyle name="Total 9 2 4 3 2" xfId="23447"/>
    <cellStyle name="Total 9 2 4 3 2 2" xfId="44633"/>
    <cellStyle name="Total 9 2 4 3 3" xfId="34029"/>
    <cellStyle name="Total 9 2 4 4" xfId="18334"/>
    <cellStyle name="Total 9 2 4 4 2" xfId="39521"/>
    <cellStyle name="Total 9 2 4 5" xfId="28704"/>
    <cellStyle name="Total 9 2 4_Table 2A-1_EFT (Annual)" xfId="9311"/>
    <cellStyle name="Total 9 2 5" xfId="4083"/>
    <cellStyle name="Total 9 2 5 2" xfId="12407"/>
    <cellStyle name="Total 9 2 5 2 2" xfId="24429"/>
    <cellStyle name="Total 9 2 5 2 2 2" xfId="45615"/>
    <cellStyle name="Total 9 2 5 2 3" xfId="35011"/>
    <cellStyle name="Total 9 2 5 3" xfId="19316"/>
    <cellStyle name="Total 9 2 5 3 2" xfId="40503"/>
    <cellStyle name="Total 9 2 5 4" xfId="29771"/>
    <cellStyle name="Total 9 2 5_Table 2A-1_EFT (Annual)" xfId="9313"/>
    <cellStyle name="Total 9 2 6" xfId="9746"/>
    <cellStyle name="Total 9 2 6 2" xfId="21883"/>
    <cellStyle name="Total 9 2 6 2 2" xfId="43069"/>
    <cellStyle name="Total 9 2 6 3" xfId="32465"/>
    <cellStyle name="Total 9 2 7" xfId="16770"/>
    <cellStyle name="Total 9 2 7 2" xfId="37957"/>
    <cellStyle name="Total 9 2 8" xfId="27028"/>
    <cellStyle name="Total 9 2_Table 2A-1_EFT (Annual)" xfId="3606"/>
    <cellStyle name="Total 9 3" xfId="351"/>
    <cellStyle name="Total 9 3 2" xfId="1334"/>
    <cellStyle name="Total 9 3 2 2" xfId="2604"/>
    <cellStyle name="Total 9 3 2 2 2" xfId="6165"/>
    <cellStyle name="Total 9 3 2 2 2 2" xfId="14359"/>
    <cellStyle name="Total 9 3 2 2 2 2 2" xfId="26331"/>
    <cellStyle name="Total 9 3 2 2 2 2 2 2" xfId="47517"/>
    <cellStyle name="Total 9 3 2 2 2 2 3" xfId="36913"/>
    <cellStyle name="Total 9 3 2 2 2 3" xfId="21218"/>
    <cellStyle name="Total 9 3 2 2 2 3 2" xfId="42405"/>
    <cellStyle name="Total 9 3 2 2 2 4" xfId="31821"/>
    <cellStyle name="Total 9 3 2 2 2_Table 2A-1_EFT (Annual)" xfId="9316"/>
    <cellStyle name="Total 9 3 2 2 3" xfId="11701"/>
    <cellStyle name="Total 9 3 2 2 3 2" xfId="23785"/>
    <cellStyle name="Total 9 3 2 2 3 2 2" xfId="44971"/>
    <cellStyle name="Total 9 3 2 2 3 3" xfId="34367"/>
    <cellStyle name="Total 9 3 2 2 4" xfId="18672"/>
    <cellStyle name="Total 9 3 2 2 4 2" xfId="39859"/>
    <cellStyle name="Total 9 3 2 2 5" xfId="29078"/>
    <cellStyle name="Total 9 3 2 2_Table 2A-1_EFT (Annual)" xfId="9315"/>
    <cellStyle name="Total 9 3 2 3" xfId="4895"/>
    <cellStyle name="Total 9 3 2 3 2" xfId="13155"/>
    <cellStyle name="Total 9 3 2 3 2 2" xfId="25161"/>
    <cellStyle name="Total 9 3 2 3 2 2 2" xfId="46347"/>
    <cellStyle name="Total 9 3 2 3 2 3" xfId="35743"/>
    <cellStyle name="Total 9 3 2 3 3" xfId="20048"/>
    <cellStyle name="Total 9 3 2 3 3 2" xfId="41235"/>
    <cellStyle name="Total 9 3 2 3 4" xfId="30552"/>
    <cellStyle name="Total 9 3 2 3_Table 2A-1_EFT (Annual)" xfId="9317"/>
    <cellStyle name="Total 9 3 2 4" xfId="10499"/>
    <cellStyle name="Total 9 3 2 4 2" xfId="22615"/>
    <cellStyle name="Total 9 3 2 4 2 2" xfId="43801"/>
    <cellStyle name="Total 9 3 2 4 3" xfId="33197"/>
    <cellStyle name="Total 9 3 2 5" xfId="17502"/>
    <cellStyle name="Total 9 3 2 5 2" xfId="38689"/>
    <cellStyle name="Total 9 3 2 6" xfId="27809"/>
    <cellStyle name="Total 9 3 2_Table 2A-1_EFT (Annual)" xfId="9314"/>
    <cellStyle name="Total 9 3 3" xfId="892"/>
    <cellStyle name="Total 9 3 3 2" xfId="4453"/>
    <cellStyle name="Total 9 3 3 2 2" xfId="12715"/>
    <cellStyle name="Total 9 3 3 2 2 2" xfId="24725"/>
    <cellStyle name="Total 9 3 3 2 2 2 2" xfId="45911"/>
    <cellStyle name="Total 9 3 3 2 2 3" xfId="35307"/>
    <cellStyle name="Total 9 3 3 2 3" xfId="19612"/>
    <cellStyle name="Total 9 3 3 2 3 2" xfId="40799"/>
    <cellStyle name="Total 9 3 3 2 4" xfId="30110"/>
    <cellStyle name="Total 9 3 3 2_Table 2A-1_EFT (Annual)" xfId="9319"/>
    <cellStyle name="Total 9 3 3 3" xfId="10062"/>
    <cellStyle name="Total 9 3 3 3 2" xfId="22179"/>
    <cellStyle name="Total 9 3 3 3 2 2" xfId="43365"/>
    <cellStyle name="Total 9 3 3 3 3" xfId="32761"/>
    <cellStyle name="Total 9 3 3 4" xfId="17066"/>
    <cellStyle name="Total 9 3 3 4 2" xfId="38253"/>
    <cellStyle name="Total 9 3 3 5" xfId="27367"/>
    <cellStyle name="Total 9 3 3_Table 2A-1_EFT (Annual)" xfId="9318"/>
    <cellStyle name="Total 9 3 4" xfId="2073"/>
    <cellStyle name="Total 9 3 4 2" xfId="5634"/>
    <cellStyle name="Total 9 3 4 2 2" xfId="13849"/>
    <cellStyle name="Total 9 3 4 2 2 2" xfId="25837"/>
    <cellStyle name="Total 9 3 4 2 2 2 2" xfId="47023"/>
    <cellStyle name="Total 9 3 4 2 2 3" xfId="36419"/>
    <cellStyle name="Total 9 3 4 2 3" xfId="20724"/>
    <cellStyle name="Total 9 3 4 2 3 2" xfId="41911"/>
    <cellStyle name="Total 9 3 4 2 4" xfId="31291"/>
    <cellStyle name="Total 9 3 4 2_Table 2A-1_EFT (Annual)" xfId="9321"/>
    <cellStyle name="Total 9 3 4 3" xfId="11193"/>
    <cellStyle name="Total 9 3 4 3 2" xfId="23291"/>
    <cellStyle name="Total 9 3 4 3 2 2" xfId="44477"/>
    <cellStyle name="Total 9 3 4 3 3" xfId="33873"/>
    <cellStyle name="Total 9 3 4 4" xfId="18178"/>
    <cellStyle name="Total 9 3 4 4 2" xfId="39365"/>
    <cellStyle name="Total 9 3 4 5" xfId="28548"/>
    <cellStyle name="Total 9 3 4_Table 2A-1_EFT (Annual)" xfId="9320"/>
    <cellStyle name="Total 9 3 5" xfId="3921"/>
    <cellStyle name="Total 9 3 5 2" xfId="12249"/>
    <cellStyle name="Total 9 3 5 2 2" xfId="24273"/>
    <cellStyle name="Total 9 3 5 2 2 2" xfId="45459"/>
    <cellStyle name="Total 9 3 5 2 3" xfId="34855"/>
    <cellStyle name="Total 9 3 5 3" xfId="19160"/>
    <cellStyle name="Total 9 3 5 3 2" xfId="40347"/>
    <cellStyle name="Total 9 3 5 4" xfId="29609"/>
    <cellStyle name="Total 9 3 5_Table 2A-1_EFT (Annual)" xfId="9322"/>
    <cellStyle name="Total 9 3 6" xfId="9586"/>
    <cellStyle name="Total 9 3 6 2" xfId="21727"/>
    <cellStyle name="Total 9 3 6 2 2" xfId="42913"/>
    <cellStyle name="Total 9 3 6 3" xfId="32309"/>
    <cellStyle name="Total 9 3 7" xfId="16614"/>
    <cellStyle name="Total 9 3 7 2" xfId="37801"/>
    <cellStyle name="Total 9 3 8" xfId="26866"/>
    <cellStyle name="Total 9 3_Table 2A-1_EFT (Annual)" xfId="3607"/>
    <cellStyle name="Total 9 4" xfId="1168"/>
    <cellStyle name="Total 9 4 2" xfId="2438"/>
    <cellStyle name="Total 9 4 2 2" xfId="5999"/>
    <cellStyle name="Total 9 4 2 2 2" xfId="14193"/>
    <cellStyle name="Total 9 4 2 2 2 2" xfId="26165"/>
    <cellStyle name="Total 9 4 2 2 2 2 2" xfId="47351"/>
    <cellStyle name="Total 9 4 2 2 2 3" xfId="36747"/>
    <cellStyle name="Total 9 4 2 2 3" xfId="21052"/>
    <cellStyle name="Total 9 4 2 2 3 2" xfId="42239"/>
    <cellStyle name="Total 9 4 2 2 4" xfId="31655"/>
    <cellStyle name="Total 9 4 2 2_Table 2A-1_EFT (Annual)" xfId="9325"/>
    <cellStyle name="Total 9 4 2 3" xfId="11535"/>
    <cellStyle name="Total 9 4 2 3 2" xfId="23619"/>
    <cellStyle name="Total 9 4 2 3 2 2" xfId="44805"/>
    <cellStyle name="Total 9 4 2 3 3" xfId="34201"/>
    <cellStyle name="Total 9 4 2 4" xfId="18506"/>
    <cellStyle name="Total 9 4 2 4 2" xfId="39693"/>
    <cellStyle name="Total 9 4 2 5" xfId="28912"/>
    <cellStyle name="Total 9 4 2_Table 2A-1_EFT (Annual)" xfId="9324"/>
    <cellStyle name="Total 9 4 3" xfId="4729"/>
    <cellStyle name="Total 9 4 3 2" xfId="12989"/>
    <cellStyle name="Total 9 4 3 2 2" xfId="24995"/>
    <cellStyle name="Total 9 4 3 2 2 2" xfId="46181"/>
    <cellStyle name="Total 9 4 3 2 3" xfId="35577"/>
    <cellStyle name="Total 9 4 3 3" xfId="19882"/>
    <cellStyle name="Total 9 4 3 3 2" xfId="41069"/>
    <cellStyle name="Total 9 4 3 4" xfId="30386"/>
    <cellStyle name="Total 9 4 3_Table 2A-1_EFT (Annual)" xfId="9326"/>
    <cellStyle name="Total 9 4 4" xfId="10333"/>
    <cellStyle name="Total 9 4 4 2" xfId="22449"/>
    <cellStyle name="Total 9 4 4 2 2" xfId="43635"/>
    <cellStyle name="Total 9 4 4 3" xfId="33031"/>
    <cellStyle name="Total 9 4 5" xfId="17336"/>
    <cellStyle name="Total 9 4 5 2" xfId="38523"/>
    <cellStyle name="Total 9 4 6" xfId="27643"/>
    <cellStyle name="Total 9 4_Table 2A-1_EFT (Annual)" xfId="9323"/>
    <cellStyle name="Total 9 5" xfId="733"/>
    <cellStyle name="Total 9 5 2" xfId="4294"/>
    <cellStyle name="Total 9 5 2 2" xfId="12574"/>
    <cellStyle name="Total 9 5 2 2 2" xfId="24591"/>
    <cellStyle name="Total 9 5 2 2 2 2" xfId="45777"/>
    <cellStyle name="Total 9 5 2 2 3" xfId="35173"/>
    <cellStyle name="Total 9 5 2 3" xfId="19478"/>
    <cellStyle name="Total 9 5 2 3 2" xfId="40665"/>
    <cellStyle name="Total 9 5 2 4" xfId="29951"/>
    <cellStyle name="Total 9 5 2_Table 2A-1_EFT (Annual)" xfId="9328"/>
    <cellStyle name="Total 9 5 3" xfId="9922"/>
    <cellStyle name="Total 9 5 3 2" xfId="22045"/>
    <cellStyle name="Total 9 5 3 2 2" xfId="43231"/>
    <cellStyle name="Total 9 5 3 3" xfId="32627"/>
    <cellStyle name="Total 9 5 4" xfId="16932"/>
    <cellStyle name="Total 9 5 4 2" xfId="38119"/>
    <cellStyle name="Total 9 5 5" xfId="27208"/>
    <cellStyle name="Total 9 5_Table 2A-1_EFT (Annual)" xfId="9327"/>
    <cellStyle name="Total 9 6" xfId="1864"/>
    <cellStyle name="Total 9 6 2" xfId="5425"/>
    <cellStyle name="Total 9 6 2 2" xfId="13640"/>
    <cellStyle name="Total 9 6 2 2 2" xfId="25628"/>
    <cellStyle name="Total 9 6 2 2 2 2" xfId="46814"/>
    <cellStyle name="Total 9 6 2 2 3" xfId="36210"/>
    <cellStyle name="Total 9 6 2 3" xfId="20515"/>
    <cellStyle name="Total 9 6 2 3 2" xfId="41702"/>
    <cellStyle name="Total 9 6 2 4" xfId="31082"/>
    <cellStyle name="Total 9 6 2_Table 2A-1_EFT (Annual)" xfId="9330"/>
    <cellStyle name="Total 9 6 3" xfId="10984"/>
    <cellStyle name="Total 9 6 3 2" xfId="23082"/>
    <cellStyle name="Total 9 6 3 2 2" xfId="44268"/>
    <cellStyle name="Total 9 6 3 3" xfId="33664"/>
    <cellStyle name="Total 9 6 4" xfId="17969"/>
    <cellStyle name="Total 9 6 4 2" xfId="39156"/>
    <cellStyle name="Total 9 6 5" xfId="28339"/>
    <cellStyle name="Total 9 6_Table 2A-1_EFT (Annual)" xfId="9329"/>
    <cellStyle name="Total 9 7" xfId="3709"/>
    <cellStyle name="Total 9 7 2" xfId="12077"/>
    <cellStyle name="Total 9 7 2 2" xfId="24107"/>
    <cellStyle name="Total 9 7 2 2 2" xfId="45293"/>
    <cellStyle name="Total 9 7 2 3" xfId="34689"/>
    <cellStyle name="Total 9 7 3" xfId="18994"/>
    <cellStyle name="Total 9 7 3 2" xfId="40181"/>
    <cellStyle name="Total 9 7 4" xfId="29418"/>
    <cellStyle name="Total 9 7_Table 2A-1_EFT (Annual)" xfId="9331"/>
    <cellStyle name="Total 9 8" xfId="9396"/>
    <cellStyle name="Total 9 8 2" xfId="21561"/>
    <cellStyle name="Total 9 8 2 2" xfId="42747"/>
    <cellStyle name="Total 9 8 3" xfId="32143"/>
    <cellStyle name="Total 9 9" xfId="16448"/>
    <cellStyle name="Total 9 9 2" xfId="37635"/>
    <cellStyle name="Total 9_Table 2A-1_EFT (Annual)" xfId="3605"/>
    <cellStyle name="Warning Text" xfId="52" builtinId="11" customBuiltin="1"/>
    <cellStyle name="Warning Text 2" xfId="297"/>
    <cellStyle name="Warning Text 3" xfId="701"/>
    <cellStyle name="Warning Text 4" xfId="16015"/>
  </cellStyles>
  <dxfs count="74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FF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000080"/>
      <color rgb="FFCCFFCC"/>
      <color rgb="FFFFFFCC"/>
      <color rgb="FFCCFFFF"/>
      <color rgb="FFCCECFF"/>
      <color rgb="FF66FF66"/>
      <color rgb="FFFFFF99"/>
      <color rgb="FFCCCCFF"/>
      <color rgb="FF99CC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9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28" customWidth="1"/>
    <col min="2" max="2" width="27.42578125" style="28" customWidth="1"/>
    <col min="3" max="3" width="12.140625" style="28" bestFit="1" customWidth="1"/>
    <col min="4" max="4" width="10" style="28" customWidth="1"/>
    <col min="5" max="5" width="14.140625" style="28" customWidth="1"/>
    <col min="6" max="6" width="10" style="28" customWidth="1"/>
    <col min="7" max="7" width="14.140625" style="28" customWidth="1"/>
    <col min="8" max="8" width="11.5703125" style="28" customWidth="1"/>
    <col min="9" max="9" width="10" style="28" customWidth="1"/>
    <col min="10" max="10" width="11.28515625" style="28" customWidth="1"/>
    <col min="11" max="11" width="11.5703125" style="28" customWidth="1"/>
    <col min="12" max="12" width="10" style="28" customWidth="1"/>
    <col min="13" max="13" width="11.28515625" style="28" customWidth="1"/>
    <col min="14" max="14" width="11.5703125" style="28" customWidth="1"/>
    <col min="15" max="15" width="10" style="28" customWidth="1"/>
    <col min="16" max="16" width="11.28515625" style="28" customWidth="1"/>
    <col min="17" max="17" width="11.5703125" style="28" customWidth="1"/>
    <col min="18" max="18" width="10" style="28" customWidth="1"/>
    <col min="19" max="19" width="11.28515625" style="28" customWidth="1"/>
    <col min="20" max="20" width="13.140625" style="28" customWidth="1"/>
    <col min="21" max="24" width="14.85546875" style="28" customWidth="1"/>
    <col min="25" max="25" width="12.7109375" style="28" customWidth="1"/>
    <col min="26" max="26" width="14.85546875" style="28" customWidth="1"/>
    <col min="27" max="27" width="16.28515625" style="28" customWidth="1"/>
    <col min="28" max="28" width="17.28515625" style="28" bestFit="1" customWidth="1"/>
    <col min="29" max="31" width="15.28515625" style="28" customWidth="1"/>
    <col min="32" max="32" width="18.85546875" style="28" customWidth="1"/>
    <col min="33" max="16384" width="8.85546875" style="28"/>
  </cols>
  <sheetData>
    <row r="1" spans="1:32" ht="19.899999999999999" customHeight="1" x14ac:dyDescent="0.2">
      <c r="A1" s="1874" t="s">
        <v>453</v>
      </c>
      <c r="B1" s="1875"/>
      <c r="C1" s="1859" t="s">
        <v>350</v>
      </c>
      <c r="D1" s="1860"/>
      <c r="E1" s="1860"/>
      <c r="F1" s="1860"/>
      <c r="G1" s="1860"/>
      <c r="H1" s="1860"/>
      <c r="I1" s="1860"/>
      <c r="J1" s="1861"/>
      <c r="K1" s="1876" t="s">
        <v>350</v>
      </c>
      <c r="L1" s="1877"/>
      <c r="M1" s="1877"/>
      <c r="N1" s="1877"/>
      <c r="O1" s="1877"/>
      <c r="P1" s="1877"/>
      <c r="Q1" s="1877"/>
      <c r="R1" s="1877"/>
      <c r="S1" s="1877"/>
      <c r="T1" s="1878"/>
      <c r="U1" s="1859" t="s">
        <v>350</v>
      </c>
      <c r="V1" s="1860"/>
      <c r="W1" s="1860"/>
      <c r="X1" s="1860"/>
      <c r="Y1" s="1860"/>
      <c r="Z1" s="1860"/>
      <c r="AA1" s="1861"/>
      <c r="AB1" s="1859" t="s">
        <v>350</v>
      </c>
      <c r="AC1" s="1860"/>
      <c r="AD1" s="1860"/>
      <c r="AE1" s="1860"/>
      <c r="AF1" s="1861"/>
    </row>
    <row r="2" spans="1:32" ht="39.75" customHeight="1" x14ac:dyDescent="0.2">
      <c r="A2" s="1875"/>
      <c r="B2" s="1875"/>
      <c r="C2" s="1862" t="s">
        <v>1182</v>
      </c>
      <c r="D2" s="1864" t="s">
        <v>1255</v>
      </c>
      <c r="E2" s="1865"/>
      <c r="F2" s="1865"/>
      <c r="G2" s="1866"/>
      <c r="H2" s="1864" t="s">
        <v>844</v>
      </c>
      <c r="I2" s="1867"/>
      <c r="J2" s="1868"/>
      <c r="K2" s="1864" t="s">
        <v>841</v>
      </c>
      <c r="L2" s="1867"/>
      <c r="M2" s="1868"/>
      <c r="N2" s="1864" t="s">
        <v>842</v>
      </c>
      <c r="O2" s="1867"/>
      <c r="P2" s="1868"/>
      <c r="Q2" s="1864" t="s">
        <v>843</v>
      </c>
      <c r="R2" s="1867"/>
      <c r="S2" s="1868"/>
      <c r="T2" s="1862" t="s">
        <v>465</v>
      </c>
      <c r="U2" s="1869" t="s">
        <v>242</v>
      </c>
      <c r="V2" s="1869"/>
      <c r="W2" s="1869"/>
      <c r="X2" s="1862" t="s">
        <v>466</v>
      </c>
      <c r="Y2" s="1870" t="s">
        <v>1103</v>
      </c>
      <c r="Z2" s="1870" t="s">
        <v>467</v>
      </c>
      <c r="AA2" s="1869" t="s">
        <v>1258</v>
      </c>
      <c r="AB2" s="1862" t="s">
        <v>850</v>
      </c>
      <c r="AC2" s="1862" t="s">
        <v>1101</v>
      </c>
      <c r="AD2" s="1862" t="s">
        <v>283</v>
      </c>
      <c r="AE2" s="1862" t="s">
        <v>401</v>
      </c>
      <c r="AF2" s="1862" t="s">
        <v>851</v>
      </c>
    </row>
    <row r="3" spans="1:32" ht="91.5" customHeight="1" x14ac:dyDescent="0.2">
      <c r="A3" s="1875"/>
      <c r="B3" s="1875"/>
      <c r="C3" s="1863"/>
      <c r="D3" s="1578" t="s">
        <v>424</v>
      </c>
      <c r="E3" s="1578" t="s">
        <v>558</v>
      </c>
      <c r="F3" s="1578" t="s">
        <v>424</v>
      </c>
      <c r="G3" s="1578" t="s">
        <v>557</v>
      </c>
      <c r="H3" s="1578" t="s">
        <v>1183</v>
      </c>
      <c r="I3" s="1578" t="s">
        <v>424</v>
      </c>
      <c r="J3" s="1578" t="s">
        <v>364</v>
      </c>
      <c r="K3" s="1578" t="s">
        <v>1184</v>
      </c>
      <c r="L3" s="1578" t="s">
        <v>424</v>
      </c>
      <c r="M3" s="1578" t="s">
        <v>364</v>
      </c>
      <c r="N3" s="1578" t="s">
        <v>1185</v>
      </c>
      <c r="O3" s="1578" t="s">
        <v>424</v>
      </c>
      <c r="P3" s="1578" t="s">
        <v>364</v>
      </c>
      <c r="Q3" s="1578" t="s">
        <v>1185</v>
      </c>
      <c r="R3" s="1578" t="s">
        <v>424</v>
      </c>
      <c r="S3" s="1578" t="s">
        <v>364</v>
      </c>
      <c r="T3" s="1862"/>
      <c r="U3" s="1569" t="s">
        <v>1169</v>
      </c>
      <c r="V3" s="1569" t="s">
        <v>1170</v>
      </c>
      <c r="W3" s="1569" t="s">
        <v>243</v>
      </c>
      <c r="X3" s="1862"/>
      <c r="Y3" s="1871"/>
      <c r="Z3" s="1871"/>
      <c r="AA3" s="1869"/>
      <c r="AB3" s="1862"/>
      <c r="AC3" s="1862"/>
      <c r="AD3" s="1862"/>
      <c r="AE3" s="1862"/>
      <c r="AF3" s="1862"/>
    </row>
    <row r="4" spans="1:32" ht="14.25" customHeight="1" x14ac:dyDescent="0.2">
      <c r="A4" s="195"/>
      <c r="B4" s="196"/>
      <c r="C4" s="1579">
        <v>1</v>
      </c>
      <c r="D4" s="1579">
        <f t="shared" ref="D4:AA4" si="0">C4+1</f>
        <v>2</v>
      </c>
      <c r="E4" s="1579">
        <f t="shared" si="0"/>
        <v>3</v>
      </c>
      <c r="F4" s="1579">
        <f>E4+1</f>
        <v>4</v>
      </c>
      <c r="G4" s="1579">
        <f>F4+1</f>
        <v>5</v>
      </c>
      <c r="H4" s="1579">
        <f>G4+1</f>
        <v>6</v>
      </c>
      <c r="I4" s="1579">
        <f t="shared" si="0"/>
        <v>7</v>
      </c>
      <c r="J4" s="1579">
        <f t="shared" si="0"/>
        <v>8</v>
      </c>
      <c r="K4" s="1579">
        <f t="shared" si="0"/>
        <v>9</v>
      </c>
      <c r="L4" s="1579">
        <f t="shared" si="0"/>
        <v>10</v>
      </c>
      <c r="M4" s="1579">
        <f t="shared" si="0"/>
        <v>11</v>
      </c>
      <c r="N4" s="1579">
        <f t="shared" si="0"/>
        <v>12</v>
      </c>
      <c r="O4" s="1579">
        <f t="shared" si="0"/>
        <v>13</v>
      </c>
      <c r="P4" s="1579">
        <f t="shared" si="0"/>
        <v>14</v>
      </c>
      <c r="Q4" s="1579">
        <f t="shared" si="0"/>
        <v>15</v>
      </c>
      <c r="R4" s="1579">
        <f t="shared" si="0"/>
        <v>16</v>
      </c>
      <c r="S4" s="1579">
        <f t="shared" si="0"/>
        <v>17</v>
      </c>
      <c r="T4" s="1579">
        <f t="shared" si="0"/>
        <v>18</v>
      </c>
      <c r="U4" s="1579">
        <f t="shared" si="0"/>
        <v>19</v>
      </c>
      <c r="V4" s="1579">
        <f t="shared" si="0"/>
        <v>20</v>
      </c>
      <c r="W4" s="1579">
        <f t="shared" si="0"/>
        <v>21</v>
      </c>
      <c r="X4" s="1579">
        <f t="shared" si="0"/>
        <v>22</v>
      </c>
      <c r="Y4" s="1579">
        <f t="shared" si="0"/>
        <v>23</v>
      </c>
      <c r="Z4" s="1579">
        <f t="shared" si="0"/>
        <v>24</v>
      </c>
      <c r="AA4" s="1579">
        <f t="shared" si="0"/>
        <v>25</v>
      </c>
      <c r="AB4" s="1579">
        <f>AA4+1</f>
        <v>26</v>
      </c>
      <c r="AC4" s="1579">
        <f>AB4+1</f>
        <v>27</v>
      </c>
      <c r="AD4" s="1579">
        <f>AC4+1</f>
        <v>28</v>
      </c>
      <c r="AE4" s="1579">
        <f>AD4+1</f>
        <v>29</v>
      </c>
      <c r="AF4" s="1579">
        <f>AE4+1</f>
        <v>30</v>
      </c>
    </row>
    <row r="5" spans="1:32" s="771" customFormat="1" ht="32.25" customHeight="1" x14ac:dyDescent="0.2">
      <c r="A5" s="768"/>
      <c r="B5" s="769"/>
      <c r="C5" s="1577" t="s">
        <v>1480</v>
      </c>
      <c r="D5" s="1577" t="s">
        <v>1143</v>
      </c>
      <c r="E5" s="1577" t="s">
        <v>740</v>
      </c>
      <c r="F5" s="1577" t="s">
        <v>700</v>
      </c>
      <c r="G5" s="1577" t="s">
        <v>678</v>
      </c>
      <c r="H5" s="1577" t="s">
        <v>840</v>
      </c>
      <c r="I5" s="1577" t="s">
        <v>1144</v>
      </c>
      <c r="J5" s="1577" t="s">
        <v>748</v>
      </c>
      <c r="K5" s="1577" t="s">
        <v>839</v>
      </c>
      <c r="L5" s="1577" t="s">
        <v>1145</v>
      </c>
      <c r="M5" s="1577" t="s">
        <v>749</v>
      </c>
      <c r="N5" s="1577" t="s">
        <v>837</v>
      </c>
      <c r="O5" s="1577" t="s">
        <v>1146</v>
      </c>
      <c r="P5" s="1577" t="s">
        <v>750</v>
      </c>
      <c r="Q5" s="1577" t="s">
        <v>838</v>
      </c>
      <c r="R5" s="1577" t="s">
        <v>1147</v>
      </c>
      <c r="S5" s="1577" t="s">
        <v>751</v>
      </c>
      <c r="T5" s="1577" t="s">
        <v>752</v>
      </c>
      <c r="U5" s="1577" t="s">
        <v>833</v>
      </c>
      <c r="V5" s="1577" t="s">
        <v>834</v>
      </c>
      <c r="W5" s="1577" t="s">
        <v>753</v>
      </c>
      <c r="X5" s="1577" t="s">
        <v>754</v>
      </c>
      <c r="Y5" s="1577" t="s">
        <v>755</v>
      </c>
      <c r="Z5" s="1577" t="s">
        <v>756</v>
      </c>
      <c r="AA5" s="1577" t="s">
        <v>744</v>
      </c>
      <c r="AB5" s="1577" t="s">
        <v>1481</v>
      </c>
      <c r="AC5" s="1577" t="s">
        <v>1482</v>
      </c>
      <c r="AD5" s="1577" t="s">
        <v>757</v>
      </c>
      <c r="AE5" s="1577" t="s">
        <v>849</v>
      </c>
      <c r="AF5" s="1577" t="s">
        <v>1497</v>
      </c>
    </row>
    <row r="6" spans="1:32" s="771" customFormat="1" ht="36" hidden="1" customHeight="1" x14ac:dyDescent="0.2">
      <c r="A6" s="772"/>
      <c r="B6" s="773"/>
      <c r="C6" s="645" t="s">
        <v>592</v>
      </c>
      <c r="D6" s="645" t="s">
        <v>592</v>
      </c>
      <c r="E6" s="645" t="s">
        <v>593</v>
      </c>
      <c r="F6" s="645" t="s">
        <v>703</v>
      </c>
      <c r="G6" s="645" t="s">
        <v>593</v>
      </c>
      <c r="H6" s="645" t="s">
        <v>665</v>
      </c>
      <c r="I6" s="645" t="s">
        <v>592</v>
      </c>
      <c r="J6" s="645" t="s">
        <v>593</v>
      </c>
      <c r="K6" s="645" t="s">
        <v>665</v>
      </c>
      <c r="L6" s="645" t="s">
        <v>592</v>
      </c>
      <c r="M6" s="645" t="s">
        <v>593</v>
      </c>
      <c r="N6" s="645" t="s">
        <v>665</v>
      </c>
      <c r="O6" s="645" t="s">
        <v>592</v>
      </c>
      <c r="P6" s="645" t="s">
        <v>593</v>
      </c>
      <c r="Q6" s="645" t="s">
        <v>665</v>
      </c>
      <c r="R6" s="645" t="s">
        <v>592</v>
      </c>
      <c r="S6" s="645" t="s">
        <v>593</v>
      </c>
      <c r="T6" s="645" t="s">
        <v>593</v>
      </c>
      <c r="U6" s="645" t="s">
        <v>743</v>
      </c>
      <c r="V6" s="645" t="s">
        <v>743</v>
      </c>
      <c r="W6" s="645" t="s">
        <v>593</v>
      </c>
      <c r="X6" s="645" t="s">
        <v>593</v>
      </c>
      <c r="Y6" s="645" t="s">
        <v>593</v>
      </c>
      <c r="Z6" s="645" t="s">
        <v>593</v>
      </c>
      <c r="AA6" s="645" t="s">
        <v>744</v>
      </c>
      <c r="AB6" s="645" t="s">
        <v>758</v>
      </c>
      <c r="AC6" s="645" t="s">
        <v>745</v>
      </c>
      <c r="AD6" s="645" t="s">
        <v>593</v>
      </c>
      <c r="AE6" s="645" t="s">
        <v>593</v>
      </c>
      <c r="AF6" s="645" t="s">
        <v>759</v>
      </c>
    </row>
    <row r="7" spans="1:32" ht="16.149999999999999" customHeight="1" x14ac:dyDescent="0.2">
      <c r="A7" s="11">
        <v>1</v>
      </c>
      <c r="B7" s="12" t="s">
        <v>5</v>
      </c>
      <c r="C7" s="186">
        <f>'5A2A_NewVision'!C7+'5A2B_Glencoe'!C7+'5A2C_ISL'!C7+'5A2D_Avoyelles'!C7+'5A2E_Delhi'!C7+'5A2F_BelleChasse'!C7+'5A2H_MAX'!C7</f>
        <v>0</v>
      </c>
      <c r="D7" s="13">
        <f>'9_Per Pupil Summary'!O6</f>
        <v>7373.1516863562529</v>
      </c>
      <c r="E7" s="17">
        <f>'5A2A_NewVision'!E7+'5A2B_Glencoe'!E7+'5A2C_ISL'!E7+'5A2D_Avoyelles'!E7+'5A2E_Delhi'!E7+'5A2F_BelleChasse'!E7+'5A2H_MAX'!E7</f>
        <v>0</v>
      </c>
      <c r="F7" s="17"/>
      <c r="G7" s="17">
        <f>'5A2A_NewVision'!G7+'5A2B_Glencoe'!G7+'5A2C_ISL'!G7+'5A2D_Avoyelles'!G7+'5A2E_Delhi'!G7+'5A2F_BelleChasse'!G7+'5A2H_MAX'!G7</f>
        <v>0</v>
      </c>
      <c r="H7" s="199">
        <f>'5A2A_NewVision'!H7+'5A2B_Glencoe'!H7+'5A2C_ISL'!H7+'5A2D_Avoyelles'!H7+'5A2E_Delhi'!H7+'5A2F_BelleChasse'!H7+'5A2H_MAX'!H7</f>
        <v>0</v>
      </c>
      <c r="I7" s="13">
        <f>'9_Per Pupil Summary'!I6</f>
        <v>671.98452207751234</v>
      </c>
      <c r="J7" s="17">
        <f>'5A2A_NewVision'!J7+'5A2B_Glencoe'!J7+'5A2C_ISL'!J7+'5A2D_Avoyelles'!J7+'5A2E_Delhi'!J7+'5A2F_BelleChasse'!J7+'5A2H_MAX'!J7</f>
        <v>0</v>
      </c>
      <c r="K7" s="199">
        <f>'5A2A_NewVision'!K7+'5A2B_Glencoe'!K7+'5A2C_ISL'!K7+'5A2D_Avoyelles'!K7+'5A2E_Delhi'!K7+'5A2F_BelleChasse'!K7+'5A2H_MAX'!K7</f>
        <v>0</v>
      </c>
      <c r="L7" s="13">
        <f>'9_Per Pupil Summary'!J6</f>
        <v>183.26850602113973</v>
      </c>
      <c r="M7" s="17">
        <f>'5A2A_NewVision'!M7+'5A2B_Glencoe'!M7+'5A2C_ISL'!M7+'5A2D_Avoyelles'!M7+'5A2E_Delhi'!M7+'5A2F_BelleChasse'!M7+'5A2H_MAX'!M7</f>
        <v>0</v>
      </c>
      <c r="N7" s="199">
        <f>'5A2A_NewVision'!N7+'5A2B_Glencoe'!N7+'5A2C_ISL'!N7+'5A2D_Avoyelles'!N7+'5A2E_Delhi'!N7+'5A2F_BelleChasse'!N7+'5A2H_MAX'!N7</f>
        <v>0</v>
      </c>
      <c r="O7" s="13">
        <f>'9_Per Pupil Summary'!K6</f>
        <v>4581.7126505284932</v>
      </c>
      <c r="P7" s="17">
        <f>'5A2A_NewVision'!P7+'5A2B_Glencoe'!P7+'5A2C_ISL'!P7+'5A2D_Avoyelles'!P7+'5A2E_Delhi'!P7+'5A2F_BelleChasse'!P7+'5A2H_MAX'!P7</f>
        <v>0</v>
      </c>
      <c r="Q7" s="199">
        <f>'5A2A_NewVision'!Q7+'5A2B_Glencoe'!Q7+'5A2C_ISL'!Q7+'5A2D_Avoyelles'!Q7+'5A2E_Delhi'!Q7+'5A2F_BelleChasse'!Q7+'5A2H_MAX'!Q7</f>
        <v>0</v>
      </c>
      <c r="R7" s="13">
        <f>'9_Per Pupil Summary'!L6</f>
        <v>1832.6850602113973</v>
      </c>
      <c r="S7" s="17">
        <f>'5A2A_NewVision'!S7+'5A2B_Glencoe'!S7+'5A2C_ISL'!S7+'5A2D_Avoyelles'!S7+'5A2E_Delhi'!S7+'5A2F_BelleChasse'!S7+'5A2H_MAX'!S7</f>
        <v>0</v>
      </c>
      <c r="T7" s="20">
        <f>'5A2A_NewVision'!T7+'5A2B_Glencoe'!T7+'5A2C_ISL'!T7+'5A2D_Avoyelles'!T7+'5A2E_Delhi'!T7+'5A2F_BelleChasse'!T7+'5A2H_MAX'!T7</f>
        <v>0</v>
      </c>
      <c r="U7" s="13">
        <f>'5A2A_NewVision'!U7+'5A2B_Glencoe'!U7+'5A2C_ISL'!U7+'5A2D_Avoyelles'!U7+'5A2E_Delhi'!U7+'5A2F_BelleChasse'!U7+'5A2H_MAX'!U7</f>
        <v>0</v>
      </c>
      <c r="V7" s="13">
        <f>'5A2A_NewVision'!V7+'5A2B_Glencoe'!V7+'5A2C_ISL'!V7+'5A2D_Avoyelles'!V7+'5A2E_Delhi'!V7+'5A2F_BelleChasse'!V7+'5A2H_MAX'!V7</f>
        <v>0</v>
      </c>
      <c r="W7" s="14">
        <f>'5A2A_NewVision'!W7+'5A2B_Glencoe'!W7+'5A2C_ISL'!W7+'5A2D_Avoyelles'!W7+'5A2E_Delhi'!W7+'5A2F_BelleChasse'!W7+'5A2H_MAX'!W7</f>
        <v>0</v>
      </c>
      <c r="X7" s="20">
        <f>'5A2A_NewVision'!X7+'5A2B_Glencoe'!X7+'5A2C_ISL'!X7+'5A2D_Avoyelles'!X7+'5A2E_Delhi'!X7+'5A2F_BelleChasse'!X7+'5A2H_MAX'!X7</f>
        <v>0</v>
      </c>
      <c r="Y7" s="17">
        <f>'5A2A_NewVision'!Y7+'5A2B_Glencoe'!Y7+'5A2C_ISL'!Y7+'5A2D_Avoyelles'!Y7+'5A2E_Delhi'!Y7+'5A2F_BelleChasse'!Y7+'5A2H_MAX'!Y7</f>
        <v>0</v>
      </c>
      <c r="Z7" s="20">
        <f>'5A2A_NewVision'!Z7+'5A2B_Glencoe'!Z7+'5A2C_ISL'!Z7+'5A2D_Avoyelles'!Z7+'5A2E_Delhi'!Z7+'5A2F_BelleChasse'!Z7+'5A2H_MAX'!Z7</f>
        <v>0</v>
      </c>
      <c r="AA7" s="13">
        <f>'5A2A_NewVision'!AA7+'5A2B_Glencoe'!AA7+'5A2C_ISL'!AA7+'5A2D_Avoyelles'!AA7+'5A2E_Delhi'!AA7+'5A2F_BelleChasse'!AA7+'5A2H_MAX'!AA7</f>
        <v>0</v>
      </c>
      <c r="AB7" s="20">
        <f>'5A2A_NewVision'!AB7+'5A2B_Glencoe'!AB7+'5A2C_ISL'!AB7+'5A2D_Avoyelles'!AB7+'5A2E_Delhi'!AB7+'5A2F_BelleChasse'!AB7+'5A2H_MAX'!AB7</f>
        <v>0</v>
      </c>
      <c r="AC7" s="13">
        <f>'5A2A_NewVision'!AC7+'5A2B_Glencoe'!AC7+'5A2C_ISL'!AC7+'5A2D_Avoyelles'!AC7+'5A2E_Delhi'!AC7+'5A2F_BelleChasse'!AC7+'5A2H_MAX'!AC7</f>
        <v>0</v>
      </c>
      <c r="AD7" s="13">
        <f>'5A2A_NewVision'!AD7+'5A2B_Glencoe'!AD7+'5A2C_ISL'!AD7+'5A2D_Avoyelles'!AD7+'5A2E_Delhi'!AD7+'5A2F_BelleChasse'!AD7+'5A2H_MAX'!AD7</f>
        <v>0</v>
      </c>
      <c r="AE7" s="20">
        <f>'5A2A_NewVision'!AE7+'5A2B_Glencoe'!AE7+'5A2C_ISL'!AE7+'5A2D_Avoyelles'!AE7+'5A2E_Delhi'!AE7+'5A2F_BelleChasse'!AE7+'5A2H_MAX'!AE7</f>
        <v>0</v>
      </c>
      <c r="AF7" s="24">
        <f>'5A2A_NewVision'!AF7+'5A2B_Glencoe'!AF7+'5A2C_ISL'!AF7+'5A2D_Avoyelles'!AF7+'5A2E_Delhi'!AF7+'5A2F_BelleChasse'!AF7+'5A2H_MAX'!AF7</f>
        <v>0</v>
      </c>
    </row>
    <row r="8" spans="1:32" ht="16.149999999999999" customHeight="1" x14ac:dyDescent="0.2">
      <c r="A8" s="7">
        <v>2</v>
      </c>
      <c r="B8" s="8" t="s">
        <v>6</v>
      </c>
      <c r="C8" s="187">
        <f>'5A2A_NewVision'!C8+'5A2B_Glencoe'!C8+'5A2C_ISL'!C8+'5A2D_Avoyelles'!C8+'5A2E_Delhi'!C8+'5A2F_BelleChasse'!C8+'5A2H_MAX'!C8</f>
        <v>0</v>
      </c>
      <c r="D8" s="9">
        <f>'9_Per Pupil Summary'!O7</f>
        <v>8835.3817659082342</v>
      </c>
      <c r="E8" s="18">
        <f>'5A2A_NewVision'!E8+'5A2B_Glencoe'!E8+'5A2C_ISL'!E8+'5A2D_Avoyelles'!E8+'5A2E_Delhi'!E8+'5A2F_BelleChasse'!E8+'5A2H_MAX'!E8</f>
        <v>0</v>
      </c>
      <c r="F8" s="18"/>
      <c r="G8" s="18">
        <f>'5A2A_NewVision'!G8+'5A2B_Glencoe'!G8+'5A2C_ISL'!G8+'5A2D_Avoyelles'!G8+'5A2E_Delhi'!G8+'5A2F_BelleChasse'!G8+'5A2H_MAX'!G8</f>
        <v>0</v>
      </c>
      <c r="H8" s="200">
        <f>'5A2A_NewVision'!H8+'5A2B_Glencoe'!H8+'5A2C_ISL'!H8+'5A2D_Avoyelles'!H8+'5A2E_Delhi'!H8+'5A2F_BelleChasse'!H8+'5A2H_MAX'!H8</f>
        <v>0</v>
      </c>
      <c r="I8" s="9">
        <f>'9_Per Pupil Summary'!I7</f>
        <v>741.11517174588448</v>
      </c>
      <c r="J8" s="18">
        <f>'5A2A_NewVision'!J8+'5A2B_Glencoe'!J8+'5A2C_ISL'!J8+'5A2D_Avoyelles'!J8+'5A2E_Delhi'!J8+'5A2F_BelleChasse'!J8+'5A2H_MAX'!J8</f>
        <v>0</v>
      </c>
      <c r="K8" s="200">
        <f>'5A2A_NewVision'!K8+'5A2B_Glencoe'!K8+'5A2C_ISL'!K8+'5A2D_Avoyelles'!K8+'5A2E_Delhi'!K8+'5A2F_BelleChasse'!K8+'5A2H_MAX'!K8</f>
        <v>0</v>
      </c>
      <c r="L8" s="9">
        <f>'9_Per Pupil Summary'!J7</f>
        <v>202.12231956705944</v>
      </c>
      <c r="M8" s="18">
        <f>'5A2A_NewVision'!M8+'5A2B_Glencoe'!M8+'5A2C_ISL'!M8+'5A2D_Avoyelles'!M8+'5A2E_Delhi'!M8+'5A2F_BelleChasse'!M8+'5A2H_MAX'!M8</f>
        <v>0</v>
      </c>
      <c r="N8" s="200">
        <f>'5A2A_NewVision'!N8+'5A2B_Glencoe'!N8+'5A2C_ISL'!N8+'5A2D_Avoyelles'!N8+'5A2E_Delhi'!N8+'5A2F_BelleChasse'!N8+'5A2H_MAX'!N8</f>
        <v>0</v>
      </c>
      <c r="O8" s="9">
        <f>'9_Per Pupil Summary'!K7</f>
        <v>5053.0579891764864</v>
      </c>
      <c r="P8" s="18">
        <f>'5A2A_NewVision'!P8+'5A2B_Glencoe'!P8+'5A2C_ISL'!P8+'5A2D_Avoyelles'!P8+'5A2E_Delhi'!P8+'5A2F_BelleChasse'!P8+'5A2H_MAX'!P8</f>
        <v>0</v>
      </c>
      <c r="Q8" s="200">
        <f>'5A2A_NewVision'!Q8+'5A2B_Glencoe'!Q8+'5A2C_ISL'!Q8+'5A2D_Avoyelles'!Q8+'5A2E_Delhi'!Q8+'5A2F_BelleChasse'!Q8+'5A2H_MAX'!Q8</f>
        <v>0</v>
      </c>
      <c r="R8" s="9">
        <f>'9_Per Pupil Summary'!L7</f>
        <v>2021.2231956705944</v>
      </c>
      <c r="S8" s="18">
        <f>'5A2A_NewVision'!S8+'5A2B_Glencoe'!S8+'5A2C_ISL'!S8+'5A2D_Avoyelles'!S8+'5A2E_Delhi'!S8+'5A2F_BelleChasse'!S8+'5A2H_MAX'!S8</f>
        <v>0</v>
      </c>
      <c r="T8" s="21">
        <f>'5A2A_NewVision'!T8+'5A2B_Glencoe'!T8+'5A2C_ISL'!T8+'5A2D_Avoyelles'!T8+'5A2E_Delhi'!T8+'5A2F_BelleChasse'!T8+'5A2H_MAX'!T8</f>
        <v>0</v>
      </c>
      <c r="U8" s="9">
        <f>'5A2A_NewVision'!U8+'5A2B_Glencoe'!U8+'5A2C_ISL'!U8+'5A2D_Avoyelles'!U8+'5A2E_Delhi'!U8+'5A2F_BelleChasse'!U8+'5A2H_MAX'!U8</f>
        <v>0</v>
      </c>
      <c r="V8" s="9">
        <f>'5A2A_NewVision'!V8+'5A2B_Glencoe'!V8+'5A2C_ISL'!V8+'5A2D_Avoyelles'!V8+'5A2E_Delhi'!V8+'5A2F_BelleChasse'!V8+'5A2H_MAX'!V8</f>
        <v>0</v>
      </c>
      <c r="W8" s="10">
        <f>'5A2A_NewVision'!W8+'5A2B_Glencoe'!W8+'5A2C_ISL'!W8+'5A2D_Avoyelles'!W8+'5A2E_Delhi'!W8+'5A2F_BelleChasse'!W8+'5A2H_MAX'!W8</f>
        <v>0</v>
      </c>
      <c r="X8" s="21">
        <f>'5A2A_NewVision'!X8+'5A2B_Glencoe'!X8+'5A2C_ISL'!X8+'5A2D_Avoyelles'!X8+'5A2E_Delhi'!X8+'5A2F_BelleChasse'!X8+'5A2H_MAX'!X8</f>
        <v>0</v>
      </c>
      <c r="Y8" s="18">
        <f>'5A2A_NewVision'!Y8+'5A2B_Glencoe'!Y8+'5A2C_ISL'!Y8+'5A2D_Avoyelles'!Y8+'5A2E_Delhi'!Y8+'5A2F_BelleChasse'!Y8+'5A2H_MAX'!Y8</f>
        <v>0</v>
      </c>
      <c r="Z8" s="21">
        <f>'5A2A_NewVision'!Z8+'5A2B_Glencoe'!Z8+'5A2C_ISL'!Z8+'5A2D_Avoyelles'!Z8+'5A2E_Delhi'!Z8+'5A2F_BelleChasse'!Z8+'5A2H_MAX'!Z8</f>
        <v>0</v>
      </c>
      <c r="AA8" s="9">
        <f>'5A2A_NewVision'!AA8+'5A2B_Glencoe'!AA8+'5A2C_ISL'!AA8+'5A2D_Avoyelles'!AA8+'5A2E_Delhi'!AA8+'5A2F_BelleChasse'!AA8+'5A2H_MAX'!AA8</f>
        <v>0</v>
      </c>
      <c r="AB8" s="21">
        <f>'5A2A_NewVision'!AB8+'5A2B_Glencoe'!AB8+'5A2C_ISL'!AB8+'5A2D_Avoyelles'!AB8+'5A2E_Delhi'!AB8+'5A2F_BelleChasse'!AB8+'5A2H_MAX'!AB8</f>
        <v>0</v>
      </c>
      <c r="AC8" s="9">
        <f>'5A2A_NewVision'!AC8+'5A2B_Glencoe'!AC8+'5A2C_ISL'!AC8+'5A2D_Avoyelles'!AC8+'5A2E_Delhi'!AC8+'5A2F_BelleChasse'!AC8+'5A2H_MAX'!AC8</f>
        <v>0</v>
      </c>
      <c r="AD8" s="9">
        <f>'5A2A_NewVision'!AD8+'5A2B_Glencoe'!AD8+'5A2C_ISL'!AD8+'5A2D_Avoyelles'!AD8+'5A2E_Delhi'!AD8+'5A2F_BelleChasse'!AD8+'5A2H_MAX'!AD8</f>
        <v>0</v>
      </c>
      <c r="AE8" s="21">
        <f>'5A2A_NewVision'!AE8+'5A2B_Glencoe'!AE8+'5A2C_ISL'!AE8+'5A2D_Avoyelles'!AE8+'5A2E_Delhi'!AE8+'5A2F_BelleChasse'!AE8+'5A2H_MAX'!AE8</f>
        <v>0</v>
      </c>
      <c r="AF8" s="25">
        <f>'5A2A_NewVision'!AF8+'5A2B_Glencoe'!AF8+'5A2C_ISL'!AF8+'5A2D_Avoyelles'!AF8+'5A2E_Delhi'!AF8+'5A2F_BelleChasse'!AF8+'5A2H_MAX'!AF8</f>
        <v>0</v>
      </c>
    </row>
    <row r="9" spans="1:32" ht="16.149999999999999" customHeight="1" x14ac:dyDescent="0.2">
      <c r="A9" s="7">
        <v>3</v>
      </c>
      <c r="B9" s="8" t="s">
        <v>7</v>
      </c>
      <c r="C9" s="187">
        <f>'5A2A_NewVision'!C9+'5A2B_Glencoe'!C9+'5A2C_ISL'!C9+'5A2D_Avoyelles'!C9+'5A2E_Delhi'!C9+'5A2F_BelleChasse'!C9+'5A2H_MAX'!C9</f>
        <v>0</v>
      </c>
      <c r="D9" s="9">
        <f>'9_Per Pupil Summary'!O8</f>
        <v>10900.533837806393</v>
      </c>
      <c r="E9" s="18">
        <f>'5A2A_NewVision'!E9+'5A2B_Glencoe'!E9+'5A2C_ISL'!E9+'5A2D_Avoyelles'!E9+'5A2E_Delhi'!E9+'5A2F_BelleChasse'!E9+'5A2H_MAX'!E9</f>
        <v>0</v>
      </c>
      <c r="F9" s="18"/>
      <c r="G9" s="18">
        <f>'5A2A_NewVision'!G9+'5A2B_Glencoe'!G9+'5A2C_ISL'!G9+'5A2D_Avoyelles'!G9+'5A2E_Delhi'!G9+'5A2F_BelleChasse'!G9+'5A2H_MAX'!G9</f>
        <v>0</v>
      </c>
      <c r="H9" s="200">
        <f>'5A2A_NewVision'!H9+'5A2B_Glencoe'!H9+'5A2C_ISL'!H9+'5A2D_Avoyelles'!H9+'5A2E_Delhi'!H9+'5A2F_BelleChasse'!H9+'5A2H_MAX'!H9</f>
        <v>0</v>
      </c>
      <c r="I9" s="9">
        <f>'9_Per Pupil Summary'!I8</f>
        <v>566.24860637071026</v>
      </c>
      <c r="J9" s="18">
        <f>'5A2A_NewVision'!J9+'5A2B_Glencoe'!J9+'5A2C_ISL'!J9+'5A2D_Avoyelles'!J9+'5A2E_Delhi'!J9+'5A2F_BelleChasse'!J9+'5A2H_MAX'!J9</f>
        <v>0</v>
      </c>
      <c r="K9" s="200">
        <f>'5A2A_NewVision'!K9+'5A2B_Glencoe'!K9+'5A2C_ISL'!K9+'5A2D_Avoyelles'!K9+'5A2E_Delhi'!K9+'5A2F_BelleChasse'!K9+'5A2H_MAX'!K9</f>
        <v>0</v>
      </c>
      <c r="L9" s="9">
        <f>'9_Per Pupil Summary'!J8</f>
        <v>154.43143810110277</v>
      </c>
      <c r="M9" s="18">
        <f>'5A2A_NewVision'!M9+'5A2B_Glencoe'!M9+'5A2C_ISL'!M9+'5A2D_Avoyelles'!M9+'5A2E_Delhi'!M9+'5A2F_BelleChasse'!M9+'5A2H_MAX'!M9</f>
        <v>0</v>
      </c>
      <c r="N9" s="200">
        <f>'5A2A_NewVision'!N9+'5A2B_Glencoe'!N9+'5A2C_ISL'!N9+'5A2D_Avoyelles'!N9+'5A2E_Delhi'!N9+'5A2F_BelleChasse'!N9+'5A2H_MAX'!N9</f>
        <v>0</v>
      </c>
      <c r="O9" s="9">
        <f>'9_Per Pupil Summary'!K8</f>
        <v>3860.7859525275703</v>
      </c>
      <c r="P9" s="18">
        <f>'5A2A_NewVision'!P9+'5A2B_Glencoe'!P9+'5A2C_ISL'!P9+'5A2D_Avoyelles'!P9+'5A2E_Delhi'!P9+'5A2F_BelleChasse'!P9+'5A2H_MAX'!P9</f>
        <v>0</v>
      </c>
      <c r="Q9" s="200">
        <f>'5A2A_NewVision'!Q9+'5A2B_Glencoe'!Q9+'5A2C_ISL'!Q9+'5A2D_Avoyelles'!Q9+'5A2E_Delhi'!Q9+'5A2F_BelleChasse'!Q9+'5A2H_MAX'!Q9</f>
        <v>0</v>
      </c>
      <c r="R9" s="9">
        <f>'9_Per Pupil Summary'!L8</f>
        <v>1544.3143810110278</v>
      </c>
      <c r="S9" s="18">
        <f>'5A2A_NewVision'!S9+'5A2B_Glencoe'!S9+'5A2C_ISL'!S9+'5A2D_Avoyelles'!S9+'5A2E_Delhi'!S9+'5A2F_BelleChasse'!S9+'5A2H_MAX'!S9</f>
        <v>0</v>
      </c>
      <c r="T9" s="21">
        <f>'5A2A_NewVision'!T9+'5A2B_Glencoe'!T9+'5A2C_ISL'!T9+'5A2D_Avoyelles'!T9+'5A2E_Delhi'!T9+'5A2F_BelleChasse'!T9+'5A2H_MAX'!T9</f>
        <v>0</v>
      </c>
      <c r="U9" s="9">
        <f>'5A2A_NewVision'!U9+'5A2B_Glencoe'!U9+'5A2C_ISL'!U9+'5A2D_Avoyelles'!U9+'5A2E_Delhi'!U9+'5A2F_BelleChasse'!U9+'5A2H_MAX'!U9</f>
        <v>0</v>
      </c>
      <c r="V9" s="9">
        <f>'5A2A_NewVision'!V9+'5A2B_Glencoe'!V9+'5A2C_ISL'!V9+'5A2D_Avoyelles'!V9+'5A2E_Delhi'!V9+'5A2F_BelleChasse'!V9+'5A2H_MAX'!V9</f>
        <v>0</v>
      </c>
      <c r="W9" s="10">
        <f>'5A2A_NewVision'!W9+'5A2B_Glencoe'!W9+'5A2C_ISL'!W9+'5A2D_Avoyelles'!W9+'5A2E_Delhi'!W9+'5A2F_BelleChasse'!W9+'5A2H_MAX'!W9</f>
        <v>0</v>
      </c>
      <c r="X9" s="21">
        <f>'5A2A_NewVision'!X9+'5A2B_Glencoe'!X9+'5A2C_ISL'!X9+'5A2D_Avoyelles'!X9+'5A2E_Delhi'!X9+'5A2F_BelleChasse'!X9+'5A2H_MAX'!X9</f>
        <v>0</v>
      </c>
      <c r="Y9" s="18">
        <f>'5A2A_NewVision'!Y9+'5A2B_Glencoe'!Y9+'5A2C_ISL'!Y9+'5A2D_Avoyelles'!Y9+'5A2E_Delhi'!Y9+'5A2F_BelleChasse'!Y9+'5A2H_MAX'!Y9</f>
        <v>0</v>
      </c>
      <c r="Z9" s="21">
        <f>'5A2A_NewVision'!Z9+'5A2B_Glencoe'!Z9+'5A2C_ISL'!Z9+'5A2D_Avoyelles'!Z9+'5A2E_Delhi'!Z9+'5A2F_BelleChasse'!Z9+'5A2H_MAX'!Z9</f>
        <v>0</v>
      </c>
      <c r="AA9" s="9">
        <f>'5A2A_NewVision'!AA9+'5A2B_Glencoe'!AA9+'5A2C_ISL'!AA9+'5A2D_Avoyelles'!AA9+'5A2E_Delhi'!AA9+'5A2F_BelleChasse'!AA9+'5A2H_MAX'!AA9</f>
        <v>0</v>
      </c>
      <c r="AB9" s="21">
        <f>'5A2A_NewVision'!AB9+'5A2B_Glencoe'!AB9+'5A2C_ISL'!AB9+'5A2D_Avoyelles'!AB9+'5A2E_Delhi'!AB9+'5A2F_BelleChasse'!AB9+'5A2H_MAX'!AB9</f>
        <v>0</v>
      </c>
      <c r="AC9" s="9">
        <f>'5A2A_NewVision'!AC9+'5A2B_Glencoe'!AC9+'5A2C_ISL'!AC9+'5A2D_Avoyelles'!AC9+'5A2E_Delhi'!AC9+'5A2F_BelleChasse'!AC9+'5A2H_MAX'!AC9</f>
        <v>0</v>
      </c>
      <c r="AD9" s="9">
        <f>'5A2A_NewVision'!AD9+'5A2B_Glencoe'!AD9+'5A2C_ISL'!AD9+'5A2D_Avoyelles'!AD9+'5A2E_Delhi'!AD9+'5A2F_BelleChasse'!AD9+'5A2H_MAX'!AD9</f>
        <v>0</v>
      </c>
      <c r="AE9" s="21">
        <f>'5A2A_NewVision'!AE9+'5A2B_Glencoe'!AE9+'5A2C_ISL'!AE9+'5A2D_Avoyelles'!AE9+'5A2E_Delhi'!AE9+'5A2F_BelleChasse'!AE9+'5A2H_MAX'!AE9</f>
        <v>0</v>
      </c>
      <c r="AF9" s="25">
        <f>'5A2A_NewVision'!AF9+'5A2B_Glencoe'!AF9+'5A2C_ISL'!AF9+'5A2D_Avoyelles'!AF9+'5A2E_Delhi'!AF9+'5A2F_BelleChasse'!AF9+'5A2H_MAX'!AF9</f>
        <v>0</v>
      </c>
    </row>
    <row r="10" spans="1:32" ht="16.149999999999999" customHeight="1" x14ac:dyDescent="0.2">
      <c r="A10" s="7">
        <v>4</v>
      </c>
      <c r="B10" s="8" t="s">
        <v>8</v>
      </c>
      <c r="C10" s="187">
        <f>'5A2A_NewVision'!C10+'5A2B_Glencoe'!C10+'5A2C_ISL'!C10+'5A2D_Avoyelles'!C10+'5A2E_Delhi'!C10+'5A2F_BelleChasse'!C10+'5A2H_MAX'!C10</f>
        <v>0</v>
      </c>
      <c r="D10" s="9">
        <f>'9_Per Pupil Summary'!O9</f>
        <v>9256.8263788684744</v>
      </c>
      <c r="E10" s="18">
        <f>'5A2A_NewVision'!E10+'5A2B_Glencoe'!E10+'5A2C_ISL'!E10+'5A2D_Avoyelles'!E10+'5A2E_Delhi'!E10+'5A2F_BelleChasse'!E10+'5A2H_MAX'!E10</f>
        <v>0</v>
      </c>
      <c r="F10" s="18"/>
      <c r="G10" s="18">
        <f>'5A2A_NewVision'!G10+'5A2B_Glencoe'!G10+'5A2C_ISL'!G10+'5A2D_Avoyelles'!G10+'5A2E_Delhi'!G10+'5A2F_BelleChasse'!G10+'5A2H_MAX'!G10</f>
        <v>0</v>
      </c>
      <c r="H10" s="200">
        <f>'5A2A_NewVision'!H10+'5A2B_Glencoe'!H10+'5A2C_ISL'!H10+'5A2D_Avoyelles'!H10+'5A2E_Delhi'!H10+'5A2F_BelleChasse'!H10+'5A2H_MAX'!H10</f>
        <v>0</v>
      </c>
      <c r="I10" s="9">
        <f>'9_Per Pupil Summary'!I9</f>
        <v>667.95299122557947</v>
      </c>
      <c r="J10" s="18">
        <f>'5A2A_NewVision'!J10+'5A2B_Glencoe'!J10+'5A2C_ISL'!J10+'5A2D_Avoyelles'!J10+'5A2E_Delhi'!J10+'5A2F_BelleChasse'!J10+'5A2H_MAX'!J10</f>
        <v>0</v>
      </c>
      <c r="K10" s="200">
        <f>'5A2A_NewVision'!K10+'5A2B_Glencoe'!K10+'5A2C_ISL'!K10+'5A2D_Avoyelles'!K10+'5A2E_Delhi'!K10+'5A2F_BelleChasse'!K10+'5A2H_MAX'!K10</f>
        <v>0</v>
      </c>
      <c r="L10" s="9">
        <f>'9_Per Pupil Summary'!J9</f>
        <v>182.16899760697621</v>
      </c>
      <c r="M10" s="18">
        <f>'5A2A_NewVision'!M10+'5A2B_Glencoe'!M10+'5A2C_ISL'!M10+'5A2D_Avoyelles'!M10+'5A2E_Delhi'!M10+'5A2F_BelleChasse'!M10+'5A2H_MAX'!M10</f>
        <v>0</v>
      </c>
      <c r="N10" s="200">
        <f>'5A2A_NewVision'!N10+'5A2B_Glencoe'!N10+'5A2C_ISL'!N10+'5A2D_Avoyelles'!N10+'5A2E_Delhi'!N10+'5A2F_BelleChasse'!N10+'5A2H_MAX'!N10</f>
        <v>0</v>
      </c>
      <c r="O10" s="9">
        <f>'9_Per Pupil Summary'!K9</f>
        <v>4554.2249401744057</v>
      </c>
      <c r="P10" s="18">
        <f>'5A2A_NewVision'!P10+'5A2B_Glencoe'!P10+'5A2C_ISL'!P10+'5A2D_Avoyelles'!P10+'5A2E_Delhi'!P10+'5A2F_BelleChasse'!P10+'5A2H_MAX'!P10</f>
        <v>0</v>
      </c>
      <c r="Q10" s="200">
        <f>'5A2A_NewVision'!Q10+'5A2B_Glencoe'!Q10+'5A2C_ISL'!Q10+'5A2D_Avoyelles'!Q10+'5A2E_Delhi'!Q10+'5A2F_BelleChasse'!Q10+'5A2H_MAX'!Q10</f>
        <v>0</v>
      </c>
      <c r="R10" s="9">
        <f>'9_Per Pupil Summary'!L9</f>
        <v>1821.689976069762</v>
      </c>
      <c r="S10" s="18">
        <f>'5A2A_NewVision'!S10+'5A2B_Glencoe'!S10+'5A2C_ISL'!S10+'5A2D_Avoyelles'!S10+'5A2E_Delhi'!S10+'5A2F_BelleChasse'!S10+'5A2H_MAX'!S10</f>
        <v>0</v>
      </c>
      <c r="T10" s="21">
        <f>'5A2A_NewVision'!T10+'5A2B_Glencoe'!T10+'5A2C_ISL'!T10+'5A2D_Avoyelles'!T10+'5A2E_Delhi'!T10+'5A2F_BelleChasse'!T10+'5A2H_MAX'!T10</f>
        <v>0</v>
      </c>
      <c r="U10" s="9">
        <f>'5A2A_NewVision'!U10+'5A2B_Glencoe'!U10+'5A2C_ISL'!U10+'5A2D_Avoyelles'!U10+'5A2E_Delhi'!U10+'5A2F_BelleChasse'!U10+'5A2H_MAX'!U10</f>
        <v>0</v>
      </c>
      <c r="V10" s="9">
        <f>'5A2A_NewVision'!V10+'5A2B_Glencoe'!V10+'5A2C_ISL'!V10+'5A2D_Avoyelles'!V10+'5A2E_Delhi'!V10+'5A2F_BelleChasse'!V10+'5A2H_MAX'!V10</f>
        <v>0</v>
      </c>
      <c r="W10" s="10">
        <f>'5A2A_NewVision'!W10+'5A2B_Glencoe'!W10+'5A2C_ISL'!W10+'5A2D_Avoyelles'!W10+'5A2E_Delhi'!W10+'5A2F_BelleChasse'!W10+'5A2H_MAX'!W10</f>
        <v>0</v>
      </c>
      <c r="X10" s="21">
        <f>'5A2A_NewVision'!X10+'5A2B_Glencoe'!X10+'5A2C_ISL'!X10+'5A2D_Avoyelles'!X10+'5A2E_Delhi'!X10+'5A2F_BelleChasse'!X10+'5A2H_MAX'!X10</f>
        <v>0</v>
      </c>
      <c r="Y10" s="18">
        <f>'5A2A_NewVision'!Y10+'5A2B_Glencoe'!Y10+'5A2C_ISL'!Y10+'5A2D_Avoyelles'!Y10+'5A2E_Delhi'!Y10+'5A2F_BelleChasse'!Y10+'5A2H_MAX'!Y10</f>
        <v>0</v>
      </c>
      <c r="Z10" s="21">
        <f>'5A2A_NewVision'!Z10+'5A2B_Glencoe'!Z10+'5A2C_ISL'!Z10+'5A2D_Avoyelles'!Z10+'5A2E_Delhi'!Z10+'5A2F_BelleChasse'!Z10+'5A2H_MAX'!Z10</f>
        <v>0</v>
      </c>
      <c r="AA10" s="9">
        <f>'5A2A_NewVision'!AA10+'5A2B_Glencoe'!AA10+'5A2C_ISL'!AA10+'5A2D_Avoyelles'!AA10+'5A2E_Delhi'!AA10+'5A2F_BelleChasse'!AA10+'5A2H_MAX'!AA10</f>
        <v>0</v>
      </c>
      <c r="AB10" s="21">
        <f>'5A2A_NewVision'!AB10+'5A2B_Glencoe'!AB10+'5A2C_ISL'!AB10+'5A2D_Avoyelles'!AB10+'5A2E_Delhi'!AB10+'5A2F_BelleChasse'!AB10+'5A2H_MAX'!AB10</f>
        <v>0</v>
      </c>
      <c r="AC10" s="9">
        <f>'5A2A_NewVision'!AC10+'5A2B_Glencoe'!AC10+'5A2C_ISL'!AC10+'5A2D_Avoyelles'!AC10+'5A2E_Delhi'!AC10+'5A2F_BelleChasse'!AC10+'5A2H_MAX'!AC10</f>
        <v>0</v>
      </c>
      <c r="AD10" s="9">
        <f>'5A2A_NewVision'!AD10+'5A2B_Glencoe'!AD10+'5A2C_ISL'!AD10+'5A2D_Avoyelles'!AD10+'5A2E_Delhi'!AD10+'5A2F_BelleChasse'!AD10+'5A2H_MAX'!AD10</f>
        <v>0</v>
      </c>
      <c r="AE10" s="21">
        <f>'5A2A_NewVision'!AE10+'5A2B_Glencoe'!AE10+'5A2C_ISL'!AE10+'5A2D_Avoyelles'!AE10+'5A2E_Delhi'!AE10+'5A2F_BelleChasse'!AE10+'5A2H_MAX'!AE10</f>
        <v>0</v>
      </c>
      <c r="AF10" s="25">
        <f>'5A2A_NewVision'!AF10+'5A2B_Glencoe'!AF10+'5A2C_ISL'!AF10+'5A2D_Avoyelles'!AF10+'5A2E_Delhi'!AF10+'5A2F_BelleChasse'!AF10+'5A2H_MAX'!AF10</f>
        <v>0</v>
      </c>
    </row>
    <row r="11" spans="1:32" ht="16.149999999999999" customHeight="1" x14ac:dyDescent="0.2">
      <c r="A11" s="2">
        <v>5</v>
      </c>
      <c r="B11" s="3" t="s">
        <v>9</v>
      </c>
      <c r="C11" s="188">
        <f>'5A2A_NewVision'!C11+'5A2B_Glencoe'!C11+'5A2C_ISL'!C11+'5A2D_Avoyelles'!C11+'5A2E_Delhi'!C11+'5A2F_BelleChasse'!C11+'5A2H_MAX'!C11</f>
        <v>0</v>
      </c>
      <c r="D11" s="4">
        <f>'9_Per Pupil Summary'!O10</f>
        <v>7285.7460472543198</v>
      </c>
      <c r="E11" s="19">
        <f>'5A2A_NewVision'!E11+'5A2B_Glencoe'!E11+'5A2C_ISL'!E11+'5A2D_Avoyelles'!E11+'5A2E_Delhi'!E11+'5A2F_BelleChasse'!E11+'5A2H_MAX'!E11</f>
        <v>0</v>
      </c>
      <c r="F11" s="19"/>
      <c r="G11" s="19">
        <f>'5A2A_NewVision'!G11+'5A2B_Glencoe'!G11+'5A2C_ISL'!G11+'5A2D_Avoyelles'!G11+'5A2E_Delhi'!G11+'5A2F_BelleChasse'!G11+'5A2H_MAX'!G11</f>
        <v>0</v>
      </c>
      <c r="H11" s="201">
        <f>'5A2A_NewVision'!H11+'5A2B_Glencoe'!H11+'5A2C_ISL'!H11+'5A2D_Avoyelles'!H11+'5A2E_Delhi'!H11+'5A2F_BelleChasse'!H11+'5A2H_MAX'!H11</f>
        <v>0</v>
      </c>
      <c r="I11" s="4">
        <f>'9_Per Pupil Summary'!I10</f>
        <v>709.29526760479746</v>
      </c>
      <c r="J11" s="19">
        <f>'5A2A_NewVision'!J11+'5A2B_Glencoe'!J11+'5A2C_ISL'!J11+'5A2D_Avoyelles'!J11+'5A2E_Delhi'!J11+'5A2F_BelleChasse'!J11+'5A2H_MAX'!J11</f>
        <v>0</v>
      </c>
      <c r="K11" s="201">
        <f>'5A2A_NewVision'!K11+'5A2B_Glencoe'!K11+'5A2C_ISL'!K11+'5A2D_Avoyelles'!K11+'5A2E_Delhi'!K11+'5A2F_BelleChasse'!K11+'5A2H_MAX'!K11</f>
        <v>0</v>
      </c>
      <c r="L11" s="4">
        <f>'9_Per Pupil Summary'!J10</f>
        <v>193.44416389221746</v>
      </c>
      <c r="M11" s="19">
        <f>'5A2A_NewVision'!M11+'5A2B_Glencoe'!M11+'5A2C_ISL'!M11+'5A2D_Avoyelles'!M11+'5A2E_Delhi'!M11+'5A2F_BelleChasse'!M11+'5A2H_MAX'!M11</f>
        <v>0</v>
      </c>
      <c r="N11" s="201">
        <f>'5A2A_NewVision'!N11+'5A2B_Glencoe'!N11+'5A2C_ISL'!N11+'5A2D_Avoyelles'!N11+'5A2E_Delhi'!N11+'5A2F_BelleChasse'!N11+'5A2H_MAX'!N11</f>
        <v>0</v>
      </c>
      <c r="O11" s="4">
        <f>'9_Per Pupil Summary'!K10</f>
        <v>4836.1040973054369</v>
      </c>
      <c r="P11" s="19">
        <f>'5A2A_NewVision'!P11+'5A2B_Glencoe'!P11+'5A2C_ISL'!P11+'5A2D_Avoyelles'!P11+'5A2E_Delhi'!P11+'5A2F_BelleChasse'!P11+'5A2H_MAX'!P11</f>
        <v>0</v>
      </c>
      <c r="Q11" s="201">
        <f>'5A2A_NewVision'!Q11+'5A2B_Glencoe'!Q11+'5A2C_ISL'!Q11+'5A2D_Avoyelles'!Q11+'5A2E_Delhi'!Q11+'5A2F_BelleChasse'!Q11+'5A2H_MAX'!Q11</f>
        <v>0</v>
      </c>
      <c r="R11" s="4">
        <f>'9_Per Pupil Summary'!L10</f>
        <v>1934.4416389221744</v>
      </c>
      <c r="S11" s="19">
        <f>'5A2A_NewVision'!S11+'5A2B_Glencoe'!S11+'5A2C_ISL'!S11+'5A2D_Avoyelles'!S11+'5A2E_Delhi'!S11+'5A2F_BelleChasse'!S11+'5A2H_MAX'!S11</f>
        <v>0</v>
      </c>
      <c r="T11" s="22">
        <f>'5A2A_NewVision'!T11+'5A2B_Glencoe'!T11+'5A2C_ISL'!T11+'5A2D_Avoyelles'!T11+'5A2E_Delhi'!T11+'5A2F_BelleChasse'!T11+'5A2H_MAX'!T11</f>
        <v>0</v>
      </c>
      <c r="U11" s="4">
        <f>'5A2A_NewVision'!U11+'5A2B_Glencoe'!U11+'5A2C_ISL'!U11+'5A2D_Avoyelles'!U11+'5A2E_Delhi'!U11+'5A2F_BelleChasse'!U11+'5A2H_MAX'!U11</f>
        <v>0</v>
      </c>
      <c r="V11" s="4">
        <f>'5A2A_NewVision'!V11+'5A2B_Glencoe'!V11+'5A2C_ISL'!V11+'5A2D_Avoyelles'!V11+'5A2E_Delhi'!V11+'5A2F_BelleChasse'!V11+'5A2H_MAX'!V11</f>
        <v>0</v>
      </c>
      <c r="W11" s="5">
        <f>'5A2A_NewVision'!W11+'5A2B_Glencoe'!W11+'5A2C_ISL'!W11+'5A2D_Avoyelles'!W11+'5A2E_Delhi'!W11+'5A2F_BelleChasse'!W11+'5A2H_MAX'!W11</f>
        <v>0</v>
      </c>
      <c r="X11" s="22">
        <f>'5A2A_NewVision'!X11+'5A2B_Glencoe'!X11+'5A2C_ISL'!X11+'5A2D_Avoyelles'!X11+'5A2E_Delhi'!X11+'5A2F_BelleChasse'!X11+'5A2H_MAX'!X11</f>
        <v>0</v>
      </c>
      <c r="Y11" s="19">
        <f>'5A2A_NewVision'!Y11+'5A2B_Glencoe'!Y11+'5A2C_ISL'!Y11+'5A2D_Avoyelles'!Y11+'5A2E_Delhi'!Y11+'5A2F_BelleChasse'!Y11+'5A2H_MAX'!Y11</f>
        <v>0</v>
      </c>
      <c r="Z11" s="22">
        <f>'5A2A_NewVision'!Z11+'5A2B_Glencoe'!Z11+'5A2C_ISL'!Z11+'5A2D_Avoyelles'!Z11+'5A2E_Delhi'!Z11+'5A2F_BelleChasse'!Z11+'5A2H_MAX'!Z11</f>
        <v>0</v>
      </c>
      <c r="AA11" s="4">
        <f>'5A2A_NewVision'!AA11+'5A2B_Glencoe'!AA11+'5A2C_ISL'!AA11+'5A2D_Avoyelles'!AA11+'5A2E_Delhi'!AA11+'5A2F_BelleChasse'!AA11+'5A2H_MAX'!AA11</f>
        <v>0</v>
      </c>
      <c r="AB11" s="22">
        <f>'5A2A_NewVision'!AB11+'5A2B_Glencoe'!AB11+'5A2C_ISL'!AB11+'5A2D_Avoyelles'!AB11+'5A2E_Delhi'!AB11+'5A2F_BelleChasse'!AB11+'5A2H_MAX'!AB11</f>
        <v>0</v>
      </c>
      <c r="AC11" s="6">
        <f>'5A2A_NewVision'!AC11+'5A2B_Glencoe'!AC11+'5A2C_ISL'!AC11+'5A2D_Avoyelles'!AC11+'5A2E_Delhi'!AC11+'5A2F_BelleChasse'!AC11+'5A2H_MAX'!AC11</f>
        <v>0</v>
      </c>
      <c r="AD11" s="4">
        <f>'5A2A_NewVision'!AD11+'5A2B_Glencoe'!AD11+'5A2C_ISL'!AD11+'5A2D_Avoyelles'!AD11+'5A2E_Delhi'!AD11+'5A2F_BelleChasse'!AD11+'5A2H_MAX'!AD11</f>
        <v>0</v>
      </c>
      <c r="AE11" s="23">
        <f>'5A2A_NewVision'!AE11+'5A2B_Glencoe'!AE11+'5A2C_ISL'!AE11+'5A2D_Avoyelles'!AE11+'5A2E_Delhi'!AE11+'5A2F_BelleChasse'!AE11+'5A2H_MAX'!AE11</f>
        <v>0</v>
      </c>
      <c r="AF11" s="23">
        <f>'5A2A_NewVision'!AF11+'5A2B_Glencoe'!AF11+'5A2C_ISL'!AF11+'5A2D_Avoyelles'!AF11+'5A2E_Delhi'!AF11+'5A2F_BelleChasse'!AF11+'5A2H_MAX'!AF11</f>
        <v>0</v>
      </c>
    </row>
    <row r="12" spans="1:32" ht="16.149999999999999" customHeight="1" x14ac:dyDescent="0.2">
      <c r="A12" s="11">
        <v>6</v>
      </c>
      <c r="B12" s="12" t="s">
        <v>10</v>
      </c>
      <c r="C12" s="186">
        <f>'5A2A_NewVision'!C12+'5A2B_Glencoe'!C12+'5A2C_ISL'!C12+'5A2D_Avoyelles'!C12+'5A2E_Delhi'!C12+'5A2F_BelleChasse'!C12+'5A2H_MAX'!C12</f>
        <v>0</v>
      </c>
      <c r="D12" s="13">
        <f>'9_Per Pupil Summary'!O11</f>
        <v>9537.1126967622986</v>
      </c>
      <c r="E12" s="17">
        <f>'5A2A_NewVision'!E12+'5A2B_Glencoe'!E12+'5A2C_ISL'!E12+'5A2D_Avoyelles'!E12+'5A2E_Delhi'!E12+'5A2F_BelleChasse'!E12+'5A2H_MAX'!E12</f>
        <v>0</v>
      </c>
      <c r="F12" s="17"/>
      <c r="G12" s="17">
        <f>'5A2A_NewVision'!G12+'5A2B_Glencoe'!G12+'5A2C_ISL'!G12+'5A2D_Avoyelles'!G12+'5A2E_Delhi'!G12+'5A2F_BelleChasse'!G12+'5A2H_MAX'!G12</f>
        <v>0</v>
      </c>
      <c r="H12" s="199">
        <f>'5A2A_NewVision'!H12+'5A2B_Glencoe'!H12+'5A2C_ISL'!H12+'5A2D_Avoyelles'!H12+'5A2E_Delhi'!H12+'5A2F_BelleChasse'!H12+'5A2H_MAX'!H12</f>
        <v>0</v>
      </c>
      <c r="I12" s="13">
        <f>'9_Per Pupil Summary'!I11</f>
        <v>641.39596507794056</v>
      </c>
      <c r="J12" s="17">
        <f>'5A2A_NewVision'!J12+'5A2B_Glencoe'!J12+'5A2C_ISL'!J12+'5A2D_Avoyelles'!J12+'5A2E_Delhi'!J12+'5A2F_BelleChasse'!J12+'5A2H_MAX'!J12</f>
        <v>0</v>
      </c>
      <c r="K12" s="199">
        <f>'5A2A_NewVision'!K12+'5A2B_Glencoe'!K12+'5A2C_ISL'!K12+'5A2D_Avoyelles'!K12+'5A2E_Delhi'!K12+'5A2F_BelleChasse'!K12+'5A2H_MAX'!K12</f>
        <v>0</v>
      </c>
      <c r="L12" s="13">
        <f>'9_Per Pupil Summary'!J11</f>
        <v>174.92617229398383</v>
      </c>
      <c r="M12" s="17">
        <f>'5A2A_NewVision'!M12+'5A2B_Glencoe'!M12+'5A2C_ISL'!M12+'5A2D_Avoyelles'!M12+'5A2E_Delhi'!M12+'5A2F_BelleChasse'!M12+'5A2H_MAX'!M12</f>
        <v>0</v>
      </c>
      <c r="N12" s="199">
        <f>'5A2A_NewVision'!N12+'5A2B_Glencoe'!N12+'5A2C_ISL'!N12+'5A2D_Avoyelles'!N12+'5A2E_Delhi'!N12+'5A2F_BelleChasse'!N12+'5A2H_MAX'!N12</f>
        <v>0</v>
      </c>
      <c r="O12" s="13">
        <f>'9_Per Pupil Summary'!K11</f>
        <v>4373.154307349595</v>
      </c>
      <c r="P12" s="17">
        <f>'5A2A_NewVision'!P12+'5A2B_Glencoe'!P12+'5A2C_ISL'!P12+'5A2D_Avoyelles'!P12+'5A2E_Delhi'!P12+'5A2F_BelleChasse'!P12+'5A2H_MAX'!P12</f>
        <v>0</v>
      </c>
      <c r="Q12" s="199">
        <f>'5A2A_NewVision'!Q12+'5A2B_Glencoe'!Q12+'5A2C_ISL'!Q12+'5A2D_Avoyelles'!Q12+'5A2E_Delhi'!Q12+'5A2F_BelleChasse'!Q12+'5A2H_MAX'!Q12</f>
        <v>0</v>
      </c>
      <c r="R12" s="13">
        <f>'9_Per Pupil Summary'!L11</f>
        <v>1749.2617229398379</v>
      </c>
      <c r="S12" s="17">
        <f>'5A2A_NewVision'!S12+'5A2B_Glencoe'!S12+'5A2C_ISL'!S12+'5A2D_Avoyelles'!S12+'5A2E_Delhi'!S12+'5A2F_BelleChasse'!S12+'5A2H_MAX'!S12</f>
        <v>0</v>
      </c>
      <c r="T12" s="20">
        <f>'5A2A_NewVision'!T12+'5A2B_Glencoe'!T12+'5A2C_ISL'!T12+'5A2D_Avoyelles'!T12+'5A2E_Delhi'!T12+'5A2F_BelleChasse'!T12+'5A2H_MAX'!T12</f>
        <v>0</v>
      </c>
      <c r="U12" s="13">
        <f>'5A2A_NewVision'!U12+'5A2B_Glencoe'!U12+'5A2C_ISL'!U12+'5A2D_Avoyelles'!U12+'5A2E_Delhi'!U12+'5A2F_BelleChasse'!U12+'5A2H_MAX'!U12</f>
        <v>0</v>
      </c>
      <c r="V12" s="13">
        <f>'5A2A_NewVision'!V12+'5A2B_Glencoe'!V12+'5A2C_ISL'!V12+'5A2D_Avoyelles'!V12+'5A2E_Delhi'!V12+'5A2F_BelleChasse'!V12+'5A2H_MAX'!V12</f>
        <v>0</v>
      </c>
      <c r="W12" s="14">
        <f>'5A2A_NewVision'!W12+'5A2B_Glencoe'!W12+'5A2C_ISL'!W12+'5A2D_Avoyelles'!W12+'5A2E_Delhi'!W12+'5A2F_BelleChasse'!W12+'5A2H_MAX'!W12</f>
        <v>0</v>
      </c>
      <c r="X12" s="20">
        <f>'5A2A_NewVision'!X12+'5A2B_Glencoe'!X12+'5A2C_ISL'!X12+'5A2D_Avoyelles'!X12+'5A2E_Delhi'!X12+'5A2F_BelleChasse'!X12+'5A2H_MAX'!X12</f>
        <v>0</v>
      </c>
      <c r="Y12" s="17">
        <f>'5A2A_NewVision'!Y12+'5A2B_Glencoe'!Y12+'5A2C_ISL'!Y12+'5A2D_Avoyelles'!Y12+'5A2E_Delhi'!Y12+'5A2F_BelleChasse'!Y12+'5A2H_MAX'!Y12</f>
        <v>0</v>
      </c>
      <c r="Z12" s="20">
        <f>'5A2A_NewVision'!Z12+'5A2B_Glencoe'!Z12+'5A2C_ISL'!Z12+'5A2D_Avoyelles'!Z12+'5A2E_Delhi'!Z12+'5A2F_BelleChasse'!Z12+'5A2H_MAX'!Z12</f>
        <v>0</v>
      </c>
      <c r="AA12" s="13">
        <f>'5A2A_NewVision'!AA12+'5A2B_Glencoe'!AA12+'5A2C_ISL'!AA12+'5A2D_Avoyelles'!AA12+'5A2E_Delhi'!AA12+'5A2F_BelleChasse'!AA12+'5A2H_MAX'!AA12</f>
        <v>0</v>
      </c>
      <c r="AB12" s="20">
        <f>'5A2A_NewVision'!AB12+'5A2B_Glencoe'!AB12+'5A2C_ISL'!AB12+'5A2D_Avoyelles'!AB12+'5A2E_Delhi'!AB12+'5A2F_BelleChasse'!AB12+'5A2H_MAX'!AB12</f>
        <v>0</v>
      </c>
      <c r="AC12" s="13">
        <f>'5A2A_NewVision'!AC12+'5A2B_Glencoe'!AC12+'5A2C_ISL'!AC12+'5A2D_Avoyelles'!AC12+'5A2E_Delhi'!AC12+'5A2F_BelleChasse'!AC12+'5A2H_MAX'!AC12</f>
        <v>0</v>
      </c>
      <c r="AD12" s="13">
        <f>'5A2A_NewVision'!AD12+'5A2B_Glencoe'!AD12+'5A2C_ISL'!AD12+'5A2D_Avoyelles'!AD12+'5A2E_Delhi'!AD12+'5A2F_BelleChasse'!AD12+'5A2H_MAX'!AD12</f>
        <v>0</v>
      </c>
      <c r="AE12" s="20">
        <f>'5A2A_NewVision'!AE12+'5A2B_Glencoe'!AE12+'5A2C_ISL'!AE12+'5A2D_Avoyelles'!AE12+'5A2E_Delhi'!AE12+'5A2F_BelleChasse'!AE12+'5A2H_MAX'!AE12</f>
        <v>0</v>
      </c>
      <c r="AF12" s="24">
        <f>'5A2A_NewVision'!AF12+'5A2B_Glencoe'!AF12+'5A2C_ISL'!AF12+'5A2D_Avoyelles'!AF12+'5A2E_Delhi'!AF12+'5A2F_BelleChasse'!AF12+'5A2H_MAX'!AF12</f>
        <v>0</v>
      </c>
    </row>
    <row r="13" spans="1:32" ht="16.149999999999999" customHeight="1" x14ac:dyDescent="0.2">
      <c r="A13" s="7">
        <v>7</v>
      </c>
      <c r="B13" s="8" t="s">
        <v>11</v>
      </c>
      <c r="C13" s="187">
        <f>'5A2A_NewVision'!C13+'5A2B_Glencoe'!C13+'5A2C_ISL'!C13+'5A2D_Avoyelles'!C13+'5A2E_Delhi'!C13+'5A2F_BelleChasse'!C13+'5A2H_MAX'!C13</f>
        <v>0</v>
      </c>
      <c r="D13" s="9">
        <f>'9_Per Pupil Summary'!O12</f>
        <v>18015.418920069005</v>
      </c>
      <c r="E13" s="18">
        <f>'5A2A_NewVision'!E13+'5A2B_Glencoe'!E13+'5A2C_ISL'!E13+'5A2D_Avoyelles'!E13+'5A2E_Delhi'!E13+'5A2F_BelleChasse'!E13+'5A2H_MAX'!E13</f>
        <v>0</v>
      </c>
      <c r="F13" s="18"/>
      <c r="G13" s="18">
        <f>'5A2A_NewVision'!G13+'5A2B_Glencoe'!G13+'5A2C_ISL'!G13+'5A2D_Avoyelles'!G13+'5A2E_Delhi'!G13+'5A2F_BelleChasse'!G13+'5A2H_MAX'!G13</f>
        <v>0</v>
      </c>
      <c r="H13" s="200">
        <f>'5A2A_NewVision'!H13+'5A2B_Glencoe'!H13+'5A2C_ISL'!H13+'5A2D_Avoyelles'!H13+'5A2E_Delhi'!H13+'5A2F_BelleChasse'!H13+'5A2H_MAX'!H13</f>
        <v>0</v>
      </c>
      <c r="I13" s="9">
        <f>'9_Per Pupil Summary'!I12</f>
        <v>437.52333888576976</v>
      </c>
      <c r="J13" s="18">
        <f>'5A2A_NewVision'!J13+'5A2B_Glencoe'!J13+'5A2C_ISL'!J13+'5A2D_Avoyelles'!J13+'5A2E_Delhi'!J13+'5A2F_BelleChasse'!J13+'5A2H_MAX'!J13</f>
        <v>0</v>
      </c>
      <c r="K13" s="200">
        <f>'5A2A_NewVision'!K13+'5A2B_Glencoe'!K13+'5A2C_ISL'!K13+'5A2D_Avoyelles'!K13+'5A2E_Delhi'!K13+'5A2F_BelleChasse'!K13+'5A2H_MAX'!K13</f>
        <v>0</v>
      </c>
      <c r="L13" s="9">
        <f>'9_Per Pupil Summary'!J12</f>
        <v>119.32454696884628</v>
      </c>
      <c r="M13" s="18">
        <f>'5A2A_NewVision'!M13+'5A2B_Glencoe'!M13+'5A2C_ISL'!M13+'5A2D_Avoyelles'!M13+'5A2E_Delhi'!M13+'5A2F_BelleChasse'!M13+'5A2H_MAX'!M13</f>
        <v>0</v>
      </c>
      <c r="N13" s="200">
        <f>'5A2A_NewVision'!N13+'5A2B_Glencoe'!N13+'5A2C_ISL'!N13+'5A2D_Avoyelles'!N13+'5A2E_Delhi'!N13+'5A2F_BelleChasse'!N13+'5A2H_MAX'!N13</f>
        <v>0</v>
      </c>
      <c r="O13" s="9">
        <f>'9_Per Pupil Summary'!K12</f>
        <v>2983.113674221157</v>
      </c>
      <c r="P13" s="18">
        <f>'5A2A_NewVision'!P13+'5A2B_Glencoe'!P13+'5A2C_ISL'!P13+'5A2D_Avoyelles'!P13+'5A2E_Delhi'!P13+'5A2F_BelleChasse'!P13+'5A2H_MAX'!P13</f>
        <v>0</v>
      </c>
      <c r="Q13" s="200">
        <f>'5A2A_NewVision'!Q13+'5A2B_Glencoe'!Q13+'5A2C_ISL'!Q13+'5A2D_Avoyelles'!Q13+'5A2E_Delhi'!Q13+'5A2F_BelleChasse'!Q13+'5A2H_MAX'!Q13</f>
        <v>0</v>
      </c>
      <c r="R13" s="9">
        <f>'9_Per Pupil Summary'!L12</f>
        <v>1193.2454696884627</v>
      </c>
      <c r="S13" s="18">
        <f>'5A2A_NewVision'!S13+'5A2B_Glencoe'!S13+'5A2C_ISL'!S13+'5A2D_Avoyelles'!S13+'5A2E_Delhi'!S13+'5A2F_BelleChasse'!S13+'5A2H_MAX'!S13</f>
        <v>0</v>
      </c>
      <c r="T13" s="21">
        <f>'5A2A_NewVision'!T13+'5A2B_Glencoe'!T13+'5A2C_ISL'!T13+'5A2D_Avoyelles'!T13+'5A2E_Delhi'!T13+'5A2F_BelleChasse'!T13+'5A2H_MAX'!T13</f>
        <v>0</v>
      </c>
      <c r="U13" s="9">
        <f>'5A2A_NewVision'!U13+'5A2B_Glencoe'!U13+'5A2C_ISL'!U13+'5A2D_Avoyelles'!U13+'5A2E_Delhi'!U13+'5A2F_BelleChasse'!U13+'5A2H_MAX'!U13</f>
        <v>0</v>
      </c>
      <c r="V13" s="9">
        <f>'5A2A_NewVision'!V13+'5A2B_Glencoe'!V13+'5A2C_ISL'!V13+'5A2D_Avoyelles'!V13+'5A2E_Delhi'!V13+'5A2F_BelleChasse'!V13+'5A2H_MAX'!V13</f>
        <v>0</v>
      </c>
      <c r="W13" s="10">
        <f>'5A2A_NewVision'!W13+'5A2B_Glencoe'!W13+'5A2C_ISL'!W13+'5A2D_Avoyelles'!W13+'5A2E_Delhi'!W13+'5A2F_BelleChasse'!W13+'5A2H_MAX'!W13</f>
        <v>0</v>
      </c>
      <c r="X13" s="21">
        <f>'5A2A_NewVision'!X13+'5A2B_Glencoe'!X13+'5A2C_ISL'!X13+'5A2D_Avoyelles'!X13+'5A2E_Delhi'!X13+'5A2F_BelleChasse'!X13+'5A2H_MAX'!X13</f>
        <v>0</v>
      </c>
      <c r="Y13" s="18">
        <f>'5A2A_NewVision'!Y13+'5A2B_Glencoe'!Y13+'5A2C_ISL'!Y13+'5A2D_Avoyelles'!Y13+'5A2E_Delhi'!Y13+'5A2F_BelleChasse'!Y13+'5A2H_MAX'!Y13</f>
        <v>0</v>
      </c>
      <c r="Z13" s="21">
        <f>'5A2A_NewVision'!Z13+'5A2B_Glencoe'!Z13+'5A2C_ISL'!Z13+'5A2D_Avoyelles'!Z13+'5A2E_Delhi'!Z13+'5A2F_BelleChasse'!Z13+'5A2H_MAX'!Z13</f>
        <v>0</v>
      </c>
      <c r="AA13" s="9">
        <f>'5A2A_NewVision'!AA13+'5A2B_Glencoe'!AA13+'5A2C_ISL'!AA13+'5A2D_Avoyelles'!AA13+'5A2E_Delhi'!AA13+'5A2F_BelleChasse'!AA13+'5A2H_MAX'!AA13</f>
        <v>0</v>
      </c>
      <c r="AB13" s="21">
        <f>'5A2A_NewVision'!AB13+'5A2B_Glencoe'!AB13+'5A2C_ISL'!AB13+'5A2D_Avoyelles'!AB13+'5A2E_Delhi'!AB13+'5A2F_BelleChasse'!AB13+'5A2H_MAX'!AB13</f>
        <v>0</v>
      </c>
      <c r="AC13" s="9">
        <f>'5A2A_NewVision'!AC13+'5A2B_Glencoe'!AC13+'5A2C_ISL'!AC13+'5A2D_Avoyelles'!AC13+'5A2E_Delhi'!AC13+'5A2F_BelleChasse'!AC13+'5A2H_MAX'!AC13</f>
        <v>0</v>
      </c>
      <c r="AD13" s="9">
        <f>'5A2A_NewVision'!AD13+'5A2B_Glencoe'!AD13+'5A2C_ISL'!AD13+'5A2D_Avoyelles'!AD13+'5A2E_Delhi'!AD13+'5A2F_BelleChasse'!AD13+'5A2H_MAX'!AD13</f>
        <v>0</v>
      </c>
      <c r="AE13" s="21">
        <f>'5A2A_NewVision'!AE13+'5A2B_Glencoe'!AE13+'5A2C_ISL'!AE13+'5A2D_Avoyelles'!AE13+'5A2E_Delhi'!AE13+'5A2F_BelleChasse'!AE13+'5A2H_MAX'!AE13</f>
        <v>0</v>
      </c>
      <c r="AF13" s="25">
        <f>'5A2A_NewVision'!AF13+'5A2B_Glencoe'!AF13+'5A2C_ISL'!AF13+'5A2D_Avoyelles'!AF13+'5A2E_Delhi'!AF13+'5A2F_BelleChasse'!AF13+'5A2H_MAX'!AF13</f>
        <v>0</v>
      </c>
    </row>
    <row r="14" spans="1:32" ht="16.149999999999999" customHeight="1" x14ac:dyDescent="0.2">
      <c r="A14" s="7">
        <v>8</v>
      </c>
      <c r="B14" s="8" t="s">
        <v>12</v>
      </c>
      <c r="C14" s="187">
        <f>'5A2A_NewVision'!C14+'5A2B_Glencoe'!C14+'5A2C_ISL'!C14+'5A2D_Avoyelles'!C14+'5A2E_Delhi'!C14+'5A2F_BelleChasse'!C14+'5A2H_MAX'!C14</f>
        <v>0</v>
      </c>
      <c r="D14" s="9">
        <f>'9_Per Pupil Summary'!O13</f>
        <v>9525.5129022731362</v>
      </c>
      <c r="E14" s="18">
        <f>'5A2A_NewVision'!E14+'5A2B_Glencoe'!E14+'5A2C_ISL'!E14+'5A2D_Avoyelles'!E14+'5A2E_Delhi'!E14+'5A2F_BelleChasse'!E14+'5A2H_MAX'!E14</f>
        <v>0</v>
      </c>
      <c r="F14" s="18"/>
      <c r="G14" s="18">
        <f>'5A2A_NewVision'!G14+'5A2B_Glencoe'!G14+'5A2C_ISL'!G14+'5A2D_Avoyelles'!G14+'5A2E_Delhi'!G14+'5A2F_BelleChasse'!G14+'5A2H_MAX'!G14</f>
        <v>0</v>
      </c>
      <c r="H14" s="200">
        <f>'5A2A_NewVision'!H14+'5A2B_Glencoe'!H14+'5A2C_ISL'!H14+'5A2D_Avoyelles'!H14+'5A2E_Delhi'!H14+'5A2F_BelleChasse'!H14+'5A2H_MAX'!H14</f>
        <v>0</v>
      </c>
      <c r="I14" s="9">
        <f>'9_Per Pupil Summary'!I13</f>
        <v>639.94399585911219</v>
      </c>
      <c r="J14" s="18">
        <f>'5A2A_NewVision'!J14+'5A2B_Glencoe'!J14+'5A2C_ISL'!J14+'5A2D_Avoyelles'!J14+'5A2E_Delhi'!J14+'5A2F_BelleChasse'!J14+'5A2H_MAX'!J14</f>
        <v>0</v>
      </c>
      <c r="K14" s="200">
        <f>'5A2A_NewVision'!K14+'5A2B_Glencoe'!K14+'5A2C_ISL'!K14+'5A2D_Avoyelles'!K14+'5A2E_Delhi'!K14+'5A2F_BelleChasse'!K14+'5A2H_MAX'!K14</f>
        <v>0</v>
      </c>
      <c r="L14" s="9">
        <f>'9_Per Pupil Summary'!J13</f>
        <v>174.53018068884876</v>
      </c>
      <c r="M14" s="18">
        <f>'5A2A_NewVision'!M14+'5A2B_Glencoe'!M14+'5A2C_ISL'!M14+'5A2D_Avoyelles'!M14+'5A2E_Delhi'!M14+'5A2F_BelleChasse'!M14+'5A2H_MAX'!M14</f>
        <v>0</v>
      </c>
      <c r="N14" s="200">
        <f>'5A2A_NewVision'!N14+'5A2B_Glencoe'!N14+'5A2C_ISL'!N14+'5A2D_Avoyelles'!N14+'5A2E_Delhi'!N14+'5A2F_BelleChasse'!N14+'5A2H_MAX'!N14</f>
        <v>0</v>
      </c>
      <c r="O14" s="9">
        <f>'9_Per Pupil Summary'!K13</f>
        <v>4363.2545172212194</v>
      </c>
      <c r="P14" s="18">
        <f>'5A2A_NewVision'!P14+'5A2B_Glencoe'!P14+'5A2C_ISL'!P14+'5A2D_Avoyelles'!P14+'5A2E_Delhi'!P14+'5A2F_BelleChasse'!P14+'5A2H_MAX'!P14</f>
        <v>0</v>
      </c>
      <c r="Q14" s="200">
        <f>'5A2A_NewVision'!Q14+'5A2B_Glencoe'!Q14+'5A2C_ISL'!Q14+'5A2D_Avoyelles'!Q14+'5A2E_Delhi'!Q14+'5A2F_BelleChasse'!Q14+'5A2H_MAX'!Q14</f>
        <v>0</v>
      </c>
      <c r="R14" s="9">
        <f>'9_Per Pupil Summary'!L13</f>
        <v>1745.3018068884874</v>
      </c>
      <c r="S14" s="18">
        <f>'5A2A_NewVision'!S14+'5A2B_Glencoe'!S14+'5A2C_ISL'!S14+'5A2D_Avoyelles'!S14+'5A2E_Delhi'!S14+'5A2F_BelleChasse'!S14+'5A2H_MAX'!S14</f>
        <v>0</v>
      </c>
      <c r="T14" s="21">
        <f>'5A2A_NewVision'!T14+'5A2B_Glencoe'!T14+'5A2C_ISL'!T14+'5A2D_Avoyelles'!T14+'5A2E_Delhi'!T14+'5A2F_BelleChasse'!T14+'5A2H_MAX'!T14</f>
        <v>0</v>
      </c>
      <c r="U14" s="9">
        <f>'5A2A_NewVision'!U14+'5A2B_Glencoe'!U14+'5A2C_ISL'!U14+'5A2D_Avoyelles'!U14+'5A2E_Delhi'!U14+'5A2F_BelleChasse'!U14+'5A2H_MAX'!U14</f>
        <v>0</v>
      </c>
      <c r="V14" s="9">
        <f>'5A2A_NewVision'!V14+'5A2B_Glencoe'!V14+'5A2C_ISL'!V14+'5A2D_Avoyelles'!V14+'5A2E_Delhi'!V14+'5A2F_BelleChasse'!V14+'5A2H_MAX'!V14</f>
        <v>0</v>
      </c>
      <c r="W14" s="10">
        <f>'5A2A_NewVision'!W14+'5A2B_Glencoe'!W14+'5A2C_ISL'!W14+'5A2D_Avoyelles'!W14+'5A2E_Delhi'!W14+'5A2F_BelleChasse'!W14+'5A2H_MAX'!W14</f>
        <v>0</v>
      </c>
      <c r="X14" s="21">
        <f>'5A2A_NewVision'!X14+'5A2B_Glencoe'!X14+'5A2C_ISL'!X14+'5A2D_Avoyelles'!X14+'5A2E_Delhi'!X14+'5A2F_BelleChasse'!X14+'5A2H_MAX'!X14</f>
        <v>0</v>
      </c>
      <c r="Y14" s="18">
        <f>'5A2A_NewVision'!Y14+'5A2B_Glencoe'!Y14+'5A2C_ISL'!Y14+'5A2D_Avoyelles'!Y14+'5A2E_Delhi'!Y14+'5A2F_BelleChasse'!Y14+'5A2H_MAX'!Y14</f>
        <v>0</v>
      </c>
      <c r="Z14" s="21">
        <f>'5A2A_NewVision'!Z14+'5A2B_Glencoe'!Z14+'5A2C_ISL'!Z14+'5A2D_Avoyelles'!Z14+'5A2E_Delhi'!Z14+'5A2F_BelleChasse'!Z14+'5A2H_MAX'!Z14</f>
        <v>0</v>
      </c>
      <c r="AA14" s="9">
        <f>'5A2A_NewVision'!AA14+'5A2B_Glencoe'!AA14+'5A2C_ISL'!AA14+'5A2D_Avoyelles'!AA14+'5A2E_Delhi'!AA14+'5A2F_BelleChasse'!AA14+'5A2H_MAX'!AA14</f>
        <v>0</v>
      </c>
      <c r="AB14" s="21">
        <f>'5A2A_NewVision'!AB14+'5A2B_Glencoe'!AB14+'5A2C_ISL'!AB14+'5A2D_Avoyelles'!AB14+'5A2E_Delhi'!AB14+'5A2F_BelleChasse'!AB14+'5A2H_MAX'!AB14</f>
        <v>0</v>
      </c>
      <c r="AC14" s="9">
        <f>'5A2A_NewVision'!AC14+'5A2B_Glencoe'!AC14+'5A2C_ISL'!AC14+'5A2D_Avoyelles'!AC14+'5A2E_Delhi'!AC14+'5A2F_BelleChasse'!AC14+'5A2H_MAX'!AC14</f>
        <v>0</v>
      </c>
      <c r="AD14" s="9">
        <f>'5A2A_NewVision'!AD14+'5A2B_Glencoe'!AD14+'5A2C_ISL'!AD14+'5A2D_Avoyelles'!AD14+'5A2E_Delhi'!AD14+'5A2F_BelleChasse'!AD14+'5A2H_MAX'!AD14</f>
        <v>0</v>
      </c>
      <c r="AE14" s="21">
        <f>'5A2A_NewVision'!AE14+'5A2B_Glencoe'!AE14+'5A2C_ISL'!AE14+'5A2D_Avoyelles'!AE14+'5A2E_Delhi'!AE14+'5A2F_BelleChasse'!AE14+'5A2H_MAX'!AE14</f>
        <v>0</v>
      </c>
      <c r="AF14" s="25">
        <f>'5A2A_NewVision'!AF14+'5A2B_Glencoe'!AF14+'5A2C_ISL'!AF14+'5A2D_Avoyelles'!AF14+'5A2E_Delhi'!AF14+'5A2F_BelleChasse'!AF14+'5A2H_MAX'!AF14</f>
        <v>0</v>
      </c>
    </row>
    <row r="15" spans="1:32" ht="16.149999999999999" customHeight="1" x14ac:dyDescent="0.2">
      <c r="A15" s="7">
        <v>9</v>
      </c>
      <c r="B15" s="8" t="s">
        <v>13</v>
      </c>
      <c r="C15" s="187">
        <f>'5A2A_NewVision'!C15+'5A2B_Glencoe'!C15+'5A2C_ISL'!C15+'5A2D_Avoyelles'!C15+'5A2E_Delhi'!C15+'5A2F_BelleChasse'!C15+'5A2H_MAX'!C15</f>
        <v>0</v>
      </c>
      <c r="D15" s="9">
        <f>'9_Per Pupil Summary'!O14</f>
        <v>10398.447157305573</v>
      </c>
      <c r="E15" s="18">
        <f>'5A2A_NewVision'!E15+'5A2B_Glencoe'!E15+'5A2C_ISL'!E15+'5A2D_Avoyelles'!E15+'5A2E_Delhi'!E15+'5A2F_BelleChasse'!E15+'5A2H_MAX'!E15</f>
        <v>0</v>
      </c>
      <c r="F15" s="18"/>
      <c r="G15" s="18">
        <f>'5A2A_NewVision'!G15+'5A2B_Glencoe'!G15+'5A2C_ISL'!G15+'5A2D_Avoyelles'!G15+'5A2E_Delhi'!G15+'5A2F_BelleChasse'!G15+'5A2H_MAX'!G15</f>
        <v>0</v>
      </c>
      <c r="H15" s="200">
        <f>'5A2A_NewVision'!H15+'5A2B_Glencoe'!H15+'5A2C_ISL'!H15+'5A2D_Avoyelles'!H15+'5A2E_Delhi'!H15+'5A2F_BelleChasse'!H15+'5A2H_MAX'!H15</f>
        <v>0</v>
      </c>
      <c r="I15" s="9">
        <f>'9_Per Pupil Summary'!I14</f>
        <v>589.10953083767583</v>
      </c>
      <c r="J15" s="18">
        <f>'5A2A_NewVision'!J15+'5A2B_Glencoe'!J15+'5A2C_ISL'!J15+'5A2D_Avoyelles'!J15+'5A2E_Delhi'!J15+'5A2F_BelleChasse'!J15+'5A2H_MAX'!J15</f>
        <v>0</v>
      </c>
      <c r="K15" s="200">
        <f>'5A2A_NewVision'!K15+'5A2B_Glencoe'!K15+'5A2C_ISL'!K15+'5A2D_Avoyelles'!K15+'5A2E_Delhi'!K15+'5A2F_BelleChasse'!K15+'5A2H_MAX'!K15</f>
        <v>0</v>
      </c>
      <c r="L15" s="9">
        <f>'9_Per Pupil Summary'!J14</f>
        <v>160.6662356830025</v>
      </c>
      <c r="M15" s="18">
        <f>'5A2A_NewVision'!M15+'5A2B_Glencoe'!M15+'5A2C_ISL'!M15+'5A2D_Avoyelles'!M15+'5A2E_Delhi'!M15+'5A2F_BelleChasse'!M15+'5A2H_MAX'!M15</f>
        <v>0</v>
      </c>
      <c r="N15" s="200">
        <f>'5A2A_NewVision'!N15+'5A2B_Glencoe'!N15+'5A2C_ISL'!N15+'5A2D_Avoyelles'!N15+'5A2E_Delhi'!N15+'5A2F_BelleChasse'!N15+'5A2H_MAX'!N15</f>
        <v>0</v>
      </c>
      <c r="O15" s="9">
        <f>'9_Per Pupil Summary'!K14</f>
        <v>4016.6558920750626</v>
      </c>
      <c r="P15" s="18">
        <f>'5A2A_NewVision'!P15+'5A2B_Glencoe'!P15+'5A2C_ISL'!P15+'5A2D_Avoyelles'!P15+'5A2E_Delhi'!P15+'5A2F_BelleChasse'!P15+'5A2H_MAX'!P15</f>
        <v>0</v>
      </c>
      <c r="Q15" s="200">
        <f>'5A2A_NewVision'!Q15+'5A2B_Glencoe'!Q15+'5A2C_ISL'!Q15+'5A2D_Avoyelles'!Q15+'5A2E_Delhi'!Q15+'5A2F_BelleChasse'!Q15+'5A2H_MAX'!Q15</f>
        <v>0</v>
      </c>
      <c r="R15" s="9">
        <f>'9_Per Pupil Summary'!L14</f>
        <v>1606.6623568300249</v>
      </c>
      <c r="S15" s="18">
        <f>'5A2A_NewVision'!S15+'5A2B_Glencoe'!S15+'5A2C_ISL'!S15+'5A2D_Avoyelles'!S15+'5A2E_Delhi'!S15+'5A2F_BelleChasse'!S15+'5A2H_MAX'!S15</f>
        <v>0</v>
      </c>
      <c r="T15" s="21">
        <f>'5A2A_NewVision'!T15+'5A2B_Glencoe'!T15+'5A2C_ISL'!T15+'5A2D_Avoyelles'!T15+'5A2E_Delhi'!T15+'5A2F_BelleChasse'!T15+'5A2H_MAX'!T15</f>
        <v>0</v>
      </c>
      <c r="U15" s="9">
        <f>'5A2A_NewVision'!U15+'5A2B_Glencoe'!U15+'5A2C_ISL'!U15+'5A2D_Avoyelles'!U15+'5A2E_Delhi'!U15+'5A2F_BelleChasse'!U15+'5A2H_MAX'!U15</f>
        <v>0</v>
      </c>
      <c r="V15" s="9">
        <f>'5A2A_NewVision'!V15+'5A2B_Glencoe'!V15+'5A2C_ISL'!V15+'5A2D_Avoyelles'!V15+'5A2E_Delhi'!V15+'5A2F_BelleChasse'!V15+'5A2H_MAX'!V15</f>
        <v>0</v>
      </c>
      <c r="W15" s="10">
        <f>'5A2A_NewVision'!W15+'5A2B_Glencoe'!W15+'5A2C_ISL'!W15+'5A2D_Avoyelles'!W15+'5A2E_Delhi'!W15+'5A2F_BelleChasse'!W15+'5A2H_MAX'!W15</f>
        <v>0</v>
      </c>
      <c r="X15" s="21">
        <f>'5A2A_NewVision'!X15+'5A2B_Glencoe'!X15+'5A2C_ISL'!X15+'5A2D_Avoyelles'!X15+'5A2E_Delhi'!X15+'5A2F_BelleChasse'!X15+'5A2H_MAX'!X15</f>
        <v>0</v>
      </c>
      <c r="Y15" s="18">
        <f>'5A2A_NewVision'!Y15+'5A2B_Glencoe'!Y15+'5A2C_ISL'!Y15+'5A2D_Avoyelles'!Y15+'5A2E_Delhi'!Y15+'5A2F_BelleChasse'!Y15+'5A2H_MAX'!Y15</f>
        <v>0</v>
      </c>
      <c r="Z15" s="21">
        <f>'5A2A_NewVision'!Z15+'5A2B_Glencoe'!Z15+'5A2C_ISL'!Z15+'5A2D_Avoyelles'!Z15+'5A2E_Delhi'!Z15+'5A2F_BelleChasse'!Z15+'5A2H_MAX'!Z15</f>
        <v>0</v>
      </c>
      <c r="AA15" s="9">
        <f>'5A2A_NewVision'!AA15+'5A2B_Glencoe'!AA15+'5A2C_ISL'!AA15+'5A2D_Avoyelles'!AA15+'5A2E_Delhi'!AA15+'5A2F_BelleChasse'!AA15+'5A2H_MAX'!AA15</f>
        <v>0</v>
      </c>
      <c r="AB15" s="21">
        <f>'5A2A_NewVision'!AB15+'5A2B_Glencoe'!AB15+'5A2C_ISL'!AB15+'5A2D_Avoyelles'!AB15+'5A2E_Delhi'!AB15+'5A2F_BelleChasse'!AB15+'5A2H_MAX'!AB15</f>
        <v>0</v>
      </c>
      <c r="AC15" s="9">
        <f>'5A2A_NewVision'!AC15+'5A2B_Glencoe'!AC15+'5A2C_ISL'!AC15+'5A2D_Avoyelles'!AC15+'5A2E_Delhi'!AC15+'5A2F_BelleChasse'!AC15+'5A2H_MAX'!AC15</f>
        <v>0</v>
      </c>
      <c r="AD15" s="9">
        <f>'5A2A_NewVision'!AD15+'5A2B_Glencoe'!AD15+'5A2C_ISL'!AD15+'5A2D_Avoyelles'!AD15+'5A2E_Delhi'!AD15+'5A2F_BelleChasse'!AD15+'5A2H_MAX'!AD15</f>
        <v>0</v>
      </c>
      <c r="AE15" s="21">
        <f>'5A2A_NewVision'!AE15+'5A2B_Glencoe'!AE15+'5A2C_ISL'!AE15+'5A2D_Avoyelles'!AE15+'5A2E_Delhi'!AE15+'5A2F_BelleChasse'!AE15+'5A2H_MAX'!AE15</f>
        <v>0</v>
      </c>
      <c r="AF15" s="25">
        <f>'5A2A_NewVision'!AF15+'5A2B_Glencoe'!AF15+'5A2C_ISL'!AF15+'5A2D_Avoyelles'!AF15+'5A2E_Delhi'!AF15+'5A2F_BelleChasse'!AF15+'5A2H_MAX'!AF15</f>
        <v>0</v>
      </c>
    </row>
    <row r="16" spans="1:32" ht="16.149999999999999" customHeight="1" x14ac:dyDescent="0.2">
      <c r="A16" s="2">
        <v>10</v>
      </c>
      <c r="B16" s="3" t="s">
        <v>14</v>
      </c>
      <c r="C16" s="188">
        <f>'5A2A_NewVision'!C16+'5A2B_Glencoe'!C16+'5A2C_ISL'!C16+'5A2D_Avoyelles'!C16+'5A2E_Delhi'!C16+'5A2F_BelleChasse'!C16+'5A2H_MAX'!C16</f>
        <v>0</v>
      </c>
      <c r="D16" s="4">
        <f>'9_Per Pupil Summary'!O15</f>
        <v>11160.024829956079</v>
      </c>
      <c r="E16" s="19">
        <f>'5A2A_NewVision'!E16+'5A2B_Glencoe'!E16+'5A2C_ISL'!E16+'5A2D_Avoyelles'!E16+'5A2E_Delhi'!E16+'5A2F_BelleChasse'!E16+'5A2H_MAX'!E16</f>
        <v>0</v>
      </c>
      <c r="F16" s="19"/>
      <c r="G16" s="19">
        <f>'5A2A_NewVision'!G16+'5A2B_Glencoe'!G16+'5A2C_ISL'!G16+'5A2D_Avoyelles'!G16+'5A2E_Delhi'!G16+'5A2F_BelleChasse'!G16+'5A2H_MAX'!G16</f>
        <v>0</v>
      </c>
      <c r="H16" s="201">
        <f>'5A2A_NewVision'!H16+'5A2B_Glencoe'!H16+'5A2C_ISL'!H16+'5A2D_Avoyelles'!H16+'5A2E_Delhi'!H16+'5A2F_BelleChasse'!H16+'5A2H_MAX'!H16</f>
        <v>0</v>
      </c>
      <c r="I16" s="4">
        <f>'9_Per Pupil Summary'!I15</f>
        <v>457.45661958940366</v>
      </c>
      <c r="J16" s="19">
        <f>'5A2A_NewVision'!J16+'5A2B_Glencoe'!J16+'5A2C_ISL'!J16+'5A2D_Avoyelles'!J16+'5A2E_Delhi'!J16+'5A2F_BelleChasse'!J16+'5A2H_MAX'!J16</f>
        <v>0</v>
      </c>
      <c r="K16" s="201">
        <f>'5A2A_NewVision'!K16+'5A2B_Glencoe'!K16+'5A2C_ISL'!K16+'5A2D_Avoyelles'!K16+'5A2E_Delhi'!K16+'5A2F_BelleChasse'!K16+'5A2H_MAX'!K16</f>
        <v>0</v>
      </c>
      <c r="L16" s="4">
        <f>'9_Per Pupil Summary'!J15</f>
        <v>124.76089625165552</v>
      </c>
      <c r="M16" s="19">
        <f>'5A2A_NewVision'!M16+'5A2B_Glencoe'!M16+'5A2C_ISL'!M16+'5A2D_Avoyelles'!M16+'5A2E_Delhi'!M16+'5A2F_BelleChasse'!M16+'5A2H_MAX'!M16</f>
        <v>0</v>
      </c>
      <c r="N16" s="201">
        <f>'5A2A_NewVision'!N16+'5A2B_Glencoe'!N16+'5A2C_ISL'!N16+'5A2D_Avoyelles'!N16+'5A2E_Delhi'!N16+'5A2F_BelleChasse'!N16+'5A2H_MAX'!N16</f>
        <v>0</v>
      </c>
      <c r="O16" s="4">
        <f>'9_Per Pupil Summary'!K15</f>
        <v>3119.0224062913881</v>
      </c>
      <c r="P16" s="19">
        <f>'5A2A_NewVision'!P16+'5A2B_Glencoe'!P16+'5A2C_ISL'!P16+'5A2D_Avoyelles'!P16+'5A2E_Delhi'!P16+'5A2F_BelleChasse'!P16+'5A2H_MAX'!P16</f>
        <v>0</v>
      </c>
      <c r="Q16" s="201">
        <f>'5A2A_NewVision'!Q16+'5A2B_Glencoe'!Q16+'5A2C_ISL'!Q16+'5A2D_Avoyelles'!Q16+'5A2E_Delhi'!Q16+'5A2F_BelleChasse'!Q16+'5A2H_MAX'!Q16</f>
        <v>0</v>
      </c>
      <c r="R16" s="4">
        <f>'9_Per Pupil Summary'!L15</f>
        <v>1247.608962516555</v>
      </c>
      <c r="S16" s="19">
        <f>'5A2A_NewVision'!S16+'5A2B_Glencoe'!S16+'5A2C_ISL'!S16+'5A2D_Avoyelles'!S16+'5A2E_Delhi'!S16+'5A2F_BelleChasse'!S16+'5A2H_MAX'!S16</f>
        <v>0</v>
      </c>
      <c r="T16" s="22">
        <f>'5A2A_NewVision'!T16+'5A2B_Glencoe'!T16+'5A2C_ISL'!T16+'5A2D_Avoyelles'!T16+'5A2E_Delhi'!T16+'5A2F_BelleChasse'!T16+'5A2H_MAX'!T16</f>
        <v>0</v>
      </c>
      <c r="U16" s="4">
        <f>'5A2A_NewVision'!U16+'5A2B_Glencoe'!U16+'5A2C_ISL'!U16+'5A2D_Avoyelles'!U16+'5A2E_Delhi'!U16+'5A2F_BelleChasse'!U16+'5A2H_MAX'!U16</f>
        <v>0</v>
      </c>
      <c r="V16" s="4">
        <f>'5A2A_NewVision'!V16+'5A2B_Glencoe'!V16+'5A2C_ISL'!V16+'5A2D_Avoyelles'!V16+'5A2E_Delhi'!V16+'5A2F_BelleChasse'!V16+'5A2H_MAX'!V16</f>
        <v>0</v>
      </c>
      <c r="W16" s="5">
        <f>'5A2A_NewVision'!W16+'5A2B_Glencoe'!W16+'5A2C_ISL'!W16+'5A2D_Avoyelles'!W16+'5A2E_Delhi'!W16+'5A2F_BelleChasse'!W16+'5A2H_MAX'!W16</f>
        <v>0</v>
      </c>
      <c r="X16" s="22">
        <f>'5A2A_NewVision'!X16+'5A2B_Glencoe'!X16+'5A2C_ISL'!X16+'5A2D_Avoyelles'!X16+'5A2E_Delhi'!X16+'5A2F_BelleChasse'!X16+'5A2H_MAX'!X16</f>
        <v>0</v>
      </c>
      <c r="Y16" s="19">
        <f>'5A2A_NewVision'!Y16+'5A2B_Glencoe'!Y16+'5A2C_ISL'!Y16+'5A2D_Avoyelles'!Y16+'5A2E_Delhi'!Y16+'5A2F_BelleChasse'!Y16+'5A2H_MAX'!Y16</f>
        <v>0</v>
      </c>
      <c r="Z16" s="22">
        <f>'5A2A_NewVision'!Z16+'5A2B_Glencoe'!Z16+'5A2C_ISL'!Z16+'5A2D_Avoyelles'!Z16+'5A2E_Delhi'!Z16+'5A2F_BelleChasse'!Z16+'5A2H_MAX'!Z16</f>
        <v>0</v>
      </c>
      <c r="AA16" s="4">
        <f>'5A2A_NewVision'!AA16+'5A2B_Glencoe'!AA16+'5A2C_ISL'!AA16+'5A2D_Avoyelles'!AA16+'5A2E_Delhi'!AA16+'5A2F_BelleChasse'!AA16+'5A2H_MAX'!AA16</f>
        <v>0</v>
      </c>
      <c r="AB16" s="22">
        <f>'5A2A_NewVision'!AB16+'5A2B_Glencoe'!AB16+'5A2C_ISL'!AB16+'5A2D_Avoyelles'!AB16+'5A2E_Delhi'!AB16+'5A2F_BelleChasse'!AB16+'5A2H_MAX'!AB16</f>
        <v>0</v>
      </c>
      <c r="AC16" s="6">
        <f>'5A2A_NewVision'!AC16+'5A2B_Glencoe'!AC16+'5A2C_ISL'!AC16+'5A2D_Avoyelles'!AC16+'5A2E_Delhi'!AC16+'5A2F_BelleChasse'!AC16+'5A2H_MAX'!AC16</f>
        <v>0</v>
      </c>
      <c r="AD16" s="4">
        <f>'5A2A_NewVision'!AD16+'5A2B_Glencoe'!AD16+'5A2C_ISL'!AD16+'5A2D_Avoyelles'!AD16+'5A2E_Delhi'!AD16+'5A2F_BelleChasse'!AD16+'5A2H_MAX'!AD16</f>
        <v>0</v>
      </c>
      <c r="AE16" s="23">
        <f>'5A2A_NewVision'!AE16+'5A2B_Glencoe'!AE16+'5A2C_ISL'!AE16+'5A2D_Avoyelles'!AE16+'5A2E_Delhi'!AE16+'5A2F_BelleChasse'!AE16+'5A2H_MAX'!AE16</f>
        <v>0</v>
      </c>
      <c r="AF16" s="23">
        <f>'5A2A_NewVision'!AF16+'5A2B_Glencoe'!AF16+'5A2C_ISL'!AF16+'5A2D_Avoyelles'!AF16+'5A2E_Delhi'!AF16+'5A2F_BelleChasse'!AF16+'5A2H_MAX'!AF16</f>
        <v>0</v>
      </c>
    </row>
    <row r="17" spans="1:32" ht="16.149999999999999" customHeight="1" x14ac:dyDescent="0.2">
      <c r="A17" s="11">
        <v>11</v>
      </c>
      <c r="B17" s="12" t="s">
        <v>15</v>
      </c>
      <c r="C17" s="186">
        <f>'5A2A_NewVision'!C17+'5A2B_Glencoe'!C17+'5A2C_ISL'!C17+'5A2D_Avoyelles'!C17+'5A2E_Delhi'!C17+'5A2F_BelleChasse'!C17+'5A2H_MAX'!C17</f>
        <v>0</v>
      </c>
      <c r="D17" s="13">
        <f>'9_Per Pupil Summary'!O16</f>
        <v>9288.9512443727526</v>
      </c>
      <c r="E17" s="17">
        <f>'5A2A_NewVision'!E17+'5A2B_Glencoe'!E17+'5A2C_ISL'!E17+'5A2D_Avoyelles'!E17+'5A2E_Delhi'!E17+'5A2F_BelleChasse'!E17+'5A2H_MAX'!E17</f>
        <v>0</v>
      </c>
      <c r="F17" s="17"/>
      <c r="G17" s="17">
        <f>'5A2A_NewVision'!G17+'5A2B_Glencoe'!G17+'5A2C_ISL'!G17+'5A2D_Avoyelles'!G17+'5A2E_Delhi'!G17+'5A2F_BelleChasse'!G17+'5A2H_MAX'!G17</f>
        <v>0</v>
      </c>
      <c r="H17" s="199">
        <f>'5A2A_NewVision'!H17+'5A2B_Glencoe'!H17+'5A2C_ISL'!H17+'5A2D_Avoyelles'!H17+'5A2E_Delhi'!H17+'5A2F_BelleChasse'!H17+'5A2H_MAX'!H17</f>
        <v>0</v>
      </c>
      <c r="I17" s="13">
        <f>'9_Per Pupil Summary'!I16</f>
        <v>725.40050327020208</v>
      </c>
      <c r="J17" s="17">
        <f>'5A2A_NewVision'!J17+'5A2B_Glencoe'!J17+'5A2C_ISL'!J17+'5A2D_Avoyelles'!J17+'5A2E_Delhi'!J17+'5A2F_BelleChasse'!J17+'5A2H_MAX'!J17</f>
        <v>0</v>
      </c>
      <c r="K17" s="199">
        <f>'5A2A_NewVision'!K17+'5A2B_Glencoe'!K17+'5A2C_ISL'!K17+'5A2D_Avoyelles'!K17+'5A2E_Delhi'!K17+'5A2F_BelleChasse'!K17+'5A2H_MAX'!K17</f>
        <v>0</v>
      </c>
      <c r="L17" s="13">
        <f>'9_Per Pupil Summary'!J16</f>
        <v>197.8365008918733</v>
      </c>
      <c r="M17" s="17">
        <f>'5A2A_NewVision'!M17+'5A2B_Glencoe'!M17+'5A2C_ISL'!M17+'5A2D_Avoyelles'!M17+'5A2E_Delhi'!M17+'5A2F_BelleChasse'!M17+'5A2H_MAX'!M17</f>
        <v>0</v>
      </c>
      <c r="N17" s="199">
        <f>'5A2A_NewVision'!N17+'5A2B_Glencoe'!N17+'5A2C_ISL'!N17+'5A2D_Avoyelles'!N17+'5A2E_Delhi'!N17+'5A2F_BelleChasse'!N17+'5A2H_MAX'!N17</f>
        <v>0</v>
      </c>
      <c r="O17" s="13">
        <f>'9_Per Pupil Summary'!K16</f>
        <v>4945.9125222968323</v>
      </c>
      <c r="P17" s="17">
        <f>'5A2A_NewVision'!P17+'5A2B_Glencoe'!P17+'5A2C_ISL'!P17+'5A2D_Avoyelles'!P17+'5A2E_Delhi'!P17+'5A2F_BelleChasse'!P17+'5A2H_MAX'!P17</f>
        <v>0</v>
      </c>
      <c r="Q17" s="199">
        <f>'5A2A_NewVision'!Q17+'5A2B_Glencoe'!Q17+'5A2C_ISL'!Q17+'5A2D_Avoyelles'!Q17+'5A2E_Delhi'!Q17+'5A2F_BelleChasse'!Q17+'5A2H_MAX'!Q17</f>
        <v>0</v>
      </c>
      <c r="R17" s="13">
        <f>'9_Per Pupil Summary'!L16</f>
        <v>1978.3650089187329</v>
      </c>
      <c r="S17" s="17">
        <f>'5A2A_NewVision'!S17+'5A2B_Glencoe'!S17+'5A2C_ISL'!S17+'5A2D_Avoyelles'!S17+'5A2E_Delhi'!S17+'5A2F_BelleChasse'!S17+'5A2H_MAX'!S17</f>
        <v>0</v>
      </c>
      <c r="T17" s="20">
        <f>'5A2A_NewVision'!T17+'5A2B_Glencoe'!T17+'5A2C_ISL'!T17+'5A2D_Avoyelles'!T17+'5A2E_Delhi'!T17+'5A2F_BelleChasse'!T17+'5A2H_MAX'!T17</f>
        <v>0</v>
      </c>
      <c r="U17" s="13">
        <f>'5A2A_NewVision'!U17+'5A2B_Glencoe'!U17+'5A2C_ISL'!U17+'5A2D_Avoyelles'!U17+'5A2E_Delhi'!U17+'5A2F_BelleChasse'!U17+'5A2H_MAX'!U17</f>
        <v>0</v>
      </c>
      <c r="V17" s="13">
        <f>'5A2A_NewVision'!V17+'5A2B_Glencoe'!V17+'5A2C_ISL'!V17+'5A2D_Avoyelles'!V17+'5A2E_Delhi'!V17+'5A2F_BelleChasse'!V17+'5A2H_MAX'!V17</f>
        <v>0</v>
      </c>
      <c r="W17" s="14">
        <f>'5A2A_NewVision'!W17+'5A2B_Glencoe'!W17+'5A2C_ISL'!W17+'5A2D_Avoyelles'!W17+'5A2E_Delhi'!W17+'5A2F_BelleChasse'!W17+'5A2H_MAX'!W17</f>
        <v>0</v>
      </c>
      <c r="X17" s="20">
        <f>'5A2A_NewVision'!X17+'5A2B_Glencoe'!X17+'5A2C_ISL'!X17+'5A2D_Avoyelles'!X17+'5A2E_Delhi'!X17+'5A2F_BelleChasse'!X17+'5A2H_MAX'!X17</f>
        <v>0</v>
      </c>
      <c r="Y17" s="17">
        <f>'5A2A_NewVision'!Y17+'5A2B_Glencoe'!Y17+'5A2C_ISL'!Y17+'5A2D_Avoyelles'!Y17+'5A2E_Delhi'!Y17+'5A2F_BelleChasse'!Y17+'5A2H_MAX'!Y17</f>
        <v>0</v>
      </c>
      <c r="Z17" s="20">
        <f>'5A2A_NewVision'!Z17+'5A2B_Glencoe'!Z17+'5A2C_ISL'!Z17+'5A2D_Avoyelles'!Z17+'5A2E_Delhi'!Z17+'5A2F_BelleChasse'!Z17+'5A2H_MAX'!Z17</f>
        <v>0</v>
      </c>
      <c r="AA17" s="13">
        <f>'5A2A_NewVision'!AA17+'5A2B_Glencoe'!AA17+'5A2C_ISL'!AA17+'5A2D_Avoyelles'!AA17+'5A2E_Delhi'!AA17+'5A2F_BelleChasse'!AA17+'5A2H_MAX'!AA17</f>
        <v>0</v>
      </c>
      <c r="AB17" s="20">
        <f>'5A2A_NewVision'!AB17+'5A2B_Glencoe'!AB17+'5A2C_ISL'!AB17+'5A2D_Avoyelles'!AB17+'5A2E_Delhi'!AB17+'5A2F_BelleChasse'!AB17+'5A2H_MAX'!AB17</f>
        <v>0</v>
      </c>
      <c r="AC17" s="13">
        <f>'5A2A_NewVision'!AC17+'5A2B_Glencoe'!AC17+'5A2C_ISL'!AC17+'5A2D_Avoyelles'!AC17+'5A2E_Delhi'!AC17+'5A2F_BelleChasse'!AC17+'5A2H_MAX'!AC17</f>
        <v>0</v>
      </c>
      <c r="AD17" s="13">
        <f>'5A2A_NewVision'!AD17+'5A2B_Glencoe'!AD17+'5A2C_ISL'!AD17+'5A2D_Avoyelles'!AD17+'5A2E_Delhi'!AD17+'5A2F_BelleChasse'!AD17+'5A2H_MAX'!AD17</f>
        <v>0</v>
      </c>
      <c r="AE17" s="20">
        <f>'5A2A_NewVision'!AE17+'5A2B_Glencoe'!AE17+'5A2C_ISL'!AE17+'5A2D_Avoyelles'!AE17+'5A2E_Delhi'!AE17+'5A2F_BelleChasse'!AE17+'5A2H_MAX'!AE17</f>
        <v>0</v>
      </c>
      <c r="AF17" s="24">
        <f>'5A2A_NewVision'!AF17+'5A2B_Glencoe'!AF17+'5A2C_ISL'!AF17+'5A2D_Avoyelles'!AF17+'5A2E_Delhi'!AF17+'5A2F_BelleChasse'!AF17+'5A2H_MAX'!AF17</f>
        <v>0</v>
      </c>
    </row>
    <row r="18" spans="1:32" ht="16.149999999999999" customHeight="1" x14ac:dyDescent="0.2">
      <c r="A18" s="7">
        <v>12</v>
      </c>
      <c r="B18" s="8" t="s">
        <v>16</v>
      </c>
      <c r="C18" s="187">
        <f>'5A2A_NewVision'!C18+'5A2B_Glencoe'!C18+'5A2C_ISL'!C18+'5A2D_Avoyelles'!C18+'5A2E_Delhi'!C18+'5A2F_BelleChasse'!C18+'5A2H_MAX'!C18</f>
        <v>0</v>
      </c>
      <c r="D18" s="9">
        <f>'9_Per Pupil Summary'!O17</f>
        <v>16967.426112637844</v>
      </c>
      <c r="E18" s="18">
        <f>'5A2A_NewVision'!E18+'5A2B_Glencoe'!E18+'5A2C_ISL'!E18+'5A2D_Avoyelles'!E18+'5A2E_Delhi'!E18+'5A2F_BelleChasse'!E18+'5A2H_MAX'!E18</f>
        <v>0</v>
      </c>
      <c r="F18" s="18"/>
      <c r="G18" s="18">
        <f>'5A2A_NewVision'!G18+'5A2B_Glencoe'!G18+'5A2C_ISL'!G18+'5A2D_Avoyelles'!G18+'5A2E_Delhi'!G18+'5A2F_BelleChasse'!G18+'5A2H_MAX'!G18</f>
        <v>0</v>
      </c>
      <c r="H18" s="200">
        <f>'5A2A_NewVision'!H18+'5A2B_Glencoe'!H18+'5A2C_ISL'!H18+'5A2D_Avoyelles'!H18+'5A2E_Delhi'!H18+'5A2F_BelleChasse'!H18+'5A2H_MAX'!H18</f>
        <v>0</v>
      </c>
      <c r="I18" s="9">
        <f>'9_Per Pupil Summary'!I17</f>
        <v>220.82498094268715</v>
      </c>
      <c r="J18" s="18">
        <f>'5A2A_NewVision'!J18+'5A2B_Glencoe'!J18+'5A2C_ISL'!J18+'5A2D_Avoyelles'!J18+'5A2E_Delhi'!J18+'5A2F_BelleChasse'!J18+'5A2H_MAX'!J18</f>
        <v>0</v>
      </c>
      <c r="K18" s="200">
        <f>'5A2A_NewVision'!K18+'5A2B_Glencoe'!K18+'5A2C_ISL'!K18+'5A2D_Avoyelles'!K18+'5A2E_Delhi'!K18+'5A2F_BelleChasse'!K18+'5A2H_MAX'!K18</f>
        <v>0</v>
      </c>
      <c r="L18" s="9">
        <f>'9_Per Pupil Summary'!J17</f>
        <v>60.224994802551052</v>
      </c>
      <c r="M18" s="18">
        <f>'5A2A_NewVision'!M18+'5A2B_Glencoe'!M18+'5A2C_ISL'!M18+'5A2D_Avoyelles'!M18+'5A2E_Delhi'!M18+'5A2F_BelleChasse'!M18+'5A2H_MAX'!M18</f>
        <v>0</v>
      </c>
      <c r="N18" s="200">
        <f>'5A2A_NewVision'!N18+'5A2B_Glencoe'!N18+'5A2C_ISL'!N18+'5A2D_Avoyelles'!N18+'5A2E_Delhi'!N18+'5A2F_BelleChasse'!N18+'5A2H_MAX'!N18</f>
        <v>0</v>
      </c>
      <c r="O18" s="9">
        <f>'9_Per Pupil Summary'!K17</f>
        <v>1505.6248700637761</v>
      </c>
      <c r="P18" s="18">
        <f>'5A2A_NewVision'!P18+'5A2B_Glencoe'!P18+'5A2C_ISL'!P18+'5A2D_Avoyelles'!P18+'5A2E_Delhi'!P18+'5A2F_BelleChasse'!P18+'5A2H_MAX'!P18</f>
        <v>0</v>
      </c>
      <c r="Q18" s="200">
        <f>'5A2A_NewVision'!Q18+'5A2B_Glencoe'!Q18+'5A2C_ISL'!Q18+'5A2D_Avoyelles'!Q18+'5A2E_Delhi'!Q18+'5A2F_BelleChasse'!Q18+'5A2H_MAX'!Q18</f>
        <v>0</v>
      </c>
      <c r="R18" s="9">
        <f>'9_Per Pupil Summary'!L17</f>
        <v>602.24994802551055</v>
      </c>
      <c r="S18" s="18">
        <f>'5A2A_NewVision'!S18+'5A2B_Glencoe'!S18+'5A2C_ISL'!S18+'5A2D_Avoyelles'!S18+'5A2E_Delhi'!S18+'5A2F_BelleChasse'!S18+'5A2H_MAX'!S18</f>
        <v>0</v>
      </c>
      <c r="T18" s="21">
        <f>'5A2A_NewVision'!T18+'5A2B_Glencoe'!T18+'5A2C_ISL'!T18+'5A2D_Avoyelles'!T18+'5A2E_Delhi'!T18+'5A2F_BelleChasse'!T18+'5A2H_MAX'!T18</f>
        <v>0</v>
      </c>
      <c r="U18" s="9">
        <f>'5A2A_NewVision'!U18+'5A2B_Glencoe'!U18+'5A2C_ISL'!U18+'5A2D_Avoyelles'!U18+'5A2E_Delhi'!U18+'5A2F_BelleChasse'!U18+'5A2H_MAX'!U18</f>
        <v>0</v>
      </c>
      <c r="V18" s="9">
        <f>'5A2A_NewVision'!V18+'5A2B_Glencoe'!V18+'5A2C_ISL'!V18+'5A2D_Avoyelles'!V18+'5A2E_Delhi'!V18+'5A2F_BelleChasse'!V18+'5A2H_MAX'!V18</f>
        <v>0</v>
      </c>
      <c r="W18" s="10">
        <f>'5A2A_NewVision'!W18+'5A2B_Glencoe'!W18+'5A2C_ISL'!W18+'5A2D_Avoyelles'!W18+'5A2E_Delhi'!W18+'5A2F_BelleChasse'!W18+'5A2H_MAX'!W18</f>
        <v>0</v>
      </c>
      <c r="X18" s="21">
        <f>'5A2A_NewVision'!X18+'5A2B_Glencoe'!X18+'5A2C_ISL'!X18+'5A2D_Avoyelles'!X18+'5A2E_Delhi'!X18+'5A2F_BelleChasse'!X18+'5A2H_MAX'!X18</f>
        <v>0</v>
      </c>
      <c r="Y18" s="18">
        <f>'5A2A_NewVision'!Y18+'5A2B_Glencoe'!Y18+'5A2C_ISL'!Y18+'5A2D_Avoyelles'!Y18+'5A2E_Delhi'!Y18+'5A2F_BelleChasse'!Y18+'5A2H_MAX'!Y18</f>
        <v>0</v>
      </c>
      <c r="Z18" s="21">
        <f>'5A2A_NewVision'!Z18+'5A2B_Glencoe'!Z18+'5A2C_ISL'!Z18+'5A2D_Avoyelles'!Z18+'5A2E_Delhi'!Z18+'5A2F_BelleChasse'!Z18+'5A2H_MAX'!Z18</f>
        <v>0</v>
      </c>
      <c r="AA18" s="9">
        <f>'5A2A_NewVision'!AA18+'5A2B_Glencoe'!AA18+'5A2C_ISL'!AA18+'5A2D_Avoyelles'!AA18+'5A2E_Delhi'!AA18+'5A2F_BelleChasse'!AA18+'5A2H_MAX'!AA18</f>
        <v>0</v>
      </c>
      <c r="AB18" s="21">
        <f>'5A2A_NewVision'!AB18+'5A2B_Glencoe'!AB18+'5A2C_ISL'!AB18+'5A2D_Avoyelles'!AB18+'5A2E_Delhi'!AB18+'5A2F_BelleChasse'!AB18+'5A2H_MAX'!AB18</f>
        <v>0</v>
      </c>
      <c r="AC18" s="9">
        <f>'5A2A_NewVision'!AC18+'5A2B_Glencoe'!AC18+'5A2C_ISL'!AC18+'5A2D_Avoyelles'!AC18+'5A2E_Delhi'!AC18+'5A2F_BelleChasse'!AC18+'5A2H_MAX'!AC18</f>
        <v>0</v>
      </c>
      <c r="AD18" s="9">
        <f>'5A2A_NewVision'!AD18+'5A2B_Glencoe'!AD18+'5A2C_ISL'!AD18+'5A2D_Avoyelles'!AD18+'5A2E_Delhi'!AD18+'5A2F_BelleChasse'!AD18+'5A2H_MAX'!AD18</f>
        <v>0</v>
      </c>
      <c r="AE18" s="21">
        <f>'5A2A_NewVision'!AE18+'5A2B_Glencoe'!AE18+'5A2C_ISL'!AE18+'5A2D_Avoyelles'!AE18+'5A2E_Delhi'!AE18+'5A2F_BelleChasse'!AE18+'5A2H_MAX'!AE18</f>
        <v>0</v>
      </c>
      <c r="AF18" s="25">
        <f>'5A2A_NewVision'!AF18+'5A2B_Glencoe'!AF18+'5A2C_ISL'!AF18+'5A2D_Avoyelles'!AF18+'5A2E_Delhi'!AF18+'5A2F_BelleChasse'!AF18+'5A2H_MAX'!AF18</f>
        <v>0</v>
      </c>
    </row>
    <row r="19" spans="1:32" ht="16.149999999999999" customHeight="1" x14ac:dyDescent="0.2">
      <c r="A19" s="7">
        <v>13</v>
      </c>
      <c r="B19" s="8" t="s">
        <v>17</v>
      </c>
      <c r="C19" s="187">
        <f>'5A2A_NewVision'!C19+'5A2B_Glencoe'!C19+'5A2C_ISL'!C19+'5A2D_Avoyelles'!C19+'5A2E_Delhi'!C19+'5A2F_BelleChasse'!C19+'5A2H_MAX'!C19</f>
        <v>0</v>
      </c>
      <c r="D19" s="9">
        <f>'9_Per Pupil Summary'!O18</f>
        <v>8749.9257975990695</v>
      </c>
      <c r="E19" s="18">
        <f>'5A2A_NewVision'!E19+'5A2B_Glencoe'!E19+'5A2C_ISL'!E19+'5A2D_Avoyelles'!E19+'5A2E_Delhi'!E19+'5A2F_BelleChasse'!E19+'5A2H_MAX'!E19</f>
        <v>0</v>
      </c>
      <c r="F19" s="18"/>
      <c r="G19" s="18">
        <f>'5A2A_NewVision'!G19+'5A2B_Glencoe'!G19+'5A2C_ISL'!G19+'5A2D_Avoyelles'!G19+'5A2E_Delhi'!G19+'5A2F_BelleChasse'!G19+'5A2H_MAX'!G19</f>
        <v>0</v>
      </c>
      <c r="H19" s="200">
        <f>'5A2A_NewVision'!H19+'5A2B_Glencoe'!H19+'5A2C_ISL'!H19+'5A2D_Avoyelles'!H19+'5A2E_Delhi'!H19+'5A2F_BelleChasse'!H19+'5A2H_MAX'!H19</f>
        <v>0</v>
      </c>
      <c r="I19" s="9">
        <f>'9_Per Pupil Summary'!I18</f>
        <v>714.3947462521943</v>
      </c>
      <c r="J19" s="18">
        <f>'5A2A_NewVision'!J19+'5A2B_Glencoe'!J19+'5A2C_ISL'!J19+'5A2D_Avoyelles'!J19+'5A2E_Delhi'!J19+'5A2F_BelleChasse'!J19+'5A2H_MAX'!J19</f>
        <v>0</v>
      </c>
      <c r="K19" s="200">
        <f>'5A2A_NewVision'!K19+'5A2B_Glencoe'!K19+'5A2C_ISL'!K19+'5A2D_Avoyelles'!K19+'5A2E_Delhi'!K19+'5A2F_BelleChasse'!K19+'5A2H_MAX'!K19</f>
        <v>0</v>
      </c>
      <c r="L19" s="9">
        <f>'9_Per Pupil Summary'!J18</f>
        <v>194.83493079605296</v>
      </c>
      <c r="M19" s="18">
        <f>'5A2A_NewVision'!M19+'5A2B_Glencoe'!M19+'5A2C_ISL'!M19+'5A2D_Avoyelles'!M19+'5A2E_Delhi'!M19+'5A2F_BelleChasse'!M19+'5A2H_MAX'!M19</f>
        <v>0</v>
      </c>
      <c r="N19" s="200">
        <f>'5A2A_NewVision'!N19+'5A2B_Glencoe'!N19+'5A2C_ISL'!N19+'5A2D_Avoyelles'!N19+'5A2E_Delhi'!N19+'5A2F_BelleChasse'!N19+'5A2H_MAX'!N19</f>
        <v>0</v>
      </c>
      <c r="O19" s="9">
        <f>'9_Per Pupil Summary'!K18</f>
        <v>4870.8732699013244</v>
      </c>
      <c r="P19" s="18">
        <f>'5A2A_NewVision'!P19+'5A2B_Glencoe'!P19+'5A2C_ISL'!P19+'5A2D_Avoyelles'!P19+'5A2E_Delhi'!P19+'5A2F_BelleChasse'!P19+'5A2H_MAX'!P19</f>
        <v>0</v>
      </c>
      <c r="Q19" s="200">
        <f>'5A2A_NewVision'!Q19+'5A2B_Glencoe'!Q19+'5A2C_ISL'!Q19+'5A2D_Avoyelles'!Q19+'5A2E_Delhi'!Q19+'5A2F_BelleChasse'!Q19+'5A2H_MAX'!Q19</f>
        <v>0</v>
      </c>
      <c r="R19" s="9">
        <f>'9_Per Pupil Summary'!L18</f>
        <v>1948.3493079605296</v>
      </c>
      <c r="S19" s="18">
        <f>'5A2A_NewVision'!S19+'5A2B_Glencoe'!S19+'5A2C_ISL'!S19+'5A2D_Avoyelles'!S19+'5A2E_Delhi'!S19+'5A2F_BelleChasse'!S19+'5A2H_MAX'!S19</f>
        <v>0</v>
      </c>
      <c r="T19" s="21">
        <f>'5A2A_NewVision'!T19+'5A2B_Glencoe'!T19+'5A2C_ISL'!T19+'5A2D_Avoyelles'!T19+'5A2E_Delhi'!T19+'5A2F_BelleChasse'!T19+'5A2H_MAX'!T19</f>
        <v>0</v>
      </c>
      <c r="U19" s="9">
        <f>'5A2A_NewVision'!U19+'5A2B_Glencoe'!U19+'5A2C_ISL'!U19+'5A2D_Avoyelles'!U19+'5A2E_Delhi'!U19+'5A2F_BelleChasse'!U19+'5A2H_MAX'!U19</f>
        <v>0</v>
      </c>
      <c r="V19" s="9">
        <f>'5A2A_NewVision'!V19+'5A2B_Glencoe'!V19+'5A2C_ISL'!V19+'5A2D_Avoyelles'!V19+'5A2E_Delhi'!V19+'5A2F_BelleChasse'!V19+'5A2H_MAX'!V19</f>
        <v>0</v>
      </c>
      <c r="W19" s="10">
        <f>'5A2A_NewVision'!W19+'5A2B_Glencoe'!W19+'5A2C_ISL'!W19+'5A2D_Avoyelles'!W19+'5A2E_Delhi'!W19+'5A2F_BelleChasse'!W19+'5A2H_MAX'!W19</f>
        <v>0</v>
      </c>
      <c r="X19" s="21">
        <f>'5A2A_NewVision'!X19+'5A2B_Glencoe'!X19+'5A2C_ISL'!X19+'5A2D_Avoyelles'!X19+'5A2E_Delhi'!X19+'5A2F_BelleChasse'!X19+'5A2H_MAX'!X19</f>
        <v>0</v>
      </c>
      <c r="Y19" s="18">
        <f>'5A2A_NewVision'!Y19+'5A2B_Glencoe'!Y19+'5A2C_ISL'!Y19+'5A2D_Avoyelles'!Y19+'5A2E_Delhi'!Y19+'5A2F_BelleChasse'!Y19+'5A2H_MAX'!Y19</f>
        <v>0</v>
      </c>
      <c r="Z19" s="21">
        <f>'5A2A_NewVision'!Z19+'5A2B_Glencoe'!Z19+'5A2C_ISL'!Z19+'5A2D_Avoyelles'!Z19+'5A2E_Delhi'!Z19+'5A2F_BelleChasse'!Z19+'5A2H_MAX'!Z19</f>
        <v>0</v>
      </c>
      <c r="AA19" s="9">
        <f>'5A2A_NewVision'!AA19+'5A2B_Glencoe'!AA19+'5A2C_ISL'!AA19+'5A2D_Avoyelles'!AA19+'5A2E_Delhi'!AA19+'5A2F_BelleChasse'!AA19+'5A2H_MAX'!AA19</f>
        <v>0</v>
      </c>
      <c r="AB19" s="21">
        <f>'5A2A_NewVision'!AB19+'5A2B_Glencoe'!AB19+'5A2C_ISL'!AB19+'5A2D_Avoyelles'!AB19+'5A2E_Delhi'!AB19+'5A2F_BelleChasse'!AB19+'5A2H_MAX'!AB19</f>
        <v>0</v>
      </c>
      <c r="AC19" s="9">
        <f>'5A2A_NewVision'!AC19+'5A2B_Glencoe'!AC19+'5A2C_ISL'!AC19+'5A2D_Avoyelles'!AC19+'5A2E_Delhi'!AC19+'5A2F_BelleChasse'!AC19+'5A2H_MAX'!AC19</f>
        <v>0</v>
      </c>
      <c r="AD19" s="9">
        <f>'5A2A_NewVision'!AD19+'5A2B_Glencoe'!AD19+'5A2C_ISL'!AD19+'5A2D_Avoyelles'!AD19+'5A2E_Delhi'!AD19+'5A2F_BelleChasse'!AD19+'5A2H_MAX'!AD19</f>
        <v>0</v>
      </c>
      <c r="AE19" s="21">
        <f>'5A2A_NewVision'!AE19+'5A2B_Glencoe'!AE19+'5A2C_ISL'!AE19+'5A2D_Avoyelles'!AE19+'5A2E_Delhi'!AE19+'5A2F_BelleChasse'!AE19+'5A2H_MAX'!AE19</f>
        <v>0</v>
      </c>
      <c r="AF19" s="25">
        <f>'5A2A_NewVision'!AF19+'5A2B_Glencoe'!AF19+'5A2C_ISL'!AF19+'5A2D_Avoyelles'!AF19+'5A2E_Delhi'!AF19+'5A2F_BelleChasse'!AF19+'5A2H_MAX'!AF19</f>
        <v>0</v>
      </c>
    </row>
    <row r="20" spans="1:32" ht="16.149999999999999" customHeight="1" x14ac:dyDescent="0.2">
      <c r="A20" s="7">
        <v>14</v>
      </c>
      <c r="B20" s="8" t="s">
        <v>18</v>
      </c>
      <c r="C20" s="187">
        <f>'5A2A_NewVision'!C20+'5A2B_Glencoe'!C20+'5A2C_ISL'!C20+'5A2D_Avoyelles'!C20+'5A2E_Delhi'!C20+'5A2F_BelleChasse'!C20+'5A2H_MAX'!C20</f>
        <v>0</v>
      </c>
      <c r="D20" s="9">
        <f>'9_Per Pupil Summary'!O19</f>
        <v>8974.6549970809865</v>
      </c>
      <c r="E20" s="18">
        <f>'5A2A_NewVision'!E20+'5A2B_Glencoe'!E20+'5A2C_ISL'!E20+'5A2D_Avoyelles'!E20+'5A2E_Delhi'!E20+'5A2F_BelleChasse'!E20+'5A2H_MAX'!E20</f>
        <v>0</v>
      </c>
      <c r="F20" s="18"/>
      <c r="G20" s="18">
        <f>'5A2A_NewVision'!G20+'5A2B_Glencoe'!G20+'5A2C_ISL'!G20+'5A2D_Avoyelles'!G20+'5A2E_Delhi'!G20+'5A2F_BelleChasse'!G20+'5A2H_MAX'!G20</f>
        <v>0</v>
      </c>
      <c r="H20" s="200">
        <f>'5A2A_NewVision'!H20+'5A2B_Glencoe'!H20+'5A2C_ISL'!H20+'5A2D_Avoyelles'!H20+'5A2E_Delhi'!H20+'5A2F_BelleChasse'!H20+'5A2H_MAX'!H20</f>
        <v>0</v>
      </c>
      <c r="I20" s="9">
        <f>'9_Per Pupil Summary'!I19</f>
        <v>686.17525700761348</v>
      </c>
      <c r="J20" s="18">
        <f>'5A2A_NewVision'!J20+'5A2B_Glencoe'!J20+'5A2C_ISL'!J20+'5A2D_Avoyelles'!J20+'5A2E_Delhi'!J20+'5A2F_BelleChasse'!J20+'5A2H_MAX'!J20</f>
        <v>0</v>
      </c>
      <c r="K20" s="200">
        <f>'5A2A_NewVision'!K20+'5A2B_Glencoe'!K20+'5A2C_ISL'!K20+'5A2D_Avoyelles'!K20+'5A2E_Delhi'!K20+'5A2F_BelleChasse'!K20+'5A2H_MAX'!K20</f>
        <v>0</v>
      </c>
      <c r="L20" s="9">
        <f>'9_Per Pupil Summary'!J19</f>
        <v>187.13870645662183</v>
      </c>
      <c r="M20" s="18">
        <f>'5A2A_NewVision'!M20+'5A2B_Glencoe'!M20+'5A2C_ISL'!M20+'5A2D_Avoyelles'!M20+'5A2E_Delhi'!M20+'5A2F_BelleChasse'!M20+'5A2H_MAX'!M20</f>
        <v>0</v>
      </c>
      <c r="N20" s="200">
        <f>'5A2A_NewVision'!N20+'5A2B_Glencoe'!N20+'5A2C_ISL'!N20+'5A2D_Avoyelles'!N20+'5A2E_Delhi'!N20+'5A2F_BelleChasse'!N20+'5A2H_MAX'!N20</f>
        <v>0</v>
      </c>
      <c r="O20" s="9">
        <f>'9_Per Pupil Summary'!K19</f>
        <v>4678.467661415546</v>
      </c>
      <c r="P20" s="18">
        <f>'5A2A_NewVision'!P20+'5A2B_Glencoe'!P20+'5A2C_ISL'!P20+'5A2D_Avoyelles'!P20+'5A2E_Delhi'!P20+'5A2F_BelleChasse'!P20+'5A2H_MAX'!P20</f>
        <v>0</v>
      </c>
      <c r="Q20" s="200">
        <f>'5A2A_NewVision'!Q20+'5A2B_Glencoe'!Q20+'5A2C_ISL'!Q20+'5A2D_Avoyelles'!Q20+'5A2E_Delhi'!Q20+'5A2F_BelleChasse'!Q20+'5A2H_MAX'!Q20</f>
        <v>0</v>
      </c>
      <c r="R20" s="9">
        <f>'9_Per Pupil Summary'!L19</f>
        <v>1871.3870645662184</v>
      </c>
      <c r="S20" s="18">
        <f>'5A2A_NewVision'!S20+'5A2B_Glencoe'!S20+'5A2C_ISL'!S20+'5A2D_Avoyelles'!S20+'5A2E_Delhi'!S20+'5A2F_BelleChasse'!S20+'5A2H_MAX'!S20</f>
        <v>0</v>
      </c>
      <c r="T20" s="21">
        <f>'5A2A_NewVision'!T20+'5A2B_Glencoe'!T20+'5A2C_ISL'!T20+'5A2D_Avoyelles'!T20+'5A2E_Delhi'!T20+'5A2F_BelleChasse'!T20+'5A2H_MAX'!T20</f>
        <v>0</v>
      </c>
      <c r="U20" s="9">
        <f>'5A2A_NewVision'!U20+'5A2B_Glencoe'!U20+'5A2C_ISL'!U20+'5A2D_Avoyelles'!U20+'5A2E_Delhi'!U20+'5A2F_BelleChasse'!U20+'5A2H_MAX'!U20</f>
        <v>0</v>
      </c>
      <c r="V20" s="9">
        <f>'5A2A_NewVision'!V20+'5A2B_Glencoe'!V20+'5A2C_ISL'!V20+'5A2D_Avoyelles'!V20+'5A2E_Delhi'!V20+'5A2F_BelleChasse'!V20+'5A2H_MAX'!V20</f>
        <v>0</v>
      </c>
      <c r="W20" s="10">
        <f>'5A2A_NewVision'!W20+'5A2B_Glencoe'!W20+'5A2C_ISL'!W20+'5A2D_Avoyelles'!W20+'5A2E_Delhi'!W20+'5A2F_BelleChasse'!W20+'5A2H_MAX'!W20</f>
        <v>0</v>
      </c>
      <c r="X20" s="21">
        <f>'5A2A_NewVision'!X20+'5A2B_Glencoe'!X20+'5A2C_ISL'!X20+'5A2D_Avoyelles'!X20+'5A2E_Delhi'!X20+'5A2F_BelleChasse'!X20+'5A2H_MAX'!X20</f>
        <v>0</v>
      </c>
      <c r="Y20" s="18">
        <f>'5A2A_NewVision'!Y20+'5A2B_Glencoe'!Y20+'5A2C_ISL'!Y20+'5A2D_Avoyelles'!Y20+'5A2E_Delhi'!Y20+'5A2F_BelleChasse'!Y20+'5A2H_MAX'!Y20</f>
        <v>0</v>
      </c>
      <c r="Z20" s="21">
        <f>'5A2A_NewVision'!Z20+'5A2B_Glencoe'!Z20+'5A2C_ISL'!Z20+'5A2D_Avoyelles'!Z20+'5A2E_Delhi'!Z20+'5A2F_BelleChasse'!Z20+'5A2H_MAX'!Z20</f>
        <v>0</v>
      </c>
      <c r="AA20" s="9">
        <f>'5A2A_NewVision'!AA20+'5A2B_Glencoe'!AA20+'5A2C_ISL'!AA20+'5A2D_Avoyelles'!AA20+'5A2E_Delhi'!AA20+'5A2F_BelleChasse'!AA20+'5A2H_MAX'!AA20</f>
        <v>0</v>
      </c>
      <c r="AB20" s="21">
        <f>'5A2A_NewVision'!AB20+'5A2B_Glencoe'!AB20+'5A2C_ISL'!AB20+'5A2D_Avoyelles'!AB20+'5A2E_Delhi'!AB20+'5A2F_BelleChasse'!AB20+'5A2H_MAX'!AB20</f>
        <v>0</v>
      </c>
      <c r="AC20" s="9">
        <f>'5A2A_NewVision'!AC20+'5A2B_Glencoe'!AC20+'5A2C_ISL'!AC20+'5A2D_Avoyelles'!AC20+'5A2E_Delhi'!AC20+'5A2F_BelleChasse'!AC20+'5A2H_MAX'!AC20</f>
        <v>0</v>
      </c>
      <c r="AD20" s="9">
        <f>'5A2A_NewVision'!AD20+'5A2B_Glencoe'!AD20+'5A2C_ISL'!AD20+'5A2D_Avoyelles'!AD20+'5A2E_Delhi'!AD20+'5A2F_BelleChasse'!AD20+'5A2H_MAX'!AD20</f>
        <v>0</v>
      </c>
      <c r="AE20" s="21">
        <f>'5A2A_NewVision'!AE20+'5A2B_Glencoe'!AE20+'5A2C_ISL'!AE20+'5A2D_Avoyelles'!AE20+'5A2E_Delhi'!AE20+'5A2F_BelleChasse'!AE20+'5A2H_MAX'!AE20</f>
        <v>0</v>
      </c>
      <c r="AF20" s="25">
        <f>'5A2A_NewVision'!AF20+'5A2B_Glencoe'!AF20+'5A2C_ISL'!AF20+'5A2D_Avoyelles'!AF20+'5A2E_Delhi'!AF20+'5A2F_BelleChasse'!AF20+'5A2H_MAX'!AF20</f>
        <v>0</v>
      </c>
    </row>
    <row r="21" spans="1:32" ht="16.149999999999999" customHeight="1" x14ac:dyDescent="0.2">
      <c r="A21" s="2">
        <v>15</v>
      </c>
      <c r="B21" s="3" t="s">
        <v>19</v>
      </c>
      <c r="C21" s="188">
        <f>'5A2A_NewVision'!C21+'5A2B_Glencoe'!C21+'5A2C_ISL'!C21+'5A2D_Avoyelles'!C21+'5A2E_Delhi'!C21+'5A2F_BelleChasse'!C21+'5A2H_MAX'!C21</f>
        <v>0</v>
      </c>
      <c r="D21" s="4">
        <f>'9_Per Pupil Summary'!O20</f>
        <v>8322.439419755181</v>
      </c>
      <c r="E21" s="19">
        <f>'5A2A_NewVision'!E21+'5A2B_Glencoe'!E21+'5A2C_ISL'!E21+'5A2D_Avoyelles'!E21+'5A2E_Delhi'!E21+'5A2F_BelleChasse'!E21+'5A2H_MAX'!E21</f>
        <v>0</v>
      </c>
      <c r="F21" s="19"/>
      <c r="G21" s="19">
        <f>'5A2A_NewVision'!G21+'5A2B_Glencoe'!G21+'5A2C_ISL'!G21+'5A2D_Avoyelles'!G21+'5A2E_Delhi'!G21+'5A2F_BelleChasse'!G21+'5A2H_MAX'!G21</f>
        <v>0</v>
      </c>
      <c r="H21" s="201">
        <f>'5A2A_NewVision'!H21+'5A2B_Glencoe'!H21+'5A2C_ISL'!H21+'5A2D_Avoyelles'!H21+'5A2E_Delhi'!H21+'5A2F_BelleChasse'!H21+'5A2H_MAX'!H21</f>
        <v>0</v>
      </c>
      <c r="I21" s="4">
        <f>'9_Per Pupil Summary'!I20</f>
        <v>704.75667234614002</v>
      </c>
      <c r="J21" s="19">
        <f>'5A2A_NewVision'!J21+'5A2B_Glencoe'!J21+'5A2C_ISL'!J21+'5A2D_Avoyelles'!J21+'5A2E_Delhi'!J21+'5A2F_BelleChasse'!J21+'5A2H_MAX'!J21</f>
        <v>0</v>
      </c>
      <c r="K21" s="201">
        <f>'5A2A_NewVision'!K21+'5A2B_Glencoe'!K21+'5A2C_ISL'!K21+'5A2D_Avoyelles'!K21+'5A2E_Delhi'!K21+'5A2F_BelleChasse'!K21+'5A2H_MAX'!K21</f>
        <v>0</v>
      </c>
      <c r="L21" s="4">
        <f>'9_Per Pupil Summary'!J20</f>
        <v>192.20636518531089</v>
      </c>
      <c r="M21" s="19">
        <f>'5A2A_NewVision'!M21+'5A2B_Glencoe'!M21+'5A2C_ISL'!M21+'5A2D_Avoyelles'!M21+'5A2E_Delhi'!M21+'5A2F_BelleChasse'!M21+'5A2H_MAX'!M21</f>
        <v>0</v>
      </c>
      <c r="N21" s="201">
        <f>'5A2A_NewVision'!N21+'5A2B_Glencoe'!N21+'5A2C_ISL'!N21+'5A2D_Avoyelles'!N21+'5A2E_Delhi'!N21+'5A2F_BelleChasse'!N21+'5A2H_MAX'!N21</f>
        <v>0</v>
      </c>
      <c r="O21" s="4">
        <f>'9_Per Pupil Summary'!K20</f>
        <v>4805.1591296327724</v>
      </c>
      <c r="P21" s="19">
        <f>'5A2A_NewVision'!P21+'5A2B_Glencoe'!P21+'5A2C_ISL'!P21+'5A2D_Avoyelles'!P21+'5A2E_Delhi'!P21+'5A2F_BelleChasse'!P21+'5A2H_MAX'!P21</f>
        <v>0</v>
      </c>
      <c r="Q21" s="201">
        <f>'5A2A_NewVision'!Q21+'5A2B_Glencoe'!Q21+'5A2C_ISL'!Q21+'5A2D_Avoyelles'!Q21+'5A2E_Delhi'!Q21+'5A2F_BelleChasse'!Q21+'5A2H_MAX'!Q21</f>
        <v>0</v>
      </c>
      <c r="R21" s="4">
        <f>'9_Per Pupil Summary'!L20</f>
        <v>1922.0636518531087</v>
      </c>
      <c r="S21" s="19">
        <f>'5A2A_NewVision'!S21+'5A2B_Glencoe'!S21+'5A2C_ISL'!S21+'5A2D_Avoyelles'!S21+'5A2E_Delhi'!S21+'5A2F_BelleChasse'!S21+'5A2H_MAX'!S21</f>
        <v>0</v>
      </c>
      <c r="T21" s="22">
        <f>'5A2A_NewVision'!T21+'5A2B_Glencoe'!T21+'5A2C_ISL'!T21+'5A2D_Avoyelles'!T21+'5A2E_Delhi'!T21+'5A2F_BelleChasse'!T21+'5A2H_MAX'!T21</f>
        <v>0</v>
      </c>
      <c r="U21" s="4">
        <f>'5A2A_NewVision'!U21+'5A2B_Glencoe'!U21+'5A2C_ISL'!U21+'5A2D_Avoyelles'!U21+'5A2E_Delhi'!U21+'5A2F_BelleChasse'!U21+'5A2H_MAX'!U21</f>
        <v>0</v>
      </c>
      <c r="V21" s="4">
        <f>'5A2A_NewVision'!V21+'5A2B_Glencoe'!V21+'5A2C_ISL'!V21+'5A2D_Avoyelles'!V21+'5A2E_Delhi'!V21+'5A2F_BelleChasse'!V21+'5A2H_MAX'!V21</f>
        <v>0</v>
      </c>
      <c r="W21" s="5">
        <f>'5A2A_NewVision'!W21+'5A2B_Glencoe'!W21+'5A2C_ISL'!W21+'5A2D_Avoyelles'!W21+'5A2E_Delhi'!W21+'5A2F_BelleChasse'!W21+'5A2H_MAX'!W21</f>
        <v>0</v>
      </c>
      <c r="X21" s="22">
        <f>'5A2A_NewVision'!X21+'5A2B_Glencoe'!X21+'5A2C_ISL'!X21+'5A2D_Avoyelles'!X21+'5A2E_Delhi'!X21+'5A2F_BelleChasse'!X21+'5A2H_MAX'!X21</f>
        <v>0</v>
      </c>
      <c r="Y21" s="19">
        <f>'5A2A_NewVision'!Y21+'5A2B_Glencoe'!Y21+'5A2C_ISL'!Y21+'5A2D_Avoyelles'!Y21+'5A2E_Delhi'!Y21+'5A2F_BelleChasse'!Y21+'5A2H_MAX'!Y21</f>
        <v>0</v>
      </c>
      <c r="Z21" s="22">
        <f>'5A2A_NewVision'!Z21+'5A2B_Glencoe'!Z21+'5A2C_ISL'!Z21+'5A2D_Avoyelles'!Z21+'5A2E_Delhi'!Z21+'5A2F_BelleChasse'!Z21+'5A2H_MAX'!Z21</f>
        <v>0</v>
      </c>
      <c r="AA21" s="4">
        <f>'5A2A_NewVision'!AA21+'5A2B_Glencoe'!AA21+'5A2C_ISL'!AA21+'5A2D_Avoyelles'!AA21+'5A2E_Delhi'!AA21+'5A2F_BelleChasse'!AA21+'5A2H_MAX'!AA21</f>
        <v>0</v>
      </c>
      <c r="AB21" s="22">
        <f>'5A2A_NewVision'!AB21+'5A2B_Glencoe'!AB21+'5A2C_ISL'!AB21+'5A2D_Avoyelles'!AB21+'5A2E_Delhi'!AB21+'5A2F_BelleChasse'!AB21+'5A2H_MAX'!AB21</f>
        <v>0</v>
      </c>
      <c r="AC21" s="6">
        <f>'5A2A_NewVision'!AC21+'5A2B_Glencoe'!AC21+'5A2C_ISL'!AC21+'5A2D_Avoyelles'!AC21+'5A2E_Delhi'!AC21+'5A2F_BelleChasse'!AC21+'5A2H_MAX'!AC21</f>
        <v>0</v>
      </c>
      <c r="AD21" s="4">
        <f>'5A2A_NewVision'!AD21+'5A2B_Glencoe'!AD21+'5A2C_ISL'!AD21+'5A2D_Avoyelles'!AD21+'5A2E_Delhi'!AD21+'5A2F_BelleChasse'!AD21+'5A2H_MAX'!AD21</f>
        <v>0</v>
      </c>
      <c r="AE21" s="23">
        <f>'5A2A_NewVision'!AE21+'5A2B_Glencoe'!AE21+'5A2C_ISL'!AE21+'5A2D_Avoyelles'!AE21+'5A2E_Delhi'!AE21+'5A2F_BelleChasse'!AE21+'5A2H_MAX'!AE21</f>
        <v>0</v>
      </c>
      <c r="AF21" s="23">
        <f>'5A2A_NewVision'!AF21+'5A2B_Glencoe'!AF21+'5A2C_ISL'!AF21+'5A2D_Avoyelles'!AF21+'5A2E_Delhi'!AF21+'5A2F_BelleChasse'!AF21+'5A2H_MAX'!AF21</f>
        <v>0</v>
      </c>
    </row>
    <row r="22" spans="1:32" ht="16.149999999999999" customHeight="1" x14ac:dyDescent="0.2">
      <c r="A22" s="11">
        <v>16</v>
      </c>
      <c r="B22" s="12" t="s">
        <v>20</v>
      </c>
      <c r="C22" s="186">
        <f>'5A2A_NewVision'!C22+'5A2B_Glencoe'!C22+'5A2C_ISL'!C22+'5A2D_Avoyelles'!C22+'5A2E_Delhi'!C22+'5A2F_BelleChasse'!C22+'5A2H_MAX'!C22</f>
        <v>0</v>
      </c>
      <c r="D22" s="13">
        <f>'9_Per Pupil Summary'!O21</f>
        <v>15753.394022693492</v>
      </c>
      <c r="E22" s="17">
        <f>'5A2A_NewVision'!E22+'5A2B_Glencoe'!E22+'5A2C_ISL'!E22+'5A2D_Avoyelles'!E22+'5A2E_Delhi'!E22+'5A2F_BelleChasse'!E22+'5A2H_MAX'!E22</f>
        <v>0</v>
      </c>
      <c r="F22" s="17"/>
      <c r="G22" s="17">
        <f>'5A2A_NewVision'!G22+'5A2B_Glencoe'!G22+'5A2C_ISL'!G22+'5A2D_Avoyelles'!G22+'5A2E_Delhi'!G22+'5A2F_BelleChasse'!G22+'5A2H_MAX'!G22</f>
        <v>0</v>
      </c>
      <c r="H22" s="199">
        <f>'5A2A_NewVision'!H22+'5A2B_Glencoe'!H22+'5A2C_ISL'!H22+'5A2D_Avoyelles'!H22+'5A2E_Delhi'!H22+'5A2F_BelleChasse'!H22+'5A2H_MAX'!H22</f>
        <v>0</v>
      </c>
      <c r="I22" s="13">
        <f>'9_Per Pupil Summary'!I21</f>
        <v>351.05784897970636</v>
      </c>
      <c r="J22" s="17">
        <f>'5A2A_NewVision'!J22+'5A2B_Glencoe'!J22+'5A2C_ISL'!J22+'5A2D_Avoyelles'!J22+'5A2E_Delhi'!J22+'5A2F_BelleChasse'!J22+'5A2H_MAX'!J22</f>
        <v>0</v>
      </c>
      <c r="K22" s="199">
        <f>'5A2A_NewVision'!K22+'5A2B_Glencoe'!K22+'5A2C_ISL'!K22+'5A2D_Avoyelles'!K22+'5A2E_Delhi'!K22+'5A2F_BelleChasse'!K22+'5A2H_MAX'!K22</f>
        <v>0</v>
      </c>
      <c r="L22" s="13">
        <f>'9_Per Pupil Summary'!J21</f>
        <v>95.743049721738103</v>
      </c>
      <c r="M22" s="17">
        <f>'5A2A_NewVision'!M22+'5A2B_Glencoe'!M22+'5A2C_ISL'!M22+'5A2D_Avoyelles'!M22+'5A2E_Delhi'!M22+'5A2F_BelleChasse'!M22+'5A2H_MAX'!M22</f>
        <v>0</v>
      </c>
      <c r="N22" s="199">
        <f>'5A2A_NewVision'!N22+'5A2B_Glencoe'!N22+'5A2C_ISL'!N22+'5A2D_Avoyelles'!N22+'5A2E_Delhi'!N22+'5A2F_BelleChasse'!N22+'5A2H_MAX'!N22</f>
        <v>0</v>
      </c>
      <c r="O22" s="13">
        <f>'9_Per Pupil Summary'!K21</f>
        <v>2393.5762430434529</v>
      </c>
      <c r="P22" s="17">
        <f>'5A2A_NewVision'!P22+'5A2B_Glencoe'!P22+'5A2C_ISL'!P22+'5A2D_Avoyelles'!P22+'5A2E_Delhi'!P22+'5A2F_BelleChasse'!P22+'5A2H_MAX'!P22</f>
        <v>0</v>
      </c>
      <c r="Q22" s="199">
        <f>'5A2A_NewVision'!Q22+'5A2B_Glencoe'!Q22+'5A2C_ISL'!Q22+'5A2D_Avoyelles'!Q22+'5A2E_Delhi'!Q22+'5A2F_BelleChasse'!Q22+'5A2H_MAX'!Q22</f>
        <v>0</v>
      </c>
      <c r="R22" s="13">
        <f>'9_Per Pupil Summary'!L21</f>
        <v>957.43049721738112</v>
      </c>
      <c r="S22" s="17">
        <f>'5A2A_NewVision'!S22+'5A2B_Glencoe'!S22+'5A2C_ISL'!S22+'5A2D_Avoyelles'!S22+'5A2E_Delhi'!S22+'5A2F_BelleChasse'!S22+'5A2H_MAX'!S22</f>
        <v>0</v>
      </c>
      <c r="T22" s="20">
        <f>'5A2A_NewVision'!T22+'5A2B_Glencoe'!T22+'5A2C_ISL'!T22+'5A2D_Avoyelles'!T22+'5A2E_Delhi'!T22+'5A2F_BelleChasse'!T22+'5A2H_MAX'!T22</f>
        <v>0</v>
      </c>
      <c r="U22" s="13">
        <f>'5A2A_NewVision'!U22+'5A2B_Glencoe'!U22+'5A2C_ISL'!U22+'5A2D_Avoyelles'!U22+'5A2E_Delhi'!U22+'5A2F_BelleChasse'!U22+'5A2H_MAX'!U22</f>
        <v>0</v>
      </c>
      <c r="V22" s="13">
        <f>'5A2A_NewVision'!V22+'5A2B_Glencoe'!V22+'5A2C_ISL'!V22+'5A2D_Avoyelles'!V22+'5A2E_Delhi'!V22+'5A2F_BelleChasse'!V22+'5A2H_MAX'!V22</f>
        <v>0</v>
      </c>
      <c r="W22" s="14">
        <f>'5A2A_NewVision'!W22+'5A2B_Glencoe'!W22+'5A2C_ISL'!W22+'5A2D_Avoyelles'!W22+'5A2E_Delhi'!W22+'5A2F_BelleChasse'!W22+'5A2H_MAX'!W22</f>
        <v>0</v>
      </c>
      <c r="X22" s="20">
        <f>'5A2A_NewVision'!X22+'5A2B_Glencoe'!X22+'5A2C_ISL'!X22+'5A2D_Avoyelles'!X22+'5A2E_Delhi'!X22+'5A2F_BelleChasse'!X22+'5A2H_MAX'!X22</f>
        <v>0</v>
      </c>
      <c r="Y22" s="17">
        <f>'5A2A_NewVision'!Y22+'5A2B_Glencoe'!Y22+'5A2C_ISL'!Y22+'5A2D_Avoyelles'!Y22+'5A2E_Delhi'!Y22+'5A2F_BelleChasse'!Y22+'5A2H_MAX'!Y22</f>
        <v>0</v>
      </c>
      <c r="Z22" s="20">
        <f>'5A2A_NewVision'!Z22+'5A2B_Glencoe'!Z22+'5A2C_ISL'!Z22+'5A2D_Avoyelles'!Z22+'5A2E_Delhi'!Z22+'5A2F_BelleChasse'!Z22+'5A2H_MAX'!Z22</f>
        <v>0</v>
      </c>
      <c r="AA22" s="13">
        <f>'5A2A_NewVision'!AA22+'5A2B_Glencoe'!AA22+'5A2C_ISL'!AA22+'5A2D_Avoyelles'!AA22+'5A2E_Delhi'!AA22+'5A2F_BelleChasse'!AA22+'5A2H_MAX'!AA22</f>
        <v>0</v>
      </c>
      <c r="AB22" s="20">
        <f>'5A2A_NewVision'!AB22+'5A2B_Glencoe'!AB22+'5A2C_ISL'!AB22+'5A2D_Avoyelles'!AB22+'5A2E_Delhi'!AB22+'5A2F_BelleChasse'!AB22+'5A2H_MAX'!AB22</f>
        <v>0</v>
      </c>
      <c r="AC22" s="13">
        <f>'5A2A_NewVision'!AC22+'5A2B_Glencoe'!AC22+'5A2C_ISL'!AC22+'5A2D_Avoyelles'!AC22+'5A2E_Delhi'!AC22+'5A2F_BelleChasse'!AC22+'5A2H_MAX'!AC22</f>
        <v>0</v>
      </c>
      <c r="AD22" s="13">
        <f>'5A2A_NewVision'!AD22+'5A2B_Glencoe'!AD22+'5A2C_ISL'!AD22+'5A2D_Avoyelles'!AD22+'5A2E_Delhi'!AD22+'5A2F_BelleChasse'!AD22+'5A2H_MAX'!AD22</f>
        <v>0</v>
      </c>
      <c r="AE22" s="20">
        <f>'5A2A_NewVision'!AE22+'5A2B_Glencoe'!AE22+'5A2C_ISL'!AE22+'5A2D_Avoyelles'!AE22+'5A2E_Delhi'!AE22+'5A2F_BelleChasse'!AE22+'5A2H_MAX'!AE22</f>
        <v>0</v>
      </c>
      <c r="AF22" s="24">
        <f>'5A2A_NewVision'!AF22+'5A2B_Glencoe'!AF22+'5A2C_ISL'!AF22+'5A2D_Avoyelles'!AF22+'5A2E_Delhi'!AF22+'5A2F_BelleChasse'!AF22+'5A2H_MAX'!AF22</f>
        <v>0</v>
      </c>
    </row>
    <row r="23" spans="1:32" ht="16.149999999999999" customHeight="1" x14ac:dyDescent="0.2">
      <c r="A23" s="7">
        <v>17</v>
      </c>
      <c r="B23" s="8" t="s">
        <v>21</v>
      </c>
      <c r="C23" s="187">
        <f>'5A2A_NewVision'!C23+'5A2B_Glencoe'!C23+'5A2C_ISL'!C23+'5A2D_Avoyelles'!C23+'5A2E_Delhi'!C23+'5A2F_BelleChasse'!C23+'5A2H_MAX'!C23</f>
        <v>0</v>
      </c>
      <c r="D23" s="9">
        <f>'9_Per Pupil Summary'!O22</f>
        <v>11292.208853348946</v>
      </c>
      <c r="E23" s="18">
        <f>'5A2A_NewVision'!E23+'5A2B_Glencoe'!E23+'5A2C_ISL'!E23+'5A2D_Avoyelles'!E23+'5A2E_Delhi'!E23+'5A2F_BelleChasse'!E23+'5A2H_MAX'!E23</f>
        <v>0</v>
      </c>
      <c r="F23" s="18"/>
      <c r="G23" s="18">
        <f>'5A2A_NewVision'!G23+'5A2B_Glencoe'!G23+'5A2C_ISL'!G23+'5A2D_Avoyelles'!G23+'5A2E_Delhi'!G23+'5A2F_BelleChasse'!G23+'5A2H_MAX'!G23</f>
        <v>0</v>
      </c>
      <c r="H23" s="200">
        <f>'5A2A_NewVision'!H23+'5A2B_Glencoe'!H23+'5A2C_ISL'!H23+'5A2D_Avoyelles'!H23+'5A2E_Delhi'!H23+'5A2F_BelleChasse'!H23+'5A2H_MAX'!H23</f>
        <v>0</v>
      </c>
      <c r="I23" s="9">
        <f>'9_Per Pupil Summary'!I22</f>
        <v>454.1153396677322</v>
      </c>
      <c r="J23" s="18">
        <f>'5A2A_NewVision'!J23+'5A2B_Glencoe'!J23+'5A2C_ISL'!J23+'5A2D_Avoyelles'!J23+'5A2E_Delhi'!J23+'5A2F_BelleChasse'!J23+'5A2H_MAX'!J23</f>
        <v>0</v>
      </c>
      <c r="K23" s="200">
        <f>'5A2A_NewVision'!K23+'5A2B_Glencoe'!K23+'5A2C_ISL'!K23+'5A2D_Avoyelles'!K23+'5A2E_Delhi'!K23+'5A2F_BelleChasse'!K23+'5A2H_MAX'!K23</f>
        <v>0</v>
      </c>
      <c r="L23" s="9">
        <f>'9_Per Pupil Summary'!J22</f>
        <v>123.84963809119967</v>
      </c>
      <c r="M23" s="18">
        <f>'5A2A_NewVision'!M23+'5A2B_Glencoe'!M23+'5A2C_ISL'!M23+'5A2D_Avoyelles'!M23+'5A2E_Delhi'!M23+'5A2F_BelleChasse'!M23+'5A2H_MAX'!M23</f>
        <v>0</v>
      </c>
      <c r="N23" s="200">
        <f>'5A2A_NewVision'!N23+'5A2B_Glencoe'!N23+'5A2C_ISL'!N23+'5A2D_Avoyelles'!N23+'5A2E_Delhi'!N23+'5A2F_BelleChasse'!N23+'5A2H_MAX'!N23</f>
        <v>0</v>
      </c>
      <c r="O23" s="9">
        <f>'9_Per Pupil Summary'!K22</f>
        <v>3096.2409522799917</v>
      </c>
      <c r="P23" s="18">
        <f>'5A2A_NewVision'!P23+'5A2B_Glencoe'!P23+'5A2C_ISL'!P23+'5A2D_Avoyelles'!P23+'5A2E_Delhi'!P23+'5A2F_BelleChasse'!P23+'5A2H_MAX'!P23</f>
        <v>0</v>
      </c>
      <c r="Q23" s="200">
        <f>'5A2A_NewVision'!Q23+'5A2B_Glencoe'!Q23+'5A2C_ISL'!Q23+'5A2D_Avoyelles'!Q23+'5A2E_Delhi'!Q23+'5A2F_BelleChasse'!Q23+'5A2H_MAX'!Q23</f>
        <v>0</v>
      </c>
      <c r="R23" s="9">
        <f>'9_Per Pupil Summary'!L22</f>
        <v>1238.4963809119968</v>
      </c>
      <c r="S23" s="18">
        <f>'5A2A_NewVision'!S23+'5A2B_Glencoe'!S23+'5A2C_ISL'!S23+'5A2D_Avoyelles'!S23+'5A2E_Delhi'!S23+'5A2F_BelleChasse'!S23+'5A2H_MAX'!S23</f>
        <v>0</v>
      </c>
      <c r="T23" s="21">
        <f>'5A2A_NewVision'!T23+'5A2B_Glencoe'!T23+'5A2C_ISL'!T23+'5A2D_Avoyelles'!T23+'5A2E_Delhi'!T23+'5A2F_BelleChasse'!T23+'5A2H_MAX'!T23</f>
        <v>0</v>
      </c>
      <c r="U23" s="9">
        <f>'5A2A_NewVision'!U23+'5A2B_Glencoe'!U23+'5A2C_ISL'!U23+'5A2D_Avoyelles'!U23+'5A2E_Delhi'!U23+'5A2F_BelleChasse'!U23+'5A2H_MAX'!U23</f>
        <v>0</v>
      </c>
      <c r="V23" s="9">
        <f>'5A2A_NewVision'!V23+'5A2B_Glencoe'!V23+'5A2C_ISL'!V23+'5A2D_Avoyelles'!V23+'5A2E_Delhi'!V23+'5A2F_BelleChasse'!V23+'5A2H_MAX'!V23</f>
        <v>0</v>
      </c>
      <c r="W23" s="10">
        <f>'5A2A_NewVision'!W23+'5A2B_Glencoe'!W23+'5A2C_ISL'!W23+'5A2D_Avoyelles'!W23+'5A2E_Delhi'!W23+'5A2F_BelleChasse'!W23+'5A2H_MAX'!W23</f>
        <v>0</v>
      </c>
      <c r="X23" s="21">
        <f>'5A2A_NewVision'!X23+'5A2B_Glencoe'!X23+'5A2C_ISL'!X23+'5A2D_Avoyelles'!X23+'5A2E_Delhi'!X23+'5A2F_BelleChasse'!X23+'5A2H_MAX'!X23</f>
        <v>0</v>
      </c>
      <c r="Y23" s="18">
        <f>'5A2A_NewVision'!Y23+'5A2B_Glencoe'!Y23+'5A2C_ISL'!Y23+'5A2D_Avoyelles'!Y23+'5A2E_Delhi'!Y23+'5A2F_BelleChasse'!Y23+'5A2H_MAX'!Y23</f>
        <v>0</v>
      </c>
      <c r="Z23" s="21">
        <f>'5A2A_NewVision'!Z23+'5A2B_Glencoe'!Z23+'5A2C_ISL'!Z23+'5A2D_Avoyelles'!Z23+'5A2E_Delhi'!Z23+'5A2F_BelleChasse'!Z23+'5A2H_MAX'!Z23</f>
        <v>0</v>
      </c>
      <c r="AA23" s="9">
        <f>'5A2A_NewVision'!AA23+'5A2B_Glencoe'!AA23+'5A2C_ISL'!AA23+'5A2D_Avoyelles'!AA23+'5A2E_Delhi'!AA23+'5A2F_BelleChasse'!AA23+'5A2H_MAX'!AA23</f>
        <v>0</v>
      </c>
      <c r="AB23" s="21">
        <f>'5A2A_NewVision'!AB23+'5A2B_Glencoe'!AB23+'5A2C_ISL'!AB23+'5A2D_Avoyelles'!AB23+'5A2E_Delhi'!AB23+'5A2F_BelleChasse'!AB23+'5A2H_MAX'!AB23</f>
        <v>0</v>
      </c>
      <c r="AC23" s="9">
        <f>'5A2A_NewVision'!AC23+'5A2B_Glencoe'!AC23+'5A2C_ISL'!AC23+'5A2D_Avoyelles'!AC23+'5A2E_Delhi'!AC23+'5A2F_BelleChasse'!AC23+'5A2H_MAX'!AC23</f>
        <v>0</v>
      </c>
      <c r="AD23" s="9">
        <f>'5A2A_NewVision'!AD23+'5A2B_Glencoe'!AD23+'5A2C_ISL'!AD23+'5A2D_Avoyelles'!AD23+'5A2E_Delhi'!AD23+'5A2F_BelleChasse'!AD23+'5A2H_MAX'!AD23</f>
        <v>0</v>
      </c>
      <c r="AE23" s="21">
        <f>'5A2A_NewVision'!AE23+'5A2B_Glencoe'!AE23+'5A2C_ISL'!AE23+'5A2D_Avoyelles'!AE23+'5A2E_Delhi'!AE23+'5A2F_BelleChasse'!AE23+'5A2H_MAX'!AE23</f>
        <v>0</v>
      </c>
      <c r="AF23" s="25">
        <f>'5A2A_NewVision'!AF23+'5A2B_Glencoe'!AF23+'5A2C_ISL'!AF23+'5A2D_Avoyelles'!AF23+'5A2E_Delhi'!AF23+'5A2F_BelleChasse'!AF23+'5A2H_MAX'!AF23</f>
        <v>0</v>
      </c>
    </row>
    <row r="24" spans="1:32" ht="16.149999999999999" customHeight="1" x14ac:dyDescent="0.2">
      <c r="A24" s="7">
        <v>18</v>
      </c>
      <c r="B24" s="8" t="s">
        <v>22</v>
      </c>
      <c r="C24" s="187">
        <f>'5A2A_NewVision'!C24+'5A2B_Glencoe'!C24+'5A2C_ISL'!C24+'5A2D_Avoyelles'!C24+'5A2E_Delhi'!C24+'5A2F_BelleChasse'!C24+'5A2H_MAX'!C24</f>
        <v>0</v>
      </c>
      <c r="D24" s="9">
        <f>'9_Per Pupil Summary'!O23</f>
        <v>8430.4563923678797</v>
      </c>
      <c r="E24" s="18">
        <f>'5A2A_NewVision'!E24+'5A2B_Glencoe'!E24+'5A2C_ISL'!E24+'5A2D_Avoyelles'!E24+'5A2E_Delhi'!E24+'5A2F_BelleChasse'!E24+'5A2H_MAX'!E24</f>
        <v>0</v>
      </c>
      <c r="F24" s="18"/>
      <c r="G24" s="18">
        <f>'5A2A_NewVision'!G24+'5A2B_Glencoe'!G24+'5A2C_ISL'!G24+'5A2D_Avoyelles'!G24+'5A2E_Delhi'!G24+'5A2F_BelleChasse'!G24+'5A2H_MAX'!G24</f>
        <v>0</v>
      </c>
      <c r="H24" s="200">
        <f>'5A2A_NewVision'!H24+'5A2B_Glencoe'!H24+'5A2C_ISL'!H24+'5A2D_Avoyelles'!H24+'5A2E_Delhi'!H24+'5A2F_BelleChasse'!H24+'5A2H_MAX'!H24</f>
        <v>0</v>
      </c>
      <c r="I24" s="9">
        <f>'9_Per Pupil Summary'!I23</f>
        <v>670.29144798760046</v>
      </c>
      <c r="J24" s="18">
        <f>'5A2A_NewVision'!J24+'5A2B_Glencoe'!J24+'5A2C_ISL'!J24+'5A2D_Avoyelles'!J24+'5A2E_Delhi'!J24+'5A2F_BelleChasse'!J24+'5A2H_MAX'!J24</f>
        <v>0</v>
      </c>
      <c r="K24" s="200">
        <f>'5A2A_NewVision'!K24+'5A2B_Glencoe'!K24+'5A2C_ISL'!K24+'5A2D_Avoyelles'!K24+'5A2E_Delhi'!K24+'5A2F_BelleChasse'!K24+'5A2H_MAX'!K24</f>
        <v>0</v>
      </c>
      <c r="L24" s="9">
        <f>'9_Per Pupil Summary'!J23</f>
        <v>182.80675854207286</v>
      </c>
      <c r="M24" s="18">
        <f>'5A2A_NewVision'!M24+'5A2B_Glencoe'!M24+'5A2C_ISL'!M24+'5A2D_Avoyelles'!M24+'5A2E_Delhi'!M24+'5A2F_BelleChasse'!M24+'5A2H_MAX'!M24</f>
        <v>0</v>
      </c>
      <c r="N24" s="200">
        <f>'5A2A_NewVision'!N24+'5A2B_Glencoe'!N24+'5A2C_ISL'!N24+'5A2D_Avoyelles'!N24+'5A2E_Delhi'!N24+'5A2F_BelleChasse'!N24+'5A2H_MAX'!N24</f>
        <v>0</v>
      </c>
      <c r="O24" s="9">
        <f>'9_Per Pupil Summary'!K23</f>
        <v>4570.1689635518214</v>
      </c>
      <c r="P24" s="18">
        <f>'5A2A_NewVision'!P24+'5A2B_Glencoe'!P24+'5A2C_ISL'!P24+'5A2D_Avoyelles'!P24+'5A2E_Delhi'!P24+'5A2F_BelleChasse'!P24+'5A2H_MAX'!P24</f>
        <v>0</v>
      </c>
      <c r="Q24" s="200">
        <f>'5A2A_NewVision'!Q24+'5A2B_Glencoe'!Q24+'5A2C_ISL'!Q24+'5A2D_Avoyelles'!Q24+'5A2E_Delhi'!Q24+'5A2F_BelleChasse'!Q24+'5A2H_MAX'!Q24</f>
        <v>0</v>
      </c>
      <c r="R24" s="9">
        <f>'9_Per Pupil Summary'!L23</f>
        <v>0</v>
      </c>
      <c r="S24" s="18">
        <f>'5A2A_NewVision'!S24+'5A2B_Glencoe'!S24+'5A2C_ISL'!S24+'5A2D_Avoyelles'!S24+'5A2E_Delhi'!S24+'5A2F_BelleChasse'!S24+'5A2H_MAX'!S24</f>
        <v>0</v>
      </c>
      <c r="T24" s="21">
        <f>'5A2A_NewVision'!T24+'5A2B_Glencoe'!T24+'5A2C_ISL'!T24+'5A2D_Avoyelles'!T24+'5A2E_Delhi'!T24+'5A2F_BelleChasse'!T24+'5A2H_MAX'!T24</f>
        <v>0</v>
      </c>
      <c r="U24" s="9">
        <f>'5A2A_NewVision'!U24+'5A2B_Glencoe'!U24+'5A2C_ISL'!U24+'5A2D_Avoyelles'!U24+'5A2E_Delhi'!U24+'5A2F_BelleChasse'!U24+'5A2H_MAX'!U24</f>
        <v>0</v>
      </c>
      <c r="V24" s="9">
        <f>'5A2A_NewVision'!V24+'5A2B_Glencoe'!V24+'5A2C_ISL'!V24+'5A2D_Avoyelles'!V24+'5A2E_Delhi'!V24+'5A2F_BelleChasse'!V24+'5A2H_MAX'!V24</f>
        <v>0</v>
      </c>
      <c r="W24" s="10">
        <f>'5A2A_NewVision'!W24+'5A2B_Glencoe'!W24+'5A2C_ISL'!W24+'5A2D_Avoyelles'!W24+'5A2E_Delhi'!W24+'5A2F_BelleChasse'!W24+'5A2H_MAX'!W24</f>
        <v>0</v>
      </c>
      <c r="X24" s="21">
        <f>'5A2A_NewVision'!X24+'5A2B_Glencoe'!X24+'5A2C_ISL'!X24+'5A2D_Avoyelles'!X24+'5A2E_Delhi'!X24+'5A2F_BelleChasse'!X24+'5A2H_MAX'!X24</f>
        <v>0</v>
      </c>
      <c r="Y24" s="18">
        <f>'5A2A_NewVision'!Y24+'5A2B_Glencoe'!Y24+'5A2C_ISL'!Y24+'5A2D_Avoyelles'!Y24+'5A2E_Delhi'!Y24+'5A2F_BelleChasse'!Y24+'5A2H_MAX'!Y24</f>
        <v>0</v>
      </c>
      <c r="Z24" s="21">
        <f>'5A2A_NewVision'!Z24+'5A2B_Glencoe'!Z24+'5A2C_ISL'!Z24+'5A2D_Avoyelles'!Z24+'5A2E_Delhi'!Z24+'5A2F_BelleChasse'!Z24+'5A2H_MAX'!Z24</f>
        <v>0</v>
      </c>
      <c r="AA24" s="9">
        <f>'5A2A_NewVision'!AA24+'5A2B_Glencoe'!AA24+'5A2C_ISL'!AA24+'5A2D_Avoyelles'!AA24+'5A2E_Delhi'!AA24+'5A2F_BelleChasse'!AA24+'5A2H_MAX'!AA24</f>
        <v>0</v>
      </c>
      <c r="AB24" s="21">
        <f>'5A2A_NewVision'!AB24+'5A2B_Glencoe'!AB24+'5A2C_ISL'!AB24+'5A2D_Avoyelles'!AB24+'5A2E_Delhi'!AB24+'5A2F_BelleChasse'!AB24+'5A2H_MAX'!AB24</f>
        <v>0</v>
      </c>
      <c r="AC24" s="9">
        <f>'5A2A_NewVision'!AC24+'5A2B_Glencoe'!AC24+'5A2C_ISL'!AC24+'5A2D_Avoyelles'!AC24+'5A2E_Delhi'!AC24+'5A2F_BelleChasse'!AC24+'5A2H_MAX'!AC24</f>
        <v>0</v>
      </c>
      <c r="AD24" s="9">
        <f>'5A2A_NewVision'!AD24+'5A2B_Glencoe'!AD24+'5A2C_ISL'!AD24+'5A2D_Avoyelles'!AD24+'5A2E_Delhi'!AD24+'5A2F_BelleChasse'!AD24+'5A2H_MAX'!AD24</f>
        <v>0</v>
      </c>
      <c r="AE24" s="21">
        <f>'5A2A_NewVision'!AE24+'5A2B_Glencoe'!AE24+'5A2C_ISL'!AE24+'5A2D_Avoyelles'!AE24+'5A2E_Delhi'!AE24+'5A2F_BelleChasse'!AE24+'5A2H_MAX'!AE24</f>
        <v>0</v>
      </c>
      <c r="AF24" s="25">
        <f>'5A2A_NewVision'!AF24+'5A2B_Glencoe'!AF24+'5A2C_ISL'!AF24+'5A2D_Avoyelles'!AF24+'5A2E_Delhi'!AF24+'5A2F_BelleChasse'!AF24+'5A2H_MAX'!AF24</f>
        <v>0</v>
      </c>
    </row>
    <row r="25" spans="1:32" ht="16.149999999999999" customHeight="1" x14ac:dyDescent="0.2">
      <c r="A25" s="7">
        <v>19</v>
      </c>
      <c r="B25" s="8" t="s">
        <v>23</v>
      </c>
      <c r="C25" s="187">
        <f>'5A2A_NewVision'!C25+'5A2B_Glencoe'!C25+'5A2C_ISL'!C25+'5A2D_Avoyelles'!C25+'5A2E_Delhi'!C25+'5A2F_BelleChasse'!C25+'5A2H_MAX'!C25</f>
        <v>0</v>
      </c>
      <c r="D25" s="9">
        <f>'9_Per Pupil Summary'!O24</f>
        <v>9108.6365874478324</v>
      </c>
      <c r="E25" s="18">
        <f>'5A2A_NewVision'!E25+'5A2B_Glencoe'!E25+'5A2C_ISL'!E25+'5A2D_Avoyelles'!E25+'5A2E_Delhi'!E25+'5A2F_BelleChasse'!E25+'5A2H_MAX'!E25</f>
        <v>0</v>
      </c>
      <c r="F25" s="18"/>
      <c r="G25" s="18">
        <f>'5A2A_NewVision'!G25+'5A2B_Glencoe'!G25+'5A2C_ISL'!G25+'5A2D_Avoyelles'!G25+'5A2E_Delhi'!G25+'5A2F_BelleChasse'!G25+'5A2H_MAX'!G25</f>
        <v>0</v>
      </c>
      <c r="H25" s="200">
        <f>'5A2A_NewVision'!H25+'5A2B_Glencoe'!H25+'5A2C_ISL'!H25+'5A2D_Avoyelles'!H25+'5A2E_Delhi'!H25+'5A2F_BelleChasse'!H25+'5A2H_MAX'!H25</f>
        <v>0</v>
      </c>
      <c r="I25" s="9">
        <f>'9_Per Pupil Summary'!I24</f>
        <v>554.17122570911147</v>
      </c>
      <c r="J25" s="18">
        <f>'5A2A_NewVision'!J25+'5A2B_Glencoe'!J25+'5A2C_ISL'!J25+'5A2D_Avoyelles'!J25+'5A2E_Delhi'!J25+'5A2F_BelleChasse'!J25+'5A2H_MAX'!J25</f>
        <v>0</v>
      </c>
      <c r="K25" s="200">
        <f>'5A2A_NewVision'!K25+'5A2B_Glencoe'!K25+'5A2C_ISL'!K25+'5A2D_Avoyelles'!K25+'5A2E_Delhi'!K25+'5A2F_BelleChasse'!K25+'5A2H_MAX'!K25</f>
        <v>0</v>
      </c>
      <c r="L25" s="9">
        <f>'9_Per Pupil Summary'!J24</f>
        <v>151.13760701157588</v>
      </c>
      <c r="M25" s="18">
        <f>'5A2A_NewVision'!M25+'5A2B_Glencoe'!M25+'5A2C_ISL'!M25+'5A2D_Avoyelles'!M25+'5A2E_Delhi'!M25+'5A2F_BelleChasse'!M25+'5A2H_MAX'!M25</f>
        <v>0</v>
      </c>
      <c r="N25" s="200">
        <f>'5A2A_NewVision'!N25+'5A2B_Glencoe'!N25+'5A2C_ISL'!N25+'5A2D_Avoyelles'!N25+'5A2E_Delhi'!N25+'5A2F_BelleChasse'!N25+'5A2H_MAX'!N25</f>
        <v>0</v>
      </c>
      <c r="O25" s="9">
        <f>'9_Per Pupil Summary'!K24</f>
        <v>3778.4401752893968</v>
      </c>
      <c r="P25" s="18">
        <f>'5A2A_NewVision'!P25+'5A2B_Glencoe'!P25+'5A2C_ISL'!P25+'5A2D_Avoyelles'!P25+'5A2E_Delhi'!P25+'5A2F_BelleChasse'!P25+'5A2H_MAX'!P25</f>
        <v>0</v>
      </c>
      <c r="Q25" s="200">
        <f>'5A2A_NewVision'!Q25+'5A2B_Glencoe'!Q25+'5A2C_ISL'!Q25+'5A2D_Avoyelles'!Q25+'5A2E_Delhi'!Q25+'5A2F_BelleChasse'!Q25+'5A2H_MAX'!Q25</f>
        <v>0</v>
      </c>
      <c r="R25" s="9">
        <f>'9_Per Pupil Summary'!L24</f>
        <v>1511.3760701157587</v>
      </c>
      <c r="S25" s="18">
        <f>'5A2A_NewVision'!S25+'5A2B_Glencoe'!S25+'5A2C_ISL'!S25+'5A2D_Avoyelles'!S25+'5A2E_Delhi'!S25+'5A2F_BelleChasse'!S25+'5A2H_MAX'!S25</f>
        <v>0</v>
      </c>
      <c r="T25" s="21">
        <f>'5A2A_NewVision'!T25+'5A2B_Glencoe'!T25+'5A2C_ISL'!T25+'5A2D_Avoyelles'!T25+'5A2E_Delhi'!T25+'5A2F_BelleChasse'!T25+'5A2H_MAX'!T25</f>
        <v>0</v>
      </c>
      <c r="U25" s="9">
        <f>'5A2A_NewVision'!U25+'5A2B_Glencoe'!U25+'5A2C_ISL'!U25+'5A2D_Avoyelles'!U25+'5A2E_Delhi'!U25+'5A2F_BelleChasse'!U25+'5A2H_MAX'!U25</f>
        <v>0</v>
      </c>
      <c r="V25" s="9">
        <f>'5A2A_NewVision'!V25+'5A2B_Glencoe'!V25+'5A2C_ISL'!V25+'5A2D_Avoyelles'!V25+'5A2E_Delhi'!V25+'5A2F_BelleChasse'!V25+'5A2H_MAX'!V25</f>
        <v>0</v>
      </c>
      <c r="W25" s="10">
        <f>'5A2A_NewVision'!W25+'5A2B_Glencoe'!W25+'5A2C_ISL'!W25+'5A2D_Avoyelles'!W25+'5A2E_Delhi'!W25+'5A2F_BelleChasse'!W25+'5A2H_MAX'!W25</f>
        <v>0</v>
      </c>
      <c r="X25" s="21">
        <f>'5A2A_NewVision'!X25+'5A2B_Glencoe'!X25+'5A2C_ISL'!X25+'5A2D_Avoyelles'!X25+'5A2E_Delhi'!X25+'5A2F_BelleChasse'!X25+'5A2H_MAX'!X25</f>
        <v>0</v>
      </c>
      <c r="Y25" s="18">
        <f>'5A2A_NewVision'!Y25+'5A2B_Glencoe'!Y25+'5A2C_ISL'!Y25+'5A2D_Avoyelles'!Y25+'5A2E_Delhi'!Y25+'5A2F_BelleChasse'!Y25+'5A2H_MAX'!Y25</f>
        <v>0</v>
      </c>
      <c r="Z25" s="21">
        <f>'5A2A_NewVision'!Z25+'5A2B_Glencoe'!Z25+'5A2C_ISL'!Z25+'5A2D_Avoyelles'!Z25+'5A2E_Delhi'!Z25+'5A2F_BelleChasse'!Z25+'5A2H_MAX'!Z25</f>
        <v>0</v>
      </c>
      <c r="AA25" s="9">
        <f>'5A2A_NewVision'!AA25+'5A2B_Glencoe'!AA25+'5A2C_ISL'!AA25+'5A2D_Avoyelles'!AA25+'5A2E_Delhi'!AA25+'5A2F_BelleChasse'!AA25+'5A2H_MAX'!AA25</f>
        <v>0</v>
      </c>
      <c r="AB25" s="21">
        <f>'5A2A_NewVision'!AB25+'5A2B_Glencoe'!AB25+'5A2C_ISL'!AB25+'5A2D_Avoyelles'!AB25+'5A2E_Delhi'!AB25+'5A2F_BelleChasse'!AB25+'5A2H_MAX'!AB25</f>
        <v>0</v>
      </c>
      <c r="AC25" s="9">
        <f>'5A2A_NewVision'!AC25+'5A2B_Glencoe'!AC25+'5A2C_ISL'!AC25+'5A2D_Avoyelles'!AC25+'5A2E_Delhi'!AC25+'5A2F_BelleChasse'!AC25+'5A2H_MAX'!AC25</f>
        <v>0</v>
      </c>
      <c r="AD25" s="9">
        <f>'5A2A_NewVision'!AD25+'5A2B_Glencoe'!AD25+'5A2C_ISL'!AD25+'5A2D_Avoyelles'!AD25+'5A2E_Delhi'!AD25+'5A2F_BelleChasse'!AD25+'5A2H_MAX'!AD25</f>
        <v>0</v>
      </c>
      <c r="AE25" s="21">
        <f>'5A2A_NewVision'!AE25+'5A2B_Glencoe'!AE25+'5A2C_ISL'!AE25+'5A2D_Avoyelles'!AE25+'5A2E_Delhi'!AE25+'5A2F_BelleChasse'!AE25+'5A2H_MAX'!AE25</f>
        <v>0</v>
      </c>
      <c r="AF25" s="25">
        <f>'5A2A_NewVision'!AF25+'5A2B_Glencoe'!AF25+'5A2C_ISL'!AF25+'5A2D_Avoyelles'!AF25+'5A2E_Delhi'!AF25+'5A2F_BelleChasse'!AF25+'5A2H_MAX'!AF25</f>
        <v>0</v>
      </c>
    </row>
    <row r="26" spans="1:32" ht="16.149999999999999" customHeight="1" x14ac:dyDescent="0.2">
      <c r="A26" s="2">
        <v>20</v>
      </c>
      <c r="B26" s="3" t="s">
        <v>24</v>
      </c>
      <c r="C26" s="188">
        <f>'5A2A_NewVision'!C26+'5A2B_Glencoe'!C26+'5A2C_ISL'!C26+'5A2D_Avoyelles'!C26+'5A2E_Delhi'!C26+'5A2F_BelleChasse'!C26+'5A2H_MAX'!C26</f>
        <v>0</v>
      </c>
      <c r="D26" s="4">
        <f>'9_Per Pupil Summary'!O25</f>
        <v>7787.0105327565288</v>
      </c>
      <c r="E26" s="19">
        <f>'5A2A_NewVision'!E26+'5A2B_Glencoe'!E26+'5A2C_ISL'!E26+'5A2D_Avoyelles'!E26+'5A2E_Delhi'!E26+'5A2F_BelleChasse'!E26+'5A2H_MAX'!E26</f>
        <v>0</v>
      </c>
      <c r="F26" s="19"/>
      <c r="G26" s="19">
        <f>'5A2A_NewVision'!G26+'5A2B_Glencoe'!G26+'5A2C_ISL'!G26+'5A2D_Avoyelles'!G26+'5A2E_Delhi'!G26+'5A2F_BelleChasse'!G26+'5A2H_MAX'!G26</f>
        <v>0</v>
      </c>
      <c r="H26" s="201">
        <f>'5A2A_NewVision'!H26+'5A2B_Glencoe'!H26+'5A2C_ISL'!H26+'5A2D_Avoyelles'!H26+'5A2E_Delhi'!H26+'5A2F_BelleChasse'!H26+'5A2H_MAX'!H26</f>
        <v>0</v>
      </c>
      <c r="I26" s="4">
        <f>'9_Per Pupil Summary'!I25</f>
        <v>713.02231720643624</v>
      </c>
      <c r="J26" s="19">
        <f>'5A2A_NewVision'!J26+'5A2B_Glencoe'!J26+'5A2C_ISL'!J26+'5A2D_Avoyelles'!J26+'5A2E_Delhi'!J26+'5A2F_BelleChasse'!J26+'5A2H_MAX'!J26</f>
        <v>0</v>
      </c>
      <c r="K26" s="201">
        <f>'5A2A_NewVision'!K26+'5A2B_Glencoe'!K26+'5A2C_ISL'!K26+'5A2D_Avoyelles'!K26+'5A2E_Delhi'!K26+'5A2F_BelleChasse'!K26+'5A2H_MAX'!K26</f>
        <v>0</v>
      </c>
      <c r="L26" s="4">
        <f>'9_Per Pupil Summary'!J25</f>
        <v>194.46063196539166</v>
      </c>
      <c r="M26" s="19">
        <f>'5A2A_NewVision'!M26+'5A2B_Glencoe'!M26+'5A2C_ISL'!M26+'5A2D_Avoyelles'!M26+'5A2E_Delhi'!M26+'5A2F_BelleChasse'!M26+'5A2H_MAX'!M26</f>
        <v>0</v>
      </c>
      <c r="N26" s="201">
        <f>'5A2A_NewVision'!N26+'5A2B_Glencoe'!N26+'5A2C_ISL'!N26+'5A2D_Avoyelles'!N26+'5A2E_Delhi'!N26+'5A2F_BelleChasse'!N26+'5A2H_MAX'!N26</f>
        <v>0</v>
      </c>
      <c r="O26" s="4">
        <f>'9_Per Pupil Summary'!K25</f>
        <v>4861.5157991347924</v>
      </c>
      <c r="P26" s="19">
        <f>'5A2A_NewVision'!P26+'5A2B_Glencoe'!P26+'5A2C_ISL'!P26+'5A2D_Avoyelles'!P26+'5A2E_Delhi'!P26+'5A2F_BelleChasse'!P26+'5A2H_MAX'!P26</f>
        <v>0</v>
      </c>
      <c r="Q26" s="201">
        <f>'5A2A_NewVision'!Q26+'5A2B_Glencoe'!Q26+'5A2C_ISL'!Q26+'5A2D_Avoyelles'!Q26+'5A2E_Delhi'!Q26+'5A2F_BelleChasse'!Q26+'5A2H_MAX'!Q26</f>
        <v>0</v>
      </c>
      <c r="R26" s="4">
        <f>'9_Per Pupil Summary'!L25</f>
        <v>1944.6063196539167</v>
      </c>
      <c r="S26" s="19">
        <f>'5A2A_NewVision'!S26+'5A2B_Glencoe'!S26+'5A2C_ISL'!S26+'5A2D_Avoyelles'!S26+'5A2E_Delhi'!S26+'5A2F_BelleChasse'!S26+'5A2H_MAX'!S26</f>
        <v>0</v>
      </c>
      <c r="T26" s="22">
        <f>'5A2A_NewVision'!T26+'5A2B_Glencoe'!T26+'5A2C_ISL'!T26+'5A2D_Avoyelles'!T26+'5A2E_Delhi'!T26+'5A2F_BelleChasse'!T26+'5A2H_MAX'!T26</f>
        <v>0</v>
      </c>
      <c r="U26" s="4">
        <f>'5A2A_NewVision'!U26+'5A2B_Glencoe'!U26+'5A2C_ISL'!U26+'5A2D_Avoyelles'!U26+'5A2E_Delhi'!U26+'5A2F_BelleChasse'!U26+'5A2H_MAX'!U26</f>
        <v>0</v>
      </c>
      <c r="V26" s="4">
        <f>'5A2A_NewVision'!V26+'5A2B_Glencoe'!V26+'5A2C_ISL'!V26+'5A2D_Avoyelles'!V26+'5A2E_Delhi'!V26+'5A2F_BelleChasse'!V26+'5A2H_MAX'!V26</f>
        <v>0</v>
      </c>
      <c r="W26" s="5">
        <f>'5A2A_NewVision'!W26+'5A2B_Glencoe'!W26+'5A2C_ISL'!W26+'5A2D_Avoyelles'!W26+'5A2E_Delhi'!W26+'5A2F_BelleChasse'!W26+'5A2H_MAX'!W26</f>
        <v>0</v>
      </c>
      <c r="X26" s="22">
        <f>'5A2A_NewVision'!X26+'5A2B_Glencoe'!X26+'5A2C_ISL'!X26+'5A2D_Avoyelles'!X26+'5A2E_Delhi'!X26+'5A2F_BelleChasse'!X26+'5A2H_MAX'!X26</f>
        <v>0</v>
      </c>
      <c r="Y26" s="19">
        <f>'5A2A_NewVision'!Y26+'5A2B_Glencoe'!Y26+'5A2C_ISL'!Y26+'5A2D_Avoyelles'!Y26+'5A2E_Delhi'!Y26+'5A2F_BelleChasse'!Y26+'5A2H_MAX'!Y26</f>
        <v>0</v>
      </c>
      <c r="Z26" s="22">
        <f>'5A2A_NewVision'!Z26+'5A2B_Glencoe'!Z26+'5A2C_ISL'!Z26+'5A2D_Avoyelles'!Z26+'5A2E_Delhi'!Z26+'5A2F_BelleChasse'!Z26+'5A2H_MAX'!Z26</f>
        <v>0</v>
      </c>
      <c r="AA26" s="4">
        <f>'5A2A_NewVision'!AA26+'5A2B_Glencoe'!AA26+'5A2C_ISL'!AA26+'5A2D_Avoyelles'!AA26+'5A2E_Delhi'!AA26+'5A2F_BelleChasse'!AA26+'5A2H_MAX'!AA26</f>
        <v>0</v>
      </c>
      <c r="AB26" s="22">
        <f>'5A2A_NewVision'!AB26+'5A2B_Glencoe'!AB26+'5A2C_ISL'!AB26+'5A2D_Avoyelles'!AB26+'5A2E_Delhi'!AB26+'5A2F_BelleChasse'!AB26+'5A2H_MAX'!AB26</f>
        <v>0</v>
      </c>
      <c r="AC26" s="6">
        <f>'5A2A_NewVision'!AC26+'5A2B_Glencoe'!AC26+'5A2C_ISL'!AC26+'5A2D_Avoyelles'!AC26+'5A2E_Delhi'!AC26+'5A2F_BelleChasse'!AC26+'5A2H_MAX'!AC26</f>
        <v>0</v>
      </c>
      <c r="AD26" s="4">
        <f>'5A2A_NewVision'!AD26+'5A2B_Glencoe'!AD26+'5A2C_ISL'!AD26+'5A2D_Avoyelles'!AD26+'5A2E_Delhi'!AD26+'5A2F_BelleChasse'!AD26+'5A2H_MAX'!AD26</f>
        <v>0</v>
      </c>
      <c r="AE26" s="23">
        <f>'5A2A_NewVision'!AE26+'5A2B_Glencoe'!AE26+'5A2C_ISL'!AE26+'5A2D_Avoyelles'!AE26+'5A2E_Delhi'!AE26+'5A2F_BelleChasse'!AE26+'5A2H_MAX'!AE26</f>
        <v>0</v>
      </c>
      <c r="AF26" s="23">
        <f>'5A2A_NewVision'!AF26+'5A2B_Glencoe'!AF26+'5A2C_ISL'!AF26+'5A2D_Avoyelles'!AF26+'5A2E_Delhi'!AF26+'5A2F_BelleChasse'!AF26+'5A2H_MAX'!AF26</f>
        <v>0</v>
      </c>
    </row>
    <row r="27" spans="1:32" ht="16.149999999999999" customHeight="1" x14ac:dyDescent="0.2">
      <c r="A27" s="11">
        <v>21</v>
      </c>
      <c r="B27" s="12" t="s">
        <v>25</v>
      </c>
      <c r="C27" s="186">
        <f>'5A2A_NewVision'!C27+'5A2B_Glencoe'!C27+'5A2C_ISL'!C27+'5A2D_Avoyelles'!C27+'5A2E_Delhi'!C27+'5A2F_BelleChasse'!C27+'5A2H_MAX'!C27</f>
        <v>0</v>
      </c>
      <c r="D27" s="13">
        <f>'9_Per Pupil Summary'!O26</f>
        <v>8055.4004857902055</v>
      </c>
      <c r="E27" s="17">
        <f>'5A2A_NewVision'!E27+'5A2B_Glencoe'!E27+'5A2C_ISL'!E27+'5A2D_Avoyelles'!E27+'5A2E_Delhi'!E27+'5A2F_BelleChasse'!E27+'5A2H_MAX'!E27</f>
        <v>0</v>
      </c>
      <c r="F27" s="17"/>
      <c r="G27" s="17">
        <f>'5A2A_NewVision'!G27+'5A2B_Glencoe'!G27+'5A2C_ISL'!G27+'5A2D_Avoyelles'!G27+'5A2E_Delhi'!G27+'5A2F_BelleChasse'!G27+'5A2H_MAX'!G27</f>
        <v>0</v>
      </c>
      <c r="H27" s="199">
        <f>'5A2A_NewVision'!H27+'5A2B_Glencoe'!H27+'5A2C_ISL'!H27+'5A2D_Avoyelles'!H27+'5A2E_Delhi'!H27+'5A2F_BelleChasse'!H27+'5A2H_MAX'!H27</f>
        <v>0</v>
      </c>
      <c r="I27" s="13">
        <f>'9_Per Pupil Summary'!I26</f>
        <v>709.21928096291401</v>
      </c>
      <c r="J27" s="17">
        <f>'5A2A_NewVision'!J27+'5A2B_Glencoe'!J27+'5A2C_ISL'!J27+'5A2D_Avoyelles'!J27+'5A2E_Delhi'!J27+'5A2F_BelleChasse'!J27+'5A2H_MAX'!J27</f>
        <v>0</v>
      </c>
      <c r="K27" s="199">
        <f>'5A2A_NewVision'!K27+'5A2B_Glencoe'!K27+'5A2C_ISL'!K27+'5A2D_Avoyelles'!K27+'5A2E_Delhi'!K27+'5A2F_BelleChasse'!K27+'5A2H_MAX'!K27</f>
        <v>0</v>
      </c>
      <c r="L27" s="13">
        <f>'9_Per Pupil Summary'!J26</f>
        <v>193.42344026261287</v>
      </c>
      <c r="M27" s="17">
        <f>'5A2A_NewVision'!M27+'5A2B_Glencoe'!M27+'5A2C_ISL'!M27+'5A2D_Avoyelles'!M27+'5A2E_Delhi'!M27+'5A2F_BelleChasse'!M27+'5A2H_MAX'!M27</f>
        <v>0</v>
      </c>
      <c r="N27" s="199">
        <f>'5A2A_NewVision'!N27+'5A2B_Glencoe'!N27+'5A2C_ISL'!N27+'5A2D_Avoyelles'!N27+'5A2E_Delhi'!N27+'5A2F_BelleChasse'!N27+'5A2H_MAX'!N27</f>
        <v>0</v>
      </c>
      <c r="O27" s="13">
        <f>'9_Per Pupil Summary'!K26</f>
        <v>4835.5860065653224</v>
      </c>
      <c r="P27" s="17">
        <f>'5A2A_NewVision'!P27+'5A2B_Glencoe'!P27+'5A2C_ISL'!P27+'5A2D_Avoyelles'!P27+'5A2E_Delhi'!P27+'5A2F_BelleChasse'!P27+'5A2H_MAX'!P27</f>
        <v>0</v>
      </c>
      <c r="Q27" s="199">
        <f>'5A2A_NewVision'!Q27+'5A2B_Glencoe'!Q27+'5A2C_ISL'!Q27+'5A2D_Avoyelles'!Q27+'5A2E_Delhi'!Q27+'5A2F_BelleChasse'!Q27+'5A2H_MAX'!Q27</f>
        <v>0</v>
      </c>
      <c r="R27" s="13">
        <f>'9_Per Pupil Summary'!L26</f>
        <v>1934.2344026261287</v>
      </c>
      <c r="S27" s="17">
        <f>'5A2A_NewVision'!S27+'5A2B_Glencoe'!S27+'5A2C_ISL'!S27+'5A2D_Avoyelles'!S27+'5A2E_Delhi'!S27+'5A2F_BelleChasse'!S27+'5A2H_MAX'!S27</f>
        <v>0</v>
      </c>
      <c r="T27" s="20">
        <f>'5A2A_NewVision'!T27+'5A2B_Glencoe'!T27+'5A2C_ISL'!T27+'5A2D_Avoyelles'!T27+'5A2E_Delhi'!T27+'5A2F_BelleChasse'!T27+'5A2H_MAX'!T27</f>
        <v>0</v>
      </c>
      <c r="U27" s="13">
        <f>'5A2A_NewVision'!U27+'5A2B_Glencoe'!U27+'5A2C_ISL'!U27+'5A2D_Avoyelles'!U27+'5A2E_Delhi'!U27+'5A2F_BelleChasse'!U27+'5A2H_MAX'!U27</f>
        <v>0</v>
      </c>
      <c r="V27" s="13">
        <f>'5A2A_NewVision'!V27+'5A2B_Glencoe'!V27+'5A2C_ISL'!V27+'5A2D_Avoyelles'!V27+'5A2E_Delhi'!V27+'5A2F_BelleChasse'!V27+'5A2H_MAX'!V27</f>
        <v>0</v>
      </c>
      <c r="W27" s="14">
        <f>'5A2A_NewVision'!W27+'5A2B_Glencoe'!W27+'5A2C_ISL'!W27+'5A2D_Avoyelles'!W27+'5A2E_Delhi'!W27+'5A2F_BelleChasse'!W27+'5A2H_MAX'!W27</f>
        <v>0</v>
      </c>
      <c r="X27" s="20">
        <f>'5A2A_NewVision'!X27+'5A2B_Glencoe'!X27+'5A2C_ISL'!X27+'5A2D_Avoyelles'!X27+'5A2E_Delhi'!X27+'5A2F_BelleChasse'!X27+'5A2H_MAX'!X27</f>
        <v>0</v>
      </c>
      <c r="Y27" s="17">
        <f>'5A2A_NewVision'!Y27+'5A2B_Glencoe'!Y27+'5A2C_ISL'!Y27+'5A2D_Avoyelles'!Y27+'5A2E_Delhi'!Y27+'5A2F_BelleChasse'!Y27+'5A2H_MAX'!Y27</f>
        <v>0</v>
      </c>
      <c r="Z27" s="20">
        <f>'5A2A_NewVision'!Z27+'5A2B_Glencoe'!Z27+'5A2C_ISL'!Z27+'5A2D_Avoyelles'!Z27+'5A2E_Delhi'!Z27+'5A2F_BelleChasse'!Z27+'5A2H_MAX'!Z27</f>
        <v>0</v>
      </c>
      <c r="AA27" s="13">
        <f>'5A2A_NewVision'!AA27+'5A2B_Glencoe'!AA27+'5A2C_ISL'!AA27+'5A2D_Avoyelles'!AA27+'5A2E_Delhi'!AA27+'5A2F_BelleChasse'!AA27+'5A2H_MAX'!AA27</f>
        <v>0</v>
      </c>
      <c r="AB27" s="20">
        <f>'5A2A_NewVision'!AB27+'5A2B_Glencoe'!AB27+'5A2C_ISL'!AB27+'5A2D_Avoyelles'!AB27+'5A2E_Delhi'!AB27+'5A2F_BelleChasse'!AB27+'5A2H_MAX'!AB27</f>
        <v>0</v>
      </c>
      <c r="AC27" s="13">
        <f>'5A2A_NewVision'!AC27+'5A2B_Glencoe'!AC27+'5A2C_ISL'!AC27+'5A2D_Avoyelles'!AC27+'5A2E_Delhi'!AC27+'5A2F_BelleChasse'!AC27+'5A2H_MAX'!AC27</f>
        <v>0</v>
      </c>
      <c r="AD27" s="13">
        <f>'5A2A_NewVision'!AD27+'5A2B_Glencoe'!AD27+'5A2C_ISL'!AD27+'5A2D_Avoyelles'!AD27+'5A2E_Delhi'!AD27+'5A2F_BelleChasse'!AD27+'5A2H_MAX'!AD27</f>
        <v>0</v>
      </c>
      <c r="AE27" s="20">
        <f>'5A2A_NewVision'!AE27+'5A2B_Glencoe'!AE27+'5A2C_ISL'!AE27+'5A2D_Avoyelles'!AE27+'5A2E_Delhi'!AE27+'5A2F_BelleChasse'!AE27+'5A2H_MAX'!AE27</f>
        <v>0</v>
      </c>
      <c r="AF27" s="24">
        <f>'5A2A_NewVision'!AF27+'5A2B_Glencoe'!AF27+'5A2C_ISL'!AF27+'5A2D_Avoyelles'!AF27+'5A2E_Delhi'!AF27+'5A2F_BelleChasse'!AF27+'5A2H_MAX'!AF27</f>
        <v>0</v>
      </c>
    </row>
    <row r="28" spans="1:32" ht="16.149999999999999" customHeight="1" x14ac:dyDescent="0.2">
      <c r="A28" s="7">
        <v>22</v>
      </c>
      <c r="B28" s="8" t="s">
        <v>26</v>
      </c>
      <c r="C28" s="187">
        <f>'5A2A_NewVision'!C28+'5A2B_Glencoe'!C28+'5A2C_ISL'!C28+'5A2D_Avoyelles'!C28+'5A2E_Delhi'!C28+'5A2F_BelleChasse'!C28+'5A2H_MAX'!C28</f>
        <v>0</v>
      </c>
      <c r="D28" s="9">
        <f>'9_Per Pupil Summary'!O27</f>
        <v>7198.7943956932404</v>
      </c>
      <c r="E28" s="18">
        <f>'5A2A_NewVision'!E28+'5A2B_Glencoe'!E28+'5A2C_ISL'!E28+'5A2D_Avoyelles'!E28+'5A2E_Delhi'!E28+'5A2F_BelleChasse'!E28+'5A2H_MAX'!E28</f>
        <v>0</v>
      </c>
      <c r="F28" s="18"/>
      <c r="G28" s="18">
        <f>'5A2A_NewVision'!G28+'5A2B_Glencoe'!G28+'5A2C_ISL'!G28+'5A2D_Avoyelles'!G28+'5A2E_Delhi'!G28+'5A2F_BelleChasse'!G28+'5A2H_MAX'!G28</f>
        <v>0</v>
      </c>
      <c r="H28" s="200">
        <f>'5A2A_NewVision'!H28+'5A2B_Glencoe'!H28+'5A2C_ISL'!H28+'5A2D_Avoyelles'!H28+'5A2E_Delhi'!H28+'5A2F_BelleChasse'!H28+'5A2H_MAX'!H28</f>
        <v>0</v>
      </c>
      <c r="I28" s="9">
        <f>'9_Per Pupil Summary'!I27</f>
        <v>776.40593419948686</v>
      </c>
      <c r="J28" s="18">
        <f>'5A2A_NewVision'!J28+'5A2B_Glencoe'!J28+'5A2C_ISL'!J28+'5A2D_Avoyelles'!J28+'5A2E_Delhi'!J28+'5A2F_BelleChasse'!J28+'5A2H_MAX'!J28</f>
        <v>0</v>
      </c>
      <c r="K28" s="200">
        <f>'5A2A_NewVision'!K28+'5A2B_Glencoe'!K28+'5A2C_ISL'!K28+'5A2D_Avoyelles'!K28+'5A2E_Delhi'!K28+'5A2F_BelleChasse'!K28+'5A2H_MAX'!K28</f>
        <v>0</v>
      </c>
      <c r="L28" s="9">
        <f>'9_Per Pupil Summary'!J27</f>
        <v>211.74707296349644</v>
      </c>
      <c r="M28" s="18">
        <f>'5A2A_NewVision'!M28+'5A2B_Glencoe'!M28+'5A2C_ISL'!M28+'5A2D_Avoyelles'!M28+'5A2E_Delhi'!M28+'5A2F_BelleChasse'!M28+'5A2H_MAX'!M28</f>
        <v>0</v>
      </c>
      <c r="N28" s="200">
        <f>'5A2A_NewVision'!N28+'5A2B_Glencoe'!N28+'5A2C_ISL'!N28+'5A2D_Avoyelles'!N28+'5A2E_Delhi'!N28+'5A2F_BelleChasse'!N28+'5A2H_MAX'!N28</f>
        <v>0</v>
      </c>
      <c r="O28" s="9">
        <f>'9_Per Pupil Summary'!K27</f>
        <v>5293.6768240874108</v>
      </c>
      <c r="P28" s="18">
        <f>'5A2A_NewVision'!P28+'5A2B_Glencoe'!P28+'5A2C_ISL'!P28+'5A2D_Avoyelles'!P28+'5A2E_Delhi'!P28+'5A2F_BelleChasse'!P28+'5A2H_MAX'!P28</f>
        <v>0</v>
      </c>
      <c r="Q28" s="200">
        <f>'5A2A_NewVision'!Q28+'5A2B_Glencoe'!Q28+'5A2C_ISL'!Q28+'5A2D_Avoyelles'!Q28+'5A2E_Delhi'!Q28+'5A2F_BelleChasse'!Q28+'5A2H_MAX'!Q28</f>
        <v>0</v>
      </c>
      <c r="R28" s="9">
        <f>'9_Per Pupil Summary'!L27</f>
        <v>2117.4707296349643</v>
      </c>
      <c r="S28" s="18">
        <f>'5A2A_NewVision'!S28+'5A2B_Glencoe'!S28+'5A2C_ISL'!S28+'5A2D_Avoyelles'!S28+'5A2E_Delhi'!S28+'5A2F_BelleChasse'!S28+'5A2H_MAX'!S28</f>
        <v>0</v>
      </c>
      <c r="T28" s="21">
        <f>'5A2A_NewVision'!T28+'5A2B_Glencoe'!T28+'5A2C_ISL'!T28+'5A2D_Avoyelles'!T28+'5A2E_Delhi'!T28+'5A2F_BelleChasse'!T28+'5A2H_MAX'!T28</f>
        <v>0</v>
      </c>
      <c r="U28" s="9">
        <f>'5A2A_NewVision'!U28+'5A2B_Glencoe'!U28+'5A2C_ISL'!U28+'5A2D_Avoyelles'!U28+'5A2E_Delhi'!U28+'5A2F_BelleChasse'!U28+'5A2H_MAX'!U28</f>
        <v>0</v>
      </c>
      <c r="V28" s="9">
        <f>'5A2A_NewVision'!V28+'5A2B_Glencoe'!V28+'5A2C_ISL'!V28+'5A2D_Avoyelles'!V28+'5A2E_Delhi'!V28+'5A2F_BelleChasse'!V28+'5A2H_MAX'!V28</f>
        <v>0</v>
      </c>
      <c r="W28" s="10">
        <f>'5A2A_NewVision'!W28+'5A2B_Glencoe'!W28+'5A2C_ISL'!W28+'5A2D_Avoyelles'!W28+'5A2E_Delhi'!W28+'5A2F_BelleChasse'!W28+'5A2H_MAX'!W28</f>
        <v>0</v>
      </c>
      <c r="X28" s="21">
        <f>'5A2A_NewVision'!X28+'5A2B_Glencoe'!X28+'5A2C_ISL'!X28+'5A2D_Avoyelles'!X28+'5A2E_Delhi'!X28+'5A2F_BelleChasse'!X28+'5A2H_MAX'!X28</f>
        <v>0</v>
      </c>
      <c r="Y28" s="18">
        <f>'5A2A_NewVision'!Y28+'5A2B_Glencoe'!Y28+'5A2C_ISL'!Y28+'5A2D_Avoyelles'!Y28+'5A2E_Delhi'!Y28+'5A2F_BelleChasse'!Y28+'5A2H_MAX'!Y28</f>
        <v>0</v>
      </c>
      <c r="Z28" s="21">
        <f>'5A2A_NewVision'!Z28+'5A2B_Glencoe'!Z28+'5A2C_ISL'!Z28+'5A2D_Avoyelles'!Z28+'5A2E_Delhi'!Z28+'5A2F_BelleChasse'!Z28+'5A2H_MAX'!Z28</f>
        <v>0</v>
      </c>
      <c r="AA28" s="9">
        <f>'5A2A_NewVision'!AA28+'5A2B_Glencoe'!AA28+'5A2C_ISL'!AA28+'5A2D_Avoyelles'!AA28+'5A2E_Delhi'!AA28+'5A2F_BelleChasse'!AA28+'5A2H_MAX'!AA28</f>
        <v>0</v>
      </c>
      <c r="AB28" s="21">
        <f>'5A2A_NewVision'!AB28+'5A2B_Glencoe'!AB28+'5A2C_ISL'!AB28+'5A2D_Avoyelles'!AB28+'5A2E_Delhi'!AB28+'5A2F_BelleChasse'!AB28+'5A2H_MAX'!AB28</f>
        <v>0</v>
      </c>
      <c r="AC28" s="9">
        <f>'5A2A_NewVision'!AC28+'5A2B_Glencoe'!AC28+'5A2C_ISL'!AC28+'5A2D_Avoyelles'!AC28+'5A2E_Delhi'!AC28+'5A2F_BelleChasse'!AC28+'5A2H_MAX'!AC28</f>
        <v>0</v>
      </c>
      <c r="AD28" s="9">
        <f>'5A2A_NewVision'!AD28+'5A2B_Glencoe'!AD28+'5A2C_ISL'!AD28+'5A2D_Avoyelles'!AD28+'5A2E_Delhi'!AD28+'5A2F_BelleChasse'!AD28+'5A2H_MAX'!AD28</f>
        <v>0</v>
      </c>
      <c r="AE28" s="21">
        <f>'5A2A_NewVision'!AE28+'5A2B_Glencoe'!AE28+'5A2C_ISL'!AE28+'5A2D_Avoyelles'!AE28+'5A2E_Delhi'!AE28+'5A2F_BelleChasse'!AE28+'5A2H_MAX'!AE28</f>
        <v>0</v>
      </c>
      <c r="AF28" s="25">
        <f>'5A2A_NewVision'!AF28+'5A2B_Glencoe'!AF28+'5A2C_ISL'!AF28+'5A2D_Avoyelles'!AF28+'5A2E_Delhi'!AF28+'5A2F_BelleChasse'!AF28+'5A2H_MAX'!AF28</f>
        <v>0</v>
      </c>
    </row>
    <row r="29" spans="1:32" ht="16.149999999999999" customHeight="1" x14ac:dyDescent="0.2">
      <c r="A29" s="7">
        <v>23</v>
      </c>
      <c r="B29" s="8" t="s">
        <v>27</v>
      </c>
      <c r="C29" s="187">
        <f>'5A2A_NewVision'!C29+'5A2B_Glencoe'!C29+'5A2C_ISL'!C29+'5A2D_Avoyelles'!C29+'5A2E_Delhi'!C29+'5A2F_BelleChasse'!C29+'5A2H_MAX'!C29</f>
        <v>0</v>
      </c>
      <c r="D29" s="9">
        <f>'9_Per Pupil Summary'!O28</f>
        <v>8482.4648863728744</v>
      </c>
      <c r="E29" s="18">
        <f>'5A2A_NewVision'!E29+'5A2B_Glencoe'!E29+'5A2C_ISL'!E29+'5A2D_Avoyelles'!E29+'5A2E_Delhi'!E29+'5A2F_BelleChasse'!E29+'5A2H_MAX'!E29</f>
        <v>0</v>
      </c>
      <c r="F29" s="18"/>
      <c r="G29" s="18">
        <f>'5A2A_NewVision'!G29+'5A2B_Glencoe'!G29+'5A2C_ISL'!G29+'5A2D_Avoyelles'!G29+'5A2E_Delhi'!G29+'5A2F_BelleChasse'!G29+'5A2H_MAX'!G29</f>
        <v>0</v>
      </c>
      <c r="H29" s="200">
        <f>'5A2A_NewVision'!H29+'5A2B_Glencoe'!H29+'5A2C_ISL'!H29+'5A2D_Avoyelles'!H29+'5A2E_Delhi'!H29+'5A2F_BelleChasse'!H29+'5A2H_MAX'!H29</f>
        <v>0</v>
      </c>
      <c r="I29" s="9">
        <f>'9_Per Pupil Summary'!I28</f>
        <v>642.79343762685403</v>
      </c>
      <c r="J29" s="18">
        <f>'5A2A_NewVision'!J29+'5A2B_Glencoe'!J29+'5A2C_ISL'!J29+'5A2D_Avoyelles'!J29+'5A2E_Delhi'!J29+'5A2F_BelleChasse'!J29+'5A2H_MAX'!J29</f>
        <v>0</v>
      </c>
      <c r="K29" s="200">
        <f>'5A2A_NewVision'!K29+'5A2B_Glencoe'!K29+'5A2C_ISL'!K29+'5A2D_Avoyelles'!K29+'5A2E_Delhi'!K29+'5A2F_BelleChasse'!K29+'5A2H_MAX'!K29</f>
        <v>0</v>
      </c>
      <c r="L29" s="9">
        <f>'9_Per Pupil Summary'!J28</f>
        <v>175.30730117096019</v>
      </c>
      <c r="M29" s="18">
        <f>'5A2A_NewVision'!M29+'5A2B_Glencoe'!M29+'5A2C_ISL'!M29+'5A2D_Avoyelles'!M29+'5A2E_Delhi'!M29+'5A2F_BelleChasse'!M29+'5A2H_MAX'!M29</f>
        <v>0</v>
      </c>
      <c r="N29" s="200">
        <f>'5A2A_NewVision'!N29+'5A2B_Glencoe'!N29+'5A2C_ISL'!N29+'5A2D_Avoyelles'!N29+'5A2E_Delhi'!N29+'5A2F_BelleChasse'!N29+'5A2H_MAX'!N29</f>
        <v>0</v>
      </c>
      <c r="O29" s="9">
        <f>'9_Per Pupil Summary'!K28</f>
        <v>4382.6825292740041</v>
      </c>
      <c r="P29" s="18">
        <f>'5A2A_NewVision'!P29+'5A2B_Glencoe'!P29+'5A2C_ISL'!P29+'5A2D_Avoyelles'!P29+'5A2E_Delhi'!P29+'5A2F_BelleChasse'!P29+'5A2H_MAX'!P29</f>
        <v>0</v>
      </c>
      <c r="Q29" s="200">
        <f>'5A2A_NewVision'!Q29+'5A2B_Glencoe'!Q29+'5A2C_ISL'!Q29+'5A2D_Avoyelles'!Q29+'5A2E_Delhi'!Q29+'5A2F_BelleChasse'!Q29+'5A2H_MAX'!Q29</f>
        <v>0</v>
      </c>
      <c r="R29" s="9">
        <f>'9_Per Pupil Summary'!L28</f>
        <v>1753.0730117096018</v>
      </c>
      <c r="S29" s="18">
        <f>'5A2A_NewVision'!S29+'5A2B_Glencoe'!S29+'5A2C_ISL'!S29+'5A2D_Avoyelles'!S29+'5A2E_Delhi'!S29+'5A2F_BelleChasse'!S29+'5A2H_MAX'!S29</f>
        <v>0</v>
      </c>
      <c r="T29" s="21">
        <f>'5A2A_NewVision'!T29+'5A2B_Glencoe'!T29+'5A2C_ISL'!T29+'5A2D_Avoyelles'!T29+'5A2E_Delhi'!T29+'5A2F_BelleChasse'!T29+'5A2H_MAX'!T29</f>
        <v>0</v>
      </c>
      <c r="U29" s="9">
        <f>'5A2A_NewVision'!U29+'5A2B_Glencoe'!U29+'5A2C_ISL'!U29+'5A2D_Avoyelles'!U29+'5A2E_Delhi'!U29+'5A2F_BelleChasse'!U29+'5A2H_MAX'!U29</f>
        <v>0</v>
      </c>
      <c r="V29" s="9">
        <f>'5A2A_NewVision'!V29+'5A2B_Glencoe'!V29+'5A2C_ISL'!V29+'5A2D_Avoyelles'!V29+'5A2E_Delhi'!V29+'5A2F_BelleChasse'!V29+'5A2H_MAX'!V29</f>
        <v>0</v>
      </c>
      <c r="W29" s="10">
        <f>'5A2A_NewVision'!W29+'5A2B_Glencoe'!W29+'5A2C_ISL'!W29+'5A2D_Avoyelles'!W29+'5A2E_Delhi'!W29+'5A2F_BelleChasse'!W29+'5A2H_MAX'!W29</f>
        <v>0</v>
      </c>
      <c r="X29" s="21">
        <f>'5A2A_NewVision'!X29+'5A2B_Glencoe'!X29+'5A2C_ISL'!X29+'5A2D_Avoyelles'!X29+'5A2E_Delhi'!X29+'5A2F_BelleChasse'!X29+'5A2H_MAX'!X29</f>
        <v>0</v>
      </c>
      <c r="Y29" s="18">
        <f>'5A2A_NewVision'!Y29+'5A2B_Glencoe'!Y29+'5A2C_ISL'!Y29+'5A2D_Avoyelles'!Y29+'5A2E_Delhi'!Y29+'5A2F_BelleChasse'!Y29+'5A2H_MAX'!Y29</f>
        <v>0</v>
      </c>
      <c r="Z29" s="21">
        <f>'5A2A_NewVision'!Z29+'5A2B_Glencoe'!Z29+'5A2C_ISL'!Z29+'5A2D_Avoyelles'!Z29+'5A2E_Delhi'!Z29+'5A2F_BelleChasse'!Z29+'5A2H_MAX'!Z29</f>
        <v>0</v>
      </c>
      <c r="AA29" s="9">
        <f>'5A2A_NewVision'!AA29+'5A2B_Glencoe'!AA29+'5A2C_ISL'!AA29+'5A2D_Avoyelles'!AA29+'5A2E_Delhi'!AA29+'5A2F_BelleChasse'!AA29+'5A2H_MAX'!AA29</f>
        <v>0</v>
      </c>
      <c r="AB29" s="21">
        <f>'5A2A_NewVision'!AB29+'5A2B_Glencoe'!AB29+'5A2C_ISL'!AB29+'5A2D_Avoyelles'!AB29+'5A2E_Delhi'!AB29+'5A2F_BelleChasse'!AB29+'5A2H_MAX'!AB29</f>
        <v>0</v>
      </c>
      <c r="AC29" s="9">
        <f>'5A2A_NewVision'!AC29+'5A2B_Glencoe'!AC29+'5A2C_ISL'!AC29+'5A2D_Avoyelles'!AC29+'5A2E_Delhi'!AC29+'5A2F_BelleChasse'!AC29+'5A2H_MAX'!AC29</f>
        <v>0</v>
      </c>
      <c r="AD29" s="9">
        <f>'5A2A_NewVision'!AD29+'5A2B_Glencoe'!AD29+'5A2C_ISL'!AD29+'5A2D_Avoyelles'!AD29+'5A2E_Delhi'!AD29+'5A2F_BelleChasse'!AD29+'5A2H_MAX'!AD29</f>
        <v>0</v>
      </c>
      <c r="AE29" s="21">
        <f>'5A2A_NewVision'!AE29+'5A2B_Glencoe'!AE29+'5A2C_ISL'!AE29+'5A2D_Avoyelles'!AE29+'5A2E_Delhi'!AE29+'5A2F_BelleChasse'!AE29+'5A2H_MAX'!AE29</f>
        <v>0</v>
      </c>
      <c r="AF29" s="25">
        <f>'5A2A_NewVision'!AF29+'5A2B_Glencoe'!AF29+'5A2C_ISL'!AF29+'5A2D_Avoyelles'!AF29+'5A2E_Delhi'!AF29+'5A2F_BelleChasse'!AF29+'5A2H_MAX'!AF29</f>
        <v>0</v>
      </c>
    </row>
    <row r="30" spans="1:32" ht="16.149999999999999" customHeight="1" x14ac:dyDescent="0.2">
      <c r="A30" s="7">
        <v>24</v>
      </c>
      <c r="B30" s="8" t="s">
        <v>28</v>
      </c>
      <c r="C30" s="187">
        <f>'5A2A_NewVision'!C30+'5A2B_Glencoe'!C30+'5A2C_ISL'!C30+'5A2D_Avoyelles'!C30+'5A2E_Delhi'!C30+'5A2F_BelleChasse'!C30+'5A2H_MAX'!C30</f>
        <v>0</v>
      </c>
      <c r="D30" s="9">
        <f>'9_Per Pupil Summary'!O29</f>
        <v>16715.937699638791</v>
      </c>
      <c r="E30" s="18">
        <f>'5A2A_NewVision'!E30+'5A2B_Glencoe'!E30+'5A2C_ISL'!E30+'5A2D_Avoyelles'!E30+'5A2E_Delhi'!E30+'5A2F_BelleChasse'!E30+'5A2H_MAX'!E30</f>
        <v>0</v>
      </c>
      <c r="F30" s="18"/>
      <c r="G30" s="18">
        <f>'5A2A_NewVision'!G30+'5A2B_Glencoe'!G30+'5A2C_ISL'!G30+'5A2D_Avoyelles'!G30+'5A2E_Delhi'!G30+'5A2F_BelleChasse'!G30+'5A2H_MAX'!G30</f>
        <v>0</v>
      </c>
      <c r="H30" s="200">
        <f>'5A2A_NewVision'!H30+'5A2B_Glencoe'!H30+'5A2C_ISL'!H30+'5A2D_Avoyelles'!H30+'5A2E_Delhi'!H30+'5A2F_BelleChasse'!H30+'5A2H_MAX'!H30</f>
        <v>0</v>
      </c>
      <c r="I30" s="9">
        <f>'9_Per Pupil Summary'!I29</f>
        <v>233.02433781366375</v>
      </c>
      <c r="J30" s="18">
        <f>'5A2A_NewVision'!J30+'5A2B_Glencoe'!J30+'5A2C_ISL'!J30+'5A2D_Avoyelles'!J30+'5A2E_Delhi'!J30+'5A2F_BelleChasse'!J30+'5A2H_MAX'!J30</f>
        <v>0</v>
      </c>
      <c r="K30" s="200">
        <f>'5A2A_NewVision'!K30+'5A2B_Glencoe'!K30+'5A2C_ISL'!K30+'5A2D_Avoyelles'!K30+'5A2E_Delhi'!K30+'5A2F_BelleChasse'!K30+'5A2H_MAX'!K30</f>
        <v>0</v>
      </c>
      <c r="L30" s="9">
        <f>'9_Per Pupil Summary'!J29</f>
        <v>63.552092130999206</v>
      </c>
      <c r="M30" s="18">
        <f>'5A2A_NewVision'!M30+'5A2B_Glencoe'!M30+'5A2C_ISL'!M30+'5A2D_Avoyelles'!M30+'5A2E_Delhi'!M30+'5A2F_BelleChasse'!M30+'5A2H_MAX'!M30</f>
        <v>0</v>
      </c>
      <c r="N30" s="200">
        <f>'5A2A_NewVision'!N30+'5A2B_Glencoe'!N30+'5A2C_ISL'!N30+'5A2D_Avoyelles'!N30+'5A2E_Delhi'!N30+'5A2F_BelleChasse'!N30+'5A2H_MAX'!N30</f>
        <v>0</v>
      </c>
      <c r="O30" s="9">
        <f>'9_Per Pupil Summary'!K29</f>
        <v>1588.80230327498</v>
      </c>
      <c r="P30" s="18">
        <f>'5A2A_NewVision'!P30+'5A2B_Glencoe'!P30+'5A2C_ISL'!P30+'5A2D_Avoyelles'!P30+'5A2E_Delhi'!P30+'5A2F_BelleChasse'!P30+'5A2H_MAX'!P30</f>
        <v>0</v>
      </c>
      <c r="Q30" s="200">
        <f>'5A2A_NewVision'!Q30+'5A2B_Glencoe'!Q30+'5A2C_ISL'!Q30+'5A2D_Avoyelles'!Q30+'5A2E_Delhi'!Q30+'5A2F_BelleChasse'!Q30+'5A2H_MAX'!Q30</f>
        <v>0</v>
      </c>
      <c r="R30" s="9">
        <f>'9_Per Pupil Summary'!L29</f>
        <v>635.5209213099921</v>
      </c>
      <c r="S30" s="18">
        <f>'5A2A_NewVision'!S30+'5A2B_Glencoe'!S30+'5A2C_ISL'!S30+'5A2D_Avoyelles'!S30+'5A2E_Delhi'!S30+'5A2F_BelleChasse'!S30+'5A2H_MAX'!S30</f>
        <v>0</v>
      </c>
      <c r="T30" s="21">
        <f>'5A2A_NewVision'!T30+'5A2B_Glencoe'!T30+'5A2C_ISL'!T30+'5A2D_Avoyelles'!T30+'5A2E_Delhi'!T30+'5A2F_BelleChasse'!T30+'5A2H_MAX'!T30</f>
        <v>0</v>
      </c>
      <c r="U30" s="9">
        <f>'5A2A_NewVision'!U30+'5A2B_Glencoe'!U30+'5A2C_ISL'!U30+'5A2D_Avoyelles'!U30+'5A2E_Delhi'!U30+'5A2F_BelleChasse'!U30+'5A2H_MAX'!U30</f>
        <v>0</v>
      </c>
      <c r="V30" s="9">
        <f>'5A2A_NewVision'!V30+'5A2B_Glencoe'!V30+'5A2C_ISL'!V30+'5A2D_Avoyelles'!V30+'5A2E_Delhi'!V30+'5A2F_BelleChasse'!V30+'5A2H_MAX'!V30</f>
        <v>0</v>
      </c>
      <c r="W30" s="10">
        <f>'5A2A_NewVision'!W30+'5A2B_Glencoe'!W30+'5A2C_ISL'!W30+'5A2D_Avoyelles'!W30+'5A2E_Delhi'!W30+'5A2F_BelleChasse'!W30+'5A2H_MAX'!W30</f>
        <v>0</v>
      </c>
      <c r="X30" s="21">
        <f>'5A2A_NewVision'!X30+'5A2B_Glencoe'!X30+'5A2C_ISL'!X30+'5A2D_Avoyelles'!X30+'5A2E_Delhi'!X30+'5A2F_BelleChasse'!X30+'5A2H_MAX'!X30</f>
        <v>0</v>
      </c>
      <c r="Y30" s="18">
        <f>'5A2A_NewVision'!Y30+'5A2B_Glencoe'!Y30+'5A2C_ISL'!Y30+'5A2D_Avoyelles'!Y30+'5A2E_Delhi'!Y30+'5A2F_BelleChasse'!Y30+'5A2H_MAX'!Y30</f>
        <v>0</v>
      </c>
      <c r="Z30" s="21">
        <f>'5A2A_NewVision'!Z30+'5A2B_Glencoe'!Z30+'5A2C_ISL'!Z30+'5A2D_Avoyelles'!Z30+'5A2E_Delhi'!Z30+'5A2F_BelleChasse'!Z30+'5A2H_MAX'!Z30</f>
        <v>0</v>
      </c>
      <c r="AA30" s="9">
        <f>'5A2A_NewVision'!AA30+'5A2B_Glencoe'!AA30+'5A2C_ISL'!AA30+'5A2D_Avoyelles'!AA30+'5A2E_Delhi'!AA30+'5A2F_BelleChasse'!AA30+'5A2H_MAX'!AA30</f>
        <v>0</v>
      </c>
      <c r="AB30" s="21">
        <f>'5A2A_NewVision'!AB30+'5A2B_Glencoe'!AB30+'5A2C_ISL'!AB30+'5A2D_Avoyelles'!AB30+'5A2E_Delhi'!AB30+'5A2F_BelleChasse'!AB30+'5A2H_MAX'!AB30</f>
        <v>0</v>
      </c>
      <c r="AC30" s="9">
        <f>'5A2A_NewVision'!AC30+'5A2B_Glencoe'!AC30+'5A2C_ISL'!AC30+'5A2D_Avoyelles'!AC30+'5A2E_Delhi'!AC30+'5A2F_BelleChasse'!AC30+'5A2H_MAX'!AC30</f>
        <v>0</v>
      </c>
      <c r="AD30" s="9">
        <f>'5A2A_NewVision'!AD30+'5A2B_Glencoe'!AD30+'5A2C_ISL'!AD30+'5A2D_Avoyelles'!AD30+'5A2E_Delhi'!AD30+'5A2F_BelleChasse'!AD30+'5A2H_MAX'!AD30</f>
        <v>0</v>
      </c>
      <c r="AE30" s="21">
        <f>'5A2A_NewVision'!AE30+'5A2B_Glencoe'!AE30+'5A2C_ISL'!AE30+'5A2D_Avoyelles'!AE30+'5A2E_Delhi'!AE30+'5A2F_BelleChasse'!AE30+'5A2H_MAX'!AE30</f>
        <v>0</v>
      </c>
      <c r="AF30" s="25">
        <f>'5A2A_NewVision'!AF30+'5A2B_Glencoe'!AF30+'5A2C_ISL'!AF30+'5A2D_Avoyelles'!AF30+'5A2E_Delhi'!AF30+'5A2F_BelleChasse'!AF30+'5A2H_MAX'!AF30</f>
        <v>0</v>
      </c>
    </row>
    <row r="31" spans="1:32" ht="16.149999999999999" customHeight="1" x14ac:dyDescent="0.2">
      <c r="A31" s="2">
        <v>25</v>
      </c>
      <c r="B31" s="3" t="s">
        <v>29</v>
      </c>
      <c r="C31" s="188">
        <f>'5A2A_NewVision'!C31+'5A2B_Glencoe'!C31+'5A2C_ISL'!C31+'5A2D_Avoyelles'!C31+'5A2E_Delhi'!C31+'5A2F_BelleChasse'!C31+'5A2H_MAX'!C31</f>
        <v>0</v>
      </c>
      <c r="D31" s="4">
        <f>'9_Per Pupil Summary'!O30</f>
        <v>9061.0474428591187</v>
      </c>
      <c r="E31" s="19">
        <f>'5A2A_NewVision'!E31+'5A2B_Glencoe'!E31+'5A2C_ISL'!E31+'5A2D_Avoyelles'!E31+'5A2E_Delhi'!E31+'5A2F_BelleChasse'!E31+'5A2H_MAX'!E31</f>
        <v>0</v>
      </c>
      <c r="F31" s="19"/>
      <c r="G31" s="19">
        <f>'5A2A_NewVision'!G31+'5A2B_Glencoe'!G31+'5A2C_ISL'!G31+'5A2D_Avoyelles'!G31+'5A2E_Delhi'!G31+'5A2F_BelleChasse'!G31+'5A2H_MAX'!G31</f>
        <v>0</v>
      </c>
      <c r="H31" s="201">
        <f>'5A2A_NewVision'!H31+'5A2B_Glencoe'!H31+'5A2C_ISL'!H31+'5A2D_Avoyelles'!H31+'5A2E_Delhi'!H31+'5A2F_BelleChasse'!H31+'5A2H_MAX'!H31</f>
        <v>0</v>
      </c>
      <c r="I31" s="4">
        <f>'9_Per Pupil Summary'!I30</f>
        <v>603.98162651282678</v>
      </c>
      <c r="J31" s="19">
        <f>'5A2A_NewVision'!J31+'5A2B_Glencoe'!J31+'5A2C_ISL'!J31+'5A2D_Avoyelles'!J31+'5A2E_Delhi'!J31+'5A2F_BelleChasse'!J31+'5A2H_MAX'!J31</f>
        <v>0</v>
      </c>
      <c r="K31" s="201">
        <f>'5A2A_NewVision'!K31+'5A2B_Glencoe'!K31+'5A2C_ISL'!K31+'5A2D_Avoyelles'!K31+'5A2E_Delhi'!K31+'5A2F_BelleChasse'!K31+'5A2H_MAX'!K31</f>
        <v>0</v>
      </c>
      <c r="L31" s="4">
        <f>'9_Per Pupil Summary'!J30</f>
        <v>164.72226177622545</v>
      </c>
      <c r="M31" s="19">
        <f>'5A2A_NewVision'!M31+'5A2B_Glencoe'!M31+'5A2C_ISL'!M31+'5A2D_Avoyelles'!M31+'5A2E_Delhi'!M31+'5A2F_BelleChasse'!M31+'5A2H_MAX'!M31</f>
        <v>0</v>
      </c>
      <c r="N31" s="201">
        <f>'5A2A_NewVision'!N31+'5A2B_Glencoe'!N31+'5A2C_ISL'!N31+'5A2D_Avoyelles'!N31+'5A2E_Delhi'!N31+'5A2F_BelleChasse'!N31+'5A2H_MAX'!N31</f>
        <v>0</v>
      </c>
      <c r="O31" s="4">
        <f>'9_Per Pupil Summary'!K30</f>
        <v>4118.0565444056365</v>
      </c>
      <c r="P31" s="19">
        <f>'5A2A_NewVision'!P31+'5A2B_Glencoe'!P31+'5A2C_ISL'!P31+'5A2D_Avoyelles'!P31+'5A2E_Delhi'!P31+'5A2F_BelleChasse'!P31+'5A2H_MAX'!P31</f>
        <v>0</v>
      </c>
      <c r="Q31" s="201">
        <f>'5A2A_NewVision'!Q31+'5A2B_Glencoe'!Q31+'5A2C_ISL'!Q31+'5A2D_Avoyelles'!Q31+'5A2E_Delhi'!Q31+'5A2F_BelleChasse'!Q31+'5A2H_MAX'!Q31</f>
        <v>0</v>
      </c>
      <c r="R31" s="4">
        <f>'9_Per Pupil Summary'!L30</f>
        <v>1647.2226177622545</v>
      </c>
      <c r="S31" s="19">
        <f>'5A2A_NewVision'!S31+'5A2B_Glencoe'!S31+'5A2C_ISL'!S31+'5A2D_Avoyelles'!S31+'5A2E_Delhi'!S31+'5A2F_BelleChasse'!S31+'5A2H_MAX'!S31</f>
        <v>0</v>
      </c>
      <c r="T31" s="22">
        <f>'5A2A_NewVision'!T31+'5A2B_Glencoe'!T31+'5A2C_ISL'!T31+'5A2D_Avoyelles'!T31+'5A2E_Delhi'!T31+'5A2F_BelleChasse'!T31+'5A2H_MAX'!T31</f>
        <v>0</v>
      </c>
      <c r="U31" s="4">
        <f>'5A2A_NewVision'!U31+'5A2B_Glencoe'!U31+'5A2C_ISL'!U31+'5A2D_Avoyelles'!U31+'5A2E_Delhi'!U31+'5A2F_BelleChasse'!U31+'5A2H_MAX'!U31</f>
        <v>0</v>
      </c>
      <c r="V31" s="4">
        <f>'5A2A_NewVision'!V31+'5A2B_Glencoe'!V31+'5A2C_ISL'!V31+'5A2D_Avoyelles'!V31+'5A2E_Delhi'!V31+'5A2F_BelleChasse'!V31+'5A2H_MAX'!V31</f>
        <v>0</v>
      </c>
      <c r="W31" s="5">
        <f>'5A2A_NewVision'!W31+'5A2B_Glencoe'!W31+'5A2C_ISL'!W31+'5A2D_Avoyelles'!W31+'5A2E_Delhi'!W31+'5A2F_BelleChasse'!W31+'5A2H_MAX'!W31</f>
        <v>0</v>
      </c>
      <c r="X31" s="22">
        <f>'5A2A_NewVision'!X31+'5A2B_Glencoe'!X31+'5A2C_ISL'!X31+'5A2D_Avoyelles'!X31+'5A2E_Delhi'!X31+'5A2F_BelleChasse'!X31+'5A2H_MAX'!X31</f>
        <v>0</v>
      </c>
      <c r="Y31" s="19">
        <f>'5A2A_NewVision'!Y31+'5A2B_Glencoe'!Y31+'5A2C_ISL'!Y31+'5A2D_Avoyelles'!Y31+'5A2E_Delhi'!Y31+'5A2F_BelleChasse'!Y31+'5A2H_MAX'!Y31</f>
        <v>0</v>
      </c>
      <c r="Z31" s="22">
        <f>'5A2A_NewVision'!Z31+'5A2B_Glencoe'!Z31+'5A2C_ISL'!Z31+'5A2D_Avoyelles'!Z31+'5A2E_Delhi'!Z31+'5A2F_BelleChasse'!Z31+'5A2H_MAX'!Z31</f>
        <v>0</v>
      </c>
      <c r="AA31" s="4">
        <f>'5A2A_NewVision'!AA31+'5A2B_Glencoe'!AA31+'5A2C_ISL'!AA31+'5A2D_Avoyelles'!AA31+'5A2E_Delhi'!AA31+'5A2F_BelleChasse'!AA31+'5A2H_MAX'!AA31</f>
        <v>0</v>
      </c>
      <c r="AB31" s="22">
        <f>'5A2A_NewVision'!AB31+'5A2B_Glencoe'!AB31+'5A2C_ISL'!AB31+'5A2D_Avoyelles'!AB31+'5A2E_Delhi'!AB31+'5A2F_BelleChasse'!AB31+'5A2H_MAX'!AB31</f>
        <v>0</v>
      </c>
      <c r="AC31" s="6">
        <f>'5A2A_NewVision'!AC31+'5A2B_Glencoe'!AC31+'5A2C_ISL'!AC31+'5A2D_Avoyelles'!AC31+'5A2E_Delhi'!AC31+'5A2F_BelleChasse'!AC31+'5A2H_MAX'!AC31</f>
        <v>0</v>
      </c>
      <c r="AD31" s="4">
        <f>'5A2A_NewVision'!AD31+'5A2B_Glencoe'!AD31+'5A2C_ISL'!AD31+'5A2D_Avoyelles'!AD31+'5A2E_Delhi'!AD31+'5A2F_BelleChasse'!AD31+'5A2H_MAX'!AD31</f>
        <v>0</v>
      </c>
      <c r="AE31" s="23">
        <f>'5A2A_NewVision'!AE31+'5A2B_Glencoe'!AE31+'5A2C_ISL'!AE31+'5A2D_Avoyelles'!AE31+'5A2E_Delhi'!AE31+'5A2F_BelleChasse'!AE31+'5A2H_MAX'!AE31</f>
        <v>0</v>
      </c>
      <c r="AF31" s="23">
        <f>'5A2A_NewVision'!AF31+'5A2B_Glencoe'!AF31+'5A2C_ISL'!AF31+'5A2D_Avoyelles'!AF31+'5A2E_Delhi'!AF31+'5A2F_BelleChasse'!AF31+'5A2H_MAX'!AF31</f>
        <v>0</v>
      </c>
    </row>
    <row r="32" spans="1:32" ht="16.149999999999999" customHeight="1" x14ac:dyDescent="0.2">
      <c r="A32" s="11">
        <v>26</v>
      </c>
      <c r="B32" s="12" t="s">
        <v>30</v>
      </c>
      <c r="C32" s="186">
        <f>'5A2A_NewVision'!C32+'5A2B_Glencoe'!C32+'5A2C_ISL'!C32+'5A2D_Avoyelles'!C32+'5A2E_Delhi'!C32+'5A2F_BelleChasse'!C32+'5A2H_MAX'!C32</f>
        <v>0</v>
      </c>
      <c r="D32" s="13">
        <f>'9_Per Pupil Summary'!O31</f>
        <v>10306.570546440898</v>
      </c>
      <c r="E32" s="17">
        <f>'5A2A_NewVision'!E32+'5A2B_Glencoe'!E32+'5A2C_ISL'!E32+'5A2D_Avoyelles'!E32+'5A2E_Delhi'!E32+'5A2F_BelleChasse'!E32+'5A2H_MAX'!E32</f>
        <v>0</v>
      </c>
      <c r="F32" s="17"/>
      <c r="G32" s="17">
        <f>'5A2A_NewVision'!G32+'5A2B_Glencoe'!G32+'5A2C_ISL'!G32+'5A2D_Avoyelles'!G32+'5A2E_Delhi'!G32+'5A2F_BelleChasse'!G32+'5A2H_MAX'!G32</f>
        <v>0</v>
      </c>
      <c r="H32" s="199">
        <f>'5A2A_NewVision'!H32+'5A2B_Glencoe'!H32+'5A2C_ISL'!H32+'5A2D_Avoyelles'!H32+'5A2E_Delhi'!H32+'5A2F_BelleChasse'!H32+'5A2H_MAX'!H32</f>
        <v>0</v>
      </c>
      <c r="I32" s="13">
        <f>'9_Per Pupil Summary'!I31</f>
        <v>479.83418287928833</v>
      </c>
      <c r="J32" s="17">
        <f>'5A2A_NewVision'!J32+'5A2B_Glencoe'!J32+'5A2C_ISL'!J32+'5A2D_Avoyelles'!J32+'5A2E_Delhi'!J32+'5A2F_BelleChasse'!J32+'5A2H_MAX'!J32</f>
        <v>0</v>
      </c>
      <c r="K32" s="199">
        <f>'5A2A_NewVision'!K32+'5A2B_Glencoe'!K32+'5A2C_ISL'!K32+'5A2D_Avoyelles'!K32+'5A2E_Delhi'!K32+'5A2F_BelleChasse'!K32+'5A2H_MAX'!K32</f>
        <v>0</v>
      </c>
      <c r="L32" s="13">
        <f>'9_Per Pupil Summary'!J31</f>
        <v>130.8638680579877</v>
      </c>
      <c r="M32" s="17">
        <f>'5A2A_NewVision'!M32+'5A2B_Glencoe'!M32+'5A2C_ISL'!M32+'5A2D_Avoyelles'!M32+'5A2E_Delhi'!M32+'5A2F_BelleChasse'!M32+'5A2H_MAX'!M32</f>
        <v>0</v>
      </c>
      <c r="N32" s="199">
        <f>'5A2A_NewVision'!N32+'5A2B_Glencoe'!N32+'5A2C_ISL'!N32+'5A2D_Avoyelles'!N32+'5A2E_Delhi'!N32+'5A2F_BelleChasse'!N32+'5A2H_MAX'!N32</f>
        <v>0</v>
      </c>
      <c r="O32" s="13">
        <f>'9_Per Pupil Summary'!K31</f>
        <v>3271.5967014496932</v>
      </c>
      <c r="P32" s="17">
        <f>'5A2A_NewVision'!P32+'5A2B_Glencoe'!P32+'5A2C_ISL'!P32+'5A2D_Avoyelles'!P32+'5A2E_Delhi'!P32+'5A2F_BelleChasse'!P32+'5A2H_MAX'!P32</f>
        <v>0</v>
      </c>
      <c r="Q32" s="199">
        <f>'5A2A_NewVision'!Q32+'5A2B_Glencoe'!Q32+'5A2C_ISL'!Q32+'5A2D_Avoyelles'!Q32+'5A2E_Delhi'!Q32+'5A2F_BelleChasse'!Q32+'5A2H_MAX'!Q32</f>
        <v>0</v>
      </c>
      <c r="R32" s="13">
        <f>'9_Per Pupil Summary'!L31</f>
        <v>1308.6386805798772</v>
      </c>
      <c r="S32" s="17">
        <f>'5A2A_NewVision'!S32+'5A2B_Glencoe'!S32+'5A2C_ISL'!S32+'5A2D_Avoyelles'!S32+'5A2E_Delhi'!S32+'5A2F_BelleChasse'!S32+'5A2H_MAX'!S32</f>
        <v>0</v>
      </c>
      <c r="T32" s="20">
        <f>'5A2A_NewVision'!T32+'5A2B_Glencoe'!T32+'5A2C_ISL'!T32+'5A2D_Avoyelles'!T32+'5A2E_Delhi'!T32+'5A2F_BelleChasse'!T32+'5A2H_MAX'!T32</f>
        <v>0</v>
      </c>
      <c r="U32" s="13">
        <f>'5A2A_NewVision'!U32+'5A2B_Glencoe'!U32+'5A2C_ISL'!U32+'5A2D_Avoyelles'!U32+'5A2E_Delhi'!U32+'5A2F_BelleChasse'!U32+'5A2H_MAX'!U32</f>
        <v>0</v>
      </c>
      <c r="V32" s="13">
        <f>'5A2A_NewVision'!V32+'5A2B_Glencoe'!V32+'5A2C_ISL'!V32+'5A2D_Avoyelles'!V32+'5A2E_Delhi'!V32+'5A2F_BelleChasse'!V32+'5A2H_MAX'!V32</f>
        <v>0</v>
      </c>
      <c r="W32" s="14">
        <f>'5A2A_NewVision'!W32+'5A2B_Glencoe'!W32+'5A2C_ISL'!W32+'5A2D_Avoyelles'!W32+'5A2E_Delhi'!W32+'5A2F_BelleChasse'!W32+'5A2H_MAX'!W32</f>
        <v>0</v>
      </c>
      <c r="X32" s="20">
        <f>'5A2A_NewVision'!X32+'5A2B_Glencoe'!X32+'5A2C_ISL'!X32+'5A2D_Avoyelles'!X32+'5A2E_Delhi'!X32+'5A2F_BelleChasse'!X32+'5A2H_MAX'!X32</f>
        <v>0</v>
      </c>
      <c r="Y32" s="17">
        <f>'5A2A_NewVision'!Y32+'5A2B_Glencoe'!Y32+'5A2C_ISL'!Y32+'5A2D_Avoyelles'!Y32+'5A2E_Delhi'!Y32+'5A2F_BelleChasse'!Y32+'5A2H_MAX'!Y32</f>
        <v>0</v>
      </c>
      <c r="Z32" s="20">
        <f>'5A2A_NewVision'!Z32+'5A2B_Glencoe'!Z32+'5A2C_ISL'!Z32+'5A2D_Avoyelles'!Z32+'5A2E_Delhi'!Z32+'5A2F_BelleChasse'!Z32+'5A2H_MAX'!Z32</f>
        <v>0</v>
      </c>
      <c r="AA32" s="13">
        <f>'5A2A_NewVision'!AA32+'5A2B_Glencoe'!AA32+'5A2C_ISL'!AA32+'5A2D_Avoyelles'!AA32+'5A2E_Delhi'!AA32+'5A2F_BelleChasse'!AA32+'5A2H_MAX'!AA32</f>
        <v>0</v>
      </c>
      <c r="AB32" s="20">
        <f>'5A2A_NewVision'!AB32+'5A2B_Glencoe'!AB32+'5A2C_ISL'!AB32+'5A2D_Avoyelles'!AB32+'5A2E_Delhi'!AB32+'5A2F_BelleChasse'!AB32+'5A2H_MAX'!AB32</f>
        <v>0</v>
      </c>
      <c r="AC32" s="13">
        <f>'5A2A_NewVision'!AC32+'5A2B_Glencoe'!AC32+'5A2C_ISL'!AC32+'5A2D_Avoyelles'!AC32+'5A2E_Delhi'!AC32+'5A2F_BelleChasse'!AC32+'5A2H_MAX'!AC32</f>
        <v>0</v>
      </c>
      <c r="AD32" s="13">
        <f>'5A2A_NewVision'!AD32+'5A2B_Glencoe'!AD32+'5A2C_ISL'!AD32+'5A2D_Avoyelles'!AD32+'5A2E_Delhi'!AD32+'5A2F_BelleChasse'!AD32+'5A2H_MAX'!AD32</f>
        <v>0</v>
      </c>
      <c r="AE32" s="20">
        <f>'5A2A_NewVision'!AE32+'5A2B_Glencoe'!AE32+'5A2C_ISL'!AE32+'5A2D_Avoyelles'!AE32+'5A2E_Delhi'!AE32+'5A2F_BelleChasse'!AE32+'5A2H_MAX'!AE32</f>
        <v>0</v>
      </c>
      <c r="AF32" s="24">
        <f>'5A2A_NewVision'!AF32+'5A2B_Glencoe'!AF32+'5A2C_ISL'!AF32+'5A2D_Avoyelles'!AF32+'5A2E_Delhi'!AF32+'5A2F_BelleChasse'!AF32+'5A2H_MAX'!AF32</f>
        <v>0</v>
      </c>
    </row>
    <row r="33" spans="1:32" ht="16.149999999999999" customHeight="1" x14ac:dyDescent="0.2">
      <c r="A33" s="7">
        <v>27</v>
      </c>
      <c r="B33" s="8" t="s">
        <v>31</v>
      </c>
      <c r="C33" s="187">
        <f>'5A2A_NewVision'!C33+'5A2B_Glencoe'!C33+'5A2C_ISL'!C33+'5A2D_Avoyelles'!C33+'5A2E_Delhi'!C33+'5A2F_BelleChasse'!C33+'5A2H_MAX'!C33</f>
        <v>0</v>
      </c>
      <c r="D33" s="9">
        <f>'9_Per Pupil Summary'!O32</f>
        <v>8900.6256626231716</v>
      </c>
      <c r="E33" s="18">
        <f>'5A2A_NewVision'!E33+'5A2B_Glencoe'!E33+'5A2C_ISL'!E33+'5A2D_Avoyelles'!E33+'5A2E_Delhi'!E33+'5A2F_BelleChasse'!E33+'5A2H_MAX'!E33</f>
        <v>0</v>
      </c>
      <c r="F33" s="18"/>
      <c r="G33" s="18">
        <f>'5A2A_NewVision'!G33+'5A2B_Glencoe'!G33+'5A2C_ISL'!G33+'5A2D_Avoyelles'!G33+'5A2E_Delhi'!G33+'5A2F_BelleChasse'!G33+'5A2H_MAX'!G33</f>
        <v>0</v>
      </c>
      <c r="H33" s="200">
        <f>'5A2A_NewVision'!H33+'5A2B_Glencoe'!H33+'5A2C_ISL'!H33+'5A2D_Avoyelles'!H33+'5A2E_Delhi'!H33+'5A2F_BelleChasse'!H33+'5A2H_MAX'!H33</f>
        <v>0</v>
      </c>
      <c r="I33" s="9">
        <f>'9_Per Pupil Summary'!I32</f>
        <v>678.9088085677954</v>
      </c>
      <c r="J33" s="18">
        <f>'5A2A_NewVision'!J33+'5A2B_Glencoe'!J33+'5A2C_ISL'!J33+'5A2D_Avoyelles'!J33+'5A2E_Delhi'!J33+'5A2F_BelleChasse'!J33+'5A2H_MAX'!J33</f>
        <v>0</v>
      </c>
      <c r="K33" s="200">
        <f>'5A2A_NewVision'!K33+'5A2B_Glencoe'!K33+'5A2C_ISL'!K33+'5A2D_Avoyelles'!K33+'5A2E_Delhi'!K33+'5A2F_BelleChasse'!K33+'5A2H_MAX'!K33</f>
        <v>0</v>
      </c>
      <c r="L33" s="9">
        <f>'9_Per Pupil Summary'!J32</f>
        <v>185.15694779121691</v>
      </c>
      <c r="M33" s="18">
        <f>'5A2A_NewVision'!M33+'5A2B_Glencoe'!M33+'5A2C_ISL'!M33+'5A2D_Avoyelles'!M33+'5A2E_Delhi'!M33+'5A2F_BelleChasse'!M33+'5A2H_MAX'!M33</f>
        <v>0</v>
      </c>
      <c r="N33" s="200">
        <f>'5A2A_NewVision'!N33+'5A2B_Glencoe'!N33+'5A2C_ISL'!N33+'5A2D_Avoyelles'!N33+'5A2E_Delhi'!N33+'5A2F_BelleChasse'!N33+'5A2H_MAX'!N33</f>
        <v>0</v>
      </c>
      <c r="O33" s="9">
        <f>'9_Per Pupil Summary'!K32</f>
        <v>4628.9236947804229</v>
      </c>
      <c r="P33" s="18">
        <f>'5A2A_NewVision'!P33+'5A2B_Glencoe'!P33+'5A2C_ISL'!P33+'5A2D_Avoyelles'!P33+'5A2E_Delhi'!P33+'5A2F_BelleChasse'!P33+'5A2H_MAX'!P33</f>
        <v>0</v>
      </c>
      <c r="Q33" s="200">
        <f>'5A2A_NewVision'!Q33+'5A2B_Glencoe'!Q33+'5A2C_ISL'!Q33+'5A2D_Avoyelles'!Q33+'5A2E_Delhi'!Q33+'5A2F_BelleChasse'!Q33+'5A2H_MAX'!Q33</f>
        <v>0</v>
      </c>
      <c r="R33" s="9">
        <f>'9_Per Pupil Summary'!L32</f>
        <v>1851.5694779121688</v>
      </c>
      <c r="S33" s="18">
        <f>'5A2A_NewVision'!S33+'5A2B_Glencoe'!S33+'5A2C_ISL'!S33+'5A2D_Avoyelles'!S33+'5A2E_Delhi'!S33+'5A2F_BelleChasse'!S33+'5A2H_MAX'!S33</f>
        <v>0</v>
      </c>
      <c r="T33" s="21">
        <f>'5A2A_NewVision'!T33+'5A2B_Glencoe'!T33+'5A2C_ISL'!T33+'5A2D_Avoyelles'!T33+'5A2E_Delhi'!T33+'5A2F_BelleChasse'!T33+'5A2H_MAX'!T33</f>
        <v>0</v>
      </c>
      <c r="U33" s="9">
        <f>'5A2A_NewVision'!U33+'5A2B_Glencoe'!U33+'5A2C_ISL'!U33+'5A2D_Avoyelles'!U33+'5A2E_Delhi'!U33+'5A2F_BelleChasse'!U33+'5A2H_MAX'!U33</f>
        <v>0</v>
      </c>
      <c r="V33" s="9">
        <f>'5A2A_NewVision'!V33+'5A2B_Glencoe'!V33+'5A2C_ISL'!V33+'5A2D_Avoyelles'!V33+'5A2E_Delhi'!V33+'5A2F_BelleChasse'!V33+'5A2H_MAX'!V33</f>
        <v>0</v>
      </c>
      <c r="W33" s="10">
        <f>'5A2A_NewVision'!W33+'5A2B_Glencoe'!W33+'5A2C_ISL'!W33+'5A2D_Avoyelles'!W33+'5A2E_Delhi'!W33+'5A2F_BelleChasse'!W33+'5A2H_MAX'!W33</f>
        <v>0</v>
      </c>
      <c r="X33" s="21">
        <f>'5A2A_NewVision'!X33+'5A2B_Glencoe'!X33+'5A2C_ISL'!X33+'5A2D_Avoyelles'!X33+'5A2E_Delhi'!X33+'5A2F_BelleChasse'!X33+'5A2H_MAX'!X33</f>
        <v>0</v>
      </c>
      <c r="Y33" s="18">
        <f>'5A2A_NewVision'!Y33+'5A2B_Glencoe'!Y33+'5A2C_ISL'!Y33+'5A2D_Avoyelles'!Y33+'5A2E_Delhi'!Y33+'5A2F_BelleChasse'!Y33+'5A2H_MAX'!Y33</f>
        <v>0</v>
      </c>
      <c r="Z33" s="21">
        <f>'5A2A_NewVision'!Z33+'5A2B_Glencoe'!Z33+'5A2C_ISL'!Z33+'5A2D_Avoyelles'!Z33+'5A2E_Delhi'!Z33+'5A2F_BelleChasse'!Z33+'5A2H_MAX'!Z33</f>
        <v>0</v>
      </c>
      <c r="AA33" s="9">
        <f>'5A2A_NewVision'!AA33+'5A2B_Glencoe'!AA33+'5A2C_ISL'!AA33+'5A2D_Avoyelles'!AA33+'5A2E_Delhi'!AA33+'5A2F_BelleChasse'!AA33+'5A2H_MAX'!AA33</f>
        <v>0</v>
      </c>
      <c r="AB33" s="21">
        <f>'5A2A_NewVision'!AB33+'5A2B_Glencoe'!AB33+'5A2C_ISL'!AB33+'5A2D_Avoyelles'!AB33+'5A2E_Delhi'!AB33+'5A2F_BelleChasse'!AB33+'5A2H_MAX'!AB33</f>
        <v>0</v>
      </c>
      <c r="AC33" s="9">
        <f>'5A2A_NewVision'!AC33+'5A2B_Glencoe'!AC33+'5A2C_ISL'!AC33+'5A2D_Avoyelles'!AC33+'5A2E_Delhi'!AC33+'5A2F_BelleChasse'!AC33+'5A2H_MAX'!AC33</f>
        <v>0</v>
      </c>
      <c r="AD33" s="9">
        <f>'5A2A_NewVision'!AD33+'5A2B_Glencoe'!AD33+'5A2C_ISL'!AD33+'5A2D_Avoyelles'!AD33+'5A2E_Delhi'!AD33+'5A2F_BelleChasse'!AD33+'5A2H_MAX'!AD33</f>
        <v>0</v>
      </c>
      <c r="AE33" s="21">
        <f>'5A2A_NewVision'!AE33+'5A2B_Glencoe'!AE33+'5A2C_ISL'!AE33+'5A2D_Avoyelles'!AE33+'5A2E_Delhi'!AE33+'5A2F_BelleChasse'!AE33+'5A2H_MAX'!AE33</f>
        <v>0</v>
      </c>
      <c r="AF33" s="25">
        <f>'5A2A_NewVision'!AF33+'5A2B_Glencoe'!AF33+'5A2C_ISL'!AF33+'5A2D_Avoyelles'!AF33+'5A2E_Delhi'!AF33+'5A2F_BelleChasse'!AF33+'5A2H_MAX'!AF33</f>
        <v>0</v>
      </c>
    </row>
    <row r="34" spans="1:32" ht="16.149999999999999" customHeight="1" x14ac:dyDescent="0.2">
      <c r="A34" s="7">
        <v>28</v>
      </c>
      <c r="B34" s="8" t="s">
        <v>32</v>
      </c>
      <c r="C34" s="187">
        <f>'5A2A_NewVision'!C34+'5A2B_Glencoe'!C34+'5A2C_ISL'!C34+'5A2D_Avoyelles'!C34+'5A2E_Delhi'!C34+'5A2F_BelleChasse'!C34+'5A2H_MAX'!C34</f>
        <v>0</v>
      </c>
      <c r="D34" s="9">
        <f>'9_Per Pupil Summary'!O33</f>
        <v>9570.6877965286785</v>
      </c>
      <c r="E34" s="18">
        <f>'5A2A_NewVision'!E34+'5A2B_Glencoe'!E34+'5A2C_ISL'!E34+'5A2D_Avoyelles'!E34+'5A2E_Delhi'!E34+'5A2F_BelleChasse'!E34+'5A2H_MAX'!E34</f>
        <v>0</v>
      </c>
      <c r="F34" s="18"/>
      <c r="G34" s="18">
        <f>'5A2A_NewVision'!G34+'5A2B_Glencoe'!G34+'5A2C_ISL'!G34+'5A2D_Avoyelles'!G34+'5A2E_Delhi'!G34+'5A2F_BelleChasse'!G34+'5A2H_MAX'!G34</f>
        <v>0</v>
      </c>
      <c r="H34" s="200">
        <f>'5A2A_NewVision'!H34+'5A2B_Glencoe'!H34+'5A2C_ISL'!H34+'5A2D_Avoyelles'!H34+'5A2E_Delhi'!H34+'5A2F_BelleChasse'!H34+'5A2H_MAX'!H34</f>
        <v>0</v>
      </c>
      <c r="I34" s="9">
        <f>'9_Per Pupil Summary'!I33</f>
        <v>521.79322451869666</v>
      </c>
      <c r="J34" s="18">
        <f>'5A2A_NewVision'!J34+'5A2B_Glencoe'!J34+'5A2C_ISL'!J34+'5A2D_Avoyelles'!J34+'5A2E_Delhi'!J34+'5A2F_BelleChasse'!J34+'5A2H_MAX'!J34</f>
        <v>0</v>
      </c>
      <c r="K34" s="200">
        <f>'5A2A_NewVision'!K34+'5A2B_Glencoe'!K34+'5A2C_ISL'!K34+'5A2D_Avoyelles'!K34+'5A2E_Delhi'!K34+'5A2F_BelleChasse'!K34+'5A2H_MAX'!K34</f>
        <v>0</v>
      </c>
      <c r="L34" s="9">
        <f>'9_Per Pupil Summary'!J33</f>
        <v>142.30724305055361</v>
      </c>
      <c r="M34" s="18">
        <f>'5A2A_NewVision'!M34+'5A2B_Glencoe'!M34+'5A2C_ISL'!M34+'5A2D_Avoyelles'!M34+'5A2E_Delhi'!M34+'5A2F_BelleChasse'!M34+'5A2H_MAX'!M34</f>
        <v>0</v>
      </c>
      <c r="N34" s="200">
        <f>'5A2A_NewVision'!N34+'5A2B_Glencoe'!N34+'5A2C_ISL'!N34+'5A2D_Avoyelles'!N34+'5A2E_Delhi'!N34+'5A2F_BelleChasse'!N34+'5A2H_MAX'!N34</f>
        <v>0</v>
      </c>
      <c r="O34" s="9">
        <f>'9_Per Pupil Summary'!K33</f>
        <v>3557.6810762638406</v>
      </c>
      <c r="P34" s="18">
        <f>'5A2A_NewVision'!P34+'5A2B_Glencoe'!P34+'5A2C_ISL'!P34+'5A2D_Avoyelles'!P34+'5A2E_Delhi'!P34+'5A2F_BelleChasse'!P34+'5A2H_MAX'!P34</f>
        <v>0</v>
      </c>
      <c r="Q34" s="200">
        <f>'5A2A_NewVision'!Q34+'5A2B_Glencoe'!Q34+'5A2C_ISL'!Q34+'5A2D_Avoyelles'!Q34+'5A2E_Delhi'!Q34+'5A2F_BelleChasse'!Q34+'5A2H_MAX'!Q34</f>
        <v>0</v>
      </c>
      <c r="R34" s="9">
        <f>'9_Per Pupil Summary'!L33</f>
        <v>1423.0724305055362</v>
      </c>
      <c r="S34" s="18">
        <f>'5A2A_NewVision'!S34+'5A2B_Glencoe'!S34+'5A2C_ISL'!S34+'5A2D_Avoyelles'!S34+'5A2E_Delhi'!S34+'5A2F_BelleChasse'!S34+'5A2H_MAX'!S34</f>
        <v>0</v>
      </c>
      <c r="T34" s="21">
        <f>'5A2A_NewVision'!T34+'5A2B_Glencoe'!T34+'5A2C_ISL'!T34+'5A2D_Avoyelles'!T34+'5A2E_Delhi'!T34+'5A2F_BelleChasse'!T34+'5A2H_MAX'!T34</f>
        <v>0</v>
      </c>
      <c r="U34" s="9">
        <f>'5A2A_NewVision'!U34+'5A2B_Glencoe'!U34+'5A2C_ISL'!U34+'5A2D_Avoyelles'!U34+'5A2E_Delhi'!U34+'5A2F_BelleChasse'!U34+'5A2H_MAX'!U34</f>
        <v>0</v>
      </c>
      <c r="V34" s="9">
        <f>'5A2A_NewVision'!V34+'5A2B_Glencoe'!V34+'5A2C_ISL'!V34+'5A2D_Avoyelles'!V34+'5A2E_Delhi'!V34+'5A2F_BelleChasse'!V34+'5A2H_MAX'!V34</f>
        <v>0</v>
      </c>
      <c r="W34" s="10">
        <f>'5A2A_NewVision'!W34+'5A2B_Glencoe'!W34+'5A2C_ISL'!W34+'5A2D_Avoyelles'!W34+'5A2E_Delhi'!W34+'5A2F_BelleChasse'!W34+'5A2H_MAX'!W34</f>
        <v>0</v>
      </c>
      <c r="X34" s="21">
        <f>'5A2A_NewVision'!X34+'5A2B_Glencoe'!X34+'5A2C_ISL'!X34+'5A2D_Avoyelles'!X34+'5A2E_Delhi'!X34+'5A2F_BelleChasse'!X34+'5A2H_MAX'!X34</f>
        <v>0</v>
      </c>
      <c r="Y34" s="18">
        <f>'5A2A_NewVision'!Y34+'5A2B_Glencoe'!Y34+'5A2C_ISL'!Y34+'5A2D_Avoyelles'!Y34+'5A2E_Delhi'!Y34+'5A2F_BelleChasse'!Y34+'5A2H_MAX'!Y34</f>
        <v>0</v>
      </c>
      <c r="Z34" s="21">
        <f>'5A2A_NewVision'!Z34+'5A2B_Glencoe'!Z34+'5A2C_ISL'!Z34+'5A2D_Avoyelles'!Z34+'5A2E_Delhi'!Z34+'5A2F_BelleChasse'!Z34+'5A2H_MAX'!Z34</f>
        <v>0</v>
      </c>
      <c r="AA34" s="9">
        <f>'5A2A_NewVision'!AA34+'5A2B_Glencoe'!AA34+'5A2C_ISL'!AA34+'5A2D_Avoyelles'!AA34+'5A2E_Delhi'!AA34+'5A2F_BelleChasse'!AA34+'5A2H_MAX'!AA34</f>
        <v>0</v>
      </c>
      <c r="AB34" s="21">
        <f>'5A2A_NewVision'!AB34+'5A2B_Glencoe'!AB34+'5A2C_ISL'!AB34+'5A2D_Avoyelles'!AB34+'5A2E_Delhi'!AB34+'5A2F_BelleChasse'!AB34+'5A2H_MAX'!AB34</f>
        <v>0</v>
      </c>
      <c r="AC34" s="9">
        <f>'5A2A_NewVision'!AC34+'5A2B_Glencoe'!AC34+'5A2C_ISL'!AC34+'5A2D_Avoyelles'!AC34+'5A2E_Delhi'!AC34+'5A2F_BelleChasse'!AC34+'5A2H_MAX'!AC34</f>
        <v>0</v>
      </c>
      <c r="AD34" s="9">
        <f>'5A2A_NewVision'!AD34+'5A2B_Glencoe'!AD34+'5A2C_ISL'!AD34+'5A2D_Avoyelles'!AD34+'5A2E_Delhi'!AD34+'5A2F_BelleChasse'!AD34+'5A2H_MAX'!AD34</f>
        <v>0</v>
      </c>
      <c r="AE34" s="21">
        <f>'5A2A_NewVision'!AE34+'5A2B_Glencoe'!AE34+'5A2C_ISL'!AE34+'5A2D_Avoyelles'!AE34+'5A2E_Delhi'!AE34+'5A2F_BelleChasse'!AE34+'5A2H_MAX'!AE34</f>
        <v>0</v>
      </c>
      <c r="AF34" s="25">
        <f>'5A2A_NewVision'!AF34+'5A2B_Glencoe'!AF34+'5A2C_ISL'!AF34+'5A2D_Avoyelles'!AF34+'5A2E_Delhi'!AF34+'5A2F_BelleChasse'!AF34+'5A2H_MAX'!AF34</f>
        <v>0</v>
      </c>
    </row>
    <row r="35" spans="1:32" ht="16.149999999999999" customHeight="1" x14ac:dyDescent="0.2">
      <c r="A35" s="7">
        <v>29</v>
      </c>
      <c r="B35" s="8" t="s">
        <v>33</v>
      </c>
      <c r="C35" s="187">
        <f>'5A2A_NewVision'!C35+'5A2B_Glencoe'!C35+'5A2C_ISL'!C35+'5A2D_Avoyelles'!C35+'5A2E_Delhi'!C35+'5A2F_BelleChasse'!C35+'5A2H_MAX'!C35</f>
        <v>0</v>
      </c>
      <c r="D35" s="9">
        <f>'9_Per Pupil Summary'!O34</f>
        <v>8623.9925049122448</v>
      </c>
      <c r="E35" s="18">
        <f>'5A2A_NewVision'!E35+'5A2B_Glencoe'!E35+'5A2C_ISL'!E35+'5A2D_Avoyelles'!E35+'5A2E_Delhi'!E35+'5A2F_BelleChasse'!E35+'5A2H_MAX'!E35</f>
        <v>0</v>
      </c>
      <c r="F35" s="18"/>
      <c r="G35" s="18">
        <f>'5A2A_NewVision'!G35+'5A2B_Glencoe'!G35+'5A2C_ISL'!G35+'5A2D_Avoyelles'!G35+'5A2E_Delhi'!G35+'5A2F_BelleChasse'!G35+'5A2H_MAX'!G35</f>
        <v>0</v>
      </c>
      <c r="H35" s="200">
        <f>'5A2A_NewVision'!H35+'5A2B_Glencoe'!H35+'5A2C_ISL'!H35+'5A2D_Avoyelles'!H35+'5A2E_Delhi'!H35+'5A2F_BelleChasse'!H35+'5A2H_MAX'!H35</f>
        <v>0</v>
      </c>
      <c r="I35" s="9">
        <f>'9_Per Pupil Summary'!I34</f>
        <v>586.80950966738237</v>
      </c>
      <c r="J35" s="18">
        <f>'5A2A_NewVision'!J35+'5A2B_Glencoe'!J35+'5A2C_ISL'!J35+'5A2D_Avoyelles'!J35+'5A2E_Delhi'!J35+'5A2F_BelleChasse'!J35+'5A2H_MAX'!J35</f>
        <v>0</v>
      </c>
      <c r="K35" s="200">
        <f>'5A2A_NewVision'!K35+'5A2B_Glencoe'!K35+'5A2C_ISL'!K35+'5A2D_Avoyelles'!K35+'5A2E_Delhi'!K35+'5A2F_BelleChasse'!K35+'5A2H_MAX'!K35</f>
        <v>0</v>
      </c>
      <c r="L35" s="9">
        <f>'9_Per Pupil Summary'!J34</f>
        <v>160.03895718201335</v>
      </c>
      <c r="M35" s="18">
        <f>'5A2A_NewVision'!M35+'5A2B_Glencoe'!M35+'5A2C_ISL'!M35+'5A2D_Avoyelles'!M35+'5A2E_Delhi'!M35+'5A2F_BelleChasse'!M35+'5A2H_MAX'!M35</f>
        <v>0</v>
      </c>
      <c r="N35" s="200">
        <f>'5A2A_NewVision'!N35+'5A2B_Glencoe'!N35+'5A2C_ISL'!N35+'5A2D_Avoyelles'!N35+'5A2E_Delhi'!N35+'5A2F_BelleChasse'!N35+'5A2H_MAX'!N35</f>
        <v>0</v>
      </c>
      <c r="O35" s="9">
        <f>'9_Per Pupil Summary'!K34</f>
        <v>4000.9739295503346</v>
      </c>
      <c r="P35" s="18">
        <f>'5A2A_NewVision'!P35+'5A2B_Glencoe'!P35+'5A2C_ISL'!P35+'5A2D_Avoyelles'!P35+'5A2E_Delhi'!P35+'5A2F_BelleChasse'!P35+'5A2H_MAX'!P35</f>
        <v>0</v>
      </c>
      <c r="Q35" s="200">
        <f>'5A2A_NewVision'!Q35+'5A2B_Glencoe'!Q35+'5A2C_ISL'!Q35+'5A2D_Avoyelles'!Q35+'5A2E_Delhi'!Q35+'5A2F_BelleChasse'!Q35+'5A2H_MAX'!Q35</f>
        <v>0</v>
      </c>
      <c r="R35" s="9">
        <f>'9_Per Pupil Summary'!L34</f>
        <v>1600.3895718201336</v>
      </c>
      <c r="S35" s="18">
        <f>'5A2A_NewVision'!S35+'5A2B_Glencoe'!S35+'5A2C_ISL'!S35+'5A2D_Avoyelles'!S35+'5A2E_Delhi'!S35+'5A2F_BelleChasse'!S35+'5A2H_MAX'!S35</f>
        <v>0</v>
      </c>
      <c r="T35" s="21">
        <f>'5A2A_NewVision'!T35+'5A2B_Glencoe'!T35+'5A2C_ISL'!T35+'5A2D_Avoyelles'!T35+'5A2E_Delhi'!T35+'5A2F_BelleChasse'!T35+'5A2H_MAX'!T35</f>
        <v>0</v>
      </c>
      <c r="U35" s="9">
        <f>'5A2A_NewVision'!U35+'5A2B_Glencoe'!U35+'5A2C_ISL'!U35+'5A2D_Avoyelles'!U35+'5A2E_Delhi'!U35+'5A2F_BelleChasse'!U35+'5A2H_MAX'!U35</f>
        <v>0</v>
      </c>
      <c r="V35" s="9">
        <f>'5A2A_NewVision'!V35+'5A2B_Glencoe'!V35+'5A2C_ISL'!V35+'5A2D_Avoyelles'!V35+'5A2E_Delhi'!V35+'5A2F_BelleChasse'!V35+'5A2H_MAX'!V35</f>
        <v>0</v>
      </c>
      <c r="W35" s="10">
        <f>'5A2A_NewVision'!W35+'5A2B_Glencoe'!W35+'5A2C_ISL'!W35+'5A2D_Avoyelles'!W35+'5A2E_Delhi'!W35+'5A2F_BelleChasse'!W35+'5A2H_MAX'!W35</f>
        <v>0</v>
      </c>
      <c r="X35" s="21">
        <f>'5A2A_NewVision'!X35+'5A2B_Glencoe'!X35+'5A2C_ISL'!X35+'5A2D_Avoyelles'!X35+'5A2E_Delhi'!X35+'5A2F_BelleChasse'!X35+'5A2H_MAX'!X35</f>
        <v>0</v>
      </c>
      <c r="Y35" s="18">
        <f>'5A2A_NewVision'!Y35+'5A2B_Glencoe'!Y35+'5A2C_ISL'!Y35+'5A2D_Avoyelles'!Y35+'5A2E_Delhi'!Y35+'5A2F_BelleChasse'!Y35+'5A2H_MAX'!Y35</f>
        <v>0</v>
      </c>
      <c r="Z35" s="21">
        <f>'5A2A_NewVision'!Z35+'5A2B_Glencoe'!Z35+'5A2C_ISL'!Z35+'5A2D_Avoyelles'!Z35+'5A2E_Delhi'!Z35+'5A2F_BelleChasse'!Z35+'5A2H_MAX'!Z35</f>
        <v>0</v>
      </c>
      <c r="AA35" s="9">
        <f>'5A2A_NewVision'!AA35+'5A2B_Glencoe'!AA35+'5A2C_ISL'!AA35+'5A2D_Avoyelles'!AA35+'5A2E_Delhi'!AA35+'5A2F_BelleChasse'!AA35+'5A2H_MAX'!AA35</f>
        <v>0</v>
      </c>
      <c r="AB35" s="21">
        <f>'5A2A_NewVision'!AB35+'5A2B_Glencoe'!AB35+'5A2C_ISL'!AB35+'5A2D_Avoyelles'!AB35+'5A2E_Delhi'!AB35+'5A2F_BelleChasse'!AB35+'5A2H_MAX'!AB35</f>
        <v>0</v>
      </c>
      <c r="AC35" s="9">
        <f>'5A2A_NewVision'!AC35+'5A2B_Glencoe'!AC35+'5A2C_ISL'!AC35+'5A2D_Avoyelles'!AC35+'5A2E_Delhi'!AC35+'5A2F_BelleChasse'!AC35+'5A2H_MAX'!AC35</f>
        <v>0</v>
      </c>
      <c r="AD35" s="9">
        <f>'5A2A_NewVision'!AD35+'5A2B_Glencoe'!AD35+'5A2C_ISL'!AD35+'5A2D_Avoyelles'!AD35+'5A2E_Delhi'!AD35+'5A2F_BelleChasse'!AD35+'5A2H_MAX'!AD35</f>
        <v>0</v>
      </c>
      <c r="AE35" s="21">
        <f>'5A2A_NewVision'!AE35+'5A2B_Glencoe'!AE35+'5A2C_ISL'!AE35+'5A2D_Avoyelles'!AE35+'5A2E_Delhi'!AE35+'5A2F_BelleChasse'!AE35+'5A2H_MAX'!AE35</f>
        <v>0</v>
      </c>
      <c r="AF35" s="25">
        <f>'5A2A_NewVision'!AF35+'5A2B_Glencoe'!AF35+'5A2C_ISL'!AF35+'5A2D_Avoyelles'!AF35+'5A2E_Delhi'!AF35+'5A2F_BelleChasse'!AF35+'5A2H_MAX'!AF35</f>
        <v>0</v>
      </c>
    </row>
    <row r="36" spans="1:32" ht="16.149999999999999" customHeight="1" x14ac:dyDescent="0.2">
      <c r="A36" s="2">
        <v>30</v>
      </c>
      <c r="B36" s="3" t="s">
        <v>34</v>
      </c>
      <c r="C36" s="188">
        <f>'5A2A_NewVision'!C36+'5A2B_Glencoe'!C36+'5A2C_ISL'!C36+'5A2D_Avoyelles'!C36+'5A2E_Delhi'!C36+'5A2F_BelleChasse'!C36+'5A2H_MAX'!C36</f>
        <v>0</v>
      </c>
      <c r="D36" s="4">
        <f>'9_Per Pupil Summary'!O35</f>
        <v>9573.0481149933712</v>
      </c>
      <c r="E36" s="19">
        <f>'5A2A_NewVision'!E36+'5A2B_Glencoe'!E36+'5A2C_ISL'!E36+'5A2D_Avoyelles'!E36+'5A2E_Delhi'!E36+'5A2F_BelleChasse'!E36+'5A2H_MAX'!E36</f>
        <v>0</v>
      </c>
      <c r="F36" s="19"/>
      <c r="G36" s="19">
        <f>'5A2A_NewVision'!G36+'5A2B_Glencoe'!G36+'5A2C_ISL'!G36+'5A2D_Avoyelles'!G36+'5A2E_Delhi'!G36+'5A2F_BelleChasse'!G36+'5A2H_MAX'!G36</f>
        <v>0</v>
      </c>
      <c r="H36" s="201">
        <f>'5A2A_NewVision'!H36+'5A2B_Glencoe'!H36+'5A2C_ISL'!H36+'5A2D_Avoyelles'!H36+'5A2E_Delhi'!H36+'5A2F_BelleChasse'!H36+'5A2H_MAX'!H36</f>
        <v>0</v>
      </c>
      <c r="I36" s="4">
        <f>'9_Per Pupil Summary'!I35</f>
        <v>703.42173771489854</v>
      </c>
      <c r="J36" s="19">
        <f>'5A2A_NewVision'!J36+'5A2B_Glencoe'!J36+'5A2C_ISL'!J36+'5A2D_Avoyelles'!J36+'5A2E_Delhi'!J36+'5A2F_BelleChasse'!J36+'5A2H_MAX'!J36</f>
        <v>0</v>
      </c>
      <c r="K36" s="201">
        <f>'5A2A_NewVision'!K36+'5A2B_Glencoe'!K36+'5A2C_ISL'!K36+'5A2D_Avoyelles'!K36+'5A2E_Delhi'!K36+'5A2F_BelleChasse'!K36+'5A2H_MAX'!K36</f>
        <v>0</v>
      </c>
      <c r="L36" s="4">
        <f>'9_Per Pupil Summary'!J35</f>
        <v>191.8422921040632</v>
      </c>
      <c r="M36" s="19">
        <f>'5A2A_NewVision'!M36+'5A2B_Glencoe'!M36+'5A2C_ISL'!M36+'5A2D_Avoyelles'!M36+'5A2E_Delhi'!M36+'5A2F_BelleChasse'!M36+'5A2H_MAX'!M36</f>
        <v>0</v>
      </c>
      <c r="N36" s="201">
        <f>'5A2A_NewVision'!N36+'5A2B_Glencoe'!N36+'5A2C_ISL'!N36+'5A2D_Avoyelles'!N36+'5A2E_Delhi'!N36+'5A2F_BelleChasse'!N36+'5A2H_MAX'!N36</f>
        <v>0</v>
      </c>
      <c r="O36" s="4">
        <f>'9_Per Pupil Summary'!K35</f>
        <v>4796.0573026015809</v>
      </c>
      <c r="P36" s="19">
        <f>'5A2A_NewVision'!P36+'5A2B_Glencoe'!P36+'5A2C_ISL'!P36+'5A2D_Avoyelles'!P36+'5A2E_Delhi'!P36+'5A2F_BelleChasse'!P36+'5A2H_MAX'!P36</f>
        <v>0</v>
      </c>
      <c r="Q36" s="201">
        <f>'5A2A_NewVision'!Q36+'5A2B_Glencoe'!Q36+'5A2C_ISL'!Q36+'5A2D_Avoyelles'!Q36+'5A2E_Delhi'!Q36+'5A2F_BelleChasse'!Q36+'5A2H_MAX'!Q36</f>
        <v>0</v>
      </c>
      <c r="R36" s="4">
        <f>'9_Per Pupil Summary'!L35</f>
        <v>1918.4229210406322</v>
      </c>
      <c r="S36" s="19">
        <f>'5A2A_NewVision'!S36+'5A2B_Glencoe'!S36+'5A2C_ISL'!S36+'5A2D_Avoyelles'!S36+'5A2E_Delhi'!S36+'5A2F_BelleChasse'!S36+'5A2H_MAX'!S36</f>
        <v>0</v>
      </c>
      <c r="T36" s="22">
        <f>'5A2A_NewVision'!T36+'5A2B_Glencoe'!T36+'5A2C_ISL'!T36+'5A2D_Avoyelles'!T36+'5A2E_Delhi'!T36+'5A2F_BelleChasse'!T36+'5A2H_MAX'!T36</f>
        <v>0</v>
      </c>
      <c r="U36" s="4">
        <f>'5A2A_NewVision'!U36+'5A2B_Glencoe'!U36+'5A2C_ISL'!U36+'5A2D_Avoyelles'!U36+'5A2E_Delhi'!U36+'5A2F_BelleChasse'!U36+'5A2H_MAX'!U36</f>
        <v>0</v>
      </c>
      <c r="V36" s="4">
        <f>'5A2A_NewVision'!V36+'5A2B_Glencoe'!V36+'5A2C_ISL'!V36+'5A2D_Avoyelles'!V36+'5A2E_Delhi'!V36+'5A2F_BelleChasse'!V36+'5A2H_MAX'!V36</f>
        <v>0</v>
      </c>
      <c r="W36" s="5">
        <f>'5A2A_NewVision'!W36+'5A2B_Glencoe'!W36+'5A2C_ISL'!W36+'5A2D_Avoyelles'!W36+'5A2E_Delhi'!W36+'5A2F_BelleChasse'!W36+'5A2H_MAX'!W36</f>
        <v>0</v>
      </c>
      <c r="X36" s="22">
        <f>'5A2A_NewVision'!X36+'5A2B_Glencoe'!X36+'5A2C_ISL'!X36+'5A2D_Avoyelles'!X36+'5A2E_Delhi'!X36+'5A2F_BelleChasse'!X36+'5A2H_MAX'!X36</f>
        <v>0</v>
      </c>
      <c r="Y36" s="19">
        <f>'5A2A_NewVision'!Y36+'5A2B_Glencoe'!Y36+'5A2C_ISL'!Y36+'5A2D_Avoyelles'!Y36+'5A2E_Delhi'!Y36+'5A2F_BelleChasse'!Y36+'5A2H_MAX'!Y36</f>
        <v>0</v>
      </c>
      <c r="Z36" s="22">
        <f>'5A2A_NewVision'!Z36+'5A2B_Glencoe'!Z36+'5A2C_ISL'!Z36+'5A2D_Avoyelles'!Z36+'5A2E_Delhi'!Z36+'5A2F_BelleChasse'!Z36+'5A2H_MAX'!Z36</f>
        <v>0</v>
      </c>
      <c r="AA36" s="4">
        <f>'5A2A_NewVision'!AA36+'5A2B_Glencoe'!AA36+'5A2C_ISL'!AA36+'5A2D_Avoyelles'!AA36+'5A2E_Delhi'!AA36+'5A2F_BelleChasse'!AA36+'5A2H_MAX'!AA36</f>
        <v>0</v>
      </c>
      <c r="AB36" s="22">
        <f>'5A2A_NewVision'!AB36+'5A2B_Glencoe'!AB36+'5A2C_ISL'!AB36+'5A2D_Avoyelles'!AB36+'5A2E_Delhi'!AB36+'5A2F_BelleChasse'!AB36+'5A2H_MAX'!AB36</f>
        <v>0</v>
      </c>
      <c r="AC36" s="6">
        <f>'5A2A_NewVision'!AC36+'5A2B_Glencoe'!AC36+'5A2C_ISL'!AC36+'5A2D_Avoyelles'!AC36+'5A2E_Delhi'!AC36+'5A2F_BelleChasse'!AC36+'5A2H_MAX'!AC36</f>
        <v>0</v>
      </c>
      <c r="AD36" s="4">
        <f>'5A2A_NewVision'!AD36+'5A2B_Glencoe'!AD36+'5A2C_ISL'!AD36+'5A2D_Avoyelles'!AD36+'5A2E_Delhi'!AD36+'5A2F_BelleChasse'!AD36+'5A2H_MAX'!AD36</f>
        <v>0</v>
      </c>
      <c r="AE36" s="23">
        <f>'5A2A_NewVision'!AE36+'5A2B_Glencoe'!AE36+'5A2C_ISL'!AE36+'5A2D_Avoyelles'!AE36+'5A2E_Delhi'!AE36+'5A2F_BelleChasse'!AE36+'5A2H_MAX'!AE36</f>
        <v>0</v>
      </c>
      <c r="AF36" s="23">
        <f>'5A2A_NewVision'!AF36+'5A2B_Glencoe'!AF36+'5A2C_ISL'!AF36+'5A2D_Avoyelles'!AF36+'5A2E_Delhi'!AF36+'5A2F_BelleChasse'!AF36+'5A2H_MAX'!AF36</f>
        <v>0</v>
      </c>
    </row>
    <row r="37" spans="1:32" ht="16.149999999999999" customHeight="1" x14ac:dyDescent="0.2">
      <c r="A37" s="11">
        <v>31</v>
      </c>
      <c r="B37" s="12" t="s">
        <v>35</v>
      </c>
      <c r="C37" s="186">
        <f>'5A2A_NewVision'!C37+'5A2B_Glencoe'!C37+'5A2C_ISL'!C37+'5A2D_Avoyelles'!C37+'5A2E_Delhi'!C37+'5A2F_BelleChasse'!C37+'5A2H_MAX'!C37</f>
        <v>0</v>
      </c>
      <c r="D37" s="13">
        <f>'9_Per Pupil Summary'!O36</f>
        <v>11484.207843078178</v>
      </c>
      <c r="E37" s="17">
        <f>'5A2A_NewVision'!E37+'5A2B_Glencoe'!E37+'5A2C_ISL'!E37+'5A2D_Avoyelles'!E37+'5A2E_Delhi'!E37+'5A2F_BelleChasse'!E37+'5A2H_MAX'!E37</f>
        <v>0</v>
      </c>
      <c r="F37" s="17"/>
      <c r="G37" s="17">
        <f>'5A2A_NewVision'!G37+'5A2B_Glencoe'!G37+'5A2C_ISL'!G37+'5A2D_Avoyelles'!G37+'5A2E_Delhi'!G37+'5A2F_BelleChasse'!G37+'5A2H_MAX'!G37</f>
        <v>0</v>
      </c>
      <c r="H37" s="199">
        <f>'5A2A_NewVision'!H37+'5A2B_Glencoe'!H37+'5A2C_ISL'!H37+'5A2D_Avoyelles'!H37+'5A2E_Delhi'!H37+'5A2F_BelleChasse'!H37+'5A2H_MAX'!H37</f>
        <v>0</v>
      </c>
      <c r="I37" s="13">
        <f>'9_Per Pupil Summary'!I36</f>
        <v>569.91688623484868</v>
      </c>
      <c r="J37" s="17">
        <f>'5A2A_NewVision'!J37+'5A2B_Glencoe'!J37+'5A2C_ISL'!J37+'5A2D_Avoyelles'!J37+'5A2E_Delhi'!J37+'5A2F_BelleChasse'!J37+'5A2H_MAX'!J37</f>
        <v>0</v>
      </c>
      <c r="K37" s="199">
        <f>'5A2A_NewVision'!K37+'5A2B_Glencoe'!K37+'5A2C_ISL'!K37+'5A2D_Avoyelles'!K37+'5A2E_Delhi'!K37+'5A2F_BelleChasse'!K37+'5A2H_MAX'!K37</f>
        <v>0</v>
      </c>
      <c r="L37" s="13">
        <f>'9_Per Pupil Summary'!J36</f>
        <v>155.43187806404964</v>
      </c>
      <c r="M37" s="17">
        <f>'5A2A_NewVision'!M37+'5A2B_Glencoe'!M37+'5A2C_ISL'!M37+'5A2D_Avoyelles'!M37+'5A2E_Delhi'!M37+'5A2F_BelleChasse'!M37+'5A2H_MAX'!M37</f>
        <v>0</v>
      </c>
      <c r="N37" s="199">
        <f>'5A2A_NewVision'!N37+'5A2B_Glencoe'!N37+'5A2C_ISL'!N37+'5A2D_Avoyelles'!N37+'5A2E_Delhi'!N37+'5A2F_BelleChasse'!N37+'5A2H_MAX'!N37</f>
        <v>0</v>
      </c>
      <c r="O37" s="13">
        <f>'9_Per Pupil Summary'!K36</f>
        <v>3885.7969516012413</v>
      </c>
      <c r="P37" s="17">
        <f>'5A2A_NewVision'!P37+'5A2B_Glencoe'!P37+'5A2C_ISL'!P37+'5A2D_Avoyelles'!P37+'5A2E_Delhi'!P37+'5A2F_BelleChasse'!P37+'5A2H_MAX'!P37</f>
        <v>0</v>
      </c>
      <c r="Q37" s="199">
        <f>'5A2A_NewVision'!Q37+'5A2B_Glencoe'!Q37+'5A2C_ISL'!Q37+'5A2D_Avoyelles'!Q37+'5A2E_Delhi'!Q37+'5A2F_BelleChasse'!Q37+'5A2H_MAX'!Q37</f>
        <v>0</v>
      </c>
      <c r="R37" s="13">
        <f>'9_Per Pupil Summary'!L36</f>
        <v>1554.3187806404962</v>
      </c>
      <c r="S37" s="17">
        <f>'5A2A_NewVision'!S37+'5A2B_Glencoe'!S37+'5A2C_ISL'!S37+'5A2D_Avoyelles'!S37+'5A2E_Delhi'!S37+'5A2F_BelleChasse'!S37+'5A2H_MAX'!S37</f>
        <v>0</v>
      </c>
      <c r="T37" s="20">
        <f>'5A2A_NewVision'!T37+'5A2B_Glencoe'!T37+'5A2C_ISL'!T37+'5A2D_Avoyelles'!T37+'5A2E_Delhi'!T37+'5A2F_BelleChasse'!T37+'5A2H_MAX'!T37</f>
        <v>0</v>
      </c>
      <c r="U37" s="13">
        <f>'5A2A_NewVision'!U37+'5A2B_Glencoe'!U37+'5A2C_ISL'!U37+'5A2D_Avoyelles'!U37+'5A2E_Delhi'!U37+'5A2F_BelleChasse'!U37+'5A2H_MAX'!U37</f>
        <v>0</v>
      </c>
      <c r="V37" s="13">
        <f>'5A2A_NewVision'!V37+'5A2B_Glencoe'!V37+'5A2C_ISL'!V37+'5A2D_Avoyelles'!V37+'5A2E_Delhi'!V37+'5A2F_BelleChasse'!V37+'5A2H_MAX'!V37</f>
        <v>0</v>
      </c>
      <c r="W37" s="14">
        <f>'5A2A_NewVision'!W37+'5A2B_Glencoe'!W37+'5A2C_ISL'!W37+'5A2D_Avoyelles'!W37+'5A2E_Delhi'!W37+'5A2F_BelleChasse'!W37+'5A2H_MAX'!W37</f>
        <v>0</v>
      </c>
      <c r="X37" s="20">
        <f>'5A2A_NewVision'!X37+'5A2B_Glencoe'!X37+'5A2C_ISL'!X37+'5A2D_Avoyelles'!X37+'5A2E_Delhi'!X37+'5A2F_BelleChasse'!X37+'5A2H_MAX'!X37</f>
        <v>0</v>
      </c>
      <c r="Y37" s="17">
        <f>'5A2A_NewVision'!Y37+'5A2B_Glencoe'!Y37+'5A2C_ISL'!Y37+'5A2D_Avoyelles'!Y37+'5A2E_Delhi'!Y37+'5A2F_BelleChasse'!Y37+'5A2H_MAX'!Y37</f>
        <v>0</v>
      </c>
      <c r="Z37" s="20">
        <f>'5A2A_NewVision'!Z37+'5A2B_Glencoe'!Z37+'5A2C_ISL'!Z37+'5A2D_Avoyelles'!Z37+'5A2E_Delhi'!Z37+'5A2F_BelleChasse'!Z37+'5A2H_MAX'!Z37</f>
        <v>0</v>
      </c>
      <c r="AA37" s="13">
        <f>'5A2A_NewVision'!AA37+'5A2B_Glencoe'!AA37+'5A2C_ISL'!AA37+'5A2D_Avoyelles'!AA37+'5A2E_Delhi'!AA37+'5A2F_BelleChasse'!AA37+'5A2H_MAX'!AA37</f>
        <v>0</v>
      </c>
      <c r="AB37" s="20">
        <f>'5A2A_NewVision'!AB37+'5A2B_Glencoe'!AB37+'5A2C_ISL'!AB37+'5A2D_Avoyelles'!AB37+'5A2E_Delhi'!AB37+'5A2F_BelleChasse'!AB37+'5A2H_MAX'!AB37</f>
        <v>0</v>
      </c>
      <c r="AC37" s="13">
        <f>'5A2A_NewVision'!AC37+'5A2B_Glencoe'!AC37+'5A2C_ISL'!AC37+'5A2D_Avoyelles'!AC37+'5A2E_Delhi'!AC37+'5A2F_BelleChasse'!AC37+'5A2H_MAX'!AC37</f>
        <v>0</v>
      </c>
      <c r="AD37" s="13">
        <f>'5A2A_NewVision'!AD37+'5A2B_Glencoe'!AD37+'5A2C_ISL'!AD37+'5A2D_Avoyelles'!AD37+'5A2E_Delhi'!AD37+'5A2F_BelleChasse'!AD37+'5A2H_MAX'!AD37</f>
        <v>0</v>
      </c>
      <c r="AE37" s="20">
        <f>'5A2A_NewVision'!AE37+'5A2B_Glencoe'!AE37+'5A2C_ISL'!AE37+'5A2D_Avoyelles'!AE37+'5A2E_Delhi'!AE37+'5A2F_BelleChasse'!AE37+'5A2H_MAX'!AE37</f>
        <v>0</v>
      </c>
      <c r="AF37" s="24">
        <f>'5A2A_NewVision'!AF37+'5A2B_Glencoe'!AF37+'5A2C_ISL'!AF37+'5A2D_Avoyelles'!AF37+'5A2E_Delhi'!AF37+'5A2F_BelleChasse'!AF37+'5A2H_MAX'!AF37</f>
        <v>0</v>
      </c>
    </row>
    <row r="38" spans="1:32" ht="16.149999999999999" customHeight="1" x14ac:dyDescent="0.2">
      <c r="A38" s="7">
        <v>32</v>
      </c>
      <c r="B38" s="8" t="s">
        <v>36</v>
      </c>
      <c r="C38" s="187">
        <f>'5A2A_NewVision'!C38+'5A2B_Glencoe'!C38+'5A2C_ISL'!C38+'5A2D_Avoyelles'!C38+'5A2E_Delhi'!C38+'5A2F_BelleChasse'!C38+'5A2H_MAX'!C38</f>
        <v>0</v>
      </c>
      <c r="D38" s="9">
        <f>'9_Per Pupil Summary'!O37</f>
        <v>8494.4308943456654</v>
      </c>
      <c r="E38" s="18">
        <f>'5A2A_NewVision'!E38+'5A2B_Glencoe'!E38+'5A2C_ISL'!E38+'5A2D_Avoyelles'!E38+'5A2E_Delhi'!E38+'5A2F_BelleChasse'!E38+'5A2H_MAX'!E38</f>
        <v>0</v>
      </c>
      <c r="F38" s="18"/>
      <c r="G38" s="18">
        <f>'5A2A_NewVision'!G38+'5A2B_Glencoe'!G38+'5A2C_ISL'!G38+'5A2D_Avoyelles'!G38+'5A2E_Delhi'!G38+'5A2F_BelleChasse'!G38+'5A2H_MAX'!G38</f>
        <v>0</v>
      </c>
      <c r="H38" s="200">
        <f>'5A2A_NewVision'!H38+'5A2B_Glencoe'!H38+'5A2C_ISL'!H38+'5A2D_Avoyelles'!H38+'5A2E_Delhi'!H38+'5A2F_BelleChasse'!H38+'5A2H_MAX'!H38</f>
        <v>0</v>
      </c>
      <c r="I38" s="9">
        <f>'9_Per Pupil Summary'!I37</f>
        <v>732.54595209216484</v>
      </c>
      <c r="J38" s="18">
        <f>'5A2A_NewVision'!J38+'5A2B_Glencoe'!J38+'5A2C_ISL'!J38+'5A2D_Avoyelles'!J38+'5A2E_Delhi'!J38+'5A2F_BelleChasse'!J38+'5A2H_MAX'!J38</f>
        <v>0</v>
      </c>
      <c r="K38" s="200">
        <f>'5A2A_NewVision'!K38+'5A2B_Glencoe'!K38+'5A2C_ISL'!K38+'5A2D_Avoyelles'!K38+'5A2E_Delhi'!K38+'5A2F_BelleChasse'!K38+'5A2H_MAX'!K38</f>
        <v>0</v>
      </c>
      <c r="L38" s="9">
        <f>'9_Per Pupil Summary'!J37</f>
        <v>199.78525966149945</v>
      </c>
      <c r="M38" s="18">
        <f>'5A2A_NewVision'!M38+'5A2B_Glencoe'!M38+'5A2C_ISL'!M38+'5A2D_Avoyelles'!M38+'5A2E_Delhi'!M38+'5A2F_BelleChasse'!M38+'5A2H_MAX'!M38</f>
        <v>0</v>
      </c>
      <c r="N38" s="200">
        <f>'5A2A_NewVision'!N38+'5A2B_Glencoe'!N38+'5A2C_ISL'!N38+'5A2D_Avoyelles'!N38+'5A2E_Delhi'!N38+'5A2F_BelleChasse'!N38+'5A2H_MAX'!N38</f>
        <v>0</v>
      </c>
      <c r="O38" s="9">
        <f>'9_Per Pupil Summary'!K37</f>
        <v>4994.6314915374869</v>
      </c>
      <c r="P38" s="18">
        <f>'5A2A_NewVision'!P38+'5A2B_Glencoe'!P38+'5A2C_ISL'!P38+'5A2D_Avoyelles'!P38+'5A2E_Delhi'!P38+'5A2F_BelleChasse'!P38+'5A2H_MAX'!P38</f>
        <v>0</v>
      </c>
      <c r="Q38" s="200">
        <f>'5A2A_NewVision'!Q38+'5A2B_Glencoe'!Q38+'5A2C_ISL'!Q38+'5A2D_Avoyelles'!Q38+'5A2E_Delhi'!Q38+'5A2F_BelleChasse'!Q38+'5A2H_MAX'!Q38</f>
        <v>0</v>
      </c>
      <c r="R38" s="9">
        <f>'9_Per Pupil Summary'!L37</f>
        <v>1997.8525966149946</v>
      </c>
      <c r="S38" s="18">
        <f>'5A2A_NewVision'!S38+'5A2B_Glencoe'!S38+'5A2C_ISL'!S38+'5A2D_Avoyelles'!S38+'5A2E_Delhi'!S38+'5A2F_BelleChasse'!S38+'5A2H_MAX'!S38</f>
        <v>0</v>
      </c>
      <c r="T38" s="21">
        <f>'5A2A_NewVision'!T38+'5A2B_Glencoe'!T38+'5A2C_ISL'!T38+'5A2D_Avoyelles'!T38+'5A2E_Delhi'!T38+'5A2F_BelleChasse'!T38+'5A2H_MAX'!T38</f>
        <v>0</v>
      </c>
      <c r="U38" s="9">
        <f>'5A2A_NewVision'!U38+'5A2B_Glencoe'!U38+'5A2C_ISL'!U38+'5A2D_Avoyelles'!U38+'5A2E_Delhi'!U38+'5A2F_BelleChasse'!U38+'5A2H_MAX'!U38</f>
        <v>0</v>
      </c>
      <c r="V38" s="9">
        <f>'5A2A_NewVision'!V38+'5A2B_Glencoe'!V38+'5A2C_ISL'!V38+'5A2D_Avoyelles'!V38+'5A2E_Delhi'!V38+'5A2F_BelleChasse'!V38+'5A2H_MAX'!V38</f>
        <v>0</v>
      </c>
      <c r="W38" s="10">
        <f>'5A2A_NewVision'!W38+'5A2B_Glencoe'!W38+'5A2C_ISL'!W38+'5A2D_Avoyelles'!W38+'5A2E_Delhi'!W38+'5A2F_BelleChasse'!W38+'5A2H_MAX'!W38</f>
        <v>0</v>
      </c>
      <c r="X38" s="21">
        <f>'5A2A_NewVision'!X38+'5A2B_Glencoe'!X38+'5A2C_ISL'!X38+'5A2D_Avoyelles'!X38+'5A2E_Delhi'!X38+'5A2F_BelleChasse'!X38+'5A2H_MAX'!X38</f>
        <v>0</v>
      </c>
      <c r="Y38" s="18">
        <f>'5A2A_NewVision'!Y38+'5A2B_Glencoe'!Y38+'5A2C_ISL'!Y38+'5A2D_Avoyelles'!Y38+'5A2E_Delhi'!Y38+'5A2F_BelleChasse'!Y38+'5A2H_MAX'!Y38</f>
        <v>0</v>
      </c>
      <c r="Z38" s="21">
        <f>'5A2A_NewVision'!Z38+'5A2B_Glencoe'!Z38+'5A2C_ISL'!Z38+'5A2D_Avoyelles'!Z38+'5A2E_Delhi'!Z38+'5A2F_BelleChasse'!Z38+'5A2H_MAX'!Z38</f>
        <v>0</v>
      </c>
      <c r="AA38" s="9">
        <f>'5A2A_NewVision'!AA38+'5A2B_Glencoe'!AA38+'5A2C_ISL'!AA38+'5A2D_Avoyelles'!AA38+'5A2E_Delhi'!AA38+'5A2F_BelleChasse'!AA38+'5A2H_MAX'!AA38</f>
        <v>0</v>
      </c>
      <c r="AB38" s="21">
        <f>'5A2A_NewVision'!AB38+'5A2B_Glencoe'!AB38+'5A2C_ISL'!AB38+'5A2D_Avoyelles'!AB38+'5A2E_Delhi'!AB38+'5A2F_BelleChasse'!AB38+'5A2H_MAX'!AB38</f>
        <v>0</v>
      </c>
      <c r="AC38" s="9">
        <f>'5A2A_NewVision'!AC38+'5A2B_Glencoe'!AC38+'5A2C_ISL'!AC38+'5A2D_Avoyelles'!AC38+'5A2E_Delhi'!AC38+'5A2F_BelleChasse'!AC38+'5A2H_MAX'!AC38</f>
        <v>0</v>
      </c>
      <c r="AD38" s="9">
        <f>'5A2A_NewVision'!AD38+'5A2B_Glencoe'!AD38+'5A2C_ISL'!AD38+'5A2D_Avoyelles'!AD38+'5A2E_Delhi'!AD38+'5A2F_BelleChasse'!AD38+'5A2H_MAX'!AD38</f>
        <v>0</v>
      </c>
      <c r="AE38" s="21">
        <f>'5A2A_NewVision'!AE38+'5A2B_Glencoe'!AE38+'5A2C_ISL'!AE38+'5A2D_Avoyelles'!AE38+'5A2E_Delhi'!AE38+'5A2F_BelleChasse'!AE38+'5A2H_MAX'!AE38</f>
        <v>0</v>
      </c>
      <c r="AF38" s="25">
        <f>'5A2A_NewVision'!AF38+'5A2B_Glencoe'!AF38+'5A2C_ISL'!AF38+'5A2D_Avoyelles'!AF38+'5A2E_Delhi'!AF38+'5A2F_BelleChasse'!AF38+'5A2H_MAX'!AF38</f>
        <v>0</v>
      </c>
    </row>
    <row r="39" spans="1:32" ht="16.149999999999999" customHeight="1" x14ac:dyDescent="0.2">
      <c r="A39" s="7">
        <v>33</v>
      </c>
      <c r="B39" s="8" t="s">
        <v>37</v>
      </c>
      <c r="C39" s="187">
        <f>'5A2A_NewVision'!C39+'5A2B_Glencoe'!C39+'5A2C_ISL'!C39+'5A2D_Avoyelles'!C39+'5A2E_Delhi'!C39+'5A2F_BelleChasse'!C39+'5A2H_MAX'!C39</f>
        <v>0</v>
      </c>
      <c r="D39" s="9">
        <f>'9_Per Pupil Summary'!O38</f>
        <v>9209.9281623865172</v>
      </c>
      <c r="E39" s="18">
        <f>'5A2A_NewVision'!E39+'5A2B_Glencoe'!E39+'5A2C_ISL'!E39+'5A2D_Avoyelles'!E39+'5A2E_Delhi'!E39+'5A2F_BelleChasse'!E39+'5A2H_MAX'!E39</f>
        <v>0</v>
      </c>
      <c r="F39" s="18"/>
      <c r="G39" s="18">
        <f>'5A2A_NewVision'!G39+'5A2B_Glencoe'!G39+'5A2C_ISL'!G39+'5A2D_Avoyelles'!G39+'5A2E_Delhi'!G39+'5A2F_BelleChasse'!G39+'5A2H_MAX'!G39</f>
        <v>0</v>
      </c>
      <c r="H39" s="200">
        <f>'5A2A_NewVision'!H39+'5A2B_Glencoe'!H39+'5A2C_ISL'!H39+'5A2D_Avoyelles'!H39+'5A2E_Delhi'!H39+'5A2F_BelleChasse'!H39+'5A2H_MAX'!H39</f>
        <v>0</v>
      </c>
      <c r="I39" s="9">
        <f>'9_Per Pupil Summary'!I38</f>
        <v>617.81543552927519</v>
      </c>
      <c r="J39" s="18">
        <f>'5A2A_NewVision'!J39+'5A2B_Glencoe'!J39+'5A2C_ISL'!J39+'5A2D_Avoyelles'!J39+'5A2E_Delhi'!J39+'5A2F_BelleChasse'!J39+'5A2H_MAX'!J39</f>
        <v>0</v>
      </c>
      <c r="K39" s="200">
        <f>'5A2A_NewVision'!K39+'5A2B_Glencoe'!K39+'5A2C_ISL'!K39+'5A2D_Avoyelles'!K39+'5A2E_Delhi'!K39+'5A2F_BelleChasse'!K39+'5A2H_MAX'!K39</f>
        <v>0</v>
      </c>
      <c r="L39" s="9">
        <f>'9_Per Pupil Summary'!J38</f>
        <v>168.49511878071144</v>
      </c>
      <c r="M39" s="18">
        <f>'5A2A_NewVision'!M39+'5A2B_Glencoe'!M39+'5A2C_ISL'!M39+'5A2D_Avoyelles'!M39+'5A2E_Delhi'!M39+'5A2F_BelleChasse'!M39+'5A2H_MAX'!M39</f>
        <v>0</v>
      </c>
      <c r="N39" s="200">
        <f>'5A2A_NewVision'!N39+'5A2B_Glencoe'!N39+'5A2C_ISL'!N39+'5A2D_Avoyelles'!N39+'5A2E_Delhi'!N39+'5A2F_BelleChasse'!N39+'5A2H_MAX'!N39</f>
        <v>0</v>
      </c>
      <c r="O39" s="9">
        <f>'9_Per Pupil Summary'!K38</f>
        <v>4212.3779695177855</v>
      </c>
      <c r="P39" s="18">
        <f>'5A2A_NewVision'!P39+'5A2B_Glencoe'!P39+'5A2C_ISL'!P39+'5A2D_Avoyelles'!P39+'5A2E_Delhi'!P39+'5A2F_BelleChasse'!P39+'5A2H_MAX'!P39</f>
        <v>0</v>
      </c>
      <c r="Q39" s="200">
        <f>'5A2A_NewVision'!Q39+'5A2B_Glencoe'!Q39+'5A2C_ISL'!Q39+'5A2D_Avoyelles'!Q39+'5A2E_Delhi'!Q39+'5A2F_BelleChasse'!Q39+'5A2H_MAX'!Q39</f>
        <v>0</v>
      </c>
      <c r="R39" s="9">
        <f>'9_Per Pupil Summary'!L38</f>
        <v>1684.9511878071141</v>
      </c>
      <c r="S39" s="18">
        <f>'5A2A_NewVision'!S39+'5A2B_Glencoe'!S39+'5A2C_ISL'!S39+'5A2D_Avoyelles'!S39+'5A2E_Delhi'!S39+'5A2F_BelleChasse'!S39+'5A2H_MAX'!S39</f>
        <v>0</v>
      </c>
      <c r="T39" s="21">
        <f>'5A2A_NewVision'!T39+'5A2B_Glencoe'!T39+'5A2C_ISL'!T39+'5A2D_Avoyelles'!T39+'5A2E_Delhi'!T39+'5A2F_BelleChasse'!T39+'5A2H_MAX'!T39</f>
        <v>0</v>
      </c>
      <c r="U39" s="9">
        <f>'5A2A_NewVision'!U39+'5A2B_Glencoe'!U39+'5A2C_ISL'!U39+'5A2D_Avoyelles'!U39+'5A2E_Delhi'!U39+'5A2F_BelleChasse'!U39+'5A2H_MAX'!U39</f>
        <v>0</v>
      </c>
      <c r="V39" s="9">
        <f>'5A2A_NewVision'!V39+'5A2B_Glencoe'!V39+'5A2C_ISL'!V39+'5A2D_Avoyelles'!V39+'5A2E_Delhi'!V39+'5A2F_BelleChasse'!V39+'5A2H_MAX'!V39</f>
        <v>0</v>
      </c>
      <c r="W39" s="10">
        <f>'5A2A_NewVision'!W39+'5A2B_Glencoe'!W39+'5A2C_ISL'!W39+'5A2D_Avoyelles'!W39+'5A2E_Delhi'!W39+'5A2F_BelleChasse'!W39+'5A2H_MAX'!W39</f>
        <v>0</v>
      </c>
      <c r="X39" s="21">
        <f>'5A2A_NewVision'!X39+'5A2B_Glencoe'!X39+'5A2C_ISL'!X39+'5A2D_Avoyelles'!X39+'5A2E_Delhi'!X39+'5A2F_BelleChasse'!X39+'5A2H_MAX'!X39</f>
        <v>0</v>
      </c>
      <c r="Y39" s="18">
        <f>'5A2A_NewVision'!Y39+'5A2B_Glencoe'!Y39+'5A2C_ISL'!Y39+'5A2D_Avoyelles'!Y39+'5A2E_Delhi'!Y39+'5A2F_BelleChasse'!Y39+'5A2H_MAX'!Y39</f>
        <v>0</v>
      </c>
      <c r="Z39" s="21">
        <f>'5A2A_NewVision'!Z39+'5A2B_Glencoe'!Z39+'5A2C_ISL'!Z39+'5A2D_Avoyelles'!Z39+'5A2E_Delhi'!Z39+'5A2F_BelleChasse'!Z39+'5A2H_MAX'!Z39</f>
        <v>0</v>
      </c>
      <c r="AA39" s="9">
        <f>'5A2A_NewVision'!AA39+'5A2B_Glencoe'!AA39+'5A2C_ISL'!AA39+'5A2D_Avoyelles'!AA39+'5A2E_Delhi'!AA39+'5A2F_BelleChasse'!AA39+'5A2H_MAX'!AA39</f>
        <v>0</v>
      </c>
      <c r="AB39" s="21">
        <f>'5A2A_NewVision'!AB39+'5A2B_Glencoe'!AB39+'5A2C_ISL'!AB39+'5A2D_Avoyelles'!AB39+'5A2E_Delhi'!AB39+'5A2F_BelleChasse'!AB39+'5A2H_MAX'!AB39</f>
        <v>0</v>
      </c>
      <c r="AC39" s="9">
        <f>'5A2A_NewVision'!AC39+'5A2B_Glencoe'!AC39+'5A2C_ISL'!AC39+'5A2D_Avoyelles'!AC39+'5A2E_Delhi'!AC39+'5A2F_BelleChasse'!AC39+'5A2H_MAX'!AC39</f>
        <v>0</v>
      </c>
      <c r="AD39" s="9">
        <f>'5A2A_NewVision'!AD39+'5A2B_Glencoe'!AD39+'5A2C_ISL'!AD39+'5A2D_Avoyelles'!AD39+'5A2E_Delhi'!AD39+'5A2F_BelleChasse'!AD39+'5A2H_MAX'!AD39</f>
        <v>0</v>
      </c>
      <c r="AE39" s="21">
        <f>'5A2A_NewVision'!AE39+'5A2B_Glencoe'!AE39+'5A2C_ISL'!AE39+'5A2D_Avoyelles'!AE39+'5A2E_Delhi'!AE39+'5A2F_BelleChasse'!AE39+'5A2H_MAX'!AE39</f>
        <v>0</v>
      </c>
      <c r="AF39" s="25">
        <f>'5A2A_NewVision'!AF39+'5A2B_Glencoe'!AF39+'5A2C_ISL'!AF39+'5A2D_Avoyelles'!AF39+'5A2E_Delhi'!AF39+'5A2F_BelleChasse'!AF39+'5A2H_MAX'!AF39</f>
        <v>0</v>
      </c>
    </row>
    <row r="40" spans="1:32" ht="16.149999999999999" customHeight="1" x14ac:dyDescent="0.2">
      <c r="A40" s="7">
        <v>34</v>
      </c>
      <c r="B40" s="8" t="s">
        <v>38</v>
      </c>
      <c r="C40" s="187">
        <f>'5A2A_NewVision'!C40+'5A2B_Glencoe'!C40+'5A2C_ISL'!C40+'5A2D_Avoyelles'!C40+'5A2E_Delhi'!C40+'5A2F_BelleChasse'!C40+'5A2H_MAX'!C40</f>
        <v>0</v>
      </c>
      <c r="D40" s="9">
        <f>'9_Per Pupil Summary'!O39</f>
        <v>8892.2192840770003</v>
      </c>
      <c r="E40" s="18">
        <f>'5A2A_NewVision'!E40+'5A2B_Glencoe'!E40+'5A2C_ISL'!E40+'5A2D_Avoyelles'!E40+'5A2E_Delhi'!E40+'5A2F_BelleChasse'!E40+'5A2H_MAX'!E40</f>
        <v>0</v>
      </c>
      <c r="F40" s="18"/>
      <c r="G40" s="18">
        <f>'5A2A_NewVision'!G40+'5A2B_Glencoe'!G40+'5A2C_ISL'!G40+'5A2D_Avoyelles'!G40+'5A2E_Delhi'!G40+'5A2F_BelleChasse'!G40+'5A2H_MAX'!G40</f>
        <v>0</v>
      </c>
      <c r="H40" s="200">
        <f>'5A2A_NewVision'!H40+'5A2B_Glencoe'!H40+'5A2C_ISL'!H40+'5A2D_Avoyelles'!H40+'5A2E_Delhi'!H40+'5A2F_BelleChasse'!H40+'5A2H_MAX'!H40</f>
        <v>0</v>
      </c>
      <c r="I40" s="9">
        <f>'9_Per Pupil Summary'!I39</f>
        <v>679.69937538120234</v>
      </c>
      <c r="J40" s="18">
        <f>'5A2A_NewVision'!J40+'5A2B_Glencoe'!J40+'5A2C_ISL'!J40+'5A2D_Avoyelles'!J40+'5A2E_Delhi'!J40+'5A2F_BelleChasse'!J40+'5A2H_MAX'!J40</f>
        <v>0</v>
      </c>
      <c r="K40" s="200">
        <f>'5A2A_NewVision'!K40+'5A2B_Glencoe'!K40+'5A2C_ISL'!K40+'5A2D_Avoyelles'!K40+'5A2E_Delhi'!K40+'5A2F_BelleChasse'!K40+'5A2H_MAX'!K40</f>
        <v>0</v>
      </c>
      <c r="L40" s="9">
        <f>'9_Per Pupil Summary'!J39</f>
        <v>185.37255692214606</v>
      </c>
      <c r="M40" s="18">
        <f>'5A2A_NewVision'!M40+'5A2B_Glencoe'!M40+'5A2C_ISL'!M40+'5A2D_Avoyelles'!M40+'5A2E_Delhi'!M40+'5A2F_BelleChasse'!M40+'5A2H_MAX'!M40</f>
        <v>0</v>
      </c>
      <c r="N40" s="200">
        <f>'5A2A_NewVision'!N40+'5A2B_Glencoe'!N40+'5A2C_ISL'!N40+'5A2D_Avoyelles'!N40+'5A2E_Delhi'!N40+'5A2F_BelleChasse'!N40+'5A2H_MAX'!N40</f>
        <v>0</v>
      </c>
      <c r="O40" s="9">
        <f>'9_Per Pupil Summary'!K39</f>
        <v>4634.3139230536517</v>
      </c>
      <c r="P40" s="18">
        <f>'5A2A_NewVision'!P40+'5A2B_Glencoe'!P40+'5A2C_ISL'!P40+'5A2D_Avoyelles'!P40+'5A2E_Delhi'!P40+'5A2F_BelleChasse'!P40+'5A2H_MAX'!P40</f>
        <v>0</v>
      </c>
      <c r="Q40" s="200">
        <f>'5A2A_NewVision'!Q40+'5A2B_Glencoe'!Q40+'5A2C_ISL'!Q40+'5A2D_Avoyelles'!Q40+'5A2E_Delhi'!Q40+'5A2F_BelleChasse'!Q40+'5A2H_MAX'!Q40</f>
        <v>0</v>
      </c>
      <c r="R40" s="9">
        <f>'9_Per Pupil Summary'!L39</f>
        <v>1853.7255692214605</v>
      </c>
      <c r="S40" s="18">
        <f>'5A2A_NewVision'!S40+'5A2B_Glencoe'!S40+'5A2C_ISL'!S40+'5A2D_Avoyelles'!S40+'5A2E_Delhi'!S40+'5A2F_BelleChasse'!S40+'5A2H_MAX'!S40</f>
        <v>0</v>
      </c>
      <c r="T40" s="21">
        <f>'5A2A_NewVision'!T40+'5A2B_Glencoe'!T40+'5A2C_ISL'!T40+'5A2D_Avoyelles'!T40+'5A2E_Delhi'!T40+'5A2F_BelleChasse'!T40+'5A2H_MAX'!T40</f>
        <v>0</v>
      </c>
      <c r="U40" s="9">
        <f>'5A2A_NewVision'!U40+'5A2B_Glencoe'!U40+'5A2C_ISL'!U40+'5A2D_Avoyelles'!U40+'5A2E_Delhi'!U40+'5A2F_BelleChasse'!U40+'5A2H_MAX'!U40</f>
        <v>0</v>
      </c>
      <c r="V40" s="9">
        <f>'5A2A_NewVision'!V40+'5A2B_Glencoe'!V40+'5A2C_ISL'!V40+'5A2D_Avoyelles'!V40+'5A2E_Delhi'!V40+'5A2F_BelleChasse'!V40+'5A2H_MAX'!V40</f>
        <v>0</v>
      </c>
      <c r="W40" s="10">
        <f>'5A2A_NewVision'!W40+'5A2B_Glencoe'!W40+'5A2C_ISL'!W40+'5A2D_Avoyelles'!W40+'5A2E_Delhi'!W40+'5A2F_BelleChasse'!W40+'5A2H_MAX'!W40</f>
        <v>0</v>
      </c>
      <c r="X40" s="21">
        <f>'5A2A_NewVision'!X40+'5A2B_Glencoe'!X40+'5A2C_ISL'!X40+'5A2D_Avoyelles'!X40+'5A2E_Delhi'!X40+'5A2F_BelleChasse'!X40+'5A2H_MAX'!X40</f>
        <v>0</v>
      </c>
      <c r="Y40" s="18">
        <f>'5A2A_NewVision'!Y40+'5A2B_Glencoe'!Y40+'5A2C_ISL'!Y40+'5A2D_Avoyelles'!Y40+'5A2E_Delhi'!Y40+'5A2F_BelleChasse'!Y40+'5A2H_MAX'!Y40</f>
        <v>0</v>
      </c>
      <c r="Z40" s="21">
        <f>'5A2A_NewVision'!Z40+'5A2B_Glencoe'!Z40+'5A2C_ISL'!Z40+'5A2D_Avoyelles'!Z40+'5A2E_Delhi'!Z40+'5A2F_BelleChasse'!Z40+'5A2H_MAX'!Z40</f>
        <v>0</v>
      </c>
      <c r="AA40" s="9">
        <f>'5A2A_NewVision'!AA40+'5A2B_Glencoe'!AA40+'5A2C_ISL'!AA40+'5A2D_Avoyelles'!AA40+'5A2E_Delhi'!AA40+'5A2F_BelleChasse'!AA40+'5A2H_MAX'!AA40</f>
        <v>0</v>
      </c>
      <c r="AB40" s="21">
        <f>'5A2A_NewVision'!AB40+'5A2B_Glencoe'!AB40+'5A2C_ISL'!AB40+'5A2D_Avoyelles'!AB40+'5A2E_Delhi'!AB40+'5A2F_BelleChasse'!AB40+'5A2H_MAX'!AB40</f>
        <v>0</v>
      </c>
      <c r="AC40" s="9">
        <f>'5A2A_NewVision'!AC40+'5A2B_Glencoe'!AC40+'5A2C_ISL'!AC40+'5A2D_Avoyelles'!AC40+'5A2E_Delhi'!AC40+'5A2F_BelleChasse'!AC40+'5A2H_MAX'!AC40</f>
        <v>0</v>
      </c>
      <c r="AD40" s="9">
        <f>'5A2A_NewVision'!AD40+'5A2B_Glencoe'!AD40+'5A2C_ISL'!AD40+'5A2D_Avoyelles'!AD40+'5A2E_Delhi'!AD40+'5A2F_BelleChasse'!AD40+'5A2H_MAX'!AD40</f>
        <v>0</v>
      </c>
      <c r="AE40" s="21">
        <f>'5A2A_NewVision'!AE40+'5A2B_Glencoe'!AE40+'5A2C_ISL'!AE40+'5A2D_Avoyelles'!AE40+'5A2E_Delhi'!AE40+'5A2F_BelleChasse'!AE40+'5A2H_MAX'!AE40</f>
        <v>0</v>
      </c>
      <c r="AF40" s="25">
        <f>'5A2A_NewVision'!AF40+'5A2B_Glencoe'!AF40+'5A2C_ISL'!AF40+'5A2D_Avoyelles'!AF40+'5A2E_Delhi'!AF40+'5A2F_BelleChasse'!AF40+'5A2H_MAX'!AF40</f>
        <v>0</v>
      </c>
    </row>
    <row r="41" spans="1:32" ht="16.149999999999999" customHeight="1" x14ac:dyDescent="0.2">
      <c r="A41" s="2">
        <v>35</v>
      </c>
      <c r="B41" s="3" t="s">
        <v>39</v>
      </c>
      <c r="C41" s="188">
        <f>'5A2A_NewVision'!C41+'5A2B_Glencoe'!C41+'5A2C_ISL'!C41+'5A2D_Avoyelles'!C41+'5A2E_Delhi'!C41+'5A2F_BelleChasse'!C41+'5A2H_MAX'!C41</f>
        <v>0</v>
      </c>
      <c r="D41" s="4">
        <f>'9_Per Pupil Summary'!O40</f>
        <v>9904.1924762984436</v>
      </c>
      <c r="E41" s="19">
        <f>'5A2A_NewVision'!E41+'5A2B_Glencoe'!E41+'5A2C_ISL'!E41+'5A2D_Avoyelles'!E41+'5A2E_Delhi'!E41+'5A2F_BelleChasse'!E41+'5A2H_MAX'!E41</f>
        <v>0</v>
      </c>
      <c r="F41" s="19"/>
      <c r="G41" s="19">
        <f>'5A2A_NewVision'!G41+'5A2B_Glencoe'!G41+'5A2C_ISL'!G41+'5A2D_Avoyelles'!G41+'5A2E_Delhi'!G41+'5A2F_BelleChasse'!G41+'5A2H_MAX'!G41</f>
        <v>0</v>
      </c>
      <c r="H41" s="201">
        <f>'5A2A_NewVision'!H41+'5A2B_Glencoe'!H41+'5A2C_ISL'!H41+'5A2D_Avoyelles'!H41+'5A2E_Delhi'!H41+'5A2F_BelleChasse'!H41+'5A2H_MAX'!H41</f>
        <v>0</v>
      </c>
      <c r="I41" s="4">
        <f>'9_Per Pupil Summary'!I40</f>
        <v>587.07348199450485</v>
      </c>
      <c r="J41" s="19">
        <f>'5A2A_NewVision'!J41+'5A2B_Glencoe'!J41+'5A2C_ISL'!J41+'5A2D_Avoyelles'!J41+'5A2E_Delhi'!J41+'5A2F_BelleChasse'!J41+'5A2H_MAX'!J41</f>
        <v>0</v>
      </c>
      <c r="K41" s="201">
        <f>'5A2A_NewVision'!K41+'5A2B_Glencoe'!K41+'5A2C_ISL'!K41+'5A2D_Avoyelles'!K41+'5A2E_Delhi'!K41+'5A2F_BelleChasse'!K41+'5A2H_MAX'!K41</f>
        <v>0</v>
      </c>
      <c r="L41" s="4">
        <f>'9_Per Pupil Summary'!J40</f>
        <v>160.11094963486494</v>
      </c>
      <c r="M41" s="19">
        <f>'5A2A_NewVision'!M41+'5A2B_Glencoe'!M41+'5A2C_ISL'!M41+'5A2D_Avoyelles'!M41+'5A2E_Delhi'!M41+'5A2F_BelleChasse'!M41+'5A2H_MAX'!M41</f>
        <v>0</v>
      </c>
      <c r="N41" s="201">
        <f>'5A2A_NewVision'!N41+'5A2B_Glencoe'!N41+'5A2C_ISL'!N41+'5A2D_Avoyelles'!N41+'5A2E_Delhi'!N41+'5A2F_BelleChasse'!N41+'5A2H_MAX'!N41</f>
        <v>0</v>
      </c>
      <c r="O41" s="4">
        <f>'9_Per Pupil Summary'!K40</f>
        <v>4002.7737408716234</v>
      </c>
      <c r="P41" s="19">
        <f>'5A2A_NewVision'!P41+'5A2B_Glencoe'!P41+'5A2C_ISL'!P41+'5A2D_Avoyelles'!P41+'5A2E_Delhi'!P41+'5A2F_BelleChasse'!P41+'5A2H_MAX'!P41</f>
        <v>0</v>
      </c>
      <c r="Q41" s="201">
        <f>'5A2A_NewVision'!Q41+'5A2B_Glencoe'!Q41+'5A2C_ISL'!Q41+'5A2D_Avoyelles'!Q41+'5A2E_Delhi'!Q41+'5A2F_BelleChasse'!Q41+'5A2H_MAX'!Q41</f>
        <v>0</v>
      </c>
      <c r="R41" s="4">
        <f>'9_Per Pupil Summary'!L40</f>
        <v>1601.1094963486494</v>
      </c>
      <c r="S41" s="19">
        <f>'5A2A_NewVision'!S41+'5A2B_Glencoe'!S41+'5A2C_ISL'!S41+'5A2D_Avoyelles'!S41+'5A2E_Delhi'!S41+'5A2F_BelleChasse'!S41+'5A2H_MAX'!S41</f>
        <v>0</v>
      </c>
      <c r="T41" s="22">
        <f>'5A2A_NewVision'!T41+'5A2B_Glencoe'!T41+'5A2C_ISL'!T41+'5A2D_Avoyelles'!T41+'5A2E_Delhi'!T41+'5A2F_BelleChasse'!T41+'5A2H_MAX'!T41</f>
        <v>0</v>
      </c>
      <c r="U41" s="4">
        <f>'5A2A_NewVision'!U41+'5A2B_Glencoe'!U41+'5A2C_ISL'!U41+'5A2D_Avoyelles'!U41+'5A2E_Delhi'!U41+'5A2F_BelleChasse'!U41+'5A2H_MAX'!U41</f>
        <v>0</v>
      </c>
      <c r="V41" s="4">
        <f>'5A2A_NewVision'!V41+'5A2B_Glencoe'!V41+'5A2C_ISL'!V41+'5A2D_Avoyelles'!V41+'5A2E_Delhi'!V41+'5A2F_BelleChasse'!V41+'5A2H_MAX'!V41</f>
        <v>0</v>
      </c>
      <c r="W41" s="5">
        <f>'5A2A_NewVision'!W41+'5A2B_Glencoe'!W41+'5A2C_ISL'!W41+'5A2D_Avoyelles'!W41+'5A2E_Delhi'!W41+'5A2F_BelleChasse'!W41+'5A2H_MAX'!W41</f>
        <v>0</v>
      </c>
      <c r="X41" s="22">
        <f>'5A2A_NewVision'!X41+'5A2B_Glencoe'!X41+'5A2C_ISL'!X41+'5A2D_Avoyelles'!X41+'5A2E_Delhi'!X41+'5A2F_BelleChasse'!X41+'5A2H_MAX'!X41</f>
        <v>0</v>
      </c>
      <c r="Y41" s="19">
        <f>'5A2A_NewVision'!Y41+'5A2B_Glencoe'!Y41+'5A2C_ISL'!Y41+'5A2D_Avoyelles'!Y41+'5A2E_Delhi'!Y41+'5A2F_BelleChasse'!Y41+'5A2H_MAX'!Y41</f>
        <v>0</v>
      </c>
      <c r="Z41" s="22">
        <f>'5A2A_NewVision'!Z41+'5A2B_Glencoe'!Z41+'5A2C_ISL'!Z41+'5A2D_Avoyelles'!Z41+'5A2E_Delhi'!Z41+'5A2F_BelleChasse'!Z41+'5A2H_MAX'!Z41</f>
        <v>0</v>
      </c>
      <c r="AA41" s="4">
        <f>'5A2A_NewVision'!AA41+'5A2B_Glencoe'!AA41+'5A2C_ISL'!AA41+'5A2D_Avoyelles'!AA41+'5A2E_Delhi'!AA41+'5A2F_BelleChasse'!AA41+'5A2H_MAX'!AA41</f>
        <v>0</v>
      </c>
      <c r="AB41" s="22">
        <f>'5A2A_NewVision'!AB41+'5A2B_Glencoe'!AB41+'5A2C_ISL'!AB41+'5A2D_Avoyelles'!AB41+'5A2E_Delhi'!AB41+'5A2F_BelleChasse'!AB41+'5A2H_MAX'!AB41</f>
        <v>0</v>
      </c>
      <c r="AC41" s="6">
        <f>'5A2A_NewVision'!AC41+'5A2B_Glencoe'!AC41+'5A2C_ISL'!AC41+'5A2D_Avoyelles'!AC41+'5A2E_Delhi'!AC41+'5A2F_BelleChasse'!AC41+'5A2H_MAX'!AC41</f>
        <v>0</v>
      </c>
      <c r="AD41" s="4">
        <f>'5A2A_NewVision'!AD41+'5A2B_Glencoe'!AD41+'5A2C_ISL'!AD41+'5A2D_Avoyelles'!AD41+'5A2E_Delhi'!AD41+'5A2F_BelleChasse'!AD41+'5A2H_MAX'!AD41</f>
        <v>0</v>
      </c>
      <c r="AE41" s="23">
        <f>'5A2A_NewVision'!AE41+'5A2B_Glencoe'!AE41+'5A2C_ISL'!AE41+'5A2D_Avoyelles'!AE41+'5A2E_Delhi'!AE41+'5A2F_BelleChasse'!AE41+'5A2H_MAX'!AE41</f>
        <v>0</v>
      </c>
      <c r="AF41" s="23">
        <f>'5A2A_NewVision'!AF41+'5A2B_Glencoe'!AF41+'5A2C_ISL'!AF41+'5A2D_Avoyelles'!AF41+'5A2E_Delhi'!AF41+'5A2F_BelleChasse'!AF41+'5A2H_MAX'!AF41</f>
        <v>0</v>
      </c>
    </row>
    <row r="42" spans="1:32" ht="16.149999999999999" customHeight="1" x14ac:dyDescent="0.2">
      <c r="A42" s="11">
        <v>36</v>
      </c>
      <c r="B42" s="12" t="s">
        <v>432</v>
      </c>
      <c r="C42" s="186">
        <f>'5A2A_NewVision'!C42+'5A2B_Glencoe'!C42+'5A2C_ISL'!C42+'5A2D_Avoyelles'!C42+'5A2E_Delhi'!C42+'5A2F_BelleChasse'!C42+'5A2H_MAX'!C42</f>
        <v>0</v>
      </c>
      <c r="D42" s="13">
        <f>'9_Per Pupil Summary'!O41</f>
        <v>10123.80200455856</v>
      </c>
      <c r="E42" s="288">
        <f>'5A2A_NewVision'!E42+'5A2B_Glencoe'!E42+'5A2C_ISL'!E42+'5A2D_Avoyelles'!E42+'5A2E_Delhi'!E42+'5A2F_BelleChasse'!E42+'5A2H_MAX'!E42</f>
        <v>0</v>
      </c>
      <c r="F42" s="17"/>
      <c r="G42" s="17">
        <f>'5A2A_NewVision'!G42+'5A2B_Glencoe'!G42+'5A2C_ISL'!G42+'5A2D_Avoyelles'!G42+'5A2E_Delhi'!G42+'5A2F_BelleChasse'!G42+'5A2H_MAX'!G42</f>
        <v>0</v>
      </c>
      <c r="H42" s="199">
        <f>'5A2A_NewVision'!H42+'5A2B_Glencoe'!H42+'5A2C_ISL'!H42+'5A2D_Avoyelles'!H42+'5A2E_Delhi'!H42+'5A2F_BelleChasse'!H42+'5A2H_MAX'!H42</f>
        <v>0</v>
      </c>
      <c r="I42" s="13">
        <f>'9_Per Pupil Summary'!I41</f>
        <v>505.80759711381944</v>
      </c>
      <c r="J42" s="17">
        <f>'5A2A_NewVision'!J42+'5A2B_Glencoe'!J42+'5A2C_ISL'!J42+'5A2D_Avoyelles'!J42+'5A2E_Delhi'!J42+'5A2F_BelleChasse'!J42+'5A2H_MAX'!J42</f>
        <v>0</v>
      </c>
      <c r="K42" s="199">
        <f>'5A2A_NewVision'!K42+'5A2B_Glencoe'!K42+'5A2C_ISL'!K42+'5A2D_Avoyelles'!K42+'5A2E_Delhi'!K42+'5A2F_BelleChasse'!K42+'5A2H_MAX'!K42</f>
        <v>0</v>
      </c>
      <c r="L42" s="13">
        <f>'9_Per Pupil Summary'!J41</f>
        <v>137.94752648558713</v>
      </c>
      <c r="M42" s="17">
        <f>'5A2A_NewVision'!M42+'5A2B_Glencoe'!M42+'5A2C_ISL'!M42+'5A2D_Avoyelles'!M42+'5A2E_Delhi'!M42+'5A2F_BelleChasse'!M42+'5A2H_MAX'!M42</f>
        <v>0</v>
      </c>
      <c r="N42" s="199">
        <f>'5A2A_NewVision'!N42+'5A2B_Glencoe'!N42+'5A2C_ISL'!N42+'5A2D_Avoyelles'!N42+'5A2E_Delhi'!N42+'5A2F_BelleChasse'!N42+'5A2H_MAX'!N42</f>
        <v>0</v>
      </c>
      <c r="O42" s="13">
        <f>'9_Per Pupil Summary'!K41</f>
        <v>3448.6881621396783</v>
      </c>
      <c r="P42" s="17">
        <f>'5A2A_NewVision'!P42+'5A2B_Glencoe'!P42+'5A2C_ISL'!P42+'5A2D_Avoyelles'!P42+'5A2E_Delhi'!P42+'5A2F_BelleChasse'!P42+'5A2H_MAX'!P42</f>
        <v>0</v>
      </c>
      <c r="Q42" s="199">
        <f>'5A2A_NewVision'!Q42+'5A2B_Glencoe'!Q42+'5A2C_ISL'!Q42+'5A2D_Avoyelles'!Q42+'5A2E_Delhi'!Q42+'5A2F_BelleChasse'!Q42+'5A2H_MAX'!Q42</f>
        <v>0</v>
      </c>
      <c r="R42" s="13">
        <f>'9_Per Pupil Summary'!L41</f>
        <v>1379.4752648558713</v>
      </c>
      <c r="S42" s="17">
        <f>'5A2A_NewVision'!S42+'5A2B_Glencoe'!S42+'5A2C_ISL'!S42+'5A2D_Avoyelles'!S42+'5A2E_Delhi'!S42+'5A2F_BelleChasse'!S42+'5A2H_MAX'!S42</f>
        <v>0</v>
      </c>
      <c r="T42" s="20">
        <f>'5A2A_NewVision'!T42+'5A2B_Glencoe'!T42+'5A2C_ISL'!T42+'5A2D_Avoyelles'!T42+'5A2E_Delhi'!T42+'5A2F_BelleChasse'!T42+'5A2H_MAX'!T42</f>
        <v>0</v>
      </c>
      <c r="U42" s="13">
        <f>'5A2A_NewVision'!U42+'5A2B_Glencoe'!U42+'5A2C_ISL'!U42+'5A2D_Avoyelles'!U42+'5A2E_Delhi'!U42+'5A2F_BelleChasse'!U42+'5A2H_MAX'!U42</f>
        <v>0</v>
      </c>
      <c r="V42" s="13">
        <f>'5A2A_NewVision'!V42+'5A2B_Glencoe'!V42+'5A2C_ISL'!V42+'5A2D_Avoyelles'!V42+'5A2E_Delhi'!V42+'5A2F_BelleChasse'!V42+'5A2H_MAX'!V42</f>
        <v>0</v>
      </c>
      <c r="W42" s="14">
        <f>'5A2A_NewVision'!W42+'5A2B_Glencoe'!W42+'5A2C_ISL'!W42+'5A2D_Avoyelles'!W42+'5A2E_Delhi'!W42+'5A2F_BelleChasse'!W42+'5A2H_MAX'!W42</f>
        <v>0</v>
      </c>
      <c r="X42" s="20">
        <f>'5A2A_NewVision'!X42+'5A2B_Glencoe'!X42+'5A2C_ISL'!X42+'5A2D_Avoyelles'!X42+'5A2E_Delhi'!X42+'5A2F_BelleChasse'!X42+'5A2H_MAX'!X42</f>
        <v>0</v>
      </c>
      <c r="Y42" s="17">
        <f>'5A2A_NewVision'!Y42+'5A2B_Glencoe'!Y42+'5A2C_ISL'!Y42+'5A2D_Avoyelles'!Y42+'5A2E_Delhi'!Y42+'5A2F_BelleChasse'!Y42+'5A2H_MAX'!Y42</f>
        <v>0</v>
      </c>
      <c r="Z42" s="20">
        <f>'5A2A_NewVision'!Z42+'5A2B_Glencoe'!Z42+'5A2C_ISL'!Z42+'5A2D_Avoyelles'!Z42+'5A2E_Delhi'!Z42+'5A2F_BelleChasse'!Z42+'5A2H_MAX'!Z42</f>
        <v>0</v>
      </c>
      <c r="AA42" s="13">
        <f>'5A2A_NewVision'!AA42+'5A2B_Glencoe'!AA42+'5A2C_ISL'!AA42+'5A2D_Avoyelles'!AA42+'5A2E_Delhi'!AA42+'5A2F_BelleChasse'!AA42+'5A2H_MAX'!AA42</f>
        <v>0</v>
      </c>
      <c r="AB42" s="20">
        <f>'5A2A_NewVision'!AB42+'5A2B_Glencoe'!AB42+'5A2C_ISL'!AB42+'5A2D_Avoyelles'!AB42+'5A2E_Delhi'!AB42+'5A2F_BelleChasse'!AB42+'5A2H_MAX'!AB42</f>
        <v>0</v>
      </c>
      <c r="AC42" s="13">
        <f>'5A2A_NewVision'!AC42+'5A2B_Glencoe'!AC42+'5A2C_ISL'!AC42+'5A2D_Avoyelles'!AC42+'5A2E_Delhi'!AC42+'5A2F_BelleChasse'!AC42+'5A2H_MAX'!AC42</f>
        <v>0</v>
      </c>
      <c r="AD42" s="13">
        <f>'5A2A_NewVision'!AD42+'5A2B_Glencoe'!AD42+'5A2C_ISL'!AD42+'5A2D_Avoyelles'!AD42+'5A2E_Delhi'!AD42+'5A2F_BelleChasse'!AD42+'5A2H_MAX'!AD42</f>
        <v>0</v>
      </c>
      <c r="AE42" s="20">
        <f>'5A2A_NewVision'!AE42+'5A2B_Glencoe'!AE42+'5A2C_ISL'!AE42+'5A2D_Avoyelles'!AE42+'5A2E_Delhi'!AE42+'5A2F_BelleChasse'!AE42+'5A2H_MAX'!AE42</f>
        <v>0</v>
      </c>
      <c r="AF42" s="24">
        <f>'5A2A_NewVision'!AF42+'5A2B_Glencoe'!AF42+'5A2C_ISL'!AF42+'5A2D_Avoyelles'!AF42+'5A2E_Delhi'!AF42+'5A2F_BelleChasse'!AF42+'5A2H_MAX'!AF42</f>
        <v>0</v>
      </c>
    </row>
    <row r="43" spans="1:32" ht="16.149999999999999" customHeight="1" x14ac:dyDescent="0.2">
      <c r="A43" s="7">
        <v>37</v>
      </c>
      <c r="B43" s="8" t="s">
        <v>41</v>
      </c>
      <c r="C43" s="187">
        <f>'5A2A_NewVision'!C43+'5A2B_Glencoe'!C43+'5A2C_ISL'!C43+'5A2D_Avoyelles'!C43+'5A2E_Delhi'!C43+'5A2F_BelleChasse'!C43+'5A2H_MAX'!C43</f>
        <v>0</v>
      </c>
      <c r="D43" s="9">
        <f>'9_Per Pupil Summary'!O42</f>
        <v>9656.6863376708425</v>
      </c>
      <c r="E43" s="18">
        <f>'5A2A_NewVision'!E43+'5A2B_Glencoe'!E43+'5A2C_ISL'!E43+'5A2D_Avoyelles'!E43+'5A2E_Delhi'!E43+'5A2F_BelleChasse'!E43+'5A2H_MAX'!E43</f>
        <v>0</v>
      </c>
      <c r="F43" s="18"/>
      <c r="G43" s="18">
        <f>'5A2A_NewVision'!G43+'5A2B_Glencoe'!G43+'5A2C_ISL'!G43+'5A2D_Avoyelles'!G43+'5A2E_Delhi'!G43+'5A2F_BelleChasse'!G43+'5A2H_MAX'!G43</f>
        <v>0</v>
      </c>
      <c r="H43" s="200">
        <f>'5A2A_NewVision'!H43+'5A2B_Glencoe'!H43+'5A2C_ISL'!H43+'5A2D_Avoyelles'!H43+'5A2E_Delhi'!H43+'5A2F_BelleChasse'!H43+'5A2H_MAX'!H43</f>
        <v>0</v>
      </c>
      <c r="I43" s="9">
        <f>'9_Per Pupil Summary'!I42</f>
        <v>682.66214932155697</v>
      </c>
      <c r="J43" s="18">
        <f>'5A2A_NewVision'!J43+'5A2B_Glencoe'!J43+'5A2C_ISL'!J43+'5A2D_Avoyelles'!J43+'5A2E_Delhi'!J43+'5A2F_BelleChasse'!J43+'5A2H_MAX'!J43</f>
        <v>0</v>
      </c>
      <c r="K43" s="200">
        <f>'5A2A_NewVision'!K43+'5A2B_Glencoe'!K43+'5A2C_ISL'!K43+'5A2D_Avoyelles'!K43+'5A2E_Delhi'!K43+'5A2F_BelleChasse'!K43+'5A2H_MAX'!K43</f>
        <v>0</v>
      </c>
      <c r="L43" s="9">
        <f>'9_Per Pupil Summary'!J42</f>
        <v>186.1805861786064</v>
      </c>
      <c r="M43" s="18">
        <f>'5A2A_NewVision'!M43+'5A2B_Glencoe'!M43+'5A2C_ISL'!M43+'5A2D_Avoyelles'!M43+'5A2E_Delhi'!M43+'5A2F_BelleChasse'!M43+'5A2H_MAX'!M43</f>
        <v>0</v>
      </c>
      <c r="N43" s="200">
        <f>'5A2A_NewVision'!N43+'5A2B_Glencoe'!N43+'5A2C_ISL'!N43+'5A2D_Avoyelles'!N43+'5A2E_Delhi'!N43+'5A2F_BelleChasse'!N43+'5A2H_MAX'!N43</f>
        <v>0</v>
      </c>
      <c r="O43" s="9">
        <f>'9_Per Pupil Summary'!K42</f>
        <v>4654.5146544651616</v>
      </c>
      <c r="P43" s="18">
        <f>'5A2A_NewVision'!P43+'5A2B_Glencoe'!P43+'5A2C_ISL'!P43+'5A2D_Avoyelles'!P43+'5A2E_Delhi'!P43+'5A2F_BelleChasse'!P43+'5A2H_MAX'!P43</f>
        <v>0</v>
      </c>
      <c r="Q43" s="200">
        <f>'5A2A_NewVision'!Q43+'5A2B_Glencoe'!Q43+'5A2C_ISL'!Q43+'5A2D_Avoyelles'!Q43+'5A2E_Delhi'!Q43+'5A2F_BelleChasse'!Q43+'5A2H_MAX'!Q43</f>
        <v>0</v>
      </c>
      <c r="R43" s="9">
        <f>'9_Per Pupil Summary'!L42</f>
        <v>1861.8058617860643</v>
      </c>
      <c r="S43" s="18">
        <f>'5A2A_NewVision'!S43+'5A2B_Glencoe'!S43+'5A2C_ISL'!S43+'5A2D_Avoyelles'!S43+'5A2E_Delhi'!S43+'5A2F_BelleChasse'!S43+'5A2H_MAX'!S43</f>
        <v>0</v>
      </c>
      <c r="T43" s="21">
        <f>'5A2A_NewVision'!T43+'5A2B_Glencoe'!T43+'5A2C_ISL'!T43+'5A2D_Avoyelles'!T43+'5A2E_Delhi'!T43+'5A2F_BelleChasse'!T43+'5A2H_MAX'!T43</f>
        <v>0</v>
      </c>
      <c r="U43" s="9">
        <f>'5A2A_NewVision'!U43+'5A2B_Glencoe'!U43+'5A2C_ISL'!U43+'5A2D_Avoyelles'!U43+'5A2E_Delhi'!U43+'5A2F_BelleChasse'!U43+'5A2H_MAX'!U43</f>
        <v>0</v>
      </c>
      <c r="V43" s="9">
        <f>'5A2A_NewVision'!V43+'5A2B_Glencoe'!V43+'5A2C_ISL'!V43+'5A2D_Avoyelles'!V43+'5A2E_Delhi'!V43+'5A2F_BelleChasse'!V43+'5A2H_MAX'!V43</f>
        <v>0</v>
      </c>
      <c r="W43" s="10">
        <f>'5A2A_NewVision'!W43+'5A2B_Glencoe'!W43+'5A2C_ISL'!W43+'5A2D_Avoyelles'!W43+'5A2E_Delhi'!W43+'5A2F_BelleChasse'!W43+'5A2H_MAX'!W43</f>
        <v>0</v>
      </c>
      <c r="X43" s="21">
        <f>'5A2A_NewVision'!X43+'5A2B_Glencoe'!X43+'5A2C_ISL'!X43+'5A2D_Avoyelles'!X43+'5A2E_Delhi'!X43+'5A2F_BelleChasse'!X43+'5A2H_MAX'!X43</f>
        <v>0</v>
      </c>
      <c r="Y43" s="18">
        <f>'5A2A_NewVision'!Y43+'5A2B_Glencoe'!Y43+'5A2C_ISL'!Y43+'5A2D_Avoyelles'!Y43+'5A2E_Delhi'!Y43+'5A2F_BelleChasse'!Y43+'5A2H_MAX'!Y43</f>
        <v>0</v>
      </c>
      <c r="Z43" s="21">
        <f>'5A2A_NewVision'!Z43+'5A2B_Glencoe'!Z43+'5A2C_ISL'!Z43+'5A2D_Avoyelles'!Z43+'5A2E_Delhi'!Z43+'5A2F_BelleChasse'!Z43+'5A2H_MAX'!Z43</f>
        <v>0</v>
      </c>
      <c r="AA43" s="9">
        <f>'5A2A_NewVision'!AA43+'5A2B_Glencoe'!AA43+'5A2C_ISL'!AA43+'5A2D_Avoyelles'!AA43+'5A2E_Delhi'!AA43+'5A2F_BelleChasse'!AA43+'5A2H_MAX'!AA43</f>
        <v>0</v>
      </c>
      <c r="AB43" s="21">
        <f>'5A2A_NewVision'!AB43+'5A2B_Glencoe'!AB43+'5A2C_ISL'!AB43+'5A2D_Avoyelles'!AB43+'5A2E_Delhi'!AB43+'5A2F_BelleChasse'!AB43+'5A2H_MAX'!AB43</f>
        <v>0</v>
      </c>
      <c r="AC43" s="9">
        <f>'5A2A_NewVision'!AC43+'5A2B_Glencoe'!AC43+'5A2C_ISL'!AC43+'5A2D_Avoyelles'!AC43+'5A2E_Delhi'!AC43+'5A2F_BelleChasse'!AC43+'5A2H_MAX'!AC43</f>
        <v>0</v>
      </c>
      <c r="AD43" s="9">
        <f>'5A2A_NewVision'!AD43+'5A2B_Glencoe'!AD43+'5A2C_ISL'!AD43+'5A2D_Avoyelles'!AD43+'5A2E_Delhi'!AD43+'5A2F_BelleChasse'!AD43+'5A2H_MAX'!AD43</f>
        <v>0</v>
      </c>
      <c r="AE43" s="21">
        <f>'5A2A_NewVision'!AE43+'5A2B_Glencoe'!AE43+'5A2C_ISL'!AE43+'5A2D_Avoyelles'!AE43+'5A2E_Delhi'!AE43+'5A2F_BelleChasse'!AE43+'5A2H_MAX'!AE43</f>
        <v>0</v>
      </c>
      <c r="AF43" s="25">
        <f>'5A2A_NewVision'!AF43+'5A2B_Glencoe'!AF43+'5A2C_ISL'!AF43+'5A2D_Avoyelles'!AF43+'5A2E_Delhi'!AF43+'5A2F_BelleChasse'!AF43+'5A2H_MAX'!AF43</f>
        <v>0</v>
      </c>
    </row>
    <row r="44" spans="1:32" ht="16.149999999999999" customHeight="1" x14ac:dyDescent="0.2">
      <c r="A44" s="7">
        <v>38</v>
      </c>
      <c r="B44" s="8" t="s">
        <v>42</v>
      </c>
      <c r="C44" s="187">
        <f>'5A2A_NewVision'!C44+'5A2B_Glencoe'!C44+'5A2C_ISL'!C44+'5A2D_Avoyelles'!C44+'5A2E_Delhi'!C44+'5A2F_BelleChasse'!C44+'5A2H_MAX'!C44</f>
        <v>0</v>
      </c>
      <c r="D44" s="9">
        <f>'9_Per Pupil Summary'!O43</f>
        <v>13050.66028693447</v>
      </c>
      <c r="E44" s="18">
        <f>'5A2A_NewVision'!E44+'5A2B_Glencoe'!E44+'5A2C_ISL'!E44+'5A2D_Avoyelles'!E44+'5A2E_Delhi'!E44+'5A2F_BelleChasse'!E44+'5A2H_MAX'!E44</f>
        <v>0</v>
      </c>
      <c r="F44" s="18"/>
      <c r="G44" s="18">
        <f>'5A2A_NewVision'!G44+'5A2B_Glencoe'!G44+'5A2C_ISL'!G44+'5A2D_Avoyelles'!G44+'5A2E_Delhi'!G44+'5A2F_BelleChasse'!G44+'5A2H_MAX'!G44</f>
        <v>0</v>
      </c>
      <c r="H44" s="200">
        <f>'5A2A_NewVision'!H44+'5A2B_Glencoe'!H44+'5A2C_ISL'!H44+'5A2D_Avoyelles'!H44+'5A2E_Delhi'!H44+'5A2F_BelleChasse'!H44+'5A2H_MAX'!H44</f>
        <v>0</v>
      </c>
      <c r="I44" s="9">
        <f>'9_Per Pupil Summary'!I43</f>
        <v>220.82498975215526</v>
      </c>
      <c r="J44" s="18">
        <f>'5A2A_NewVision'!J44+'5A2B_Glencoe'!J44+'5A2C_ISL'!J44+'5A2D_Avoyelles'!J44+'5A2E_Delhi'!J44+'5A2F_BelleChasse'!J44+'5A2H_MAX'!J44</f>
        <v>0</v>
      </c>
      <c r="K44" s="200">
        <f>'5A2A_NewVision'!K44+'5A2B_Glencoe'!K44+'5A2C_ISL'!K44+'5A2D_Avoyelles'!K44+'5A2E_Delhi'!K44+'5A2F_BelleChasse'!K44+'5A2H_MAX'!K44</f>
        <v>0</v>
      </c>
      <c r="L44" s="9">
        <f>'9_Per Pupil Summary'!J43</f>
        <v>60.224997205133249</v>
      </c>
      <c r="M44" s="18">
        <f>'5A2A_NewVision'!M44+'5A2B_Glencoe'!M44+'5A2C_ISL'!M44+'5A2D_Avoyelles'!M44+'5A2E_Delhi'!M44+'5A2F_BelleChasse'!M44+'5A2H_MAX'!M44</f>
        <v>0</v>
      </c>
      <c r="N44" s="200">
        <f>'5A2A_NewVision'!N44+'5A2B_Glencoe'!N44+'5A2C_ISL'!N44+'5A2D_Avoyelles'!N44+'5A2E_Delhi'!N44+'5A2F_BelleChasse'!N44+'5A2H_MAX'!N44</f>
        <v>0</v>
      </c>
      <c r="O44" s="9">
        <f>'9_Per Pupil Summary'!K43</f>
        <v>1505.6249301283312</v>
      </c>
      <c r="P44" s="18">
        <f>'5A2A_NewVision'!P44+'5A2B_Glencoe'!P44+'5A2C_ISL'!P44+'5A2D_Avoyelles'!P44+'5A2E_Delhi'!P44+'5A2F_BelleChasse'!P44+'5A2H_MAX'!P44</f>
        <v>0</v>
      </c>
      <c r="Q44" s="200">
        <f>'5A2A_NewVision'!Q44+'5A2B_Glencoe'!Q44+'5A2C_ISL'!Q44+'5A2D_Avoyelles'!Q44+'5A2E_Delhi'!Q44+'5A2F_BelleChasse'!Q44+'5A2H_MAX'!Q44</f>
        <v>0</v>
      </c>
      <c r="R44" s="9">
        <f>'9_Per Pupil Summary'!L43</f>
        <v>602.24997205133241</v>
      </c>
      <c r="S44" s="18">
        <f>'5A2A_NewVision'!S44+'5A2B_Glencoe'!S44+'5A2C_ISL'!S44+'5A2D_Avoyelles'!S44+'5A2E_Delhi'!S44+'5A2F_BelleChasse'!S44+'5A2H_MAX'!S44</f>
        <v>0</v>
      </c>
      <c r="T44" s="21">
        <f>'5A2A_NewVision'!T44+'5A2B_Glencoe'!T44+'5A2C_ISL'!T44+'5A2D_Avoyelles'!T44+'5A2E_Delhi'!T44+'5A2F_BelleChasse'!T44+'5A2H_MAX'!T44</f>
        <v>0</v>
      </c>
      <c r="U44" s="9">
        <f>'5A2A_NewVision'!U44+'5A2B_Glencoe'!U44+'5A2C_ISL'!U44+'5A2D_Avoyelles'!U44+'5A2E_Delhi'!U44+'5A2F_BelleChasse'!U44+'5A2H_MAX'!U44</f>
        <v>0</v>
      </c>
      <c r="V44" s="9">
        <f>'5A2A_NewVision'!V44+'5A2B_Glencoe'!V44+'5A2C_ISL'!V44+'5A2D_Avoyelles'!V44+'5A2E_Delhi'!V44+'5A2F_BelleChasse'!V44+'5A2H_MAX'!V44</f>
        <v>0</v>
      </c>
      <c r="W44" s="10">
        <f>'5A2A_NewVision'!W44+'5A2B_Glencoe'!W44+'5A2C_ISL'!W44+'5A2D_Avoyelles'!W44+'5A2E_Delhi'!W44+'5A2F_BelleChasse'!W44+'5A2H_MAX'!W44</f>
        <v>0</v>
      </c>
      <c r="X44" s="21">
        <f>'5A2A_NewVision'!X44+'5A2B_Glencoe'!X44+'5A2C_ISL'!X44+'5A2D_Avoyelles'!X44+'5A2E_Delhi'!X44+'5A2F_BelleChasse'!X44+'5A2H_MAX'!X44</f>
        <v>0</v>
      </c>
      <c r="Y44" s="18">
        <f>'5A2A_NewVision'!Y44+'5A2B_Glencoe'!Y44+'5A2C_ISL'!Y44+'5A2D_Avoyelles'!Y44+'5A2E_Delhi'!Y44+'5A2F_BelleChasse'!Y44+'5A2H_MAX'!Y44</f>
        <v>0</v>
      </c>
      <c r="Z44" s="21">
        <f>'5A2A_NewVision'!Z44+'5A2B_Glencoe'!Z44+'5A2C_ISL'!Z44+'5A2D_Avoyelles'!Z44+'5A2E_Delhi'!Z44+'5A2F_BelleChasse'!Z44+'5A2H_MAX'!Z44</f>
        <v>0</v>
      </c>
      <c r="AA44" s="9">
        <f>'5A2A_NewVision'!AA44+'5A2B_Glencoe'!AA44+'5A2C_ISL'!AA44+'5A2D_Avoyelles'!AA44+'5A2E_Delhi'!AA44+'5A2F_BelleChasse'!AA44+'5A2H_MAX'!AA44</f>
        <v>0</v>
      </c>
      <c r="AB44" s="21">
        <f>'5A2A_NewVision'!AB44+'5A2B_Glencoe'!AB44+'5A2C_ISL'!AB44+'5A2D_Avoyelles'!AB44+'5A2E_Delhi'!AB44+'5A2F_BelleChasse'!AB44+'5A2H_MAX'!AB44</f>
        <v>0</v>
      </c>
      <c r="AC44" s="9">
        <f>'5A2A_NewVision'!AC44+'5A2B_Glencoe'!AC44+'5A2C_ISL'!AC44+'5A2D_Avoyelles'!AC44+'5A2E_Delhi'!AC44+'5A2F_BelleChasse'!AC44+'5A2H_MAX'!AC44</f>
        <v>0</v>
      </c>
      <c r="AD44" s="9">
        <f>'5A2A_NewVision'!AD44+'5A2B_Glencoe'!AD44+'5A2C_ISL'!AD44+'5A2D_Avoyelles'!AD44+'5A2E_Delhi'!AD44+'5A2F_BelleChasse'!AD44+'5A2H_MAX'!AD44</f>
        <v>0</v>
      </c>
      <c r="AE44" s="21">
        <f>'5A2A_NewVision'!AE44+'5A2B_Glencoe'!AE44+'5A2C_ISL'!AE44+'5A2D_Avoyelles'!AE44+'5A2E_Delhi'!AE44+'5A2F_BelleChasse'!AE44+'5A2H_MAX'!AE44</f>
        <v>0</v>
      </c>
      <c r="AF44" s="25">
        <f>'5A2A_NewVision'!AF44+'5A2B_Glencoe'!AF44+'5A2C_ISL'!AF44+'5A2D_Avoyelles'!AF44+'5A2E_Delhi'!AF44+'5A2F_BelleChasse'!AF44+'5A2H_MAX'!AF44</f>
        <v>0</v>
      </c>
    </row>
    <row r="45" spans="1:32" ht="16.149999999999999" customHeight="1" x14ac:dyDescent="0.2">
      <c r="A45" s="7">
        <v>39</v>
      </c>
      <c r="B45" s="8" t="s">
        <v>43</v>
      </c>
      <c r="C45" s="187">
        <f>'5A2A_NewVision'!C45+'5A2B_Glencoe'!C45+'5A2C_ISL'!C45+'5A2D_Avoyelles'!C45+'5A2E_Delhi'!C45+'5A2F_BelleChasse'!C45+'5A2H_MAX'!C45</f>
        <v>0</v>
      </c>
      <c r="D45" s="9">
        <f>'9_Per Pupil Summary'!O44</f>
        <v>10072.123705974405</v>
      </c>
      <c r="E45" s="18">
        <f>'5A2A_NewVision'!E45+'5A2B_Glencoe'!E45+'5A2C_ISL'!E45+'5A2D_Avoyelles'!E45+'5A2E_Delhi'!E45+'5A2F_BelleChasse'!E45+'5A2H_MAX'!E45</f>
        <v>0</v>
      </c>
      <c r="F45" s="18"/>
      <c r="G45" s="18">
        <f>'5A2A_NewVision'!G45+'5A2B_Glencoe'!G45+'5A2C_ISL'!G45+'5A2D_Avoyelles'!G45+'5A2E_Delhi'!G45+'5A2F_BelleChasse'!G45+'5A2H_MAX'!G45</f>
        <v>0</v>
      </c>
      <c r="H45" s="200">
        <f>'5A2A_NewVision'!H45+'5A2B_Glencoe'!H45+'5A2C_ISL'!H45+'5A2D_Avoyelles'!H45+'5A2E_Delhi'!H45+'5A2F_BelleChasse'!H45+'5A2H_MAX'!H45</f>
        <v>0</v>
      </c>
      <c r="I45" s="9">
        <f>'9_Per Pupil Summary'!I44</f>
        <v>363.50923583528464</v>
      </c>
      <c r="J45" s="18">
        <f>'5A2A_NewVision'!J45+'5A2B_Glencoe'!J45+'5A2C_ISL'!J45+'5A2D_Avoyelles'!J45+'5A2E_Delhi'!J45+'5A2F_BelleChasse'!J45+'5A2H_MAX'!J45</f>
        <v>0</v>
      </c>
      <c r="K45" s="200">
        <f>'5A2A_NewVision'!K45+'5A2B_Glencoe'!K45+'5A2C_ISL'!K45+'5A2D_Avoyelles'!K45+'5A2E_Delhi'!K45+'5A2F_BelleChasse'!K45+'5A2H_MAX'!K45</f>
        <v>0</v>
      </c>
      <c r="L45" s="9">
        <f>'9_Per Pupil Summary'!J44</f>
        <v>99.138882500532162</v>
      </c>
      <c r="M45" s="18">
        <f>'5A2A_NewVision'!M45+'5A2B_Glencoe'!M45+'5A2C_ISL'!M45+'5A2D_Avoyelles'!M45+'5A2E_Delhi'!M45+'5A2F_BelleChasse'!M45+'5A2H_MAX'!M45</f>
        <v>0</v>
      </c>
      <c r="N45" s="200">
        <f>'5A2A_NewVision'!N45+'5A2B_Glencoe'!N45+'5A2C_ISL'!N45+'5A2D_Avoyelles'!N45+'5A2E_Delhi'!N45+'5A2F_BelleChasse'!N45+'5A2H_MAX'!N45</f>
        <v>0</v>
      </c>
      <c r="O45" s="9">
        <f>'9_Per Pupil Summary'!K44</f>
        <v>2478.4720625133041</v>
      </c>
      <c r="P45" s="18">
        <f>'5A2A_NewVision'!P45+'5A2B_Glencoe'!P45+'5A2C_ISL'!P45+'5A2D_Avoyelles'!P45+'5A2E_Delhi'!P45+'5A2F_BelleChasse'!P45+'5A2H_MAX'!P45</f>
        <v>0</v>
      </c>
      <c r="Q45" s="200">
        <f>'5A2A_NewVision'!Q45+'5A2B_Glencoe'!Q45+'5A2C_ISL'!Q45+'5A2D_Avoyelles'!Q45+'5A2E_Delhi'!Q45+'5A2F_BelleChasse'!Q45+'5A2H_MAX'!Q45</f>
        <v>0</v>
      </c>
      <c r="R45" s="9">
        <f>'9_Per Pupil Summary'!L44</f>
        <v>991.38882500532168</v>
      </c>
      <c r="S45" s="18">
        <f>'5A2A_NewVision'!S45+'5A2B_Glencoe'!S45+'5A2C_ISL'!S45+'5A2D_Avoyelles'!S45+'5A2E_Delhi'!S45+'5A2F_BelleChasse'!S45+'5A2H_MAX'!S45</f>
        <v>0</v>
      </c>
      <c r="T45" s="21">
        <f>'5A2A_NewVision'!T45+'5A2B_Glencoe'!T45+'5A2C_ISL'!T45+'5A2D_Avoyelles'!T45+'5A2E_Delhi'!T45+'5A2F_BelleChasse'!T45+'5A2H_MAX'!T45</f>
        <v>0</v>
      </c>
      <c r="U45" s="9">
        <f>'5A2A_NewVision'!U45+'5A2B_Glencoe'!U45+'5A2C_ISL'!U45+'5A2D_Avoyelles'!U45+'5A2E_Delhi'!U45+'5A2F_BelleChasse'!U45+'5A2H_MAX'!U45</f>
        <v>0</v>
      </c>
      <c r="V45" s="9">
        <f>'5A2A_NewVision'!V45+'5A2B_Glencoe'!V45+'5A2C_ISL'!V45+'5A2D_Avoyelles'!V45+'5A2E_Delhi'!V45+'5A2F_BelleChasse'!V45+'5A2H_MAX'!V45</f>
        <v>0</v>
      </c>
      <c r="W45" s="10">
        <f>'5A2A_NewVision'!W45+'5A2B_Glencoe'!W45+'5A2C_ISL'!W45+'5A2D_Avoyelles'!W45+'5A2E_Delhi'!W45+'5A2F_BelleChasse'!W45+'5A2H_MAX'!W45</f>
        <v>0</v>
      </c>
      <c r="X45" s="21">
        <f>'5A2A_NewVision'!X45+'5A2B_Glencoe'!X45+'5A2C_ISL'!X45+'5A2D_Avoyelles'!X45+'5A2E_Delhi'!X45+'5A2F_BelleChasse'!X45+'5A2H_MAX'!X45</f>
        <v>0</v>
      </c>
      <c r="Y45" s="18">
        <f>'5A2A_NewVision'!Y45+'5A2B_Glencoe'!Y45+'5A2C_ISL'!Y45+'5A2D_Avoyelles'!Y45+'5A2E_Delhi'!Y45+'5A2F_BelleChasse'!Y45+'5A2H_MAX'!Y45</f>
        <v>0</v>
      </c>
      <c r="Z45" s="21">
        <f>'5A2A_NewVision'!Z45+'5A2B_Glencoe'!Z45+'5A2C_ISL'!Z45+'5A2D_Avoyelles'!Z45+'5A2E_Delhi'!Z45+'5A2F_BelleChasse'!Z45+'5A2H_MAX'!Z45</f>
        <v>0</v>
      </c>
      <c r="AA45" s="9">
        <f>'5A2A_NewVision'!AA45+'5A2B_Glencoe'!AA45+'5A2C_ISL'!AA45+'5A2D_Avoyelles'!AA45+'5A2E_Delhi'!AA45+'5A2F_BelleChasse'!AA45+'5A2H_MAX'!AA45</f>
        <v>0</v>
      </c>
      <c r="AB45" s="21">
        <f>'5A2A_NewVision'!AB45+'5A2B_Glencoe'!AB45+'5A2C_ISL'!AB45+'5A2D_Avoyelles'!AB45+'5A2E_Delhi'!AB45+'5A2F_BelleChasse'!AB45+'5A2H_MAX'!AB45</f>
        <v>0</v>
      </c>
      <c r="AC45" s="9">
        <f>'5A2A_NewVision'!AC45+'5A2B_Glencoe'!AC45+'5A2C_ISL'!AC45+'5A2D_Avoyelles'!AC45+'5A2E_Delhi'!AC45+'5A2F_BelleChasse'!AC45+'5A2H_MAX'!AC45</f>
        <v>0</v>
      </c>
      <c r="AD45" s="9">
        <f>'5A2A_NewVision'!AD45+'5A2B_Glencoe'!AD45+'5A2C_ISL'!AD45+'5A2D_Avoyelles'!AD45+'5A2E_Delhi'!AD45+'5A2F_BelleChasse'!AD45+'5A2H_MAX'!AD45</f>
        <v>0</v>
      </c>
      <c r="AE45" s="21">
        <f>'5A2A_NewVision'!AE45+'5A2B_Glencoe'!AE45+'5A2C_ISL'!AE45+'5A2D_Avoyelles'!AE45+'5A2E_Delhi'!AE45+'5A2F_BelleChasse'!AE45+'5A2H_MAX'!AE45</f>
        <v>0</v>
      </c>
      <c r="AF45" s="25">
        <f>'5A2A_NewVision'!AF45+'5A2B_Glencoe'!AF45+'5A2C_ISL'!AF45+'5A2D_Avoyelles'!AF45+'5A2E_Delhi'!AF45+'5A2F_BelleChasse'!AF45+'5A2H_MAX'!AF45</f>
        <v>0</v>
      </c>
    </row>
    <row r="46" spans="1:32" ht="16.149999999999999" customHeight="1" x14ac:dyDescent="0.2">
      <c r="A46" s="2">
        <v>40</v>
      </c>
      <c r="B46" s="3" t="s">
        <v>44</v>
      </c>
      <c r="C46" s="188">
        <f>'5A2A_NewVision'!C46+'5A2B_Glencoe'!C46+'5A2C_ISL'!C46+'5A2D_Avoyelles'!C46+'5A2E_Delhi'!C46+'5A2F_BelleChasse'!C46+'5A2H_MAX'!C46</f>
        <v>0</v>
      </c>
      <c r="D46" s="4">
        <f>'9_Per Pupil Summary'!O45</f>
        <v>9336.4307668206238</v>
      </c>
      <c r="E46" s="19">
        <f>'5A2A_NewVision'!E46+'5A2B_Glencoe'!E46+'5A2C_ISL'!E46+'5A2D_Avoyelles'!E46+'5A2E_Delhi'!E46+'5A2F_BelleChasse'!E46+'5A2H_MAX'!E46</f>
        <v>0</v>
      </c>
      <c r="F46" s="19"/>
      <c r="G46" s="19">
        <f>'5A2A_NewVision'!G46+'5A2B_Glencoe'!G46+'5A2C_ISL'!G46+'5A2D_Avoyelles'!G46+'5A2E_Delhi'!G46+'5A2F_BelleChasse'!G46+'5A2H_MAX'!G46</f>
        <v>0</v>
      </c>
      <c r="H46" s="201">
        <f>'5A2A_NewVision'!H46+'5A2B_Glencoe'!H46+'5A2C_ISL'!H46+'5A2D_Avoyelles'!H46+'5A2E_Delhi'!H46+'5A2F_BelleChasse'!H46+'5A2H_MAX'!H46</f>
        <v>0</v>
      </c>
      <c r="I46" s="4">
        <f>'9_Per Pupil Summary'!I45</f>
        <v>640.14592678788745</v>
      </c>
      <c r="J46" s="19">
        <f>'5A2A_NewVision'!J46+'5A2B_Glencoe'!J46+'5A2C_ISL'!J46+'5A2D_Avoyelles'!J46+'5A2E_Delhi'!J46+'5A2F_BelleChasse'!J46+'5A2H_MAX'!J46</f>
        <v>0</v>
      </c>
      <c r="K46" s="201">
        <f>'5A2A_NewVision'!K46+'5A2B_Glencoe'!K46+'5A2C_ISL'!K46+'5A2D_Avoyelles'!K46+'5A2E_Delhi'!K46+'5A2F_BelleChasse'!K46+'5A2H_MAX'!K46</f>
        <v>0</v>
      </c>
      <c r="L46" s="4">
        <f>'9_Per Pupil Summary'!J45</f>
        <v>174.58525276033291</v>
      </c>
      <c r="M46" s="19">
        <f>'5A2A_NewVision'!M46+'5A2B_Glencoe'!M46+'5A2C_ISL'!M46+'5A2D_Avoyelles'!M46+'5A2E_Delhi'!M46+'5A2F_BelleChasse'!M46+'5A2H_MAX'!M46</f>
        <v>0</v>
      </c>
      <c r="N46" s="201">
        <f>'5A2A_NewVision'!N46+'5A2B_Glencoe'!N46+'5A2C_ISL'!N46+'5A2D_Avoyelles'!N46+'5A2E_Delhi'!N46+'5A2F_BelleChasse'!N46+'5A2H_MAX'!N46</f>
        <v>0</v>
      </c>
      <c r="O46" s="4">
        <f>'9_Per Pupil Summary'!K45</f>
        <v>4364.6313190083229</v>
      </c>
      <c r="P46" s="19">
        <f>'5A2A_NewVision'!P46+'5A2B_Glencoe'!P46+'5A2C_ISL'!P46+'5A2D_Avoyelles'!P46+'5A2E_Delhi'!P46+'5A2F_BelleChasse'!P46+'5A2H_MAX'!P46</f>
        <v>0</v>
      </c>
      <c r="Q46" s="201">
        <f>'5A2A_NewVision'!Q46+'5A2B_Glencoe'!Q46+'5A2C_ISL'!Q46+'5A2D_Avoyelles'!Q46+'5A2E_Delhi'!Q46+'5A2F_BelleChasse'!Q46+'5A2H_MAX'!Q46</f>
        <v>0</v>
      </c>
      <c r="R46" s="4">
        <f>'9_Per Pupil Summary'!L45</f>
        <v>1745.8525276033292</v>
      </c>
      <c r="S46" s="19">
        <f>'5A2A_NewVision'!S46+'5A2B_Glencoe'!S46+'5A2C_ISL'!S46+'5A2D_Avoyelles'!S46+'5A2E_Delhi'!S46+'5A2F_BelleChasse'!S46+'5A2H_MAX'!S46</f>
        <v>0</v>
      </c>
      <c r="T46" s="22">
        <f>'5A2A_NewVision'!T46+'5A2B_Glencoe'!T46+'5A2C_ISL'!T46+'5A2D_Avoyelles'!T46+'5A2E_Delhi'!T46+'5A2F_BelleChasse'!T46+'5A2H_MAX'!T46</f>
        <v>0</v>
      </c>
      <c r="U46" s="4">
        <f>'5A2A_NewVision'!U46+'5A2B_Glencoe'!U46+'5A2C_ISL'!U46+'5A2D_Avoyelles'!U46+'5A2E_Delhi'!U46+'5A2F_BelleChasse'!U46+'5A2H_MAX'!U46</f>
        <v>0</v>
      </c>
      <c r="V46" s="4">
        <f>'5A2A_NewVision'!V46+'5A2B_Glencoe'!V46+'5A2C_ISL'!V46+'5A2D_Avoyelles'!V46+'5A2E_Delhi'!V46+'5A2F_BelleChasse'!V46+'5A2H_MAX'!V46</f>
        <v>0</v>
      </c>
      <c r="W46" s="5">
        <f>'5A2A_NewVision'!W46+'5A2B_Glencoe'!W46+'5A2C_ISL'!W46+'5A2D_Avoyelles'!W46+'5A2E_Delhi'!W46+'5A2F_BelleChasse'!W46+'5A2H_MAX'!W46</f>
        <v>0</v>
      </c>
      <c r="X46" s="22">
        <f>'5A2A_NewVision'!X46+'5A2B_Glencoe'!X46+'5A2C_ISL'!X46+'5A2D_Avoyelles'!X46+'5A2E_Delhi'!X46+'5A2F_BelleChasse'!X46+'5A2H_MAX'!X46</f>
        <v>0</v>
      </c>
      <c r="Y46" s="19">
        <f>'5A2A_NewVision'!Y46+'5A2B_Glencoe'!Y46+'5A2C_ISL'!Y46+'5A2D_Avoyelles'!Y46+'5A2E_Delhi'!Y46+'5A2F_BelleChasse'!Y46+'5A2H_MAX'!Y46</f>
        <v>0</v>
      </c>
      <c r="Z46" s="22">
        <f>'5A2A_NewVision'!Z46+'5A2B_Glencoe'!Z46+'5A2C_ISL'!Z46+'5A2D_Avoyelles'!Z46+'5A2E_Delhi'!Z46+'5A2F_BelleChasse'!Z46+'5A2H_MAX'!Z46</f>
        <v>0</v>
      </c>
      <c r="AA46" s="4">
        <f>'5A2A_NewVision'!AA46+'5A2B_Glencoe'!AA46+'5A2C_ISL'!AA46+'5A2D_Avoyelles'!AA46+'5A2E_Delhi'!AA46+'5A2F_BelleChasse'!AA46+'5A2H_MAX'!AA46</f>
        <v>0</v>
      </c>
      <c r="AB46" s="22">
        <f>'5A2A_NewVision'!AB46+'5A2B_Glencoe'!AB46+'5A2C_ISL'!AB46+'5A2D_Avoyelles'!AB46+'5A2E_Delhi'!AB46+'5A2F_BelleChasse'!AB46+'5A2H_MAX'!AB46</f>
        <v>0</v>
      </c>
      <c r="AC46" s="6">
        <f>'5A2A_NewVision'!AC46+'5A2B_Glencoe'!AC46+'5A2C_ISL'!AC46+'5A2D_Avoyelles'!AC46+'5A2E_Delhi'!AC46+'5A2F_BelleChasse'!AC46+'5A2H_MAX'!AC46</f>
        <v>0</v>
      </c>
      <c r="AD46" s="4">
        <f>'5A2A_NewVision'!AD46+'5A2B_Glencoe'!AD46+'5A2C_ISL'!AD46+'5A2D_Avoyelles'!AD46+'5A2E_Delhi'!AD46+'5A2F_BelleChasse'!AD46+'5A2H_MAX'!AD46</f>
        <v>0</v>
      </c>
      <c r="AE46" s="23">
        <f>'5A2A_NewVision'!AE46+'5A2B_Glencoe'!AE46+'5A2C_ISL'!AE46+'5A2D_Avoyelles'!AE46+'5A2E_Delhi'!AE46+'5A2F_BelleChasse'!AE46+'5A2H_MAX'!AE46</f>
        <v>0</v>
      </c>
      <c r="AF46" s="23">
        <f>'5A2A_NewVision'!AF46+'5A2B_Glencoe'!AF46+'5A2C_ISL'!AF46+'5A2D_Avoyelles'!AF46+'5A2E_Delhi'!AF46+'5A2F_BelleChasse'!AF46+'5A2H_MAX'!AF46</f>
        <v>0</v>
      </c>
    </row>
    <row r="47" spans="1:32" ht="16.149999999999999" customHeight="1" x14ac:dyDescent="0.2">
      <c r="A47" s="11">
        <v>41</v>
      </c>
      <c r="B47" s="12" t="s">
        <v>45</v>
      </c>
      <c r="C47" s="186">
        <f>'5A2A_NewVision'!C47+'5A2B_Glencoe'!C47+'5A2C_ISL'!C47+'5A2D_Avoyelles'!C47+'5A2E_Delhi'!C47+'5A2F_BelleChasse'!C47+'5A2H_MAX'!C47</f>
        <v>0</v>
      </c>
      <c r="D47" s="13">
        <f>'9_Per Pupil Summary'!O46</f>
        <v>18428.872605026627</v>
      </c>
      <c r="E47" s="17">
        <f>'5A2A_NewVision'!E47+'5A2B_Glencoe'!E47+'5A2C_ISL'!E47+'5A2D_Avoyelles'!E47+'5A2E_Delhi'!E47+'5A2F_BelleChasse'!E47+'5A2H_MAX'!E47</f>
        <v>0</v>
      </c>
      <c r="F47" s="17"/>
      <c r="G47" s="17">
        <f>'5A2A_NewVision'!G47+'5A2B_Glencoe'!G47+'5A2C_ISL'!G47+'5A2D_Avoyelles'!G47+'5A2E_Delhi'!G47+'5A2F_BelleChasse'!G47+'5A2H_MAX'!G47</f>
        <v>0</v>
      </c>
      <c r="H47" s="199">
        <f>'5A2A_NewVision'!H47+'5A2B_Glencoe'!H47+'5A2C_ISL'!H47+'5A2D_Avoyelles'!H47+'5A2E_Delhi'!H47+'5A2F_BelleChasse'!H47+'5A2H_MAX'!H47</f>
        <v>0</v>
      </c>
      <c r="I47" s="13">
        <f>'9_Per Pupil Summary'!I46</f>
        <v>335.10311083040841</v>
      </c>
      <c r="J47" s="17">
        <f>'5A2A_NewVision'!J47+'5A2B_Glencoe'!J47+'5A2C_ISL'!J47+'5A2D_Avoyelles'!J47+'5A2E_Delhi'!J47+'5A2F_BelleChasse'!J47+'5A2H_MAX'!J47</f>
        <v>0</v>
      </c>
      <c r="K47" s="199">
        <f>'5A2A_NewVision'!K47+'5A2B_Glencoe'!K47+'5A2C_ISL'!K47+'5A2D_Avoyelles'!K47+'5A2E_Delhi'!K47+'5A2F_BelleChasse'!K47+'5A2H_MAX'!K47</f>
        <v>0</v>
      </c>
      <c r="L47" s="13">
        <f>'9_Per Pupil Summary'!J46</f>
        <v>91.391757499202299</v>
      </c>
      <c r="M47" s="17">
        <f>'5A2A_NewVision'!M47+'5A2B_Glencoe'!M47+'5A2C_ISL'!M47+'5A2D_Avoyelles'!M47+'5A2E_Delhi'!M47+'5A2F_BelleChasse'!M47+'5A2H_MAX'!M47</f>
        <v>0</v>
      </c>
      <c r="N47" s="199">
        <f>'5A2A_NewVision'!N47+'5A2B_Glencoe'!N47+'5A2C_ISL'!N47+'5A2D_Avoyelles'!N47+'5A2E_Delhi'!N47+'5A2F_BelleChasse'!N47+'5A2H_MAX'!N47</f>
        <v>0</v>
      </c>
      <c r="O47" s="13">
        <f>'9_Per Pupil Summary'!K46</f>
        <v>2284.793937480058</v>
      </c>
      <c r="P47" s="17">
        <f>'5A2A_NewVision'!P47+'5A2B_Glencoe'!P47+'5A2C_ISL'!P47+'5A2D_Avoyelles'!P47+'5A2E_Delhi'!P47+'5A2F_BelleChasse'!P47+'5A2H_MAX'!P47</f>
        <v>0</v>
      </c>
      <c r="Q47" s="199">
        <f>'5A2A_NewVision'!Q47+'5A2B_Glencoe'!Q47+'5A2C_ISL'!Q47+'5A2D_Avoyelles'!Q47+'5A2E_Delhi'!Q47+'5A2F_BelleChasse'!Q47+'5A2H_MAX'!Q47</f>
        <v>0</v>
      </c>
      <c r="R47" s="13">
        <f>'9_Per Pupil Summary'!L46</f>
        <v>913.91757499202299</v>
      </c>
      <c r="S47" s="17">
        <f>'5A2A_NewVision'!S47+'5A2B_Glencoe'!S47+'5A2C_ISL'!S47+'5A2D_Avoyelles'!S47+'5A2E_Delhi'!S47+'5A2F_BelleChasse'!S47+'5A2H_MAX'!S47</f>
        <v>0</v>
      </c>
      <c r="T47" s="20">
        <f>'5A2A_NewVision'!T47+'5A2B_Glencoe'!T47+'5A2C_ISL'!T47+'5A2D_Avoyelles'!T47+'5A2E_Delhi'!T47+'5A2F_BelleChasse'!T47+'5A2H_MAX'!T47</f>
        <v>0</v>
      </c>
      <c r="U47" s="13">
        <f>'5A2A_NewVision'!U47+'5A2B_Glencoe'!U47+'5A2C_ISL'!U47+'5A2D_Avoyelles'!U47+'5A2E_Delhi'!U47+'5A2F_BelleChasse'!U47+'5A2H_MAX'!U47</f>
        <v>0</v>
      </c>
      <c r="V47" s="13">
        <f>'5A2A_NewVision'!V47+'5A2B_Glencoe'!V47+'5A2C_ISL'!V47+'5A2D_Avoyelles'!V47+'5A2E_Delhi'!V47+'5A2F_BelleChasse'!V47+'5A2H_MAX'!V47</f>
        <v>0</v>
      </c>
      <c r="W47" s="14">
        <f>'5A2A_NewVision'!W47+'5A2B_Glencoe'!W47+'5A2C_ISL'!W47+'5A2D_Avoyelles'!W47+'5A2E_Delhi'!W47+'5A2F_BelleChasse'!W47+'5A2H_MAX'!W47</f>
        <v>0</v>
      </c>
      <c r="X47" s="20">
        <f>'5A2A_NewVision'!X47+'5A2B_Glencoe'!X47+'5A2C_ISL'!X47+'5A2D_Avoyelles'!X47+'5A2E_Delhi'!X47+'5A2F_BelleChasse'!X47+'5A2H_MAX'!X47</f>
        <v>0</v>
      </c>
      <c r="Y47" s="17">
        <f>'5A2A_NewVision'!Y47+'5A2B_Glencoe'!Y47+'5A2C_ISL'!Y47+'5A2D_Avoyelles'!Y47+'5A2E_Delhi'!Y47+'5A2F_BelleChasse'!Y47+'5A2H_MAX'!Y47</f>
        <v>0</v>
      </c>
      <c r="Z47" s="20">
        <f>'5A2A_NewVision'!Z47+'5A2B_Glencoe'!Z47+'5A2C_ISL'!Z47+'5A2D_Avoyelles'!Z47+'5A2E_Delhi'!Z47+'5A2F_BelleChasse'!Z47+'5A2H_MAX'!Z47</f>
        <v>0</v>
      </c>
      <c r="AA47" s="13">
        <f>'5A2A_NewVision'!AA47+'5A2B_Glencoe'!AA47+'5A2C_ISL'!AA47+'5A2D_Avoyelles'!AA47+'5A2E_Delhi'!AA47+'5A2F_BelleChasse'!AA47+'5A2H_MAX'!AA47</f>
        <v>0</v>
      </c>
      <c r="AB47" s="20">
        <f>'5A2A_NewVision'!AB47+'5A2B_Glencoe'!AB47+'5A2C_ISL'!AB47+'5A2D_Avoyelles'!AB47+'5A2E_Delhi'!AB47+'5A2F_BelleChasse'!AB47+'5A2H_MAX'!AB47</f>
        <v>0</v>
      </c>
      <c r="AC47" s="13">
        <f>'5A2A_NewVision'!AC47+'5A2B_Glencoe'!AC47+'5A2C_ISL'!AC47+'5A2D_Avoyelles'!AC47+'5A2E_Delhi'!AC47+'5A2F_BelleChasse'!AC47+'5A2H_MAX'!AC47</f>
        <v>0</v>
      </c>
      <c r="AD47" s="13">
        <f>'5A2A_NewVision'!AD47+'5A2B_Glencoe'!AD47+'5A2C_ISL'!AD47+'5A2D_Avoyelles'!AD47+'5A2E_Delhi'!AD47+'5A2F_BelleChasse'!AD47+'5A2H_MAX'!AD47</f>
        <v>0</v>
      </c>
      <c r="AE47" s="20">
        <f>'5A2A_NewVision'!AE47+'5A2B_Glencoe'!AE47+'5A2C_ISL'!AE47+'5A2D_Avoyelles'!AE47+'5A2E_Delhi'!AE47+'5A2F_BelleChasse'!AE47+'5A2H_MAX'!AE47</f>
        <v>0</v>
      </c>
      <c r="AF47" s="24">
        <f>'5A2A_NewVision'!AF47+'5A2B_Glencoe'!AF47+'5A2C_ISL'!AF47+'5A2D_Avoyelles'!AF47+'5A2E_Delhi'!AF47+'5A2F_BelleChasse'!AF47+'5A2H_MAX'!AF47</f>
        <v>0</v>
      </c>
    </row>
    <row r="48" spans="1:32" ht="16.149999999999999" customHeight="1" x14ac:dyDescent="0.2">
      <c r="A48" s="7">
        <v>42</v>
      </c>
      <c r="B48" s="8" t="s">
        <v>46</v>
      </c>
      <c r="C48" s="187">
        <f>'5A2A_NewVision'!C48+'5A2B_Glencoe'!C48+'5A2C_ISL'!C48+'5A2D_Avoyelles'!C48+'5A2E_Delhi'!C48+'5A2F_BelleChasse'!C48+'5A2H_MAX'!C48</f>
        <v>0</v>
      </c>
      <c r="D48" s="9">
        <f>'9_Per Pupil Summary'!O47</f>
        <v>9819.6692440685674</v>
      </c>
      <c r="E48" s="18">
        <f>'5A2A_NewVision'!E48+'5A2B_Glencoe'!E48+'5A2C_ISL'!E48+'5A2D_Avoyelles'!E48+'5A2E_Delhi'!E48+'5A2F_BelleChasse'!E48+'5A2H_MAX'!E48</f>
        <v>0</v>
      </c>
      <c r="F48" s="18"/>
      <c r="G48" s="18">
        <f>'5A2A_NewVision'!G48+'5A2B_Glencoe'!G48+'5A2C_ISL'!G48+'5A2D_Avoyelles'!G48+'5A2E_Delhi'!G48+'5A2F_BelleChasse'!G48+'5A2H_MAX'!G48</f>
        <v>0</v>
      </c>
      <c r="H48" s="200">
        <f>'5A2A_NewVision'!H48+'5A2B_Glencoe'!H48+'5A2C_ISL'!H48+'5A2D_Avoyelles'!H48+'5A2E_Delhi'!H48+'5A2F_BelleChasse'!H48+'5A2H_MAX'!H48</f>
        <v>0</v>
      </c>
      <c r="I48" s="9">
        <f>'9_Per Pupil Summary'!I47</f>
        <v>599.05840772301997</v>
      </c>
      <c r="J48" s="18">
        <f>'5A2A_NewVision'!J48+'5A2B_Glencoe'!J48+'5A2C_ISL'!J48+'5A2D_Avoyelles'!J48+'5A2E_Delhi'!J48+'5A2F_BelleChasse'!J48+'5A2H_MAX'!J48</f>
        <v>0</v>
      </c>
      <c r="K48" s="200">
        <f>'5A2A_NewVision'!K48+'5A2B_Glencoe'!K48+'5A2C_ISL'!K48+'5A2D_Avoyelles'!K48+'5A2E_Delhi'!K48+'5A2F_BelleChasse'!K48+'5A2H_MAX'!K48</f>
        <v>0</v>
      </c>
      <c r="L48" s="9">
        <f>'9_Per Pupil Summary'!J47</f>
        <v>163.37956574264177</v>
      </c>
      <c r="M48" s="18">
        <f>'5A2A_NewVision'!M48+'5A2B_Glencoe'!M48+'5A2C_ISL'!M48+'5A2D_Avoyelles'!M48+'5A2E_Delhi'!M48+'5A2F_BelleChasse'!M48+'5A2H_MAX'!M48</f>
        <v>0</v>
      </c>
      <c r="N48" s="200">
        <f>'5A2A_NewVision'!N48+'5A2B_Glencoe'!N48+'5A2C_ISL'!N48+'5A2D_Avoyelles'!N48+'5A2E_Delhi'!N48+'5A2F_BelleChasse'!N48+'5A2H_MAX'!N48</f>
        <v>0</v>
      </c>
      <c r="O48" s="9">
        <f>'9_Per Pupil Summary'!K47</f>
        <v>4084.4891435660456</v>
      </c>
      <c r="P48" s="18">
        <f>'5A2A_NewVision'!P48+'5A2B_Glencoe'!P48+'5A2C_ISL'!P48+'5A2D_Avoyelles'!P48+'5A2E_Delhi'!P48+'5A2F_BelleChasse'!P48+'5A2H_MAX'!P48</f>
        <v>0</v>
      </c>
      <c r="Q48" s="200">
        <f>'5A2A_NewVision'!Q48+'5A2B_Glencoe'!Q48+'5A2C_ISL'!Q48+'5A2D_Avoyelles'!Q48+'5A2E_Delhi'!Q48+'5A2F_BelleChasse'!Q48+'5A2H_MAX'!Q48</f>
        <v>0</v>
      </c>
      <c r="R48" s="9">
        <f>'9_Per Pupil Summary'!L47</f>
        <v>1633.7956574264176</v>
      </c>
      <c r="S48" s="18">
        <f>'5A2A_NewVision'!S48+'5A2B_Glencoe'!S48+'5A2C_ISL'!S48+'5A2D_Avoyelles'!S48+'5A2E_Delhi'!S48+'5A2F_BelleChasse'!S48+'5A2H_MAX'!S48</f>
        <v>0</v>
      </c>
      <c r="T48" s="21">
        <f>'5A2A_NewVision'!T48+'5A2B_Glencoe'!T48+'5A2C_ISL'!T48+'5A2D_Avoyelles'!T48+'5A2E_Delhi'!T48+'5A2F_BelleChasse'!T48+'5A2H_MAX'!T48</f>
        <v>0</v>
      </c>
      <c r="U48" s="9">
        <f>'5A2A_NewVision'!U48+'5A2B_Glencoe'!U48+'5A2C_ISL'!U48+'5A2D_Avoyelles'!U48+'5A2E_Delhi'!U48+'5A2F_BelleChasse'!U48+'5A2H_MAX'!U48</f>
        <v>0</v>
      </c>
      <c r="V48" s="9">
        <f>'5A2A_NewVision'!V48+'5A2B_Glencoe'!V48+'5A2C_ISL'!V48+'5A2D_Avoyelles'!V48+'5A2E_Delhi'!V48+'5A2F_BelleChasse'!V48+'5A2H_MAX'!V48</f>
        <v>0</v>
      </c>
      <c r="W48" s="10">
        <f>'5A2A_NewVision'!W48+'5A2B_Glencoe'!W48+'5A2C_ISL'!W48+'5A2D_Avoyelles'!W48+'5A2E_Delhi'!W48+'5A2F_BelleChasse'!W48+'5A2H_MAX'!W48</f>
        <v>0</v>
      </c>
      <c r="X48" s="21">
        <f>'5A2A_NewVision'!X48+'5A2B_Glencoe'!X48+'5A2C_ISL'!X48+'5A2D_Avoyelles'!X48+'5A2E_Delhi'!X48+'5A2F_BelleChasse'!X48+'5A2H_MAX'!X48</f>
        <v>0</v>
      </c>
      <c r="Y48" s="18">
        <f>'5A2A_NewVision'!Y48+'5A2B_Glencoe'!Y48+'5A2C_ISL'!Y48+'5A2D_Avoyelles'!Y48+'5A2E_Delhi'!Y48+'5A2F_BelleChasse'!Y48+'5A2H_MAX'!Y48</f>
        <v>0</v>
      </c>
      <c r="Z48" s="21">
        <f>'5A2A_NewVision'!Z48+'5A2B_Glencoe'!Z48+'5A2C_ISL'!Z48+'5A2D_Avoyelles'!Z48+'5A2E_Delhi'!Z48+'5A2F_BelleChasse'!Z48+'5A2H_MAX'!Z48</f>
        <v>0</v>
      </c>
      <c r="AA48" s="9">
        <f>'5A2A_NewVision'!AA48+'5A2B_Glencoe'!AA48+'5A2C_ISL'!AA48+'5A2D_Avoyelles'!AA48+'5A2E_Delhi'!AA48+'5A2F_BelleChasse'!AA48+'5A2H_MAX'!AA48</f>
        <v>0</v>
      </c>
      <c r="AB48" s="21">
        <f>'5A2A_NewVision'!AB48+'5A2B_Glencoe'!AB48+'5A2C_ISL'!AB48+'5A2D_Avoyelles'!AB48+'5A2E_Delhi'!AB48+'5A2F_BelleChasse'!AB48+'5A2H_MAX'!AB48</f>
        <v>0</v>
      </c>
      <c r="AC48" s="9">
        <f>'5A2A_NewVision'!AC48+'5A2B_Glencoe'!AC48+'5A2C_ISL'!AC48+'5A2D_Avoyelles'!AC48+'5A2E_Delhi'!AC48+'5A2F_BelleChasse'!AC48+'5A2H_MAX'!AC48</f>
        <v>0</v>
      </c>
      <c r="AD48" s="9">
        <f>'5A2A_NewVision'!AD48+'5A2B_Glencoe'!AD48+'5A2C_ISL'!AD48+'5A2D_Avoyelles'!AD48+'5A2E_Delhi'!AD48+'5A2F_BelleChasse'!AD48+'5A2H_MAX'!AD48</f>
        <v>0</v>
      </c>
      <c r="AE48" s="21">
        <f>'5A2A_NewVision'!AE48+'5A2B_Glencoe'!AE48+'5A2C_ISL'!AE48+'5A2D_Avoyelles'!AE48+'5A2E_Delhi'!AE48+'5A2F_BelleChasse'!AE48+'5A2H_MAX'!AE48</f>
        <v>0</v>
      </c>
      <c r="AF48" s="25">
        <f>'5A2A_NewVision'!AF48+'5A2B_Glencoe'!AF48+'5A2C_ISL'!AF48+'5A2D_Avoyelles'!AF48+'5A2E_Delhi'!AF48+'5A2F_BelleChasse'!AF48+'5A2H_MAX'!AF48</f>
        <v>0</v>
      </c>
    </row>
    <row r="49" spans="1:32" ht="16.149999999999999" customHeight="1" x14ac:dyDescent="0.2">
      <c r="A49" s="7">
        <v>43</v>
      </c>
      <c r="B49" s="8" t="s">
        <v>47</v>
      </c>
      <c r="C49" s="187">
        <f>'5A2A_NewVision'!C49+'5A2B_Glencoe'!C49+'5A2C_ISL'!C49+'5A2D_Avoyelles'!C49+'5A2E_Delhi'!C49+'5A2F_BelleChasse'!C49+'5A2H_MAX'!C49</f>
        <v>0</v>
      </c>
      <c r="D49" s="9">
        <f>'9_Per Pupil Summary'!O48</f>
        <v>9770.1559599435277</v>
      </c>
      <c r="E49" s="18">
        <f>'5A2A_NewVision'!E49+'5A2B_Glencoe'!E49+'5A2C_ISL'!E49+'5A2D_Avoyelles'!E49+'5A2E_Delhi'!E49+'5A2F_BelleChasse'!E49+'5A2H_MAX'!E49</f>
        <v>0</v>
      </c>
      <c r="F49" s="18"/>
      <c r="G49" s="18">
        <f>'5A2A_NewVision'!G49+'5A2B_Glencoe'!G49+'5A2C_ISL'!G49+'5A2D_Avoyelles'!G49+'5A2E_Delhi'!G49+'5A2F_BelleChasse'!G49+'5A2H_MAX'!G49</f>
        <v>0</v>
      </c>
      <c r="H49" s="200">
        <f>'5A2A_NewVision'!H49+'5A2B_Glencoe'!H49+'5A2C_ISL'!H49+'5A2D_Avoyelles'!H49+'5A2E_Delhi'!H49+'5A2F_BelleChasse'!H49+'5A2H_MAX'!H49</f>
        <v>0</v>
      </c>
      <c r="I49" s="9">
        <f>'9_Per Pupil Summary'!I48</f>
        <v>636.56547741448878</v>
      </c>
      <c r="J49" s="18">
        <f>'5A2A_NewVision'!J49+'5A2B_Glencoe'!J49+'5A2C_ISL'!J49+'5A2D_Avoyelles'!J49+'5A2E_Delhi'!J49+'5A2F_BelleChasse'!J49+'5A2H_MAX'!J49</f>
        <v>0</v>
      </c>
      <c r="K49" s="200">
        <f>'5A2A_NewVision'!K49+'5A2B_Glencoe'!K49+'5A2C_ISL'!K49+'5A2D_Avoyelles'!K49+'5A2E_Delhi'!K49+'5A2F_BelleChasse'!K49+'5A2H_MAX'!K49</f>
        <v>0</v>
      </c>
      <c r="L49" s="9">
        <f>'9_Per Pupil Summary'!J48</f>
        <v>173.60876656758785</v>
      </c>
      <c r="M49" s="18">
        <f>'5A2A_NewVision'!M49+'5A2B_Glencoe'!M49+'5A2C_ISL'!M49+'5A2D_Avoyelles'!M49+'5A2E_Delhi'!M49+'5A2F_BelleChasse'!M49+'5A2H_MAX'!M49</f>
        <v>0</v>
      </c>
      <c r="N49" s="200">
        <f>'5A2A_NewVision'!N49+'5A2B_Glencoe'!N49+'5A2C_ISL'!N49+'5A2D_Avoyelles'!N49+'5A2E_Delhi'!N49+'5A2F_BelleChasse'!N49+'5A2H_MAX'!N49</f>
        <v>0</v>
      </c>
      <c r="O49" s="9">
        <f>'9_Per Pupil Summary'!K48</f>
        <v>4340.2191641896961</v>
      </c>
      <c r="P49" s="18">
        <f>'5A2A_NewVision'!P49+'5A2B_Glencoe'!P49+'5A2C_ISL'!P49+'5A2D_Avoyelles'!P49+'5A2E_Delhi'!P49+'5A2F_BelleChasse'!P49+'5A2H_MAX'!P49</f>
        <v>0</v>
      </c>
      <c r="Q49" s="200">
        <f>'5A2A_NewVision'!Q49+'5A2B_Glencoe'!Q49+'5A2C_ISL'!Q49+'5A2D_Avoyelles'!Q49+'5A2E_Delhi'!Q49+'5A2F_BelleChasse'!Q49+'5A2H_MAX'!Q49</f>
        <v>0</v>
      </c>
      <c r="R49" s="9">
        <f>'9_Per Pupil Summary'!L48</f>
        <v>1736.0876656758787</v>
      </c>
      <c r="S49" s="18">
        <f>'5A2A_NewVision'!S49+'5A2B_Glencoe'!S49+'5A2C_ISL'!S49+'5A2D_Avoyelles'!S49+'5A2E_Delhi'!S49+'5A2F_BelleChasse'!S49+'5A2H_MAX'!S49</f>
        <v>0</v>
      </c>
      <c r="T49" s="21">
        <f>'5A2A_NewVision'!T49+'5A2B_Glencoe'!T49+'5A2C_ISL'!T49+'5A2D_Avoyelles'!T49+'5A2E_Delhi'!T49+'5A2F_BelleChasse'!T49+'5A2H_MAX'!T49</f>
        <v>0</v>
      </c>
      <c r="U49" s="9">
        <f>'5A2A_NewVision'!U49+'5A2B_Glencoe'!U49+'5A2C_ISL'!U49+'5A2D_Avoyelles'!U49+'5A2E_Delhi'!U49+'5A2F_BelleChasse'!U49+'5A2H_MAX'!U49</f>
        <v>0</v>
      </c>
      <c r="V49" s="9">
        <f>'5A2A_NewVision'!V49+'5A2B_Glencoe'!V49+'5A2C_ISL'!V49+'5A2D_Avoyelles'!V49+'5A2E_Delhi'!V49+'5A2F_BelleChasse'!V49+'5A2H_MAX'!V49</f>
        <v>0</v>
      </c>
      <c r="W49" s="10">
        <f>'5A2A_NewVision'!W49+'5A2B_Glencoe'!W49+'5A2C_ISL'!W49+'5A2D_Avoyelles'!W49+'5A2E_Delhi'!W49+'5A2F_BelleChasse'!W49+'5A2H_MAX'!W49</f>
        <v>0</v>
      </c>
      <c r="X49" s="21">
        <f>'5A2A_NewVision'!X49+'5A2B_Glencoe'!X49+'5A2C_ISL'!X49+'5A2D_Avoyelles'!X49+'5A2E_Delhi'!X49+'5A2F_BelleChasse'!X49+'5A2H_MAX'!X49</f>
        <v>0</v>
      </c>
      <c r="Y49" s="18">
        <f>'5A2A_NewVision'!Y49+'5A2B_Glencoe'!Y49+'5A2C_ISL'!Y49+'5A2D_Avoyelles'!Y49+'5A2E_Delhi'!Y49+'5A2F_BelleChasse'!Y49+'5A2H_MAX'!Y49</f>
        <v>0</v>
      </c>
      <c r="Z49" s="21">
        <f>'5A2A_NewVision'!Z49+'5A2B_Glencoe'!Z49+'5A2C_ISL'!Z49+'5A2D_Avoyelles'!Z49+'5A2E_Delhi'!Z49+'5A2F_BelleChasse'!Z49+'5A2H_MAX'!Z49</f>
        <v>0</v>
      </c>
      <c r="AA49" s="9">
        <f>'5A2A_NewVision'!AA49+'5A2B_Glencoe'!AA49+'5A2C_ISL'!AA49+'5A2D_Avoyelles'!AA49+'5A2E_Delhi'!AA49+'5A2F_BelleChasse'!AA49+'5A2H_MAX'!AA49</f>
        <v>0</v>
      </c>
      <c r="AB49" s="21">
        <f>'5A2A_NewVision'!AB49+'5A2B_Glencoe'!AB49+'5A2C_ISL'!AB49+'5A2D_Avoyelles'!AB49+'5A2E_Delhi'!AB49+'5A2F_BelleChasse'!AB49+'5A2H_MAX'!AB49</f>
        <v>0</v>
      </c>
      <c r="AC49" s="9">
        <f>'5A2A_NewVision'!AC49+'5A2B_Glencoe'!AC49+'5A2C_ISL'!AC49+'5A2D_Avoyelles'!AC49+'5A2E_Delhi'!AC49+'5A2F_BelleChasse'!AC49+'5A2H_MAX'!AC49</f>
        <v>0</v>
      </c>
      <c r="AD49" s="9">
        <f>'5A2A_NewVision'!AD49+'5A2B_Glencoe'!AD49+'5A2C_ISL'!AD49+'5A2D_Avoyelles'!AD49+'5A2E_Delhi'!AD49+'5A2F_BelleChasse'!AD49+'5A2H_MAX'!AD49</f>
        <v>0</v>
      </c>
      <c r="AE49" s="21">
        <f>'5A2A_NewVision'!AE49+'5A2B_Glencoe'!AE49+'5A2C_ISL'!AE49+'5A2D_Avoyelles'!AE49+'5A2E_Delhi'!AE49+'5A2F_BelleChasse'!AE49+'5A2H_MAX'!AE49</f>
        <v>0</v>
      </c>
      <c r="AF49" s="25">
        <f>'5A2A_NewVision'!AF49+'5A2B_Glencoe'!AF49+'5A2C_ISL'!AF49+'5A2D_Avoyelles'!AF49+'5A2E_Delhi'!AF49+'5A2F_BelleChasse'!AF49+'5A2H_MAX'!AF49</f>
        <v>0</v>
      </c>
    </row>
    <row r="50" spans="1:32" ht="16.149999999999999" customHeight="1" x14ac:dyDescent="0.2">
      <c r="A50" s="7">
        <v>44</v>
      </c>
      <c r="B50" s="8" t="s">
        <v>48</v>
      </c>
      <c r="C50" s="187">
        <f>'5A2A_NewVision'!C50+'5A2B_Glencoe'!C50+'5A2C_ISL'!C50+'5A2D_Avoyelles'!C50+'5A2E_Delhi'!C50+'5A2F_BelleChasse'!C50+'5A2H_MAX'!C50</f>
        <v>0</v>
      </c>
      <c r="D50" s="9">
        <f>'9_Per Pupil Summary'!O49</f>
        <v>8753.4209661234054</v>
      </c>
      <c r="E50" s="18">
        <f>'5A2A_NewVision'!E50+'5A2B_Glencoe'!E50+'5A2C_ISL'!E50+'5A2D_Avoyelles'!E50+'5A2E_Delhi'!E50+'5A2F_BelleChasse'!E50+'5A2H_MAX'!E50</f>
        <v>0</v>
      </c>
      <c r="F50" s="18"/>
      <c r="G50" s="18">
        <f>'5A2A_NewVision'!G50+'5A2B_Glencoe'!G50+'5A2C_ISL'!G50+'5A2D_Avoyelles'!G50+'5A2E_Delhi'!G50+'5A2F_BelleChasse'!G50+'5A2H_MAX'!G50</f>
        <v>0</v>
      </c>
      <c r="H50" s="200">
        <f>'5A2A_NewVision'!H50+'5A2B_Glencoe'!H50+'5A2C_ISL'!H50+'5A2D_Avoyelles'!H50+'5A2E_Delhi'!H50+'5A2F_BelleChasse'!H50+'5A2H_MAX'!H50</f>
        <v>0</v>
      </c>
      <c r="I50" s="9">
        <f>'9_Per Pupil Summary'!I49</f>
        <v>654.44377527611118</v>
      </c>
      <c r="J50" s="18">
        <f>'5A2A_NewVision'!J50+'5A2B_Glencoe'!J50+'5A2C_ISL'!J50+'5A2D_Avoyelles'!J50+'5A2E_Delhi'!J50+'5A2F_BelleChasse'!J50+'5A2H_MAX'!J50</f>
        <v>0</v>
      </c>
      <c r="K50" s="200">
        <f>'5A2A_NewVision'!K50+'5A2B_Glencoe'!K50+'5A2C_ISL'!K50+'5A2D_Avoyelles'!K50+'5A2E_Delhi'!K50+'5A2F_BelleChasse'!K50+'5A2H_MAX'!K50</f>
        <v>0</v>
      </c>
      <c r="L50" s="9">
        <f>'9_Per Pupil Summary'!J49</f>
        <v>178.48466598439393</v>
      </c>
      <c r="M50" s="18">
        <f>'5A2A_NewVision'!M50+'5A2B_Glencoe'!M50+'5A2C_ISL'!M50+'5A2D_Avoyelles'!M50+'5A2E_Delhi'!M50+'5A2F_BelleChasse'!M50+'5A2H_MAX'!M50</f>
        <v>0</v>
      </c>
      <c r="N50" s="200">
        <f>'5A2A_NewVision'!N50+'5A2B_Glencoe'!N50+'5A2C_ISL'!N50+'5A2D_Avoyelles'!N50+'5A2E_Delhi'!N50+'5A2F_BelleChasse'!N50+'5A2H_MAX'!N50</f>
        <v>0</v>
      </c>
      <c r="O50" s="9">
        <f>'9_Per Pupil Summary'!K49</f>
        <v>4462.1166496098485</v>
      </c>
      <c r="P50" s="18">
        <f>'5A2A_NewVision'!P50+'5A2B_Glencoe'!P50+'5A2C_ISL'!P50+'5A2D_Avoyelles'!P50+'5A2E_Delhi'!P50+'5A2F_BelleChasse'!P50+'5A2H_MAX'!P50</f>
        <v>0</v>
      </c>
      <c r="Q50" s="200">
        <f>'5A2A_NewVision'!Q50+'5A2B_Glencoe'!Q50+'5A2C_ISL'!Q50+'5A2D_Avoyelles'!Q50+'5A2E_Delhi'!Q50+'5A2F_BelleChasse'!Q50+'5A2H_MAX'!Q50</f>
        <v>0</v>
      </c>
      <c r="R50" s="9">
        <f>'9_Per Pupil Summary'!L49</f>
        <v>1784.8466598439397</v>
      </c>
      <c r="S50" s="18">
        <f>'5A2A_NewVision'!S50+'5A2B_Glencoe'!S50+'5A2C_ISL'!S50+'5A2D_Avoyelles'!S50+'5A2E_Delhi'!S50+'5A2F_BelleChasse'!S50+'5A2H_MAX'!S50</f>
        <v>0</v>
      </c>
      <c r="T50" s="21">
        <f>'5A2A_NewVision'!T50+'5A2B_Glencoe'!T50+'5A2C_ISL'!T50+'5A2D_Avoyelles'!T50+'5A2E_Delhi'!T50+'5A2F_BelleChasse'!T50+'5A2H_MAX'!T50</f>
        <v>0</v>
      </c>
      <c r="U50" s="9">
        <f>'5A2A_NewVision'!U50+'5A2B_Glencoe'!U50+'5A2C_ISL'!U50+'5A2D_Avoyelles'!U50+'5A2E_Delhi'!U50+'5A2F_BelleChasse'!U50+'5A2H_MAX'!U50</f>
        <v>0</v>
      </c>
      <c r="V50" s="9">
        <f>'5A2A_NewVision'!V50+'5A2B_Glencoe'!V50+'5A2C_ISL'!V50+'5A2D_Avoyelles'!V50+'5A2E_Delhi'!V50+'5A2F_BelleChasse'!V50+'5A2H_MAX'!V50</f>
        <v>0</v>
      </c>
      <c r="W50" s="10">
        <f>'5A2A_NewVision'!W50+'5A2B_Glencoe'!W50+'5A2C_ISL'!W50+'5A2D_Avoyelles'!W50+'5A2E_Delhi'!W50+'5A2F_BelleChasse'!W50+'5A2H_MAX'!W50</f>
        <v>0</v>
      </c>
      <c r="X50" s="21">
        <f>'5A2A_NewVision'!X50+'5A2B_Glencoe'!X50+'5A2C_ISL'!X50+'5A2D_Avoyelles'!X50+'5A2E_Delhi'!X50+'5A2F_BelleChasse'!X50+'5A2H_MAX'!X50</f>
        <v>0</v>
      </c>
      <c r="Y50" s="18">
        <f>'5A2A_NewVision'!Y50+'5A2B_Glencoe'!Y50+'5A2C_ISL'!Y50+'5A2D_Avoyelles'!Y50+'5A2E_Delhi'!Y50+'5A2F_BelleChasse'!Y50+'5A2H_MAX'!Y50</f>
        <v>0</v>
      </c>
      <c r="Z50" s="21">
        <f>'5A2A_NewVision'!Z50+'5A2B_Glencoe'!Z50+'5A2C_ISL'!Z50+'5A2D_Avoyelles'!Z50+'5A2E_Delhi'!Z50+'5A2F_BelleChasse'!Z50+'5A2H_MAX'!Z50</f>
        <v>0</v>
      </c>
      <c r="AA50" s="9">
        <f>'5A2A_NewVision'!AA50+'5A2B_Glencoe'!AA50+'5A2C_ISL'!AA50+'5A2D_Avoyelles'!AA50+'5A2E_Delhi'!AA50+'5A2F_BelleChasse'!AA50+'5A2H_MAX'!AA50</f>
        <v>0</v>
      </c>
      <c r="AB50" s="21">
        <f>'5A2A_NewVision'!AB50+'5A2B_Glencoe'!AB50+'5A2C_ISL'!AB50+'5A2D_Avoyelles'!AB50+'5A2E_Delhi'!AB50+'5A2F_BelleChasse'!AB50+'5A2H_MAX'!AB50</f>
        <v>0</v>
      </c>
      <c r="AC50" s="9">
        <f>'5A2A_NewVision'!AC50+'5A2B_Glencoe'!AC50+'5A2C_ISL'!AC50+'5A2D_Avoyelles'!AC50+'5A2E_Delhi'!AC50+'5A2F_BelleChasse'!AC50+'5A2H_MAX'!AC50</f>
        <v>0</v>
      </c>
      <c r="AD50" s="9">
        <f>'5A2A_NewVision'!AD50+'5A2B_Glencoe'!AD50+'5A2C_ISL'!AD50+'5A2D_Avoyelles'!AD50+'5A2E_Delhi'!AD50+'5A2F_BelleChasse'!AD50+'5A2H_MAX'!AD50</f>
        <v>0</v>
      </c>
      <c r="AE50" s="21">
        <f>'5A2A_NewVision'!AE50+'5A2B_Glencoe'!AE50+'5A2C_ISL'!AE50+'5A2D_Avoyelles'!AE50+'5A2E_Delhi'!AE50+'5A2F_BelleChasse'!AE50+'5A2H_MAX'!AE50</f>
        <v>0</v>
      </c>
      <c r="AF50" s="25">
        <f>'5A2A_NewVision'!AF50+'5A2B_Glencoe'!AF50+'5A2C_ISL'!AF50+'5A2D_Avoyelles'!AF50+'5A2E_Delhi'!AF50+'5A2F_BelleChasse'!AF50+'5A2H_MAX'!AF50</f>
        <v>0</v>
      </c>
    </row>
    <row r="51" spans="1:32" ht="16.149999999999999" customHeight="1" x14ac:dyDescent="0.2">
      <c r="A51" s="2">
        <v>45</v>
      </c>
      <c r="B51" s="3" t="s">
        <v>49</v>
      </c>
      <c r="C51" s="188">
        <f>'5A2A_NewVision'!C51+'5A2B_Glencoe'!C51+'5A2C_ISL'!C51+'5A2D_Avoyelles'!C51+'5A2E_Delhi'!C51+'5A2F_BelleChasse'!C51+'5A2H_MAX'!C51</f>
        <v>0</v>
      </c>
      <c r="D51" s="4">
        <f>'9_Per Pupil Summary'!O50</f>
        <v>16487.460884052816</v>
      </c>
      <c r="E51" s="19">
        <f>'5A2A_NewVision'!E51+'5A2B_Glencoe'!E51+'5A2C_ISL'!E51+'5A2D_Avoyelles'!E51+'5A2E_Delhi'!E51+'5A2F_BelleChasse'!E51+'5A2H_MAX'!E51</f>
        <v>0</v>
      </c>
      <c r="F51" s="19"/>
      <c r="G51" s="19">
        <f>'5A2A_NewVision'!G51+'5A2B_Glencoe'!G51+'5A2C_ISL'!G51+'5A2D_Avoyelles'!G51+'5A2E_Delhi'!G51+'5A2F_BelleChasse'!G51+'5A2H_MAX'!G51</f>
        <v>0</v>
      </c>
      <c r="H51" s="201">
        <f>'5A2A_NewVision'!H51+'5A2B_Glencoe'!H51+'5A2C_ISL'!H51+'5A2D_Avoyelles'!H51+'5A2E_Delhi'!H51+'5A2F_BelleChasse'!H51+'5A2H_MAX'!H51</f>
        <v>0</v>
      </c>
      <c r="I51" s="4">
        <f>'9_Per Pupil Summary'!I50</f>
        <v>269.04014132566908</v>
      </c>
      <c r="J51" s="19">
        <f>'5A2A_NewVision'!J51+'5A2B_Glencoe'!J51+'5A2C_ISL'!J51+'5A2D_Avoyelles'!J51+'5A2E_Delhi'!J51+'5A2F_BelleChasse'!J51+'5A2H_MAX'!J51</f>
        <v>0</v>
      </c>
      <c r="K51" s="201">
        <f>'5A2A_NewVision'!K51+'5A2B_Glencoe'!K51+'5A2C_ISL'!K51+'5A2D_Avoyelles'!K51+'5A2E_Delhi'!K51+'5A2F_BelleChasse'!K51+'5A2H_MAX'!K51</f>
        <v>0</v>
      </c>
      <c r="L51" s="4">
        <f>'9_Per Pupil Summary'!J50</f>
        <v>73.374583997909752</v>
      </c>
      <c r="M51" s="19">
        <f>'5A2A_NewVision'!M51+'5A2B_Glencoe'!M51+'5A2C_ISL'!M51+'5A2D_Avoyelles'!M51+'5A2E_Delhi'!M51+'5A2F_BelleChasse'!M51+'5A2H_MAX'!M51</f>
        <v>0</v>
      </c>
      <c r="N51" s="201">
        <f>'5A2A_NewVision'!N51+'5A2B_Glencoe'!N51+'5A2C_ISL'!N51+'5A2D_Avoyelles'!N51+'5A2E_Delhi'!N51+'5A2F_BelleChasse'!N51+'5A2H_MAX'!N51</f>
        <v>0</v>
      </c>
      <c r="O51" s="4">
        <f>'9_Per Pupil Summary'!K50</f>
        <v>1834.3645999477437</v>
      </c>
      <c r="P51" s="19">
        <f>'5A2A_NewVision'!P51+'5A2B_Glencoe'!P51+'5A2C_ISL'!P51+'5A2D_Avoyelles'!P51+'5A2E_Delhi'!P51+'5A2F_BelleChasse'!P51+'5A2H_MAX'!P51</f>
        <v>0</v>
      </c>
      <c r="Q51" s="201">
        <f>'5A2A_NewVision'!Q51+'5A2B_Glencoe'!Q51+'5A2C_ISL'!Q51+'5A2D_Avoyelles'!Q51+'5A2E_Delhi'!Q51+'5A2F_BelleChasse'!Q51+'5A2H_MAX'!Q51</f>
        <v>0</v>
      </c>
      <c r="R51" s="4">
        <f>'9_Per Pupil Summary'!L50</f>
        <v>733.74583997909735</v>
      </c>
      <c r="S51" s="19">
        <f>'5A2A_NewVision'!S51+'5A2B_Glencoe'!S51+'5A2C_ISL'!S51+'5A2D_Avoyelles'!S51+'5A2E_Delhi'!S51+'5A2F_BelleChasse'!S51+'5A2H_MAX'!S51</f>
        <v>0</v>
      </c>
      <c r="T51" s="22">
        <f>'5A2A_NewVision'!T51+'5A2B_Glencoe'!T51+'5A2C_ISL'!T51+'5A2D_Avoyelles'!T51+'5A2E_Delhi'!T51+'5A2F_BelleChasse'!T51+'5A2H_MAX'!T51</f>
        <v>0</v>
      </c>
      <c r="U51" s="4">
        <f>'5A2A_NewVision'!U51+'5A2B_Glencoe'!U51+'5A2C_ISL'!U51+'5A2D_Avoyelles'!U51+'5A2E_Delhi'!U51+'5A2F_BelleChasse'!U51+'5A2H_MAX'!U51</f>
        <v>0</v>
      </c>
      <c r="V51" s="4">
        <f>'5A2A_NewVision'!V51+'5A2B_Glencoe'!V51+'5A2C_ISL'!V51+'5A2D_Avoyelles'!V51+'5A2E_Delhi'!V51+'5A2F_BelleChasse'!V51+'5A2H_MAX'!V51</f>
        <v>0</v>
      </c>
      <c r="W51" s="5">
        <f>'5A2A_NewVision'!W51+'5A2B_Glencoe'!W51+'5A2C_ISL'!W51+'5A2D_Avoyelles'!W51+'5A2E_Delhi'!W51+'5A2F_BelleChasse'!W51+'5A2H_MAX'!W51</f>
        <v>0</v>
      </c>
      <c r="X51" s="22">
        <f>'5A2A_NewVision'!X51+'5A2B_Glencoe'!X51+'5A2C_ISL'!X51+'5A2D_Avoyelles'!X51+'5A2E_Delhi'!X51+'5A2F_BelleChasse'!X51+'5A2H_MAX'!X51</f>
        <v>0</v>
      </c>
      <c r="Y51" s="19">
        <f>'5A2A_NewVision'!Y51+'5A2B_Glencoe'!Y51+'5A2C_ISL'!Y51+'5A2D_Avoyelles'!Y51+'5A2E_Delhi'!Y51+'5A2F_BelleChasse'!Y51+'5A2H_MAX'!Y51</f>
        <v>0</v>
      </c>
      <c r="Z51" s="22">
        <f>'5A2A_NewVision'!Z51+'5A2B_Glencoe'!Z51+'5A2C_ISL'!Z51+'5A2D_Avoyelles'!Z51+'5A2E_Delhi'!Z51+'5A2F_BelleChasse'!Z51+'5A2H_MAX'!Z51</f>
        <v>0</v>
      </c>
      <c r="AA51" s="4">
        <f>'5A2A_NewVision'!AA51+'5A2B_Glencoe'!AA51+'5A2C_ISL'!AA51+'5A2D_Avoyelles'!AA51+'5A2E_Delhi'!AA51+'5A2F_BelleChasse'!AA51+'5A2H_MAX'!AA51</f>
        <v>0</v>
      </c>
      <c r="AB51" s="22">
        <f>'5A2A_NewVision'!AB51+'5A2B_Glencoe'!AB51+'5A2C_ISL'!AB51+'5A2D_Avoyelles'!AB51+'5A2E_Delhi'!AB51+'5A2F_BelleChasse'!AB51+'5A2H_MAX'!AB51</f>
        <v>0</v>
      </c>
      <c r="AC51" s="6">
        <f>'5A2A_NewVision'!AC51+'5A2B_Glencoe'!AC51+'5A2C_ISL'!AC51+'5A2D_Avoyelles'!AC51+'5A2E_Delhi'!AC51+'5A2F_BelleChasse'!AC51+'5A2H_MAX'!AC51</f>
        <v>0</v>
      </c>
      <c r="AD51" s="4">
        <f>'5A2A_NewVision'!AD51+'5A2B_Glencoe'!AD51+'5A2C_ISL'!AD51+'5A2D_Avoyelles'!AD51+'5A2E_Delhi'!AD51+'5A2F_BelleChasse'!AD51+'5A2H_MAX'!AD51</f>
        <v>0</v>
      </c>
      <c r="AE51" s="23">
        <f>'5A2A_NewVision'!AE51+'5A2B_Glencoe'!AE51+'5A2C_ISL'!AE51+'5A2D_Avoyelles'!AE51+'5A2E_Delhi'!AE51+'5A2F_BelleChasse'!AE51+'5A2H_MAX'!AE51</f>
        <v>0</v>
      </c>
      <c r="AF51" s="23">
        <f>'5A2A_NewVision'!AF51+'5A2B_Glencoe'!AF51+'5A2C_ISL'!AF51+'5A2D_Avoyelles'!AF51+'5A2E_Delhi'!AF51+'5A2F_BelleChasse'!AF51+'5A2H_MAX'!AF51</f>
        <v>0</v>
      </c>
    </row>
    <row r="52" spans="1:32" ht="16.149999999999999" customHeight="1" x14ac:dyDescent="0.2">
      <c r="A52" s="11">
        <v>46</v>
      </c>
      <c r="B52" s="12" t="s">
        <v>50</v>
      </c>
      <c r="C52" s="186">
        <f>'5A2A_NewVision'!C52+'5A2B_Glencoe'!C52+'5A2C_ISL'!C52+'5A2D_Avoyelles'!C52+'5A2E_Delhi'!C52+'5A2F_BelleChasse'!C52+'5A2H_MAX'!C52</f>
        <v>0</v>
      </c>
      <c r="D52" s="13">
        <f>'9_Per Pupil Summary'!O51</f>
        <v>8918.8130420459893</v>
      </c>
      <c r="E52" s="17">
        <f>'5A2A_NewVision'!E52+'5A2B_Glencoe'!E52+'5A2C_ISL'!E52+'5A2D_Avoyelles'!E52+'5A2E_Delhi'!E52+'5A2F_BelleChasse'!E52+'5A2H_MAX'!E52</f>
        <v>0</v>
      </c>
      <c r="F52" s="17"/>
      <c r="G52" s="17">
        <f>'5A2A_NewVision'!G52+'5A2B_Glencoe'!G52+'5A2C_ISL'!G52+'5A2D_Avoyelles'!G52+'5A2E_Delhi'!G52+'5A2F_BelleChasse'!G52+'5A2H_MAX'!G52</f>
        <v>0</v>
      </c>
      <c r="H52" s="199">
        <f>'5A2A_NewVision'!H52+'5A2B_Glencoe'!H52+'5A2C_ISL'!H52+'5A2D_Avoyelles'!H52+'5A2E_Delhi'!H52+'5A2F_BelleChasse'!H52+'5A2H_MAX'!H52</f>
        <v>0</v>
      </c>
      <c r="I52" s="13">
        <f>'9_Per Pupil Summary'!I51</f>
        <v>731.30993666584777</v>
      </c>
      <c r="J52" s="17">
        <f>'5A2A_NewVision'!J52+'5A2B_Glencoe'!J52+'5A2C_ISL'!J52+'5A2D_Avoyelles'!J52+'5A2E_Delhi'!J52+'5A2F_BelleChasse'!J52+'5A2H_MAX'!J52</f>
        <v>0</v>
      </c>
      <c r="K52" s="199">
        <f>'5A2A_NewVision'!K52+'5A2B_Glencoe'!K52+'5A2C_ISL'!K52+'5A2D_Avoyelles'!K52+'5A2E_Delhi'!K52+'5A2F_BelleChasse'!K52+'5A2H_MAX'!K52</f>
        <v>0</v>
      </c>
      <c r="L52" s="13">
        <f>'9_Per Pupil Summary'!J51</f>
        <v>199.44816454523121</v>
      </c>
      <c r="M52" s="17">
        <f>'5A2A_NewVision'!M52+'5A2B_Glencoe'!M52+'5A2C_ISL'!M52+'5A2D_Avoyelles'!M52+'5A2E_Delhi'!M52+'5A2F_BelleChasse'!M52+'5A2H_MAX'!M52</f>
        <v>0</v>
      </c>
      <c r="N52" s="199">
        <f>'5A2A_NewVision'!N52+'5A2B_Glencoe'!N52+'5A2C_ISL'!N52+'5A2D_Avoyelles'!N52+'5A2E_Delhi'!N52+'5A2F_BelleChasse'!N52+'5A2H_MAX'!N52</f>
        <v>0</v>
      </c>
      <c r="O52" s="13">
        <f>'9_Per Pupil Summary'!K51</f>
        <v>4986.2041136307807</v>
      </c>
      <c r="P52" s="17">
        <f>'5A2A_NewVision'!P52+'5A2B_Glencoe'!P52+'5A2C_ISL'!P52+'5A2D_Avoyelles'!P52+'5A2E_Delhi'!P52+'5A2F_BelleChasse'!P52+'5A2H_MAX'!P52</f>
        <v>0</v>
      </c>
      <c r="Q52" s="199">
        <f>'5A2A_NewVision'!Q52+'5A2B_Glencoe'!Q52+'5A2C_ISL'!Q52+'5A2D_Avoyelles'!Q52+'5A2E_Delhi'!Q52+'5A2F_BelleChasse'!Q52+'5A2H_MAX'!Q52</f>
        <v>0</v>
      </c>
      <c r="R52" s="13">
        <f>'9_Per Pupil Summary'!L51</f>
        <v>1994.4816454523123</v>
      </c>
      <c r="S52" s="17">
        <f>'5A2A_NewVision'!S52+'5A2B_Glencoe'!S52+'5A2C_ISL'!S52+'5A2D_Avoyelles'!S52+'5A2E_Delhi'!S52+'5A2F_BelleChasse'!S52+'5A2H_MAX'!S52</f>
        <v>0</v>
      </c>
      <c r="T52" s="20">
        <f>'5A2A_NewVision'!T52+'5A2B_Glencoe'!T52+'5A2C_ISL'!T52+'5A2D_Avoyelles'!T52+'5A2E_Delhi'!T52+'5A2F_BelleChasse'!T52+'5A2H_MAX'!T52</f>
        <v>0</v>
      </c>
      <c r="U52" s="13">
        <f>'5A2A_NewVision'!U52+'5A2B_Glencoe'!U52+'5A2C_ISL'!U52+'5A2D_Avoyelles'!U52+'5A2E_Delhi'!U52+'5A2F_BelleChasse'!U52+'5A2H_MAX'!U52</f>
        <v>0</v>
      </c>
      <c r="V52" s="13">
        <f>'5A2A_NewVision'!V52+'5A2B_Glencoe'!V52+'5A2C_ISL'!V52+'5A2D_Avoyelles'!V52+'5A2E_Delhi'!V52+'5A2F_BelleChasse'!V52+'5A2H_MAX'!V52</f>
        <v>0</v>
      </c>
      <c r="W52" s="14">
        <f>'5A2A_NewVision'!W52+'5A2B_Glencoe'!W52+'5A2C_ISL'!W52+'5A2D_Avoyelles'!W52+'5A2E_Delhi'!W52+'5A2F_BelleChasse'!W52+'5A2H_MAX'!W52</f>
        <v>0</v>
      </c>
      <c r="X52" s="20">
        <f>'5A2A_NewVision'!X52+'5A2B_Glencoe'!X52+'5A2C_ISL'!X52+'5A2D_Avoyelles'!X52+'5A2E_Delhi'!X52+'5A2F_BelleChasse'!X52+'5A2H_MAX'!X52</f>
        <v>0</v>
      </c>
      <c r="Y52" s="17">
        <f>'5A2A_NewVision'!Y52+'5A2B_Glencoe'!Y52+'5A2C_ISL'!Y52+'5A2D_Avoyelles'!Y52+'5A2E_Delhi'!Y52+'5A2F_BelleChasse'!Y52+'5A2H_MAX'!Y52</f>
        <v>0</v>
      </c>
      <c r="Z52" s="20">
        <f>'5A2A_NewVision'!Z52+'5A2B_Glencoe'!Z52+'5A2C_ISL'!Z52+'5A2D_Avoyelles'!Z52+'5A2E_Delhi'!Z52+'5A2F_BelleChasse'!Z52+'5A2H_MAX'!Z52</f>
        <v>0</v>
      </c>
      <c r="AA52" s="13">
        <f>'5A2A_NewVision'!AA52+'5A2B_Glencoe'!AA52+'5A2C_ISL'!AA52+'5A2D_Avoyelles'!AA52+'5A2E_Delhi'!AA52+'5A2F_BelleChasse'!AA52+'5A2H_MAX'!AA52</f>
        <v>0</v>
      </c>
      <c r="AB52" s="20">
        <f>'5A2A_NewVision'!AB52+'5A2B_Glencoe'!AB52+'5A2C_ISL'!AB52+'5A2D_Avoyelles'!AB52+'5A2E_Delhi'!AB52+'5A2F_BelleChasse'!AB52+'5A2H_MAX'!AB52</f>
        <v>0</v>
      </c>
      <c r="AC52" s="13">
        <f>'5A2A_NewVision'!AC52+'5A2B_Glencoe'!AC52+'5A2C_ISL'!AC52+'5A2D_Avoyelles'!AC52+'5A2E_Delhi'!AC52+'5A2F_BelleChasse'!AC52+'5A2H_MAX'!AC52</f>
        <v>0</v>
      </c>
      <c r="AD52" s="13">
        <f>'5A2A_NewVision'!AD52+'5A2B_Glencoe'!AD52+'5A2C_ISL'!AD52+'5A2D_Avoyelles'!AD52+'5A2E_Delhi'!AD52+'5A2F_BelleChasse'!AD52+'5A2H_MAX'!AD52</f>
        <v>0</v>
      </c>
      <c r="AE52" s="20">
        <f>'5A2A_NewVision'!AE52+'5A2B_Glencoe'!AE52+'5A2C_ISL'!AE52+'5A2D_Avoyelles'!AE52+'5A2E_Delhi'!AE52+'5A2F_BelleChasse'!AE52+'5A2H_MAX'!AE52</f>
        <v>0</v>
      </c>
      <c r="AF52" s="24">
        <f>'5A2A_NewVision'!AF52+'5A2B_Glencoe'!AF52+'5A2C_ISL'!AF52+'5A2D_Avoyelles'!AF52+'5A2E_Delhi'!AF52+'5A2F_BelleChasse'!AF52+'5A2H_MAX'!AF52</f>
        <v>0</v>
      </c>
    </row>
    <row r="53" spans="1:32" ht="16.149999999999999" customHeight="1" x14ac:dyDescent="0.2">
      <c r="A53" s="7">
        <v>47</v>
      </c>
      <c r="B53" s="8" t="s">
        <v>51</v>
      </c>
      <c r="C53" s="187">
        <f>'5A2A_NewVision'!C53+'5A2B_Glencoe'!C53+'5A2C_ISL'!C53+'5A2D_Avoyelles'!C53+'5A2E_Delhi'!C53+'5A2F_BelleChasse'!C53+'5A2H_MAX'!C53</f>
        <v>0</v>
      </c>
      <c r="D53" s="9">
        <f>'9_Per Pupil Summary'!O52</f>
        <v>16732.185915348928</v>
      </c>
      <c r="E53" s="18">
        <f>'5A2A_NewVision'!E53+'5A2B_Glencoe'!E53+'5A2C_ISL'!E53+'5A2D_Avoyelles'!E53+'5A2E_Delhi'!E53+'5A2F_BelleChasse'!E53+'5A2H_MAX'!E53</f>
        <v>0</v>
      </c>
      <c r="F53" s="18"/>
      <c r="G53" s="18">
        <f>'5A2A_NewVision'!G53+'5A2B_Glencoe'!G53+'5A2C_ISL'!G53+'5A2D_Avoyelles'!G53+'5A2E_Delhi'!G53+'5A2F_BelleChasse'!G53+'5A2H_MAX'!G53</f>
        <v>0</v>
      </c>
      <c r="H53" s="200">
        <f>'5A2A_NewVision'!H53+'5A2B_Glencoe'!H53+'5A2C_ISL'!H53+'5A2D_Avoyelles'!H53+'5A2E_Delhi'!H53+'5A2F_BelleChasse'!H53+'5A2H_MAX'!H53</f>
        <v>0</v>
      </c>
      <c r="I53" s="9">
        <f>'9_Per Pupil Summary'!I52</f>
        <v>260.98893858606624</v>
      </c>
      <c r="J53" s="18">
        <f>'5A2A_NewVision'!J53+'5A2B_Glencoe'!J53+'5A2C_ISL'!J53+'5A2D_Avoyelles'!J53+'5A2E_Delhi'!J53+'5A2F_BelleChasse'!J53+'5A2H_MAX'!J53</f>
        <v>0</v>
      </c>
      <c r="K53" s="200">
        <f>'5A2A_NewVision'!K53+'5A2B_Glencoe'!K53+'5A2C_ISL'!K53+'5A2D_Avoyelles'!K53+'5A2E_Delhi'!K53+'5A2F_BelleChasse'!K53+'5A2H_MAX'!K53</f>
        <v>0</v>
      </c>
      <c r="L53" s="9">
        <f>'9_Per Pupil Summary'!J52</f>
        <v>71.178801432563517</v>
      </c>
      <c r="M53" s="18">
        <f>'5A2A_NewVision'!M53+'5A2B_Glencoe'!M53+'5A2C_ISL'!M53+'5A2D_Avoyelles'!M53+'5A2E_Delhi'!M53+'5A2F_BelleChasse'!M53+'5A2H_MAX'!M53</f>
        <v>0</v>
      </c>
      <c r="N53" s="200">
        <f>'5A2A_NewVision'!N53+'5A2B_Glencoe'!N53+'5A2C_ISL'!N53+'5A2D_Avoyelles'!N53+'5A2E_Delhi'!N53+'5A2F_BelleChasse'!N53+'5A2H_MAX'!N53</f>
        <v>0</v>
      </c>
      <c r="O53" s="9">
        <f>'9_Per Pupil Summary'!K52</f>
        <v>1779.4700358140881</v>
      </c>
      <c r="P53" s="18">
        <f>'5A2A_NewVision'!P53+'5A2B_Glencoe'!P53+'5A2C_ISL'!P53+'5A2D_Avoyelles'!P53+'5A2E_Delhi'!P53+'5A2F_BelleChasse'!P53+'5A2H_MAX'!P53</f>
        <v>0</v>
      </c>
      <c r="Q53" s="200">
        <f>'5A2A_NewVision'!Q53+'5A2B_Glencoe'!Q53+'5A2C_ISL'!Q53+'5A2D_Avoyelles'!Q53+'5A2E_Delhi'!Q53+'5A2F_BelleChasse'!Q53+'5A2H_MAX'!Q53</f>
        <v>0</v>
      </c>
      <c r="R53" s="9">
        <f>'9_Per Pupil Summary'!L52</f>
        <v>711.78801432563512</v>
      </c>
      <c r="S53" s="18">
        <f>'5A2A_NewVision'!S53+'5A2B_Glencoe'!S53+'5A2C_ISL'!S53+'5A2D_Avoyelles'!S53+'5A2E_Delhi'!S53+'5A2F_BelleChasse'!S53+'5A2H_MAX'!S53</f>
        <v>0</v>
      </c>
      <c r="T53" s="21">
        <f>'5A2A_NewVision'!T53+'5A2B_Glencoe'!T53+'5A2C_ISL'!T53+'5A2D_Avoyelles'!T53+'5A2E_Delhi'!T53+'5A2F_BelleChasse'!T53+'5A2H_MAX'!T53</f>
        <v>0</v>
      </c>
      <c r="U53" s="9">
        <f>'5A2A_NewVision'!U53+'5A2B_Glencoe'!U53+'5A2C_ISL'!U53+'5A2D_Avoyelles'!U53+'5A2E_Delhi'!U53+'5A2F_BelleChasse'!U53+'5A2H_MAX'!U53</f>
        <v>0</v>
      </c>
      <c r="V53" s="9">
        <f>'5A2A_NewVision'!V53+'5A2B_Glencoe'!V53+'5A2C_ISL'!V53+'5A2D_Avoyelles'!V53+'5A2E_Delhi'!V53+'5A2F_BelleChasse'!V53+'5A2H_MAX'!V53</f>
        <v>0</v>
      </c>
      <c r="W53" s="10">
        <f>'5A2A_NewVision'!W53+'5A2B_Glencoe'!W53+'5A2C_ISL'!W53+'5A2D_Avoyelles'!W53+'5A2E_Delhi'!W53+'5A2F_BelleChasse'!W53+'5A2H_MAX'!W53</f>
        <v>0</v>
      </c>
      <c r="X53" s="21">
        <f>'5A2A_NewVision'!X53+'5A2B_Glencoe'!X53+'5A2C_ISL'!X53+'5A2D_Avoyelles'!X53+'5A2E_Delhi'!X53+'5A2F_BelleChasse'!X53+'5A2H_MAX'!X53</f>
        <v>0</v>
      </c>
      <c r="Y53" s="18">
        <f>'5A2A_NewVision'!Y53+'5A2B_Glencoe'!Y53+'5A2C_ISL'!Y53+'5A2D_Avoyelles'!Y53+'5A2E_Delhi'!Y53+'5A2F_BelleChasse'!Y53+'5A2H_MAX'!Y53</f>
        <v>0</v>
      </c>
      <c r="Z53" s="21">
        <f>'5A2A_NewVision'!Z53+'5A2B_Glencoe'!Z53+'5A2C_ISL'!Z53+'5A2D_Avoyelles'!Z53+'5A2E_Delhi'!Z53+'5A2F_BelleChasse'!Z53+'5A2H_MAX'!Z53</f>
        <v>0</v>
      </c>
      <c r="AA53" s="9">
        <f>'5A2A_NewVision'!AA53+'5A2B_Glencoe'!AA53+'5A2C_ISL'!AA53+'5A2D_Avoyelles'!AA53+'5A2E_Delhi'!AA53+'5A2F_BelleChasse'!AA53+'5A2H_MAX'!AA53</f>
        <v>0</v>
      </c>
      <c r="AB53" s="21">
        <f>'5A2A_NewVision'!AB53+'5A2B_Glencoe'!AB53+'5A2C_ISL'!AB53+'5A2D_Avoyelles'!AB53+'5A2E_Delhi'!AB53+'5A2F_BelleChasse'!AB53+'5A2H_MAX'!AB53</f>
        <v>0</v>
      </c>
      <c r="AC53" s="9">
        <f>'5A2A_NewVision'!AC53+'5A2B_Glencoe'!AC53+'5A2C_ISL'!AC53+'5A2D_Avoyelles'!AC53+'5A2E_Delhi'!AC53+'5A2F_BelleChasse'!AC53+'5A2H_MAX'!AC53</f>
        <v>0</v>
      </c>
      <c r="AD53" s="9">
        <f>'5A2A_NewVision'!AD53+'5A2B_Glencoe'!AD53+'5A2C_ISL'!AD53+'5A2D_Avoyelles'!AD53+'5A2E_Delhi'!AD53+'5A2F_BelleChasse'!AD53+'5A2H_MAX'!AD53</f>
        <v>0</v>
      </c>
      <c r="AE53" s="21">
        <f>'5A2A_NewVision'!AE53+'5A2B_Glencoe'!AE53+'5A2C_ISL'!AE53+'5A2D_Avoyelles'!AE53+'5A2E_Delhi'!AE53+'5A2F_BelleChasse'!AE53+'5A2H_MAX'!AE53</f>
        <v>0</v>
      </c>
      <c r="AF53" s="25">
        <f>'5A2A_NewVision'!AF53+'5A2B_Glencoe'!AF53+'5A2C_ISL'!AF53+'5A2D_Avoyelles'!AF53+'5A2E_Delhi'!AF53+'5A2F_BelleChasse'!AF53+'5A2H_MAX'!AF53</f>
        <v>0</v>
      </c>
    </row>
    <row r="54" spans="1:32" ht="16.149999999999999" customHeight="1" x14ac:dyDescent="0.2">
      <c r="A54" s="7">
        <v>48</v>
      </c>
      <c r="B54" s="8" t="s">
        <v>89</v>
      </c>
      <c r="C54" s="187">
        <f>'5A2A_NewVision'!C54+'5A2B_Glencoe'!C54+'5A2C_ISL'!C54+'5A2D_Avoyelles'!C54+'5A2E_Delhi'!C54+'5A2F_BelleChasse'!C54+'5A2H_MAX'!C54</f>
        <v>0</v>
      </c>
      <c r="D54" s="9">
        <f>'9_Per Pupil Summary'!O53</f>
        <v>15573.920206841791</v>
      </c>
      <c r="E54" s="18">
        <f>'5A2A_NewVision'!E54+'5A2B_Glencoe'!E54+'5A2C_ISL'!E54+'5A2D_Avoyelles'!E54+'5A2E_Delhi'!E54+'5A2F_BelleChasse'!E54+'5A2H_MAX'!E54</f>
        <v>0</v>
      </c>
      <c r="F54" s="18"/>
      <c r="G54" s="18">
        <f>'5A2A_NewVision'!G54+'5A2B_Glencoe'!G54+'5A2C_ISL'!G54+'5A2D_Avoyelles'!G54+'5A2E_Delhi'!G54+'5A2F_BelleChasse'!G54+'5A2H_MAX'!G54</f>
        <v>0</v>
      </c>
      <c r="H54" s="200">
        <f>'5A2A_NewVision'!H54+'5A2B_Glencoe'!H54+'5A2C_ISL'!H54+'5A2D_Avoyelles'!H54+'5A2E_Delhi'!H54+'5A2F_BelleChasse'!H54+'5A2H_MAX'!H54</f>
        <v>0</v>
      </c>
      <c r="I54" s="9">
        <f>'9_Per Pupil Summary'!I53</f>
        <v>502.97359229418481</v>
      </c>
      <c r="J54" s="18">
        <f>'5A2A_NewVision'!J54+'5A2B_Glencoe'!J54+'5A2C_ISL'!J54+'5A2D_Avoyelles'!J54+'5A2E_Delhi'!J54+'5A2F_BelleChasse'!J54+'5A2H_MAX'!J54</f>
        <v>0</v>
      </c>
      <c r="K54" s="200">
        <f>'5A2A_NewVision'!K54+'5A2B_Glencoe'!K54+'5A2C_ISL'!K54+'5A2D_Avoyelles'!K54+'5A2E_Delhi'!K54+'5A2F_BelleChasse'!K54+'5A2H_MAX'!K54</f>
        <v>0</v>
      </c>
      <c r="L54" s="9">
        <f>'9_Per Pupil Summary'!J53</f>
        <v>137.17461608023223</v>
      </c>
      <c r="M54" s="18">
        <f>'5A2A_NewVision'!M54+'5A2B_Glencoe'!M54+'5A2C_ISL'!M54+'5A2D_Avoyelles'!M54+'5A2E_Delhi'!M54+'5A2F_BelleChasse'!M54+'5A2H_MAX'!M54</f>
        <v>0</v>
      </c>
      <c r="N54" s="200">
        <f>'5A2A_NewVision'!N54+'5A2B_Glencoe'!N54+'5A2C_ISL'!N54+'5A2D_Avoyelles'!N54+'5A2E_Delhi'!N54+'5A2F_BelleChasse'!N54+'5A2H_MAX'!N54</f>
        <v>0</v>
      </c>
      <c r="O54" s="9">
        <f>'9_Per Pupil Summary'!K53</f>
        <v>3429.3654020058052</v>
      </c>
      <c r="P54" s="18">
        <f>'5A2A_NewVision'!P54+'5A2B_Glencoe'!P54+'5A2C_ISL'!P54+'5A2D_Avoyelles'!P54+'5A2E_Delhi'!P54+'5A2F_BelleChasse'!P54+'5A2H_MAX'!P54</f>
        <v>0</v>
      </c>
      <c r="Q54" s="200">
        <f>'5A2A_NewVision'!Q54+'5A2B_Glencoe'!Q54+'5A2C_ISL'!Q54+'5A2D_Avoyelles'!Q54+'5A2E_Delhi'!Q54+'5A2F_BelleChasse'!Q54+'5A2H_MAX'!Q54</f>
        <v>0</v>
      </c>
      <c r="R54" s="9">
        <f>'9_Per Pupil Summary'!L53</f>
        <v>1371.7461608023218</v>
      </c>
      <c r="S54" s="18">
        <f>'5A2A_NewVision'!S54+'5A2B_Glencoe'!S54+'5A2C_ISL'!S54+'5A2D_Avoyelles'!S54+'5A2E_Delhi'!S54+'5A2F_BelleChasse'!S54+'5A2H_MAX'!S54</f>
        <v>0</v>
      </c>
      <c r="T54" s="21">
        <f>'5A2A_NewVision'!T54+'5A2B_Glencoe'!T54+'5A2C_ISL'!T54+'5A2D_Avoyelles'!T54+'5A2E_Delhi'!T54+'5A2F_BelleChasse'!T54+'5A2H_MAX'!T54</f>
        <v>0</v>
      </c>
      <c r="U54" s="9">
        <f>'5A2A_NewVision'!U54+'5A2B_Glencoe'!U54+'5A2C_ISL'!U54+'5A2D_Avoyelles'!U54+'5A2E_Delhi'!U54+'5A2F_BelleChasse'!U54+'5A2H_MAX'!U54</f>
        <v>0</v>
      </c>
      <c r="V54" s="9">
        <f>'5A2A_NewVision'!V54+'5A2B_Glencoe'!V54+'5A2C_ISL'!V54+'5A2D_Avoyelles'!V54+'5A2E_Delhi'!V54+'5A2F_BelleChasse'!V54+'5A2H_MAX'!V54</f>
        <v>0</v>
      </c>
      <c r="W54" s="10">
        <f>'5A2A_NewVision'!W54+'5A2B_Glencoe'!W54+'5A2C_ISL'!W54+'5A2D_Avoyelles'!W54+'5A2E_Delhi'!W54+'5A2F_BelleChasse'!W54+'5A2H_MAX'!W54</f>
        <v>0</v>
      </c>
      <c r="X54" s="21">
        <f>'5A2A_NewVision'!X54+'5A2B_Glencoe'!X54+'5A2C_ISL'!X54+'5A2D_Avoyelles'!X54+'5A2E_Delhi'!X54+'5A2F_BelleChasse'!X54+'5A2H_MAX'!X54</f>
        <v>0</v>
      </c>
      <c r="Y54" s="18">
        <f>'5A2A_NewVision'!Y54+'5A2B_Glencoe'!Y54+'5A2C_ISL'!Y54+'5A2D_Avoyelles'!Y54+'5A2E_Delhi'!Y54+'5A2F_BelleChasse'!Y54+'5A2H_MAX'!Y54</f>
        <v>0</v>
      </c>
      <c r="Z54" s="21">
        <f>'5A2A_NewVision'!Z54+'5A2B_Glencoe'!Z54+'5A2C_ISL'!Z54+'5A2D_Avoyelles'!Z54+'5A2E_Delhi'!Z54+'5A2F_BelleChasse'!Z54+'5A2H_MAX'!Z54</f>
        <v>0</v>
      </c>
      <c r="AA54" s="9">
        <f>'5A2A_NewVision'!AA54+'5A2B_Glencoe'!AA54+'5A2C_ISL'!AA54+'5A2D_Avoyelles'!AA54+'5A2E_Delhi'!AA54+'5A2F_BelleChasse'!AA54+'5A2H_MAX'!AA54</f>
        <v>0</v>
      </c>
      <c r="AB54" s="21">
        <f>'5A2A_NewVision'!AB54+'5A2B_Glencoe'!AB54+'5A2C_ISL'!AB54+'5A2D_Avoyelles'!AB54+'5A2E_Delhi'!AB54+'5A2F_BelleChasse'!AB54+'5A2H_MAX'!AB54</f>
        <v>0</v>
      </c>
      <c r="AC54" s="9">
        <f>'5A2A_NewVision'!AC54+'5A2B_Glencoe'!AC54+'5A2C_ISL'!AC54+'5A2D_Avoyelles'!AC54+'5A2E_Delhi'!AC54+'5A2F_BelleChasse'!AC54+'5A2H_MAX'!AC54</f>
        <v>0</v>
      </c>
      <c r="AD54" s="9">
        <f>'5A2A_NewVision'!AD54+'5A2B_Glencoe'!AD54+'5A2C_ISL'!AD54+'5A2D_Avoyelles'!AD54+'5A2E_Delhi'!AD54+'5A2F_BelleChasse'!AD54+'5A2H_MAX'!AD54</f>
        <v>0</v>
      </c>
      <c r="AE54" s="21">
        <f>'5A2A_NewVision'!AE54+'5A2B_Glencoe'!AE54+'5A2C_ISL'!AE54+'5A2D_Avoyelles'!AE54+'5A2E_Delhi'!AE54+'5A2F_BelleChasse'!AE54+'5A2H_MAX'!AE54</f>
        <v>0</v>
      </c>
      <c r="AF54" s="25">
        <f>'5A2A_NewVision'!AF54+'5A2B_Glencoe'!AF54+'5A2C_ISL'!AF54+'5A2D_Avoyelles'!AF54+'5A2E_Delhi'!AF54+'5A2F_BelleChasse'!AF54+'5A2H_MAX'!AF54</f>
        <v>0</v>
      </c>
    </row>
    <row r="55" spans="1:32" ht="16.149999999999999" customHeight="1" x14ac:dyDescent="0.2">
      <c r="A55" s="7">
        <v>49</v>
      </c>
      <c r="B55" s="8" t="s">
        <v>52</v>
      </c>
      <c r="C55" s="187">
        <f>'5A2A_NewVision'!C55+'5A2B_Glencoe'!C55+'5A2C_ISL'!C55+'5A2D_Avoyelles'!C55+'5A2E_Delhi'!C55+'5A2F_BelleChasse'!C55+'5A2H_MAX'!C55</f>
        <v>0</v>
      </c>
      <c r="D55" s="9">
        <f>'9_Per Pupil Summary'!O54</f>
        <v>7705.1989537563404</v>
      </c>
      <c r="E55" s="18">
        <f>'5A2A_NewVision'!E55+'5A2B_Glencoe'!E55+'5A2C_ISL'!E55+'5A2D_Avoyelles'!E55+'5A2E_Delhi'!E55+'5A2F_BelleChasse'!E55+'5A2H_MAX'!E55</f>
        <v>0</v>
      </c>
      <c r="F55" s="18"/>
      <c r="G55" s="18">
        <f>'5A2A_NewVision'!G55+'5A2B_Glencoe'!G55+'5A2C_ISL'!G55+'5A2D_Avoyelles'!G55+'5A2E_Delhi'!G55+'5A2F_BelleChasse'!G55+'5A2H_MAX'!G55</f>
        <v>0</v>
      </c>
      <c r="H55" s="200">
        <f>'5A2A_NewVision'!H55+'5A2B_Glencoe'!H55+'5A2C_ISL'!H55+'5A2D_Avoyelles'!H55+'5A2E_Delhi'!H55+'5A2F_BelleChasse'!H55+'5A2H_MAX'!H55</f>
        <v>0</v>
      </c>
      <c r="I55" s="9">
        <f>'9_Per Pupil Summary'!I54</f>
        <v>658.35492984546374</v>
      </c>
      <c r="J55" s="18">
        <f>'5A2A_NewVision'!J55+'5A2B_Glencoe'!J55+'5A2C_ISL'!J55+'5A2D_Avoyelles'!J55+'5A2E_Delhi'!J55+'5A2F_BelleChasse'!J55+'5A2H_MAX'!J55</f>
        <v>0</v>
      </c>
      <c r="K55" s="200">
        <f>'5A2A_NewVision'!K55+'5A2B_Glencoe'!K55+'5A2C_ISL'!K55+'5A2D_Avoyelles'!K55+'5A2E_Delhi'!K55+'5A2F_BelleChasse'!K55+'5A2H_MAX'!K55</f>
        <v>0</v>
      </c>
      <c r="L55" s="9">
        <f>'9_Per Pupil Summary'!J54</f>
        <v>179.55134450330829</v>
      </c>
      <c r="M55" s="18">
        <f>'5A2A_NewVision'!M55+'5A2B_Glencoe'!M55+'5A2C_ISL'!M55+'5A2D_Avoyelles'!M55+'5A2E_Delhi'!M55+'5A2F_BelleChasse'!M55+'5A2H_MAX'!M55</f>
        <v>0</v>
      </c>
      <c r="N55" s="200">
        <f>'5A2A_NewVision'!N55+'5A2B_Glencoe'!N55+'5A2C_ISL'!N55+'5A2D_Avoyelles'!N55+'5A2E_Delhi'!N55+'5A2F_BelleChasse'!N55+'5A2H_MAX'!N55</f>
        <v>0</v>
      </c>
      <c r="O55" s="9">
        <f>'9_Per Pupil Summary'!K54</f>
        <v>4488.7836125827071</v>
      </c>
      <c r="P55" s="18">
        <f>'5A2A_NewVision'!P55+'5A2B_Glencoe'!P55+'5A2C_ISL'!P55+'5A2D_Avoyelles'!P55+'5A2E_Delhi'!P55+'5A2F_BelleChasse'!P55+'5A2H_MAX'!P55</f>
        <v>0</v>
      </c>
      <c r="Q55" s="200">
        <f>'5A2A_NewVision'!Q55+'5A2B_Glencoe'!Q55+'5A2C_ISL'!Q55+'5A2D_Avoyelles'!Q55+'5A2E_Delhi'!Q55+'5A2F_BelleChasse'!Q55+'5A2H_MAX'!Q55</f>
        <v>0</v>
      </c>
      <c r="R55" s="9">
        <f>'9_Per Pupil Summary'!L54</f>
        <v>1795.5134450330825</v>
      </c>
      <c r="S55" s="18">
        <f>'5A2A_NewVision'!S55+'5A2B_Glencoe'!S55+'5A2C_ISL'!S55+'5A2D_Avoyelles'!S55+'5A2E_Delhi'!S55+'5A2F_BelleChasse'!S55+'5A2H_MAX'!S55</f>
        <v>0</v>
      </c>
      <c r="T55" s="21">
        <f>'5A2A_NewVision'!T55+'5A2B_Glencoe'!T55+'5A2C_ISL'!T55+'5A2D_Avoyelles'!T55+'5A2E_Delhi'!T55+'5A2F_BelleChasse'!T55+'5A2H_MAX'!T55</f>
        <v>0</v>
      </c>
      <c r="U55" s="9">
        <f>'5A2A_NewVision'!U55+'5A2B_Glencoe'!U55+'5A2C_ISL'!U55+'5A2D_Avoyelles'!U55+'5A2E_Delhi'!U55+'5A2F_BelleChasse'!U55+'5A2H_MAX'!U55</f>
        <v>0</v>
      </c>
      <c r="V55" s="9">
        <f>'5A2A_NewVision'!V55+'5A2B_Glencoe'!V55+'5A2C_ISL'!V55+'5A2D_Avoyelles'!V55+'5A2E_Delhi'!V55+'5A2F_BelleChasse'!V55+'5A2H_MAX'!V55</f>
        <v>0</v>
      </c>
      <c r="W55" s="10">
        <f>'5A2A_NewVision'!W55+'5A2B_Glencoe'!W55+'5A2C_ISL'!W55+'5A2D_Avoyelles'!W55+'5A2E_Delhi'!W55+'5A2F_BelleChasse'!W55+'5A2H_MAX'!W55</f>
        <v>0</v>
      </c>
      <c r="X55" s="21">
        <f>'5A2A_NewVision'!X55+'5A2B_Glencoe'!X55+'5A2C_ISL'!X55+'5A2D_Avoyelles'!X55+'5A2E_Delhi'!X55+'5A2F_BelleChasse'!X55+'5A2H_MAX'!X55</f>
        <v>0</v>
      </c>
      <c r="Y55" s="18">
        <f>'5A2A_NewVision'!Y55+'5A2B_Glencoe'!Y55+'5A2C_ISL'!Y55+'5A2D_Avoyelles'!Y55+'5A2E_Delhi'!Y55+'5A2F_BelleChasse'!Y55+'5A2H_MAX'!Y55</f>
        <v>0</v>
      </c>
      <c r="Z55" s="21">
        <f>'5A2A_NewVision'!Z55+'5A2B_Glencoe'!Z55+'5A2C_ISL'!Z55+'5A2D_Avoyelles'!Z55+'5A2E_Delhi'!Z55+'5A2F_BelleChasse'!Z55+'5A2H_MAX'!Z55</f>
        <v>0</v>
      </c>
      <c r="AA55" s="9">
        <f>'5A2A_NewVision'!AA55+'5A2B_Glencoe'!AA55+'5A2C_ISL'!AA55+'5A2D_Avoyelles'!AA55+'5A2E_Delhi'!AA55+'5A2F_BelleChasse'!AA55+'5A2H_MAX'!AA55</f>
        <v>0</v>
      </c>
      <c r="AB55" s="21">
        <f>'5A2A_NewVision'!AB55+'5A2B_Glencoe'!AB55+'5A2C_ISL'!AB55+'5A2D_Avoyelles'!AB55+'5A2E_Delhi'!AB55+'5A2F_BelleChasse'!AB55+'5A2H_MAX'!AB55</f>
        <v>0</v>
      </c>
      <c r="AC55" s="9">
        <f>'5A2A_NewVision'!AC55+'5A2B_Glencoe'!AC55+'5A2C_ISL'!AC55+'5A2D_Avoyelles'!AC55+'5A2E_Delhi'!AC55+'5A2F_BelleChasse'!AC55+'5A2H_MAX'!AC55</f>
        <v>0</v>
      </c>
      <c r="AD55" s="9">
        <f>'5A2A_NewVision'!AD55+'5A2B_Glencoe'!AD55+'5A2C_ISL'!AD55+'5A2D_Avoyelles'!AD55+'5A2E_Delhi'!AD55+'5A2F_BelleChasse'!AD55+'5A2H_MAX'!AD55</f>
        <v>0</v>
      </c>
      <c r="AE55" s="21">
        <f>'5A2A_NewVision'!AE55+'5A2B_Glencoe'!AE55+'5A2C_ISL'!AE55+'5A2D_Avoyelles'!AE55+'5A2E_Delhi'!AE55+'5A2F_BelleChasse'!AE55+'5A2H_MAX'!AE55</f>
        <v>0</v>
      </c>
      <c r="AF55" s="25">
        <f>'5A2A_NewVision'!AF55+'5A2B_Glencoe'!AF55+'5A2C_ISL'!AF55+'5A2D_Avoyelles'!AF55+'5A2E_Delhi'!AF55+'5A2F_BelleChasse'!AF55+'5A2H_MAX'!AF55</f>
        <v>0</v>
      </c>
    </row>
    <row r="56" spans="1:32" ht="16.149999999999999" customHeight="1" x14ac:dyDescent="0.2">
      <c r="A56" s="2">
        <v>50</v>
      </c>
      <c r="B56" s="3" t="s">
        <v>53</v>
      </c>
      <c r="C56" s="188">
        <f>'5A2A_NewVision'!C56+'5A2B_Glencoe'!C56+'5A2C_ISL'!C56+'5A2D_Avoyelles'!C56+'5A2E_Delhi'!C56+'5A2F_BelleChasse'!C56+'5A2H_MAX'!C56</f>
        <v>0</v>
      </c>
      <c r="D56" s="4">
        <f>'9_Per Pupil Summary'!O55</f>
        <v>8434.8150225863264</v>
      </c>
      <c r="E56" s="19">
        <f>'5A2A_NewVision'!E56+'5A2B_Glencoe'!E56+'5A2C_ISL'!E56+'5A2D_Avoyelles'!E56+'5A2E_Delhi'!E56+'5A2F_BelleChasse'!E56+'5A2H_MAX'!E56</f>
        <v>0</v>
      </c>
      <c r="F56" s="19"/>
      <c r="G56" s="19">
        <f>'5A2A_NewVision'!G56+'5A2B_Glencoe'!G56+'5A2C_ISL'!G56+'5A2D_Avoyelles'!G56+'5A2E_Delhi'!G56+'5A2F_BelleChasse'!G56+'5A2H_MAX'!G56</f>
        <v>0</v>
      </c>
      <c r="H56" s="201">
        <f>'5A2A_NewVision'!H56+'5A2B_Glencoe'!H56+'5A2C_ISL'!H56+'5A2D_Avoyelles'!H56+'5A2E_Delhi'!H56+'5A2F_BelleChasse'!H56+'5A2H_MAX'!H56</f>
        <v>0</v>
      </c>
      <c r="I56" s="4">
        <f>'9_Per Pupil Summary'!I55</f>
        <v>638.69046523610371</v>
      </c>
      <c r="J56" s="19">
        <f>'5A2A_NewVision'!J56+'5A2B_Glencoe'!J56+'5A2C_ISL'!J56+'5A2D_Avoyelles'!J56+'5A2E_Delhi'!J56+'5A2F_BelleChasse'!J56+'5A2H_MAX'!J56</f>
        <v>0</v>
      </c>
      <c r="K56" s="201">
        <f>'5A2A_NewVision'!K56+'5A2B_Glencoe'!K56+'5A2C_ISL'!K56+'5A2D_Avoyelles'!K56+'5A2E_Delhi'!K56+'5A2F_BelleChasse'!K56+'5A2H_MAX'!K56</f>
        <v>0</v>
      </c>
      <c r="L56" s="4">
        <f>'9_Per Pupil Summary'!J55</f>
        <v>174.18830870075553</v>
      </c>
      <c r="M56" s="19">
        <f>'5A2A_NewVision'!M56+'5A2B_Glencoe'!M56+'5A2C_ISL'!M56+'5A2D_Avoyelles'!M56+'5A2E_Delhi'!M56+'5A2F_BelleChasse'!M56+'5A2H_MAX'!M56</f>
        <v>0</v>
      </c>
      <c r="N56" s="201">
        <f>'5A2A_NewVision'!N56+'5A2B_Glencoe'!N56+'5A2C_ISL'!N56+'5A2D_Avoyelles'!N56+'5A2E_Delhi'!N56+'5A2F_BelleChasse'!N56+'5A2H_MAX'!N56</f>
        <v>0</v>
      </c>
      <c r="O56" s="4">
        <f>'9_Per Pupil Summary'!K55</f>
        <v>4354.7077175188879</v>
      </c>
      <c r="P56" s="19">
        <f>'5A2A_NewVision'!P56+'5A2B_Glencoe'!P56+'5A2C_ISL'!P56+'5A2D_Avoyelles'!P56+'5A2E_Delhi'!P56+'5A2F_BelleChasse'!P56+'5A2H_MAX'!P56</f>
        <v>0</v>
      </c>
      <c r="Q56" s="201">
        <f>'5A2A_NewVision'!Q56+'5A2B_Glencoe'!Q56+'5A2C_ISL'!Q56+'5A2D_Avoyelles'!Q56+'5A2E_Delhi'!Q56+'5A2F_BelleChasse'!Q56+'5A2H_MAX'!Q56</f>
        <v>0</v>
      </c>
      <c r="R56" s="4">
        <f>'9_Per Pupil Summary'!L55</f>
        <v>1741.8830870075551</v>
      </c>
      <c r="S56" s="19">
        <f>'5A2A_NewVision'!S56+'5A2B_Glencoe'!S56+'5A2C_ISL'!S56+'5A2D_Avoyelles'!S56+'5A2E_Delhi'!S56+'5A2F_BelleChasse'!S56+'5A2H_MAX'!S56</f>
        <v>0</v>
      </c>
      <c r="T56" s="22">
        <f>'5A2A_NewVision'!T56+'5A2B_Glencoe'!T56+'5A2C_ISL'!T56+'5A2D_Avoyelles'!T56+'5A2E_Delhi'!T56+'5A2F_BelleChasse'!T56+'5A2H_MAX'!T56</f>
        <v>0</v>
      </c>
      <c r="U56" s="4">
        <f>'5A2A_NewVision'!U56+'5A2B_Glencoe'!U56+'5A2C_ISL'!U56+'5A2D_Avoyelles'!U56+'5A2E_Delhi'!U56+'5A2F_BelleChasse'!U56+'5A2H_MAX'!U56</f>
        <v>0</v>
      </c>
      <c r="V56" s="4">
        <f>'5A2A_NewVision'!V56+'5A2B_Glencoe'!V56+'5A2C_ISL'!V56+'5A2D_Avoyelles'!V56+'5A2E_Delhi'!V56+'5A2F_BelleChasse'!V56+'5A2H_MAX'!V56</f>
        <v>0</v>
      </c>
      <c r="W56" s="5">
        <f>'5A2A_NewVision'!W56+'5A2B_Glencoe'!W56+'5A2C_ISL'!W56+'5A2D_Avoyelles'!W56+'5A2E_Delhi'!W56+'5A2F_BelleChasse'!W56+'5A2H_MAX'!W56</f>
        <v>0</v>
      </c>
      <c r="X56" s="22">
        <f>'5A2A_NewVision'!X56+'5A2B_Glencoe'!X56+'5A2C_ISL'!X56+'5A2D_Avoyelles'!X56+'5A2E_Delhi'!X56+'5A2F_BelleChasse'!X56+'5A2H_MAX'!X56</f>
        <v>0</v>
      </c>
      <c r="Y56" s="19">
        <f>'5A2A_NewVision'!Y56+'5A2B_Glencoe'!Y56+'5A2C_ISL'!Y56+'5A2D_Avoyelles'!Y56+'5A2E_Delhi'!Y56+'5A2F_BelleChasse'!Y56+'5A2H_MAX'!Y56</f>
        <v>0</v>
      </c>
      <c r="Z56" s="22">
        <f>'5A2A_NewVision'!Z56+'5A2B_Glencoe'!Z56+'5A2C_ISL'!Z56+'5A2D_Avoyelles'!Z56+'5A2E_Delhi'!Z56+'5A2F_BelleChasse'!Z56+'5A2H_MAX'!Z56</f>
        <v>0</v>
      </c>
      <c r="AA56" s="4">
        <f>'5A2A_NewVision'!AA56+'5A2B_Glencoe'!AA56+'5A2C_ISL'!AA56+'5A2D_Avoyelles'!AA56+'5A2E_Delhi'!AA56+'5A2F_BelleChasse'!AA56+'5A2H_MAX'!AA56</f>
        <v>0</v>
      </c>
      <c r="AB56" s="22">
        <f>'5A2A_NewVision'!AB56+'5A2B_Glencoe'!AB56+'5A2C_ISL'!AB56+'5A2D_Avoyelles'!AB56+'5A2E_Delhi'!AB56+'5A2F_BelleChasse'!AB56+'5A2H_MAX'!AB56</f>
        <v>0</v>
      </c>
      <c r="AC56" s="6">
        <f>'5A2A_NewVision'!AC56+'5A2B_Glencoe'!AC56+'5A2C_ISL'!AC56+'5A2D_Avoyelles'!AC56+'5A2E_Delhi'!AC56+'5A2F_BelleChasse'!AC56+'5A2H_MAX'!AC56</f>
        <v>0</v>
      </c>
      <c r="AD56" s="4">
        <f>'5A2A_NewVision'!AD56+'5A2B_Glencoe'!AD56+'5A2C_ISL'!AD56+'5A2D_Avoyelles'!AD56+'5A2E_Delhi'!AD56+'5A2F_BelleChasse'!AD56+'5A2H_MAX'!AD56</f>
        <v>0</v>
      </c>
      <c r="AE56" s="23">
        <f>'5A2A_NewVision'!AE56+'5A2B_Glencoe'!AE56+'5A2C_ISL'!AE56+'5A2D_Avoyelles'!AE56+'5A2E_Delhi'!AE56+'5A2F_BelleChasse'!AE56+'5A2H_MAX'!AE56</f>
        <v>0</v>
      </c>
      <c r="AF56" s="23">
        <f>'5A2A_NewVision'!AF56+'5A2B_Glencoe'!AF56+'5A2C_ISL'!AF56+'5A2D_Avoyelles'!AF56+'5A2E_Delhi'!AF56+'5A2F_BelleChasse'!AF56+'5A2H_MAX'!AF56</f>
        <v>0</v>
      </c>
    </row>
    <row r="57" spans="1:32" ht="16.149999999999999" customHeight="1" x14ac:dyDescent="0.2">
      <c r="A57" s="11">
        <v>51</v>
      </c>
      <c r="B57" s="12" t="s">
        <v>54</v>
      </c>
      <c r="C57" s="186">
        <f>'5A2A_NewVision'!C57+'5A2B_Glencoe'!C57+'5A2C_ISL'!C57+'5A2D_Avoyelles'!C57+'5A2E_Delhi'!C57+'5A2F_BelleChasse'!C57+'5A2H_MAX'!C57</f>
        <v>0</v>
      </c>
      <c r="D57" s="13">
        <f>'9_Per Pupil Summary'!O56</f>
        <v>9639.0355850598971</v>
      </c>
      <c r="E57" s="17">
        <f>'5A2A_NewVision'!E57+'5A2B_Glencoe'!E57+'5A2C_ISL'!E57+'5A2D_Avoyelles'!E57+'5A2E_Delhi'!E57+'5A2F_BelleChasse'!E57+'5A2H_MAX'!E57</f>
        <v>0</v>
      </c>
      <c r="F57" s="17"/>
      <c r="G57" s="17">
        <f>'5A2A_NewVision'!G57+'5A2B_Glencoe'!G57+'5A2C_ISL'!G57+'5A2D_Avoyelles'!G57+'5A2E_Delhi'!G57+'5A2F_BelleChasse'!G57+'5A2H_MAX'!G57</f>
        <v>0</v>
      </c>
      <c r="H57" s="199">
        <f>'5A2A_NewVision'!H57+'5A2B_Glencoe'!H57+'5A2C_ISL'!H57+'5A2D_Avoyelles'!H57+'5A2E_Delhi'!H57+'5A2F_BelleChasse'!H57+'5A2H_MAX'!H57</f>
        <v>0</v>
      </c>
      <c r="I57" s="13">
        <f>'9_Per Pupil Summary'!I56</f>
        <v>618.93899761188993</v>
      </c>
      <c r="J57" s="17">
        <f>'5A2A_NewVision'!J57+'5A2B_Glencoe'!J57+'5A2C_ISL'!J57+'5A2D_Avoyelles'!J57+'5A2E_Delhi'!J57+'5A2F_BelleChasse'!J57+'5A2H_MAX'!J57</f>
        <v>0</v>
      </c>
      <c r="K57" s="199">
        <f>'5A2A_NewVision'!K57+'5A2B_Glencoe'!K57+'5A2C_ISL'!K57+'5A2D_Avoyelles'!K57+'5A2E_Delhi'!K57+'5A2F_BelleChasse'!K57+'5A2H_MAX'!K57</f>
        <v>0</v>
      </c>
      <c r="L57" s="13">
        <f>'9_Per Pupil Summary'!J56</f>
        <v>168.80154480324273</v>
      </c>
      <c r="M57" s="17">
        <f>'5A2A_NewVision'!M57+'5A2B_Glencoe'!M57+'5A2C_ISL'!M57+'5A2D_Avoyelles'!M57+'5A2E_Delhi'!M57+'5A2F_BelleChasse'!M57+'5A2H_MAX'!M57</f>
        <v>0</v>
      </c>
      <c r="N57" s="199">
        <f>'5A2A_NewVision'!N57+'5A2B_Glencoe'!N57+'5A2C_ISL'!N57+'5A2D_Avoyelles'!N57+'5A2E_Delhi'!N57+'5A2F_BelleChasse'!N57+'5A2H_MAX'!N57</f>
        <v>0</v>
      </c>
      <c r="O57" s="13">
        <f>'9_Per Pupil Summary'!K56</f>
        <v>4220.0386200810681</v>
      </c>
      <c r="P57" s="17">
        <f>'5A2A_NewVision'!P57+'5A2B_Glencoe'!P57+'5A2C_ISL'!P57+'5A2D_Avoyelles'!P57+'5A2E_Delhi'!P57+'5A2F_BelleChasse'!P57+'5A2H_MAX'!P57</f>
        <v>0</v>
      </c>
      <c r="Q57" s="199">
        <f>'5A2A_NewVision'!Q57+'5A2B_Glencoe'!Q57+'5A2C_ISL'!Q57+'5A2D_Avoyelles'!Q57+'5A2E_Delhi'!Q57+'5A2F_BelleChasse'!Q57+'5A2H_MAX'!Q57</f>
        <v>0</v>
      </c>
      <c r="R57" s="13">
        <f>'9_Per Pupil Summary'!L56</f>
        <v>1688.0154480324272</v>
      </c>
      <c r="S57" s="17">
        <f>'5A2A_NewVision'!S57+'5A2B_Glencoe'!S57+'5A2C_ISL'!S57+'5A2D_Avoyelles'!S57+'5A2E_Delhi'!S57+'5A2F_BelleChasse'!S57+'5A2H_MAX'!S57</f>
        <v>0</v>
      </c>
      <c r="T57" s="20">
        <f>'5A2A_NewVision'!T57+'5A2B_Glencoe'!T57+'5A2C_ISL'!T57+'5A2D_Avoyelles'!T57+'5A2E_Delhi'!T57+'5A2F_BelleChasse'!T57+'5A2H_MAX'!T57</f>
        <v>0</v>
      </c>
      <c r="U57" s="13">
        <f>'5A2A_NewVision'!U57+'5A2B_Glencoe'!U57+'5A2C_ISL'!U57+'5A2D_Avoyelles'!U57+'5A2E_Delhi'!U57+'5A2F_BelleChasse'!U57+'5A2H_MAX'!U57</f>
        <v>0</v>
      </c>
      <c r="V57" s="13">
        <f>'5A2A_NewVision'!V57+'5A2B_Glencoe'!V57+'5A2C_ISL'!V57+'5A2D_Avoyelles'!V57+'5A2E_Delhi'!V57+'5A2F_BelleChasse'!V57+'5A2H_MAX'!V57</f>
        <v>0</v>
      </c>
      <c r="W57" s="14">
        <f>'5A2A_NewVision'!W57+'5A2B_Glencoe'!W57+'5A2C_ISL'!W57+'5A2D_Avoyelles'!W57+'5A2E_Delhi'!W57+'5A2F_BelleChasse'!W57+'5A2H_MAX'!W57</f>
        <v>0</v>
      </c>
      <c r="X57" s="20">
        <f>'5A2A_NewVision'!X57+'5A2B_Glencoe'!X57+'5A2C_ISL'!X57+'5A2D_Avoyelles'!X57+'5A2E_Delhi'!X57+'5A2F_BelleChasse'!X57+'5A2H_MAX'!X57</f>
        <v>0</v>
      </c>
      <c r="Y57" s="17">
        <f>'5A2A_NewVision'!Y57+'5A2B_Glencoe'!Y57+'5A2C_ISL'!Y57+'5A2D_Avoyelles'!Y57+'5A2E_Delhi'!Y57+'5A2F_BelleChasse'!Y57+'5A2H_MAX'!Y57</f>
        <v>0</v>
      </c>
      <c r="Z57" s="20">
        <f>'5A2A_NewVision'!Z57+'5A2B_Glencoe'!Z57+'5A2C_ISL'!Z57+'5A2D_Avoyelles'!Z57+'5A2E_Delhi'!Z57+'5A2F_BelleChasse'!Z57+'5A2H_MAX'!Z57</f>
        <v>0</v>
      </c>
      <c r="AA57" s="13">
        <f>'5A2A_NewVision'!AA57+'5A2B_Glencoe'!AA57+'5A2C_ISL'!AA57+'5A2D_Avoyelles'!AA57+'5A2E_Delhi'!AA57+'5A2F_BelleChasse'!AA57+'5A2H_MAX'!AA57</f>
        <v>0</v>
      </c>
      <c r="AB57" s="20">
        <f>'5A2A_NewVision'!AB57+'5A2B_Glencoe'!AB57+'5A2C_ISL'!AB57+'5A2D_Avoyelles'!AB57+'5A2E_Delhi'!AB57+'5A2F_BelleChasse'!AB57+'5A2H_MAX'!AB57</f>
        <v>0</v>
      </c>
      <c r="AC57" s="13">
        <f>'5A2A_NewVision'!AC57+'5A2B_Glencoe'!AC57+'5A2C_ISL'!AC57+'5A2D_Avoyelles'!AC57+'5A2E_Delhi'!AC57+'5A2F_BelleChasse'!AC57+'5A2H_MAX'!AC57</f>
        <v>0</v>
      </c>
      <c r="AD57" s="13">
        <f>'5A2A_NewVision'!AD57+'5A2B_Glencoe'!AD57+'5A2C_ISL'!AD57+'5A2D_Avoyelles'!AD57+'5A2E_Delhi'!AD57+'5A2F_BelleChasse'!AD57+'5A2H_MAX'!AD57</f>
        <v>0</v>
      </c>
      <c r="AE57" s="20">
        <f>'5A2A_NewVision'!AE57+'5A2B_Glencoe'!AE57+'5A2C_ISL'!AE57+'5A2D_Avoyelles'!AE57+'5A2E_Delhi'!AE57+'5A2F_BelleChasse'!AE57+'5A2H_MAX'!AE57</f>
        <v>0</v>
      </c>
      <c r="AF57" s="24">
        <f>'5A2A_NewVision'!AF57+'5A2B_Glencoe'!AF57+'5A2C_ISL'!AF57+'5A2D_Avoyelles'!AF57+'5A2E_Delhi'!AF57+'5A2F_BelleChasse'!AF57+'5A2H_MAX'!AF57</f>
        <v>0</v>
      </c>
    </row>
    <row r="58" spans="1:32" ht="16.149999999999999" customHeight="1" x14ac:dyDescent="0.2">
      <c r="A58" s="7">
        <v>52</v>
      </c>
      <c r="B58" s="8" t="s">
        <v>55</v>
      </c>
      <c r="C58" s="187">
        <f>'5A2A_NewVision'!C58+'5A2B_Glencoe'!C58+'5A2C_ISL'!C58+'5A2D_Avoyelles'!C58+'5A2E_Delhi'!C58+'5A2F_BelleChasse'!C58+'5A2H_MAX'!C58</f>
        <v>0</v>
      </c>
      <c r="D58" s="9">
        <f>'9_Per Pupil Summary'!O57</f>
        <v>11366.261955406608</v>
      </c>
      <c r="E58" s="18">
        <f>'5A2A_NewVision'!E58+'5A2B_Glencoe'!E58+'5A2C_ISL'!E58+'5A2D_Avoyelles'!E58+'5A2E_Delhi'!E58+'5A2F_BelleChasse'!E58+'5A2H_MAX'!E58</f>
        <v>0</v>
      </c>
      <c r="F58" s="18"/>
      <c r="G58" s="18">
        <f>'5A2A_NewVision'!G58+'5A2B_Glencoe'!G58+'5A2C_ISL'!G58+'5A2D_Avoyelles'!G58+'5A2E_Delhi'!G58+'5A2F_BelleChasse'!G58+'5A2H_MAX'!G58</f>
        <v>0</v>
      </c>
      <c r="H58" s="200">
        <f>'5A2A_NewVision'!H58+'5A2B_Glencoe'!H58+'5A2C_ISL'!H58+'5A2D_Avoyelles'!H58+'5A2E_Delhi'!H58+'5A2F_BelleChasse'!H58+'5A2H_MAX'!H58</f>
        <v>0</v>
      </c>
      <c r="I58" s="9">
        <f>'9_Per Pupil Summary'!I57</f>
        <v>589.28878888031522</v>
      </c>
      <c r="J58" s="18">
        <f>'5A2A_NewVision'!J58+'5A2B_Glencoe'!J58+'5A2C_ISL'!J58+'5A2D_Avoyelles'!J58+'5A2E_Delhi'!J58+'5A2F_BelleChasse'!J58+'5A2H_MAX'!J58</f>
        <v>0</v>
      </c>
      <c r="K58" s="200">
        <f>'5A2A_NewVision'!K58+'5A2B_Glencoe'!K58+'5A2C_ISL'!K58+'5A2D_Avoyelles'!K58+'5A2E_Delhi'!K58+'5A2F_BelleChasse'!K58+'5A2H_MAX'!K58</f>
        <v>0</v>
      </c>
      <c r="L58" s="9">
        <f>'9_Per Pupil Summary'!J57</f>
        <v>160.71512424008597</v>
      </c>
      <c r="M58" s="18">
        <f>'5A2A_NewVision'!M58+'5A2B_Glencoe'!M58+'5A2C_ISL'!M58+'5A2D_Avoyelles'!M58+'5A2E_Delhi'!M58+'5A2F_BelleChasse'!M58+'5A2H_MAX'!M58</f>
        <v>0</v>
      </c>
      <c r="N58" s="200">
        <f>'5A2A_NewVision'!N58+'5A2B_Glencoe'!N58+'5A2C_ISL'!N58+'5A2D_Avoyelles'!N58+'5A2E_Delhi'!N58+'5A2F_BelleChasse'!N58+'5A2H_MAX'!N58</f>
        <v>0</v>
      </c>
      <c r="O58" s="9">
        <f>'9_Per Pupil Summary'!K57</f>
        <v>4017.8781060021497</v>
      </c>
      <c r="P58" s="18">
        <f>'5A2A_NewVision'!P58+'5A2B_Glencoe'!P58+'5A2C_ISL'!P58+'5A2D_Avoyelles'!P58+'5A2E_Delhi'!P58+'5A2F_BelleChasse'!P58+'5A2H_MAX'!P58</f>
        <v>0</v>
      </c>
      <c r="Q58" s="200">
        <f>'5A2A_NewVision'!Q58+'5A2B_Glencoe'!Q58+'5A2C_ISL'!Q58+'5A2D_Avoyelles'!Q58+'5A2E_Delhi'!Q58+'5A2F_BelleChasse'!Q58+'5A2H_MAX'!Q58</f>
        <v>0</v>
      </c>
      <c r="R58" s="9">
        <f>'9_Per Pupil Summary'!L57</f>
        <v>1607.1512424008597</v>
      </c>
      <c r="S58" s="18">
        <f>'5A2A_NewVision'!S58+'5A2B_Glencoe'!S58+'5A2C_ISL'!S58+'5A2D_Avoyelles'!S58+'5A2E_Delhi'!S58+'5A2F_BelleChasse'!S58+'5A2H_MAX'!S58</f>
        <v>0</v>
      </c>
      <c r="T58" s="21">
        <f>'5A2A_NewVision'!T58+'5A2B_Glencoe'!T58+'5A2C_ISL'!T58+'5A2D_Avoyelles'!T58+'5A2E_Delhi'!T58+'5A2F_BelleChasse'!T58+'5A2H_MAX'!T58</f>
        <v>0</v>
      </c>
      <c r="U58" s="9">
        <f>'5A2A_NewVision'!U58+'5A2B_Glencoe'!U58+'5A2C_ISL'!U58+'5A2D_Avoyelles'!U58+'5A2E_Delhi'!U58+'5A2F_BelleChasse'!U58+'5A2H_MAX'!U58</f>
        <v>0</v>
      </c>
      <c r="V58" s="9">
        <f>'5A2A_NewVision'!V58+'5A2B_Glencoe'!V58+'5A2C_ISL'!V58+'5A2D_Avoyelles'!V58+'5A2E_Delhi'!V58+'5A2F_BelleChasse'!V58+'5A2H_MAX'!V58</f>
        <v>0</v>
      </c>
      <c r="W58" s="10">
        <f>'5A2A_NewVision'!W58+'5A2B_Glencoe'!W58+'5A2C_ISL'!W58+'5A2D_Avoyelles'!W58+'5A2E_Delhi'!W58+'5A2F_BelleChasse'!W58+'5A2H_MAX'!W58</f>
        <v>0</v>
      </c>
      <c r="X58" s="21">
        <f>'5A2A_NewVision'!X58+'5A2B_Glencoe'!X58+'5A2C_ISL'!X58+'5A2D_Avoyelles'!X58+'5A2E_Delhi'!X58+'5A2F_BelleChasse'!X58+'5A2H_MAX'!X58</f>
        <v>0</v>
      </c>
      <c r="Y58" s="18">
        <f>'5A2A_NewVision'!Y58+'5A2B_Glencoe'!Y58+'5A2C_ISL'!Y58+'5A2D_Avoyelles'!Y58+'5A2E_Delhi'!Y58+'5A2F_BelleChasse'!Y58+'5A2H_MAX'!Y58</f>
        <v>0</v>
      </c>
      <c r="Z58" s="21">
        <f>'5A2A_NewVision'!Z58+'5A2B_Glencoe'!Z58+'5A2C_ISL'!Z58+'5A2D_Avoyelles'!Z58+'5A2E_Delhi'!Z58+'5A2F_BelleChasse'!Z58+'5A2H_MAX'!Z58</f>
        <v>0</v>
      </c>
      <c r="AA58" s="9">
        <f>'5A2A_NewVision'!AA58+'5A2B_Glencoe'!AA58+'5A2C_ISL'!AA58+'5A2D_Avoyelles'!AA58+'5A2E_Delhi'!AA58+'5A2F_BelleChasse'!AA58+'5A2H_MAX'!AA58</f>
        <v>0</v>
      </c>
      <c r="AB58" s="21">
        <f>'5A2A_NewVision'!AB58+'5A2B_Glencoe'!AB58+'5A2C_ISL'!AB58+'5A2D_Avoyelles'!AB58+'5A2E_Delhi'!AB58+'5A2F_BelleChasse'!AB58+'5A2H_MAX'!AB58</f>
        <v>0</v>
      </c>
      <c r="AC58" s="9">
        <f>'5A2A_NewVision'!AC58+'5A2B_Glencoe'!AC58+'5A2C_ISL'!AC58+'5A2D_Avoyelles'!AC58+'5A2E_Delhi'!AC58+'5A2F_BelleChasse'!AC58+'5A2H_MAX'!AC58</f>
        <v>0</v>
      </c>
      <c r="AD58" s="9">
        <f>'5A2A_NewVision'!AD58+'5A2B_Glencoe'!AD58+'5A2C_ISL'!AD58+'5A2D_Avoyelles'!AD58+'5A2E_Delhi'!AD58+'5A2F_BelleChasse'!AD58+'5A2H_MAX'!AD58</f>
        <v>0</v>
      </c>
      <c r="AE58" s="21">
        <f>'5A2A_NewVision'!AE58+'5A2B_Glencoe'!AE58+'5A2C_ISL'!AE58+'5A2D_Avoyelles'!AE58+'5A2E_Delhi'!AE58+'5A2F_BelleChasse'!AE58+'5A2H_MAX'!AE58</f>
        <v>0</v>
      </c>
      <c r="AF58" s="25">
        <f>'5A2A_NewVision'!AF58+'5A2B_Glencoe'!AF58+'5A2C_ISL'!AF58+'5A2D_Avoyelles'!AF58+'5A2E_Delhi'!AF58+'5A2F_BelleChasse'!AF58+'5A2H_MAX'!AF58</f>
        <v>0</v>
      </c>
    </row>
    <row r="59" spans="1:32" ht="16.149999999999999" customHeight="1" x14ac:dyDescent="0.2">
      <c r="A59" s="7">
        <v>53</v>
      </c>
      <c r="B59" s="8" t="s">
        <v>56</v>
      </c>
      <c r="C59" s="187">
        <f>'5A2A_NewVision'!C59+'5A2B_Glencoe'!C59+'5A2C_ISL'!C59+'5A2D_Avoyelles'!C59+'5A2E_Delhi'!C59+'5A2F_BelleChasse'!C59+'5A2H_MAX'!C59</f>
        <v>0</v>
      </c>
      <c r="D59" s="9">
        <f>'9_Per Pupil Summary'!O58</f>
        <v>8797.1431642013813</v>
      </c>
      <c r="E59" s="18">
        <f>'5A2A_NewVision'!E59+'5A2B_Glencoe'!E59+'5A2C_ISL'!E59+'5A2D_Avoyelles'!E59+'5A2E_Delhi'!E59+'5A2F_BelleChasse'!E59+'5A2H_MAX'!E59</f>
        <v>0</v>
      </c>
      <c r="F59" s="18"/>
      <c r="G59" s="18">
        <f>'5A2A_NewVision'!G59+'5A2B_Glencoe'!G59+'5A2C_ISL'!G59+'5A2D_Avoyelles'!G59+'5A2E_Delhi'!G59+'5A2F_BelleChasse'!G59+'5A2H_MAX'!G59</f>
        <v>0</v>
      </c>
      <c r="H59" s="200">
        <f>'5A2A_NewVision'!H59+'5A2B_Glencoe'!H59+'5A2C_ISL'!H59+'5A2D_Avoyelles'!H59+'5A2E_Delhi'!H59+'5A2F_BelleChasse'!H59+'5A2H_MAX'!H59</f>
        <v>0</v>
      </c>
      <c r="I59" s="9">
        <f>'9_Per Pupil Summary'!I58</f>
        <v>672.86265681966074</v>
      </c>
      <c r="J59" s="18">
        <f>'5A2A_NewVision'!J59+'5A2B_Glencoe'!J59+'5A2C_ISL'!J59+'5A2D_Avoyelles'!J59+'5A2E_Delhi'!J59+'5A2F_BelleChasse'!J59+'5A2H_MAX'!J59</f>
        <v>0</v>
      </c>
      <c r="K59" s="200">
        <f>'5A2A_NewVision'!K59+'5A2B_Glencoe'!K59+'5A2C_ISL'!K59+'5A2D_Avoyelles'!K59+'5A2E_Delhi'!K59+'5A2F_BelleChasse'!K59+'5A2H_MAX'!K59</f>
        <v>0</v>
      </c>
      <c r="L59" s="9">
        <f>'9_Per Pupil Summary'!J58</f>
        <v>183.50799731445292</v>
      </c>
      <c r="M59" s="18">
        <f>'5A2A_NewVision'!M59+'5A2B_Glencoe'!M59+'5A2C_ISL'!M59+'5A2D_Avoyelles'!M59+'5A2E_Delhi'!M59+'5A2F_BelleChasse'!M59+'5A2H_MAX'!M59</f>
        <v>0</v>
      </c>
      <c r="N59" s="200">
        <f>'5A2A_NewVision'!N59+'5A2B_Glencoe'!N59+'5A2C_ISL'!N59+'5A2D_Avoyelles'!N59+'5A2E_Delhi'!N59+'5A2F_BelleChasse'!N59+'5A2H_MAX'!N59</f>
        <v>0</v>
      </c>
      <c r="O59" s="9">
        <f>'9_Per Pupil Summary'!K58</f>
        <v>4587.6999328613228</v>
      </c>
      <c r="P59" s="18">
        <f>'5A2A_NewVision'!P59+'5A2B_Glencoe'!P59+'5A2C_ISL'!P59+'5A2D_Avoyelles'!P59+'5A2E_Delhi'!P59+'5A2F_BelleChasse'!P59+'5A2H_MAX'!P59</f>
        <v>0</v>
      </c>
      <c r="Q59" s="200">
        <f>'5A2A_NewVision'!Q59+'5A2B_Glencoe'!Q59+'5A2C_ISL'!Q59+'5A2D_Avoyelles'!Q59+'5A2E_Delhi'!Q59+'5A2F_BelleChasse'!Q59+'5A2H_MAX'!Q59</f>
        <v>0</v>
      </c>
      <c r="R59" s="9">
        <f>'9_Per Pupil Summary'!L58</f>
        <v>1835.0799731445293</v>
      </c>
      <c r="S59" s="18">
        <f>'5A2A_NewVision'!S59+'5A2B_Glencoe'!S59+'5A2C_ISL'!S59+'5A2D_Avoyelles'!S59+'5A2E_Delhi'!S59+'5A2F_BelleChasse'!S59+'5A2H_MAX'!S59</f>
        <v>0</v>
      </c>
      <c r="T59" s="21">
        <f>'5A2A_NewVision'!T59+'5A2B_Glencoe'!T59+'5A2C_ISL'!T59+'5A2D_Avoyelles'!T59+'5A2E_Delhi'!T59+'5A2F_BelleChasse'!T59+'5A2H_MAX'!T59</f>
        <v>0</v>
      </c>
      <c r="U59" s="9">
        <f>'5A2A_NewVision'!U59+'5A2B_Glencoe'!U59+'5A2C_ISL'!U59+'5A2D_Avoyelles'!U59+'5A2E_Delhi'!U59+'5A2F_BelleChasse'!U59+'5A2H_MAX'!U59</f>
        <v>0</v>
      </c>
      <c r="V59" s="9">
        <f>'5A2A_NewVision'!V59+'5A2B_Glencoe'!V59+'5A2C_ISL'!V59+'5A2D_Avoyelles'!V59+'5A2E_Delhi'!V59+'5A2F_BelleChasse'!V59+'5A2H_MAX'!V59</f>
        <v>0</v>
      </c>
      <c r="W59" s="10">
        <f>'5A2A_NewVision'!W59+'5A2B_Glencoe'!W59+'5A2C_ISL'!W59+'5A2D_Avoyelles'!W59+'5A2E_Delhi'!W59+'5A2F_BelleChasse'!W59+'5A2H_MAX'!W59</f>
        <v>0</v>
      </c>
      <c r="X59" s="21">
        <f>'5A2A_NewVision'!X59+'5A2B_Glencoe'!X59+'5A2C_ISL'!X59+'5A2D_Avoyelles'!X59+'5A2E_Delhi'!X59+'5A2F_BelleChasse'!X59+'5A2H_MAX'!X59</f>
        <v>0</v>
      </c>
      <c r="Y59" s="18">
        <f>'5A2A_NewVision'!Y59+'5A2B_Glencoe'!Y59+'5A2C_ISL'!Y59+'5A2D_Avoyelles'!Y59+'5A2E_Delhi'!Y59+'5A2F_BelleChasse'!Y59+'5A2H_MAX'!Y59</f>
        <v>0</v>
      </c>
      <c r="Z59" s="21">
        <f>'5A2A_NewVision'!Z59+'5A2B_Glencoe'!Z59+'5A2C_ISL'!Z59+'5A2D_Avoyelles'!Z59+'5A2E_Delhi'!Z59+'5A2F_BelleChasse'!Z59+'5A2H_MAX'!Z59</f>
        <v>0</v>
      </c>
      <c r="AA59" s="9">
        <f>'5A2A_NewVision'!AA59+'5A2B_Glencoe'!AA59+'5A2C_ISL'!AA59+'5A2D_Avoyelles'!AA59+'5A2E_Delhi'!AA59+'5A2F_BelleChasse'!AA59+'5A2H_MAX'!AA59</f>
        <v>0</v>
      </c>
      <c r="AB59" s="21">
        <f>'5A2A_NewVision'!AB59+'5A2B_Glencoe'!AB59+'5A2C_ISL'!AB59+'5A2D_Avoyelles'!AB59+'5A2E_Delhi'!AB59+'5A2F_BelleChasse'!AB59+'5A2H_MAX'!AB59</f>
        <v>0</v>
      </c>
      <c r="AC59" s="9">
        <f>'5A2A_NewVision'!AC59+'5A2B_Glencoe'!AC59+'5A2C_ISL'!AC59+'5A2D_Avoyelles'!AC59+'5A2E_Delhi'!AC59+'5A2F_BelleChasse'!AC59+'5A2H_MAX'!AC59</f>
        <v>0</v>
      </c>
      <c r="AD59" s="9">
        <f>'5A2A_NewVision'!AD59+'5A2B_Glencoe'!AD59+'5A2C_ISL'!AD59+'5A2D_Avoyelles'!AD59+'5A2E_Delhi'!AD59+'5A2F_BelleChasse'!AD59+'5A2H_MAX'!AD59</f>
        <v>0</v>
      </c>
      <c r="AE59" s="21">
        <f>'5A2A_NewVision'!AE59+'5A2B_Glencoe'!AE59+'5A2C_ISL'!AE59+'5A2D_Avoyelles'!AE59+'5A2E_Delhi'!AE59+'5A2F_BelleChasse'!AE59+'5A2H_MAX'!AE59</f>
        <v>0</v>
      </c>
      <c r="AF59" s="25">
        <f>'5A2A_NewVision'!AF59+'5A2B_Glencoe'!AF59+'5A2C_ISL'!AF59+'5A2D_Avoyelles'!AF59+'5A2E_Delhi'!AF59+'5A2F_BelleChasse'!AF59+'5A2H_MAX'!AF59</f>
        <v>0</v>
      </c>
    </row>
    <row r="60" spans="1:32" ht="16.149999999999999" customHeight="1" x14ac:dyDescent="0.2">
      <c r="A60" s="7">
        <v>54</v>
      </c>
      <c r="B60" s="8" t="s">
        <v>57</v>
      </c>
      <c r="C60" s="187">
        <f>'5A2A_NewVision'!C60+'5A2B_Glencoe'!C60+'5A2C_ISL'!C60+'5A2D_Avoyelles'!C60+'5A2E_Delhi'!C60+'5A2F_BelleChasse'!C60+'5A2H_MAX'!C60</f>
        <v>0</v>
      </c>
      <c r="D60" s="9">
        <f>'9_Per Pupil Summary'!O59</f>
        <v>11122.00196535147</v>
      </c>
      <c r="E60" s="18">
        <f>'5A2A_NewVision'!E60+'5A2B_Glencoe'!E60+'5A2C_ISL'!E60+'5A2D_Avoyelles'!E60+'5A2E_Delhi'!E60+'5A2F_BelleChasse'!E60+'5A2H_MAX'!E60</f>
        <v>0</v>
      </c>
      <c r="F60" s="18"/>
      <c r="G60" s="18">
        <f>'5A2A_NewVision'!G60+'5A2B_Glencoe'!G60+'5A2C_ISL'!G60+'5A2D_Avoyelles'!G60+'5A2E_Delhi'!G60+'5A2F_BelleChasse'!G60+'5A2H_MAX'!G60</f>
        <v>0</v>
      </c>
      <c r="H60" s="200">
        <f>'5A2A_NewVision'!H60+'5A2B_Glencoe'!H60+'5A2C_ISL'!H60+'5A2D_Avoyelles'!H60+'5A2E_Delhi'!H60+'5A2F_BelleChasse'!H60+'5A2H_MAX'!H60</f>
        <v>0</v>
      </c>
      <c r="I60" s="9">
        <f>'9_Per Pupil Summary'!I59</f>
        <v>492.65132126621211</v>
      </c>
      <c r="J60" s="18">
        <f>'5A2A_NewVision'!J60+'5A2B_Glencoe'!J60+'5A2C_ISL'!J60+'5A2D_Avoyelles'!J60+'5A2E_Delhi'!J60+'5A2F_BelleChasse'!J60+'5A2H_MAX'!J60</f>
        <v>0</v>
      </c>
      <c r="K60" s="200">
        <f>'5A2A_NewVision'!K60+'5A2B_Glencoe'!K60+'5A2C_ISL'!K60+'5A2D_Avoyelles'!K60+'5A2E_Delhi'!K60+'5A2F_BelleChasse'!K60+'5A2H_MAX'!K60</f>
        <v>0</v>
      </c>
      <c r="L60" s="9">
        <f>'9_Per Pupil Summary'!J59</f>
        <v>134.35945125442151</v>
      </c>
      <c r="M60" s="18">
        <f>'5A2A_NewVision'!M60+'5A2B_Glencoe'!M60+'5A2C_ISL'!M60+'5A2D_Avoyelles'!M60+'5A2E_Delhi'!M60+'5A2F_BelleChasse'!M60+'5A2H_MAX'!M60</f>
        <v>0</v>
      </c>
      <c r="N60" s="200">
        <f>'5A2A_NewVision'!N60+'5A2B_Glencoe'!N60+'5A2C_ISL'!N60+'5A2D_Avoyelles'!N60+'5A2E_Delhi'!N60+'5A2F_BelleChasse'!N60+'5A2H_MAX'!N60</f>
        <v>0</v>
      </c>
      <c r="O60" s="9">
        <f>'9_Per Pupil Summary'!K59</f>
        <v>3358.9862813605373</v>
      </c>
      <c r="P60" s="18">
        <f>'5A2A_NewVision'!P60+'5A2B_Glencoe'!P60+'5A2C_ISL'!P60+'5A2D_Avoyelles'!P60+'5A2E_Delhi'!P60+'5A2F_BelleChasse'!P60+'5A2H_MAX'!P60</f>
        <v>0</v>
      </c>
      <c r="Q60" s="200">
        <f>'5A2A_NewVision'!Q60+'5A2B_Glencoe'!Q60+'5A2C_ISL'!Q60+'5A2D_Avoyelles'!Q60+'5A2E_Delhi'!Q60+'5A2F_BelleChasse'!Q60+'5A2H_MAX'!Q60</f>
        <v>0</v>
      </c>
      <c r="R60" s="9">
        <f>'9_Per Pupil Summary'!L59</f>
        <v>1343.5945125442151</v>
      </c>
      <c r="S60" s="18">
        <f>'5A2A_NewVision'!S60+'5A2B_Glencoe'!S60+'5A2C_ISL'!S60+'5A2D_Avoyelles'!S60+'5A2E_Delhi'!S60+'5A2F_BelleChasse'!S60+'5A2H_MAX'!S60</f>
        <v>0</v>
      </c>
      <c r="T60" s="21">
        <f>'5A2A_NewVision'!T60+'5A2B_Glencoe'!T60+'5A2C_ISL'!T60+'5A2D_Avoyelles'!T60+'5A2E_Delhi'!T60+'5A2F_BelleChasse'!T60+'5A2H_MAX'!T60</f>
        <v>0</v>
      </c>
      <c r="U60" s="9">
        <f>'5A2A_NewVision'!U60+'5A2B_Glencoe'!U60+'5A2C_ISL'!U60+'5A2D_Avoyelles'!U60+'5A2E_Delhi'!U60+'5A2F_BelleChasse'!U60+'5A2H_MAX'!U60</f>
        <v>0</v>
      </c>
      <c r="V60" s="9">
        <f>'5A2A_NewVision'!V60+'5A2B_Glencoe'!V60+'5A2C_ISL'!V60+'5A2D_Avoyelles'!V60+'5A2E_Delhi'!V60+'5A2F_BelleChasse'!V60+'5A2H_MAX'!V60</f>
        <v>0</v>
      </c>
      <c r="W60" s="10">
        <f>'5A2A_NewVision'!W60+'5A2B_Glencoe'!W60+'5A2C_ISL'!W60+'5A2D_Avoyelles'!W60+'5A2E_Delhi'!W60+'5A2F_BelleChasse'!W60+'5A2H_MAX'!W60</f>
        <v>0</v>
      </c>
      <c r="X60" s="21">
        <f>'5A2A_NewVision'!X60+'5A2B_Glencoe'!X60+'5A2C_ISL'!X60+'5A2D_Avoyelles'!X60+'5A2E_Delhi'!X60+'5A2F_BelleChasse'!X60+'5A2H_MAX'!X60</f>
        <v>0</v>
      </c>
      <c r="Y60" s="18">
        <f>'5A2A_NewVision'!Y60+'5A2B_Glencoe'!Y60+'5A2C_ISL'!Y60+'5A2D_Avoyelles'!Y60+'5A2E_Delhi'!Y60+'5A2F_BelleChasse'!Y60+'5A2H_MAX'!Y60</f>
        <v>0</v>
      </c>
      <c r="Z60" s="21">
        <f>'5A2A_NewVision'!Z60+'5A2B_Glencoe'!Z60+'5A2C_ISL'!Z60+'5A2D_Avoyelles'!Z60+'5A2E_Delhi'!Z60+'5A2F_BelleChasse'!Z60+'5A2H_MAX'!Z60</f>
        <v>0</v>
      </c>
      <c r="AA60" s="9">
        <f>'5A2A_NewVision'!AA60+'5A2B_Glencoe'!AA60+'5A2C_ISL'!AA60+'5A2D_Avoyelles'!AA60+'5A2E_Delhi'!AA60+'5A2F_BelleChasse'!AA60+'5A2H_MAX'!AA60</f>
        <v>0</v>
      </c>
      <c r="AB60" s="21">
        <f>'5A2A_NewVision'!AB60+'5A2B_Glencoe'!AB60+'5A2C_ISL'!AB60+'5A2D_Avoyelles'!AB60+'5A2E_Delhi'!AB60+'5A2F_BelleChasse'!AB60+'5A2H_MAX'!AB60</f>
        <v>0</v>
      </c>
      <c r="AC60" s="9">
        <f>'5A2A_NewVision'!AC60+'5A2B_Glencoe'!AC60+'5A2C_ISL'!AC60+'5A2D_Avoyelles'!AC60+'5A2E_Delhi'!AC60+'5A2F_BelleChasse'!AC60+'5A2H_MAX'!AC60</f>
        <v>0</v>
      </c>
      <c r="AD60" s="9">
        <f>'5A2A_NewVision'!AD60+'5A2B_Glencoe'!AD60+'5A2C_ISL'!AD60+'5A2D_Avoyelles'!AD60+'5A2E_Delhi'!AD60+'5A2F_BelleChasse'!AD60+'5A2H_MAX'!AD60</f>
        <v>0</v>
      </c>
      <c r="AE60" s="21">
        <f>'5A2A_NewVision'!AE60+'5A2B_Glencoe'!AE60+'5A2C_ISL'!AE60+'5A2D_Avoyelles'!AE60+'5A2E_Delhi'!AE60+'5A2F_BelleChasse'!AE60+'5A2H_MAX'!AE60</f>
        <v>0</v>
      </c>
      <c r="AF60" s="25">
        <f>'5A2A_NewVision'!AF60+'5A2B_Glencoe'!AF60+'5A2C_ISL'!AF60+'5A2D_Avoyelles'!AF60+'5A2E_Delhi'!AF60+'5A2F_BelleChasse'!AF60+'5A2H_MAX'!AF60</f>
        <v>0</v>
      </c>
    </row>
    <row r="61" spans="1:32" ht="16.149999999999999" customHeight="1" x14ac:dyDescent="0.2">
      <c r="A61" s="2">
        <v>55</v>
      </c>
      <c r="B61" s="3" t="s">
        <v>58</v>
      </c>
      <c r="C61" s="188">
        <f>'5A2A_NewVision'!C61+'5A2B_Glencoe'!C61+'5A2C_ISL'!C61+'5A2D_Avoyelles'!C61+'5A2E_Delhi'!C61+'5A2F_BelleChasse'!C61+'5A2H_MAX'!C61</f>
        <v>0</v>
      </c>
      <c r="D61" s="4">
        <f>'9_Per Pupil Summary'!O60</f>
        <v>8550.1807670658891</v>
      </c>
      <c r="E61" s="19">
        <f>'5A2A_NewVision'!E61+'5A2B_Glencoe'!E61+'5A2C_ISL'!E61+'5A2D_Avoyelles'!E61+'5A2E_Delhi'!E61+'5A2F_BelleChasse'!E61+'5A2H_MAX'!E61</f>
        <v>0</v>
      </c>
      <c r="F61" s="19"/>
      <c r="G61" s="19">
        <f>'5A2A_NewVision'!G61+'5A2B_Glencoe'!G61+'5A2C_ISL'!G61+'5A2D_Avoyelles'!G61+'5A2E_Delhi'!G61+'5A2F_BelleChasse'!G61+'5A2H_MAX'!G61</f>
        <v>0</v>
      </c>
      <c r="H61" s="201">
        <f>'5A2A_NewVision'!H61+'5A2B_Glencoe'!H61+'5A2C_ISL'!H61+'5A2D_Avoyelles'!H61+'5A2E_Delhi'!H61+'5A2F_BelleChasse'!H61+'5A2H_MAX'!H61</f>
        <v>0</v>
      </c>
      <c r="I61" s="4">
        <f>'9_Per Pupil Summary'!I60</f>
        <v>562.65092117085237</v>
      </c>
      <c r="J61" s="19">
        <f>'5A2A_NewVision'!J61+'5A2B_Glencoe'!J61+'5A2C_ISL'!J61+'5A2D_Avoyelles'!J61+'5A2E_Delhi'!J61+'5A2F_BelleChasse'!J61+'5A2H_MAX'!J61</f>
        <v>0</v>
      </c>
      <c r="K61" s="201">
        <f>'5A2A_NewVision'!K61+'5A2B_Glencoe'!K61+'5A2C_ISL'!K61+'5A2D_Avoyelles'!K61+'5A2E_Delhi'!K61+'5A2F_BelleChasse'!K61+'5A2H_MAX'!K61</f>
        <v>0</v>
      </c>
      <c r="L61" s="4">
        <f>'9_Per Pupil Summary'!J60</f>
        <v>153.45025122841429</v>
      </c>
      <c r="M61" s="19">
        <f>'5A2A_NewVision'!M61+'5A2B_Glencoe'!M61+'5A2C_ISL'!M61+'5A2D_Avoyelles'!M61+'5A2E_Delhi'!M61+'5A2F_BelleChasse'!M61+'5A2H_MAX'!M61</f>
        <v>0</v>
      </c>
      <c r="N61" s="201">
        <f>'5A2A_NewVision'!N61+'5A2B_Glencoe'!N61+'5A2C_ISL'!N61+'5A2D_Avoyelles'!N61+'5A2E_Delhi'!N61+'5A2F_BelleChasse'!N61+'5A2H_MAX'!N61</f>
        <v>0</v>
      </c>
      <c r="O61" s="4">
        <f>'9_Per Pupil Summary'!K60</f>
        <v>3836.2562807103573</v>
      </c>
      <c r="P61" s="19">
        <f>'5A2A_NewVision'!P61+'5A2B_Glencoe'!P61+'5A2C_ISL'!P61+'5A2D_Avoyelles'!P61+'5A2E_Delhi'!P61+'5A2F_BelleChasse'!P61+'5A2H_MAX'!P61</f>
        <v>0</v>
      </c>
      <c r="Q61" s="201">
        <f>'5A2A_NewVision'!Q61+'5A2B_Glencoe'!Q61+'5A2C_ISL'!Q61+'5A2D_Avoyelles'!Q61+'5A2E_Delhi'!Q61+'5A2F_BelleChasse'!Q61+'5A2H_MAX'!Q61</f>
        <v>0</v>
      </c>
      <c r="R61" s="4">
        <f>'9_Per Pupil Summary'!L60</f>
        <v>1534.5025122841428</v>
      </c>
      <c r="S61" s="19">
        <f>'5A2A_NewVision'!S61+'5A2B_Glencoe'!S61+'5A2C_ISL'!S61+'5A2D_Avoyelles'!S61+'5A2E_Delhi'!S61+'5A2F_BelleChasse'!S61+'5A2H_MAX'!S61</f>
        <v>0</v>
      </c>
      <c r="T61" s="22">
        <f>'5A2A_NewVision'!T61+'5A2B_Glencoe'!T61+'5A2C_ISL'!T61+'5A2D_Avoyelles'!T61+'5A2E_Delhi'!T61+'5A2F_BelleChasse'!T61+'5A2H_MAX'!T61</f>
        <v>0</v>
      </c>
      <c r="U61" s="4">
        <f>'5A2A_NewVision'!U61+'5A2B_Glencoe'!U61+'5A2C_ISL'!U61+'5A2D_Avoyelles'!U61+'5A2E_Delhi'!U61+'5A2F_BelleChasse'!U61+'5A2H_MAX'!U61</f>
        <v>0</v>
      </c>
      <c r="V61" s="4">
        <f>'5A2A_NewVision'!V61+'5A2B_Glencoe'!V61+'5A2C_ISL'!V61+'5A2D_Avoyelles'!V61+'5A2E_Delhi'!V61+'5A2F_BelleChasse'!V61+'5A2H_MAX'!V61</f>
        <v>0</v>
      </c>
      <c r="W61" s="5">
        <f>'5A2A_NewVision'!W61+'5A2B_Glencoe'!W61+'5A2C_ISL'!W61+'5A2D_Avoyelles'!W61+'5A2E_Delhi'!W61+'5A2F_BelleChasse'!W61+'5A2H_MAX'!W61</f>
        <v>0</v>
      </c>
      <c r="X61" s="22">
        <f>'5A2A_NewVision'!X61+'5A2B_Glencoe'!X61+'5A2C_ISL'!X61+'5A2D_Avoyelles'!X61+'5A2E_Delhi'!X61+'5A2F_BelleChasse'!X61+'5A2H_MAX'!X61</f>
        <v>0</v>
      </c>
      <c r="Y61" s="19">
        <f>'5A2A_NewVision'!Y61+'5A2B_Glencoe'!Y61+'5A2C_ISL'!Y61+'5A2D_Avoyelles'!Y61+'5A2E_Delhi'!Y61+'5A2F_BelleChasse'!Y61+'5A2H_MAX'!Y61</f>
        <v>0</v>
      </c>
      <c r="Z61" s="22">
        <f>'5A2A_NewVision'!Z61+'5A2B_Glencoe'!Z61+'5A2C_ISL'!Z61+'5A2D_Avoyelles'!Z61+'5A2E_Delhi'!Z61+'5A2F_BelleChasse'!Z61+'5A2H_MAX'!Z61</f>
        <v>0</v>
      </c>
      <c r="AA61" s="4">
        <f>'5A2A_NewVision'!AA61+'5A2B_Glencoe'!AA61+'5A2C_ISL'!AA61+'5A2D_Avoyelles'!AA61+'5A2E_Delhi'!AA61+'5A2F_BelleChasse'!AA61+'5A2H_MAX'!AA61</f>
        <v>0</v>
      </c>
      <c r="AB61" s="22">
        <f>'5A2A_NewVision'!AB61+'5A2B_Glencoe'!AB61+'5A2C_ISL'!AB61+'5A2D_Avoyelles'!AB61+'5A2E_Delhi'!AB61+'5A2F_BelleChasse'!AB61+'5A2H_MAX'!AB61</f>
        <v>0</v>
      </c>
      <c r="AC61" s="6">
        <f>'5A2A_NewVision'!AC61+'5A2B_Glencoe'!AC61+'5A2C_ISL'!AC61+'5A2D_Avoyelles'!AC61+'5A2E_Delhi'!AC61+'5A2F_BelleChasse'!AC61+'5A2H_MAX'!AC61</f>
        <v>0</v>
      </c>
      <c r="AD61" s="4">
        <f>'5A2A_NewVision'!AD61+'5A2B_Glencoe'!AD61+'5A2C_ISL'!AD61+'5A2D_Avoyelles'!AD61+'5A2E_Delhi'!AD61+'5A2F_BelleChasse'!AD61+'5A2H_MAX'!AD61</f>
        <v>0</v>
      </c>
      <c r="AE61" s="23">
        <f>'5A2A_NewVision'!AE61+'5A2B_Glencoe'!AE61+'5A2C_ISL'!AE61+'5A2D_Avoyelles'!AE61+'5A2E_Delhi'!AE61+'5A2F_BelleChasse'!AE61+'5A2H_MAX'!AE61</f>
        <v>0</v>
      </c>
      <c r="AF61" s="23">
        <f>'5A2A_NewVision'!AF61+'5A2B_Glencoe'!AF61+'5A2C_ISL'!AF61+'5A2D_Avoyelles'!AF61+'5A2E_Delhi'!AF61+'5A2F_BelleChasse'!AF61+'5A2H_MAX'!AF61</f>
        <v>0</v>
      </c>
    </row>
    <row r="62" spans="1:32" ht="16.149999999999999" customHeight="1" x14ac:dyDescent="0.2">
      <c r="A62" s="11">
        <v>56</v>
      </c>
      <c r="B62" s="12" t="s">
        <v>59</v>
      </c>
      <c r="C62" s="186">
        <f>'5A2A_NewVision'!C62+'5A2B_Glencoe'!C62+'5A2C_ISL'!C62+'5A2D_Avoyelles'!C62+'5A2E_Delhi'!C62+'5A2F_BelleChasse'!C62+'5A2H_MAX'!C62</f>
        <v>0</v>
      </c>
      <c r="D62" s="13">
        <f>'9_Per Pupil Summary'!O61</f>
        <v>9222.0942684432885</v>
      </c>
      <c r="E62" s="17">
        <f>'5A2A_NewVision'!E62+'5A2B_Glencoe'!E62+'5A2C_ISL'!E62+'5A2D_Avoyelles'!E62+'5A2E_Delhi'!E62+'5A2F_BelleChasse'!E62+'5A2H_MAX'!E62</f>
        <v>0</v>
      </c>
      <c r="F62" s="17"/>
      <c r="G62" s="17">
        <f>'5A2A_NewVision'!G62+'5A2B_Glencoe'!G62+'5A2C_ISL'!G62+'5A2D_Avoyelles'!G62+'5A2E_Delhi'!G62+'5A2F_BelleChasse'!G62+'5A2H_MAX'!G62</f>
        <v>0</v>
      </c>
      <c r="H62" s="199">
        <f>'5A2A_NewVision'!H62+'5A2B_Glencoe'!H62+'5A2C_ISL'!H62+'5A2D_Avoyelles'!H62+'5A2E_Delhi'!H62+'5A2F_BelleChasse'!H62+'5A2H_MAX'!H62</f>
        <v>0</v>
      </c>
      <c r="I62" s="13">
        <f>'9_Per Pupil Summary'!I61</f>
        <v>680.11191552811204</v>
      </c>
      <c r="J62" s="17">
        <f>'5A2A_NewVision'!J62+'5A2B_Glencoe'!J62+'5A2C_ISL'!J62+'5A2D_Avoyelles'!J62+'5A2E_Delhi'!J62+'5A2F_BelleChasse'!J62+'5A2H_MAX'!J62</f>
        <v>0</v>
      </c>
      <c r="K62" s="199">
        <f>'5A2A_NewVision'!K62+'5A2B_Glencoe'!K62+'5A2C_ISL'!K62+'5A2D_Avoyelles'!K62+'5A2E_Delhi'!K62+'5A2F_BelleChasse'!K62+'5A2H_MAX'!K62</f>
        <v>0</v>
      </c>
      <c r="L62" s="13">
        <f>'9_Per Pupil Summary'!J61</f>
        <v>185.48506787130327</v>
      </c>
      <c r="M62" s="17">
        <f>'5A2A_NewVision'!M62+'5A2B_Glencoe'!M62+'5A2C_ISL'!M62+'5A2D_Avoyelles'!M62+'5A2E_Delhi'!M62+'5A2F_BelleChasse'!M62+'5A2H_MAX'!M62</f>
        <v>0</v>
      </c>
      <c r="N62" s="199">
        <f>'5A2A_NewVision'!N62+'5A2B_Glencoe'!N62+'5A2C_ISL'!N62+'5A2D_Avoyelles'!N62+'5A2E_Delhi'!N62+'5A2F_BelleChasse'!N62+'5A2H_MAX'!N62</f>
        <v>0</v>
      </c>
      <c r="O62" s="13">
        <f>'9_Per Pupil Summary'!K61</f>
        <v>4637.1266967825823</v>
      </c>
      <c r="P62" s="17">
        <f>'5A2A_NewVision'!P62+'5A2B_Glencoe'!P62+'5A2C_ISL'!P62+'5A2D_Avoyelles'!P62+'5A2E_Delhi'!P62+'5A2F_BelleChasse'!P62+'5A2H_MAX'!P62</f>
        <v>0</v>
      </c>
      <c r="Q62" s="199">
        <f>'5A2A_NewVision'!Q62+'5A2B_Glencoe'!Q62+'5A2C_ISL'!Q62+'5A2D_Avoyelles'!Q62+'5A2E_Delhi'!Q62+'5A2F_BelleChasse'!Q62+'5A2H_MAX'!Q62</f>
        <v>0</v>
      </c>
      <c r="R62" s="13">
        <f>'9_Per Pupil Summary'!L61</f>
        <v>1854.8506787130329</v>
      </c>
      <c r="S62" s="17">
        <f>'5A2A_NewVision'!S62+'5A2B_Glencoe'!S62+'5A2C_ISL'!S62+'5A2D_Avoyelles'!S62+'5A2E_Delhi'!S62+'5A2F_BelleChasse'!S62+'5A2H_MAX'!S62</f>
        <v>0</v>
      </c>
      <c r="T62" s="20">
        <f>'5A2A_NewVision'!T62+'5A2B_Glencoe'!T62+'5A2C_ISL'!T62+'5A2D_Avoyelles'!T62+'5A2E_Delhi'!T62+'5A2F_BelleChasse'!T62+'5A2H_MAX'!T62</f>
        <v>0</v>
      </c>
      <c r="U62" s="13">
        <f>'5A2A_NewVision'!U62+'5A2B_Glencoe'!U62+'5A2C_ISL'!U62+'5A2D_Avoyelles'!U62+'5A2E_Delhi'!U62+'5A2F_BelleChasse'!U62+'5A2H_MAX'!U62</f>
        <v>0</v>
      </c>
      <c r="V62" s="13">
        <f>'5A2A_NewVision'!V62+'5A2B_Glencoe'!V62+'5A2C_ISL'!V62+'5A2D_Avoyelles'!V62+'5A2E_Delhi'!V62+'5A2F_BelleChasse'!V62+'5A2H_MAX'!V62</f>
        <v>0</v>
      </c>
      <c r="W62" s="14">
        <f>'5A2A_NewVision'!W62+'5A2B_Glencoe'!W62+'5A2C_ISL'!W62+'5A2D_Avoyelles'!W62+'5A2E_Delhi'!W62+'5A2F_BelleChasse'!W62+'5A2H_MAX'!W62</f>
        <v>0</v>
      </c>
      <c r="X62" s="20">
        <f>'5A2A_NewVision'!X62+'5A2B_Glencoe'!X62+'5A2C_ISL'!X62+'5A2D_Avoyelles'!X62+'5A2E_Delhi'!X62+'5A2F_BelleChasse'!X62+'5A2H_MAX'!X62</f>
        <v>0</v>
      </c>
      <c r="Y62" s="17">
        <f>'5A2A_NewVision'!Y62+'5A2B_Glencoe'!Y62+'5A2C_ISL'!Y62+'5A2D_Avoyelles'!Y62+'5A2E_Delhi'!Y62+'5A2F_BelleChasse'!Y62+'5A2H_MAX'!Y62</f>
        <v>0</v>
      </c>
      <c r="Z62" s="20">
        <f>'5A2A_NewVision'!Z62+'5A2B_Glencoe'!Z62+'5A2C_ISL'!Z62+'5A2D_Avoyelles'!Z62+'5A2E_Delhi'!Z62+'5A2F_BelleChasse'!Z62+'5A2H_MAX'!Z62</f>
        <v>0</v>
      </c>
      <c r="AA62" s="13">
        <f>'5A2A_NewVision'!AA62+'5A2B_Glencoe'!AA62+'5A2C_ISL'!AA62+'5A2D_Avoyelles'!AA62+'5A2E_Delhi'!AA62+'5A2F_BelleChasse'!AA62+'5A2H_MAX'!AA62</f>
        <v>0</v>
      </c>
      <c r="AB62" s="20">
        <f>'5A2A_NewVision'!AB62+'5A2B_Glencoe'!AB62+'5A2C_ISL'!AB62+'5A2D_Avoyelles'!AB62+'5A2E_Delhi'!AB62+'5A2F_BelleChasse'!AB62+'5A2H_MAX'!AB62</f>
        <v>0</v>
      </c>
      <c r="AC62" s="13">
        <f>'5A2A_NewVision'!AC62+'5A2B_Glencoe'!AC62+'5A2C_ISL'!AC62+'5A2D_Avoyelles'!AC62+'5A2E_Delhi'!AC62+'5A2F_BelleChasse'!AC62+'5A2H_MAX'!AC62</f>
        <v>0</v>
      </c>
      <c r="AD62" s="13">
        <f>'5A2A_NewVision'!AD62+'5A2B_Glencoe'!AD62+'5A2C_ISL'!AD62+'5A2D_Avoyelles'!AD62+'5A2E_Delhi'!AD62+'5A2F_BelleChasse'!AD62+'5A2H_MAX'!AD62</f>
        <v>0</v>
      </c>
      <c r="AE62" s="20">
        <f>'5A2A_NewVision'!AE62+'5A2B_Glencoe'!AE62+'5A2C_ISL'!AE62+'5A2D_Avoyelles'!AE62+'5A2E_Delhi'!AE62+'5A2F_BelleChasse'!AE62+'5A2H_MAX'!AE62</f>
        <v>0</v>
      </c>
      <c r="AF62" s="24">
        <f>'5A2A_NewVision'!AF62+'5A2B_Glencoe'!AF62+'5A2C_ISL'!AF62+'5A2D_Avoyelles'!AF62+'5A2E_Delhi'!AF62+'5A2F_BelleChasse'!AF62+'5A2H_MAX'!AF62</f>
        <v>0</v>
      </c>
    </row>
    <row r="63" spans="1:32" ht="16.149999999999999" customHeight="1" x14ac:dyDescent="0.2">
      <c r="A63" s="7">
        <v>57</v>
      </c>
      <c r="B63" s="8" t="s">
        <v>60</v>
      </c>
      <c r="C63" s="187">
        <f>'5A2A_NewVision'!C63+'5A2B_Glencoe'!C63+'5A2C_ISL'!C63+'5A2D_Avoyelles'!C63+'5A2E_Delhi'!C63+'5A2F_BelleChasse'!C63+'5A2H_MAX'!C63</f>
        <v>0</v>
      </c>
      <c r="D63" s="9">
        <f>'9_Per Pupil Summary'!O62</f>
        <v>7389.428047396008</v>
      </c>
      <c r="E63" s="18">
        <f>'5A2A_NewVision'!E63+'5A2B_Glencoe'!E63+'5A2C_ISL'!E63+'5A2D_Avoyelles'!E63+'5A2E_Delhi'!E63+'5A2F_BelleChasse'!E63+'5A2H_MAX'!E63</f>
        <v>0</v>
      </c>
      <c r="F63" s="18"/>
      <c r="G63" s="18">
        <f>'5A2A_NewVision'!G63+'5A2B_Glencoe'!G63+'5A2C_ISL'!G63+'5A2D_Avoyelles'!G63+'5A2E_Delhi'!G63+'5A2F_BelleChasse'!G63+'5A2H_MAX'!G63</f>
        <v>0</v>
      </c>
      <c r="H63" s="200">
        <f>'5A2A_NewVision'!H63+'5A2B_Glencoe'!H63+'5A2C_ISL'!H63+'5A2D_Avoyelles'!H63+'5A2E_Delhi'!H63+'5A2F_BelleChasse'!H63+'5A2H_MAX'!H63</f>
        <v>0</v>
      </c>
      <c r="I63" s="9">
        <f>'9_Per Pupil Summary'!I62</f>
        <v>697.12533564451314</v>
      </c>
      <c r="J63" s="18">
        <f>'5A2A_NewVision'!J63+'5A2B_Glencoe'!J63+'5A2C_ISL'!J63+'5A2D_Avoyelles'!J63+'5A2E_Delhi'!J63+'5A2F_BelleChasse'!J63+'5A2H_MAX'!J63</f>
        <v>0</v>
      </c>
      <c r="K63" s="200">
        <f>'5A2A_NewVision'!K63+'5A2B_Glencoe'!K63+'5A2C_ISL'!K63+'5A2D_Avoyelles'!K63+'5A2E_Delhi'!K63+'5A2F_BelleChasse'!K63+'5A2H_MAX'!K63</f>
        <v>0</v>
      </c>
      <c r="L63" s="9">
        <f>'9_Per Pupil Summary'!J62</f>
        <v>190.12509153941264</v>
      </c>
      <c r="M63" s="18">
        <f>'5A2A_NewVision'!M63+'5A2B_Glencoe'!M63+'5A2C_ISL'!M63+'5A2D_Avoyelles'!M63+'5A2E_Delhi'!M63+'5A2F_BelleChasse'!M63+'5A2H_MAX'!M63</f>
        <v>0</v>
      </c>
      <c r="N63" s="200">
        <f>'5A2A_NewVision'!N63+'5A2B_Glencoe'!N63+'5A2C_ISL'!N63+'5A2D_Avoyelles'!N63+'5A2E_Delhi'!N63+'5A2F_BelleChasse'!N63+'5A2H_MAX'!N63</f>
        <v>0</v>
      </c>
      <c r="O63" s="9">
        <f>'9_Per Pupil Summary'!K62</f>
        <v>4753.1272884853151</v>
      </c>
      <c r="P63" s="18">
        <f>'5A2A_NewVision'!P63+'5A2B_Glencoe'!P63+'5A2C_ISL'!P63+'5A2D_Avoyelles'!P63+'5A2E_Delhi'!P63+'5A2F_BelleChasse'!P63+'5A2H_MAX'!P63</f>
        <v>0</v>
      </c>
      <c r="Q63" s="200">
        <f>'5A2A_NewVision'!Q63+'5A2B_Glencoe'!Q63+'5A2C_ISL'!Q63+'5A2D_Avoyelles'!Q63+'5A2E_Delhi'!Q63+'5A2F_BelleChasse'!Q63+'5A2H_MAX'!Q63</f>
        <v>0</v>
      </c>
      <c r="R63" s="9">
        <f>'9_Per Pupil Summary'!L62</f>
        <v>1901.2509153941264</v>
      </c>
      <c r="S63" s="18">
        <f>'5A2A_NewVision'!S63+'5A2B_Glencoe'!S63+'5A2C_ISL'!S63+'5A2D_Avoyelles'!S63+'5A2E_Delhi'!S63+'5A2F_BelleChasse'!S63+'5A2H_MAX'!S63</f>
        <v>0</v>
      </c>
      <c r="T63" s="21">
        <f>'5A2A_NewVision'!T63+'5A2B_Glencoe'!T63+'5A2C_ISL'!T63+'5A2D_Avoyelles'!T63+'5A2E_Delhi'!T63+'5A2F_BelleChasse'!T63+'5A2H_MAX'!T63</f>
        <v>0</v>
      </c>
      <c r="U63" s="9">
        <f>'5A2A_NewVision'!U63+'5A2B_Glencoe'!U63+'5A2C_ISL'!U63+'5A2D_Avoyelles'!U63+'5A2E_Delhi'!U63+'5A2F_BelleChasse'!U63+'5A2H_MAX'!U63</f>
        <v>0</v>
      </c>
      <c r="V63" s="9">
        <f>'5A2A_NewVision'!V63+'5A2B_Glencoe'!V63+'5A2C_ISL'!V63+'5A2D_Avoyelles'!V63+'5A2E_Delhi'!V63+'5A2F_BelleChasse'!V63+'5A2H_MAX'!V63</f>
        <v>0</v>
      </c>
      <c r="W63" s="10">
        <f>'5A2A_NewVision'!W63+'5A2B_Glencoe'!W63+'5A2C_ISL'!W63+'5A2D_Avoyelles'!W63+'5A2E_Delhi'!W63+'5A2F_BelleChasse'!W63+'5A2H_MAX'!W63</f>
        <v>0</v>
      </c>
      <c r="X63" s="21">
        <f>'5A2A_NewVision'!X63+'5A2B_Glencoe'!X63+'5A2C_ISL'!X63+'5A2D_Avoyelles'!X63+'5A2E_Delhi'!X63+'5A2F_BelleChasse'!X63+'5A2H_MAX'!X63</f>
        <v>0</v>
      </c>
      <c r="Y63" s="18">
        <f>'5A2A_NewVision'!Y63+'5A2B_Glencoe'!Y63+'5A2C_ISL'!Y63+'5A2D_Avoyelles'!Y63+'5A2E_Delhi'!Y63+'5A2F_BelleChasse'!Y63+'5A2H_MAX'!Y63</f>
        <v>0</v>
      </c>
      <c r="Z63" s="21">
        <f>'5A2A_NewVision'!Z63+'5A2B_Glencoe'!Z63+'5A2C_ISL'!Z63+'5A2D_Avoyelles'!Z63+'5A2E_Delhi'!Z63+'5A2F_BelleChasse'!Z63+'5A2H_MAX'!Z63</f>
        <v>0</v>
      </c>
      <c r="AA63" s="9">
        <f>'5A2A_NewVision'!AA63+'5A2B_Glencoe'!AA63+'5A2C_ISL'!AA63+'5A2D_Avoyelles'!AA63+'5A2E_Delhi'!AA63+'5A2F_BelleChasse'!AA63+'5A2H_MAX'!AA63</f>
        <v>0</v>
      </c>
      <c r="AB63" s="21">
        <f>'5A2A_NewVision'!AB63+'5A2B_Glencoe'!AB63+'5A2C_ISL'!AB63+'5A2D_Avoyelles'!AB63+'5A2E_Delhi'!AB63+'5A2F_BelleChasse'!AB63+'5A2H_MAX'!AB63</f>
        <v>0</v>
      </c>
      <c r="AC63" s="9">
        <f>'5A2A_NewVision'!AC63+'5A2B_Glencoe'!AC63+'5A2C_ISL'!AC63+'5A2D_Avoyelles'!AC63+'5A2E_Delhi'!AC63+'5A2F_BelleChasse'!AC63+'5A2H_MAX'!AC63</f>
        <v>0</v>
      </c>
      <c r="AD63" s="9">
        <f>'5A2A_NewVision'!AD63+'5A2B_Glencoe'!AD63+'5A2C_ISL'!AD63+'5A2D_Avoyelles'!AD63+'5A2E_Delhi'!AD63+'5A2F_BelleChasse'!AD63+'5A2H_MAX'!AD63</f>
        <v>0</v>
      </c>
      <c r="AE63" s="21">
        <f>'5A2A_NewVision'!AE63+'5A2B_Glencoe'!AE63+'5A2C_ISL'!AE63+'5A2D_Avoyelles'!AE63+'5A2E_Delhi'!AE63+'5A2F_BelleChasse'!AE63+'5A2H_MAX'!AE63</f>
        <v>0</v>
      </c>
      <c r="AF63" s="25">
        <f>'5A2A_NewVision'!AF63+'5A2B_Glencoe'!AF63+'5A2C_ISL'!AF63+'5A2D_Avoyelles'!AF63+'5A2E_Delhi'!AF63+'5A2F_BelleChasse'!AF63+'5A2H_MAX'!AF63</f>
        <v>0</v>
      </c>
    </row>
    <row r="64" spans="1:32" ht="16.149999999999999" customHeight="1" x14ac:dyDescent="0.2">
      <c r="A64" s="7">
        <v>58</v>
      </c>
      <c r="B64" s="8" t="s">
        <v>61</v>
      </c>
      <c r="C64" s="187">
        <f>'5A2A_NewVision'!C64+'5A2B_Glencoe'!C64+'5A2C_ISL'!C64+'5A2D_Avoyelles'!C64+'5A2E_Delhi'!C64+'5A2F_BelleChasse'!C64+'5A2H_MAX'!C64</f>
        <v>0</v>
      </c>
      <c r="D64" s="9">
        <f>'9_Per Pupil Summary'!O63</f>
        <v>8014.4372543736217</v>
      </c>
      <c r="E64" s="18">
        <f>'5A2A_NewVision'!E64+'5A2B_Glencoe'!E64+'5A2C_ISL'!E64+'5A2D_Avoyelles'!E64+'5A2E_Delhi'!E64+'5A2F_BelleChasse'!E64+'5A2H_MAX'!E64</f>
        <v>0</v>
      </c>
      <c r="F64" s="18"/>
      <c r="G64" s="18">
        <f>'5A2A_NewVision'!G64+'5A2B_Glencoe'!G64+'5A2C_ISL'!G64+'5A2D_Avoyelles'!G64+'5A2E_Delhi'!G64+'5A2F_BelleChasse'!G64+'5A2H_MAX'!G64</f>
        <v>0</v>
      </c>
      <c r="H64" s="200">
        <f>'5A2A_NewVision'!H64+'5A2B_Glencoe'!H64+'5A2C_ISL'!H64+'5A2D_Avoyelles'!H64+'5A2E_Delhi'!H64+'5A2F_BelleChasse'!H64+'5A2H_MAX'!H64</f>
        <v>0</v>
      </c>
      <c r="I64" s="9">
        <f>'9_Per Pupil Summary'!I63</f>
        <v>716.26736725355215</v>
      </c>
      <c r="J64" s="18">
        <f>'5A2A_NewVision'!J64+'5A2B_Glencoe'!J64+'5A2C_ISL'!J64+'5A2D_Avoyelles'!J64+'5A2E_Delhi'!J64+'5A2F_BelleChasse'!J64+'5A2H_MAX'!J64</f>
        <v>0</v>
      </c>
      <c r="K64" s="200">
        <f>'5A2A_NewVision'!K64+'5A2B_Glencoe'!K64+'5A2C_ISL'!K64+'5A2D_Avoyelles'!K64+'5A2E_Delhi'!K64+'5A2F_BelleChasse'!K64+'5A2H_MAX'!K64</f>
        <v>0</v>
      </c>
      <c r="L64" s="9">
        <f>'9_Per Pupil Summary'!J63</f>
        <v>195.34564561460513</v>
      </c>
      <c r="M64" s="18">
        <f>'5A2A_NewVision'!M64+'5A2B_Glencoe'!M64+'5A2C_ISL'!M64+'5A2D_Avoyelles'!M64+'5A2E_Delhi'!M64+'5A2F_BelleChasse'!M64+'5A2H_MAX'!M64</f>
        <v>0</v>
      </c>
      <c r="N64" s="200">
        <f>'5A2A_NewVision'!N64+'5A2B_Glencoe'!N64+'5A2C_ISL'!N64+'5A2D_Avoyelles'!N64+'5A2E_Delhi'!N64+'5A2F_BelleChasse'!N64+'5A2H_MAX'!N64</f>
        <v>0</v>
      </c>
      <c r="O64" s="9">
        <f>'9_Per Pupil Summary'!K63</f>
        <v>4883.6411403651282</v>
      </c>
      <c r="P64" s="18">
        <f>'5A2A_NewVision'!P64+'5A2B_Glencoe'!P64+'5A2C_ISL'!P64+'5A2D_Avoyelles'!P64+'5A2E_Delhi'!P64+'5A2F_BelleChasse'!P64+'5A2H_MAX'!P64</f>
        <v>0</v>
      </c>
      <c r="Q64" s="200">
        <f>'5A2A_NewVision'!Q64+'5A2B_Glencoe'!Q64+'5A2C_ISL'!Q64+'5A2D_Avoyelles'!Q64+'5A2E_Delhi'!Q64+'5A2F_BelleChasse'!Q64+'5A2H_MAX'!Q64</f>
        <v>0</v>
      </c>
      <c r="R64" s="9">
        <f>'9_Per Pupil Summary'!L63</f>
        <v>1953.4564561460513</v>
      </c>
      <c r="S64" s="18">
        <f>'5A2A_NewVision'!S64+'5A2B_Glencoe'!S64+'5A2C_ISL'!S64+'5A2D_Avoyelles'!S64+'5A2E_Delhi'!S64+'5A2F_BelleChasse'!S64+'5A2H_MAX'!S64</f>
        <v>0</v>
      </c>
      <c r="T64" s="21">
        <f>'5A2A_NewVision'!T64+'5A2B_Glencoe'!T64+'5A2C_ISL'!T64+'5A2D_Avoyelles'!T64+'5A2E_Delhi'!T64+'5A2F_BelleChasse'!T64+'5A2H_MAX'!T64</f>
        <v>0</v>
      </c>
      <c r="U64" s="9">
        <f>'5A2A_NewVision'!U64+'5A2B_Glencoe'!U64+'5A2C_ISL'!U64+'5A2D_Avoyelles'!U64+'5A2E_Delhi'!U64+'5A2F_BelleChasse'!U64+'5A2H_MAX'!U64</f>
        <v>0</v>
      </c>
      <c r="V64" s="9">
        <f>'5A2A_NewVision'!V64+'5A2B_Glencoe'!V64+'5A2C_ISL'!V64+'5A2D_Avoyelles'!V64+'5A2E_Delhi'!V64+'5A2F_BelleChasse'!V64+'5A2H_MAX'!V64</f>
        <v>0</v>
      </c>
      <c r="W64" s="10">
        <f>'5A2A_NewVision'!W64+'5A2B_Glencoe'!W64+'5A2C_ISL'!W64+'5A2D_Avoyelles'!W64+'5A2E_Delhi'!W64+'5A2F_BelleChasse'!W64+'5A2H_MAX'!W64</f>
        <v>0</v>
      </c>
      <c r="X64" s="21">
        <f>'5A2A_NewVision'!X64+'5A2B_Glencoe'!X64+'5A2C_ISL'!X64+'5A2D_Avoyelles'!X64+'5A2E_Delhi'!X64+'5A2F_BelleChasse'!X64+'5A2H_MAX'!X64</f>
        <v>0</v>
      </c>
      <c r="Y64" s="18">
        <f>'5A2A_NewVision'!Y64+'5A2B_Glencoe'!Y64+'5A2C_ISL'!Y64+'5A2D_Avoyelles'!Y64+'5A2E_Delhi'!Y64+'5A2F_BelleChasse'!Y64+'5A2H_MAX'!Y64</f>
        <v>0</v>
      </c>
      <c r="Z64" s="21">
        <f>'5A2A_NewVision'!Z64+'5A2B_Glencoe'!Z64+'5A2C_ISL'!Z64+'5A2D_Avoyelles'!Z64+'5A2E_Delhi'!Z64+'5A2F_BelleChasse'!Z64+'5A2H_MAX'!Z64</f>
        <v>0</v>
      </c>
      <c r="AA64" s="9">
        <f>'5A2A_NewVision'!AA64+'5A2B_Glencoe'!AA64+'5A2C_ISL'!AA64+'5A2D_Avoyelles'!AA64+'5A2E_Delhi'!AA64+'5A2F_BelleChasse'!AA64+'5A2H_MAX'!AA64</f>
        <v>0</v>
      </c>
      <c r="AB64" s="21">
        <f>'5A2A_NewVision'!AB64+'5A2B_Glencoe'!AB64+'5A2C_ISL'!AB64+'5A2D_Avoyelles'!AB64+'5A2E_Delhi'!AB64+'5A2F_BelleChasse'!AB64+'5A2H_MAX'!AB64</f>
        <v>0</v>
      </c>
      <c r="AC64" s="9">
        <f>'5A2A_NewVision'!AC64+'5A2B_Glencoe'!AC64+'5A2C_ISL'!AC64+'5A2D_Avoyelles'!AC64+'5A2E_Delhi'!AC64+'5A2F_BelleChasse'!AC64+'5A2H_MAX'!AC64</f>
        <v>0</v>
      </c>
      <c r="AD64" s="9">
        <f>'5A2A_NewVision'!AD64+'5A2B_Glencoe'!AD64+'5A2C_ISL'!AD64+'5A2D_Avoyelles'!AD64+'5A2E_Delhi'!AD64+'5A2F_BelleChasse'!AD64+'5A2H_MAX'!AD64</f>
        <v>0</v>
      </c>
      <c r="AE64" s="21">
        <f>'5A2A_NewVision'!AE64+'5A2B_Glencoe'!AE64+'5A2C_ISL'!AE64+'5A2D_Avoyelles'!AE64+'5A2E_Delhi'!AE64+'5A2F_BelleChasse'!AE64+'5A2H_MAX'!AE64</f>
        <v>0</v>
      </c>
      <c r="AF64" s="25">
        <f>'5A2A_NewVision'!AF64+'5A2B_Glencoe'!AF64+'5A2C_ISL'!AF64+'5A2D_Avoyelles'!AF64+'5A2E_Delhi'!AF64+'5A2F_BelleChasse'!AF64+'5A2H_MAX'!AF64</f>
        <v>0</v>
      </c>
    </row>
    <row r="65" spans="1:32" ht="16.149999999999999" customHeight="1" x14ac:dyDescent="0.2">
      <c r="A65" s="7">
        <v>59</v>
      </c>
      <c r="B65" s="8" t="s">
        <v>62</v>
      </c>
      <c r="C65" s="187">
        <f>'5A2A_NewVision'!C65+'5A2B_Glencoe'!C65+'5A2C_ISL'!C65+'5A2D_Avoyelles'!C65+'5A2E_Delhi'!C65+'5A2F_BelleChasse'!C65+'5A2H_MAX'!C65</f>
        <v>0</v>
      </c>
      <c r="D65" s="9">
        <f>'9_Per Pupil Summary'!O64</f>
        <v>7100.1962713671355</v>
      </c>
      <c r="E65" s="18">
        <f>'5A2A_NewVision'!E65+'5A2B_Glencoe'!E65+'5A2C_ISL'!E65+'5A2D_Avoyelles'!E65+'5A2E_Delhi'!E65+'5A2F_BelleChasse'!E65+'5A2H_MAX'!E65</f>
        <v>0</v>
      </c>
      <c r="F65" s="18"/>
      <c r="G65" s="18">
        <f>'5A2A_NewVision'!G65+'5A2B_Glencoe'!G65+'5A2C_ISL'!G65+'5A2D_Avoyelles'!G65+'5A2E_Delhi'!G65+'5A2F_BelleChasse'!G65+'5A2H_MAX'!G65</f>
        <v>0</v>
      </c>
      <c r="H65" s="200">
        <f>'5A2A_NewVision'!H65+'5A2B_Glencoe'!H65+'5A2C_ISL'!H65+'5A2D_Avoyelles'!H65+'5A2E_Delhi'!H65+'5A2F_BelleChasse'!H65+'5A2H_MAX'!H65</f>
        <v>0</v>
      </c>
      <c r="I65" s="9">
        <f>'9_Per Pupil Summary'!I64</f>
        <v>783.75433419992066</v>
      </c>
      <c r="J65" s="18">
        <f>'5A2A_NewVision'!J65+'5A2B_Glencoe'!J65+'5A2C_ISL'!J65+'5A2D_Avoyelles'!J65+'5A2E_Delhi'!J65+'5A2F_BelleChasse'!J65+'5A2H_MAX'!J65</f>
        <v>0</v>
      </c>
      <c r="K65" s="200">
        <f>'5A2A_NewVision'!K65+'5A2B_Glencoe'!K65+'5A2C_ISL'!K65+'5A2D_Avoyelles'!K65+'5A2E_Delhi'!K65+'5A2F_BelleChasse'!K65+'5A2H_MAX'!K65</f>
        <v>0</v>
      </c>
      <c r="L65" s="9">
        <f>'9_Per Pupil Summary'!J64</f>
        <v>213.75118205452387</v>
      </c>
      <c r="M65" s="18">
        <f>'5A2A_NewVision'!M65+'5A2B_Glencoe'!M65+'5A2C_ISL'!M65+'5A2D_Avoyelles'!M65+'5A2E_Delhi'!M65+'5A2F_BelleChasse'!M65+'5A2H_MAX'!M65</f>
        <v>0</v>
      </c>
      <c r="N65" s="200">
        <f>'5A2A_NewVision'!N65+'5A2B_Glencoe'!N65+'5A2C_ISL'!N65+'5A2D_Avoyelles'!N65+'5A2E_Delhi'!N65+'5A2F_BelleChasse'!N65+'5A2H_MAX'!N65</f>
        <v>0</v>
      </c>
      <c r="O65" s="9">
        <f>'9_Per Pupil Summary'!K64</f>
        <v>5343.7795513630963</v>
      </c>
      <c r="P65" s="18">
        <f>'5A2A_NewVision'!P65+'5A2B_Glencoe'!P65+'5A2C_ISL'!P65+'5A2D_Avoyelles'!P65+'5A2E_Delhi'!P65+'5A2F_BelleChasse'!P65+'5A2H_MAX'!P65</f>
        <v>0</v>
      </c>
      <c r="Q65" s="200">
        <f>'5A2A_NewVision'!Q65+'5A2B_Glencoe'!Q65+'5A2C_ISL'!Q65+'5A2D_Avoyelles'!Q65+'5A2E_Delhi'!Q65+'5A2F_BelleChasse'!Q65+'5A2H_MAX'!Q65</f>
        <v>0</v>
      </c>
      <c r="R65" s="9">
        <f>'9_Per Pupil Summary'!L64</f>
        <v>2137.5118205452386</v>
      </c>
      <c r="S65" s="18">
        <f>'5A2A_NewVision'!S65+'5A2B_Glencoe'!S65+'5A2C_ISL'!S65+'5A2D_Avoyelles'!S65+'5A2E_Delhi'!S65+'5A2F_BelleChasse'!S65+'5A2H_MAX'!S65</f>
        <v>0</v>
      </c>
      <c r="T65" s="21">
        <f>'5A2A_NewVision'!T65+'5A2B_Glencoe'!T65+'5A2C_ISL'!T65+'5A2D_Avoyelles'!T65+'5A2E_Delhi'!T65+'5A2F_BelleChasse'!T65+'5A2H_MAX'!T65</f>
        <v>0</v>
      </c>
      <c r="U65" s="9">
        <f>'5A2A_NewVision'!U65+'5A2B_Glencoe'!U65+'5A2C_ISL'!U65+'5A2D_Avoyelles'!U65+'5A2E_Delhi'!U65+'5A2F_BelleChasse'!U65+'5A2H_MAX'!U65</f>
        <v>0</v>
      </c>
      <c r="V65" s="9">
        <f>'5A2A_NewVision'!V65+'5A2B_Glencoe'!V65+'5A2C_ISL'!V65+'5A2D_Avoyelles'!V65+'5A2E_Delhi'!V65+'5A2F_BelleChasse'!V65+'5A2H_MAX'!V65</f>
        <v>0</v>
      </c>
      <c r="W65" s="10">
        <f>'5A2A_NewVision'!W65+'5A2B_Glencoe'!W65+'5A2C_ISL'!W65+'5A2D_Avoyelles'!W65+'5A2E_Delhi'!W65+'5A2F_BelleChasse'!W65+'5A2H_MAX'!W65</f>
        <v>0</v>
      </c>
      <c r="X65" s="21">
        <f>'5A2A_NewVision'!X65+'5A2B_Glencoe'!X65+'5A2C_ISL'!X65+'5A2D_Avoyelles'!X65+'5A2E_Delhi'!X65+'5A2F_BelleChasse'!X65+'5A2H_MAX'!X65</f>
        <v>0</v>
      </c>
      <c r="Y65" s="18">
        <f>'5A2A_NewVision'!Y65+'5A2B_Glencoe'!Y65+'5A2C_ISL'!Y65+'5A2D_Avoyelles'!Y65+'5A2E_Delhi'!Y65+'5A2F_BelleChasse'!Y65+'5A2H_MAX'!Y65</f>
        <v>0</v>
      </c>
      <c r="Z65" s="21">
        <f>'5A2A_NewVision'!Z65+'5A2B_Glencoe'!Z65+'5A2C_ISL'!Z65+'5A2D_Avoyelles'!Z65+'5A2E_Delhi'!Z65+'5A2F_BelleChasse'!Z65+'5A2H_MAX'!Z65</f>
        <v>0</v>
      </c>
      <c r="AA65" s="9">
        <f>'5A2A_NewVision'!AA65+'5A2B_Glencoe'!AA65+'5A2C_ISL'!AA65+'5A2D_Avoyelles'!AA65+'5A2E_Delhi'!AA65+'5A2F_BelleChasse'!AA65+'5A2H_MAX'!AA65</f>
        <v>0</v>
      </c>
      <c r="AB65" s="21">
        <f>'5A2A_NewVision'!AB65+'5A2B_Glencoe'!AB65+'5A2C_ISL'!AB65+'5A2D_Avoyelles'!AB65+'5A2E_Delhi'!AB65+'5A2F_BelleChasse'!AB65+'5A2H_MAX'!AB65</f>
        <v>0</v>
      </c>
      <c r="AC65" s="9">
        <f>'5A2A_NewVision'!AC65+'5A2B_Glencoe'!AC65+'5A2C_ISL'!AC65+'5A2D_Avoyelles'!AC65+'5A2E_Delhi'!AC65+'5A2F_BelleChasse'!AC65+'5A2H_MAX'!AC65</f>
        <v>0</v>
      </c>
      <c r="AD65" s="9">
        <f>'5A2A_NewVision'!AD65+'5A2B_Glencoe'!AD65+'5A2C_ISL'!AD65+'5A2D_Avoyelles'!AD65+'5A2E_Delhi'!AD65+'5A2F_BelleChasse'!AD65+'5A2H_MAX'!AD65</f>
        <v>0</v>
      </c>
      <c r="AE65" s="21">
        <f>'5A2A_NewVision'!AE65+'5A2B_Glencoe'!AE65+'5A2C_ISL'!AE65+'5A2D_Avoyelles'!AE65+'5A2E_Delhi'!AE65+'5A2F_BelleChasse'!AE65+'5A2H_MAX'!AE65</f>
        <v>0</v>
      </c>
      <c r="AF65" s="25">
        <f>'5A2A_NewVision'!AF65+'5A2B_Glencoe'!AF65+'5A2C_ISL'!AF65+'5A2D_Avoyelles'!AF65+'5A2E_Delhi'!AF65+'5A2F_BelleChasse'!AF65+'5A2H_MAX'!AF65</f>
        <v>0</v>
      </c>
    </row>
    <row r="66" spans="1:32" ht="16.149999999999999" customHeight="1" x14ac:dyDescent="0.2">
      <c r="A66" s="2">
        <v>60</v>
      </c>
      <c r="B66" s="3" t="s">
        <v>63</v>
      </c>
      <c r="C66" s="188">
        <f>'5A2A_NewVision'!C66+'5A2B_Glencoe'!C66+'5A2C_ISL'!C66+'5A2D_Avoyelles'!C66+'5A2E_Delhi'!C66+'5A2F_BelleChasse'!C66+'5A2H_MAX'!C66</f>
        <v>0</v>
      </c>
      <c r="D66" s="4">
        <f>'9_Per Pupil Summary'!O65</f>
        <v>10067.777552636035</v>
      </c>
      <c r="E66" s="19">
        <f>'5A2A_NewVision'!E66+'5A2B_Glencoe'!E66+'5A2C_ISL'!E66+'5A2D_Avoyelles'!E66+'5A2E_Delhi'!E66+'5A2F_BelleChasse'!E66+'5A2H_MAX'!E66</f>
        <v>0</v>
      </c>
      <c r="F66" s="19"/>
      <c r="G66" s="19">
        <f>'5A2A_NewVision'!G66+'5A2B_Glencoe'!G66+'5A2C_ISL'!G66+'5A2D_Avoyelles'!G66+'5A2E_Delhi'!G66+'5A2F_BelleChasse'!G66+'5A2H_MAX'!G66</f>
        <v>0</v>
      </c>
      <c r="H66" s="201">
        <f>'5A2A_NewVision'!H66+'5A2B_Glencoe'!H66+'5A2C_ISL'!H66+'5A2D_Avoyelles'!H66+'5A2E_Delhi'!H66+'5A2F_BelleChasse'!H66+'5A2H_MAX'!H66</f>
        <v>0</v>
      </c>
      <c r="I66" s="4">
        <f>'9_Per Pupil Summary'!I65</f>
        <v>649.46221860472099</v>
      </c>
      <c r="J66" s="19">
        <f>'5A2A_NewVision'!J66+'5A2B_Glencoe'!J66+'5A2C_ISL'!J66+'5A2D_Avoyelles'!J66+'5A2E_Delhi'!J66+'5A2F_BelleChasse'!J66+'5A2H_MAX'!J66</f>
        <v>0</v>
      </c>
      <c r="K66" s="201">
        <f>'5A2A_NewVision'!K66+'5A2B_Glencoe'!K66+'5A2C_ISL'!K66+'5A2D_Avoyelles'!K66+'5A2E_Delhi'!K66+'5A2F_BelleChasse'!K66+'5A2H_MAX'!K66</f>
        <v>0</v>
      </c>
      <c r="L66" s="4">
        <f>'9_Per Pupil Summary'!J65</f>
        <v>177.12605961946934</v>
      </c>
      <c r="M66" s="19">
        <f>'5A2A_NewVision'!M66+'5A2B_Glencoe'!M66+'5A2C_ISL'!M66+'5A2D_Avoyelles'!M66+'5A2E_Delhi'!M66+'5A2F_BelleChasse'!M66+'5A2H_MAX'!M66</f>
        <v>0</v>
      </c>
      <c r="N66" s="201">
        <f>'5A2A_NewVision'!N66+'5A2B_Glencoe'!N66+'5A2C_ISL'!N66+'5A2D_Avoyelles'!N66+'5A2E_Delhi'!N66+'5A2F_BelleChasse'!N66+'5A2H_MAX'!N66</f>
        <v>0</v>
      </c>
      <c r="O66" s="4">
        <f>'9_Per Pupil Summary'!K65</f>
        <v>4428.1514904867336</v>
      </c>
      <c r="P66" s="19">
        <f>'5A2A_NewVision'!P66+'5A2B_Glencoe'!P66+'5A2C_ISL'!P66+'5A2D_Avoyelles'!P66+'5A2E_Delhi'!P66+'5A2F_BelleChasse'!P66+'5A2H_MAX'!P66</f>
        <v>0</v>
      </c>
      <c r="Q66" s="201">
        <f>'5A2A_NewVision'!Q66+'5A2B_Glencoe'!Q66+'5A2C_ISL'!Q66+'5A2D_Avoyelles'!Q66+'5A2E_Delhi'!Q66+'5A2F_BelleChasse'!Q66+'5A2H_MAX'!Q66</f>
        <v>0</v>
      </c>
      <c r="R66" s="4">
        <f>'9_Per Pupil Summary'!L65</f>
        <v>1771.2605961946931</v>
      </c>
      <c r="S66" s="19">
        <f>'5A2A_NewVision'!S66+'5A2B_Glencoe'!S66+'5A2C_ISL'!S66+'5A2D_Avoyelles'!S66+'5A2E_Delhi'!S66+'5A2F_BelleChasse'!S66+'5A2H_MAX'!S66</f>
        <v>0</v>
      </c>
      <c r="T66" s="22">
        <f>'5A2A_NewVision'!T66+'5A2B_Glencoe'!T66+'5A2C_ISL'!T66+'5A2D_Avoyelles'!T66+'5A2E_Delhi'!T66+'5A2F_BelleChasse'!T66+'5A2H_MAX'!T66</f>
        <v>0</v>
      </c>
      <c r="U66" s="4">
        <f>'5A2A_NewVision'!U66+'5A2B_Glencoe'!U66+'5A2C_ISL'!U66+'5A2D_Avoyelles'!U66+'5A2E_Delhi'!U66+'5A2F_BelleChasse'!U66+'5A2H_MAX'!U66</f>
        <v>0</v>
      </c>
      <c r="V66" s="4">
        <f>'5A2A_NewVision'!V66+'5A2B_Glencoe'!V66+'5A2C_ISL'!V66+'5A2D_Avoyelles'!V66+'5A2E_Delhi'!V66+'5A2F_BelleChasse'!V66+'5A2H_MAX'!V66</f>
        <v>0</v>
      </c>
      <c r="W66" s="5">
        <f>'5A2A_NewVision'!W66+'5A2B_Glencoe'!W66+'5A2C_ISL'!W66+'5A2D_Avoyelles'!W66+'5A2E_Delhi'!W66+'5A2F_BelleChasse'!W66+'5A2H_MAX'!W66</f>
        <v>0</v>
      </c>
      <c r="X66" s="22">
        <f>'5A2A_NewVision'!X66+'5A2B_Glencoe'!X66+'5A2C_ISL'!X66+'5A2D_Avoyelles'!X66+'5A2E_Delhi'!X66+'5A2F_BelleChasse'!X66+'5A2H_MAX'!X66</f>
        <v>0</v>
      </c>
      <c r="Y66" s="19">
        <f>'5A2A_NewVision'!Y66+'5A2B_Glencoe'!Y66+'5A2C_ISL'!Y66+'5A2D_Avoyelles'!Y66+'5A2E_Delhi'!Y66+'5A2F_BelleChasse'!Y66+'5A2H_MAX'!Y66</f>
        <v>0</v>
      </c>
      <c r="Z66" s="22">
        <f>'5A2A_NewVision'!Z66+'5A2B_Glencoe'!Z66+'5A2C_ISL'!Z66+'5A2D_Avoyelles'!Z66+'5A2E_Delhi'!Z66+'5A2F_BelleChasse'!Z66+'5A2H_MAX'!Z66</f>
        <v>0</v>
      </c>
      <c r="AA66" s="4">
        <f>'5A2A_NewVision'!AA66+'5A2B_Glencoe'!AA66+'5A2C_ISL'!AA66+'5A2D_Avoyelles'!AA66+'5A2E_Delhi'!AA66+'5A2F_BelleChasse'!AA66+'5A2H_MAX'!AA66</f>
        <v>0</v>
      </c>
      <c r="AB66" s="22">
        <f>'5A2A_NewVision'!AB66+'5A2B_Glencoe'!AB66+'5A2C_ISL'!AB66+'5A2D_Avoyelles'!AB66+'5A2E_Delhi'!AB66+'5A2F_BelleChasse'!AB66+'5A2H_MAX'!AB66</f>
        <v>0</v>
      </c>
      <c r="AC66" s="6">
        <f>'5A2A_NewVision'!AC66+'5A2B_Glencoe'!AC66+'5A2C_ISL'!AC66+'5A2D_Avoyelles'!AC66+'5A2E_Delhi'!AC66+'5A2F_BelleChasse'!AC66+'5A2H_MAX'!AC66</f>
        <v>0</v>
      </c>
      <c r="AD66" s="4">
        <f>'5A2A_NewVision'!AD66+'5A2B_Glencoe'!AD66+'5A2C_ISL'!AD66+'5A2D_Avoyelles'!AD66+'5A2E_Delhi'!AD66+'5A2F_BelleChasse'!AD66+'5A2H_MAX'!AD66</f>
        <v>0</v>
      </c>
      <c r="AE66" s="23">
        <f>'5A2A_NewVision'!AE66+'5A2B_Glencoe'!AE66+'5A2C_ISL'!AE66+'5A2D_Avoyelles'!AE66+'5A2E_Delhi'!AE66+'5A2F_BelleChasse'!AE66+'5A2H_MAX'!AE66</f>
        <v>0</v>
      </c>
      <c r="AF66" s="23">
        <f>'5A2A_NewVision'!AF66+'5A2B_Glencoe'!AF66+'5A2C_ISL'!AF66+'5A2D_Avoyelles'!AF66+'5A2E_Delhi'!AF66+'5A2F_BelleChasse'!AF66+'5A2H_MAX'!AF66</f>
        <v>0</v>
      </c>
    </row>
    <row r="67" spans="1:32" ht="16.149999999999999" customHeight="1" x14ac:dyDescent="0.2">
      <c r="A67" s="11">
        <v>61</v>
      </c>
      <c r="B67" s="12" t="s">
        <v>64</v>
      </c>
      <c r="C67" s="186">
        <f>'5A2A_NewVision'!C67+'5A2B_Glencoe'!C67+'5A2C_ISL'!C67+'5A2D_Avoyelles'!C67+'5A2E_Delhi'!C67+'5A2F_BelleChasse'!C67+'5A2H_MAX'!C67</f>
        <v>0</v>
      </c>
      <c r="D67" s="13">
        <f>'9_Per Pupil Summary'!O66</f>
        <v>14827.520208433016</v>
      </c>
      <c r="E67" s="17">
        <f>'5A2A_NewVision'!E67+'5A2B_Glencoe'!E67+'5A2C_ISL'!E67+'5A2D_Avoyelles'!E67+'5A2E_Delhi'!E67+'5A2F_BelleChasse'!E67+'5A2H_MAX'!E67</f>
        <v>0</v>
      </c>
      <c r="F67" s="17"/>
      <c r="G67" s="17">
        <f>'5A2A_NewVision'!G67+'5A2B_Glencoe'!G67+'5A2C_ISL'!G67+'5A2D_Avoyelles'!G67+'5A2E_Delhi'!G67+'5A2F_BelleChasse'!G67+'5A2H_MAX'!G67</f>
        <v>0</v>
      </c>
      <c r="H67" s="199">
        <f>'5A2A_NewVision'!H67+'5A2B_Glencoe'!H67+'5A2C_ISL'!H67+'5A2D_Avoyelles'!H67+'5A2E_Delhi'!H67+'5A2F_BelleChasse'!H67+'5A2H_MAX'!H67</f>
        <v>0</v>
      </c>
      <c r="I67" s="13">
        <f>'9_Per Pupil Summary'!I66</f>
        <v>420.1656077122268</v>
      </c>
      <c r="J67" s="17">
        <f>'5A2A_NewVision'!J67+'5A2B_Glencoe'!J67+'5A2C_ISL'!J67+'5A2D_Avoyelles'!J67+'5A2E_Delhi'!J67+'5A2F_BelleChasse'!J67+'5A2H_MAX'!J67</f>
        <v>0</v>
      </c>
      <c r="K67" s="199">
        <f>'5A2A_NewVision'!K67+'5A2B_Glencoe'!K67+'5A2C_ISL'!K67+'5A2D_Avoyelles'!K67+'5A2E_Delhi'!K67+'5A2F_BelleChasse'!K67+'5A2H_MAX'!K67</f>
        <v>0</v>
      </c>
      <c r="L67" s="13">
        <f>'9_Per Pupil Summary'!J66</f>
        <v>114.59062028515278</v>
      </c>
      <c r="M67" s="17">
        <f>'5A2A_NewVision'!M67+'5A2B_Glencoe'!M67+'5A2C_ISL'!M67+'5A2D_Avoyelles'!M67+'5A2E_Delhi'!M67+'5A2F_BelleChasse'!M67+'5A2H_MAX'!M67</f>
        <v>0</v>
      </c>
      <c r="N67" s="199">
        <f>'5A2A_NewVision'!N67+'5A2B_Glencoe'!N67+'5A2C_ISL'!N67+'5A2D_Avoyelles'!N67+'5A2E_Delhi'!N67+'5A2F_BelleChasse'!N67+'5A2H_MAX'!N67</f>
        <v>0</v>
      </c>
      <c r="O67" s="13">
        <f>'9_Per Pupil Summary'!K66</f>
        <v>2864.76550712882</v>
      </c>
      <c r="P67" s="17">
        <f>'5A2A_NewVision'!P67+'5A2B_Glencoe'!P67+'5A2C_ISL'!P67+'5A2D_Avoyelles'!P67+'5A2E_Delhi'!P67+'5A2F_BelleChasse'!P67+'5A2H_MAX'!P67</f>
        <v>0</v>
      </c>
      <c r="Q67" s="199">
        <f>'5A2A_NewVision'!Q67+'5A2B_Glencoe'!Q67+'5A2C_ISL'!Q67+'5A2D_Avoyelles'!Q67+'5A2E_Delhi'!Q67+'5A2F_BelleChasse'!Q67+'5A2H_MAX'!Q67</f>
        <v>0</v>
      </c>
      <c r="R67" s="13">
        <f>'9_Per Pupil Summary'!L66</f>
        <v>1145.9062028515277</v>
      </c>
      <c r="S67" s="17">
        <f>'5A2A_NewVision'!S67+'5A2B_Glencoe'!S67+'5A2C_ISL'!S67+'5A2D_Avoyelles'!S67+'5A2E_Delhi'!S67+'5A2F_BelleChasse'!S67+'5A2H_MAX'!S67</f>
        <v>0</v>
      </c>
      <c r="T67" s="20">
        <f>'5A2A_NewVision'!T67+'5A2B_Glencoe'!T67+'5A2C_ISL'!T67+'5A2D_Avoyelles'!T67+'5A2E_Delhi'!T67+'5A2F_BelleChasse'!T67+'5A2H_MAX'!T67</f>
        <v>0</v>
      </c>
      <c r="U67" s="13">
        <f>'5A2A_NewVision'!U67+'5A2B_Glencoe'!U67+'5A2C_ISL'!U67+'5A2D_Avoyelles'!U67+'5A2E_Delhi'!U67+'5A2F_BelleChasse'!U67+'5A2H_MAX'!U67</f>
        <v>0</v>
      </c>
      <c r="V67" s="13">
        <f>'5A2A_NewVision'!V67+'5A2B_Glencoe'!V67+'5A2C_ISL'!V67+'5A2D_Avoyelles'!V67+'5A2E_Delhi'!V67+'5A2F_BelleChasse'!V67+'5A2H_MAX'!V67</f>
        <v>0</v>
      </c>
      <c r="W67" s="14">
        <f>'5A2A_NewVision'!W67+'5A2B_Glencoe'!W67+'5A2C_ISL'!W67+'5A2D_Avoyelles'!W67+'5A2E_Delhi'!W67+'5A2F_BelleChasse'!W67+'5A2H_MAX'!W67</f>
        <v>0</v>
      </c>
      <c r="X67" s="20">
        <f>'5A2A_NewVision'!X67+'5A2B_Glencoe'!X67+'5A2C_ISL'!X67+'5A2D_Avoyelles'!X67+'5A2E_Delhi'!X67+'5A2F_BelleChasse'!X67+'5A2H_MAX'!X67</f>
        <v>0</v>
      </c>
      <c r="Y67" s="17">
        <f>'5A2A_NewVision'!Y67+'5A2B_Glencoe'!Y67+'5A2C_ISL'!Y67+'5A2D_Avoyelles'!Y67+'5A2E_Delhi'!Y67+'5A2F_BelleChasse'!Y67+'5A2H_MAX'!Y67</f>
        <v>0</v>
      </c>
      <c r="Z67" s="20">
        <f>'5A2A_NewVision'!Z67+'5A2B_Glencoe'!Z67+'5A2C_ISL'!Z67+'5A2D_Avoyelles'!Z67+'5A2E_Delhi'!Z67+'5A2F_BelleChasse'!Z67+'5A2H_MAX'!Z67</f>
        <v>0</v>
      </c>
      <c r="AA67" s="13">
        <f>'5A2A_NewVision'!AA67+'5A2B_Glencoe'!AA67+'5A2C_ISL'!AA67+'5A2D_Avoyelles'!AA67+'5A2E_Delhi'!AA67+'5A2F_BelleChasse'!AA67+'5A2H_MAX'!AA67</f>
        <v>0</v>
      </c>
      <c r="AB67" s="20">
        <f>'5A2A_NewVision'!AB67+'5A2B_Glencoe'!AB67+'5A2C_ISL'!AB67+'5A2D_Avoyelles'!AB67+'5A2E_Delhi'!AB67+'5A2F_BelleChasse'!AB67+'5A2H_MAX'!AB67</f>
        <v>0</v>
      </c>
      <c r="AC67" s="13">
        <f>'5A2A_NewVision'!AC67+'5A2B_Glencoe'!AC67+'5A2C_ISL'!AC67+'5A2D_Avoyelles'!AC67+'5A2E_Delhi'!AC67+'5A2F_BelleChasse'!AC67+'5A2H_MAX'!AC67</f>
        <v>0</v>
      </c>
      <c r="AD67" s="13">
        <f>'5A2A_NewVision'!AD67+'5A2B_Glencoe'!AD67+'5A2C_ISL'!AD67+'5A2D_Avoyelles'!AD67+'5A2E_Delhi'!AD67+'5A2F_BelleChasse'!AD67+'5A2H_MAX'!AD67</f>
        <v>0</v>
      </c>
      <c r="AE67" s="20">
        <f>'5A2A_NewVision'!AE67+'5A2B_Glencoe'!AE67+'5A2C_ISL'!AE67+'5A2D_Avoyelles'!AE67+'5A2E_Delhi'!AE67+'5A2F_BelleChasse'!AE67+'5A2H_MAX'!AE67</f>
        <v>0</v>
      </c>
      <c r="AF67" s="24">
        <f>'5A2A_NewVision'!AF67+'5A2B_Glencoe'!AF67+'5A2C_ISL'!AF67+'5A2D_Avoyelles'!AF67+'5A2E_Delhi'!AF67+'5A2F_BelleChasse'!AF67+'5A2H_MAX'!AF67</f>
        <v>0</v>
      </c>
    </row>
    <row r="68" spans="1:32" ht="16.149999999999999" customHeight="1" x14ac:dyDescent="0.2">
      <c r="A68" s="7">
        <v>62</v>
      </c>
      <c r="B68" s="8" t="s">
        <v>65</v>
      </c>
      <c r="C68" s="187">
        <f>'5A2A_NewVision'!C68+'5A2B_Glencoe'!C68+'5A2C_ISL'!C68+'5A2D_Avoyelles'!C68+'5A2E_Delhi'!C68+'5A2F_BelleChasse'!C68+'5A2H_MAX'!C68</f>
        <v>0</v>
      </c>
      <c r="D68" s="9">
        <f>'9_Per Pupil Summary'!O67</f>
        <v>8025.3687144560572</v>
      </c>
      <c r="E68" s="18">
        <f>'5A2A_NewVision'!E68+'5A2B_Glencoe'!E68+'5A2C_ISL'!E68+'5A2D_Avoyelles'!E68+'5A2E_Delhi'!E68+'5A2F_BelleChasse'!E68+'5A2H_MAX'!E68</f>
        <v>0</v>
      </c>
      <c r="F68" s="18"/>
      <c r="G68" s="18">
        <f>'5A2A_NewVision'!G68+'5A2B_Glencoe'!G68+'5A2C_ISL'!G68+'5A2D_Avoyelles'!G68+'5A2E_Delhi'!G68+'5A2F_BelleChasse'!G68+'5A2H_MAX'!G68</f>
        <v>0</v>
      </c>
      <c r="H68" s="200">
        <f>'5A2A_NewVision'!H68+'5A2B_Glencoe'!H68+'5A2C_ISL'!H68+'5A2D_Avoyelles'!H68+'5A2E_Delhi'!H68+'5A2F_BelleChasse'!H68+'5A2H_MAX'!H68</f>
        <v>0</v>
      </c>
      <c r="I68" s="9">
        <f>'9_Per Pupil Summary'!I67</f>
        <v>723.29231538861927</v>
      </c>
      <c r="J68" s="18">
        <f>'5A2A_NewVision'!J68+'5A2B_Glencoe'!J68+'5A2C_ISL'!J68+'5A2D_Avoyelles'!J68+'5A2E_Delhi'!J68+'5A2F_BelleChasse'!J68+'5A2H_MAX'!J68</f>
        <v>0</v>
      </c>
      <c r="K68" s="200">
        <f>'5A2A_NewVision'!K68+'5A2B_Glencoe'!K68+'5A2C_ISL'!K68+'5A2D_Avoyelles'!K68+'5A2E_Delhi'!K68+'5A2F_BelleChasse'!K68+'5A2H_MAX'!K68</f>
        <v>0</v>
      </c>
      <c r="L68" s="9">
        <f>'9_Per Pupil Summary'!J67</f>
        <v>197.2615405605325</v>
      </c>
      <c r="M68" s="18">
        <f>'5A2A_NewVision'!M68+'5A2B_Glencoe'!M68+'5A2C_ISL'!M68+'5A2D_Avoyelles'!M68+'5A2E_Delhi'!M68+'5A2F_BelleChasse'!M68+'5A2H_MAX'!M68</f>
        <v>0</v>
      </c>
      <c r="N68" s="200">
        <f>'5A2A_NewVision'!N68+'5A2B_Glencoe'!N68+'5A2C_ISL'!N68+'5A2D_Avoyelles'!N68+'5A2E_Delhi'!N68+'5A2F_BelleChasse'!N68+'5A2H_MAX'!N68</f>
        <v>0</v>
      </c>
      <c r="O68" s="9">
        <f>'9_Per Pupil Summary'!K67</f>
        <v>4931.538514013313</v>
      </c>
      <c r="P68" s="18">
        <f>'5A2A_NewVision'!P68+'5A2B_Glencoe'!P68+'5A2C_ISL'!P68+'5A2D_Avoyelles'!P68+'5A2E_Delhi'!P68+'5A2F_BelleChasse'!P68+'5A2H_MAX'!P68</f>
        <v>0</v>
      </c>
      <c r="Q68" s="200">
        <f>'5A2A_NewVision'!Q68+'5A2B_Glencoe'!Q68+'5A2C_ISL'!Q68+'5A2D_Avoyelles'!Q68+'5A2E_Delhi'!Q68+'5A2F_BelleChasse'!Q68+'5A2H_MAX'!Q68</f>
        <v>0</v>
      </c>
      <c r="R68" s="9">
        <f>'9_Per Pupil Summary'!L67</f>
        <v>1972.6154056053249</v>
      </c>
      <c r="S68" s="18">
        <f>'5A2A_NewVision'!S68+'5A2B_Glencoe'!S68+'5A2C_ISL'!S68+'5A2D_Avoyelles'!S68+'5A2E_Delhi'!S68+'5A2F_BelleChasse'!S68+'5A2H_MAX'!S68</f>
        <v>0</v>
      </c>
      <c r="T68" s="21">
        <f>'5A2A_NewVision'!T68+'5A2B_Glencoe'!T68+'5A2C_ISL'!T68+'5A2D_Avoyelles'!T68+'5A2E_Delhi'!T68+'5A2F_BelleChasse'!T68+'5A2H_MAX'!T68</f>
        <v>0</v>
      </c>
      <c r="U68" s="9">
        <f>'5A2A_NewVision'!U68+'5A2B_Glencoe'!U68+'5A2C_ISL'!U68+'5A2D_Avoyelles'!U68+'5A2E_Delhi'!U68+'5A2F_BelleChasse'!U68+'5A2H_MAX'!U68</f>
        <v>0</v>
      </c>
      <c r="V68" s="9">
        <f>'5A2A_NewVision'!V68+'5A2B_Glencoe'!V68+'5A2C_ISL'!V68+'5A2D_Avoyelles'!V68+'5A2E_Delhi'!V68+'5A2F_BelleChasse'!V68+'5A2H_MAX'!V68</f>
        <v>0</v>
      </c>
      <c r="W68" s="10">
        <f>'5A2A_NewVision'!W68+'5A2B_Glencoe'!W68+'5A2C_ISL'!W68+'5A2D_Avoyelles'!W68+'5A2E_Delhi'!W68+'5A2F_BelleChasse'!W68+'5A2H_MAX'!W68</f>
        <v>0</v>
      </c>
      <c r="X68" s="21">
        <f>'5A2A_NewVision'!X68+'5A2B_Glencoe'!X68+'5A2C_ISL'!X68+'5A2D_Avoyelles'!X68+'5A2E_Delhi'!X68+'5A2F_BelleChasse'!X68+'5A2H_MAX'!X68</f>
        <v>0</v>
      </c>
      <c r="Y68" s="18">
        <f>'5A2A_NewVision'!Y68+'5A2B_Glencoe'!Y68+'5A2C_ISL'!Y68+'5A2D_Avoyelles'!Y68+'5A2E_Delhi'!Y68+'5A2F_BelleChasse'!Y68+'5A2H_MAX'!Y68</f>
        <v>0</v>
      </c>
      <c r="Z68" s="21">
        <f>'5A2A_NewVision'!Z68+'5A2B_Glencoe'!Z68+'5A2C_ISL'!Z68+'5A2D_Avoyelles'!Z68+'5A2E_Delhi'!Z68+'5A2F_BelleChasse'!Z68+'5A2H_MAX'!Z68</f>
        <v>0</v>
      </c>
      <c r="AA68" s="9">
        <f>'5A2A_NewVision'!AA68+'5A2B_Glencoe'!AA68+'5A2C_ISL'!AA68+'5A2D_Avoyelles'!AA68+'5A2E_Delhi'!AA68+'5A2F_BelleChasse'!AA68+'5A2H_MAX'!AA68</f>
        <v>0</v>
      </c>
      <c r="AB68" s="21">
        <f>'5A2A_NewVision'!AB68+'5A2B_Glencoe'!AB68+'5A2C_ISL'!AB68+'5A2D_Avoyelles'!AB68+'5A2E_Delhi'!AB68+'5A2F_BelleChasse'!AB68+'5A2H_MAX'!AB68</f>
        <v>0</v>
      </c>
      <c r="AC68" s="9">
        <f>'5A2A_NewVision'!AC68+'5A2B_Glencoe'!AC68+'5A2C_ISL'!AC68+'5A2D_Avoyelles'!AC68+'5A2E_Delhi'!AC68+'5A2F_BelleChasse'!AC68+'5A2H_MAX'!AC68</f>
        <v>0</v>
      </c>
      <c r="AD68" s="9">
        <f>'5A2A_NewVision'!AD68+'5A2B_Glencoe'!AD68+'5A2C_ISL'!AD68+'5A2D_Avoyelles'!AD68+'5A2E_Delhi'!AD68+'5A2F_BelleChasse'!AD68+'5A2H_MAX'!AD68</f>
        <v>0</v>
      </c>
      <c r="AE68" s="21">
        <f>'5A2A_NewVision'!AE68+'5A2B_Glencoe'!AE68+'5A2C_ISL'!AE68+'5A2D_Avoyelles'!AE68+'5A2E_Delhi'!AE68+'5A2F_BelleChasse'!AE68+'5A2H_MAX'!AE68</f>
        <v>0</v>
      </c>
      <c r="AF68" s="25">
        <f>'5A2A_NewVision'!AF68+'5A2B_Glencoe'!AF68+'5A2C_ISL'!AF68+'5A2D_Avoyelles'!AF68+'5A2E_Delhi'!AF68+'5A2F_BelleChasse'!AF68+'5A2H_MAX'!AF68</f>
        <v>0</v>
      </c>
    </row>
    <row r="69" spans="1:32" ht="16.149999999999999" customHeight="1" x14ac:dyDescent="0.2">
      <c r="A69" s="7">
        <v>63</v>
      </c>
      <c r="B69" s="8" t="s">
        <v>66</v>
      </c>
      <c r="C69" s="187">
        <f>'5A2A_NewVision'!C69+'5A2B_Glencoe'!C69+'5A2C_ISL'!C69+'5A2D_Avoyelles'!C69+'5A2E_Delhi'!C69+'5A2F_BelleChasse'!C69+'5A2H_MAX'!C69</f>
        <v>0</v>
      </c>
      <c r="D69" s="9">
        <f>'9_Per Pupil Summary'!O68</f>
        <v>14778.77966173942</v>
      </c>
      <c r="E69" s="18">
        <f>'5A2A_NewVision'!E69+'5A2B_Glencoe'!E69+'5A2C_ISL'!E69+'5A2D_Avoyelles'!E69+'5A2E_Delhi'!E69+'5A2F_BelleChasse'!E69+'5A2H_MAX'!E69</f>
        <v>0</v>
      </c>
      <c r="F69" s="18"/>
      <c r="G69" s="18">
        <f>'5A2A_NewVision'!G69+'5A2B_Glencoe'!G69+'5A2C_ISL'!G69+'5A2D_Avoyelles'!G69+'5A2E_Delhi'!G69+'5A2F_BelleChasse'!G69+'5A2H_MAX'!G69</f>
        <v>0</v>
      </c>
      <c r="H69" s="200">
        <f>'5A2A_NewVision'!H69+'5A2B_Glencoe'!H69+'5A2C_ISL'!H69+'5A2D_Avoyelles'!H69+'5A2E_Delhi'!H69+'5A2F_BelleChasse'!H69+'5A2H_MAX'!H69</f>
        <v>0</v>
      </c>
      <c r="I69" s="9">
        <f>'9_Per Pupil Summary'!I68</f>
        <v>392.24651837459936</v>
      </c>
      <c r="J69" s="18">
        <f>'5A2A_NewVision'!J69+'5A2B_Glencoe'!J69+'5A2C_ISL'!J69+'5A2D_Avoyelles'!J69+'5A2E_Delhi'!J69+'5A2F_BelleChasse'!J69+'5A2H_MAX'!J69</f>
        <v>0</v>
      </c>
      <c r="K69" s="200">
        <f>'5A2A_NewVision'!K69+'5A2B_Glencoe'!K69+'5A2C_ISL'!K69+'5A2D_Avoyelles'!K69+'5A2E_Delhi'!K69+'5A2F_BelleChasse'!K69+'5A2H_MAX'!K69</f>
        <v>0</v>
      </c>
      <c r="L69" s="9">
        <f>'9_Per Pupil Summary'!J68</f>
        <v>106.97632319307253</v>
      </c>
      <c r="M69" s="18">
        <f>'5A2A_NewVision'!M69+'5A2B_Glencoe'!M69+'5A2C_ISL'!M69+'5A2D_Avoyelles'!M69+'5A2E_Delhi'!M69+'5A2F_BelleChasse'!M69+'5A2H_MAX'!M69</f>
        <v>0</v>
      </c>
      <c r="N69" s="200">
        <f>'5A2A_NewVision'!N69+'5A2B_Glencoe'!N69+'5A2C_ISL'!N69+'5A2D_Avoyelles'!N69+'5A2E_Delhi'!N69+'5A2F_BelleChasse'!N69+'5A2H_MAX'!N69</f>
        <v>0</v>
      </c>
      <c r="O69" s="9">
        <f>'9_Per Pupil Summary'!K68</f>
        <v>2674.4080798268133</v>
      </c>
      <c r="P69" s="18">
        <f>'5A2A_NewVision'!P69+'5A2B_Glencoe'!P69+'5A2C_ISL'!P69+'5A2D_Avoyelles'!P69+'5A2E_Delhi'!P69+'5A2F_BelleChasse'!P69+'5A2H_MAX'!P69</f>
        <v>0</v>
      </c>
      <c r="Q69" s="200">
        <f>'5A2A_NewVision'!Q69+'5A2B_Glencoe'!Q69+'5A2C_ISL'!Q69+'5A2D_Avoyelles'!Q69+'5A2E_Delhi'!Q69+'5A2F_BelleChasse'!Q69+'5A2H_MAX'!Q69</f>
        <v>0</v>
      </c>
      <c r="R69" s="9">
        <f>'9_Per Pupil Summary'!L68</f>
        <v>1069.7632319307254</v>
      </c>
      <c r="S69" s="18">
        <f>'5A2A_NewVision'!S69+'5A2B_Glencoe'!S69+'5A2C_ISL'!S69+'5A2D_Avoyelles'!S69+'5A2E_Delhi'!S69+'5A2F_BelleChasse'!S69+'5A2H_MAX'!S69</f>
        <v>0</v>
      </c>
      <c r="T69" s="21">
        <f>'5A2A_NewVision'!T69+'5A2B_Glencoe'!T69+'5A2C_ISL'!T69+'5A2D_Avoyelles'!T69+'5A2E_Delhi'!T69+'5A2F_BelleChasse'!T69+'5A2H_MAX'!T69</f>
        <v>0</v>
      </c>
      <c r="U69" s="9">
        <f>'5A2A_NewVision'!U69+'5A2B_Glencoe'!U69+'5A2C_ISL'!U69+'5A2D_Avoyelles'!U69+'5A2E_Delhi'!U69+'5A2F_BelleChasse'!U69+'5A2H_MAX'!U69</f>
        <v>0</v>
      </c>
      <c r="V69" s="9">
        <f>'5A2A_NewVision'!V69+'5A2B_Glencoe'!V69+'5A2C_ISL'!V69+'5A2D_Avoyelles'!V69+'5A2E_Delhi'!V69+'5A2F_BelleChasse'!V69+'5A2H_MAX'!V69</f>
        <v>0</v>
      </c>
      <c r="W69" s="10">
        <f>'5A2A_NewVision'!W69+'5A2B_Glencoe'!W69+'5A2C_ISL'!W69+'5A2D_Avoyelles'!W69+'5A2E_Delhi'!W69+'5A2F_BelleChasse'!W69+'5A2H_MAX'!W69</f>
        <v>0</v>
      </c>
      <c r="X69" s="21">
        <f>'5A2A_NewVision'!X69+'5A2B_Glencoe'!X69+'5A2C_ISL'!X69+'5A2D_Avoyelles'!X69+'5A2E_Delhi'!X69+'5A2F_BelleChasse'!X69+'5A2H_MAX'!X69</f>
        <v>0</v>
      </c>
      <c r="Y69" s="18">
        <f>'5A2A_NewVision'!Y69+'5A2B_Glencoe'!Y69+'5A2C_ISL'!Y69+'5A2D_Avoyelles'!Y69+'5A2E_Delhi'!Y69+'5A2F_BelleChasse'!Y69+'5A2H_MAX'!Y69</f>
        <v>0</v>
      </c>
      <c r="Z69" s="21">
        <f>'5A2A_NewVision'!Z69+'5A2B_Glencoe'!Z69+'5A2C_ISL'!Z69+'5A2D_Avoyelles'!Z69+'5A2E_Delhi'!Z69+'5A2F_BelleChasse'!Z69+'5A2H_MAX'!Z69</f>
        <v>0</v>
      </c>
      <c r="AA69" s="9">
        <f>'5A2A_NewVision'!AA69+'5A2B_Glencoe'!AA69+'5A2C_ISL'!AA69+'5A2D_Avoyelles'!AA69+'5A2E_Delhi'!AA69+'5A2F_BelleChasse'!AA69+'5A2H_MAX'!AA69</f>
        <v>0</v>
      </c>
      <c r="AB69" s="21">
        <f>'5A2A_NewVision'!AB69+'5A2B_Glencoe'!AB69+'5A2C_ISL'!AB69+'5A2D_Avoyelles'!AB69+'5A2E_Delhi'!AB69+'5A2F_BelleChasse'!AB69+'5A2H_MAX'!AB69</f>
        <v>0</v>
      </c>
      <c r="AC69" s="9">
        <f>'5A2A_NewVision'!AC69+'5A2B_Glencoe'!AC69+'5A2C_ISL'!AC69+'5A2D_Avoyelles'!AC69+'5A2E_Delhi'!AC69+'5A2F_BelleChasse'!AC69+'5A2H_MAX'!AC69</f>
        <v>0</v>
      </c>
      <c r="AD69" s="9">
        <f>'5A2A_NewVision'!AD69+'5A2B_Glencoe'!AD69+'5A2C_ISL'!AD69+'5A2D_Avoyelles'!AD69+'5A2E_Delhi'!AD69+'5A2F_BelleChasse'!AD69+'5A2H_MAX'!AD69</f>
        <v>0</v>
      </c>
      <c r="AE69" s="21">
        <f>'5A2A_NewVision'!AE69+'5A2B_Glencoe'!AE69+'5A2C_ISL'!AE69+'5A2D_Avoyelles'!AE69+'5A2E_Delhi'!AE69+'5A2F_BelleChasse'!AE69+'5A2H_MAX'!AE69</f>
        <v>0</v>
      </c>
      <c r="AF69" s="25">
        <f>'5A2A_NewVision'!AF69+'5A2B_Glencoe'!AF69+'5A2C_ISL'!AF69+'5A2D_Avoyelles'!AF69+'5A2E_Delhi'!AF69+'5A2F_BelleChasse'!AF69+'5A2H_MAX'!AF69</f>
        <v>0</v>
      </c>
    </row>
    <row r="70" spans="1:32" ht="16.149999999999999" customHeight="1" x14ac:dyDescent="0.2">
      <c r="A70" s="7">
        <v>64</v>
      </c>
      <c r="B70" s="8" t="s">
        <v>67</v>
      </c>
      <c r="C70" s="187">
        <f>'5A2A_NewVision'!C70+'5A2B_Glencoe'!C70+'5A2C_ISL'!C70+'5A2D_Avoyelles'!C70+'5A2E_Delhi'!C70+'5A2F_BelleChasse'!C70+'5A2H_MAX'!C70</f>
        <v>0</v>
      </c>
      <c r="D70" s="9">
        <f>'9_Per Pupil Summary'!O69</f>
        <v>8404.4450955527172</v>
      </c>
      <c r="E70" s="18">
        <f>'5A2A_NewVision'!E70+'5A2B_Glencoe'!E70+'5A2C_ISL'!E70+'5A2D_Avoyelles'!E70+'5A2E_Delhi'!E70+'5A2F_BelleChasse'!E70+'5A2H_MAX'!E70</f>
        <v>0</v>
      </c>
      <c r="F70" s="18"/>
      <c r="G70" s="18">
        <f>'5A2A_NewVision'!G70+'5A2B_Glencoe'!G70+'5A2C_ISL'!G70+'5A2D_Avoyelles'!G70+'5A2E_Delhi'!G70+'5A2F_BelleChasse'!G70+'5A2H_MAX'!G70</f>
        <v>0</v>
      </c>
      <c r="H70" s="200">
        <f>'5A2A_NewVision'!H70+'5A2B_Glencoe'!H70+'5A2C_ISL'!H70+'5A2D_Avoyelles'!H70+'5A2E_Delhi'!H70+'5A2F_BelleChasse'!H70+'5A2H_MAX'!H70</f>
        <v>0</v>
      </c>
      <c r="I70" s="9">
        <f>'9_Per Pupil Summary'!I69</f>
        <v>697.12909067386352</v>
      </c>
      <c r="J70" s="18">
        <f>'5A2A_NewVision'!J70+'5A2B_Glencoe'!J70+'5A2C_ISL'!J70+'5A2D_Avoyelles'!J70+'5A2E_Delhi'!J70+'5A2F_BelleChasse'!J70+'5A2H_MAX'!J70</f>
        <v>0</v>
      </c>
      <c r="K70" s="200">
        <f>'5A2A_NewVision'!K70+'5A2B_Glencoe'!K70+'5A2C_ISL'!K70+'5A2D_Avoyelles'!K70+'5A2E_Delhi'!K70+'5A2F_BelleChasse'!K70+'5A2H_MAX'!K70</f>
        <v>0</v>
      </c>
      <c r="L70" s="9">
        <f>'9_Per Pupil Summary'!J69</f>
        <v>190.12611563832641</v>
      </c>
      <c r="M70" s="18">
        <f>'5A2A_NewVision'!M70+'5A2B_Glencoe'!M70+'5A2C_ISL'!M70+'5A2D_Avoyelles'!M70+'5A2E_Delhi'!M70+'5A2F_BelleChasse'!M70+'5A2H_MAX'!M70</f>
        <v>0</v>
      </c>
      <c r="N70" s="200">
        <f>'5A2A_NewVision'!N70+'5A2B_Glencoe'!N70+'5A2C_ISL'!N70+'5A2D_Avoyelles'!N70+'5A2E_Delhi'!N70+'5A2F_BelleChasse'!N70+'5A2H_MAX'!N70</f>
        <v>0</v>
      </c>
      <c r="O70" s="9">
        <f>'9_Per Pupil Summary'!K69</f>
        <v>4753.1528909581602</v>
      </c>
      <c r="P70" s="18">
        <f>'5A2A_NewVision'!P70+'5A2B_Glencoe'!P70+'5A2C_ISL'!P70+'5A2D_Avoyelles'!P70+'5A2E_Delhi'!P70+'5A2F_BelleChasse'!P70+'5A2H_MAX'!P70</f>
        <v>0</v>
      </c>
      <c r="Q70" s="200">
        <f>'5A2A_NewVision'!Q70+'5A2B_Glencoe'!Q70+'5A2C_ISL'!Q70+'5A2D_Avoyelles'!Q70+'5A2E_Delhi'!Q70+'5A2F_BelleChasse'!Q70+'5A2H_MAX'!Q70</f>
        <v>0</v>
      </c>
      <c r="R70" s="9">
        <f>'9_Per Pupil Summary'!L69</f>
        <v>1901.2611563832641</v>
      </c>
      <c r="S70" s="18">
        <f>'5A2A_NewVision'!S70+'5A2B_Glencoe'!S70+'5A2C_ISL'!S70+'5A2D_Avoyelles'!S70+'5A2E_Delhi'!S70+'5A2F_BelleChasse'!S70+'5A2H_MAX'!S70</f>
        <v>0</v>
      </c>
      <c r="T70" s="21">
        <f>'5A2A_NewVision'!T70+'5A2B_Glencoe'!T70+'5A2C_ISL'!T70+'5A2D_Avoyelles'!T70+'5A2E_Delhi'!T70+'5A2F_BelleChasse'!T70+'5A2H_MAX'!T70</f>
        <v>0</v>
      </c>
      <c r="U70" s="9">
        <f>'5A2A_NewVision'!U70+'5A2B_Glencoe'!U70+'5A2C_ISL'!U70+'5A2D_Avoyelles'!U70+'5A2E_Delhi'!U70+'5A2F_BelleChasse'!U70+'5A2H_MAX'!U70</f>
        <v>0</v>
      </c>
      <c r="V70" s="9">
        <f>'5A2A_NewVision'!V70+'5A2B_Glencoe'!V70+'5A2C_ISL'!V70+'5A2D_Avoyelles'!V70+'5A2E_Delhi'!V70+'5A2F_BelleChasse'!V70+'5A2H_MAX'!V70</f>
        <v>0</v>
      </c>
      <c r="W70" s="10">
        <f>'5A2A_NewVision'!W70+'5A2B_Glencoe'!W70+'5A2C_ISL'!W70+'5A2D_Avoyelles'!W70+'5A2E_Delhi'!W70+'5A2F_BelleChasse'!W70+'5A2H_MAX'!W70</f>
        <v>0</v>
      </c>
      <c r="X70" s="21">
        <f>'5A2A_NewVision'!X70+'5A2B_Glencoe'!X70+'5A2C_ISL'!X70+'5A2D_Avoyelles'!X70+'5A2E_Delhi'!X70+'5A2F_BelleChasse'!X70+'5A2H_MAX'!X70</f>
        <v>0</v>
      </c>
      <c r="Y70" s="18">
        <f>'5A2A_NewVision'!Y70+'5A2B_Glencoe'!Y70+'5A2C_ISL'!Y70+'5A2D_Avoyelles'!Y70+'5A2E_Delhi'!Y70+'5A2F_BelleChasse'!Y70+'5A2H_MAX'!Y70</f>
        <v>0</v>
      </c>
      <c r="Z70" s="21">
        <f>'5A2A_NewVision'!Z70+'5A2B_Glencoe'!Z70+'5A2C_ISL'!Z70+'5A2D_Avoyelles'!Z70+'5A2E_Delhi'!Z70+'5A2F_BelleChasse'!Z70+'5A2H_MAX'!Z70</f>
        <v>0</v>
      </c>
      <c r="AA70" s="9">
        <f>'5A2A_NewVision'!AA70+'5A2B_Glencoe'!AA70+'5A2C_ISL'!AA70+'5A2D_Avoyelles'!AA70+'5A2E_Delhi'!AA70+'5A2F_BelleChasse'!AA70+'5A2H_MAX'!AA70</f>
        <v>0</v>
      </c>
      <c r="AB70" s="21">
        <f>'5A2A_NewVision'!AB70+'5A2B_Glencoe'!AB70+'5A2C_ISL'!AB70+'5A2D_Avoyelles'!AB70+'5A2E_Delhi'!AB70+'5A2F_BelleChasse'!AB70+'5A2H_MAX'!AB70</f>
        <v>0</v>
      </c>
      <c r="AC70" s="9">
        <f>'5A2A_NewVision'!AC70+'5A2B_Glencoe'!AC70+'5A2C_ISL'!AC70+'5A2D_Avoyelles'!AC70+'5A2E_Delhi'!AC70+'5A2F_BelleChasse'!AC70+'5A2H_MAX'!AC70</f>
        <v>0</v>
      </c>
      <c r="AD70" s="9">
        <f>'5A2A_NewVision'!AD70+'5A2B_Glencoe'!AD70+'5A2C_ISL'!AD70+'5A2D_Avoyelles'!AD70+'5A2E_Delhi'!AD70+'5A2F_BelleChasse'!AD70+'5A2H_MAX'!AD70</f>
        <v>0</v>
      </c>
      <c r="AE70" s="21">
        <f>'5A2A_NewVision'!AE70+'5A2B_Glencoe'!AE70+'5A2C_ISL'!AE70+'5A2D_Avoyelles'!AE70+'5A2E_Delhi'!AE70+'5A2F_BelleChasse'!AE70+'5A2H_MAX'!AE70</f>
        <v>0</v>
      </c>
      <c r="AF70" s="25">
        <f>'5A2A_NewVision'!AF70+'5A2B_Glencoe'!AF70+'5A2C_ISL'!AF70+'5A2D_Avoyelles'!AF70+'5A2E_Delhi'!AF70+'5A2F_BelleChasse'!AF70+'5A2H_MAX'!AF70</f>
        <v>0</v>
      </c>
    </row>
    <row r="71" spans="1:32" ht="16.149999999999999" customHeight="1" x14ac:dyDescent="0.2">
      <c r="A71" s="2">
        <v>65</v>
      </c>
      <c r="B71" s="3" t="s">
        <v>68</v>
      </c>
      <c r="C71" s="188">
        <f>'5A2A_NewVision'!C71+'5A2B_Glencoe'!C71+'5A2C_ISL'!C71+'5A2D_Avoyelles'!C71+'5A2E_Delhi'!C71+'5A2F_BelleChasse'!C71+'5A2H_MAX'!C71</f>
        <v>0</v>
      </c>
      <c r="D71" s="4">
        <f>'9_Per Pupil Summary'!O70</f>
        <v>9158.6652199167584</v>
      </c>
      <c r="E71" s="19">
        <f>'5A2A_NewVision'!E71+'5A2B_Glencoe'!E71+'5A2C_ISL'!E71+'5A2D_Avoyelles'!E71+'5A2E_Delhi'!E71+'5A2F_BelleChasse'!E71+'5A2H_MAX'!E71</f>
        <v>0</v>
      </c>
      <c r="F71" s="19"/>
      <c r="G71" s="19">
        <f>'5A2A_NewVision'!G71+'5A2B_Glencoe'!G71+'5A2C_ISL'!G71+'5A2D_Avoyelles'!G71+'5A2E_Delhi'!G71+'5A2F_BelleChasse'!G71+'5A2H_MAX'!G71</f>
        <v>0</v>
      </c>
      <c r="H71" s="201">
        <f>'5A2A_NewVision'!H71+'5A2B_Glencoe'!H71+'5A2C_ISL'!H71+'5A2D_Avoyelles'!H71+'5A2E_Delhi'!H71+'5A2F_BelleChasse'!H71+'5A2H_MAX'!H71</f>
        <v>0</v>
      </c>
      <c r="I71" s="4">
        <f>'9_Per Pupil Summary'!I70</f>
        <v>592.23750581869945</v>
      </c>
      <c r="J71" s="19">
        <f>'5A2A_NewVision'!J71+'5A2B_Glencoe'!J71+'5A2C_ISL'!J71+'5A2D_Avoyelles'!J71+'5A2E_Delhi'!J71+'5A2F_BelleChasse'!J71+'5A2H_MAX'!J71</f>
        <v>0</v>
      </c>
      <c r="K71" s="201">
        <f>'5A2A_NewVision'!K71+'5A2B_Glencoe'!K71+'5A2C_ISL'!K71+'5A2D_Avoyelles'!K71+'5A2E_Delhi'!K71+'5A2F_BelleChasse'!K71+'5A2H_MAX'!K71</f>
        <v>0</v>
      </c>
      <c r="L71" s="4">
        <f>'9_Per Pupil Summary'!J70</f>
        <v>161.51931976873621</v>
      </c>
      <c r="M71" s="19">
        <f>'5A2A_NewVision'!M71+'5A2B_Glencoe'!M71+'5A2C_ISL'!M71+'5A2D_Avoyelles'!M71+'5A2E_Delhi'!M71+'5A2F_BelleChasse'!M71+'5A2H_MAX'!M71</f>
        <v>0</v>
      </c>
      <c r="N71" s="201">
        <f>'5A2A_NewVision'!N71+'5A2B_Glencoe'!N71+'5A2C_ISL'!N71+'5A2D_Avoyelles'!N71+'5A2E_Delhi'!N71+'5A2F_BelleChasse'!N71+'5A2H_MAX'!N71</f>
        <v>0</v>
      </c>
      <c r="O71" s="4">
        <f>'9_Per Pupil Summary'!K70</f>
        <v>4037.9829942184056</v>
      </c>
      <c r="P71" s="19">
        <f>'5A2A_NewVision'!P71+'5A2B_Glencoe'!P71+'5A2C_ISL'!P71+'5A2D_Avoyelles'!P71+'5A2E_Delhi'!P71+'5A2F_BelleChasse'!P71+'5A2H_MAX'!P71</f>
        <v>0</v>
      </c>
      <c r="Q71" s="201">
        <f>'5A2A_NewVision'!Q71+'5A2B_Glencoe'!Q71+'5A2C_ISL'!Q71+'5A2D_Avoyelles'!Q71+'5A2E_Delhi'!Q71+'5A2F_BelleChasse'!Q71+'5A2H_MAX'!Q71</f>
        <v>0</v>
      </c>
      <c r="R71" s="4">
        <f>'9_Per Pupil Summary'!L70</f>
        <v>1615.193197687362</v>
      </c>
      <c r="S71" s="19">
        <f>'5A2A_NewVision'!S71+'5A2B_Glencoe'!S71+'5A2C_ISL'!S71+'5A2D_Avoyelles'!S71+'5A2E_Delhi'!S71+'5A2F_BelleChasse'!S71+'5A2H_MAX'!S71</f>
        <v>0</v>
      </c>
      <c r="T71" s="22">
        <f>'5A2A_NewVision'!T71+'5A2B_Glencoe'!T71+'5A2C_ISL'!T71+'5A2D_Avoyelles'!T71+'5A2E_Delhi'!T71+'5A2F_BelleChasse'!T71+'5A2H_MAX'!T71</f>
        <v>0</v>
      </c>
      <c r="U71" s="4">
        <f>'5A2A_NewVision'!U71+'5A2B_Glencoe'!U71+'5A2C_ISL'!U71+'5A2D_Avoyelles'!U71+'5A2E_Delhi'!U71+'5A2F_BelleChasse'!U71+'5A2H_MAX'!U71</f>
        <v>0</v>
      </c>
      <c r="V71" s="4">
        <f>'5A2A_NewVision'!V71+'5A2B_Glencoe'!V71+'5A2C_ISL'!V71+'5A2D_Avoyelles'!V71+'5A2E_Delhi'!V71+'5A2F_BelleChasse'!V71+'5A2H_MAX'!V71</f>
        <v>0</v>
      </c>
      <c r="W71" s="5">
        <f>'5A2A_NewVision'!W71+'5A2B_Glencoe'!W71+'5A2C_ISL'!W71+'5A2D_Avoyelles'!W71+'5A2E_Delhi'!W71+'5A2F_BelleChasse'!W71+'5A2H_MAX'!W71</f>
        <v>0</v>
      </c>
      <c r="X71" s="22">
        <f>'5A2A_NewVision'!X71+'5A2B_Glencoe'!X71+'5A2C_ISL'!X71+'5A2D_Avoyelles'!X71+'5A2E_Delhi'!X71+'5A2F_BelleChasse'!X71+'5A2H_MAX'!X71</f>
        <v>0</v>
      </c>
      <c r="Y71" s="19">
        <f>'5A2A_NewVision'!Y71+'5A2B_Glencoe'!Y71+'5A2C_ISL'!Y71+'5A2D_Avoyelles'!Y71+'5A2E_Delhi'!Y71+'5A2F_BelleChasse'!Y71+'5A2H_MAX'!Y71</f>
        <v>0</v>
      </c>
      <c r="Z71" s="22">
        <f>'5A2A_NewVision'!Z71+'5A2B_Glencoe'!Z71+'5A2C_ISL'!Z71+'5A2D_Avoyelles'!Z71+'5A2E_Delhi'!Z71+'5A2F_BelleChasse'!Z71+'5A2H_MAX'!Z71</f>
        <v>0</v>
      </c>
      <c r="AA71" s="4">
        <f>'5A2A_NewVision'!AA71+'5A2B_Glencoe'!AA71+'5A2C_ISL'!AA71+'5A2D_Avoyelles'!AA71+'5A2E_Delhi'!AA71+'5A2F_BelleChasse'!AA71+'5A2H_MAX'!AA71</f>
        <v>0</v>
      </c>
      <c r="AB71" s="22">
        <f>'5A2A_NewVision'!AB71+'5A2B_Glencoe'!AB71+'5A2C_ISL'!AB71+'5A2D_Avoyelles'!AB71+'5A2E_Delhi'!AB71+'5A2F_BelleChasse'!AB71+'5A2H_MAX'!AB71</f>
        <v>0</v>
      </c>
      <c r="AC71" s="6">
        <f>'5A2A_NewVision'!AC71+'5A2B_Glencoe'!AC71+'5A2C_ISL'!AC71+'5A2D_Avoyelles'!AC71+'5A2E_Delhi'!AC71+'5A2F_BelleChasse'!AC71+'5A2H_MAX'!AC71</f>
        <v>0</v>
      </c>
      <c r="AD71" s="4">
        <f>'5A2A_NewVision'!AD71+'5A2B_Glencoe'!AD71+'5A2C_ISL'!AD71+'5A2D_Avoyelles'!AD71+'5A2E_Delhi'!AD71+'5A2F_BelleChasse'!AD71+'5A2H_MAX'!AD71</f>
        <v>0</v>
      </c>
      <c r="AE71" s="23">
        <f>'5A2A_NewVision'!AE71+'5A2B_Glencoe'!AE71+'5A2C_ISL'!AE71+'5A2D_Avoyelles'!AE71+'5A2E_Delhi'!AE71+'5A2F_BelleChasse'!AE71+'5A2H_MAX'!AE71</f>
        <v>0</v>
      </c>
      <c r="AF71" s="23">
        <f>'5A2A_NewVision'!AF71+'5A2B_Glencoe'!AF71+'5A2C_ISL'!AF71+'5A2D_Avoyelles'!AF71+'5A2E_Delhi'!AF71+'5A2F_BelleChasse'!AF71+'5A2H_MAX'!AF71</f>
        <v>0</v>
      </c>
    </row>
    <row r="72" spans="1:32" ht="16.149999999999999" customHeight="1" x14ac:dyDescent="0.2">
      <c r="A72" s="11">
        <v>66</v>
      </c>
      <c r="B72" s="12" t="s">
        <v>69</v>
      </c>
      <c r="C72" s="186">
        <f>'5A2A_NewVision'!C72+'5A2B_Glencoe'!C72+'5A2C_ISL'!C72+'5A2D_Avoyelles'!C72+'5A2E_Delhi'!C72+'5A2F_BelleChasse'!C72+'5A2H_MAX'!C72</f>
        <v>0</v>
      </c>
      <c r="D72" s="13">
        <f>'9_Per Pupil Summary'!O71</f>
        <v>9783.4787510518872</v>
      </c>
      <c r="E72" s="17">
        <f>'5A2A_NewVision'!E72+'5A2B_Glencoe'!E72+'5A2C_ISL'!E72+'5A2D_Avoyelles'!E72+'5A2E_Delhi'!E72+'5A2F_BelleChasse'!E72+'5A2H_MAX'!E72</f>
        <v>0</v>
      </c>
      <c r="F72" s="17"/>
      <c r="G72" s="17">
        <f>'5A2A_NewVision'!G72+'5A2B_Glencoe'!G72+'5A2C_ISL'!G72+'5A2D_Avoyelles'!G72+'5A2E_Delhi'!G72+'5A2F_BelleChasse'!G72+'5A2H_MAX'!G72</f>
        <v>0</v>
      </c>
      <c r="H72" s="199">
        <f>'5A2A_NewVision'!H72+'5A2B_Glencoe'!H72+'5A2C_ISL'!H72+'5A2D_Avoyelles'!H72+'5A2E_Delhi'!H72+'5A2F_BelleChasse'!H72+'5A2H_MAX'!H72</f>
        <v>0</v>
      </c>
      <c r="I72" s="13">
        <f>'9_Per Pupil Summary'!I71</f>
        <v>624.53642425208977</v>
      </c>
      <c r="J72" s="17">
        <f>'5A2A_NewVision'!J72+'5A2B_Glencoe'!J72+'5A2C_ISL'!J72+'5A2D_Avoyelles'!J72+'5A2E_Delhi'!J72+'5A2F_BelleChasse'!J72+'5A2H_MAX'!J72</f>
        <v>0</v>
      </c>
      <c r="K72" s="199">
        <f>'5A2A_NewVision'!K72+'5A2B_Glencoe'!K72+'5A2C_ISL'!K72+'5A2D_Avoyelles'!K72+'5A2E_Delhi'!K72+'5A2F_BelleChasse'!K72+'5A2H_MAX'!K72</f>
        <v>0</v>
      </c>
      <c r="L72" s="13">
        <f>'9_Per Pupil Summary'!J71</f>
        <v>170.32811570511541</v>
      </c>
      <c r="M72" s="17">
        <f>'5A2A_NewVision'!M72+'5A2B_Glencoe'!M72+'5A2C_ISL'!M72+'5A2D_Avoyelles'!M72+'5A2E_Delhi'!M72+'5A2F_BelleChasse'!M72+'5A2H_MAX'!M72</f>
        <v>0</v>
      </c>
      <c r="N72" s="199">
        <f>'5A2A_NewVision'!N72+'5A2B_Glencoe'!N72+'5A2C_ISL'!N72+'5A2D_Avoyelles'!N72+'5A2E_Delhi'!N72+'5A2F_BelleChasse'!N72+'5A2H_MAX'!N72</f>
        <v>0</v>
      </c>
      <c r="O72" s="13">
        <f>'9_Per Pupil Summary'!K71</f>
        <v>4258.2028926278854</v>
      </c>
      <c r="P72" s="17">
        <f>'5A2A_NewVision'!P72+'5A2B_Glencoe'!P72+'5A2C_ISL'!P72+'5A2D_Avoyelles'!P72+'5A2E_Delhi'!P72+'5A2F_BelleChasse'!P72+'5A2H_MAX'!P72</f>
        <v>0</v>
      </c>
      <c r="Q72" s="199">
        <f>'5A2A_NewVision'!Q72+'5A2B_Glencoe'!Q72+'5A2C_ISL'!Q72+'5A2D_Avoyelles'!Q72+'5A2E_Delhi'!Q72+'5A2F_BelleChasse'!Q72+'5A2H_MAX'!Q72</f>
        <v>0</v>
      </c>
      <c r="R72" s="13">
        <f>'9_Per Pupil Summary'!L71</f>
        <v>1703.2811570511542</v>
      </c>
      <c r="S72" s="17">
        <f>'5A2A_NewVision'!S72+'5A2B_Glencoe'!S72+'5A2C_ISL'!S72+'5A2D_Avoyelles'!S72+'5A2E_Delhi'!S72+'5A2F_BelleChasse'!S72+'5A2H_MAX'!S72</f>
        <v>0</v>
      </c>
      <c r="T72" s="20">
        <f>'5A2A_NewVision'!T72+'5A2B_Glencoe'!T72+'5A2C_ISL'!T72+'5A2D_Avoyelles'!T72+'5A2E_Delhi'!T72+'5A2F_BelleChasse'!T72+'5A2H_MAX'!T72</f>
        <v>0</v>
      </c>
      <c r="U72" s="13">
        <f>'5A2A_NewVision'!U72+'5A2B_Glencoe'!U72+'5A2C_ISL'!U72+'5A2D_Avoyelles'!U72+'5A2E_Delhi'!U72+'5A2F_BelleChasse'!U72+'5A2H_MAX'!U72</f>
        <v>0</v>
      </c>
      <c r="V72" s="13">
        <f>'5A2A_NewVision'!V72+'5A2B_Glencoe'!V72+'5A2C_ISL'!V72+'5A2D_Avoyelles'!V72+'5A2E_Delhi'!V72+'5A2F_BelleChasse'!V72+'5A2H_MAX'!V72</f>
        <v>0</v>
      </c>
      <c r="W72" s="14">
        <f>'5A2A_NewVision'!W72+'5A2B_Glencoe'!W72+'5A2C_ISL'!W72+'5A2D_Avoyelles'!W72+'5A2E_Delhi'!W72+'5A2F_BelleChasse'!W72+'5A2H_MAX'!W72</f>
        <v>0</v>
      </c>
      <c r="X72" s="20">
        <f>'5A2A_NewVision'!X72+'5A2B_Glencoe'!X72+'5A2C_ISL'!X72+'5A2D_Avoyelles'!X72+'5A2E_Delhi'!X72+'5A2F_BelleChasse'!X72+'5A2H_MAX'!X72</f>
        <v>0</v>
      </c>
      <c r="Y72" s="17">
        <f>'5A2A_NewVision'!Y72+'5A2B_Glencoe'!Y72+'5A2C_ISL'!Y72+'5A2D_Avoyelles'!Y72+'5A2E_Delhi'!Y72+'5A2F_BelleChasse'!Y72+'5A2H_MAX'!Y72</f>
        <v>0</v>
      </c>
      <c r="Z72" s="20">
        <f>'5A2A_NewVision'!Z72+'5A2B_Glencoe'!Z72+'5A2C_ISL'!Z72+'5A2D_Avoyelles'!Z72+'5A2E_Delhi'!Z72+'5A2F_BelleChasse'!Z72+'5A2H_MAX'!Z72</f>
        <v>0</v>
      </c>
      <c r="AA72" s="13">
        <f>'5A2A_NewVision'!AA72+'5A2B_Glencoe'!AA72+'5A2C_ISL'!AA72+'5A2D_Avoyelles'!AA72+'5A2E_Delhi'!AA72+'5A2F_BelleChasse'!AA72+'5A2H_MAX'!AA72</f>
        <v>0</v>
      </c>
      <c r="AB72" s="20">
        <f>'5A2A_NewVision'!AB72+'5A2B_Glencoe'!AB72+'5A2C_ISL'!AB72+'5A2D_Avoyelles'!AB72+'5A2E_Delhi'!AB72+'5A2F_BelleChasse'!AB72+'5A2H_MAX'!AB72</f>
        <v>0</v>
      </c>
      <c r="AC72" s="13">
        <f>'5A2A_NewVision'!AC72+'5A2B_Glencoe'!AC72+'5A2C_ISL'!AC72+'5A2D_Avoyelles'!AC72+'5A2E_Delhi'!AC72+'5A2F_BelleChasse'!AC72+'5A2H_MAX'!AC72</f>
        <v>0</v>
      </c>
      <c r="AD72" s="13">
        <f>'5A2A_NewVision'!AD72+'5A2B_Glencoe'!AD72+'5A2C_ISL'!AD72+'5A2D_Avoyelles'!AD72+'5A2E_Delhi'!AD72+'5A2F_BelleChasse'!AD72+'5A2H_MAX'!AD72</f>
        <v>0</v>
      </c>
      <c r="AE72" s="20">
        <f>'5A2A_NewVision'!AE72+'5A2B_Glencoe'!AE72+'5A2C_ISL'!AE72+'5A2D_Avoyelles'!AE72+'5A2E_Delhi'!AE72+'5A2F_BelleChasse'!AE72+'5A2H_MAX'!AE72</f>
        <v>0</v>
      </c>
      <c r="AF72" s="24">
        <f>'5A2A_NewVision'!AF72+'5A2B_Glencoe'!AF72+'5A2C_ISL'!AF72+'5A2D_Avoyelles'!AF72+'5A2E_Delhi'!AF72+'5A2F_BelleChasse'!AF72+'5A2H_MAX'!AF72</f>
        <v>0</v>
      </c>
    </row>
    <row r="73" spans="1:32" ht="16.149999999999999" customHeight="1" x14ac:dyDescent="0.2">
      <c r="A73" s="7">
        <v>67</v>
      </c>
      <c r="B73" s="8" t="s">
        <v>3</v>
      </c>
      <c r="C73" s="187">
        <f>'5A2A_NewVision'!C73+'5A2B_Glencoe'!C73+'5A2C_ISL'!C73+'5A2D_Avoyelles'!C73+'5A2E_Delhi'!C73+'5A2F_BelleChasse'!C73+'5A2H_MAX'!C73</f>
        <v>0</v>
      </c>
      <c r="D73" s="9">
        <f>'9_Per Pupil Summary'!O72</f>
        <v>8681.3501111173955</v>
      </c>
      <c r="E73" s="18">
        <f>'5A2A_NewVision'!E73+'5A2B_Glencoe'!E73+'5A2C_ISL'!E73+'5A2D_Avoyelles'!E73+'5A2E_Delhi'!E73+'5A2F_BelleChasse'!E73+'5A2H_MAX'!E73</f>
        <v>0</v>
      </c>
      <c r="F73" s="18"/>
      <c r="G73" s="18">
        <f>'5A2A_NewVision'!G73+'5A2B_Glencoe'!G73+'5A2C_ISL'!G73+'5A2D_Avoyelles'!G73+'5A2E_Delhi'!G73+'5A2F_BelleChasse'!G73+'5A2H_MAX'!G73</f>
        <v>0</v>
      </c>
      <c r="H73" s="200">
        <f>'5A2A_NewVision'!H73+'5A2B_Glencoe'!H73+'5A2C_ISL'!H73+'5A2D_Avoyelles'!H73+'5A2E_Delhi'!H73+'5A2F_BelleChasse'!H73+'5A2H_MAX'!H73</f>
        <v>0</v>
      </c>
      <c r="I73" s="9">
        <f>'9_Per Pupil Summary'!I72</f>
        <v>669.16817929172396</v>
      </c>
      <c r="J73" s="18">
        <f>'5A2A_NewVision'!J73+'5A2B_Glencoe'!J73+'5A2C_ISL'!J73+'5A2D_Avoyelles'!J73+'5A2E_Delhi'!J73+'5A2F_BelleChasse'!J73+'5A2H_MAX'!J73</f>
        <v>0</v>
      </c>
      <c r="K73" s="200">
        <f>'5A2A_NewVision'!K73+'5A2B_Glencoe'!K73+'5A2C_ISL'!K73+'5A2D_Avoyelles'!K73+'5A2E_Delhi'!K73+'5A2F_BelleChasse'!K73+'5A2H_MAX'!K73</f>
        <v>0</v>
      </c>
      <c r="L73" s="9">
        <f>'9_Per Pupil Summary'!J72</f>
        <v>182.50041253410652</v>
      </c>
      <c r="M73" s="18">
        <f>'5A2A_NewVision'!M73+'5A2B_Glencoe'!M73+'5A2C_ISL'!M73+'5A2D_Avoyelles'!M73+'5A2E_Delhi'!M73+'5A2F_BelleChasse'!M73+'5A2H_MAX'!M73</f>
        <v>0</v>
      </c>
      <c r="N73" s="200">
        <f>'5A2A_NewVision'!N73+'5A2B_Glencoe'!N73+'5A2C_ISL'!N73+'5A2D_Avoyelles'!N73+'5A2E_Delhi'!N73+'5A2F_BelleChasse'!N73+'5A2H_MAX'!N73</f>
        <v>0</v>
      </c>
      <c r="O73" s="9">
        <f>'9_Per Pupil Summary'!K72</f>
        <v>4562.5103133526636</v>
      </c>
      <c r="P73" s="18">
        <f>'5A2A_NewVision'!P73+'5A2B_Glencoe'!P73+'5A2C_ISL'!P73+'5A2D_Avoyelles'!P73+'5A2E_Delhi'!P73+'5A2F_BelleChasse'!P73+'5A2H_MAX'!P73</f>
        <v>0</v>
      </c>
      <c r="Q73" s="200">
        <f>'5A2A_NewVision'!Q73+'5A2B_Glencoe'!Q73+'5A2C_ISL'!Q73+'5A2D_Avoyelles'!Q73+'5A2E_Delhi'!Q73+'5A2F_BelleChasse'!Q73+'5A2H_MAX'!Q73</f>
        <v>0</v>
      </c>
      <c r="R73" s="9">
        <f>'9_Per Pupil Summary'!L72</f>
        <v>1825.004125341065</v>
      </c>
      <c r="S73" s="18">
        <f>'5A2A_NewVision'!S73+'5A2B_Glencoe'!S73+'5A2C_ISL'!S73+'5A2D_Avoyelles'!S73+'5A2E_Delhi'!S73+'5A2F_BelleChasse'!S73+'5A2H_MAX'!S73</f>
        <v>0</v>
      </c>
      <c r="T73" s="21">
        <f>'5A2A_NewVision'!T73+'5A2B_Glencoe'!T73+'5A2C_ISL'!T73+'5A2D_Avoyelles'!T73+'5A2E_Delhi'!T73+'5A2F_BelleChasse'!T73+'5A2H_MAX'!T73</f>
        <v>0</v>
      </c>
      <c r="U73" s="9">
        <f>'5A2A_NewVision'!U73+'5A2B_Glencoe'!U73+'5A2C_ISL'!U73+'5A2D_Avoyelles'!U73+'5A2E_Delhi'!U73+'5A2F_BelleChasse'!U73+'5A2H_MAX'!U73</f>
        <v>0</v>
      </c>
      <c r="V73" s="9">
        <f>'5A2A_NewVision'!V73+'5A2B_Glencoe'!V73+'5A2C_ISL'!V73+'5A2D_Avoyelles'!V73+'5A2E_Delhi'!V73+'5A2F_BelleChasse'!V73+'5A2H_MAX'!V73</f>
        <v>0</v>
      </c>
      <c r="W73" s="10">
        <f>'5A2A_NewVision'!W73+'5A2B_Glencoe'!W73+'5A2C_ISL'!W73+'5A2D_Avoyelles'!W73+'5A2E_Delhi'!W73+'5A2F_BelleChasse'!W73+'5A2H_MAX'!W73</f>
        <v>0</v>
      </c>
      <c r="X73" s="21">
        <f>'5A2A_NewVision'!X73+'5A2B_Glencoe'!X73+'5A2C_ISL'!X73+'5A2D_Avoyelles'!X73+'5A2E_Delhi'!X73+'5A2F_BelleChasse'!X73+'5A2H_MAX'!X73</f>
        <v>0</v>
      </c>
      <c r="Y73" s="18">
        <f>'5A2A_NewVision'!Y73+'5A2B_Glencoe'!Y73+'5A2C_ISL'!Y73+'5A2D_Avoyelles'!Y73+'5A2E_Delhi'!Y73+'5A2F_BelleChasse'!Y73+'5A2H_MAX'!Y73</f>
        <v>0</v>
      </c>
      <c r="Z73" s="21">
        <f>'5A2A_NewVision'!Z73+'5A2B_Glencoe'!Z73+'5A2C_ISL'!Z73+'5A2D_Avoyelles'!Z73+'5A2E_Delhi'!Z73+'5A2F_BelleChasse'!Z73+'5A2H_MAX'!Z73</f>
        <v>0</v>
      </c>
      <c r="AA73" s="9">
        <f>'5A2A_NewVision'!AA73+'5A2B_Glencoe'!AA73+'5A2C_ISL'!AA73+'5A2D_Avoyelles'!AA73+'5A2E_Delhi'!AA73+'5A2F_BelleChasse'!AA73+'5A2H_MAX'!AA73</f>
        <v>0</v>
      </c>
      <c r="AB73" s="21">
        <f>'5A2A_NewVision'!AB73+'5A2B_Glencoe'!AB73+'5A2C_ISL'!AB73+'5A2D_Avoyelles'!AB73+'5A2E_Delhi'!AB73+'5A2F_BelleChasse'!AB73+'5A2H_MAX'!AB73</f>
        <v>0</v>
      </c>
      <c r="AC73" s="9">
        <f>'5A2A_NewVision'!AC73+'5A2B_Glencoe'!AC73+'5A2C_ISL'!AC73+'5A2D_Avoyelles'!AC73+'5A2E_Delhi'!AC73+'5A2F_BelleChasse'!AC73+'5A2H_MAX'!AC73</f>
        <v>0</v>
      </c>
      <c r="AD73" s="9">
        <f>'5A2A_NewVision'!AD73+'5A2B_Glencoe'!AD73+'5A2C_ISL'!AD73+'5A2D_Avoyelles'!AD73+'5A2E_Delhi'!AD73+'5A2F_BelleChasse'!AD73+'5A2H_MAX'!AD73</f>
        <v>0</v>
      </c>
      <c r="AE73" s="21">
        <f>'5A2A_NewVision'!AE73+'5A2B_Glencoe'!AE73+'5A2C_ISL'!AE73+'5A2D_Avoyelles'!AE73+'5A2E_Delhi'!AE73+'5A2F_BelleChasse'!AE73+'5A2H_MAX'!AE73</f>
        <v>0</v>
      </c>
      <c r="AF73" s="25">
        <f>'5A2A_NewVision'!AF73+'5A2B_Glencoe'!AF73+'5A2C_ISL'!AF73+'5A2D_Avoyelles'!AF73+'5A2E_Delhi'!AF73+'5A2F_BelleChasse'!AF73+'5A2H_MAX'!AF73</f>
        <v>0</v>
      </c>
    </row>
    <row r="74" spans="1:32" ht="16.149999999999999" customHeight="1" x14ac:dyDescent="0.2">
      <c r="A74" s="7">
        <v>68</v>
      </c>
      <c r="B74" s="8" t="s">
        <v>2</v>
      </c>
      <c r="C74" s="187">
        <f>'5A2A_NewVision'!C74+'5A2B_Glencoe'!C74+'5A2C_ISL'!C74+'5A2D_Avoyelles'!C74+'5A2E_Delhi'!C74+'5A2F_BelleChasse'!C74+'5A2H_MAX'!C74</f>
        <v>0</v>
      </c>
      <c r="D74" s="9">
        <f>'9_Per Pupil Summary'!O73</f>
        <v>8830.9211036806773</v>
      </c>
      <c r="E74" s="18">
        <f>'5A2A_NewVision'!E74+'5A2B_Glencoe'!E74+'5A2C_ISL'!E74+'5A2D_Avoyelles'!E74+'5A2E_Delhi'!E74+'5A2F_BelleChasse'!E74+'5A2H_MAX'!E74</f>
        <v>0</v>
      </c>
      <c r="F74" s="18"/>
      <c r="G74" s="18">
        <f>'5A2A_NewVision'!G74+'5A2B_Glencoe'!G74+'5A2C_ISL'!G74+'5A2D_Avoyelles'!G74+'5A2E_Delhi'!G74+'5A2F_BelleChasse'!G74+'5A2H_MAX'!G74</f>
        <v>0</v>
      </c>
      <c r="H74" s="200">
        <f>'5A2A_NewVision'!H74+'5A2B_Glencoe'!H74+'5A2C_ISL'!H74+'5A2D_Avoyelles'!H74+'5A2E_Delhi'!H74+'5A2F_BelleChasse'!H74+'5A2H_MAX'!H74</f>
        <v>0</v>
      </c>
      <c r="I74" s="9">
        <f>'9_Per Pupil Summary'!I73</f>
        <v>680.95375840114662</v>
      </c>
      <c r="J74" s="18">
        <f>'5A2A_NewVision'!J74+'5A2B_Glencoe'!J74+'5A2C_ISL'!J74+'5A2D_Avoyelles'!J74+'5A2E_Delhi'!J74+'5A2F_BelleChasse'!J74+'5A2H_MAX'!J74</f>
        <v>0</v>
      </c>
      <c r="K74" s="200">
        <f>'5A2A_NewVision'!K74+'5A2B_Glencoe'!K74+'5A2C_ISL'!K74+'5A2D_Avoyelles'!K74+'5A2E_Delhi'!K74+'5A2F_BelleChasse'!K74+'5A2H_MAX'!K74</f>
        <v>0</v>
      </c>
      <c r="L74" s="9">
        <f>'9_Per Pupil Summary'!J73</f>
        <v>185.71466138213088</v>
      </c>
      <c r="M74" s="18">
        <f>'5A2A_NewVision'!M74+'5A2B_Glencoe'!M74+'5A2C_ISL'!M74+'5A2D_Avoyelles'!M74+'5A2E_Delhi'!M74+'5A2F_BelleChasse'!M74+'5A2H_MAX'!M74</f>
        <v>0</v>
      </c>
      <c r="N74" s="200">
        <f>'5A2A_NewVision'!N74+'5A2B_Glencoe'!N74+'5A2C_ISL'!N74+'5A2D_Avoyelles'!N74+'5A2E_Delhi'!N74+'5A2F_BelleChasse'!N74+'5A2H_MAX'!N74</f>
        <v>0</v>
      </c>
      <c r="O74" s="9">
        <f>'9_Per Pupil Summary'!K73</f>
        <v>4642.8665345532718</v>
      </c>
      <c r="P74" s="18">
        <f>'5A2A_NewVision'!P74+'5A2B_Glencoe'!P74+'5A2C_ISL'!P74+'5A2D_Avoyelles'!P74+'5A2E_Delhi'!P74+'5A2F_BelleChasse'!P74+'5A2H_MAX'!P74</f>
        <v>0</v>
      </c>
      <c r="Q74" s="200">
        <f>'5A2A_NewVision'!Q74+'5A2B_Glencoe'!Q74+'5A2C_ISL'!Q74+'5A2D_Avoyelles'!Q74+'5A2E_Delhi'!Q74+'5A2F_BelleChasse'!Q74+'5A2H_MAX'!Q74</f>
        <v>0</v>
      </c>
      <c r="R74" s="9">
        <f>'9_Per Pupil Summary'!L73</f>
        <v>1857.1466138213086</v>
      </c>
      <c r="S74" s="18">
        <f>'5A2A_NewVision'!S74+'5A2B_Glencoe'!S74+'5A2C_ISL'!S74+'5A2D_Avoyelles'!S74+'5A2E_Delhi'!S74+'5A2F_BelleChasse'!S74+'5A2H_MAX'!S74</f>
        <v>0</v>
      </c>
      <c r="T74" s="21">
        <f>'5A2A_NewVision'!T74+'5A2B_Glencoe'!T74+'5A2C_ISL'!T74+'5A2D_Avoyelles'!T74+'5A2E_Delhi'!T74+'5A2F_BelleChasse'!T74+'5A2H_MAX'!T74</f>
        <v>0</v>
      </c>
      <c r="U74" s="9">
        <f>'5A2A_NewVision'!U74+'5A2B_Glencoe'!U74+'5A2C_ISL'!U74+'5A2D_Avoyelles'!U74+'5A2E_Delhi'!U74+'5A2F_BelleChasse'!U74+'5A2H_MAX'!U74</f>
        <v>0</v>
      </c>
      <c r="V74" s="9">
        <f>'5A2A_NewVision'!V74+'5A2B_Glencoe'!V74+'5A2C_ISL'!V74+'5A2D_Avoyelles'!V74+'5A2E_Delhi'!V74+'5A2F_BelleChasse'!V74+'5A2H_MAX'!V74</f>
        <v>0</v>
      </c>
      <c r="W74" s="10">
        <f>'5A2A_NewVision'!W74+'5A2B_Glencoe'!W74+'5A2C_ISL'!W74+'5A2D_Avoyelles'!W74+'5A2E_Delhi'!W74+'5A2F_BelleChasse'!W74+'5A2H_MAX'!W74</f>
        <v>0</v>
      </c>
      <c r="X74" s="21">
        <f>'5A2A_NewVision'!X74+'5A2B_Glencoe'!X74+'5A2C_ISL'!X74+'5A2D_Avoyelles'!X74+'5A2E_Delhi'!X74+'5A2F_BelleChasse'!X74+'5A2H_MAX'!X74</f>
        <v>0</v>
      </c>
      <c r="Y74" s="18">
        <f>'5A2A_NewVision'!Y74+'5A2B_Glencoe'!Y74+'5A2C_ISL'!Y74+'5A2D_Avoyelles'!Y74+'5A2E_Delhi'!Y74+'5A2F_BelleChasse'!Y74+'5A2H_MAX'!Y74</f>
        <v>0</v>
      </c>
      <c r="Z74" s="21">
        <f>'5A2A_NewVision'!Z74+'5A2B_Glencoe'!Z74+'5A2C_ISL'!Z74+'5A2D_Avoyelles'!Z74+'5A2E_Delhi'!Z74+'5A2F_BelleChasse'!Z74+'5A2H_MAX'!Z74</f>
        <v>0</v>
      </c>
      <c r="AA74" s="9">
        <f>'5A2A_NewVision'!AA74+'5A2B_Glencoe'!AA74+'5A2C_ISL'!AA74+'5A2D_Avoyelles'!AA74+'5A2E_Delhi'!AA74+'5A2F_BelleChasse'!AA74+'5A2H_MAX'!AA74</f>
        <v>0</v>
      </c>
      <c r="AB74" s="21">
        <f>'5A2A_NewVision'!AB74+'5A2B_Glencoe'!AB74+'5A2C_ISL'!AB74+'5A2D_Avoyelles'!AB74+'5A2E_Delhi'!AB74+'5A2F_BelleChasse'!AB74+'5A2H_MAX'!AB74</f>
        <v>0</v>
      </c>
      <c r="AC74" s="9">
        <f>'5A2A_NewVision'!AC74+'5A2B_Glencoe'!AC74+'5A2C_ISL'!AC74+'5A2D_Avoyelles'!AC74+'5A2E_Delhi'!AC74+'5A2F_BelleChasse'!AC74+'5A2H_MAX'!AC74</f>
        <v>0</v>
      </c>
      <c r="AD74" s="9">
        <f>'5A2A_NewVision'!AD74+'5A2B_Glencoe'!AD74+'5A2C_ISL'!AD74+'5A2D_Avoyelles'!AD74+'5A2E_Delhi'!AD74+'5A2F_BelleChasse'!AD74+'5A2H_MAX'!AD74</f>
        <v>0</v>
      </c>
      <c r="AE74" s="21">
        <f>'5A2A_NewVision'!AE74+'5A2B_Glencoe'!AE74+'5A2C_ISL'!AE74+'5A2D_Avoyelles'!AE74+'5A2E_Delhi'!AE74+'5A2F_BelleChasse'!AE74+'5A2H_MAX'!AE74</f>
        <v>0</v>
      </c>
      <c r="AF74" s="25">
        <f>'5A2A_NewVision'!AF74+'5A2B_Glencoe'!AF74+'5A2C_ISL'!AF74+'5A2D_Avoyelles'!AF74+'5A2E_Delhi'!AF74+'5A2F_BelleChasse'!AF74+'5A2H_MAX'!AF74</f>
        <v>0</v>
      </c>
    </row>
    <row r="75" spans="1:32" ht="16.149999999999999" customHeight="1" x14ac:dyDescent="0.2">
      <c r="A75" s="7">
        <v>69</v>
      </c>
      <c r="B75" s="8" t="s">
        <v>91</v>
      </c>
      <c r="C75" s="187">
        <f>'5A2A_NewVision'!C75+'5A2B_Glencoe'!C75+'5A2C_ISL'!C75+'5A2D_Avoyelles'!C75+'5A2E_Delhi'!C75+'5A2F_BelleChasse'!C75+'5A2H_MAX'!C75</f>
        <v>0</v>
      </c>
      <c r="D75" s="9">
        <f>'9_Per Pupil Summary'!O74</f>
        <v>9715.7943958485084</v>
      </c>
      <c r="E75" s="18">
        <f>'5A2A_NewVision'!E75+'5A2B_Glencoe'!E75+'5A2C_ISL'!E75+'5A2D_Avoyelles'!E75+'5A2E_Delhi'!E75+'5A2F_BelleChasse'!E75+'5A2H_MAX'!E75</f>
        <v>0</v>
      </c>
      <c r="F75" s="18"/>
      <c r="G75" s="18">
        <f>'5A2A_NewVision'!G75+'5A2B_Glencoe'!G75+'5A2C_ISL'!G75+'5A2D_Avoyelles'!G75+'5A2E_Delhi'!G75+'5A2F_BelleChasse'!G75+'5A2H_MAX'!G75</f>
        <v>0</v>
      </c>
      <c r="H75" s="200">
        <f>'5A2A_NewVision'!H75+'5A2B_Glencoe'!H75+'5A2C_ISL'!H75+'5A2D_Avoyelles'!H75+'5A2E_Delhi'!H75+'5A2F_BelleChasse'!H75+'5A2H_MAX'!H75</f>
        <v>0</v>
      </c>
      <c r="I75" s="9">
        <f>'9_Per Pupil Summary'!I74</f>
        <v>717.00593688242202</v>
      </c>
      <c r="J75" s="18">
        <f>'5A2A_NewVision'!J75+'5A2B_Glencoe'!J75+'5A2C_ISL'!J75+'5A2D_Avoyelles'!J75+'5A2E_Delhi'!J75+'5A2F_BelleChasse'!J75+'5A2H_MAX'!J75</f>
        <v>0</v>
      </c>
      <c r="K75" s="200">
        <f>'5A2A_NewVision'!K75+'5A2B_Glencoe'!K75+'5A2C_ISL'!K75+'5A2D_Avoyelles'!K75+'5A2E_Delhi'!K75+'5A2F_BelleChasse'!K75+'5A2H_MAX'!K75</f>
        <v>0</v>
      </c>
      <c r="L75" s="9">
        <f>'9_Per Pupil Summary'!J74</f>
        <v>195.54707369520594</v>
      </c>
      <c r="M75" s="18">
        <f>'5A2A_NewVision'!M75+'5A2B_Glencoe'!M75+'5A2C_ISL'!M75+'5A2D_Avoyelles'!M75+'5A2E_Delhi'!M75+'5A2F_BelleChasse'!M75+'5A2H_MAX'!M75</f>
        <v>0</v>
      </c>
      <c r="N75" s="200">
        <f>'5A2A_NewVision'!N75+'5A2B_Glencoe'!N75+'5A2C_ISL'!N75+'5A2D_Avoyelles'!N75+'5A2E_Delhi'!N75+'5A2F_BelleChasse'!N75+'5A2H_MAX'!N75</f>
        <v>0</v>
      </c>
      <c r="O75" s="9">
        <f>'9_Per Pupil Summary'!K74</f>
        <v>4888.6768423801495</v>
      </c>
      <c r="P75" s="18">
        <f>'5A2A_NewVision'!P75+'5A2B_Glencoe'!P75+'5A2C_ISL'!P75+'5A2D_Avoyelles'!P75+'5A2E_Delhi'!P75+'5A2F_BelleChasse'!P75+'5A2H_MAX'!P75</f>
        <v>0</v>
      </c>
      <c r="Q75" s="200">
        <f>'5A2A_NewVision'!Q75+'5A2B_Glencoe'!Q75+'5A2C_ISL'!Q75+'5A2D_Avoyelles'!Q75+'5A2E_Delhi'!Q75+'5A2F_BelleChasse'!Q75+'5A2H_MAX'!Q75</f>
        <v>0</v>
      </c>
      <c r="R75" s="9">
        <f>'9_Per Pupil Summary'!L74</f>
        <v>1955.4707369520597</v>
      </c>
      <c r="S75" s="18">
        <f>'5A2A_NewVision'!S75+'5A2B_Glencoe'!S75+'5A2C_ISL'!S75+'5A2D_Avoyelles'!S75+'5A2E_Delhi'!S75+'5A2F_BelleChasse'!S75+'5A2H_MAX'!S75</f>
        <v>0</v>
      </c>
      <c r="T75" s="21">
        <f>'5A2A_NewVision'!T75+'5A2B_Glencoe'!T75+'5A2C_ISL'!T75+'5A2D_Avoyelles'!T75+'5A2E_Delhi'!T75+'5A2F_BelleChasse'!T75+'5A2H_MAX'!T75</f>
        <v>0</v>
      </c>
      <c r="U75" s="9">
        <f>'5A2A_NewVision'!U75+'5A2B_Glencoe'!U75+'5A2C_ISL'!U75+'5A2D_Avoyelles'!U75+'5A2E_Delhi'!U75+'5A2F_BelleChasse'!U75+'5A2H_MAX'!U75</f>
        <v>0</v>
      </c>
      <c r="V75" s="9">
        <f>'5A2A_NewVision'!V75+'5A2B_Glencoe'!V75+'5A2C_ISL'!V75+'5A2D_Avoyelles'!V75+'5A2E_Delhi'!V75+'5A2F_BelleChasse'!V75+'5A2H_MAX'!V75</f>
        <v>0</v>
      </c>
      <c r="W75" s="10">
        <f>'5A2A_NewVision'!W75+'5A2B_Glencoe'!W75+'5A2C_ISL'!W75+'5A2D_Avoyelles'!W75+'5A2E_Delhi'!W75+'5A2F_BelleChasse'!W75+'5A2H_MAX'!W75</f>
        <v>0</v>
      </c>
      <c r="X75" s="21">
        <f>'5A2A_NewVision'!X75+'5A2B_Glencoe'!X75+'5A2C_ISL'!X75+'5A2D_Avoyelles'!X75+'5A2E_Delhi'!X75+'5A2F_BelleChasse'!X75+'5A2H_MAX'!X75</f>
        <v>0</v>
      </c>
      <c r="Y75" s="18">
        <f>'5A2A_NewVision'!Y75+'5A2B_Glencoe'!Y75+'5A2C_ISL'!Y75+'5A2D_Avoyelles'!Y75+'5A2E_Delhi'!Y75+'5A2F_BelleChasse'!Y75+'5A2H_MAX'!Y75</f>
        <v>0</v>
      </c>
      <c r="Z75" s="21">
        <f>'5A2A_NewVision'!Z75+'5A2B_Glencoe'!Z75+'5A2C_ISL'!Z75+'5A2D_Avoyelles'!Z75+'5A2E_Delhi'!Z75+'5A2F_BelleChasse'!Z75+'5A2H_MAX'!Z75</f>
        <v>0</v>
      </c>
      <c r="AA75" s="9">
        <f>'5A2A_NewVision'!AA75+'5A2B_Glencoe'!AA75+'5A2C_ISL'!AA75+'5A2D_Avoyelles'!AA75+'5A2E_Delhi'!AA75+'5A2F_BelleChasse'!AA75+'5A2H_MAX'!AA75</f>
        <v>0</v>
      </c>
      <c r="AB75" s="21">
        <f>'5A2A_NewVision'!AB75+'5A2B_Glencoe'!AB75+'5A2C_ISL'!AB75+'5A2D_Avoyelles'!AB75+'5A2E_Delhi'!AB75+'5A2F_BelleChasse'!AB75+'5A2H_MAX'!AB75</f>
        <v>0</v>
      </c>
      <c r="AC75" s="9">
        <f>'5A2A_NewVision'!AC75+'5A2B_Glencoe'!AC75+'5A2C_ISL'!AC75+'5A2D_Avoyelles'!AC75+'5A2E_Delhi'!AC75+'5A2F_BelleChasse'!AC75+'5A2H_MAX'!AC75</f>
        <v>0</v>
      </c>
      <c r="AD75" s="9">
        <f>'5A2A_NewVision'!AD75+'5A2B_Glencoe'!AD75+'5A2C_ISL'!AD75+'5A2D_Avoyelles'!AD75+'5A2E_Delhi'!AD75+'5A2F_BelleChasse'!AD75+'5A2H_MAX'!AD75</f>
        <v>0</v>
      </c>
      <c r="AE75" s="21">
        <f>'5A2A_NewVision'!AE75+'5A2B_Glencoe'!AE75+'5A2C_ISL'!AE75+'5A2D_Avoyelles'!AE75+'5A2E_Delhi'!AE75+'5A2F_BelleChasse'!AE75+'5A2H_MAX'!AE75</f>
        <v>0</v>
      </c>
      <c r="AF75" s="25">
        <f>'5A2A_NewVision'!AF75+'5A2B_Glencoe'!AF75+'5A2C_ISL'!AF75+'5A2D_Avoyelles'!AF75+'5A2E_Delhi'!AF75+'5A2F_BelleChasse'!AF75+'5A2H_MAX'!AF75</f>
        <v>0</v>
      </c>
    </row>
    <row r="76" spans="1:32" s="87" customFormat="1" ht="15" customHeight="1" thickBot="1" x14ac:dyDescent="0.25">
      <c r="A76" s="1883" t="s">
        <v>429</v>
      </c>
      <c r="B76" s="1884"/>
      <c r="C76" s="202">
        <f>SUM(C7:C75)</f>
        <v>0</v>
      </c>
      <c r="D76" s="173"/>
      <c r="E76" s="194">
        <f>SUM(E7:E75)</f>
        <v>0</v>
      </c>
      <c r="F76" s="194"/>
      <c r="G76" s="194">
        <f>SUM(G7:G75)</f>
        <v>0</v>
      </c>
      <c r="H76" s="202">
        <f>SUM(H7:H75)</f>
        <v>0</v>
      </c>
      <c r="I76" s="173"/>
      <c r="J76" s="194">
        <f>SUM(J7:J75)</f>
        <v>0</v>
      </c>
      <c r="K76" s="202">
        <f>SUM(K7:K75)</f>
        <v>0</v>
      </c>
      <c r="L76" s="173"/>
      <c r="M76" s="194">
        <f>SUM(M7:M75)</f>
        <v>0</v>
      </c>
      <c r="N76" s="202">
        <f>SUM(N7:N75)</f>
        <v>0</v>
      </c>
      <c r="O76" s="173"/>
      <c r="P76" s="194">
        <f>SUM(P7:P75)</f>
        <v>0</v>
      </c>
      <c r="Q76" s="202">
        <f>SUM(Q7:Q75)</f>
        <v>0</v>
      </c>
      <c r="R76" s="173"/>
      <c r="S76" s="194">
        <f>SUM(S7:S75)</f>
        <v>0</v>
      </c>
      <c r="T76" s="203">
        <f t="shared" ref="T76:AF76" si="1">SUM(T7:T75)</f>
        <v>0</v>
      </c>
      <c r="U76" s="173">
        <f t="shared" si="1"/>
        <v>0</v>
      </c>
      <c r="V76" s="173">
        <f t="shared" si="1"/>
        <v>0</v>
      </c>
      <c r="W76" s="204">
        <f t="shared" si="1"/>
        <v>0</v>
      </c>
      <c r="X76" s="203">
        <f t="shared" si="1"/>
        <v>0</v>
      </c>
      <c r="Y76" s="194">
        <f t="shared" si="1"/>
        <v>0</v>
      </c>
      <c r="Z76" s="203">
        <f t="shared" si="1"/>
        <v>0</v>
      </c>
      <c r="AA76" s="194">
        <f t="shared" si="1"/>
        <v>0</v>
      </c>
      <c r="AB76" s="203">
        <f t="shared" si="1"/>
        <v>0</v>
      </c>
      <c r="AC76" s="173">
        <f t="shared" si="1"/>
        <v>0</v>
      </c>
      <c r="AD76" s="173">
        <f t="shared" si="1"/>
        <v>0</v>
      </c>
      <c r="AE76" s="203">
        <f t="shared" si="1"/>
        <v>0</v>
      </c>
      <c r="AF76" s="172">
        <f t="shared" si="1"/>
        <v>0</v>
      </c>
    </row>
    <row r="77" spans="1:32" s="87" customFormat="1" ht="15" customHeight="1" thickTop="1" x14ac:dyDescent="0.2">
      <c r="A77" s="1885" t="s">
        <v>398</v>
      </c>
      <c r="B77" s="1886"/>
      <c r="C77" s="813"/>
      <c r="D77" s="814"/>
      <c r="E77" s="814"/>
      <c r="F77" s="814"/>
      <c r="G77" s="814"/>
      <c r="H77" s="813"/>
      <c r="I77" s="814"/>
      <c r="J77" s="814"/>
      <c r="K77" s="813"/>
      <c r="L77" s="814"/>
      <c r="M77" s="814"/>
      <c r="N77" s="813"/>
      <c r="O77" s="814"/>
      <c r="P77" s="814"/>
      <c r="Q77" s="813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5"/>
      <c r="AC77" s="815"/>
      <c r="AD77" s="814"/>
      <c r="AE77" s="815"/>
      <c r="AF77" s="815"/>
    </row>
    <row r="78" spans="1:32" s="87" customFormat="1" ht="15" customHeight="1" x14ac:dyDescent="0.2">
      <c r="A78" s="1887" t="s">
        <v>1164</v>
      </c>
      <c r="B78" s="1888"/>
      <c r="C78" s="813"/>
      <c r="D78" s="814"/>
      <c r="E78" s="814"/>
      <c r="F78" s="814"/>
      <c r="G78" s="814"/>
      <c r="H78" s="813"/>
      <c r="I78" s="814"/>
      <c r="J78" s="814"/>
      <c r="K78" s="813"/>
      <c r="L78" s="814"/>
      <c r="M78" s="814"/>
      <c r="N78" s="813"/>
      <c r="O78" s="814"/>
      <c r="P78" s="814"/>
      <c r="Q78" s="813"/>
      <c r="R78" s="814"/>
      <c r="S78" s="814"/>
      <c r="T78" s="814"/>
      <c r="U78" s="814"/>
      <c r="V78" s="814"/>
      <c r="W78" s="814"/>
      <c r="X78" s="814"/>
      <c r="Y78" s="814"/>
      <c r="Z78" s="814"/>
      <c r="AA78" s="814"/>
      <c r="AB78" s="232">
        <f>'5A2A_NewVision'!AB78+'5A2B_Glencoe'!AB78+'5A2C_ISL'!AB78+'5A2D_Avoyelles'!AB78+'5A2E_Delhi'!AB78+'5A2F_BelleChasse'!AB78+'5A2H_MAX'!AB78</f>
        <v>0</v>
      </c>
      <c r="AC78" s="815">
        <f>'5A2A_NewVision'!AC78+'5A2B_Glencoe'!AC78+'5A2C_ISL'!AC78+'5A2D_Avoyelles'!AC78+'5A2E_Delhi'!AC78+'5A2F_BelleChasse'!AC78+'5A2H_MAX'!AC78</f>
        <v>0</v>
      </c>
      <c r="AD78" s="814">
        <f>'5A2A_NewVision'!AD78+'5A2B_Glencoe'!AD78+'5A2C_ISL'!AD78+'5A2D_Avoyelles'!AD78+'5A2E_Delhi'!AD78+'5A2F_BelleChasse'!AD78+'5A2H_MAX'!AD78</f>
        <v>0</v>
      </c>
      <c r="AE78" s="232">
        <f>'5A2A_NewVision'!AE78+'5A2B_Glencoe'!AE78+'5A2C_ISL'!AE78+'5A2D_Avoyelles'!AE78+'5A2E_Delhi'!AE78+'5A2F_BelleChasse'!AE78+'5A2H_MAX'!AE78</f>
        <v>0</v>
      </c>
      <c r="AF78" s="232">
        <f>'5A2A_NewVision'!AF78+'5A2B_Glencoe'!AF78+'5A2C_ISL'!AF78+'5A2D_Avoyelles'!AF78+'5A2E_Delhi'!AF78+'5A2F_BelleChasse'!AF78+'5A2H_MAX'!AF78</f>
        <v>0</v>
      </c>
    </row>
    <row r="79" spans="1:32" s="87" customFormat="1" ht="15" customHeight="1" x14ac:dyDescent="0.2">
      <c r="A79" s="1889" t="s">
        <v>1165</v>
      </c>
      <c r="B79" s="1890"/>
      <c r="C79" s="813"/>
      <c r="D79" s="814"/>
      <c r="E79" s="814"/>
      <c r="F79" s="814"/>
      <c r="G79" s="814"/>
      <c r="H79" s="813"/>
      <c r="I79" s="814"/>
      <c r="J79" s="814"/>
      <c r="K79" s="813"/>
      <c r="L79" s="814"/>
      <c r="M79" s="814"/>
      <c r="N79" s="813"/>
      <c r="O79" s="814"/>
      <c r="P79" s="814"/>
      <c r="Q79" s="813"/>
      <c r="R79" s="814"/>
      <c r="S79" s="814"/>
      <c r="T79" s="814"/>
      <c r="U79" s="814"/>
      <c r="V79" s="814"/>
      <c r="W79" s="814"/>
      <c r="X79" s="814"/>
      <c r="Y79" s="814"/>
      <c r="Z79" s="814"/>
      <c r="AA79" s="814"/>
      <c r="AB79" s="815">
        <f>'5A2A_NewVision'!AB79+'5A2B_Glencoe'!AB79+'5A2C_ISL'!AB79+'5A2D_Avoyelles'!AB79+'5A2E_Delhi'!AB79+'5A2F_BelleChasse'!AB79+'5A2H_MAX'!AB79</f>
        <v>0</v>
      </c>
      <c r="AC79" s="815">
        <f>'5A2A_NewVision'!AC79+'5A2B_Glencoe'!AC79+'5A2C_ISL'!AC79+'5A2D_Avoyelles'!AC79+'5A2E_Delhi'!AC79+'5A2F_BelleChasse'!AC79+'5A2H_MAX'!AC79</f>
        <v>0</v>
      </c>
      <c r="AD79" s="814">
        <f>'5A2A_NewVision'!AD79+'5A2B_Glencoe'!AD79+'5A2C_ISL'!AD79+'5A2D_Avoyelles'!AD79+'5A2E_Delhi'!AD79+'5A2F_BelleChasse'!AD79+'5A2H_MAX'!AD79</f>
        <v>0</v>
      </c>
      <c r="AE79" s="815">
        <f>'5A2A_NewVision'!AE79+'5A2B_Glencoe'!AE79+'5A2C_ISL'!AE79+'5A2D_Avoyelles'!AE79+'5A2E_Delhi'!AE79+'5A2F_BelleChasse'!AE79+'5A2H_MAX'!AE79</f>
        <v>0</v>
      </c>
      <c r="AF79" s="232">
        <f>'5A2A_NewVision'!AF79+'5A2B_Glencoe'!AF79+'5A2C_ISL'!AF79+'5A2D_Avoyelles'!AF79+'5A2E_Delhi'!AF79+'5A2F_BelleChasse'!AF79+'5A2H_MAX'!AF79</f>
        <v>0</v>
      </c>
    </row>
    <row r="80" spans="1:32" ht="15" customHeight="1" x14ac:dyDescent="0.2">
      <c r="A80" s="1872" t="s">
        <v>1020</v>
      </c>
      <c r="B80" s="1873"/>
      <c r="C80" s="813"/>
      <c r="D80" s="814"/>
      <c r="E80" s="814"/>
      <c r="F80" s="814"/>
      <c r="G80" s="814"/>
      <c r="H80" s="813"/>
      <c r="I80" s="814"/>
      <c r="J80" s="814"/>
      <c r="K80" s="813"/>
      <c r="L80" s="814"/>
      <c r="M80" s="814"/>
      <c r="N80" s="813"/>
      <c r="O80" s="814"/>
      <c r="P80" s="814"/>
      <c r="Q80" s="813"/>
      <c r="R80" s="814"/>
      <c r="S80" s="814"/>
      <c r="T80" s="814"/>
      <c r="U80" s="814"/>
      <c r="V80" s="814"/>
      <c r="W80" s="814"/>
      <c r="X80" s="814"/>
      <c r="Y80" s="814"/>
      <c r="Z80" s="814"/>
      <c r="AA80" s="814"/>
      <c r="AB80" s="815">
        <f>'5A2A_NewVision'!AB80+'5A2B_Glencoe'!AB80+'5A2C_ISL'!AB80+'5A2D_Avoyelles'!AB80+'5A2E_Delhi'!AB80+'5A2F_BelleChasse'!AB80+'5A2H_MAX'!AB80</f>
        <v>0</v>
      </c>
      <c r="AC80" s="815">
        <f>'5A2A_NewVision'!AC80+'5A2B_Glencoe'!AC80+'5A2C_ISL'!AC80+'5A2D_Avoyelles'!AC80+'5A2E_Delhi'!AC80+'5A2F_BelleChasse'!AC80+'5A2H_MAX'!AC80</f>
        <v>0</v>
      </c>
      <c r="AD80" s="814">
        <f>'5A2A_NewVision'!AD80+'5A2B_Glencoe'!AD80+'5A2C_ISL'!AD80+'5A2D_Avoyelles'!AD80+'5A2E_Delhi'!AD80+'5A2F_BelleChasse'!AD80+'5A2H_MAX'!AD80</f>
        <v>0</v>
      </c>
      <c r="AE80" s="815">
        <f>'5A2A_NewVision'!AE80+'5A2B_Glencoe'!AE80+'5A2C_ISL'!AE80+'5A2D_Avoyelles'!AE80+'5A2E_Delhi'!AE80+'5A2F_BelleChasse'!AE80+'5A2H_MAX'!AE80</f>
        <v>0</v>
      </c>
      <c r="AF80" s="232">
        <f>'5A2A_NewVision'!AF80+'5A2B_Glencoe'!AF80+'5A2C_ISL'!AF80+'5A2D_Avoyelles'!AF80+'5A2E_Delhi'!AF80+'5A2F_BelleChasse'!AF80+'5A2H_MAX'!AF80</f>
        <v>0</v>
      </c>
    </row>
    <row r="81" spans="1:32" s="87" customFormat="1" ht="15" customHeight="1" x14ac:dyDescent="0.2">
      <c r="A81" s="1872" t="s">
        <v>410</v>
      </c>
      <c r="B81" s="1873"/>
      <c r="C81" s="813"/>
      <c r="D81" s="814"/>
      <c r="E81" s="814"/>
      <c r="F81" s="814"/>
      <c r="G81" s="814"/>
      <c r="H81" s="813"/>
      <c r="I81" s="814"/>
      <c r="J81" s="814"/>
      <c r="K81" s="813"/>
      <c r="L81" s="814"/>
      <c r="M81" s="814"/>
      <c r="N81" s="813"/>
      <c r="O81" s="814"/>
      <c r="P81" s="814"/>
      <c r="Q81" s="813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5">
        <f>'5A2A_NewVision'!AB81+'5A2B_Glencoe'!AB81+'5A2C_ISL'!AB81+'5A2D_Avoyelles'!AB81+'5A2E_Delhi'!AB81+'5A2F_BelleChasse'!AB81+'5A2H_MAX'!AB81</f>
        <v>0</v>
      </c>
      <c r="AC81" s="815">
        <f>'5A2A_NewVision'!AC81+'5A2B_Glencoe'!AC81+'5A2C_ISL'!AC81+'5A2D_Avoyelles'!AC81+'5A2E_Delhi'!AC81+'5A2F_BelleChasse'!AC81+'5A2H_MAX'!AC81</f>
        <v>0</v>
      </c>
      <c r="AD81" s="814">
        <f>'5A2A_NewVision'!AD81+'5A2B_Glencoe'!AD81+'5A2C_ISL'!AD81+'5A2D_Avoyelles'!AD81+'5A2E_Delhi'!AD81+'5A2F_BelleChasse'!AD81+'5A2H_MAX'!AD81</f>
        <v>0</v>
      </c>
      <c r="AE81" s="815">
        <f>'5A2A_NewVision'!AE81+'5A2B_Glencoe'!AE81+'5A2C_ISL'!AE81+'5A2D_Avoyelles'!AE81+'5A2E_Delhi'!AE81+'5A2F_BelleChasse'!AE81+'5A2H_MAX'!AE81</f>
        <v>0</v>
      </c>
      <c r="AF81" s="232">
        <f>'5A2A_NewVision'!AF81+'5A2B_Glencoe'!AF81+'5A2C_ISL'!AF81+'5A2D_Avoyelles'!AF81+'5A2E_Delhi'!AF81+'5A2F_BelleChasse'!AF81+'5A2H_MAX'!AF81</f>
        <v>0</v>
      </c>
    </row>
    <row r="82" spans="1:32" s="87" customFormat="1" ht="15" customHeight="1" x14ac:dyDescent="0.2">
      <c r="A82" s="1881" t="s">
        <v>265</v>
      </c>
      <c r="B82" s="1882"/>
      <c r="C82" s="817"/>
      <c r="D82" s="818"/>
      <c r="E82" s="818"/>
      <c r="F82" s="818"/>
      <c r="G82" s="818"/>
      <c r="H82" s="817"/>
      <c r="I82" s="818"/>
      <c r="J82" s="818"/>
      <c r="K82" s="817"/>
      <c r="L82" s="818"/>
      <c r="M82" s="818"/>
      <c r="N82" s="817"/>
      <c r="O82" s="818"/>
      <c r="P82" s="818"/>
      <c r="Q82" s="817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247">
        <f>'5A2A_NewVision'!AB82+'5A2B_Glencoe'!AB82+'5A2C_ISL'!AB82+'5A2D_Avoyelles'!AB82+'5A2E_Delhi'!AB82+'5A2F_BelleChasse'!AB82+'5A2H_MAX'!AB82</f>
        <v>0</v>
      </c>
      <c r="AC82" s="246">
        <f>'5A2A_NewVision'!AC82+'5A2B_Glencoe'!AC82+'5A2C_ISL'!AC82+'5A2D_Avoyelles'!AC82+'5A2E_Delhi'!AC82+'5A2F_BelleChasse'!AC82+'5A2H_MAX'!AC82</f>
        <v>0</v>
      </c>
      <c r="AD82" s="818">
        <f>'5A2A_NewVision'!AD82+'5A2B_Glencoe'!AD82+'5A2C_ISL'!AD82+'5A2D_Avoyelles'!AD82+'5A2E_Delhi'!AD82+'5A2F_BelleChasse'!AD82+'5A2H_MAX'!AD82</f>
        <v>0</v>
      </c>
      <c r="AE82" s="247">
        <f>'5A2A_NewVision'!AE82+'5A2B_Glencoe'!AE82+'5A2C_ISL'!AE82+'5A2D_Avoyelles'!AE82+'5A2E_Delhi'!AE82+'5A2F_BelleChasse'!AE82+'5A2H_MAX'!AE82</f>
        <v>0</v>
      </c>
      <c r="AF82" s="247">
        <f>'5A2A_NewVision'!AF82+'5A2B_Glencoe'!AF82+'5A2C_ISL'!AF82+'5A2D_Avoyelles'!AF82+'5A2E_Delhi'!AF82+'5A2F_BelleChasse'!AF82+'5A2H_MAX'!AF82</f>
        <v>0</v>
      </c>
    </row>
    <row r="83" spans="1:32" ht="15" customHeight="1" x14ac:dyDescent="0.2">
      <c r="A83" s="1872" t="s">
        <v>1162</v>
      </c>
      <c r="B83" s="1873"/>
      <c r="C83" s="813"/>
      <c r="D83" s="814"/>
      <c r="E83" s="814"/>
      <c r="F83" s="814"/>
      <c r="G83" s="814"/>
      <c r="H83" s="813"/>
      <c r="I83" s="814"/>
      <c r="J83" s="814"/>
      <c r="K83" s="813"/>
      <c r="L83" s="814"/>
      <c r="M83" s="814"/>
      <c r="N83" s="813"/>
      <c r="O83" s="814"/>
      <c r="P83" s="814"/>
      <c r="Q83" s="813"/>
      <c r="R83" s="814"/>
      <c r="S83" s="814"/>
      <c r="T83" s="814"/>
      <c r="U83" s="814"/>
      <c r="V83" s="814"/>
      <c r="W83" s="814"/>
      <c r="X83" s="814"/>
      <c r="Y83" s="814"/>
      <c r="Z83" s="814"/>
      <c r="AA83" s="814"/>
      <c r="AB83" s="232">
        <f>'5A2A_NewVision'!AB84+'5A2B_Glencoe'!AB84+'5A2C_ISL'!AB84+'5A2D_Avoyelles'!AB84+'5A2E_Delhi'!AB84+'5A2F_BelleChasse'!AB84+'5A2H_MAX'!AB84</f>
        <v>0</v>
      </c>
      <c r="AC83" s="815">
        <f>'5A2A_NewVision'!AC84+'5A2B_Glencoe'!AC84+'5A2C_ISL'!AC84+'5A2D_Avoyelles'!AC84+'5A2E_Delhi'!AC84+'5A2F_BelleChasse'!AC84+'5A2H_MAX'!AC84</f>
        <v>0</v>
      </c>
      <c r="AD83" s="814">
        <f>'5A2A_NewVision'!AD84+'5A2B_Glencoe'!AD84+'5A2C_ISL'!AD84+'5A2D_Avoyelles'!AD84+'5A2E_Delhi'!AD84+'5A2F_BelleChasse'!AD84+'5A2H_MAX'!AD84</f>
        <v>0</v>
      </c>
      <c r="AE83" s="232">
        <f>'5A2A_NewVision'!AE84+'5A2B_Glencoe'!AE84+'5A2C_ISL'!AE84+'5A2D_Avoyelles'!AE84+'5A2E_Delhi'!AE84+'5A2F_BelleChasse'!AE84+'5A2H_MAX'!AE84</f>
        <v>0</v>
      </c>
      <c r="AF83" s="232">
        <f>'5A2A_NewVision'!AF84+'5A2B_Glencoe'!AF84+'5A2C_ISL'!AF84+'5A2D_Avoyelles'!AF84+'5A2E_Delhi'!AF84+'5A2F_BelleChasse'!AF84+'5A2H_MAX'!AF84</f>
        <v>0</v>
      </c>
    </row>
    <row r="84" spans="1:32" s="87" customFormat="1" ht="15" customHeight="1" x14ac:dyDescent="0.2">
      <c r="A84" s="1872" t="s">
        <v>1163</v>
      </c>
      <c r="B84" s="1873"/>
      <c r="C84" s="813"/>
      <c r="D84" s="814"/>
      <c r="E84" s="814"/>
      <c r="F84" s="814"/>
      <c r="G84" s="814"/>
      <c r="H84" s="813"/>
      <c r="I84" s="814"/>
      <c r="J84" s="814"/>
      <c r="K84" s="813"/>
      <c r="L84" s="814"/>
      <c r="M84" s="814"/>
      <c r="N84" s="813"/>
      <c r="O84" s="814"/>
      <c r="P84" s="814"/>
      <c r="Q84" s="813"/>
      <c r="R84" s="814"/>
      <c r="S84" s="814"/>
      <c r="T84" s="814"/>
      <c r="U84" s="814"/>
      <c r="V84" s="814"/>
      <c r="W84" s="814"/>
      <c r="X84" s="814"/>
      <c r="Y84" s="814"/>
      <c r="Z84" s="814"/>
      <c r="AA84" s="814"/>
      <c r="AB84" s="232">
        <f>'5A2A_NewVision'!AB85+'5A2B_Glencoe'!AB85+'5A2C_ISL'!AB85+'5A2D_Avoyelles'!AB85+'5A2E_Delhi'!AB85+'5A2F_BelleChasse'!AB85+'5A2H_MAX'!AB85</f>
        <v>0</v>
      </c>
      <c r="AC84" s="815">
        <f>'5A2A_NewVision'!AC85+'5A2B_Glencoe'!AC85+'5A2C_ISL'!AC85+'5A2D_Avoyelles'!AC85+'5A2E_Delhi'!AC85+'5A2F_BelleChasse'!AC85+'5A2H_MAX'!AC85</f>
        <v>0</v>
      </c>
      <c r="AD84" s="814">
        <f>'5A2A_NewVision'!AD85+'5A2B_Glencoe'!AD85+'5A2C_ISL'!AD85+'5A2D_Avoyelles'!AD85+'5A2E_Delhi'!AD85+'5A2F_BelleChasse'!AD85+'5A2H_MAX'!AD85</f>
        <v>0</v>
      </c>
      <c r="AE84" s="232">
        <f>'5A2A_NewVision'!AE85+'5A2B_Glencoe'!AE85+'5A2C_ISL'!AE85+'5A2D_Avoyelles'!AE85+'5A2E_Delhi'!AE85+'5A2F_BelleChasse'!AE85+'5A2H_MAX'!AE85</f>
        <v>0</v>
      </c>
      <c r="AF84" s="232">
        <f>'5A2A_NewVision'!AF85+'5A2B_Glencoe'!AF85+'5A2C_ISL'!AF85+'5A2D_Avoyelles'!AF85+'5A2E_Delhi'!AF85+'5A2F_BelleChasse'!AF85+'5A2H_MAX'!AF85</f>
        <v>0</v>
      </c>
    </row>
    <row r="85" spans="1:32" s="87" customFormat="1" ht="15" customHeight="1" thickBot="1" x14ac:dyDescent="0.25">
      <c r="A85" s="1879" t="s">
        <v>430</v>
      </c>
      <c r="B85" s="1880"/>
      <c r="C85" s="1364">
        <f>SUM(C76:C84)</f>
        <v>0</v>
      </c>
      <c r="D85" s="1439"/>
      <c r="E85" s="254">
        <f>SUM(E76:E84)</f>
        <v>0</v>
      </c>
      <c r="F85" s="1439"/>
      <c r="G85" s="254">
        <f>SUM(G76:G84)</f>
        <v>0</v>
      </c>
      <c r="H85" s="1364">
        <f>SUM(H76:H84)</f>
        <v>0</v>
      </c>
      <c r="I85" s="1439"/>
      <c r="J85" s="254">
        <f>SUM(J76:J84)</f>
        <v>0</v>
      </c>
      <c r="K85" s="1364">
        <f>SUM(K76:K84)</f>
        <v>0</v>
      </c>
      <c r="L85" s="1439"/>
      <c r="M85" s="254">
        <f>SUM(M76:M84)</f>
        <v>0</v>
      </c>
      <c r="N85" s="1364">
        <f>SUM(N76:N84)</f>
        <v>0</v>
      </c>
      <c r="O85" s="1439"/>
      <c r="P85" s="254">
        <f>SUM(P76:P84)</f>
        <v>0</v>
      </c>
      <c r="Q85" s="1364">
        <f>SUM(Q76:Q84)</f>
        <v>0</v>
      </c>
      <c r="R85" s="1439"/>
      <c r="S85" s="254">
        <f t="shared" ref="S85:AF85" si="2">SUM(S76:S84)</f>
        <v>0</v>
      </c>
      <c r="T85" s="256">
        <f t="shared" si="2"/>
        <v>0</v>
      </c>
      <c r="U85" s="254">
        <f t="shared" si="2"/>
        <v>0</v>
      </c>
      <c r="V85" s="254">
        <f t="shared" si="2"/>
        <v>0</v>
      </c>
      <c r="W85" s="257">
        <f t="shared" si="2"/>
        <v>0</v>
      </c>
      <c r="X85" s="256">
        <f t="shared" si="2"/>
        <v>0</v>
      </c>
      <c r="Y85" s="254">
        <f t="shared" si="2"/>
        <v>0</v>
      </c>
      <c r="Z85" s="256">
        <f t="shared" si="2"/>
        <v>0</v>
      </c>
      <c r="AA85" s="254">
        <f t="shared" si="2"/>
        <v>0</v>
      </c>
      <c r="AB85" s="256">
        <f t="shared" si="2"/>
        <v>0</v>
      </c>
      <c r="AC85" s="254">
        <f t="shared" si="2"/>
        <v>0</v>
      </c>
      <c r="AD85" s="254">
        <f t="shared" si="2"/>
        <v>0</v>
      </c>
      <c r="AE85" s="256">
        <f t="shared" si="2"/>
        <v>0</v>
      </c>
      <c r="AF85" s="259">
        <f t="shared" si="2"/>
        <v>0</v>
      </c>
    </row>
    <row r="86" spans="1:32" customFormat="1" ht="6" customHeight="1" thickTop="1" x14ac:dyDescent="0.2"/>
    <row r="87" spans="1:32" customFormat="1" ht="13.9" customHeight="1" x14ac:dyDescent="0.2">
      <c r="B87" s="205" t="s">
        <v>433</v>
      </c>
      <c r="C87" s="206" t="e">
        <f>'5A2A_NewVision'!#REF!+'5A2B_Glencoe'!#REF!+'5A2C_ISL'!#REF!+'5A2D_Avoyelles'!#REF!+'5A2E_Delhi'!#REF!+'5A2F_BelleChasse'!#REF!+'5A2H_MAX'!#REF!</f>
        <v>#REF!</v>
      </c>
      <c r="D87" s="289">
        <f>'9_Per Pupil Summary'!F41+'9_Per Pupil Summary'!M41</f>
        <v>9400.8020045585599</v>
      </c>
      <c r="E87" s="289" t="e">
        <f>'5A2A_NewVision'!#REF!+'5A2B_Glencoe'!#REF!+'5A2C_ISL'!#REF!+'5A2D_Avoyelles'!#REF!+'5A2E_Delhi'!#REF!+'5A2F_BelleChasse'!#REF!+'5A2H_MAX'!#REF!</f>
        <v>#REF!</v>
      </c>
    </row>
    <row r="88" spans="1:32" customFormat="1" ht="13.9" customHeight="1" x14ac:dyDescent="0.2">
      <c r="B88" s="875" t="s">
        <v>434</v>
      </c>
      <c r="C88" s="876">
        <f>'5A2A_NewVision'!C88+'5A2B_Glencoe'!C88+'5A2C_ISL'!C88+'5A2D_Avoyelles'!C88+'5A2E_Delhi'!C88+'5A2F_BelleChasse'!C88+'5A2H_MAX'!C88</f>
        <v>0</v>
      </c>
      <c r="D88" s="716">
        <f>D42</f>
        <v>10123.80200455856</v>
      </c>
      <c r="E88" s="716">
        <f>'5A2A_NewVision'!E88+'5A2B_Glencoe'!E88+'5A2C_ISL'!E88+'5A2D_Avoyelles'!E88+'5A2E_Delhi'!E88+'5A2F_BelleChasse'!E88+'5A2H_MAX'!E88</f>
        <v>0</v>
      </c>
    </row>
    <row r="89" spans="1:32" ht="16.149999999999999" customHeight="1" x14ac:dyDescent="0.2">
      <c r="A89" s="31"/>
      <c r="B89" s="31" t="s">
        <v>481</v>
      </c>
      <c r="C89" s="877"/>
      <c r="D89" s="564"/>
      <c r="E89" s="564"/>
      <c r="F89" s="564"/>
      <c r="G89" s="564"/>
      <c r="H89" s="564"/>
      <c r="I89" s="564"/>
      <c r="J89" s="564"/>
      <c r="K89" s="564"/>
      <c r="L89" s="878"/>
      <c r="M89" s="878"/>
      <c r="N89" s="878"/>
      <c r="O89" s="878"/>
      <c r="P89" s="878"/>
      <c r="Q89" s="878"/>
      <c r="R89" s="878"/>
      <c r="S89" s="878"/>
      <c r="T89" s="564"/>
      <c r="U89" s="564"/>
      <c r="V89" s="564"/>
      <c r="W89" s="564"/>
      <c r="X89" s="564"/>
      <c r="Y89" s="564"/>
      <c r="Z89" s="879"/>
      <c r="AA89" s="564"/>
      <c r="AB89" s="564"/>
      <c r="AC89" s="564"/>
      <c r="AD89" s="564"/>
      <c r="AE89" s="31"/>
      <c r="AF89" s="564"/>
    </row>
    <row r="90" spans="1:32" s="87" customFormat="1" ht="15" customHeight="1" thickBot="1" x14ac:dyDescent="0.25">
      <c r="A90" s="1879" t="s">
        <v>918</v>
      </c>
      <c r="B90" s="1880" t="s">
        <v>918</v>
      </c>
      <c r="C90" s="1364">
        <f>'5A2_Legacy Type 2'!C14</f>
        <v>4130</v>
      </c>
      <c r="D90" s="1439">
        <f>'5A2_Legacy Type 2'!D14</f>
        <v>0</v>
      </c>
      <c r="E90" s="254">
        <f>'5A2_Legacy Type 2'!E14</f>
        <v>39788604.467051148</v>
      </c>
      <c r="F90" s="1439">
        <f>'5A2_Legacy Type 2'!F14</f>
        <v>0</v>
      </c>
      <c r="G90" s="254">
        <f>'5A2_Legacy Type 2'!G14</f>
        <v>2705357.54</v>
      </c>
      <c r="H90" s="1364">
        <f>'5A2_Legacy Type 2'!H14</f>
        <v>2522</v>
      </c>
      <c r="I90" s="1439">
        <f>'5A2_Legacy Type 2'!I14</f>
        <v>0</v>
      </c>
      <c r="J90" s="254">
        <f>'5A2_Legacy Type 2'!J14</f>
        <v>1417934.5831830285</v>
      </c>
      <c r="K90" s="1364">
        <f>'5A2_Legacy Type 2'!K14</f>
        <v>617.5</v>
      </c>
      <c r="L90" s="1439">
        <f>'5A2_Legacy Type 2'!L14</f>
        <v>0</v>
      </c>
      <c r="M90" s="254">
        <f>'5A2_Legacy Type 2'!M14</f>
        <v>105367.93258358103</v>
      </c>
      <c r="N90" s="1364">
        <f>'5A2_Legacy Type 2'!N14</f>
        <v>383</v>
      </c>
      <c r="O90" s="1439">
        <f>'5A2_Legacy Type 2'!O14</f>
        <v>0</v>
      </c>
      <c r="P90" s="254">
        <f>'5A2_Legacy Type 2'!P14</f>
        <v>1373542.572467285</v>
      </c>
      <c r="Q90" s="1364">
        <f>'5A2_Legacy Type 2'!Q14</f>
        <v>49</v>
      </c>
      <c r="R90" s="1439">
        <f>'5A2_Legacy Type 2'!R14</f>
        <v>0</v>
      </c>
      <c r="S90" s="254">
        <f>'5A2_Legacy Type 2'!S14</f>
        <v>55303.207650687618</v>
      </c>
      <c r="T90" s="256">
        <f>'5A2_Legacy Type 2'!T14</f>
        <v>45446110</v>
      </c>
      <c r="U90" s="254">
        <f>'5A2_Legacy Type 2'!U14</f>
        <v>0</v>
      </c>
      <c r="V90" s="254">
        <f>'5A2_Legacy Type 2'!V14</f>
        <v>0</v>
      </c>
      <c r="W90" s="257">
        <f>'5A2_Legacy Type 2'!W14</f>
        <v>0</v>
      </c>
      <c r="X90" s="256">
        <f>'5A2_Legacy Type 2'!X14</f>
        <v>45446110</v>
      </c>
      <c r="Y90" s="254">
        <f>'5A2_Legacy Type 2'!Y14</f>
        <v>-113614</v>
      </c>
      <c r="Z90" s="256">
        <f>'5A2_Legacy Type 2'!Z14</f>
        <v>45332496</v>
      </c>
      <c r="AA90" s="254">
        <f>'5A2_Legacy Type 2'!AA14</f>
        <v>-9550</v>
      </c>
      <c r="AB90" s="256">
        <f>'5A2_Legacy Type 2'!AC14</f>
        <v>47758522</v>
      </c>
      <c r="AC90" s="254">
        <f>'5A2_Legacy Type 2'!AD14</f>
        <v>0</v>
      </c>
      <c r="AD90" s="254">
        <f>'5A2_Legacy Type 2'!AE14</f>
        <v>47758522</v>
      </c>
      <c r="AE90" s="256">
        <f>'5A2_Legacy Type 2'!AF14</f>
        <v>3979879</v>
      </c>
      <c r="AF90" s="259">
        <f>'5A2_Legacy Type 2'!AH14</f>
        <v>47814672</v>
      </c>
    </row>
    <row r="91" spans="1:32" s="87" customFormat="1" ht="15" customHeight="1" thickTop="1" thickBot="1" x14ac:dyDescent="0.25">
      <c r="A91" s="1879"/>
      <c r="B91" s="1880"/>
      <c r="C91" s="1364">
        <f t="shared" ref="C91:AE91" si="3">C85-C90</f>
        <v>-4130</v>
      </c>
      <c r="D91" s="1439">
        <f t="shared" si="3"/>
        <v>0</v>
      </c>
      <c r="E91" s="254">
        <f t="shared" si="3"/>
        <v>-39788604.467051148</v>
      </c>
      <c r="F91" s="1439">
        <f t="shared" si="3"/>
        <v>0</v>
      </c>
      <c r="G91" s="254">
        <f t="shared" si="3"/>
        <v>-2705357.54</v>
      </c>
      <c r="H91" s="1364">
        <f t="shared" si="3"/>
        <v>-2522</v>
      </c>
      <c r="I91" s="1439">
        <f t="shared" si="3"/>
        <v>0</v>
      </c>
      <c r="J91" s="254">
        <f t="shared" si="3"/>
        <v>-1417934.5831830285</v>
      </c>
      <c r="K91" s="1364">
        <f t="shared" si="3"/>
        <v>-617.5</v>
      </c>
      <c r="L91" s="1439">
        <f t="shared" si="3"/>
        <v>0</v>
      </c>
      <c r="M91" s="254">
        <f t="shared" si="3"/>
        <v>-105367.93258358103</v>
      </c>
      <c r="N91" s="1364">
        <f t="shared" si="3"/>
        <v>-383</v>
      </c>
      <c r="O91" s="1439">
        <f t="shared" si="3"/>
        <v>0</v>
      </c>
      <c r="P91" s="254">
        <f t="shared" si="3"/>
        <v>-1373542.572467285</v>
      </c>
      <c r="Q91" s="1364">
        <f t="shared" si="3"/>
        <v>-49</v>
      </c>
      <c r="R91" s="1439">
        <f t="shared" si="3"/>
        <v>0</v>
      </c>
      <c r="S91" s="254">
        <f t="shared" si="3"/>
        <v>-55303.207650687618</v>
      </c>
      <c r="T91" s="256">
        <f t="shared" si="3"/>
        <v>-45446110</v>
      </c>
      <c r="U91" s="254">
        <f t="shared" si="3"/>
        <v>0</v>
      </c>
      <c r="V91" s="254">
        <f t="shared" si="3"/>
        <v>0</v>
      </c>
      <c r="W91" s="257">
        <f t="shared" si="3"/>
        <v>0</v>
      </c>
      <c r="X91" s="256">
        <f t="shared" si="3"/>
        <v>-45446110</v>
      </c>
      <c r="Y91" s="254">
        <f t="shared" si="3"/>
        <v>113614</v>
      </c>
      <c r="Z91" s="256">
        <f t="shared" si="3"/>
        <v>-45332496</v>
      </c>
      <c r="AA91" s="254">
        <f t="shared" si="3"/>
        <v>9550</v>
      </c>
      <c r="AB91" s="256">
        <f t="shared" si="3"/>
        <v>-47758522</v>
      </c>
      <c r="AC91" s="254">
        <f t="shared" si="3"/>
        <v>0</v>
      </c>
      <c r="AD91" s="254">
        <f t="shared" si="3"/>
        <v>-47758522</v>
      </c>
      <c r="AE91" s="256">
        <f t="shared" si="3"/>
        <v>-3979879</v>
      </c>
      <c r="AF91" s="259">
        <f>AF85-AF90</f>
        <v>-47814672</v>
      </c>
    </row>
    <row r="92" spans="1:32" ht="13.5" thickTop="1" x14ac:dyDescent="0.2"/>
  </sheetData>
  <customSheetViews>
    <customSheetView guid="{DF43B8DA-68E8-4080-9138-D41A38219876}" showPageBreaks="1" printArea="1" hiddenRows="1" state="hidden" view="pageBreakPreview">
      <pane xSplit="2" ySplit="5" topLeftCell="Q46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&amp;L&amp;"Arial,Bold"&amp;18&amp;K000000FY2018-19 Budget Letter
September 2018</oddHeader>
        <oddFooter>&amp;R&amp;P</oddFooter>
      </headerFooter>
    </customSheetView>
  </customSheetViews>
  <mergeCells count="34">
    <mergeCell ref="A90:B90"/>
    <mergeCell ref="A91:B91"/>
    <mergeCell ref="AE2:AE3"/>
    <mergeCell ref="Z2:Z3"/>
    <mergeCell ref="AA2:AA3"/>
    <mergeCell ref="AB2:AB3"/>
    <mergeCell ref="AC2:AC3"/>
    <mergeCell ref="AD2:AD3"/>
    <mergeCell ref="A82:B82"/>
    <mergeCell ref="A85:B85"/>
    <mergeCell ref="A76:B76"/>
    <mergeCell ref="A77:B77"/>
    <mergeCell ref="A78:B78"/>
    <mergeCell ref="A79:B79"/>
    <mergeCell ref="A80:B80"/>
    <mergeCell ref="A81:B81"/>
    <mergeCell ref="A83:B83"/>
    <mergeCell ref="A84:B84"/>
    <mergeCell ref="A1:B3"/>
    <mergeCell ref="C1:J1"/>
    <mergeCell ref="K1:T1"/>
    <mergeCell ref="U1:AA1"/>
    <mergeCell ref="AB1:AF1"/>
    <mergeCell ref="C2:C3"/>
    <mergeCell ref="D2:G2"/>
    <mergeCell ref="H2:J2"/>
    <mergeCell ref="K2:M2"/>
    <mergeCell ref="N2:P2"/>
    <mergeCell ref="AF2:AF3"/>
    <mergeCell ref="Q2:S2"/>
    <mergeCell ref="T2:T3"/>
    <mergeCell ref="U2:W2"/>
    <mergeCell ref="X2:X3"/>
    <mergeCell ref="Y2:Y3"/>
  </mergeCells>
  <printOptions horizontalCentered="1"/>
  <pageMargins left="0.3" right="0.3" top="0.55000000000000004" bottom="0.45" header="0.25" footer="0.25"/>
  <pageSetup paperSize="5" scale="64" firstPageNumber="50" fitToWidth="0" fitToHeight="0" orientation="portrait" r:id="rId2"/>
  <headerFooter alignWithMargins="0">
    <oddHeader>&amp;L&amp;"Arial,Bold"&amp;18&amp;K000000FY2021-22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82"/>
  <sheetViews>
    <sheetView zoomScaleNormal="100" zoomScaleSheetLayoutView="75" workbookViewId="0">
      <pane xSplit="2" ySplit="6" topLeftCell="AI7" activePane="bottomRight" state="frozen"/>
      <selection activeCell="AQ82" sqref="AQ82"/>
      <selection pane="topRight" activeCell="AQ82" sqref="AQ82"/>
      <selection pane="bottomLeft" activeCell="AQ82" sqref="AQ82"/>
      <selection pane="bottomRight" activeCell="C7" sqref="C7"/>
    </sheetView>
  </sheetViews>
  <sheetFormatPr defaultColWidth="9.140625" defaultRowHeight="12.75" x14ac:dyDescent="0.2"/>
  <cols>
    <col min="1" max="1" width="4.7109375" bestFit="1" customWidth="1"/>
    <col min="2" max="2" width="18.7109375" customWidth="1"/>
    <col min="3" max="3" width="17" customWidth="1"/>
    <col min="4" max="4" width="15.140625" customWidth="1"/>
    <col min="5" max="5" width="9.42578125" customWidth="1"/>
    <col min="6" max="6" width="13.7109375" customWidth="1"/>
    <col min="7" max="7" width="9.42578125" customWidth="1"/>
    <col min="8" max="8" width="13.7109375" customWidth="1"/>
    <col min="9" max="9" width="9.42578125" customWidth="1"/>
    <col min="10" max="10" width="13.7109375" customWidth="1"/>
    <col min="11" max="11" width="9.42578125" customWidth="1"/>
    <col min="12" max="13" width="14" customWidth="1"/>
    <col min="14" max="14" width="9.42578125" customWidth="1"/>
    <col min="15" max="16" width="14.28515625" customWidth="1"/>
    <col min="17" max="17" width="10.140625" customWidth="1"/>
    <col min="18" max="18" width="19.140625" bestFit="1" customWidth="1"/>
    <col min="19" max="19" width="17.5703125" customWidth="1"/>
    <col min="20" max="20" width="17.7109375" customWidth="1"/>
    <col min="21" max="21" width="16.5703125" customWidth="1"/>
    <col min="22" max="24" width="12.28515625" customWidth="1"/>
    <col min="25" max="25" width="18.7109375" customWidth="1"/>
    <col min="26" max="26" width="15.85546875" customWidth="1"/>
    <col min="27" max="27" width="13" customWidth="1"/>
    <col min="28" max="28" width="14.140625" customWidth="1"/>
    <col min="29" max="29" width="14.42578125" customWidth="1"/>
    <col min="30" max="30" width="13.85546875" customWidth="1"/>
    <col min="31" max="31" width="14.5703125" customWidth="1"/>
    <col min="32" max="32" width="9" customWidth="1"/>
    <col min="33" max="33" width="8.85546875" customWidth="1"/>
    <col min="34" max="34" width="15.5703125" bestFit="1" customWidth="1"/>
    <col min="35" max="35" width="9" customWidth="1"/>
    <col min="36" max="36" width="16.140625" customWidth="1"/>
    <col min="37" max="37" width="9.85546875" customWidth="1"/>
    <col min="38" max="38" width="16.140625" customWidth="1"/>
    <col min="39" max="39" width="9.85546875" customWidth="1"/>
    <col min="40" max="40" width="16.140625" customWidth="1"/>
    <col min="41" max="41" width="9.85546875" customWidth="1"/>
    <col min="42" max="42" width="16.140625" customWidth="1"/>
    <col min="43" max="43" width="9.85546875" customWidth="1"/>
    <col min="44" max="44" width="17.5703125" customWidth="1"/>
    <col min="45" max="45" width="9.85546875" customWidth="1"/>
    <col min="46" max="46" width="17" customWidth="1"/>
    <col min="47" max="47" width="10.5703125" customWidth="1"/>
    <col min="48" max="48" width="9.85546875" customWidth="1"/>
    <col min="49" max="49" width="13.85546875" customWidth="1"/>
    <col min="50" max="50" width="18.140625" customWidth="1"/>
    <col min="51" max="51" width="10.5703125" customWidth="1"/>
    <col min="52" max="52" width="9.85546875" customWidth="1"/>
    <col min="53" max="53" width="6.42578125" customWidth="1"/>
  </cols>
  <sheetData>
    <row r="1" spans="1:52" ht="16.5" customHeight="1" x14ac:dyDescent="0.2">
      <c r="A1" s="1994" t="s">
        <v>93</v>
      </c>
      <c r="B1" s="1995"/>
      <c r="C1" s="1975" t="s">
        <v>1175</v>
      </c>
      <c r="D1" s="1979">
        <v>0.22</v>
      </c>
      <c r="E1" s="1980"/>
      <c r="F1" s="1981">
        <v>0.06</v>
      </c>
      <c r="G1" s="1982"/>
      <c r="H1" s="1981">
        <v>1.5</v>
      </c>
      <c r="I1" s="1982"/>
      <c r="J1" s="1979">
        <v>0.6</v>
      </c>
      <c r="K1" s="1980"/>
      <c r="L1" s="741">
        <v>7500</v>
      </c>
      <c r="M1" s="741">
        <v>37500</v>
      </c>
      <c r="N1" s="741">
        <f>M1</f>
        <v>37500</v>
      </c>
      <c r="O1" s="993"/>
      <c r="P1" s="993"/>
      <c r="Q1" s="740">
        <f>ROUND(4015*1,0)</f>
        <v>4015</v>
      </c>
      <c r="R1" s="993"/>
      <c r="S1" s="993"/>
      <c r="T1" s="995">
        <v>0.75</v>
      </c>
      <c r="U1" s="996"/>
      <c r="V1" s="993"/>
      <c r="W1" s="994"/>
      <c r="X1" s="994"/>
      <c r="Y1" s="993"/>
      <c r="Z1" s="993"/>
      <c r="AA1" s="993"/>
      <c r="AB1" s="997">
        <v>0.34</v>
      </c>
      <c r="AC1" s="994"/>
      <c r="AD1" s="998">
        <v>1.72</v>
      </c>
      <c r="AE1" s="996"/>
      <c r="AF1" s="993"/>
      <c r="AG1" s="993"/>
      <c r="AH1" s="996"/>
      <c r="AI1" s="993"/>
      <c r="AJ1" s="1986" t="s">
        <v>144</v>
      </c>
      <c r="AK1" s="1986"/>
      <c r="AL1" s="1986"/>
      <c r="AM1" s="1986"/>
      <c r="AN1" s="1985" t="s">
        <v>145</v>
      </c>
      <c r="AO1" s="1985"/>
      <c r="AP1" s="1985"/>
      <c r="AQ1" s="1985"/>
      <c r="AR1" s="1011"/>
      <c r="AS1" s="1011"/>
      <c r="AT1" s="1075"/>
      <c r="AU1" s="1075"/>
      <c r="AV1" s="1075"/>
      <c r="AW1" s="1075"/>
      <c r="AX1" s="1076"/>
      <c r="AY1" s="1076"/>
      <c r="AZ1" s="1076"/>
    </row>
    <row r="2" spans="1:52" ht="105.75" customHeight="1" x14ac:dyDescent="0.2">
      <c r="A2" s="1996"/>
      <c r="B2" s="1997"/>
      <c r="C2" s="1976"/>
      <c r="D2" s="648" t="s">
        <v>887</v>
      </c>
      <c r="E2" s="1975" t="s">
        <v>345</v>
      </c>
      <c r="F2" s="1254" t="s">
        <v>1290</v>
      </c>
      <c r="G2" s="1975" t="s">
        <v>345</v>
      </c>
      <c r="H2" s="1254" t="s">
        <v>888</v>
      </c>
      <c r="I2" s="1975" t="s">
        <v>345</v>
      </c>
      <c r="J2" s="1254" t="s">
        <v>1082</v>
      </c>
      <c r="K2" s="1975" t="s">
        <v>345</v>
      </c>
      <c r="L2" s="1975" t="s">
        <v>916</v>
      </c>
      <c r="M2" s="1975" t="s">
        <v>1083</v>
      </c>
      <c r="N2" s="1975" t="s">
        <v>345</v>
      </c>
      <c r="O2" s="1976" t="s">
        <v>1084</v>
      </c>
      <c r="P2" s="1976" t="s">
        <v>1085</v>
      </c>
      <c r="Q2" s="1978" t="s">
        <v>94</v>
      </c>
      <c r="R2" s="1977" t="s">
        <v>1086</v>
      </c>
      <c r="S2" s="1977" t="s">
        <v>1291</v>
      </c>
      <c r="T2" s="1988" t="s">
        <v>417</v>
      </c>
      <c r="U2" s="1989" t="s">
        <v>1087</v>
      </c>
      <c r="V2" s="1977" t="s">
        <v>1057</v>
      </c>
      <c r="W2" s="1973" t="s">
        <v>1058</v>
      </c>
      <c r="X2" s="1973" t="s">
        <v>1088</v>
      </c>
      <c r="Y2" s="1977" t="s">
        <v>815</v>
      </c>
      <c r="Z2" s="1977" t="s">
        <v>1089</v>
      </c>
      <c r="AA2" s="1977" t="s">
        <v>1090</v>
      </c>
      <c r="AB2" s="1978" t="s">
        <v>1091</v>
      </c>
      <c r="AC2" s="1973" t="s">
        <v>519</v>
      </c>
      <c r="AD2" s="1978" t="s">
        <v>520</v>
      </c>
      <c r="AE2" s="1989" t="s">
        <v>353</v>
      </c>
      <c r="AF2" s="1977" t="s">
        <v>425</v>
      </c>
      <c r="AG2" s="1977" t="s">
        <v>1092</v>
      </c>
      <c r="AH2" s="1989" t="s">
        <v>352</v>
      </c>
      <c r="AI2" s="1977" t="s">
        <v>425</v>
      </c>
      <c r="AJ2" s="1992" t="s">
        <v>1093</v>
      </c>
      <c r="AK2" s="1978" t="s">
        <v>94</v>
      </c>
      <c r="AL2" s="1992" t="s">
        <v>370</v>
      </c>
      <c r="AM2" s="1978" t="s">
        <v>94</v>
      </c>
      <c r="AN2" s="1992" t="s">
        <v>1094</v>
      </c>
      <c r="AO2" s="1978" t="s">
        <v>94</v>
      </c>
      <c r="AP2" s="1992" t="s">
        <v>1095</v>
      </c>
      <c r="AQ2" s="1978" t="s">
        <v>94</v>
      </c>
      <c r="AR2" s="1983" t="s">
        <v>1174</v>
      </c>
      <c r="AS2" s="2000" t="s">
        <v>88</v>
      </c>
      <c r="AT2" s="1973" t="s">
        <v>896</v>
      </c>
      <c r="AU2" s="1973" t="s">
        <v>94</v>
      </c>
      <c r="AV2" s="1973" t="s">
        <v>92</v>
      </c>
      <c r="AW2" s="1973" t="s">
        <v>521</v>
      </c>
      <c r="AX2" s="1977" t="s">
        <v>1568</v>
      </c>
      <c r="AY2" s="1977" t="s">
        <v>94</v>
      </c>
      <c r="AZ2" s="1977" t="s">
        <v>88</v>
      </c>
    </row>
    <row r="3" spans="1:52" ht="27.75" customHeight="1" x14ac:dyDescent="0.2">
      <c r="A3" s="1998"/>
      <c r="B3" s="1999"/>
      <c r="C3" s="844" t="s">
        <v>1681</v>
      </c>
      <c r="D3" s="844" t="s">
        <v>1681</v>
      </c>
      <c r="E3" s="1977"/>
      <c r="F3" s="844" t="s">
        <v>1682</v>
      </c>
      <c r="G3" s="1977"/>
      <c r="H3" s="844" t="s">
        <v>1683</v>
      </c>
      <c r="I3" s="1977"/>
      <c r="J3" s="844" t="s">
        <v>1683</v>
      </c>
      <c r="K3" s="1977"/>
      <c r="L3" s="1977"/>
      <c r="M3" s="1977"/>
      <c r="N3" s="1977"/>
      <c r="O3" s="1977"/>
      <c r="P3" s="1977"/>
      <c r="Q3" s="1978"/>
      <c r="R3" s="1987"/>
      <c r="S3" s="1987"/>
      <c r="T3" s="1988"/>
      <c r="U3" s="1990"/>
      <c r="V3" s="1987"/>
      <c r="W3" s="1991"/>
      <c r="X3" s="1991"/>
      <c r="Y3" s="1987"/>
      <c r="Z3" s="1987"/>
      <c r="AA3" s="1987"/>
      <c r="AB3" s="1978"/>
      <c r="AC3" s="1991"/>
      <c r="AD3" s="1978"/>
      <c r="AE3" s="1990"/>
      <c r="AF3" s="1987"/>
      <c r="AG3" s="1987"/>
      <c r="AH3" s="1990"/>
      <c r="AI3" s="1987"/>
      <c r="AJ3" s="1992"/>
      <c r="AK3" s="1978"/>
      <c r="AL3" s="1992"/>
      <c r="AM3" s="1978"/>
      <c r="AN3" s="1992"/>
      <c r="AO3" s="1978"/>
      <c r="AP3" s="1992"/>
      <c r="AQ3" s="1978"/>
      <c r="AR3" s="1984"/>
      <c r="AS3" s="2001"/>
      <c r="AT3" s="2002"/>
      <c r="AU3" s="2002"/>
      <c r="AV3" s="2002"/>
      <c r="AW3" s="1974"/>
      <c r="AX3" s="1993"/>
      <c r="AY3" s="1978"/>
      <c r="AZ3" s="1993"/>
    </row>
    <row r="4" spans="1:52" ht="13.15" customHeight="1" x14ac:dyDescent="0.2">
      <c r="A4" s="739"/>
      <c r="B4" s="739"/>
      <c r="C4" s="1082">
        <v>1</v>
      </c>
      <c r="D4" s="1083" t="s">
        <v>278</v>
      </c>
      <c r="E4" s="1083">
        <v>2</v>
      </c>
      <c r="F4" s="1083" t="s">
        <v>279</v>
      </c>
      <c r="G4" s="1083">
        <v>3</v>
      </c>
      <c r="H4" s="1083" t="s">
        <v>325</v>
      </c>
      <c r="I4" s="1083">
        <v>4</v>
      </c>
      <c r="J4" s="1083" t="s">
        <v>384</v>
      </c>
      <c r="K4" s="1082">
        <v>5</v>
      </c>
      <c r="L4" s="1083" t="s">
        <v>149</v>
      </c>
      <c r="M4" s="1083" t="s">
        <v>385</v>
      </c>
      <c r="N4" s="1083">
        <v>6</v>
      </c>
      <c r="O4" s="1083">
        <f t="shared" ref="O4:AZ4" si="0">N4+1</f>
        <v>7</v>
      </c>
      <c r="P4" s="1083">
        <f t="shared" si="0"/>
        <v>8</v>
      </c>
      <c r="Q4" s="1083">
        <f t="shared" si="0"/>
        <v>9</v>
      </c>
      <c r="R4" s="1083">
        <f>Q4+1</f>
        <v>10</v>
      </c>
      <c r="S4" s="1083">
        <f>R4+1</f>
        <v>11</v>
      </c>
      <c r="T4" s="1083" t="s">
        <v>386</v>
      </c>
      <c r="U4" s="1083">
        <v>12</v>
      </c>
      <c r="V4" s="1083">
        <f t="shared" si="0"/>
        <v>13</v>
      </c>
      <c r="W4" s="1083">
        <f t="shared" si="0"/>
        <v>14</v>
      </c>
      <c r="X4" s="1083">
        <f t="shared" si="0"/>
        <v>15</v>
      </c>
      <c r="Y4" s="1083">
        <f t="shared" si="0"/>
        <v>16</v>
      </c>
      <c r="Z4" s="1083">
        <f t="shared" si="0"/>
        <v>17</v>
      </c>
      <c r="AA4" s="1083">
        <f t="shared" si="0"/>
        <v>18</v>
      </c>
      <c r="AB4" s="1083">
        <f>AA4+1</f>
        <v>19</v>
      </c>
      <c r="AC4" s="1083">
        <f t="shared" si="0"/>
        <v>20</v>
      </c>
      <c r="AD4" s="1083">
        <f t="shared" si="0"/>
        <v>21</v>
      </c>
      <c r="AE4" s="1083">
        <f t="shared" si="0"/>
        <v>22</v>
      </c>
      <c r="AF4" s="1083">
        <f>AE4+1</f>
        <v>23</v>
      </c>
      <c r="AG4" s="1083">
        <f>AF4+1</f>
        <v>24</v>
      </c>
      <c r="AH4" s="1083">
        <f t="shared" si="0"/>
        <v>25</v>
      </c>
      <c r="AI4" s="1083">
        <f t="shared" si="0"/>
        <v>26</v>
      </c>
      <c r="AJ4" s="1083">
        <f t="shared" si="0"/>
        <v>27</v>
      </c>
      <c r="AK4" s="1083">
        <f t="shared" si="0"/>
        <v>28</v>
      </c>
      <c r="AL4" s="1083">
        <f t="shared" si="0"/>
        <v>29</v>
      </c>
      <c r="AM4" s="1083">
        <f t="shared" si="0"/>
        <v>30</v>
      </c>
      <c r="AN4" s="1083">
        <f t="shared" si="0"/>
        <v>31</v>
      </c>
      <c r="AO4" s="1083">
        <f t="shared" si="0"/>
        <v>32</v>
      </c>
      <c r="AP4" s="1083">
        <f t="shared" si="0"/>
        <v>33</v>
      </c>
      <c r="AQ4" s="1083">
        <f t="shared" si="0"/>
        <v>34</v>
      </c>
      <c r="AR4" s="1083">
        <f t="shared" ref="AR4" si="1">AQ4+1</f>
        <v>35</v>
      </c>
      <c r="AS4" s="1083">
        <f t="shared" ref="AS4" si="2">AR4+1</f>
        <v>36</v>
      </c>
      <c r="AT4" s="1083">
        <f t="shared" ref="AT4" si="3">AS4+1</f>
        <v>37</v>
      </c>
      <c r="AU4" s="1083">
        <f t="shared" ref="AU4" si="4">AT4+1</f>
        <v>38</v>
      </c>
      <c r="AV4" s="1083">
        <f t="shared" ref="AV4" si="5">AU4+1</f>
        <v>39</v>
      </c>
      <c r="AW4" s="1083">
        <f t="shared" ref="AW4" si="6">AV4+1</f>
        <v>40</v>
      </c>
      <c r="AX4" s="1083">
        <f t="shared" ref="AX4" si="7">AW4+1</f>
        <v>41</v>
      </c>
      <c r="AY4" s="1083">
        <f t="shared" ref="AY4" si="8">AX4+1</f>
        <v>42</v>
      </c>
      <c r="AZ4" s="1083">
        <f t="shared" si="0"/>
        <v>43</v>
      </c>
    </row>
    <row r="5" spans="1:52" ht="22.5" hidden="1" x14ac:dyDescent="0.2">
      <c r="A5" s="721"/>
      <c r="B5" s="721"/>
      <c r="C5" s="722" t="s">
        <v>592</v>
      </c>
      <c r="D5" s="723" t="s">
        <v>665</v>
      </c>
      <c r="E5" s="723" t="s">
        <v>593</v>
      </c>
      <c r="F5" s="723" t="s">
        <v>665</v>
      </c>
      <c r="G5" s="723" t="s">
        <v>593</v>
      </c>
      <c r="H5" s="723" t="s">
        <v>665</v>
      </c>
      <c r="I5" s="723" t="s">
        <v>593</v>
      </c>
      <c r="J5" s="723" t="s">
        <v>665</v>
      </c>
      <c r="K5" s="723" t="s">
        <v>593</v>
      </c>
      <c r="L5" s="723" t="s">
        <v>593</v>
      </c>
      <c r="M5" s="723" t="s">
        <v>593</v>
      </c>
      <c r="N5" s="723" t="s">
        <v>593</v>
      </c>
      <c r="O5" s="723" t="s">
        <v>593</v>
      </c>
      <c r="P5" s="723" t="s">
        <v>593</v>
      </c>
      <c r="Q5" s="723" t="s">
        <v>726</v>
      </c>
      <c r="R5" s="723" t="s">
        <v>593</v>
      </c>
      <c r="S5" s="723" t="s">
        <v>592</v>
      </c>
      <c r="T5" s="723" t="s">
        <v>593</v>
      </c>
      <c r="U5" s="723" t="s">
        <v>593</v>
      </c>
      <c r="V5" s="723" t="s">
        <v>593</v>
      </c>
      <c r="W5" s="723" t="s">
        <v>593</v>
      </c>
      <c r="X5" s="723" t="s">
        <v>593</v>
      </c>
      <c r="Y5" s="723" t="s">
        <v>592</v>
      </c>
      <c r="Z5" s="723" t="s">
        <v>593</v>
      </c>
      <c r="AA5" s="723" t="s">
        <v>593</v>
      </c>
      <c r="AB5" s="723" t="s">
        <v>593</v>
      </c>
      <c r="AC5" s="723" t="s">
        <v>593</v>
      </c>
      <c r="AD5" s="723" t="s">
        <v>593</v>
      </c>
      <c r="AE5" s="723" t="s">
        <v>593</v>
      </c>
      <c r="AF5" s="723" t="s">
        <v>593</v>
      </c>
      <c r="AG5" s="723" t="s">
        <v>593</v>
      </c>
      <c r="AH5" s="723" t="s">
        <v>593</v>
      </c>
      <c r="AI5" s="723" t="s">
        <v>593</v>
      </c>
      <c r="AJ5" s="723" t="s">
        <v>592</v>
      </c>
      <c r="AK5" s="723" t="s">
        <v>593</v>
      </c>
      <c r="AL5" s="723" t="s">
        <v>593</v>
      </c>
      <c r="AM5" s="723" t="s">
        <v>593</v>
      </c>
      <c r="AN5" s="723" t="s">
        <v>592</v>
      </c>
      <c r="AO5" s="723" t="s">
        <v>593</v>
      </c>
      <c r="AP5" s="723" t="s">
        <v>593</v>
      </c>
      <c r="AQ5" s="723" t="s">
        <v>593</v>
      </c>
      <c r="AR5" s="723" t="s">
        <v>593</v>
      </c>
      <c r="AS5" s="723" t="s">
        <v>593</v>
      </c>
      <c r="AT5" s="723" t="s">
        <v>593</v>
      </c>
      <c r="AU5" s="723" t="s">
        <v>593</v>
      </c>
      <c r="AV5" s="723" t="s">
        <v>593</v>
      </c>
      <c r="AW5" s="723" t="s">
        <v>593</v>
      </c>
      <c r="AX5" s="723" t="s">
        <v>593</v>
      </c>
      <c r="AY5" s="723" t="s">
        <v>593</v>
      </c>
      <c r="AZ5" s="723" t="s">
        <v>593</v>
      </c>
    </row>
    <row r="6" spans="1:52" ht="33.75" x14ac:dyDescent="0.2">
      <c r="A6" s="721"/>
      <c r="B6" s="721"/>
      <c r="C6" s="1084" t="s">
        <v>1463</v>
      </c>
      <c r="D6" s="1079" t="s">
        <v>840</v>
      </c>
      <c r="E6" s="1085" t="s">
        <v>827</v>
      </c>
      <c r="F6" s="1079" t="s">
        <v>839</v>
      </c>
      <c r="G6" s="1085" t="s">
        <v>826</v>
      </c>
      <c r="H6" s="1085" t="s">
        <v>837</v>
      </c>
      <c r="I6" s="1085" t="s">
        <v>825</v>
      </c>
      <c r="J6" s="1085" t="s">
        <v>838</v>
      </c>
      <c r="K6" s="1085" t="s">
        <v>824</v>
      </c>
      <c r="L6" s="1085" t="s">
        <v>1292</v>
      </c>
      <c r="M6" s="1085" t="s">
        <v>883</v>
      </c>
      <c r="N6" s="1085" t="s">
        <v>705</v>
      </c>
      <c r="O6" s="1085" t="s">
        <v>706</v>
      </c>
      <c r="P6" s="1085" t="s">
        <v>707</v>
      </c>
      <c r="Q6" s="1085" t="s">
        <v>726</v>
      </c>
      <c r="R6" s="1085" t="s">
        <v>708</v>
      </c>
      <c r="S6" s="1085" t="s">
        <v>1464</v>
      </c>
      <c r="T6" s="1085" t="s">
        <v>882</v>
      </c>
      <c r="U6" s="1085" t="s">
        <v>709</v>
      </c>
      <c r="V6" s="1085" t="s">
        <v>710</v>
      </c>
      <c r="W6" s="1085" t="s">
        <v>711</v>
      </c>
      <c r="X6" s="1085" t="s">
        <v>712</v>
      </c>
      <c r="Y6" s="1085" t="s">
        <v>1465</v>
      </c>
      <c r="Z6" s="1085" t="s">
        <v>1293</v>
      </c>
      <c r="AA6" s="1085" t="s">
        <v>1294</v>
      </c>
      <c r="AB6" s="1085" t="s">
        <v>884</v>
      </c>
      <c r="AC6" s="1085" t="s">
        <v>713</v>
      </c>
      <c r="AD6" s="1085" t="s">
        <v>1295</v>
      </c>
      <c r="AE6" s="1085" t="s">
        <v>1296</v>
      </c>
      <c r="AF6" s="1085" t="s">
        <v>714</v>
      </c>
      <c r="AG6" s="1085" t="s">
        <v>715</v>
      </c>
      <c r="AH6" s="1085" t="s">
        <v>716</v>
      </c>
      <c r="AI6" s="1085" t="s">
        <v>717</v>
      </c>
      <c r="AJ6" s="1085" t="s">
        <v>1466</v>
      </c>
      <c r="AK6" s="1085" t="s">
        <v>718</v>
      </c>
      <c r="AL6" s="1085" t="s">
        <v>719</v>
      </c>
      <c r="AM6" s="1085" t="s">
        <v>720</v>
      </c>
      <c r="AN6" s="1085" t="s">
        <v>1467</v>
      </c>
      <c r="AO6" s="1085" t="s">
        <v>721</v>
      </c>
      <c r="AP6" s="1085" t="s">
        <v>722</v>
      </c>
      <c r="AQ6" s="1085" t="s">
        <v>723</v>
      </c>
      <c r="AR6" s="1085" t="s">
        <v>1208</v>
      </c>
      <c r="AS6" s="1085" t="s">
        <v>724</v>
      </c>
      <c r="AT6" s="1085" t="s">
        <v>725</v>
      </c>
      <c r="AU6" s="1085" t="s">
        <v>1209</v>
      </c>
      <c r="AV6" s="1085" t="s">
        <v>724</v>
      </c>
      <c r="AW6" s="1085" t="s">
        <v>1210</v>
      </c>
      <c r="AX6" s="1085" t="s">
        <v>1211</v>
      </c>
      <c r="AY6" s="1085" t="s">
        <v>1212</v>
      </c>
      <c r="AZ6" s="1085" t="s">
        <v>724</v>
      </c>
    </row>
    <row r="7" spans="1:52" ht="15.6" customHeight="1" x14ac:dyDescent="0.2">
      <c r="A7" s="724">
        <v>1</v>
      </c>
      <c r="B7" s="357" t="s">
        <v>5</v>
      </c>
      <c r="C7" s="1368">
        <f>'8_2.1.22 SIS'!AV7</f>
        <v>9174</v>
      </c>
      <c r="D7" s="1368">
        <v>6499</v>
      </c>
      <c r="E7" s="1368">
        <f>$D$1*D7</f>
        <v>1429.78</v>
      </c>
      <c r="F7" s="1541">
        <v>3715</v>
      </c>
      <c r="G7" s="1368">
        <f>$F$1*F7</f>
        <v>222.9</v>
      </c>
      <c r="H7" s="1368">
        <v>1123</v>
      </c>
      <c r="I7" s="1368">
        <f>$H$1*H7</f>
        <v>1684.5</v>
      </c>
      <c r="J7" s="1368">
        <v>66</v>
      </c>
      <c r="K7" s="1368">
        <f>$J$1*J7</f>
        <v>39.6</v>
      </c>
      <c r="L7" s="1369">
        <f t="shared" ref="L7:L38" si="9">IF(C7&lt;$L$1,$L$1-C7,0)</f>
        <v>0</v>
      </c>
      <c r="M7" s="358">
        <f t="shared" ref="M7:M38" si="10">ROUND(L7/$M$1,5)</f>
        <v>0</v>
      </c>
      <c r="N7" s="1368">
        <f t="shared" ref="N7:N70" si="11">C7*M7</f>
        <v>0</v>
      </c>
      <c r="O7" s="1368">
        <f>E7+G7+I7+K7+N7</f>
        <v>3376.78</v>
      </c>
      <c r="P7" s="1368">
        <f t="shared" ref="P7:P38" si="12">O7+C7</f>
        <v>12550.78</v>
      </c>
      <c r="Q7" s="1375">
        <f>$Q$1</f>
        <v>4015</v>
      </c>
      <c r="R7" s="1375">
        <f t="shared" ref="R7:R38" si="13">ROUND(P7*Q7,0)</f>
        <v>50391382</v>
      </c>
      <c r="S7" s="1375">
        <f>'6_Local Deduct Calc'!J7</f>
        <v>12055337</v>
      </c>
      <c r="T7" s="1375">
        <f>ROUND(IF((S7&gt;R7*$T$1),R7*$T$1,S7),0)</f>
        <v>12055337</v>
      </c>
      <c r="U7" s="1376">
        <f>R7-T7</f>
        <v>38336045</v>
      </c>
      <c r="V7" s="359">
        <f>ROUND(U7/R7,4)</f>
        <v>0.76080000000000003</v>
      </c>
      <c r="W7" s="359">
        <f>ROUND(T7/R7,4)</f>
        <v>0.2392</v>
      </c>
      <c r="X7" s="360">
        <f t="shared" ref="X7:X38" si="14">T7/C7</f>
        <v>1314.0764115979944</v>
      </c>
      <c r="Y7" s="1375">
        <f>'7_Local Revenue'!AS7</f>
        <v>28519049</v>
      </c>
      <c r="Z7" s="1375">
        <f>IF(Y7-T7&gt;0,Y7-T7,0)</f>
        <v>16463712</v>
      </c>
      <c r="AA7" s="101">
        <f>IF(Y7-T7&lt;0,Y7-T7,0)</f>
        <v>0</v>
      </c>
      <c r="AB7" s="101">
        <f t="shared" ref="AB7:AB38" si="15">R7*$AB$1</f>
        <v>17133069.880000003</v>
      </c>
      <c r="AC7" s="101">
        <f t="shared" ref="AC7:AC38" si="16">IF(Z7&lt;AB7,Z7,AB7)</f>
        <v>16463712</v>
      </c>
      <c r="AD7" s="1375">
        <f t="shared" ref="AD7:AD38" si="17">IF(AC7&gt;0,AC7*(W7*$AD$1),0)</f>
        <v>6773566.2458880004</v>
      </c>
      <c r="AE7" s="1381">
        <f>ROUND(IF(AC7-AD7&gt;AC7*$AE$1,AC7-AD7,AC7*$AE$1),0)</f>
        <v>9690146</v>
      </c>
      <c r="AF7" s="101">
        <f t="shared" ref="AF7:AF38" si="18">ROUND(AE7/C7,0)</f>
        <v>1056</v>
      </c>
      <c r="AG7" s="361">
        <f>IF(AC7=0,0,ROUND(AE7/AC7,4))</f>
        <v>0.58860000000000001</v>
      </c>
      <c r="AH7" s="1381">
        <f t="shared" ref="AH7:AH38" si="19">U7+AE7</f>
        <v>48026191</v>
      </c>
      <c r="AI7" s="101">
        <f t="shared" ref="AI7:AI38" si="20">ROUND(AH7/C7,0)</f>
        <v>5235</v>
      </c>
      <c r="AJ7" s="1381">
        <f>'3A_Level 3'!J7</f>
        <v>1584135</v>
      </c>
      <c r="AK7" s="101">
        <f t="shared" ref="AK7:AK38" si="21">AJ7/C7</f>
        <v>172.67658600392414</v>
      </c>
      <c r="AL7" s="1381">
        <f>AJ7+AH7</f>
        <v>49610326</v>
      </c>
      <c r="AM7" s="101">
        <f t="shared" ref="AM7:AM38" si="22">AL7/C7</f>
        <v>5407.7093961194678</v>
      </c>
      <c r="AN7" s="1383">
        <f>'3A_Level 3'!K7</f>
        <v>8716737</v>
      </c>
      <c r="AO7" s="363">
        <f t="shared" ref="AO7:AO38" si="23">AN7/C7</f>
        <v>950.15663832570306</v>
      </c>
      <c r="AP7" s="1381">
        <f>AH7+AN7</f>
        <v>56742928</v>
      </c>
      <c r="AQ7" s="101">
        <f t="shared" ref="AQ7:AQ38" si="24">AP7/C7</f>
        <v>6185.1894484412469</v>
      </c>
      <c r="AR7" s="361">
        <f>AP7/AX7</f>
        <v>0.66551269389402035</v>
      </c>
      <c r="AS7" s="362">
        <f>RANK(AR7,$AR$7:$AR$75)</f>
        <v>20</v>
      </c>
      <c r="AT7" s="101">
        <f t="shared" ref="AT7:AT38" si="25">ROUND(AC7+T7,2)</f>
        <v>28519049</v>
      </c>
      <c r="AU7" s="101">
        <f t="shared" ref="AU7:AU38" si="26">ROUND(AT7/C7,2)</f>
        <v>3108.68</v>
      </c>
      <c r="AV7" s="362">
        <f>RANK(AU7,$AU$7:$AU$75)</f>
        <v>60</v>
      </c>
      <c r="AW7" s="361">
        <f>AT7/AX7</f>
        <v>0.33448730610597971</v>
      </c>
      <c r="AX7" s="363">
        <f>AP7+AT7</f>
        <v>85261977</v>
      </c>
      <c r="AY7" s="363">
        <f t="shared" ref="AY7:AY38" si="27">AX7/C7</f>
        <v>9293.8714846304774</v>
      </c>
      <c r="AZ7" s="362">
        <f>RANK(AY7,$AY$7:$AY$75)</f>
        <v>59</v>
      </c>
    </row>
    <row r="8" spans="1:52" ht="15.6" customHeight="1" x14ac:dyDescent="0.2">
      <c r="A8" s="724">
        <v>2</v>
      </c>
      <c r="B8" s="357" t="s">
        <v>6</v>
      </c>
      <c r="C8" s="1370">
        <f>'8_2.1.22 SIS'!AV8</f>
        <v>3820</v>
      </c>
      <c r="D8" s="1368">
        <v>2561</v>
      </c>
      <c r="E8" s="1368">
        <f t="shared" ref="E8:E71" si="28">$D$1*D8</f>
        <v>563.41999999999996</v>
      </c>
      <c r="F8" s="1541">
        <v>1791.5</v>
      </c>
      <c r="G8" s="1368">
        <f t="shared" ref="G8:G71" si="29">$F$1*F8</f>
        <v>107.49</v>
      </c>
      <c r="H8" s="1368">
        <v>456</v>
      </c>
      <c r="I8" s="1368">
        <f t="shared" ref="I8:I71" si="30">$H$1*H8</f>
        <v>684</v>
      </c>
      <c r="J8" s="1368">
        <v>30</v>
      </c>
      <c r="K8" s="1368">
        <f t="shared" ref="K8:K71" si="31">$J$1*J8</f>
        <v>18</v>
      </c>
      <c r="L8" s="1368">
        <f t="shared" si="9"/>
        <v>3680</v>
      </c>
      <c r="M8" s="358">
        <f t="shared" si="10"/>
        <v>9.8129999999999995E-2</v>
      </c>
      <c r="N8" s="1368">
        <f t="shared" si="11"/>
        <v>374.85659999999996</v>
      </c>
      <c r="O8" s="1368">
        <f t="shared" ref="O8:O71" si="32">E8+G8+I8+K8+N8</f>
        <v>1747.7665999999999</v>
      </c>
      <c r="P8" s="1368">
        <f t="shared" si="12"/>
        <v>5567.7665999999999</v>
      </c>
      <c r="Q8" s="1375">
        <f t="shared" ref="Q8:Q71" si="33">$Q$1</f>
        <v>4015</v>
      </c>
      <c r="R8" s="1375">
        <f t="shared" si="13"/>
        <v>22354583</v>
      </c>
      <c r="S8" s="1375">
        <f>'6_Local Deduct Calc'!J8</f>
        <v>3598418</v>
      </c>
      <c r="T8" s="1375">
        <f t="shared" ref="T8:T71" si="34">ROUND(IF((S8&gt;R8*$T$1),R8*$T$1,S8),0)</f>
        <v>3598418</v>
      </c>
      <c r="U8" s="1376">
        <f t="shared" ref="U8:U71" si="35">R8-T8</f>
        <v>18756165</v>
      </c>
      <c r="V8" s="359">
        <f>ROUND(U8/R8,4)</f>
        <v>0.83899999999999997</v>
      </c>
      <c r="W8" s="359">
        <f t="shared" ref="W8:W71" si="36">ROUND(T8/R8,4)</f>
        <v>0.161</v>
      </c>
      <c r="X8" s="360">
        <f t="shared" si="14"/>
        <v>941.99424083769634</v>
      </c>
      <c r="Y8" s="1375">
        <f>'7_Local Revenue'!AS8</f>
        <v>16459120</v>
      </c>
      <c r="Z8" s="1375">
        <f t="shared" ref="Z8:Z71" si="37">IF(Y8-T8&gt;0,Y8-T8,0)</f>
        <v>12860702</v>
      </c>
      <c r="AA8" s="101">
        <f t="shared" ref="AA8:AA71" si="38">IF(Y8-T8&lt;0,Y8-T8,0)</f>
        <v>0</v>
      </c>
      <c r="AB8" s="101">
        <f t="shared" si="15"/>
        <v>7600558.2200000007</v>
      </c>
      <c r="AC8" s="101">
        <f t="shared" si="16"/>
        <v>7600558.2200000007</v>
      </c>
      <c r="AD8" s="1375">
        <f t="shared" si="17"/>
        <v>2104746.5822824002</v>
      </c>
      <c r="AE8" s="1381">
        <f t="shared" ref="AE8:AE71" si="39">ROUND(IF(AC8-AD8&gt;AC8*$AE$1,AC8-AD8,AC8*$AE$1),0)</f>
        <v>5495812</v>
      </c>
      <c r="AF8" s="101">
        <f t="shared" si="18"/>
        <v>1439</v>
      </c>
      <c r="AG8" s="361">
        <f t="shared" ref="AG8:AG71" si="40">IF(AC8=0,0,ROUND(AE8/AC8,4))</f>
        <v>0.72309999999999997</v>
      </c>
      <c r="AH8" s="1381">
        <f t="shared" si="19"/>
        <v>24251977</v>
      </c>
      <c r="AI8" s="101">
        <f t="shared" si="20"/>
        <v>6349</v>
      </c>
      <c r="AJ8" s="1381">
        <f>'3A_Level 3'!J8</f>
        <v>659624</v>
      </c>
      <c r="AK8" s="101">
        <f t="shared" si="21"/>
        <v>172.67643979057593</v>
      </c>
      <c r="AL8" s="1381">
        <f t="shared" ref="AL8:AL71" si="41">AJ8+AH8</f>
        <v>24911601</v>
      </c>
      <c r="AM8" s="101">
        <f t="shared" si="22"/>
        <v>6521.3615183246075</v>
      </c>
      <c r="AN8" s="1383">
        <f>'3A_Level 3'!K8</f>
        <v>3877286</v>
      </c>
      <c r="AO8" s="363">
        <f t="shared" si="23"/>
        <v>1014.996335078534</v>
      </c>
      <c r="AP8" s="1381">
        <f t="shared" ref="AP8:AP71" si="42">AH8+AN8</f>
        <v>28129263</v>
      </c>
      <c r="AQ8" s="101">
        <f t="shared" si="24"/>
        <v>7363.6814136125658</v>
      </c>
      <c r="AR8" s="361">
        <f t="shared" ref="AR8:AR71" si="43">AP8/AX8</f>
        <v>0.71524338637807949</v>
      </c>
      <c r="AS8" s="362">
        <f t="shared" ref="AS8:AS71" si="44">RANK(AR8,$AR$7:$AR$75)</f>
        <v>3</v>
      </c>
      <c r="AT8" s="101">
        <f t="shared" si="25"/>
        <v>11198976.220000001</v>
      </c>
      <c r="AU8" s="101">
        <f t="shared" si="26"/>
        <v>2931.67</v>
      </c>
      <c r="AV8" s="362">
        <f t="shared" ref="AV8:AV71" si="45">RANK(AU8,$AU$7:$AU$75)</f>
        <v>64</v>
      </c>
      <c r="AW8" s="361">
        <f t="shared" ref="AW8:AW71" si="46">AT8/AX8</f>
        <v>0.28475661362192051</v>
      </c>
      <c r="AX8" s="363">
        <f t="shared" ref="AX8:AX71" si="47">AP8+AT8</f>
        <v>39328239.219999999</v>
      </c>
      <c r="AY8" s="363">
        <f t="shared" si="27"/>
        <v>10295.350581151832</v>
      </c>
      <c r="AZ8" s="362">
        <f t="shared" ref="AZ8:AZ71" si="48">RANK(AY8,$AY$7:$AY$75)</f>
        <v>16</v>
      </c>
    </row>
    <row r="9" spans="1:52" ht="15.6" customHeight="1" x14ac:dyDescent="0.2">
      <c r="A9" s="724">
        <v>3</v>
      </c>
      <c r="B9" s="357" t="s">
        <v>7</v>
      </c>
      <c r="C9" s="1370">
        <f>'8_2.1.22 SIS'!AV9</f>
        <v>23338</v>
      </c>
      <c r="D9" s="1368">
        <v>12662</v>
      </c>
      <c r="E9" s="1368">
        <f t="shared" si="28"/>
        <v>2785.64</v>
      </c>
      <c r="F9" s="1541">
        <v>12464</v>
      </c>
      <c r="G9" s="1368">
        <f t="shared" si="29"/>
        <v>747.83999999999992</v>
      </c>
      <c r="H9" s="1368">
        <v>2469</v>
      </c>
      <c r="I9" s="1368">
        <f t="shared" si="30"/>
        <v>3703.5</v>
      </c>
      <c r="J9" s="1368">
        <v>520</v>
      </c>
      <c r="K9" s="1368">
        <f t="shared" si="31"/>
        <v>312</v>
      </c>
      <c r="L9" s="1368">
        <f t="shared" si="9"/>
        <v>0</v>
      </c>
      <c r="M9" s="358">
        <f t="shared" si="10"/>
        <v>0</v>
      </c>
      <c r="N9" s="1368">
        <f t="shared" si="11"/>
        <v>0</v>
      </c>
      <c r="O9" s="1368">
        <f t="shared" si="32"/>
        <v>7548.98</v>
      </c>
      <c r="P9" s="1368">
        <f t="shared" si="12"/>
        <v>30886.98</v>
      </c>
      <c r="Q9" s="1375">
        <f t="shared" si="33"/>
        <v>4015</v>
      </c>
      <c r="R9" s="1375">
        <f t="shared" si="13"/>
        <v>124011225</v>
      </c>
      <c r="S9" s="1375">
        <f>'6_Local Deduct Calc'!J9</f>
        <v>44512546</v>
      </c>
      <c r="T9" s="1375">
        <f t="shared" si="34"/>
        <v>44512546</v>
      </c>
      <c r="U9" s="1376">
        <f t="shared" si="35"/>
        <v>79498679</v>
      </c>
      <c r="V9" s="359">
        <f t="shared" ref="V9:V71" si="49">ROUND(U9/R9,4)</f>
        <v>0.6411</v>
      </c>
      <c r="W9" s="359">
        <f t="shared" si="36"/>
        <v>0.3589</v>
      </c>
      <c r="X9" s="360">
        <f t="shared" si="14"/>
        <v>1907.2990830405347</v>
      </c>
      <c r="Y9" s="1375">
        <f>'7_Local Revenue'!AS9</f>
        <v>170197316</v>
      </c>
      <c r="Z9" s="1375">
        <f t="shared" si="37"/>
        <v>125684770</v>
      </c>
      <c r="AA9" s="101">
        <f t="shared" si="38"/>
        <v>0</v>
      </c>
      <c r="AB9" s="101">
        <f t="shared" si="15"/>
        <v>42163816.5</v>
      </c>
      <c r="AC9" s="101">
        <f t="shared" si="16"/>
        <v>42163816.5</v>
      </c>
      <c r="AD9" s="1375">
        <f t="shared" si="17"/>
        <v>26028061.235981997</v>
      </c>
      <c r="AE9" s="1381">
        <f t="shared" si="39"/>
        <v>16135755</v>
      </c>
      <c r="AF9" s="101">
        <f t="shared" si="18"/>
        <v>691</v>
      </c>
      <c r="AG9" s="361">
        <f t="shared" si="40"/>
        <v>0.38269999999999998</v>
      </c>
      <c r="AH9" s="1381">
        <f t="shared" si="19"/>
        <v>95634434</v>
      </c>
      <c r="AI9" s="101">
        <f t="shared" si="20"/>
        <v>4098</v>
      </c>
      <c r="AJ9" s="1381">
        <f>'3A_Level 3'!J9</f>
        <v>4029925</v>
      </c>
      <c r="AK9" s="101">
        <f t="shared" si="21"/>
        <v>172.67653612134717</v>
      </c>
      <c r="AL9" s="1381">
        <f>AJ9+AH9</f>
        <v>99664359</v>
      </c>
      <c r="AM9" s="101">
        <f t="shared" si="22"/>
        <v>4270.4755763133089</v>
      </c>
      <c r="AN9" s="1383">
        <f>'3A_Level 3'!K9</f>
        <v>17958977</v>
      </c>
      <c r="AO9" s="363">
        <f t="shared" si="23"/>
        <v>769.51653954923302</v>
      </c>
      <c r="AP9" s="1381">
        <f t="shared" si="42"/>
        <v>113593411</v>
      </c>
      <c r="AQ9" s="101">
        <f t="shared" si="24"/>
        <v>4867.3155797411946</v>
      </c>
      <c r="AR9" s="361">
        <f t="shared" si="43"/>
        <v>0.56720197469040434</v>
      </c>
      <c r="AS9" s="362">
        <f t="shared" si="44"/>
        <v>49</v>
      </c>
      <c r="AT9" s="101">
        <f t="shared" si="25"/>
        <v>86676362.5</v>
      </c>
      <c r="AU9" s="101">
        <f t="shared" si="26"/>
        <v>3713.96</v>
      </c>
      <c r="AV9" s="362">
        <f t="shared" si="45"/>
        <v>34</v>
      </c>
      <c r="AW9" s="361">
        <f t="shared" si="46"/>
        <v>0.43279802530959571</v>
      </c>
      <c r="AX9" s="363">
        <f t="shared" si="47"/>
        <v>200269773.5</v>
      </c>
      <c r="AY9" s="363">
        <f t="shared" si="27"/>
        <v>8581.2740380495325</v>
      </c>
      <c r="AZ9" s="362">
        <f t="shared" si="48"/>
        <v>69</v>
      </c>
    </row>
    <row r="10" spans="1:52" ht="15.6" customHeight="1" x14ac:dyDescent="0.2">
      <c r="A10" s="724">
        <v>4</v>
      </c>
      <c r="B10" s="357" t="s">
        <v>8</v>
      </c>
      <c r="C10" s="1370">
        <f>'8_2.1.22 SIS'!AV10</f>
        <v>2837</v>
      </c>
      <c r="D10" s="1368">
        <v>2011</v>
      </c>
      <c r="E10" s="1368">
        <f t="shared" si="28"/>
        <v>442.42</v>
      </c>
      <c r="F10" s="1541">
        <v>1407.5</v>
      </c>
      <c r="G10" s="1368">
        <f t="shared" si="29"/>
        <v>84.45</v>
      </c>
      <c r="H10" s="1368">
        <v>443</v>
      </c>
      <c r="I10" s="1368">
        <f t="shared" si="30"/>
        <v>664.5</v>
      </c>
      <c r="J10" s="1368">
        <v>88</v>
      </c>
      <c r="K10" s="1368">
        <f t="shared" si="31"/>
        <v>52.8</v>
      </c>
      <c r="L10" s="1368">
        <f t="shared" si="9"/>
        <v>4663</v>
      </c>
      <c r="M10" s="358">
        <f t="shared" si="10"/>
        <v>0.12435</v>
      </c>
      <c r="N10" s="1368">
        <f t="shared" si="11"/>
        <v>352.78095000000002</v>
      </c>
      <c r="O10" s="1368">
        <f t="shared" si="32"/>
        <v>1596.9509499999999</v>
      </c>
      <c r="P10" s="1368">
        <f t="shared" si="12"/>
        <v>4433.9509500000004</v>
      </c>
      <c r="Q10" s="1375">
        <f t="shared" si="33"/>
        <v>4015</v>
      </c>
      <c r="R10" s="1375">
        <f t="shared" si="13"/>
        <v>17802313</v>
      </c>
      <c r="S10" s="1375">
        <f>'6_Local Deduct Calc'!J10</f>
        <v>4340173</v>
      </c>
      <c r="T10" s="1375">
        <f t="shared" si="34"/>
        <v>4340173</v>
      </c>
      <c r="U10" s="1376">
        <f t="shared" si="35"/>
        <v>13462140</v>
      </c>
      <c r="V10" s="359">
        <f t="shared" si="49"/>
        <v>0.75619999999999998</v>
      </c>
      <c r="W10" s="359">
        <f t="shared" si="36"/>
        <v>0.24379999999999999</v>
      </c>
      <c r="X10" s="360">
        <f t="shared" si="14"/>
        <v>1529.845964046528</v>
      </c>
      <c r="Y10" s="1375">
        <f>'7_Local Revenue'!AS10</f>
        <v>14918309</v>
      </c>
      <c r="Z10" s="1375">
        <f t="shared" si="37"/>
        <v>10578136</v>
      </c>
      <c r="AA10" s="101">
        <f t="shared" si="38"/>
        <v>0</v>
      </c>
      <c r="AB10" s="101">
        <f t="shared" si="15"/>
        <v>6052786.4200000009</v>
      </c>
      <c r="AC10" s="101">
        <f t="shared" si="16"/>
        <v>6052786.4200000009</v>
      </c>
      <c r="AD10" s="1375">
        <f t="shared" si="17"/>
        <v>2538151.2462171204</v>
      </c>
      <c r="AE10" s="1381">
        <f t="shared" si="39"/>
        <v>3514635</v>
      </c>
      <c r="AF10" s="101">
        <f t="shared" si="18"/>
        <v>1239</v>
      </c>
      <c r="AG10" s="361">
        <f t="shared" si="40"/>
        <v>0.58069999999999999</v>
      </c>
      <c r="AH10" s="1381">
        <f t="shared" si="19"/>
        <v>16976775</v>
      </c>
      <c r="AI10" s="101">
        <f t="shared" si="20"/>
        <v>5984</v>
      </c>
      <c r="AJ10" s="1381">
        <f>'3A_Level 3'!J10</f>
        <v>489883</v>
      </c>
      <c r="AK10" s="101">
        <f t="shared" si="21"/>
        <v>172.67641875220303</v>
      </c>
      <c r="AL10" s="1381">
        <f t="shared" si="41"/>
        <v>17466658</v>
      </c>
      <c r="AM10" s="101">
        <f t="shared" si="22"/>
        <v>6156.7352837504404</v>
      </c>
      <c r="AN10" s="1383">
        <f>'3A_Level 3'!K10</f>
        <v>2151684</v>
      </c>
      <c r="AO10" s="363">
        <f t="shared" si="23"/>
        <v>758.43637645400065</v>
      </c>
      <c r="AP10" s="1381">
        <f t="shared" si="42"/>
        <v>19128459</v>
      </c>
      <c r="AQ10" s="101">
        <f t="shared" si="24"/>
        <v>6742.4952414522386</v>
      </c>
      <c r="AR10" s="361">
        <f t="shared" si="43"/>
        <v>0.64795189471793679</v>
      </c>
      <c r="AS10" s="362">
        <f t="shared" si="44"/>
        <v>28</v>
      </c>
      <c r="AT10" s="101">
        <f t="shared" si="25"/>
        <v>10392959.42</v>
      </c>
      <c r="AU10" s="101">
        <f t="shared" si="26"/>
        <v>3663.36</v>
      </c>
      <c r="AV10" s="362">
        <f t="shared" si="45"/>
        <v>37</v>
      </c>
      <c r="AW10" s="361">
        <f t="shared" si="46"/>
        <v>0.35204810528206321</v>
      </c>
      <c r="AX10" s="363">
        <f t="shared" si="47"/>
        <v>29521418.420000002</v>
      </c>
      <c r="AY10" s="363">
        <f t="shared" si="27"/>
        <v>10405.857744095876</v>
      </c>
      <c r="AZ10" s="362">
        <f t="shared" si="48"/>
        <v>14</v>
      </c>
    </row>
    <row r="11" spans="1:52" ht="15.6" customHeight="1" x14ac:dyDescent="0.2">
      <c r="A11" s="725">
        <v>5</v>
      </c>
      <c r="B11" s="726" t="s">
        <v>9</v>
      </c>
      <c r="C11" s="1371">
        <f>'8_2.1.22 SIS'!AV11</f>
        <v>5109</v>
      </c>
      <c r="D11" s="1372">
        <v>4052</v>
      </c>
      <c r="E11" s="1372">
        <f t="shared" si="28"/>
        <v>891.44</v>
      </c>
      <c r="F11" s="1542">
        <v>3727</v>
      </c>
      <c r="G11" s="1372">
        <f t="shared" si="29"/>
        <v>223.62</v>
      </c>
      <c r="H11" s="1372">
        <v>632</v>
      </c>
      <c r="I11" s="1372">
        <f t="shared" si="30"/>
        <v>948</v>
      </c>
      <c r="J11" s="1372">
        <v>13</v>
      </c>
      <c r="K11" s="1372">
        <f t="shared" si="31"/>
        <v>7.8</v>
      </c>
      <c r="L11" s="1372">
        <f t="shared" si="9"/>
        <v>2391</v>
      </c>
      <c r="M11" s="727">
        <f t="shared" si="10"/>
        <v>6.3759999999999997E-2</v>
      </c>
      <c r="N11" s="1372">
        <f t="shared" si="11"/>
        <v>325.74984000000001</v>
      </c>
      <c r="O11" s="1372">
        <f t="shared" si="32"/>
        <v>2396.6098400000001</v>
      </c>
      <c r="P11" s="1374">
        <f t="shared" si="12"/>
        <v>7505.6098400000001</v>
      </c>
      <c r="Q11" s="1377">
        <f t="shared" si="33"/>
        <v>4015</v>
      </c>
      <c r="R11" s="1377">
        <f t="shared" si="13"/>
        <v>30135024</v>
      </c>
      <c r="S11" s="1377">
        <f>'6_Local Deduct Calc'!J11</f>
        <v>5936417</v>
      </c>
      <c r="T11" s="1377">
        <f t="shared" si="34"/>
        <v>5936417</v>
      </c>
      <c r="U11" s="1378">
        <f t="shared" si="35"/>
        <v>24198607</v>
      </c>
      <c r="V11" s="728">
        <f t="shared" si="49"/>
        <v>0.80300000000000005</v>
      </c>
      <c r="W11" s="649">
        <f t="shared" si="36"/>
        <v>0.19700000000000001</v>
      </c>
      <c r="X11" s="650">
        <f t="shared" si="14"/>
        <v>1161.9528283421414</v>
      </c>
      <c r="Y11" s="1377">
        <f>'7_Local Revenue'!AS11</f>
        <v>14267275</v>
      </c>
      <c r="Z11" s="1377">
        <f t="shared" si="37"/>
        <v>8330858</v>
      </c>
      <c r="AA11" s="729">
        <f t="shared" si="38"/>
        <v>0</v>
      </c>
      <c r="AB11" s="729">
        <f t="shared" si="15"/>
        <v>10245908.16</v>
      </c>
      <c r="AC11" s="729">
        <f t="shared" si="16"/>
        <v>8330858</v>
      </c>
      <c r="AD11" s="1377">
        <f t="shared" si="17"/>
        <v>2822827.9247200005</v>
      </c>
      <c r="AE11" s="1382">
        <f t="shared" si="39"/>
        <v>5508030</v>
      </c>
      <c r="AF11" s="729">
        <f t="shared" si="18"/>
        <v>1078</v>
      </c>
      <c r="AG11" s="730">
        <f t="shared" si="40"/>
        <v>0.66120000000000001</v>
      </c>
      <c r="AH11" s="1382">
        <f t="shared" si="19"/>
        <v>29706637</v>
      </c>
      <c r="AI11" s="729">
        <f t="shared" si="20"/>
        <v>5815</v>
      </c>
      <c r="AJ11" s="1382">
        <f>'3A_Level 3'!J11</f>
        <v>882205</v>
      </c>
      <c r="AK11" s="729">
        <f t="shared" si="21"/>
        <v>172.67664905069486</v>
      </c>
      <c r="AL11" s="1382">
        <f t="shared" si="41"/>
        <v>30588842</v>
      </c>
      <c r="AM11" s="729">
        <f t="shared" si="22"/>
        <v>5987.2464278723819</v>
      </c>
      <c r="AN11" s="1384">
        <f>'3A_Level 3'!K11</f>
        <v>3722349</v>
      </c>
      <c r="AO11" s="732">
        <f t="shared" si="23"/>
        <v>728.58661186142103</v>
      </c>
      <c r="AP11" s="1382">
        <f t="shared" si="42"/>
        <v>33428986</v>
      </c>
      <c r="AQ11" s="729">
        <f t="shared" si="24"/>
        <v>6543.1563906831079</v>
      </c>
      <c r="AR11" s="730">
        <f t="shared" si="43"/>
        <v>0.70087225495516303</v>
      </c>
      <c r="AS11" s="731">
        <f t="shared" si="44"/>
        <v>6</v>
      </c>
      <c r="AT11" s="729">
        <f t="shared" si="25"/>
        <v>14267275</v>
      </c>
      <c r="AU11" s="729">
        <f t="shared" si="26"/>
        <v>2792.58</v>
      </c>
      <c r="AV11" s="731">
        <f t="shared" si="45"/>
        <v>67</v>
      </c>
      <c r="AW11" s="730">
        <f t="shared" si="46"/>
        <v>0.29912774504483697</v>
      </c>
      <c r="AX11" s="732">
        <f t="shared" si="47"/>
        <v>47696261</v>
      </c>
      <c r="AY11" s="732">
        <f t="shared" si="27"/>
        <v>9335.7332158935205</v>
      </c>
      <c r="AZ11" s="731">
        <f t="shared" si="48"/>
        <v>55</v>
      </c>
    </row>
    <row r="12" spans="1:52" ht="15.6" customHeight="1" x14ac:dyDescent="0.2">
      <c r="A12" s="724">
        <v>6</v>
      </c>
      <c r="B12" s="357" t="s">
        <v>10</v>
      </c>
      <c r="C12" s="1368">
        <f>'8_2.1.22 SIS'!AV12</f>
        <v>5530</v>
      </c>
      <c r="D12" s="1368">
        <v>3204</v>
      </c>
      <c r="E12" s="1368">
        <f t="shared" si="28"/>
        <v>704.88</v>
      </c>
      <c r="F12" s="1541">
        <v>2188</v>
      </c>
      <c r="G12" s="1368">
        <f t="shared" si="29"/>
        <v>131.28</v>
      </c>
      <c r="H12" s="1368">
        <v>898</v>
      </c>
      <c r="I12" s="1368">
        <f t="shared" si="30"/>
        <v>1347</v>
      </c>
      <c r="J12" s="1368">
        <v>55</v>
      </c>
      <c r="K12" s="1368">
        <f t="shared" si="31"/>
        <v>33</v>
      </c>
      <c r="L12" s="1369">
        <f t="shared" si="9"/>
        <v>1970</v>
      </c>
      <c r="M12" s="358">
        <f t="shared" si="10"/>
        <v>5.253E-2</v>
      </c>
      <c r="N12" s="1368">
        <f t="shared" si="11"/>
        <v>290.49090000000001</v>
      </c>
      <c r="O12" s="1368">
        <f t="shared" si="32"/>
        <v>2506.6508999999996</v>
      </c>
      <c r="P12" s="1368">
        <f t="shared" si="12"/>
        <v>8036.6508999999996</v>
      </c>
      <c r="Q12" s="1375">
        <f t="shared" si="33"/>
        <v>4015</v>
      </c>
      <c r="R12" s="1375">
        <f t="shared" si="13"/>
        <v>32267153</v>
      </c>
      <c r="S12" s="1375">
        <f>'6_Local Deduct Calc'!J12</f>
        <v>8836810</v>
      </c>
      <c r="T12" s="1375">
        <f t="shared" si="34"/>
        <v>8836810</v>
      </c>
      <c r="U12" s="1376">
        <f t="shared" si="35"/>
        <v>23430343</v>
      </c>
      <c r="V12" s="359">
        <f t="shared" si="49"/>
        <v>0.72609999999999997</v>
      </c>
      <c r="W12" s="359">
        <f t="shared" si="36"/>
        <v>0.27389999999999998</v>
      </c>
      <c r="X12" s="360">
        <f t="shared" si="14"/>
        <v>1597.9764918625679</v>
      </c>
      <c r="Y12" s="1375">
        <f>'7_Local Revenue'!AS12</f>
        <v>30146180</v>
      </c>
      <c r="Z12" s="1375">
        <f t="shared" si="37"/>
        <v>21309370</v>
      </c>
      <c r="AA12" s="101">
        <f t="shared" si="38"/>
        <v>0</v>
      </c>
      <c r="AB12" s="101">
        <f t="shared" si="15"/>
        <v>10970832.020000001</v>
      </c>
      <c r="AC12" s="101">
        <f t="shared" si="16"/>
        <v>10970832.020000001</v>
      </c>
      <c r="AD12" s="1375">
        <f t="shared" si="17"/>
        <v>5168446.7312781606</v>
      </c>
      <c r="AE12" s="1381">
        <f t="shared" si="39"/>
        <v>5802385</v>
      </c>
      <c r="AF12" s="101">
        <f t="shared" si="18"/>
        <v>1049</v>
      </c>
      <c r="AG12" s="361">
        <f t="shared" si="40"/>
        <v>0.52890000000000004</v>
      </c>
      <c r="AH12" s="1381">
        <f t="shared" si="19"/>
        <v>29232728</v>
      </c>
      <c r="AI12" s="101">
        <f t="shared" si="20"/>
        <v>5286</v>
      </c>
      <c r="AJ12" s="1381">
        <f>'3A_Level 3'!J12</f>
        <v>954901</v>
      </c>
      <c r="AK12" s="101">
        <f t="shared" si="21"/>
        <v>172.67649186256781</v>
      </c>
      <c r="AL12" s="1381">
        <f t="shared" si="41"/>
        <v>30187629</v>
      </c>
      <c r="AM12" s="101">
        <f t="shared" si="22"/>
        <v>5458.8840867992767</v>
      </c>
      <c r="AN12" s="1383">
        <f>'3A_Level 3'!K12</f>
        <v>3971405</v>
      </c>
      <c r="AO12" s="363">
        <f t="shared" si="23"/>
        <v>718.15641952983731</v>
      </c>
      <c r="AP12" s="1381">
        <f t="shared" si="42"/>
        <v>33204133</v>
      </c>
      <c r="AQ12" s="101">
        <f t="shared" si="24"/>
        <v>6004.364014466546</v>
      </c>
      <c r="AR12" s="361">
        <f t="shared" si="43"/>
        <v>0.62635391830348874</v>
      </c>
      <c r="AS12" s="362">
        <f t="shared" si="44"/>
        <v>36</v>
      </c>
      <c r="AT12" s="101">
        <f t="shared" si="25"/>
        <v>19807642.02</v>
      </c>
      <c r="AU12" s="101">
        <f t="shared" si="26"/>
        <v>3581.85</v>
      </c>
      <c r="AV12" s="362">
        <f t="shared" si="45"/>
        <v>39</v>
      </c>
      <c r="AW12" s="361">
        <f t="shared" si="46"/>
        <v>0.37364608169651137</v>
      </c>
      <c r="AX12" s="363">
        <f t="shared" si="47"/>
        <v>53011775.019999996</v>
      </c>
      <c r="AY12" s="363">
        <f t="shared" si="27"/>
        <v>9586.216097649185</v>
      </c>
      <c r="AZ12" s="362">
        <f t="shared" si="48"/>
        <v>44</v>
      </c>
    </row>
    <row r="13" spans="1:52" ht="15.6" customHeight="1" x14ac:dyDescent="0.2">
      <c r="A13" s="724">
        <v>7</v>
      </c>
      <c r="B13" s="357" t="s">
        <v>11</v>
      </c>
      <c r="C13" s="1370">
        <f>'8_2.1.22 SIS'!AV13</f>
        <v>1938</v>
      </c>
      <c r="D13" s="1368">
        <v>1503</v>
      </c>
      <c r="E13" s="1368">
        <f t="shared" si="28"/>
        <v>330.66</v>
      </c>
      <c r="F13" s="1541">
        <v>886</v>
      </c>
      <c r="G13" s="1368">
        <f t="shared" si="29"/>
        <v>53.16</v>
      </c>
      <c r="H13" s="1368">
        <v>300</v>
      </c>
      <c r="I13" s="1368">
        <f t="shared" si="30"/>
        <v>450</v>
      </c>
      <c r="J13" s="1368">
        <v>55</v>
      </c>
      <c r="K13" s="1368">
        <f t="shared" si="31"/>
        <v>33</v>
      </c>
      <c r="L13" s="1368">
        <f t="shared" si="9"/>
        <v>5562</v>
      </c>
      <c r="M13" s="358">
        <f t="shared" si="10"/>
        <v>0.14832000000000001</v>
      </c>
      <c r="N13" s="1368">
        <f t="shared" si="11"/>
        <v>287.44416000000001</v>
      </c>
      <c r="O13" s="1368">
        <f t="shared" si="32"/>
        <v>1154.2641600000002</v>
      </c>
      <c r="P13" s="1368">
        <f t="shared" si="12"/>
        <v>3092.2641600000002</v>
      </c>
      <c r="Q13" s="1375">
        <f t="shared" si="33"/>
        <v>4015</v>
      </c>
      <c r="R13" s="1375">
        <f t="shared" si="13"/>
        <v>12415441</v>
      </c>
      <c r="S13" s="1375">
        <f>'6_Local Deduct Calc'!J13</f>
        <v>6265724</v>
      </c>
      <c r="T13" s="1375">
        <f t="shared" si="34"/>
        <v>6265724</v>
      </c>
      <c r="U13" s="1376">
        <f t="shared" si="35"/>
        <v>6149717</v>
      </c>
      <c r="V13" s="359">
        <f t="shared" si="49"/>
        <v>0.49530000000000002</v>
      </c>
      <c r="W13" s="359">
        <f t="shared" si="36"/>
        <v>0.50470000000000004</v>
      </c>
      <c r="X13" s="360">
        <f t="shared" si="14"/>
        <v>3233.0877192982457</v>
      </c>
      <c r="Y13" s="1375">
        <f>'7_Local Revenue'!AS13</f>
        <v>28377690</v>
      </c>
      <c r="Z13" s="1375">
        <f t="shared" si="37"/>
        <v>22111966</v>
      </c>
      <c r="AA13" s="101">
        <f t="shared" si="38"/>
        <v>0</v>
      </c>
      <c r="AB13" s="101">
        <f t="shared" si="15"/>
        <v>4221249.9400000004</v>
      </c>
      <c r="AC13" s="101">
        <f t="shared" si="16"/>
        <v>4221249.9400000004</v>
      </c>
      <c r="AD13" s="1375">
        <f t="shared" si="17"/>
        <v>3664399.5329149608</v>
      </c>
      <c r="AE13" s="1381">
        <f t="shared" si="39"/>
        <v>556850</v>
      </c>
      <c r="AF13" s="101">
        <f t="shared" si="18"/>
        <v>287</v>
      </c>
      <c r="AG13" s="361">
        <f t="shared" si="40"/>
        <v>0.13189999999999999</v>
      </c>
      <c r="AH13" s="1381">
        <f t="shared" si="19"/>
        <v>6706567</v>
      </c>
      <c r="AI13" s="101">
        <f t="shared" si="20"/>
        <v>3461</v>
      </c>
      <c r="AJ13" s="1381">
        <f>'3A_Level 3'!J13</f>
        <v>334647</v>
      </c>
      <c r="AK13" s="101">
        <f t="shared" si="21"/>
        <v>172.6764705882353</v>
      </c>
      <c r="AL13" s="1381">
        <f t="shared" si="41"/>
        <v>7041214</v>
      </c>
      <c r="AM13" s="101">
        <f t="shared" si="22"/>
        <v>3633.2373581011352</v>
      </c>
      <c r="AN13" s="1383">
        <f>'3A_Level 3'!K13</f>
        <v>1801558</v>
      </c>
      <c r="AO13" s="363">
        <f t="shared" si="23"/>
        <v>929.59649122807014</v>
      </c>
      <c r="AP13" s="1381">
        <f t="shared" si="42"/>
        <v>8508125</v>
      </c>
      <c r="AQ13" s="101">
        <f t="shared" si="24"/>
        <v>4390.1573787409698</v>
      </c>
      <c r="AR13" s="361">
        <f t="shared" si="43"/>
        <v>0.44791159166239125</v>
      </c>
      <c r="AS13" s="362">
        <f t="shared" si="44"/>
        <v>59</v>
      </c>
      <c r="AT13" s="101">
        <f t="shared" si="25"/>
        <v>10486973.939999999</v>
      </c>
      <c r="AU13" s="101">
        <f t="shared" si="26"/>
        <v>5411.24</v>
      </c>
      <c r="AV13" s="362">
        <f t="shared" si="45"/>
        <v>11</v>
      </c>
      <c r="AW13" s="361">
        <f t="shared" si="46"/>
        <v>0.55208840833760886</v>
      </c>
      <c r="AX13" s="363">
        <f t="shared" si="47"/>
        <v>18995098.939999998</v>
      </c>
      <c r="AY13" s="363">
        <f t="shared" si="27"/>
        <v>9801.3926418988631</v>
      </c>
      <c r="AZ13" s="362">
        <f t="shared" si="48"/>
        <v>34</v>
      </c>
    </row>
    <row r="14" spans="1:52" ht="15.6" customHeight="1" x14ac:dyDescent="0.2">
      <c r="A14" s="724">
        <v>8</v>
      </c>
      <c r="B14" s="357" t="s">
        <v>12</v>
      </c>
      <c r="C14" s="1370">
        <f>'8_2.1.22 SIS'!AV14</f>
        <v>22007</v>
      </c>
      <c r="D14" s="1368">
        <v>12247</v>
      </c>
      <c r="E14" s="1368">
        <f t="shared" si="28"/>
        <v>2694.34</v>
      </c>
      <c r="F14" s="1541">
        <v>7880.5</v>
      </c>
      <c r="G14" s="1368">
        <f t="shared" si="29"/>
        <v>472.83</v>
      </c>
      <c r="H14" s="1368">
        <v>3234</v>
      </c>
      <c r="I14" s="1368">
        <f t="shared" si="30"/>
        <v>4851</v>
      </c>
      <c r="J14" s="1368">
        <v>1187</v>
      </c>
      <c r="K14" s="1368">
        <f t="shared" si="31"/>
        <v>712.19999999999993</v>
      </c>
      <c r="L14" s="1368">
        <f t="shared" si="9"/>
        <v>0</v>
      </c>
      <c r="M14" s="358">
        <f t="shared" si="10"/>
        <v>0</v>
      </c>
      <c r="N14" s="1368">
        <f t="shared" si="11"/>
        <v>0</v>
      </c>
      <c r="O14" s="1368">
        <f t="shared" si="32"/>
        <v>8730.3700000000008</v>
      </c>
      <c r="P14" s="1368">
        <f t="shared" si="12"/>
        <v>30737.370000000003</v>
      </c>
      <c r="Q14" s="1375">
        <f t="shared" si="33"/>
        <v>4015</v>
      </c>
      <c r="R14" s="1375">
        <f t="shared" si="13"/>
        <v>123410541</v>
      </c>
      <c r="S14" s="1375">
        <f>'6_Local Deduct Calc'!J14</f>
        <v>34000562</v>
      </c>
      <c r="T14" s="1375">
        <f t="shared" si="34"/>
        <v>34000562</v>
      </c>
      <c r="U14" s="1376">
        <f t="shared" si="35"/>
        <v>89409979</v>
      </c>
      <c r="V14" s="359">
        <f t="shared" si="49"/>
        <v>0.72450000000000003</v>
      </c>
      <c r="W14" s="359">
        <f t="shared" si="36"/>
        <v>0.27550000000000002</v>
      </c>
      <c r="X14" s="360">
        <f t="shared" si="14"/>
        <v>1544.9885036579269</v>
      </c>
      <c r="Y14" s="1375">
        <f>'7_Local Revenue'!AS14</f>
        <v>119958530</v>
      </c>
      <c r="Z14" s="1375">
        <f t="shared" si="37"/>
        <v>85957968</v>
      </c>
      <c r="AA14" s="101">
        <f t="shared" si="38"/>
        <v>0</v>
      </c>
      <c r="AB14" s="101">
        <f t="shared" si="15"/>
        <v>41959583.940000005</v>
      </c>
      <c r="AC14" s="101">
        <f t="shared" si="16"/>
        <v>41959583.940000005</v>
      </c>
      <c r="AD14" s="1375">
        <f t="shared" si="17"/>
        <v>19882968.445808403</v>
      </c>
      <c r="AE14" s="1381">
        <f t="shared" si="39"/>
        <v>22076615</v>
      </c>
      <c r="AF14" s="101">
        <f t="shared" si="18"/>
        <v>1003</v>
      </c>
      <c r="AG14" s="361">
        <f t="shared" si="40"/>
        <v>0.52610000000000001</v>
      </c>
      <c r="AH14" s="1381">
        <f t="shared" si="19"/>
        <v>111486594</v>
      </c>
      <c r="AI14" s="101">
        <f t="shared" si="20"/>
        <v>5066</v>
      </c>
      <c r="AJ14" s="1381">
        <f>'3A_Level 3'!J14</f>
        <v>3800093</v>
      </c>
      <c r="AK14" s="101">
        <f t="shared" si="21"/>
        <v>172.67655745899032</v>
      </c>
      <c r="AL14" s="1381">
        <f t="shared" si="41"/>
        <v>115286687</v>
      </c>
      <c r="AM14" s="101">
        <f t="shared" si="22"/>
        <v>5238.6371154632616</v>
      </c>
      <c r="AN14" s="1383">
        <f>'3A_Level 3'!K14</f>
        <v>19771893</v>
      </c>
      <c r="AO14" s="363">
        <f t="shared" si="23"/>
        <v>898.43654291816244</v>
      </c>
      <c r="AP14" s="1381">
        <f t="shared" si="42"/>
        <v>131258487</v>
      </c>
      <c r="AQ14" s="101">
        <f t="shared" si="24"/>
        <v>5964.3971009224342</v>
      </c>
      <c r="AR14" s="361">
        <f t="shared" si="43"/>
        <v>0.63342994371556249</v>
      </c>
      <c r="AS14" s="362">
        <f t="shared" si="44"/>
        <v>33</v>
      </c>
      <c r="AT14" s="101">
        <f t="shared" si="25"/>
        <v>75960145.939999998</v>
      </c>
      <c r="AU14" s="101">
        <f t="shared" si="26"/>
        <v>3451.64</v>
      </c>
      <c r="AV14" s="362">
        <f t="shared" si="45"/>
        <v>48</v>
      </c>
      <c r="AW14" s="361">
        <f t="shared" si="46"/>
        <v>0.36657005628443751</v>
      </c>
      <c r="AX14" s="363">
        <f t="shared" si="47"/>
        <v>207218632.94</v>
      </c>
      <c r="AY14" s="363">
        <f t="shared" si="27"/>
        <v>9416.0327595764975</v>
      </c>
      <c r="AZ14" s="362">
        <f t="shared" si="48"/>
        <v>52</v>
      </c>
    </row>
    <row r="15" spans="1:52" ht="15.6" customHeight="1" x14ac:dyDescent="0.2">
      <c r="A15" s="724">
        <v>9</v>
      </c>
      <c r="B15" s="357" t="s">
        <v>13</v>
      </c>
      <c r="C15" s="1370">
        <f>'8_2.1.22 SIS'!AV15</f>
        <v>35166</v>
      </c>
      <c r="D15" s="1368">
        <v>24935</v>
      </c>
      <c r="E15" s="1368">
        <f t="shared" si="28"/>
        <v>5485.7</v>
      </c>
      <c r="F15" s="1541">
        <v>12667</v>
      </c>
      <c r="G15" s="1368">
        <f t="shared" si="29"/>
        <v>760.02</v>
      </c>
      <c r="H15" s="1368">
        <v>4430</v>
      </c>
      <c r="I15" s="1368">
        <f t="shared" si="30"/>
        <v>6645</v>
      </c>
      <c r="J15" s="1368">
        <v>1708</v>
      </c>
      <c r="K15" s="1368">
        <f t="shared" si="31"/>
        <v>1024.8</v>
      </c>
      <c r="L15" s="1368">
        <f t="shared" si="9"/>
        <v>0</v>
      </c>
      <c r="M15" s="358">
        <f t="shared" si="10"/>
        <v>0</v>
      </c>
      <c r="N15" s="1368">
        <f t="shared" si="11"/>
        <v>0</v>
      </c>
      <c r="O15" s="1368">
        <f t="shared" si="32"/>
        <v>13915.519999999999</v>
      </c>
      <c r="P15" s="1368">
        <f t="shared" si="12"/>
        <v>49081.52</v>
      </c>
      <c r="Q15" s="1375">
        <f t="shared" si="33"/>
        <v>4015</v>
      </c>
      <c r="R15" s="1375">
        <f t="shared" si="13"/>
        <v>197062303</v>
      </c>
      <c r="S15" s="1375">
        <f>'6_Local Deduct Calc'!J15</f>
        <v>65633252</v>
      </c>
      <c r="T15" s="1375">
        <f t="shared" si="34"/>
        <v>65633252</v>
      </c>
      <c r="U15" s="1376">
        <f t="shared" si="35"/>
        <v>131429051</v>
      </c>
      <c r="V15" s="359">
        <f t="shared" si="49"/>
        <v>0.66690000000000005</v>
      </c>
      <c r="W15" s="359">
        <f t="shared" si="36"/>
        <v>0.33310000000000001</v>
      </c>
      <c r="X15" s="360">
        <f t="shared" si="14"/>
        <v>1866.3837797872945</v>
      </c>
      <c r="Y15" s="1375">
        <f>'7_Local Revenue'!AS15</f>
        <v>230252468</v>
      </c>
      <c r="Z15" s="1375">
        <f t="shared" si="37"/>
        <v>164619216</v>
      </c>
      <c r="AA15" s="101">
        <f t="shared" si="38"/>
        <v>0</v>
      </c>
      <c r="AB15" s="101">
        <f t="shared" si="15"/>
        <v>67001183.020000003</v>
      </c>
      <c r="AC15" s="101">
        <f t="shared" si="16"/>
        <v>67001183.020000003</v>
      </c>
      <c r="AD15" s="1375">
        <f t="shared" si="17"/>
        <v>38387121.790014639</v>
      </c>
      <c r="AE15" s="1381">
        <f t="shared" si="39"/>
        <v>28614061</v>
      </c>
      <c r="AF15" s="101">
        <f t="shared" si="18"/>
        <v>814</v>
      </c>
      <c r="AG15" s="361">
        <f t="shared" si="40"/>
        <v>0.42709999999999998</v>
      </c>
      <c r="AH15" s="1381">
        <f t="shared" si="19"/>
        <v>160043112</v>
      </c>
      <c r="AI15" s="101">
        <f t="shared" si="20"/>
        <v>4551</v>
      </c>
      <c r="AJ15" s="1381">
        <f>'3A_Level 3'!J15</f>
        <v>6072344</v>
      </c>
      <c r="AK15" s="101">
        <f t="shared" si="21"/>
        <v>172.67656258886424</v>
      </c>
      <c r="AL15" s="1381">
        <f t="shared" si="41"/>
        <v>166115456</v>
      </c>
      <c r="AM15" s="101">
        <f t="shared" si="22"/>
        <v>4723.7518057214356</v>
      </c>
      <c r="AN15" s="1383">
        <f>'3A_Level 3'!K15</f>
        <v>32262574</v>
      </c>
      <c r="AO15" s="363">
        <f t="shared" si="23"/>
        <v>917.43655803901493</v>
      </c>
      <c r="AP15" s="1381">
        <f t="shared" si="42"/>
        <v>192305686</v>
      </c>
      <c r="AQ15" s="101">
        <f t="shared" si="24"/>
        <v>5468.5118011715858</v>
      </c>
      <c r="AR15" s="361">
        <f t="shared" si="43"/>
        <v>0.59181884156485443</v>
      </c>
      <c r="AS15" s="362">
        <f t="shared" si="44"/>
        <v>43</v>
      </c>
      <c r="AT15" s="101">
        <f t="shared" si="25"/>
        <v>132634435.02</v>
      </c>
      <c r="AU15" s="101">
        <f t="shared" si="26"/>
        <v>3771.67</v>
      </c>
      <c r="AV15" s="362">
        <f t="shared" si="45"/>
        <v>31</v>
      </c>
      <c r="AW15" s="361">
        <f t="shared" si="46"/>
        <v>0.40818115843514557</v>
      </c>
      <c r="AX15" s="363">
        <f t="shared" si="47"/>
        <v>324940121.01999998</v>
      </c>
      <c r="AY15" s="363">
        <f t="shared" si="27"/>
        <v>9240.1786105897736</v>
      </c>
      <c r="AZ15" s="362">
        <f t="shared" si="48"/>
        <v>62</v>
      </c>
    </row>
    <row r="16" spans="1:52" ht="15.6" customHeight="1" x14ac:dyDescent="0.2">
      <c r="A16" s="725">
        <v>10</v>
      </c>
      <c r="B16" s="726" t="s">
        <v>14</v>
      </c>
      <c r="C16" s="1371">
        <f>'8_2.1.22 SIS'!AV16</f>
        <v>28911</v>
      </c>
      <c r="D16" s="1372">
        <v>18131</v>
      </c>
      <c r="E16" s="1372">
        <f t="shared" si="28"/>
        <v>3988.82</v>
      </c>
      <c r="F16" s="1542">
        <v>11028</v>
      </c>
      <c r="G16" s="1372">
        <f t="shared" si="29"/>
        <v>661.68</v>
      </c>
      <c r="H16" s="1372">
        <v>4858</v>
      </c>
      <c r="I16" s="1372">
        <f t="shared" si="30"/>
        <v>7287</v>
      </c>
      <c r="J16" s="1372">
        <v>754</v>
      </c>
      <c r="K16" s="1372">
        <f t="shared" si="31"/>
        <v>452.4</v>
      </c>
      <c r="L16" s="1372">
        <f t="shared" si="9"/>
        <v>0</v>
      </c>
      <c r="M16" s="727">
        <f t="shared" si="10"/>
        <v>0</v>
      </c>
      <c r="N16" s="1372">
        <f t="shared" si="11"/>
        <v>0</v>
      </c>
      <c r="O16" s="1372">
        <f t="shared" si="32"/>
        <v>12389.9</v>
      </c>
      <c r="P16" s="1374">
        <f t="shared" si="12"/>
        <v>41300.9</v>
      </c>
      <c r="Q16" s="1377">
        <f t="shared" si="33"/>
        <v>4015</v>
      </c>
      <c r="R16" s="1377">
        <f t="shared" si="13"/>
        <v>165823114</v>
      </c>
      <c r="S16" s="1377">
        <f>'6_Local Deduct Calc'!J16</f>
        <v>79944159</v>
      </c>
      <c r="T16" s="1377">
        <f t="shared" si="34"/>
        <v>79944159</v>
      </c>
      <c r="U16" s="1378">
        <f t="shared" si="35"/>
        <v>85878955</v>
      </c>
      <c r="V16" s="728">
        <f t="shared" si="49"/>
        <v>0.51790000000000003</v>
      </c>
      <c r="W16" s="649">
        <f t="shared" si="36"/>
        <v>0.48209999999999997</v>
      </c>
      <c r="X16" s="650">
        <f t="shared" si="14"/>
        <v>2765.1813842482102</v>
      </c>
      <c r="Y16" s="1377">
        <f>'7_Local Revenue'!AS16</f>
        <v>242478483</v>
      </c>
      <c r="Z16" s="1377">
        <f>IF(Y16-T16&gt;0,Y16-T16,0)</f>
        <v>162534324</v>
      </c>
      <c r="AA16" s="729">
        <f t="shared" si="38"/>
        <v>0</v>
      </c>
      <c r="AB16" s="729">
        <f t="shared" si="15"/>
        <v>56379858.760000005</v>
      </c>
      <c r="AC16" s="729">
        <f t="shared" si="16"/>
        <v>56379858.760000005</v>
      </c>
      <c r="AD16" s="1377">
        <f t="shared" si="17"/>
        <v>46750855.44209712</v>
      </c>
      <c r="AE16" s="1382">
        <f t="shared" si="39"/>
        <v>9629003</v>
      </c>
      <c r="AF16" s="729">
        <f t="shared" si="18"/>
        <v>333</v>
      </c>
      <c r="AG16" s="730">
        <f t="shared" si="40"/>
        <v>0.17080000000000001</v>
      </c>
      <c r="AH16" s="1382">
        <f t="shared" si="19"/>
        <v>95507958</v>
      </c>
      <c r="AI16" s="729">
        <f t="shared" si="20"/>
        <v>3304</v>
      </c>
      <c r="AJ16" s="1382">
        <f>'3A_Level 3'!J16</f>
        <v>4992252</v>
      </c>
      <c r="AK16" s="729">
        <f t="shared" si="21"/>
        <v>172.67655909515409</v>
      </c>
      <c r="AL16" s="1382">
        <f t="shared" si="41"/>
        <v>100500210</v>
      </c>
      <c r="AM16" s="729">
        <f t="shared" si="22"/>
        <v>3476.1927985887723</v>
      </c>
      <c r="AN16" s="1384">
        <f>'3A_Level 3'!K16</f>
        <v>22571296</v>
      </c>
      <c r="AO16" s="732">
        <f t="shared" si="23"/>
        <v>780.71654387603337</v>
      </c>
      <c r="AP16" s="1382">
        <f t="shared" si="42"/>
        <v>118079254</v>
      </c>
      <c r="AQ16" s="729">
        <f t="shared" si="24"/>
        <v>4084.2327833696518</v>
      </c>
      <c r="AR16" s="730">
        <f t="shared" si="43"/>
        <v>0.46414204181852697</v>
      </c>
      <c r="AS16" s="731">
        <f t="shared" si="44"/>
        <v>58</v>
      </c>
      <c r="AT16" s="729">
        <f t="shared" si="25"/>
        <v>136324017.75999999</v>
      </c>
      <c r="AU16" s="729">
        <f t="shared" si="26"/>
        <v>4715.3</v>
      </c>
      <c r="AV16" s="731">
        <f t="shared" si="45"/>
        <v>14</v>
      </c>
      <c r="AW16" s="730">
        <f t="shared" si="46"/>
        <v>0.53585795818147297</v>
      </c>
      <c r="AX16" s="732">
        <f t="shared" si="47"/>
        <v>254403271.75999999</v>
      </c>
      <c r="AY16" s="732">
        <f t="shared" si="27"/>
        <v>8799.5320729134237</v>
      </c>
      <c r="AZ16" s="731">
        <f t="shared" si="48"/>
        <v>65</v>
      </c>
    </row>
    <row r="17" spans="1:52" ht="15.6" customHeight="1" x14ac:dyDescent="0.2">
      <c r="A17" s="724">
        <v>11</v>
      </c>
      <c r="B17" s="357" t="s">
        <v>15</v>
      </c>
      <c r="C17" s="1368">
        <f>'8_2.1.22 SIS'!AV17</f>
        <v>1464</v>
      </c>
      <c r="D17" s="1368">
        <v>1049</v>
      </c>
      <c r="E17" s="1368">
        <f t="shared" si="28"/>
        <v>230.78</v>
      </c>
      <c r="F17" s="1541">
        <v>994</v>
      </c>
      <c r="G17" s="1368">
        <f t="shared" si="29"/>
        <v>59.64</v>
      </c>
      <c r="H17" s="1368">
        <v>286</v>
      </c>
      <c r="I17" s="1368">
        <f t="shared" si="30"/>
        <v>429</v>
      </c>
      <c r="J17" s="1368">
        <v>41</v>
      </c>
      <c r="K17" s="1368">
        <f t="shared" si="31"/>
        <v>24.599999999999998</v>
      </c>
      <c r="L17" s="1369">
        <f t="shared" si="9"/>
        <v>6036</v>
      </c>
      <c r="M17" s="358">
        <f t="shared" si="10"/>
        <v>0.16095999999999999</v>
      </c>
      <c r="N17" s="1368">
        <f t="shared" si="11"/>
        <v>235.64543999999998</v>
      </c>
      <c r="O17" s="1368">
        <f t="shared" si="32"/>
        <v>979.6654400000001</v>
      </c>
      <c r="P17" s="1368">
        <f t="shared" si="12"/>
        <v>2443.6654400000002</v>
      </c>
      <c r="Q17" s="1375">
        <f t="shared" si="33"/>
        <v>4015</v>
      </c>
      <c r="R17" s="1375">
        <f t="shared" si="13"/>
        <v>9811317</v>
      </c>
      <c r="S17" s="1375">
        <f>'6_Local Deduct Calc'!J17</f>
        <v>1753880</v>
      </c>
      <c r="T17" s="1379">
        <f t="shared" si="34"/>
        <v>1753880</v>
      </c>
      <c r="U17" s="1376">
        <f t="shared" si="35"/>
        <v>8057437</v>
      </c>
      <c r="V17" s="359">
        <f t="shared" si="49"/>
        <v>0.82120000000000004</v>
      </c>
      <c r="W17" s="359">
        <f t="shared" si="36"/>
        <v>0.17879999999999999</v>
      </c>
      <c r="X17" s="360">
        <f t="shared" si="14"/>
        <v>1198.0054644808743</v>
      </c>
      <c r="Y17" s="1375">
        <f>'7_Local Revenue'!AS17</f>
        <v>6211764</v>
      </c>
      <c r="Z17" s="1375">
        <f t="shared" si="37"/>
        <v>4457884</v>
      </c>
      <c r="AA17" s="101">
        <f t="shared" si="38"/>
        <v>0</v>
      </c>
      <c r="AB17" s="101">
        <f t="shared" si="15"/>
        <v>3335847.7800000003</v>
      </c>
      <c r="AC17" s="101">
        <f t="shared" si="16"/>
        <v>3335847.7800000003</v>
      </c>
      <c r="AD17" s="1375">
        <f t="shared" si="17"/>
        <v>1025893.28287008</v>
      </c>
      <c r="AE17" s="1381">
        <f t="shared" si="39"/>
        <v>2309954</v>
      </c>
      <c r="AF17" s="101">
        <f t="shared" si="18"/>
        <v>1578</v>
      </c>
      <c r="AG17" s="361">
        <f t="shared" si="40"/>
        <v>0.6925</v>
      </c>
      <c r="AH17" s="1381">
        <f t="shared" si="19"/>
        <v>10367391</v>
      </c>
      <c r="AI17" s="101">
        <f t="shared" si="20"/>
        <v>7082</v>
      </c>
      <c r="AJ17" s="1381">
        <f>'3A_Level 3'!J17</f>
        <v>252798</v>
      </c>
      <c r="AK17" s="101">
        <f t="shared" si="21"/>
        <v>172.67622950819671</v>
      </c>
      <c r="AL17" s="1381">
        <f t="shared" si="41"/>
        <v>10620189</v>
      </c>
      <c r="AM17" s="101">
        <f t="shared" si="22"/>
        <v>7254.2274590163934</v>
      </c>
      <c r="AN17" s="1383">
        <f>'3A_Level 3'!K17</f>
        <v>1287187</v>
      </c>
      <c r="AO17" s="363">
        <f t="shared" si="23"/>
        <v>879.22609289617492</v>
      </c>
      <c r="AP17" s="1381">
        <f t="shared" si="42"/>
        <v>11654578</v>
      </c>
      <c r="AQ17" s="101">
        <f t="shared" si="24"/>
        <v>7960.7773224043713</v>
      </c>
      <c r="AR17" s="361">
        <f t="shared" si="43"/>
        <v>0.69603232006910942</v>
      </c>
      <c r="AS17" s="362">
        <f t="shared" si="44"/>
        <v>8</v>
      </c>
      <c r="AT17" s="101">
        <f t="shared" si="25"/>
        <v>5089727.78</v>
      </c>
      <c r="AU17" s="101">
        <f t="shared" si="26"/>
        <v>3476.59</v>
      </c>
      <c r="AV17" s="362">
        <f t="shared" si="45"/>
        <v>45</v>
      </c>
      <c r="AW17" s="361">
        <f t="shared" si="46"/>
        <v>0.30396767993089052</v>
      </c>
      <c r="AX17" s="363">
        <f t="shared" si="47"/>
        <v>16744305.780000001</v>
      </c>
      <c r="AY17" s="363">
        <f t="shared" si="27"/>
        <v>11437.367336065574</v>
      </c>
      <c r="AZ17" s="362">
        <f t="shared" si="48"/>
        <v>3</v>
      </c>
    </row>
    <row r="18" spans="1:52" ht="15.6" customHeight="1" x14ac:dyDescent="0.2">
      <c r="A18" s="724">
        <v>12</v>
      </c>
      <c r="B18" s="357" t="s">
        <v>16</v>
      </c>
      <c r="C18" s="1370">
        <f>'8_2.1.22 SIS'!AV18</f>
        <v>1084</v>
      </c>
      <c r="D18" s="1368">
        <v>811</v>
      </c>
      <c r="E18" s="1368">
        <f t="shared" si="28"/>
        <v>178.42</v>
      </c>
      <c r="F18" s="1541">
        <v>523.5</v>
      </c>
      <c r="G18" s="1368">
        <f t="shared" si="29"/>
        <v>31.41</v>
      </c>
      <c r="H18" s="1368">
        <v>170</v>
      </c>
      <c r="I18" s="1368">
        <f t="shared" si="30"/>
        <v>255</v>
      </c>
      <c r="J18" s="1368">
        <v>60</v>
      </c>
      <c r="K18" s="1368">
        <f t="shared" si="31"/>
        <v>36</v>
      </c>
      <c r="L18" s="1368">
        <f t="shared" si="9"/>
        <v>6416</v>
      </c>
      <c r="M18" s="358">
        <f t="shared" si="10"/>
        <v>0.17108999999999999</v>
      </c>
      <c r="N18" s="1368">
        <f t="shared" si="11"/>
        <v>185.46155999999999</v>
      </c>
      <c r="O18" s="1368">
        <f t="shared" si="32"/>
        <v>686.29156</v>
      </c>
      <c r="P18" s="1368">
        <f t="shared" si="12"/>
        <v>1770.2915600000001</v>
      </c>
      <c r="Q18" s="1375">
        <f t="shared" si="33"/>
        <v>4015</v>
      </c>
      <c r="R18" s="1375">
        <f t="shared" si="13"/>
        <v>7107721</v>
      </c>
      <c r="S18" s="1375">
        <f>'6_Local Deduct Calc'!J18</f>
        <v>6364732</v>
      </c>
      <c r="T18" s="1375">
        <f t="shared" si="34"/>
        <v>5330791</v>
      </c>
      <c r="U18" s="1376">
        <f t="shared" si="35"/>
        <v>1776930</v>
      </c>
      <c r="V18" s="359">
        <f t="shared" si="49"/>
        <v>0.25</v>
      </c>
      <c r="W18" s="359">
        <f t="shared" si="36"/>
        <v>0.75</v>
      </c>
      <c r="X18" s="360">
        <f t="shared" si="14"/>
        <v>4917.7038745387454</v>
      </c>
      <c r="Y18" s="1375">
        <f>'7_Local Revenue'!AS18</f>
        <v>18210111</v>
      </c>
      <c r="Z18" s="1375">
        <f t="shared" si="37"/>
        <v>12879320</v>
      </c>
      <c r="AA18" s="101">
        <f t="shared" si="38"/>
        <v>0</v>
      </c>
      <c r="AB18" s="101">
        <f t="shared" si="15"/>
        <v>2416625.14</v>
      </c>
      <c r="AC18" s="101">
        <f t="shared" si="16"/>
        <v>2416625.14</v>
      </c>
      <c r="AD18" s="1375">
        <f t="shared" si="17"/>
        <v>3117446.4306000001</v>
      </c>
      <c r="AE18" s="1381">
        <f t="shared" si="39"/>
        <v>0</v>
      </c>
      <c r="AF18" s="101">
        <f t="shared" si="18"/>
        <v>0</v>
      </c>
      <c r="AG18" s="361">
        <f t="shared" si="40"/>
        <v>0</v>
      </c>
      <c r="AH18" s="1381">
        <f t="shared" si="19"/>
        <v>1776930</v>
      </c>
      <c r="AI18" s="101">
        <f t="shared" si="20"/>
        <v>1639</v>
      </c>
      <c r="AJ18" s="1381">
        <f>'3A_Level 3'!J18</f>
        <v>187181</v>
      </c>
      <c r="AK18" s="101">
        <f t="shared" si="21"/>
        <v>172.67619926199262</v>
      </c>
      <c r="AL18" s="1381">
        <f t="shared" si="41"/>
        <v>1964111</v>
      </c>
      <c r="AM18" s="101">
        <f t="shared" si="22"/>
        <v>1811.9105166051661</v>
      </c>
      <c r="AN18" s="1383">
        <f>'3A_Level 3'!K18</f>
        <v>1339809</v>
      </c>
      <c r="AO18" s="363">
        <f t="shared" si="23"/>
        <v>1235.9861623616237</v>
      </c>
      <c r="AP18" s="1381">
        <f t="shared" si="42"/>
        <v>3116739</v>
      </c>
      <c r="AQ18" s="101">
        <f t="shared" si="24"/>
        <v>2875.2204797047971</v>
      </c>
      <c r="AR18" s="361">
        <f t="shared" si="43"/>
        <v>0.28688277733854228</v>
      </c>
      <c r="AS18" s="362">
        <f t="shared" si="44"/>
        <v>69</v>
      </c>
      <c r="AT18" s="101">
        <f t="shared" si="25"/>
        <v>7747416.1399999997</v>
      </c>
      <c r="AU18" s="101">
        <f t="shared" si="26"/>
        <v>7147.06</v>
      </c>
      <c r="AV18" s="362">
        <f t="shared" si="45"/>
        <v>1</v>
      </c>
      <c r="AW18" s="361">
        <f t="shared" si="46"/>
        <v>0.71311722266145761</v>
      </c>
      <c r="AX18" s="363">
        <f t="shared" si="47"/>
        <v>10864155.140000001</v>
      </c>
      <c r="AY18" s="363">
        <f t="shared" si="27"/>
        <v>10022.283339483396</v>
      </c>
      <c r="AZ18" s="362">
        <f t="shared" si="48"/>
        <v>28</v>
      </c>
    </row>
    <row r="19" spans="1:52" ht="15.6" customHeight="1" x14ac:dyDescent="0.2">
      <c r="A19" s="724">
        <v>13</v>
      </c>
      <c r="B19" s="357" t="s">
        <v>17</v>
      </c>
      <c r="C19" s="1370">
        <f>'8_2.1.22 SIS'!AV19</f>
        <v>1102</v>
      </c>
      <c r="D19" s="1368">
        <v>916</v>
      </c>
      <c r="E19" s="1368">
        <f t="shared" si="28"/>
        <v>201.52</v>
      </c>
      <c r="F19" s="1541">
        <v>695.5</v>
      </c>
      <c r="G19" s="1368">
        <f t="shared" si="29"/>
        <v>41.73</v>
      </c>
      <c r="H19" s="1368">
        <v>158</v>
      </c>
      <c r="I19" s="1368">
        <f t="shared" si="30"/>
        <v>237</v>
      </c>
      <c r="J19" s="1368">
        <v>3</v>
      </c>
      <c r="K19" s="1368">
        <f t="shared" si="31"/>
        <v>1.7999999999999998</v>
      </c>
      <c r="L19" s="1368">
        <f t="shared" si="9"/>
        <v>6398</v>
      </c>
      <c r="M19" s="358">
        <f t="shared" si="10"/>
        <v>0.17061000000000001</v>
      </c>
      <c r="N19" s="1368">
        <f t="shared" si="11"/>
        <v>188.01222000000001</v>
      </c>
      <c r="O19" s="1368">
        <f t="shared" si="32"/>
        <v>670.06222000000002</v>
      </c>
      <c r="P19" s="1368">
        <f t="shared" si="12"/>
        <v>1772.06222</v>
      </c>
      <c r="Q19" s="1375">
        <f t="shared" si="33"/>
        <v>4015</v>
      </c>
      <c r="R19" s="1375">
        <f t="shared" si="13"/>
        <v>7114830</v>
      </c>
      <c r="S19" s="1375">
        <f>'6_Local Deduct Calc'!J19</f>
        <v>1360503</v>
      </c>
      <c r="T19" s="1375">
        <f t="shared" si="34"/>
        <v>1360503</v>
      </c>
      <c r="U19" s="1376">
        <f t="shared" si="35"/>
        <v>5754327</v>
      </c>
      <c r="V19" s="359">
        <f t="shared" si="49"/>
        <v>0.80879999999999996</v>
      </c>
      <c r="W19" s="359">
        <f t="shared" si="36"/>
        <v>0.19120000000000001</v>
      </c>
      <c r="X19" s="360">
        <f t="shared" si="14"/>
        <v>1234.576225045372</v>
      </c>
      <c r="Y19" s="1375">
        <f>'7_Local Revenue'!AS19</f>
        <v>4925049</v>
      </c>
      <c r="Z19" s="1375">
        <f t="shared" si="37"/>
        <v>3564546</v>
      </c>
      <c r="AA19" s="101">
        <f t="shared" si="38"/>
        <v>0</v>
      </c>
      <c r="AB19" s="101">
        <f t="shared" si="15"/>
        <v>2419042.2000000002</v>
      </c>
      <c r="AC19" s="101">
        <f t="shared" si="16"/>
        <v>2419042.2000000002</v>
      </c>
      <c r="AD19" s="1375">
        <f t="shared" si="17"/>
        <v>795535.89406080008</v>
      </c>
      <c r="AE19" s="1381">
        <f t="shared" si="39"/>
        <v>1623506</v>
      </c>
      <c r="AF19" s="101">
        <f t="shared" si="18"/>
        <v>1473</v>
      </c>
      <c r="AG19" s="361">
        <f t="shared" si="40"/>
        <v>0.67110000000000003</v>
      </c>
      <c r="AH19" s="1381">
        <f t="shared" si="19"/>
        <v>7377833</v>
      </c>
      <c r="AI19" s="101">
        <f t="shared" si="20"/>
        <v>6695</v>
      </c>
      <c r="AJ19" s="1381">
        <f>'3A_Level 3'!J19</f>
        <v>190290</v>
      </c>
      <c r="AK19" s="101">
        <f t="shared" si="21"/>
        <v>172.67695099818511</v>
      </c>
      <c r="AL19" s="1381">
        <f t="shared" si="41"/>
        <v>7568123</v>
      </c>
      <c r="AM19" s="101">
        <f t="shared" si="22"/>
        <v>6867.6252268602539</v>
      </c>
      <c r="AN19" s="1383">
        <f>'3A_Level 3'!K19</f>
        <v>1016162</v>
      </c>
      <c r="AO19" s="363">
        <f t="shared" si="23"/>
        <v>922.10707803992739</v>
      </c>
      <c r="AP19" s="1381">
        <f t="shared" si="42"/>
        <v>8393995</v>
      </c>
      <c r="AQ19" s="101">
        <f t="shared" si="24"/>
        <v>7617.0553539019966</v>
      </c>
      <c r="AR19" s="361">
        <f t="shared" si="43"/>
        <v>0.68952784991830074</v>
      </c>
      <c r="AS19" s="362">
        <f t="shared" si="44"/>
        <v>12</v>
      </c>
      <c r="AT19" s="101">
        <f t="shared" si="25"/>
        <v>3779545.2</v>
      </c>
      <c r="AU19" s="101">
        <f t="shared" si="26"/>
        <v>3429.71</v>
      </c>
      <c r="AV19" s="362">
        <f t="shared" si="45"/>
        <v>50</v>
      </c>
      <c r="AW19" s="361">
        <f t="shared" si="46"/>
        <v>0.31047215008169937</v>
      </c>
      <c r="AX19" s="363">
        <f t="shared" si="47"/>
        <v>12173540.199999999</v>
      </c>
      <c r="AY19" s="363">
        <f t="shared" si="27"/>
        <v>11046.769691470054</v>
      </c>
      <c r="AZ19" s="362">
        <f t="shared" si="48"/>
        <v>6</v>
      </c>
    </row>
    <row r="20" spans="1:52" ht="15.6" customHeight="1" x14ac:dyDescent="0.2">
      <c r="A20" s="724">
        <v>14</v>
      </c>
      <c r="B20" s="357" t="s">
        <v>18</v>
      </c>
      <c r="C20" s="1370">
        <f>'8_2.1.22 SIS'!AV20</f>
        <v>1719</v>
      </c>
      <c r="D20" s="1368">
        <v>1469</v>
      </c>
      <c r="E20" s="1368">
        <f t="shared" si="28"/>
        <v>323.18</v>
      </c>
      <c r="F20" s="1541">
        <v>813.5</v>
      </c>
      <c r="G20" s="1368">
        <f t="shared" si="29"/>
        <v>48.809999999999995</v>
      </c>
      <c r="H20" s="1368">
        <v>376</v>
      </c>
      <c r="I20" s="1368">
        <f t="shared" si="30"/>
        <v>564</v>
      </c>
      <c r="J20" s="1368">
        <v>147</v>
      </c>
      <c r="K20" s="1368">
        <f t="shared" si="31"/>
        <v>88.2</v>
      </c>
      <c r="L20" s="1368">
        <f t="shared" si="9"/>
        <v>5781</v>
      </c>
      <c r="M20" s="358">
        <f t="shared" si="10"/>
        <v>0.15415999999999999</v>
      </c>
      <c r="N20" s="1368">
        <f t="shared" si="11"/>
        <v>265.00103999999999</v>
      </c>
      <c r="O20" s="1368">
        <f t="shared" si="32"/>
        <v>1289.1910400000002</v>
      </c>
      <c r="P20" s="1368">
        <f t="shared" si="12"/>
        <v>3008.1910400000002</v>
      </c>
      <c r="Q20" s="1375">
        <f t="shared" si="33"/>
        <v>4015</v>
      </c>
      <c r="R20" s="1375">
        <f t="shared" si="13"/>
        <v>12077887</v>
      </c>
      <c r="S20" s="1375">
        <f>'6_Local Deduct Calc'!J20</f>
        <v>2695404</v>
      </c>
      <c r="T20" s="1375">
        <f t="shared" si="34"/>
        <v>2695404</v>
      </c>
      <c r="U20" s="1376">
        <f t="shared" si="35"/>
        <v>9382483</v>
      </c>
      <c r="V20" s="359">
        <f t="shared" si="49"/>
        <v>0.77680000000000005</v>
      </c>
      <c r="W20" s="359">
        <f t="shared" si="36"/>
        <v>0.22320000000000001</v>
      </c>
      <c r="X20" s="360">
        <f t="shared" si="14"/>
        <v>1568.0069808027922</v>
      </c>
      <c r="Y20" s="1375">
        <f>'7_Local Revenue'!AS20</f>
        <v>7284000</v>
      </c>
      <c r="Z20" s="1375">
        <f t="shared" si="37"/>
        <v>4588596</v>
      </c>
      <c r="AA20" s="101">
        <f t="shared" si="38"/>
        <v>0</v>
      </c>
      <c r="AB20" s="101">
        <f t="shared" si="15"/>
        <v>4106481.58</v>
      </c>
      <c r="AC20" s="101">
        <f t="shared" si="16"/>
        <v>4106481.58</v>
      </c>
      <c r="AD20" s="1375">
        <f t="shared" si="17"/>
        <v>1576494.70448832</v>
      </c>
      <c r="AE20" s="1381">
        <f t="shared" si="39"/>
        <v>2529987</v>
      </c>
      <c r="AF20" s="101">
        <f t="shared" si="18"/>
        <v>1472</v>
      </c>
      <c r="AG20" s="361">
        <f t="shared" si="40"/>
        <v>0.61609999999999998</v>
      </c>
      <c r="AH20" s="1381">
        <f t="shared" si="19"/>
        <v>11912470</v>
      </c>
      <c r="AI20" s="101">
        <f t="shared" si="20"/>
        <v>6930</v>
      </c>
      <c r="AJ20" s="1381">
        <f>'3A_Level 3'!J20</f>
        <v>296831</v>
      </c>
      <c r="AK20" s="101">
        <f t="shared" si="21"/>
        <v>172.67655613728911</v>
      </c>
      <c r="AL20" s="1381">
        <f t="shared" si="41"/>
        <v>12209301</v>
      </c>
      <c r="AM20" s="101">
        <f t="shared" si="22"/>
        <v>7102.560209424084</v>
      </c>
      <c r="AN20" s="1383">
        <f>'3A_Level 3'!K20</f>
        <v>1689187</v>
      </c>
      <c r="AO20" s="363">
        <f t="shared" si="23"/>
        <v>982.65677719604423</v>
      </c>
      <c r="AP20" s="1381">
        <f t="shared" si="42"/>
        <v>13601657</v>
      </c>
      <c r="AQ20" s="101">
        <f t="shared" si="24"/>
        <v>7912.5404304828389</v>
      </c>
      <c r="AR20" s="361">
        <f t="shared" si="43"/>
        <v>0.66663212756654544</v>
      </c>
      <c r="AS20" s="362">
        <f t="shared" si="44"/>
        <v>18</v>
      </c>
      <c r="AT20" s="101">
        <f t="shared" si="25"/>
        <v>6801885.5800000001</v>
      </c>
      <c r="AU20" s="101">
        <f t="shared" si="26"/>
        <v>3956.89</v>
      </c>
      <c r="AV20" s="362">
        <f t="shared" si="45"/>
        <v>28</v>
      </c>
      <c r="AW20" s="361">
        <f t="shared" si="46"/>
        <v>0.33336787243345467</v>
      </c>
      <c r="AX20" s="363">
        <f t="shared" si="47"/>
        <v>20403542.579999998</v>
      </c>
      <c r="AY20" s="363">
        <f t="shared" si="27"/>
        <v>11869.425584642233</v>
      </c>
      <c r="AZ20" s="362">
        <f t="shared" si="48"/>
        <v>2</v>
      </c>
    </row>
    <row r="21" spans="1:52" ht="15.6" customHeight="1" x14ac:dyDescent="0.2">
      <c r="A21" s="725">
        <v>15</v>
      </c>
      <c r="B21" s="726" t="s">
        <v>19</v>
      </c>
      <c r="C21" s="1371">
        <f>'8_2.1.22 SIS'!AV21</f>
        <v>3226</v>
      </c>
      <c r="D21" s="1372">
        <v>2617</v>
      </c>
      <c r="E21" s="1372">
        <f t="shared" si="28"/>
        <v>575.74</v>
      </c>
      <c r="F21" s="1542">
        <v>1814</v>
      </c>
      <c r="G21" s="1372">
        <f t="shared" si="29"/>
        <v>108.83999999999999</v>
      </c>
      <c r="H21" s="1372">
        <v>406</v>
      </c>
      <c r="I21" s="1372">
        <f t="shared" si="30"/>
        <v>609</v>
      </c>
      <c r="J21" s="1372">
        <v>88</v>
      </c>
      <c r="K21" s="1372">
        <f t="shared" si="31"/>
        <v>52.8</v>
      </c>
      <c r="L21" s="1372">
        <f t="shared" si="9"/>
        <v>4274</v>
      </c>
      <c r="M21" s="727">
        <f t="shared" si="10"/>
        <v>0.11397</v>
      </c>
      <c r="N21" s="1372">
        <f t="shared" si="11"/>
        <v>367.66721999999999</v>
      </c>
      <c r="O21" s="1372">
        <f t="shared" si="32"/>
        <v>1714.0472199999999</v>
      </c>
      <c r="P21" s="1374">
        <f t="shared" si="12"/>
        <v>4940.0472200000004</v>
      </c>
      <c r="Q21" s="1377">
        <f t="shared" si="33"/>
        <v>4015</v>
      </c>
      <c r="R21" s="1377">
        <f t="shared" si="13"/>
        <v>19834290</v>
      </c>
      <c r="S21" s="1377">
        <f>'6_Local Deduct Calc'!J21</f>
        <v>4009148</v>
      </c>
      <c r="T21" s="1377">
        <f t="shared" si="34"/>
        <v>4009148</v>
      </c>
      <c r="U21" s="1378">
        <f t="shared" si="35"/>
        <v>15825142</v>
      </c>
      <c r="V21" s="728">
        <f t="shared" si="49"/>
        <v>0.79790000000000005</v>
      </c>
      <c r="W21" s="649">
        <f t="shared" si="36"/>
        <v>0.2021</v>
      </c>
      <c r="X21" s="650">
        <f t="shared" si="14"/>
        <v>1242.7613143211408</v>
      </c>
      <c r="Y21" s="1377">
        <f>'7_Local Revenue'!AS21</f>
        <v>12154221</v>
      </c>
      <c r="Z21" s="1377">
        <f t="shared" si="37"/>
        <v>8145073</v>
      </c>
      <c r="AA21" s="729">
        <f t="shared" si="38"/>
        <v>0</v>
      </c>
      <c r="AB21" s="729">
        <f t="shared" si="15"/>
        <v>6743658.6000000006</v>
      </c>
      <c r="AC21" s="729">
        <f t="shared" si="16"/>
        <v>6743658.6000000006</v>
      </c>
      <c r="AD21" s="1377">
        <f t="shared" si="17"/>
        <v>2344176.6532632001</v>
      </c>
      <c r="AE21" s="1382">
        <f t="shared" si="39"/>
        <v>4399482</v>
      </c>
      <c r="AF21" s="729">
        <f t="shared" si="18"/>
        <v>1364</v>
      </c>
      <c r="AG21" s="730">
        <f t="shared" si="40"/>
        <v>0.65239999999999998</v>
      </c>
      <c r="AH21" s="1382">
        <f t="shared" si="19"/>
        <v>20224624</v>
      </c>
      <c r="AI21" s="729">
        <f t="shared" si="20"/>
        <v>6269</v>
      </c>
      <c r="AJ21" s="1382">
        <f>'3A_Level 3'!J21</f>
        <v>322600</v>
      </c>
      <c r="AK21" s="729">
        <f t="shared" si="21"/>
        <v>100</v>
      </c>
      <c r="AL21" s="1382">
        <f t="shared" si="41"/>
        <v>20547224</v>
      </c>
      <c r="AM21" s="729">
        <f t="shared" si="22"/>
        <v>6369.2572845629265</v>
      </c>
      <c r="AN21" s="1384">
        <f>'3A_Level 3'!K21</f>
        <v>2109159</v>
      </c>
      <c r="AO21" s="732">
        <f t="shared" si="23"/>
        <v>653.80006199628019</v>
      </c>
      <c r="AP21" s="1382">
        <f t="shared" si="42"/>
        <v>22333783</v>
      </c>
      <c r="AQ21" s="729">
        <f t="shared" si="24"/>
        <v>6923.0573465592061</v>
      </c>
      <c r="AR21" s="730">
        <f t="shared" si="43"/>
        <v>0.67501012555249873</v>
      </c>
      <c r="AS21" s="731">
        <f t="shared" si="44"/>
        <v>16</v>
      </c>
      <c r="AT21" s="729">
        <f t="shared" si="25"/>
        <v>10752806.6</v>
      </c>
      <c r="AU21" s="729">
        <f t="shared" si="26"/>
        <v>3333.17</v>
      </c>
      <c r="AV21" s="731">
        <f t="shared" si="45"/>
        <v>54</v>
      </c>
      <c r="AW21" s="730">
        <f t="shared" si="46"/>
        <v>0.32498987444750121</v>
      </c>
      <c r="AX21" s="732">
        <f t="shared" si="47"/>
        <v>33086589.600000001</v>
      </c>
      <c r="AY21" s="732">
        <f t="shared" si="27"/>
        <v>10256.227402355858</v>
      </c>
      <c r="AZ21" s="731">
        <f t="shared" si="48"/>
        <v>17</v>
      </c>
    </row>
    <row r="22" spans="1:52" ht="15.6" customHeight="1" x14ac:dyDescent="0.2">
      <c r="A22" s="724">
        <v>16</v>
      </c>
      <c r="B22" s="357" t="s">
        <v>20</v>
      </c>
      <c r="C22" s="1370">
        <f>'8_2.1.22 SIS'!AV22</f>
        <v>4665</v>
      </c>
      <c r="D22" s="1368">
        <v>2865</v>
      </c>
      <c r="E22" s="1368">
        <f t="shared" si="28"/>
        <v>630.29999999999995</v>
      </c>
      <c r="F22" s="1541">
        <v>3199.5</v>
      </c>
      <c r="G22" s="1368">
        <f t="shared" si="29"/>
        <v>191.97</v>
      </c>
      <c r="H22" s="1368">
        <v>497</v>
      </c>
      <c r="I22" s="1368">
        <f t="shared" si="30"/>
        <v>745.5</v>
      </c>
      <c r="J22" s="1368">
        <v>190</v>
      </c>
      <c r="K22" s="1368">
        <f t="shared" si="31"/>
        <v>114</v>
      </c>
      <c r="L22" s="1369">
        <f t="shared" si="9"/>
        <v>2835</v>
      </c>
      <c r="M22" s="358">
        <f t="shared" si="10"/>
        <v>7.5600000000000001E-2</v>
      </c>
      <c r="N22" s="1368">
        <f t="shared" si="11"/>
        <v>352.67399999999998</v>
      </c>
      <c r="O22" s="1368">
        <f t="shared" si="32"/>
        <v>2034.444</v>
      </c>
      <c r="P22" s="1368">
        <f t="shared" si="12"/>
        <v>6699.4439999999995</v>
      </c>
      <c r="Q22" s="1375">
        <f t="shared" si="33"/>
        <v>4015</v>
      </c>
      <c r="R22" s="1375">
        <f t="shared" si="13"/>
        <v>26898268</v>
      </c>
      <c r="S22" s="1375">
        <f>'6_Local Deduct Calc'!J22</f>
        <v>16207848</v>
      </c>
      <c r="T22" s="1375">
        <f t="shared" si="34"/>
        <v>16207848</v>
      </c>
      <c r="U22" s="1376">
        <f t="shared" si="35"/>
        <v>10690420</v>
      </c>
      <c r="V22" s="359">
        <f t="shared" si="49"/>
        <v>0.39739999999999998</v>
      </c>
      <c r="W22" s="359">
        <f t="shared" si="36"/>
        <v>0.60260000000000002</v>
      </c>
      <c r="X22" s="360">
        <f t="shared" si="14"/>
        <v>3474.351125401929</v>
      </c>
      <c r="Y22" s="1375">
        <f>'7_Local Revenue'!AS22</f>
        <v>66251318</v>
      </c>
      <c r="Z22" s="1375">
        <f t="shared" si="37"/>
        <v>50043470</v>
      </c>
      <c r="AA22" s="101">
        <f t="shared" si="38"/>
        <v>0</v>
      </c>
      <c r="AB22" s="101">
        <f t="shared" si="15"/>
        <v>9145411.120000001</v>
      </c>
      <c r="AC22" s="101">
        <f t="shared" si="16"/>
        <v>9145411.120000001</v>
      </c>
      <c r="AD22" s="1375">
        <f t="shared" si="17"/>
        <v>9478962.5543686412</v>
      </c>
      <c r="AE22" s="1381">
        <f t="shared" si="39"/>
        <v>0</v>
      </c>
      <c r="AF22" s="101">
        <f t="shared" si="18"/>
        <v>0</v>
      </c>
      <c r="AG22" s="361">
        <f t="shared" si="40"/>
        <v>0</v>
      </c>
      <c r="AH22" s="1381">
        <f t="shared" si="19"/>
        <v>10690420</v>
      </c>
      <c r="AI22" s="101">
        <f t="shared" si="20"/>
        <v>2292</v>
      </c>
      <c r="AJ22" s="1381">
        <f>'3A_Level 3'!J22</f>
        <v>805536</v>
      </c>
      <c r="AK22" s="101">
        <f t="shared" si="21"/>
        <v>172.6765273311897</v>
      </c>
      <c r="AL22" s="1381">
        <f t="shared" si="41"/>
        <v>11495956</v>
      </c>
      <c r="AM22" s="101">
        <f t="shared" si="22"/>
        <v>2464.299249732047</v>
      </c>
      <c r="AN22" s="1383">
        <f>'3A_Level 3'!K22</f>
        <v>4009131</v>
      </c>
      <c r="AO22" s="363">
        <f t="shared" si="23"/>
        <v>859.40643086816715</v>
      </c>
      <c r="AP22" s="1381">
        <f t="shared" si="42"/>
        <v>14699551</v>
      </c>
      <c r="AQ22" s="101">
        <f t="shared" si="24"/>
        <v>3151.0291532690248</v>
      </c>
      <c r="AR22" s="361">
        <f t="shared" si="43"/>
        <v>0.3670042365556746</v>
      </c>
      <c r="AS22" s="362">
        <f t="shared" si="44"/>
        <v>63</v>
      </c>
      <c r="AT22" s="101">
        <f t="shared" si="25"/>
        <v>25353259.120000001</v>
      </c>
      <c r="AU22" s="101">
        <f t="shared" si="26"/>
        <v>5434.78</v>
      </c>
      <c r="AV22" s="362">
        <f t="shared" si="45"/>
        <v>10</v>
      </c>
      <c r="AW22" s="361">
        <f t="shared" si="46"/>
        <v>0.63299576344432529</v>
      </c>
      <c r="AX22" s="363">
        <f t="shared" si="47"/>
        <v>40052810.120000005</v>
      </c>
      <c r="AY22" s="363">
        <f t="shared" si="27"/>
        <v>8585.8113869239023</v>
      </c>
      <c r="AZ22" s="362">
        <f t="shared" si="48"/>
        <v>68</v>
      </c>
    </row>
    <row r="23" spans="1:52" ht="15.6" customHeight="1" x14ac:dyDescent="0.2">
      <c r="A23" s="724">
        <v>17</v>
      </c>
      <c r="B23" s="357" t="s">
        <v>21</v>
      </c>
      <c r="C23" s="1370">
        <f>'8_2.1.22 SIS'!AV23</f>
        <v>44962</v>
      </c>
      <c r="D23" s="1368">
        <v>36989</v>
      </c>
      <c r="E23" s="1368">
        <f t="shared" si="28"/>
        <v>8137.58</v>
      </c>
      <c r="F23" s="1541">
        <v>19604</v>
      </c>
      <c r="G23" s="1368">
        <f t="shared" si="29"/>
        <v>1176.24</v>
      </c>
      <c r="H23" s="1368">
        <v>5170</v>
      </c>
      <c r="I23" s="1368">
        <f t="shared" si="30"/>
        <v>7755</v>
      </c>
      <c r="J23" s="1368">
        <v>1324</v>
      </c>
      <c r="K23" s="1368">
        <f t="shared" si="31"/>
        <v>794.4</v>
      </c>
      <c r="L23" s="1368">
        <f t="shared" si="9"/>
        <v>0</v>
      </c>
      <c r="M23" s="358">
        <f t="shared" si="10"/>
        <v>0</v>
      </c>
      <c r="N23" s="1368">
        <f t="shared" si="11"/>
        <v>0</v>
      </c>
      <c r="O23" s="1368">
        <f t="shared" si="32"/>
        <v>17863.22</v>
      </c>
      <c r="P23" s="1368">
        <f t="shared" si="12"/>
        <v>62825.22</v>
      </c>
      <c r="Q23" s="1375">
        <f t="shared" si="33"/>
        <v>4015</v>
      </c>
      <c r="R23" s="1375">
        <f t="shared" si="13"/>
        <v>252243258</v>
      </c>
      <c r="S23" s="1375">
        <f>'6_Local Deduct Calc'!J23</f>
        <v>122561912</v>
      </c>
      <c r="T23" s="1375">
        <f t="shared" si="34"/>
        <v>122561912</v>
      </c>
      <c r="U23" s="1376">
        <f t="shared" si="35"/>
        <v>129681346</v>
      </c>
      <c r="V23" s="359">
        <f t="shared" si="49"/>
        <v>0.5141</v>
      </c>
      <c r="W23" s="359">
        <f t="shared" si="36"/>
        <v>0.4859</v>
      </c>
      <c r="X23" s="360">
        <f t="shared" si="14"/>
        <v>2725.8999154841867</v>
      </c>
      <c r="Y23" s="1375">
        <f>'7_Local Revenue'!AS23</f>
        <v>376335811</v>
      </c>
      <c r="Z23" s="1375">
        <f t="shared" si="37"/>
        <v>253773899</v>
      </c>
      <c r="AA23" s="101">
        <f t="shared" si="38"/>
        <v>0</v>
      </c>
      <c r="AB23" s="101">
        <f t="shared" si="15"/>
        <v>85762707.719999999</v>
      </c>
      <c r="AC23" s="101">
        <f t="shared" si="16"/>
        <v>85762707.719999999</v>
      </c>
      <c r="AD23" s="1375">
        <f t="shared" si="17"/>
        <v>71676011.451574549</v>
      </c>
      <c r="AE23" s="1381">
        <f t="shared" si="39"/>
        <v>14086696</v>
      </c>
      <c r="AF23" s="101">
        <f t="shared" si="18"/>
        <v>313</v>
      </c>
      <c r="AG23" s="361">
        <f t="shared" si="40"/>
        <v>0.1643</v>
      </c>
      <c r="AH23" s="1381">
        <f t="shared" si="19"/>
        <v>143768042</v>
      </c>
      <c r="AI23" s="101">
        <f t="shared" si="20"/>
        <v>3198</v>
      </c>
      <c r="AJ23" s="1381">
        <f>'3A_Level 3'!J23</f>
        <v>18076892</v>
      </c>
      <c r="AK23" s="101">
        <f t="shared" si="21"/>
        <v>402.04821849561853</v>
      </c>
      <c r="AL23" s="1381">
        <f t="shared" si="41"/>
        <v>161844934</v>
      </c>
      <c r="AM23" s="101">
        <f t="shared" si="22"/>
        <v>3599.5937458298117</v>
      </c>
      <c r="AN23" s="1383">
        <f>'3A_Level 3'!K23</f>
        <v>54113036</v>
      </c>
      <c r="AO23" s="363">
        <f t="shared" si="23"/>
        <v>1203.5282238334594</v>
      </c>
      <c r="AP23" s="1381">
        <f t="shared" si="42"/>
        <v>197881078</v>
      </c>
      <c r="AQ23" s="101">
        <f t="shared" si="24"/>
        <v>4401.0737511676525</v>
      </c>
      <c r="AR23" s="361">
        <f t="shared" si="43"/>
        <v>0.48714500833122382</v>
      </c>
      <c r="AS23" s="362">
        <f t="shared" si="44"/>
        <v>57</v>
      </c>
      <c r="AT23" s="101">
        <f t="shared" si="25"/>
        <v>208324619.72</v>
      </c>
      <c r="AU23" s="101">
        <f t="shared" si="26"/>
        <v>4633.3500000000004</v>
      </c>
      <c r="AV23" s="362">
        <f t="shared" si="45"/>
        <v>15</v>
      </c>
      <c r="AW23" s="361">
        <f t="shared" si="46"/>
        <v>0.51285499166877613</v>
      </c>
      <c r="AX23" s="363">
        <f t="shared" si="47"/>
        <v>406205697.72000003</v>
      </c>
      <c r="AY23" s="363">
        <f t="shared" si="27"/>
        <v>9034.4223504292513</v>
      </c>
      <c r="AZ23" s="362">
        <f t="shared" si="48"/>
        <v>63</v>
      </c>
    </row>
    <row r="24" spans="1:52" ht="15.6" customHeight="1" x14ac:dyDescent="0.2">
      <c r="A24" s="724">
        <v>18</v>
      </c>
      <c r="B24" s="357" t="s">
        <v>22</v>
      </c>
      <c r="C24" s="1370">
        <f>'8_2.1.22 SIS'!AV24</f>
        <v>768</v>
      </c>
      <c r="D24" s="1368">
        <v>745</v>
      </c>
      <c r="E24" s="1368">
        <f t="shared" si="28"/>
        <v>163.9</v>
      </c>
      <c r="F24" s="1541">
        <v>450</v>
      </c>
      <c r="G24" s="1368">
        <f t="shared" si="29"/>
        <v>27</v>
      </c>
      <c r="H24" s="1368">
        <v>93</v>
      </c>
      <c r="I24" s="1368">
        <f t="shared" si="30"/>
        <v>139.5</v>
      </c>
      <c r="J24" s="1368">
        <v>0</v>
      </c>
      <c r="K24" s="1368">
        <f t="shared" si="31"/>
        <v>0</v>
      </c>
      <c r="L24" s="1368">
        <f t="shared" si="9"/>
        <v>6732</v>
      </c>
      <c r="M24" s="358">
        <f t="shared" si="10"/>
        <v>0.17952000000000001</v>
      </c>
      <c r="N24" s="1368">
        <f t="shared" si="11"/>
        <v>137.87136000000001</v>
      </c>
      <c r="O24" s="1368">
        <f t="shared" si="32"/>
        <v>468.27135999999996</v>
      </c>
      <c r="P24" s="1368">
        <f t="shared" si="12"/>
        <v>1236.27136</v>
      </c>
      <c r="Q24" s="1375">
        <f t="shared" si="33"/>
        <v>4015</v>
      </c>
      <c r="R24" s="1375">
        <f t="shared" si="13"/>
        <v>4963630</v>
      </c>
      <c r="S24" s="1375">
        <f>'6_Local Deduct Calc'!J24</f>
        <v>1196984</v>
      </c>
      <c r="T24" s="1375">
        <f t="shared" si="34"/>
        <v>1196984</v>
      </c>
      <c r="U24" s="1376">
        <f t="shared" si="35"/>
        <v>3766646</v>
      </c>
      <c r="V24" s="359">
        <f t="shared" si="49"/>
        <v>0.75880000000000003</v>
      </c>
      <c r="W24" s="359">
        <f t="shared" si="36"/>
        <v>0.2412</v>
      </c>
      <c r="X24" s="360">
        <f t="shared" si="14"/>
        <v>1558.5729166666667</v>
      </c>
      <c r="Y24" s="1375">
        <f>'7_Local Revenue'!AS24</f>
        <v>3637395</v>
      </c>
      <c r="Z24" s="1375">
        <f t="shared" si="37"/>
        <v>2440411</v>
      </c>
      <c r="AA24" s="101">
        <f t="shared" si="38"/>
        <v>0</v>
      </c>
      <c r="AB24" s="101">
        <f t="shared" si="15"/>
        <v>1687634.2000000002</v>
      </c>
      <c r="AC24" s="101">
        <f t="shared" si="16"/>
        <v>1687634.2000000002</v>
      </c>
      <c r="AD24" s="1375">
        <f t="shared" si="17"/>
        <v>700138.67474880011</v>
      </c>
      <c r="AE24" s="1381">
        <f t="shared" si="39"/>
        <v>987496</v>
      </c>
      <c r="AF24" s="101">
        <f t="shared" si="18"/>
        <v>1286</v>
      </c>
      <c r="AG24" s="361">
        <f t="shared" si="40"/>
        <v>0.58509999999999995</v>
      </c>
      <c r="AH24" s="1381">
        <f t="shared" si="19"/>
        <v>4754142</v>
      </c>
      <c r="AI24" s="101">
        <f t="shared" si="20"/>
        <v>6190</v>
      </c>
      <c r="AJ24" s="1381">
        <f>'3A_Level 3'!J24</f>
        <v>132616</v>
      </c>
      <c r="AK24" s="101">
        <f t="shared" si="21"/>
        <v>172.67708333333334</v>
      </c>
      <c r="AL24" s="1381">
        <f t="shared" si="41"/>
        <v>4886758</v>
      </c>
      <c r="AM24" s="101">
        <f t="shared" si="22"/>
        <v>6362.966145833333</v>
      </c>
      <c r="AN24" s="1383">
        <f>'3A_Level 3'!K24</f>
        <v>782306</v>
      </c>
      <c r="AO24" s="363">
        <f t="shared" si="23"/>
        <v>1018.6276041666666</v>
      </c>
      <c r="AP24" s="1381">
        <f t="shared" si="42"/>
        <v>5536448</v>
      </c>
      <c r="AQ24" s="101">
        <f t="shared" si="24"/>
        <v>7208.916666666667</v>
      </c>
      <c r="AR24" s="361">
        <f t="shared" si="43"/>
        <v>0.65745214068023838</v>
      </c>
      <c r="AS24" s="362">
        <f t="shared" si="44"/>
        <v>26</v>
      </c>
      <c r="AT24" s="101">
        <f t="shared" si="25"/>
        <v>2884618.2</v>
      </c>
      <c r="AU24" s="101">
        <f t="shared" si="26"/>
        <v>3756.01</v>
      </c>
      <c r="AV24" s="362">
        <f t="shared" si="45"/>
        <v>33</v>
      </c>
      <c r="AW24" s="361">
        <f t="shared" si="46"/>
        <v>0.34254785931976173</v>
      </c>
      <c r="AX24" s="363">
        <f t="shared" si="47"/>
        <v>8421066.1999999993</v>
      </c>
      <c r="AY24" s="363">
        <f t="shared" si="27"/>
        <v>10964.929947916666</v>
      </c>
      <c r="AZ24" s="362">
        <f t="shared" si="48"/>
        <v>7</v>
      </c>
    </row>
    <row r="25" spans="1:52" ht="15.6" customHeight="1" x14ac:dyDescent="0.2">
      <c r="A25" s="724">
        <v>19</v>
      </c>
      <c r="B25" s="357" t="s">
        <v>23</v>
      </c>
      <c r="C25" s="1370">
        <f>'8_2.1.22 SIS'!AV25</f>
        <v>1666</v>
      </c>
      <c r="D25" s="1368">
        <v>1276</v>
      </c>
      <c r="E25" s="1368">
        <f t="shared" si="28"/>
        <v>280.72000000000003</v>
      </c>
      <c r="F25" s="1541">
        <v>696</v>
      </c>
      <c r="G25" s="1368">
        <f t="shared" si="29"/>
        <v>41.76</v>
      </c>
      <c r="H25" s="1368">
        <v>242</v>
      </c>
      <c r="I25" s="1368">
        <f t="shared" si="30"/>
        <v>363</v>
      </c>
      <c r="J25" s="1368">
        <v>36</v>
      </c>
      <c r="K25" s="1368">
        <f t="shared" si="31"/>
        <v>21.599999999999998</v>
      </c>
      <c r="L25" s="1368">
        <f t="shared" si="9"/>
        <v>5834</v>
      </c>
      <c r="M25" s="358">
        <f t="shared" si="10"/>
        <v>0.15557000000000001</v>
      </c>
      <c r="N25" s="1368">
        <f t="shared" si="11"/>
        <v>259.17962</v>
      </c>
      <c r="O25" s="1368">
        <f t="shared" si="32"/>
        <v>966.25962000000004</v>
      </c>
      <c r="P25" s="1368">
        <f t="shared" si="12"/>
        <v>2632.2596199999998</v>
      </c>
      <c r="Q25" s="1375">
        <f t="shared" si="33"/>
        <v>4015</v>
      </c>
      <c r="R25" s="1375">
        <f t="shared" si="13"/>
        <v>10568522</v>
      </c>
      <c r="S25" s="1375">
        <f>'6_Local Deduct Calc'!J25</f>
        <v>3937965</v>
      </c>
      <c r="T25" s="1375">
        <f t="shared" si="34"/>
        <v>3937965</v>
      </c>
      <c r="U25" s="1376">
        <f t="shared" si="35"/>
        <v>6630557</v>
      </c>
      <c r="V25" s="359">
        <f t="shared" si="49"/>
        <v>0.62739999999999996</v>
      </c>
      <c r="W25" s="359">
        <f t="shared" si="36"/>
        <v>0.37259999999999999</v>
      </c>
      <c r="X25" s="360">
        <f t="shared" si="14"/>
        <v>2363.7244897959185</v>
      </c>
      <c r="Y25" s="1375">
        <f>'7_Local Revenue'!AS25</f>
        <v>8086255</v>
      </c>
      <c r="Z25" s="1375">
        <f t="shared" si="37"/>
        <v>4148290</v>
      </c>
      <c r="AA25" s="101">
        <f t="shared" si="38"/>
        <v>0</v>
      </c>
      <c r="AB25" s="101">
        <f t="shared" si="15"/>
        <v>3593297.4800000004</v>
      </c>
      <c r="AC25" s="101">
        <f t="shared" si="16"/>
        <v>3593297.4800000004</v>
      </c>
      <c r="AD25" s="1375">
        <f t="shared" si="17"/>
        <v>2302843.7426025602</v>
      </c>
      <c r="AE25" s="1381">
        <f t="shared" si="39"/>
        <v>1290454</v>
      </c>
      <c r="AF25" s="101">
        <f t="shared" si="18"/>
        <v>775</v>
      </c>
      <c r="AG25" s="361">
        <f t="shared" si="40"/>
        <v>0.35909999999999997</v>
      </c>
      <c r="AH25" s="1381">
        <f t="shared" si="19"/>
        <v>7921011</v>
      </c>
      <c r="AI25" s="101">
        <f t="shared" si="20"/>
        <v>4755</v>
      </c>
      <c r="AJ25" s="1381">
        <f>'3A_Level 3'!J25</f>
        <v>287679</v>
      </c>
      <c r="AK25" s="101">
        <f t="shared" si="21"/>
        <v>172.6764705882353</v>
      </c>
      <c r="AL25" s="1381">
        <f t="shared" si="41"/>
        <v>8208690</v>
      </c>
      <c r="AM25" s="101">
        <f t="shared" si="22"/>
        <v>4927.1848739495799</v>
      </c>
      <c r="AN25" s="1383">
        <f>'3A_Level 3'!K25</f>
        <v>1796125</v>
      </c>
      <c r="AO25" s="363">
        <f t="shared" si="23"/>
        <v>1078.1062424969989</v>
      </c>
      <c r="AP25" s="1381">
        <f t="shared" si="42"/>
        <v>9717136</v>
      </c>
      <c r="AQ25" s="101">
        <f t="shared" si="24"/>
        <v>5832.6146458583435</v>
      </c>
      <c r="AR25" s="361">
        <f t="shared" si="43"/>
        <v>0.56336453562731004</v>
      </c>
      <c r="AS25" s="362">
        <f t="shared" si="44"/>
        <v>51</v>
      </c>
      <c r="AT25" s="101">
        <f t="shared" si="25"/>
        <v>7531262.4800000004</v>
      </c>
      <c r="AU25" s="101">
        <f t="shared" si="26"/>
        <v>4520.57</v>
      </c>
      <c r="AV25" s="362">
        <f t="shared" si="45"/>
        <v>17</v>
      </c>
      <c r="AW25" s="361">
        <f t="shared" si="46"/>
        <v>0.43663546437269002</v>
      </c>
      <c r="AX25" s="363">
        <f t="shared" si="47"/>
        <v>17248398.48</v>
      </c>
      <c r="AY25" s="363">
        <f t="shared" si="27"/>
        <v>10353.180360144059</v>
      </c>
      <c r="AZ25" s="362">
        <f t="shared" si="48"/>
        <v>15</v>
      </c>
    </row>
    <row r="26" spans="1:52" ht="15.6" customHeight="1" x14ac:dyDescent="0.2">
      <c r="A26" s="725">
        <v>20</v>
      </c>
      <c r="B26" s="726" t="s">
        <v>24</v>
      </c>
      <c r="C26" s="1371">
        <f>'8_2.1.22 SIS'!AV26</f>
        <v>5448</v>
      </c>
      <c r="D26" s="1372">
        <v>3975</v>
      </c>
      <c r="E26" s="1372">
        <f t="shared" si="28"/>
        <v>874.5</v>
      </c>
      <c r="F26" s="1542">
        <v>2219</v>
      </c>
      <c r="G26" s="1372">
        <f t="shared" si="29"/>
        <v>133.13999999999999</v>
      </c>
      <c r="H26" s="1372">
        <v>895</v>
      </c>
      <c r="I26" s="1372">
        <f t="shared" si="30"/>
        <v>1342.5</v>
      </c>
      <c r="J26" s="1372">
        <v>110</v>
      </c>
      <c r="K26" s="1372">
        <f t="shared" si="31"/>
        <v>66</v>
      </c>
      <c r="L26" s="1372">
        <f t="shared" si="9"/>
        <v>2052</v>
      </c>
      <c r="M26" s="727">
        <f t="shared" si="10"/>
        <v>5.4719999999999998E-2</v>
      </c>
      <c r="N26" s="1372">
        <f t="shared" si="11"/>
        <v>298.11455999999998</v>
      </c>
      <c r="O26" s="1372">
        <f t="shared" si="32"/>
        <v>2714.2545599999999</v>
      </c>
      <c r="P26" s="1374">
        <f t="shared" si="12"/>
        <v>8162.2545599999994</v>
      </c>
      <c r="Q26" s="1377">
        <f t="shared" si="33"/>
        <v>4015</v>
      </c>
      <c r="R26" s="1377">
        <f t="shared" si="13"/>
        <v>32771452</v>
      </c>
      <c r="S26" s="1377">
        <f>'6_Local Deduct Calc'!J26</f>
        <v>6317499</v>
      </c>
      <c r="T26" s="1377">
        <f t="shared" si="34"/>
        <v>6317499</v>
      </c>
      <c r="U26" s="1378">
        <f t="shared" si="35"/>
        <v>26453953</v>
      </c>
      <c r="V26" s="728">
        <f t="shared" si="49"/>
        <v>0.80720000000000003</v>
      </c>
      <c r="W26" s="649">
        <f t="shared" si="36"/>
        <v>0.1928</v>
      </c>
      <c r="X26" s="650">
        <f t="shared" si="14"/>
        <v>1159.5996696035243</v>
      </c>
      <c r="Y26" s="1377">
        <f>'7_Local Revenue'!AS26</f>
        <v>17429232</v>
      </c>
      <c r="Z26" s="1377">
        <f t="shared" si="37"/>
        <v>11111733</v>
      </c>
      <c r="AA26" s="729">
        <f t="shared" si="38"/>
        <v>0</v>
      </c>
      <c r="AB26" s="729">
        <f t="shared" si="15"/>
        <v>11142293.680000002</v>
      </c>
      <c r="AC26" s="729">
        <f t="shared" si="16"/>
        <v>11111733</v>
      </c>
      <c r="AD26" s="1377">
        <f t="shared" si="17"/>
        <v>3684828.4505279996</v>
      </c>
      <c r="AE26" s="1382">
        <f t="shared" si="39"/>
        <v>7426905</v>
      </c>
      <c r="AF26" s="729">
        <f t="shared" si="18"/>
        <v>1363</v>
      </c>
      <c r="AG26" s="730">
        <f t="shared" si="40"/>
        <v>0.66839999999999999</v>
      </c>
      <c r="AH26" s="1382">
        <f t="shared" si="19"/>
        <v>33880858</v>
      </c>
      <c r="AI26" s="729">
        <f t="shared" si="20"/>
        <v>6219</v>
      </c>
      <c r="AJ26" s="1382">
        <f>'3A_Level 3'!J26</f>
        <v>544800</v>
      </c>
      <c r="AK26" s="729">
        <f t="shared" si="21"/>
        <v>100</v>
      </c>
      <c r="AL26" s="1382">
        <f t="shared" si="41"/>
        <v>34425658</v>
      </c>
      <c r="AM26" s="729">
        <f t="shared" si="22"/>
        <v>6318.9533773861967</v>
      </c>
      <c r="AN26" s="1384">
        <f>'3A_Level 3'!K26</f>
        <v>3738254</v>
      </c>
      <c r="AO26" s="732">
        <f t="shared" si="23"/>
        <v>686.16997063142435</v>
      </c>
      <c r="AP26" s="1382">
        <f t="shared" si="42"/>
        <v>37619112</v>
      </c>
      <c r="AQ26" s="729">
        <f t="shared" si="24"/>
        <v>6905.1233480176215</v>
      </c>
      <c r="AR26" s="730">
        <f t="shared" si="43"/>
        <v>0.6833831731613943</v>
      </c>
      <c r="AS26" s="731">
        <f t="shared" si="44"/>
        <v>14</v>
      </c>
      <c r="AT26" s="729">
        <f t="shared" si="25"/>
        <v>17429232</v>
      </c>
      <c r="AU26" s="729">
        <f t="shared" si="26"/>
        <v>3199.2</v>
      </c>
      <c r="AV26" s="731">
        <f t="shared" si="45"/>
        <v>58</v>
      </c>
      <c r="AW26" s="730">
        <f t="shared" si="46"/>
        <v>0.3166168268386057</v>
      </c>
      <c r="AX26" s="732">
        <f t="shared" si="47"/>
        <v>55048344</v>
      </c>
      <c r="AY26" s="732">
        <f t="shared" si="27"/>
        <v>10104.321585903084</v>
      </c>
      <c r="AZ26" s="731">
        <f t="shared" si="48"/>
        <v>20</v>
      </c>
    </row>
    <row r="27" spans="1:52" ht="15.6" customHeight="1" x14ac:dyDescent="0.2">
      <c r="A27" s="724">
        <v>21</v>
      </c>
      <c r="B27" s="357" t="s">
        <v>25</v>
      </c>
      <c r="C27" s="1368">
        <f>'8_2.1.22 SIS'!AV27</f>
        <v>2717</v>
      </c>
      <c r="D27" s="1368">
        <v>2273</v>
      </c>
      <c r="E27" s="1368">
        <f t="shared" si="28"/>
        <v>500.06</v>
      </c>
      <c r="F27" s="1541">
        <v>1180</v>
      </c>
      <c r="G27" s="1368">
        <f t="shared" si="29"/>
        <v>70.8</v>
      </c>
      <c r="H27" s="1368">
        <v>470</v>
      </c>
      <c r="I27" s="1368">
        <f t="shared" si="30"/>
        <v>705</v>
      </c>
      <c r="J27" s="1368">
        <v>111</v>
      </c>
      <c r="K27" s="1368">
        <f t="shared" si="31"/>
        <v>66.599999999999994</v>
      </c>
      <c r="L27" s="1369">
        <f t="shared" si="9"/>
        <v>4783</v>
      </c>
      <c r="M27" s="358">
        <f t="shared" si="10"/>
        <v>0.12755</v>
      </c>
      <c r="N27" s="1368">
        <f t="shared" si="11"/>
        <v>346.55334999999997</v>
      </c>
      <c r="O27" s="1368">
        <f t="shared" si="32"/>
        <v>1689.0133499999999</v>
      </c>
      <c r="P27" s="1368">
        <f t="shared" si="12"/>
        <v>4406.0133500000002</v>
      </c>
      <c r="Q27" s="1375">
        <f t="shared" si="33"/>
        <v>4015</v>
      </c>
      <c r="R27" s="1375">
        <f t="shared" si="13"/>
        <v>17690144</v>
      </c>
      <c r="S27" s="1375">
        <f>'6_Local Deduct Calc'!J27</f>
        <v>3486373</v>
      </c>
      <c r="T27" s="1375">
        <f t="shared" si="34"/>
        <v>3486373</v>
      </c>
      <c r="U27" s="1376">
        <f t="shared" si="35"/>
        <v>14203771</v>
      </c>
      <c r="V27" s="359">
        <f t="shared" si="49"/>
        <v>0.80289999999999995</v>
      </c>
      <c r="W27" s="359">
        <f t="shared" si="36"/>
        <v>0.1971</v>
      </c>
      <c r="X27" s="360">
        <f t="shared" si="14"/>
        <v>1283.17004048583</v>
      </c>
      <c r="Y27" s="1375">
        <f>'7_Local Revenue'!AS27</f>
        <v>8929571</v>
      </c>
      <c r="Z27" s="1375">
        <f t="shared" si="37"/>
        <v>5443198</v>
      </c>
      <c r="AA27" s="101">
        <f t="shared" si="38"/>
        <v>0</v>
      </c>
      <c r="AB27" s="101">
        <f t="shared" si="15"/>
        <v>6014648.9600000009</v>
      </c>
      <c r="AC27" s="101">
        <f t="shared" si="16"/>
        <v>5443198</v>
      </c>
      <c r="AD27" s="1375">
        <f t="shared" si="17"/>
        <v>1845309.4403759998</v>
      </c>
      <c r="AE27" s="1381">
        <f t="shared" si="39"/>
        <v>3597889</v>
      </c>
      <c r="AF27" s="101">
        <f t="shared" si="18"/>
        <v>1324</v>
      </c>
      <c r="AG27" s="361">
        <f t="shared" si="40"/>
        <v>0.66100000000000003</v>
      </c>
      <c r="AH27" s="1381">
        <f t="shared" si="19"/>
        <v>17801660</v>
      </c>
      <c r="AI27" s="101">
        <f t="shared" si="20"/>
        <v>6552</v>
      </c>
      <c r="AJ27" s="1381">
        <f>'3A_Level 3'!J27</f>
        <v>469162</v>
      </c>
      <c r="AK27" s="101">
        <f t="shared" si="21"/>
        <v>172.67648141332353</v>
      </c>
      <c r="AL27" s="1381">
        <f t="shared" si="41"/>
        <v>18270822</v>
      </c>
      <c r="AM27" s="101">
        <f t="shared" si="22"/>
        <v>6724.6308428413695</v>
      </c>
      <c r="AN27" s="1383">
        <f>'3A_Level 3'!K27</f>
        <v>2127483</v>
      </c>
      <c r="AO27" s="363">
        <f t="shared" si="23"/>
        <v>783.02649981597347</v>
      </c>
      <c r="AP27" s="1381">
        <f t="shared" si="42"/>
        <v>19929143</v>
      </c>
      <c r="AQ27" s="101">
        <f t="shared" si="24"/>
        <v>7334.9808612440193</v>
      </c>
      <c r="AR27" s="361">
        <f t="shared" si="43"/>
        <v>0.69057626753569135</v>
      </c>
      <c r="AS27" s="362">
        <f t="shared" si="44"/>
        <v>11</v>
      </c>
      <c r="AT27" s="101">
        <f t="shared" si="25"/>
        <v>8929571</v>
      </c>
      <c r="AU27" s="101">
        <f t="shared" si="26"/>
        <v>3286.56</v>
      </c>
      <c r="AV27" s="362">
        <f t="shared" si="45"/>
        <v>55</v>
      </c>
      <c r="AW27" s="361">
        <f t="shared" si="46"/>
        <v>0.30942373246430871</v>
      </c>
      <c r="AX27" s="363">
        <f t="shared" si="47"/>
        <v>28858714</v>
      </c>
      <c r="AY27" s="363">
        <f t="shared" si="27"/>
        <v>10621.536253220464</v>
      </c>
      <c r="AZ27" s="362">
        <f t="shared" si="48"/>
        <v>11</v>
      </c>
    </row>
    <row r="28" spans="1:52" ht="15.6" customHeight="1" x14ac:dyDescent="0.2">
      <c r="A28" s="724">
        <v>22</v>
      </c>
      <c r="B28" s="357" t="s">
        <v>26</v>
      </c>
      <c r="C28" s="1370">
        <f>'8_2.1.22 SIS'!AV28</f>
        <v>2776</v>
      </c>
      <c r="D28" s="1368">
        <v>2096</v>
      </c>
      <c r="E28" s="1368">
        <f t="shared" si="28"/>
        <v>461.12</v>
      </c>
      <c r="F28" s="1541">
        <v>1998</v>
      </c>
      <c r="G28" s="1368">
        <f t="shared" si="29"/>
        <v>119.88</v>
      </c>
      <c r="H28" s="1368">
        <v>564</v>
      </c>
      <c r="I28" s="1368">
        <f t="shared" si="30"/>
        <v>846</v>
      </c>
      <c r="J28" s="1368">
        <v>10</v>
      </c>
      <c r="K28" s="1368">
        <f t="shared" si="31"/>
        <v>6</v>
      </c>
      <c r="L28" s="1368">
        <f t="shared" si="9"/>
        <v>4724</v>
      </c>
      <c r="M28" s="358">
        <f t="shared" si="10"/>
        <v>0.12597</v>
      </c>
      <c r="N28" s="1368">
        <f t="shared" si="11"/>
        <v>349.69272000000001</v>
      </c>
      <c r="O28" s="1368">
        <f t="shared" si="32"/>
        <v>1782.69272</v>
      </c>
      <c r="P28" s="1368">
        <f t="shared" si="12"/>
        <v>4558.69272</v>
      </c>
      <c r="Q28" s="1375">
        <f t="shared" si="33"/>
        <v>4015</v>
      </c>
      <c r="R28" s="1375">
        <f t="shared" si="13"/>
        <v>18303151</v>
      </c>
      <c r="S28" s="1375">
        <f>'6_Local Deduct Calc'!J28</f>
        <v>2214987</v>
      </c>
      <c r="T28" s="1375">
        <f t="shared" si="34"/>
        <v>2214987</v>
      </c>
      <c r="U28" s="1376">
        <f t="shared" si="35"/>
        <v>16088164</v>
      </c>
      <c r="V28" s="359">
        <f t="shared" si="49"/>
        <v>0.879</v>
      </c>
      <c r="W28" s="359">
        <f t="shared" si="36"/>
        <v>0.121</v>
      </c>
      <c r="X28" s="360">
        <f t="shared" si="14"/>
        <v>797.90597982708937</v>
      </c>
      <c r="Y28" s="1375">
        <f>'7_Local Revenue'!AS28</f>
        <v>7296253</v>
      </c>
      <c r="Z28" s="1375">
        <f t="shared" si="37"/>
        <v>5081266</v>
      </c>
      <c r="AA28" s="101">
        <f t="shared" si="38"/>
        <v>0</v>
      </c>
      <c r="AB28" s="101">
        <f t="shared" si="15"/>
        <v>6223071.3400000008</v>
      </c>
      <c r="AC28" s="101">
        <f t="shared" si="16"/>
        <v>5081266</v>
      </c>
      <c r="AD28" s="1375">
        <f t="shared" si="17"/>
        <v>1057513.0799199999</v>
      </c>
      <c r="AE28" s="1381">
        <f t="shared" si="39"/>
        <v>4023753</v>
      </c>
      <c r="AF28" s="101">
        <f t="shared" si="18"/>
        <v>1449</v>
      </c>
      <c r="AG28" s="361">
        <f t="shared" si="40"/>
        <v>0.79190000000000005</v>
      </c>
      <c r="AH28" s="1381">
        <f t="shared" si="19"/>
        <v>20111917</v>
      </c>
      <c r="AI28" s="101">
        <f t="shared" si="20"/>
        <v>7245</v>
      </c>
      <c r="AJ28" s="1381">
        <f>'3A_Level 3'!J28</f>
        <v>479350</v>
      </c>
      <c r="AK28" s="101">
        <f t="shared" si="21"/>
        <v>172.6765129682997</v>
      </c>
      <c r="AL28" s="1381">
        <f t="shared" si="41"/>
        <v>20591267</v>
      </c>
      <c r="AM28" s="101">
        <f t="shared" si="22"/>
        <v>7417.6033861671467</v>
      </c>
      <c r="AN28" s="1383">
        <f>'3A_Level 3'!K28</f>
        <v>1857245</v>
      </c>
      <c r="AO28" s="363">
        <f t="shared" si="23"/>
        <v>669.03638328530258</v>
      </c>
      <c r="AP28" s="1381">
        <f t="shared" si="42"/>
        <v>21969162</v>
      </c>
      <c r="AQ28" s="101">
        <f t="shared" si="24"/>
        <v>7913.9632564841495</v>
      </c>
      <c r="AR28" s="361">
        <f t="shared" si="43"/>
        <v>0.75068684315599143</v>
      </c>
      <c r="AS28" s="362">
        <f t="shared" si="44"/>
        <v>2</v>
      </c>
      <c r="AT28" s="101">
        <f t="shared" si="25"/>
        <v>7296253</v>
      </c>
      <c r="AU28" s="101">
        <f t="shared" si="26"/>
        <v>2628.33</v>
      </c>
      <c r="AV28" s="362">
        <f t="shared" si="45"/>
        <v>68</v>
      </c>
      <c r="AW28" s="361">
        <f t="shared" si="46"/>
        <v>0.24931315684400854</v>
      </c>
      <c r="AX28" s="363">
        <f t="shared" si="47"/>
        <v>29265415</v>
      </c>
      <c r="AY28" s="363">
        <f t="shared" si="27"/>
        <v>10542.296469740633</v>
      </c>
      <c r="AZ28" s="362">
        <f t="shared" si="48"/>
        <v>13</v>
      </c>
    </row>
    <row r="29" spans="1:52" ht="15.6" customHeight="1" x14ac:dyDescent="0.2">
      <c r="A29" s="724">
        <v>23</v>
      </c>
      <c r="B29" s="357" t="s">
        <v>27</v>
      </c>
      <c r="C29" s="1370">
        <f>'8_2.1.22 SIS'!AV29</f>
        <v>11216</v>
      </c>
      <c r="D29" s="1368">
        <v>8377</v>
      </c>
      <c r="E29" s="1368">
        <f t="shared" si="28"/>
        <v>1842.94</v>
      </c>
      <c r="F29" s="1541">
        <v>5491</v>
      </c>
      <c r="G29" s="1368">
        <f t="shared" si="29"/>
        <v>329.46</v>
      </c>
      <c r="H29" s="1368">
        <v>1603</v>
      </c>
      <c r="I29" s="1368">
        <f t="shared" si="30"/>
        <v>2404.5</v>
      </c>
      <c r="J29" s="1368">
        <v>366</v>
      </c>
      <c r="K29" s="1368">
        <f t="shared" si="31"/>
        <v>219.6</v>
      </c>
      <c r="L29" s="1368">
        <f t="shared" si="9"/>
        <v>0</v>
      </c>
      <c r="M29" s="358">
        <f t="shared" si="10"/>
        <v>0</v>
      </c>
      <c r="N29" s="1368">
        <f t="shared" si="11"/>
        <v>0</v>
      </c>
      <c r="O29" s="1368">
        <f t="shared" si="32"/>
        <v>4796.5</v>
      </c>
      <c r="P29" s="1368">
        <f t="shared" si="12"/>
        <v>16012.5</v>
      </c>
      <c r="Q29" s="1375">
        <f t="shared" si="33"/>
        <v>4015</v>
      </c>
      <c r="R29" s="1375">
        <f t="shared" si="13"/>
        <v>64290188</v>
      </c>
      <c r="S29" s="1375">
        <f>'6_Local Deduct Calc'!J29</f>
        <v>17505052</v>
      </c>
      <c r="T29" s="1375">
        <f t="shared" si="34"/>
        <v>17505052</v>
      </c>
      <c r="U29" s="1376">
        <f t="shared" si="35"/>
        <v>46785136</v>
      </c>
      <c r="V29" s="359">
        <f t="shared" si="49"/>
        <v>0.72770000000000001</v>
      </c>
      <c r="W29" s="359">
        <f t="shared" si="36"/>
        <v>0.27229999999999999</v>
      </c>
      <c r="X29" s="360">
        <f t="shared" si="14"/>
        <v>1560.7214693295293</v>
      </c>
      <c r="Y29" s="1375">
        <f>'7_Local Revenue'!AS29</f>
        <v>49665985</v>
      </c>
      <c r="Z29" s="1375">
        <f t="shared" si="37"/>
        <v>32160933</v>
      </c>
      <c r="AA29" s="101">
        <f t="shared" si="38"/>
        <v>0</v>
      </c>
      <c r="AB29" s="101">
        <f t="shared" si="15"/>
        <v>21858663.920000002</v>
      </c>
      <c r="AC29" s="101">
        <f t="shared" si="16"/>
        <v>21858663.920000002</v>
      </c>
      <c r="AD29" s="1375">
        <f t="shared" si="17"/>
        <v>10237636.39891552</v>
      </c>
      <c r="AE29" s="1381">
        <f t="shared" si="39"/>
        <v>11621028</v>
      </c>
      <c r="AF29" s="101">
        <f t="shared" si="18"/>
        <v>1036</v>
      </c>
      <c r="AG29" s="361">
        <f t="shared" si="40"/>
        <v>0.53159999999999996</v>
      </c>
      <c r="AH29" s="1381">
        <f t="shared" si="19"/>
        <v>58406164</v>
      </c>
      <c r="AI29" s="101">
        <f t="shared" si="20"/>
        <v>5207</v>
      </c>
      <c r="AJ29" s="1381">
        <f>'3A_Level 3'!J29</f>
        <v>1936740</v>
      </c>
      <c r="AK29" s="101">
        <f t="shared" si="21"/>
        <v>172.67653352353781</v>
      </c>
      <c r="AL29" s="1381">
        <f t="shared" si="41"/>
        <v>60342904</v>
      </c>
      <c r="AM29" s="101">
        <f t="shared" si="22"/>
        <v>5380.0734664764623</v>
      </c>
      <c r="AN29" s="1383">
        <f>'3A_Level 3'!K29</f>
        <v>9659853</v>
      </c>
      <c r="AO29" s="363">
        <f t="shared" si="23"/>
        <v>861.25650855920117</v>
      </c>
      <c r="AP29" s="1381">
        <f t="shared" si="42"/>
        <v>68066017</v>
      </c>
      <c r="AQ29" s="101">
        <f t="shared" si="24"/>
        <v>6068.6534415121259</v>
      </c>
      <c r="AR29" s="361">
        <f t="shared" si="43"/>
        <v>0.63358639317000731</v>
      </c>
      <c r="AS29" s="362">
        <f t="shared" si="44"/>
        <v>32</v>
      </c>
      <c r="AT29" s="101">
        <f t="shared" si="25"/>
        <v>39363715.920000002</v>
      </c>
      <c r="AU29" s="101">
        <f t="shared" si="26"/>
        <v>3509.6</v>
      </c>
      <c r="AV29" s="362">
        <f t="shared" si="45"/>
        <v>43</v>
      </c>
      <c r="AW29" s="361">
        <f t="shared" si="46"/>
        <v>0.36641360682999269</v>
      </c>
      <c r="AX29" s="363">
        <f t="shared" si="47"/>
        <v>107429732.92</v>
      </c>
      <c r="AY29" s="363">
        <f t="shared" si="27"/>
        <v>9578.2572146932962</v>
      </c>
      <c r="AZ29" s="362">
        <f t="shared" si="48"/>
        <v>45</v>
      </c>
    </row>
    <row r="30" spans="1:52" ht="15.6" customHeight="1" x14ac:dyDescent="0.2">
      <c r="A30" s="724">
        <v>24</v>
      </c>
      <c r="B30" s="357" t="s">
        <v>28</v>
      </c>
      <c r="C30" s="1370">
        <f>'8_2.1.22 SIS'!AV30</f>
        <v>4192</v>
      </c>
      <c r="D30" s="1368">
        <v>3330</v>
      </c>
      <c r="E30" s="1368">
        <f t="shared" si="28"/>
        <v>732.6</v>
      </c>
      <c r="F30" s="1541">
        <v>1393.5</v>
      </c>
      <c r="G30" s="1368">
        <f t="shared" si="29"/>
        <v>83.61</v>
      </c>
      <c r="H30" s="1368">
        <v>495</v>
      </c>
      <c r="I30" s="1368">
        <f t="shared" si="30"/>
        <v>742.5</v>
      </c>
      <c r="J30" s="1368">
        <v>143</v>
      </c>
      <c r="K30" s="1368">
        <f t="shared" si="31"/>
        <v>85.8</v>
      </c>
      <c r="L30" s="1368">
        <f t="shared" si="9"/>
        <v>3308</v>
      </c>
      <c r="M30" s="358">
        <f t="shared" si="10"/>
        <v>8.8209999999999997E-2</v>
      </c>
      <c r="N30" s="1368">
        <f t="shared" si="11"/>
        <v>369.77632</v>
      </c>
      <c r="O30" s="1368">
        <f t="shared" si="32"/>
        <v>2014.2863199999999</v>
      </c>
      <c r="P30" s="1368">
        <f t="shared" si="12"/>
        <v>6206.2863200000002</v>
      </c>
      <c r="Q30" s="1375">
        <f t="shared" si="33"/>
        <v>4015</v>
      </c>
      <c r="R30" s="1375">
        <f t="shared" si="13"/>
        <v>24918240</v>
      </c>
      <c r="S30" s="1375">
        <f>'6_Local Deduct Calc'!J30</f>
        <v>18344532</v>
      </c>
      <c r="T30" s="1375">
        <f t="shared" si="34"/>
        <v>18344532</v>
      </c>
      <c r="U30" s="1376">
        <f t="shared" si="35"/>
        <v>6573708</v>
      </c>
      <c r="V30" s="359">
        <f t="shared" si="49"/>
        <v>0.26379999999999998</v>
      </c>
      <c r="W30" s="359">
        <f t="shared" si="36"/>
        <v>0.73619999999999997</v>
      </c>
      <c r="X30" s="360">
        <f t="shared" si="14"/>
        <v>4376.0811068702287</v>
      </c>
      <c r="Y30" s="1375">
        <f>'7_Local Revenue'!AS30</f>
        <v>69280136</v>
      </c>
      <c r="Z30" s="1375">
        <f t="shared" si="37"/>
        <v>50935604</v>
      </c>
      <c r="AA30" s="101">
        <f t="shared" si="38"/>
        <v>0</v>
      </c>
      <c r="AB30" s="101">
        <f t="shared" si="15"/>
        <v>8472201.6000000015</v>
      </c>
      <c r="AC30" s="101">
        <f t="shared" si="16"/>
        <v>8472201.6000000015</v>
      </c>
      <c r="AD30" s="1375">
        <f t="shared" si="17"/>
        <v>10728043.886822401</v>
      </c>
      <c r="AE30" s="1381">
        <f t="shared" si="39"/>
        <v>0</v>
      </c>
      <c r="AF30" s="101">
        <f t="shared" si="18"/>
        <v>0</v>
      </c>
      <c r="AG30" s="361">
        <f t="shared" si="40"/>
        <v>0</v>
      </c>
      <c r="AH30" s="1381">
        <f t="shared" si="19"/>
        <v>6573708</v>
      </c>
      <c r="AI30" s="101">
        <f t="shared" si="20"/>
        <v>1568</v>
      </c>
      <c r="AJ30" s="1381">
        <f>'3A_Level 3'!J30</f>
        <v>2073934</v>
      </c>
      <c r="AK30" s="101">
        <f t="shared" si="21"/>
        <v>494.73616412213738</v>
      </c>
      <c r="AL30" s="1381">
        <f t="shared" si="41"/>
        <v>8647642</v>
      </c>
      <c r="AM30" s="101">
        <f t="shared" si="22"/>
        <v>2062.8916984732823</v>
      </c>
      <c r="AN30" s="1383">
        <f>'3A_Level 3'!K30</f>
        <v>5654950</v>
      </c>
      <c r="AO30" s="363">
        <f t="shared" si="23"/>
        <v>1348.9861641221373</v>
      </c>
      <c r="AP30" s="1381">
        <f t="shared" si="42"/>
        <v>12228658</v>
      </c>
      <c r="AQ30" s="101">
        <f t="shared" si="24"/>
        <v>2917.1416984732823</v>
      </c>
      <c r="AR30" s="361">
        <f t="shared" si="43"/>
        <v>0.31319081455953435</v>
      </c>
      <c r="AS30" s="362">
        <f t="shared" si="44"/>
        <v>67</v>
      </c>
      <c r="AT30" s="101">
        <f t="shared" si="25"/>
        <v>26816733.600000001</v>
      </c>
      <c r="AU30" s="101">
        <f t="shared" si="26"/>
        <v>6397.12</v>
      </c>
      <c r="AV30" s="362">
        <f t="shared" si="45"/>
        <v>4</v>
      </c>
      <c r="AW30" s="361">
        <f t="shared" si="46"/>
        <v>0.68680918544046565</v>
      </c>
      <c r="AX30" s="363">
        <f t="shared" si="47"/>
        <v>39045391.600000001</v>
      </c>
      <c r="AY30" s="363">
        <f t="shared" si="27"/>
        <v>9314.2632633587782</v>
      </c>
      <c r="AZ30" s="362">
        <f t="shared" si="48"/>
        <v>56</v>
      </c>
    </row>
    <row r="31" spans="1:52" ht="15.6" customHeight="1" x14ac:dyDescent="0.2">
      <c r="A31" s="725">
        <v>25</v>
      </c>
      <c r="B31" s="726" t="s">
        <v>29</v>
      </c>
      <c r="C31" s="1371">
        <f>'8_2.1.22 SIS'!AV31</f>
        <v>2052</v>
      </c>
      <c r="D31" s="1372">
        <v>1336</v>
      </c>
      <c r="E31" s="1372">
        <f t="shared" si="28"/>
        <v>293.92</v>
      </c>
      <c r="F31" s="1542">
        <v>1434</v>
      </c>
      <c r="G31" s="1372">
        <f t="shared" si="29"/>
        <v>86.039999999999992</v>
      </c>
      <c r="H31" s="1372">
        <v>248</v>
      </c>
      <c r="I31" s="1372">
        <f t="shared" si="30"/>
        <v>372</v>
      </c>
      <c r="J31" s="1372">
        <v>96</v>
      </c>
      <c r="K31" s="1372">
        <f t="shared" si="31"/>
        <v>57.599999999999994</v>
      </c>
      <c r="L31" s="1372">
        <f t="shared" si="9"/>
        <v>5448</v>
      </c>
      <c r="M31" s="727">
        <f t="shared" si="10"/>
        <v>0.14527999999999999</v>
      </c>
      <c r="N31" s="1372">
        <f t="shared" si="11"/>
        <v>298.11455999999998</v>
      </c>
      <c r="O31" s="1372">
        <f t="shared" si="32"/>
        <v>1107.6745599999999</v>
      </c>
      <c r="P31" s="1374">
        <f t="shared" si="12"/>
        <v>3159.6745599999999</v>
      </c>
      <c r="Q31" s="1377">
        <f t="shared" si="33"/>
        <v>4015</v>
      </c>
      <c r="R31" s="1377">
        <f t="shared" si="13"/>
        <v>12686093</v>
      </c>
      <c r="S31" s="1377">
        <f>'6_Local Deduct Calc'!J31</f>
        <v>4011614</v>
      </c>
      <c r="T31" s="1377">
        <f t="shared" si="34"/>
        <v>4011614</v>
      </c>
      <c r="U31" s="1378">
        <f t="shared" si="35"/>
        <v>8674479</v>
      </c>
      <c r="V31" s="728">
        <f t="shared" si="49"/>
        <v>0.68379999999999996</v>
      </c>
      <c r="W31" s="649">
        <f t="shared" si="36"/>
        <v>0.31619999999999998</v>
      </c>
      <c r="X31" s="650">
        <f t="shared" si="14"/>
        <v>1954.977582846004</v>
      </c>
      <c r="Y31" s="1377">
        <f>'7_Local Revenue'!AS31</f>
        <v>11344714</v>
      </c>
      <c r="Z31" s="1377">
        <f t="shared" si="37"/>
        <v>7333100</v>
      </c>
      <c r="AA31" s="729">
        <f t="shared" si="38"/>
        <v>0</v>
      </c>
      <c r="AB31" s="729">
        <f t="shared" si="15"/>
        <v>4313271.62</v>
      </c>
      <c r="AC31" s="729">
        <f t="shared" si="16"/>
        <v>4313271.62</v>
      </c>
      <c r="AD31" s="1377">
        <f t="shared" si="17"/>
        <v>2345833.1563396803</v>
      </c>
      <c r="AE31" s="1382">
        <f t="shared" si="39"/>
        <v>1967438</v>
      </c>
      <c r="AF31" s="729">
        <f t="shared" si="18"/>
        <v>959</v>
      </c>
      <c r="AG31" s="730">
        <f t="shared" si="40"/>
        <v>0.45610000000000001</v>
      </c>
      <c r="AH31" s="1382">
        <f t="shared" si="19"/>
        <v>10641917</v>
      </c>
      <c r="AI31" s="729">
        <f t="shared" si="20"/>
        <v>5186</v>
      </c>
      <c r="AJ31" s="1382">
        <f>'3A_Level 3'!J31</f>
        <v>354332</v>
      </c>
      <c r="AK31" s="729">
        <f t="shared" si="21"/>
        <v>172.67641325536061</v>
      </c>
      <c r="AL31" s="1382">
        <f t="shared" si="41"/>
        <v>10996249</v>
      </c>
      <c r="AM31" s="729">
        <f t="shared" si="22"/>
        <v>5358.7958089668618</v>
      </c>
      <c r="AN31" s="1384">
        <f>'3A_Level 3'!K31</f>
        <v>1695786</v>
      </c>
      <c r="AO31" s="732">
        <f t="shared" si="23"/>
        <v>826.40643274853801</v>
      </c>
      <c r="AP31" s="1382">
        <f t="shared" si="42"/>
        <v>12337703</v>
      </c>
      <c r="AQ31" s="729">
        <f t="shared" si="24"/>
        <v>6012.5258284600386</v>
      </c>
      <c r="AR31" s="730">
        <f t="shared" si="43"/>
        <v>0.59710345237469087</v>
      </c>
      <c r="AS31" s="731">
        <f t="shared" si="44"/>
        <v>41</v>
      </c>
      <c r="AT31" s="729">
        <f t="shared" si="25"/>
        <v>8324885.6200000001</v>
      </c>
      <c r="AU31" s="729">
        <f t="shared" si="26"/>
        <v>4056.96</v>
      </c>
      <c r="AV31" s="731">
        <f t="shared" si="45"/>
        <v>25</v>
      </c>
      <c r="AW31" s="730">
        <f t="shared" si="46"/>
        <v>0.40289654762530908</v>
      </c>
      <c r="AX31" s="732">
        <f t="shared" si="47"/>
        <v>20662588.620000001</v>
      </c>
      <c r="AY31" s="732">
        <f t="shared" si="27"/>
        <v>10069.487631578948</v>
      </c>
      <c r="AZ31" s="731">
        <f t="shared" si="48"/>
        <v>23</v>
      </c>
    </row>
    <row r="32" spans="1:52" ht="15.6" customHeight="1" x14ac:dyDescent="0.2">
      <c r="A32" s="724">
        <v>26</v>
      </c>
      <c r="B32" s="357" t="s">
        <v>30</v>
      </c>
      <c r="C32" s="1368">
        <f>'8_2.1.22 SIS'!AV32</f>
        <v>48447</v>
      </c>
      <c r="D32" s="1368">
        <v>40848</v>
      </c>
      <c r="E32" s="1368">
        <f t="shared" si="28"/>
        <v>8986.56</v>
      </c>
      <c r="F32" s="1541">
        <v>18380</v>
      </c>
      <c r="G32" s="1368">
        <f t="shared" si="29"/>
        <v>1102.8</v>
      </c>
      <c r="H32" s="1368">
        <v>6468</v>
      </c>
      <c r="I32" s="1368">
        <f t="shared" si="30"/>
        <v>9702</v>
      </c>
      <c r="J32" s="1368">
        <v>2763</v>
      </c>
      <c r="K32" s="1368">
        <f t="shared" si="31"/>
        <v>1657.8</v>
      </c>
      <c r="L32" s="1369">
        <f t="shared" si="9"/>
        <v>0</v>
      </c>
      <c r="M32" s="358">
        <f t="shared" si="10"/>
        <v>0</v>
      </c>
      <c r="N32" s="1368">
        <f t="shared" si="11"/>
        <v>0</v>
      </c>
      <c r="O32" s="1368">
        <f t="shared" si="32"/>
        <v>21449.16</v>
      </c>
      <c r="P32" s="1368">
        <f t="shared" si="12"/>
        <v>69896.160000000003</v>
      </c>
      <c r="Q32" s="1375">
        <f t="shared" si="33"/>
        <v>4015</v>
      </c>
      <c r="R32" s="1375">
        <f t="shared" si="13"/>
        <v>280633082</v>
      </c>
      <c r="S32" s="1375">
        <f>'6_Local Deduct Calc'!J32</f>
        <v>128185051</v>
      </c>
      <c r="T32" s="1375">
        <f t="shared" si="34"/>
        <v>128185051</v>
      </c>
      <c r="U32" s="1376">
        <f t="shared" si="35"/>
        <v>152448031</v>
      </c>
      <c r="V32" s="359">
        <f t="shared" si="49"/>
        <v>0.54320000000000002</v>
      </c>
      <c r="W32" s="359">
        <f t="shared" si="36"/>
        <v>0.45679999999999998</v>
      </c>
      <c r="X32" s="360">
        <f t="shared" si="14"/>
        <v>2645.8821186038349</v>
      </c>
      <c r="Y32" s="1375">
        <f>'7_Local Revenue'!AS32</f>
        <v>352188638</v>
      </c>
      <c r="Z32" s="1375">
        <f t="shared" si="37"/>
        <v>224003587</v>
      </c>
      <c r="AA32" s="101">
        <f t="shared" si="38"/>
        <v>0</v>
      </c>
      <c r="AB32" s="101">
        <f t="shared" si="15"/>
        <v>95415247.88000001</v>
      </c>
      <c r="AC32" s="101">
        <f t="shared" si="16"/>
        <v>95415247.88000001</v>
      </c>
      <c r="AD32" s="1375">
        <f t="shared" si="17"/>
        <v>74967378.598324478</v>
      </c>
      <c r="AE32" s="1381">
        <f t="shared" si="39"/>
        <v>20447869</v>
      </c>
      <c r="AF32" s="101">
        <f t="shared" si="18"/>
        <v>422</v>
      </c>
      <c r="AG32" s="361">
        <f t="shared" si="40"/>
        <v>0.21429999999999999</v>
      </c>
      <c r="AH32" s="1381">
        <f t="shared" si="19"/>
        <v>172895900</v>
      </c>
      <c r="AI32" s="101">
        <f t="shared" si="20"/>
        <v>3569</v>
      </c>
      <c r="AJ32" s="1381">
        <f>'3A_Level 3'!J32</f>
        <v>19742447</v>
      </c>
      <c r="AK32" s="101">
        <f t="shared" si="21"/>
        <v>407.50607880776931</v>
      </c>
      <c r="AL32" s="1381">
        <f t="shared" si="41"/>
        <v>192638347</v>
      </c>
      <c r="AM32" s="101">
        <f t="shared" si="22"/>
        <v>3976.2698825520674</v>
      </c>
      <c r="AN32" s="1383">
        <f>'3A_Level 3'!K32</f>
        <v>60284350</v>
      </c>
      <c r="AO32" s="363">
        <f t="shared" si="23"/>
        <v>1244.3360786013582</v>
      </c>
      <c r="AP32" s="1381">
        <f t="shared" si="42"/>
        <v>233180250</v>
      </c>
      <c r="AQ32" s="101">
        <f t="shared" si="24"/>
        <v>4813.0998823456557</v>
      </c>
      <c r="AR32" s="361">
        <f t="shared" si="43"/>
        <v>0.51048638251288225</v>
      </c>
      <c r="AS32" s="362">
        <f t="shared" si="44"/>
        <v>55</v>
      </c>
      <c r="AT32" s="101">
        <f t="shared" si="25"/>
        <v>223600298.88</v>
      </c>
      <c r="AU32" s="101">
        <f t="shared" si="26"/>
        <v>4615.3599999999997</v>
      </c>
      <c r="AV32" s="362">
        <f t="shared" si="45"/>
        <v>16</v>
      </c>
      <c r="AW32" s="361">
        <f t="shared" si="46"/>
        <v>0.48951361748711769</v>
      </c>
      <c r="AX32" s="363">
        <f t="shared" si="47"/>
        <v>456780548.88</v>
      </c>
      <c r="AY32" s="363">
        <f t="shared" si="27"/>
        <v>9428.4589113877028</v>
      </c>
      <c r="AZ32" s="362">
        <f t="shared" si="48"/>
        <v>50</v>
      </c>
    </row>
    <row r="33" spans="1:52" ht="15.6" customHeight="1" x14ac:dyDescent="0.2">
      <c r="A33" s="724">
        <v>27</v>
      </c>
      <c r="B33" s="357" t="s">
        <v>31</v>
      </c>
      <c r="C33" s="1370">
        <f>'8_2.1.22 SIS'!AV33</f>
        <v>5203</v>
      </c>
      <c r="D33" s="1368">
        <v>3307</v>
      </c>
      <c r="E33" s="1368">
        <f t="shared" si="28"/>
        <v>727.54</v>
      </c>
      <c r="F33" s="1541">
        <v>3625</v>
      </c>
      <c r="G33" s="1368">
        <f t="shared" si="29"/>
        <v>217.5</v>
      </c>
      <c r="H33" s="1368">
        <v>774</v>
      </c>
      <c r="I33" s="1368">
        <f t="shared" si="30"/>
        <v>1161</v>
      </c>
      <c r="J33" s="1368">
        <v>94</v>
      </c>
      <c r="K33" s="1368">
        <f t="shared" si="31"/>
        <v>56.4</v>
      </c>
      <c r="L33" s="1368">
        <f t="shared" si="9"/>
        <v>2297</v>
      </c>
      <c r="M33" s="358">
        <f t="shared" si="10"/>
        <v>6.1249999999999999E-2</v>
      </c>
      <c r="N33" s="1368">
        <f t="shared" si="11"/>
        <v>318.68374999999997</v>
      </c>
      <c r="O33" s="1368">
        <f t="shared" si="32"/>
        <v>2481.1237500000002</v>
      </c>
      <c r="P33" s="1368">
        <f t="shared" si="12"/>
        <v>7684.1237500000007</v>
      </c>
      <c r="Q33" s="1375">
        <f t="shared" si="33"/>
        <v>4015</v>
      </c>
      <c r="R33" s="1375">
        <f t="shared" si="13"/>
        <v>30851757</v>
      </c>
      <c r="S33" s="1375">
        <f>'6_Local Deduct Calc'!J33</f>
        <v>7138942</v>
      </c>
      <c r="T33" s="1375">
        <f t="shared" si="34"/>
        <v>7138942</v>
      </c>
      <c r="U33" s="1376">
        <f t="shared" si="35"/>
        <v>23712815</v>
      </c>
      <c r="V33" s="359">
        <f t="shared" si="49"/>
        <v>0.76859999999999995</v>
      </c>
      <c r="W33" s="359">
        <f t="shared" si="36"/>
        <v>0.23139999999999999</v>
      </c>
      <c r="X33" s="360">
        <f t="shared" si="14"/>
        <v>1372.0818758408611</v>
      </c>
      <c r="Y33" s="1375">
        <f>'7_Local Revenue'!AS33</f>
        <v>24790719</v>
      </c>
      <c r="Z33" s="1375">
        <f t="shared" si="37"/>
        <v>17651777</v>
      </c>
      <c r="AA33" s="101">
        <f t="shared" si="38"/>
        <v>0</v>
      </c>
      <c r="AB33" s="101">
        <f t="shared" si="15"/>
        <v>10489597.380000001</v>
      </c>
      <c r="AC33" s="101">
        <f t="shared" si="16"/>
        <v>10489597.380000001</v>
      </c>
      <c r="AD33" s="1375">
        <f t="shared" si="17"/>
        <v>4174943.6740190401</v>
      </c>
      <c r="AE33" s="1381">
        <f t="shared" si="39"/>
        <v>6314654</v>
      </c>
      <c r="AF33" s="101">
        <f t="shared" si="18"/>
        <v>1214</v>
      </c>
      <c r="AG33" s="361">
        <f t="shared" si="40"/>
        <v>0.60199999999999998</v>
      </c>
      <c r="AH33" s="1381">
        <f t="shared" si="19"/>
        <v>30027469</v>
      </c>
      <c r="AI33" s="101">
        <f t="shared" si="20"/>
        <v>5771</v>
      </c>
      <c r="AJ33" s="1381">
        <f>'3A_Level 3'!J33</f>
        <v>898436</v>
      </c>
      <c r="AK33" s="101">
        <f t="shared" si="21"/>
        <v>172.67653276955602</v>
      </c>
      <c r="AL33" s="1381">
        <f t="shared" si="41"/>
        <v>30925905</v>
      </c>
      <c r="AM33" s="101">
        <f t="shared" si="22"/>
        <v>5943.8602729194699</v>
      </c>
      <c r="AN33" s="1383">
        <f>'3A_Level 3'!K33</f>
        <v>4504427</v>
      </c>
      <c r="AO33" s="363">
        <f t="shared" si="23"/>
        <v>865.73649817413036</v>
      </c>
      <c r="AP33" s="1381">
        <f t="shared" si="42"/>
        <v>34531896</v>
      </c>
      <c r="AQ33" s="101">
        <f t="shared" si="24"/>
        <v>6636.9202383240436</v>
      </c>
      <c r="AR33" s="361">
        <f t="shared" si="43"/>
        <v>0.66203235744540301</v>
      </c>
      <c r="AS33" s="362">
        <f t="shared" si="44"/>
        <v>22</v>
      </c>
      <c r="AT33" s="101">
        <f t="shared" si="25"/>
        <v>17628539.379999999</v>
      </c>
      <c r="AU33" s="101">
        <f t="shared" si="26"/>
        <v>3388.15</v>
      </c>
      <c r="AV33" s="362">
        <f t="shared" si="45"/>
        <v>51</v>
      </c>
      <c r="AW33" s="361">
        <f t="shared" si="46"/>
        <v>0.3379676425545971</v>
      </c>
      <c r="AX33" s="363">
        <f t="shared" si="47"/>
        <v>52160435.379999995</v>
      </c>
      <c r="AY33" s="363">
        <f t="shared" si="27"/>
        <v>10025.069263886218</v>
      </c>
      <c r="AZ33" s="362">
        <f t="shared" si="48"/>
        <v>27</v>
      </c>
    </row>
    <row r="34" spans="1:52" ht="15.6" customHeight="1" x14ac:dyDescent="0.2">
      <c r="A34" s="724">
        <v>28</v>
      </c>
      <c r="B34" s="357" t="s">
        <v>32</v>
      </c>
      <c r="C34" s="1370">
        <f>'8_2.1.22 SIS'!AV34</f>
        <v>33709</v>
      </c>
      <c r="D34" s="1368">
        <v>21834</v>
      </c>
      <c r="E34" s="1368">
        <f t="shared" si="28"/>
        <v>4803.4800000000005</v>
      </c>
      <c r="F34" s="1541">
        <v>15424.5</v>
      </c>
      <c r="G34" s="1368">
        <f t="shared" si="29"/>
        <v>925.46999999999991</v>
      </c>
      <c r="H34" s="1368">
        <v>3180</v>
      </c>
      <c r="I34" s="1368">
        <f t="shared" si="30"/>
        <v>4770</v>
      </c>
      <c r="J34" s="1368">
        <v>1407</v>
      </c>
      <c r="K34" s="1368">
        <f t="shared" si="31"/>
        <v>844.19999999999993</v>
      </c>
      <c r="L34" s="1368">
        <f t="shared" si="9"/>
        <v>0</v>
      </c>
      <c r="M34" s="358">
        <f t="shared" si="10"/>
        <v>0</v>
      </c>
      <c r="N34" s="1368">
        <f t="shared" si="11"/>
        <v>0</v>
      </c>
      <c r="O34" s="1368">
        <f t="shared" si="32"/>
        <v>11343.150000000001</v>
      </c>
      <c r="P34" s="1368">
        <f t="shared" si="12"/>
        <v>45052.15</v>
      </c>
      <c r="Q34" s="1375">
        <f t="shared" si="33"/>
        <v>4015</v>
      </c>
      <c r="R34" s="1375">
        <f t="shared" si="13"/>
        <v>180884382</v>
      </c>
      <c r="S34" s="1375">
        <f>'6_Local Deduct Calc'!J34</f>
        <v>74030261</v>
      </c>
      <c r="T34" s="1375">
        <f t="shared" si="34"/>
        <v>74030261</v>
      </c>
      <c r="U34" s="1376">
        <f t="shared" si="35"/>
        <v>106854121</v>
      </c>
      <c r="V34" s="359">
        <f t="shared" si="49"/>
        <v>0.5907</v>
      </c>
      <c r="W34" s="359">
        <f t="shared" si="36"/>
        <v>0.4093</v>
      </c>
      <c r="X34" s="360">
        <f t="shared" si="14"/>
        <v>2196.1571390429854</v>
      </c>
      <c r="Y34" s="1375">
        <f>'7_Local Revenue'!AS34</f>
        <v>212474613</v>
      </c>
      <c r="Z34" s="1375">
        <f t="shared" si="37"/>
        <v>138444352</v>
      </c>
      <c r="AA34" s="101">
        <f t="shared" si="38"/>
        <v>0</v>
      </c>
      <c r="AB34" s="101">
        <f t="shared" si="15"/>
        <v>61500689.880000003</v>
      </c>
      <c r="AC34" s="101">
        <f t="shared" si="16"/>
        <v>61500689.880000003</v>
      </c>
      <c r="AD34" s="1375">
        <f t="shared" si="17"/>
        <v>43296239.672760479</v>
      </c>
      <c r="AE34" s="1381">
        <f t="shared" si="39"/>
        <v>18204450</v>
      </c>
      <c r="AF34" s="101">
        <f t="shared" si="18"/>
        <v>540</v>
      </c>
      <c r="AG34" s="361">
        <f t="shared" si="40"/>
        <v>0.29599999999999999</v>
      </c>
      <c r="AH34" s="1381">
        <f t="shared" si="19"/>
        <v>125058571</v>
      </c>
      <c r="AI34" s="101">
        <f t="shared" si="20"/>
        <v>3710</v>
      </c>
      <c r="AJ34" s="1381">
        <f>'3A_Level 3'!J34</f>
        <v>7817131</v>
      </c>
      <c r="AK34" s="101">
        <f t="shared" si="21"/>
        <v>231.90041235278412</v>
      </c>
      <c r="AL34" s="1381">
        <f t="shared" si="41"/>
        <v>132875702</v>
      </c>
      <c r="AM34" s="101">
        <f t="shared" si="22"/>
        <v>3941.8464505028332</v>
      </c>
      <c r="AN34" s="1383">
        <f>'3A_Level 3'!K34</f>
        <v>31224661</v>
      </c>
      <c r="AO34" s="363">
        <f t="shared" si="23"/>
        <v>926.30042421905125</v>
      </c>
      <c r="AP34" s="1381">
        <f t="shared" si="42"/>
        <v>156283232</v>
      </c>
      <c r="AQ34" s="101">
        <f t="shared" si="24"/>
        <v>4636.2464623691003</v>
      </c>
      <c r="AR34" s="361">
        <f t="shared" si="43"/>
        <v>0.53555735522377568</v>
      </c>
      <c r="AS34" s="362">
        <f t="shared" si="44"/>
        <v>52</v>
      </c>
      <c r="AT34" s="101">
        <f t="shared" si="25"/>
        <v>135530950.88</v>
      </c>
      <c r="AU34" s="101">
        <f t="shared" si="26"/>
        <v>4020.62</v>
      </c>
      <c r="AV34" s="362">
        <f t="shared" si="45"/>
        <v>26</v>
      </c>
      <c r="AW34" s="361">
        <f t="shared" si="46"/>
        <v>0.46444264477622432</v>
      </c>
      <c r="AX34" s="363">
        <f t="shared" si="47"/>
        <v>291814182.88</v>
      </c>
      <c r="AY34" s="363">
        <f t="shared" si="27"/>
        <v>8656.8626443976391</v>
      </c>
      <c r="AZ34" s="362">
        <f t="shared" si="48"/>
        <v>67</v>
      </c>
    </row>
    <row r="35" spans="1:52" ht="15.6" customHeight="1" x14ac:dyDescent="0.2">
      <c r="A35" s="724">
        <v>29</v>
      </c>
      <c r="B35" s="357" t="s">
        <v>33</v>
      </c>
      <c r="C35" s="1370">
        <f>'8_2.1.22 SIS'!AV35</f>
        <v>13387</v>
      </c>
      <c r="D35" s="1368">
        <v>9652</v>
      </c>
      <c r="E35" s="1368">
        <f t="shared" si="28"/>
        <v>2123.44</v>
      </c>
      <c r="F35" s="1541">
        <v>8039.5</v>
      </c>
      <c r="G35" s="1368">
        <f t="shared" si="29"/>
        <v>482.37</v>
      </c>
      <c r="H35" s="1368">
        <v>1384</v>
      </c>
      <c r="I35" s="1368">
        <f t="shared" si="30"/>
        <v>2076</v>
      </c>
      <c r="J35" s="1368">
        <v>246</v>
      </c>
      <c r="K35" s="1368">
        <f t="shared" si="31"/>
        <v>147.6</v>
      </c>
      <c r="L35" s="1368">
        <f t="shared" si="9"/>
        <v>0</v>
      </c>
      <c r="M35" s="358">
        <f t="shared" si="10"/>
        <v>0</v>
      </c>
      <c r="N35" s="1368">
        <f t="shared" si="11"/>
        <v>0</v>
      </c>
      <c r="O35" s="1368">
        <f t="shared" si="32"/>
        <v>4829.41</v>
      </c>
      <c r="P35" s="1368">
        <f t="shared" si="12"/>
        <v>18216.41</v>
      </c>
      <c r="Q35" s="1375">
        <f t="shared" si="33"/>
        <v>4015</v>
      </c>
      <c r="R35" s="1375">
        <f t="shared" si="13"/>
        <v>73138886</v>
      </c>
      <c r="S35" s="1375">
        <f>'6_Local Deduct Calc'!J35</f>
        <v>24549965</v>
      </c>
      <c r="T35" s="1375">
        <f t="shared" si="34"/>
        <v>24549965</v>
      </c>
      <c r="U35" s="1376">
        <f t="shared" si="35"/>
        <v>48588921</v>
      </c>
      <c r="V35" s="359">
        <f t="shared" si="49"/>
        <v>0.6643</v>
      </c>
      <c r="W35" s="359">
        <f t="shared" si="36"/>
        <v>0.3357</v>
      </c>
      <c r="X35" s="360">
        <f t="shared" si="14"/>
        <v>1833.8660640920295</v>
      </c>
      <c r="Y35" s="1375">
        <f>'7_Local Revenue'!AS35</f>
        <v>77175818</v>
      </c>
      <c r="Z35" s="1375">
        <f t="shared" si="37"/>
        <v>52625853</v>
      </c>
      <c r="AA35" s="101">
        <f t="shared" si="38"/>
        <v>0</v>
      </c>
      <c r="AB35" s="101">
        <f t="shared" si="15"/>
        <v>24867221.240000002</v>
      </c>
      <c r="AC35" s="101">
        <f t="shared" si="16"/>
        <v>24867221.240000002</v>
      </c>
      <c r="AD35" s="1375">
        <f t="shared" si="17"/>
        <v>14358433.012860961</v>
      </c>
      <c r="AE35" s="1381">
        <f t="shared" si="39"/>
        <v>10508788</v>
      </c>
      <c r="AF35" s="101">
        <f t="shared" si="18"/>
        <v>785</v>
      </c>
      <c r="AG35" s="361">
        <f t="shared" si="40"/>
        <v>0.42259999999999998</v>
      </c>
      <c r="AH35" s="1381">
        <f t="shared" si="19"/>
        <v>59097709</v>
      </c>
      <c r="AI35" s="101">
        <f t="shared" si="20"/>
        <v>4415</v>
      </c>
      <c r="AJ35" s="1381">
        <f>'3A_Level 3'!J35</f>
        <v>2311621</v>
      </c>
      <c r="AK35" s="101">
        <f t="shared" si="21"/>
        <v>172.67655187868829</v>
      </c>
      <c r="AL35" s="1381">
        <f t="shared" si="41"/>
        <v>61409330</v>
      </c>
      <c r="AM35" s="101">
        <f t="shared" si="22"/>
        <v>4587.2361245984912</v>
      </c>
      <c r="AN35" s="1383">
        <f>'3A_Level 3'!K35</f>
        <v>12418137</v>
      </c>
      <c r="AO35" s="363">
        <f t="shared" si="23"/>
        <v>927.62657802345564</v>
      </c>
      <c r="AP35" s="1381">
        <f t="shared" si="42"/>
        <v>71515846</v>
      </c>
      <c r="AQ35" s="101">
        <f t="shared" si="24"/>
        <v>5342.1861507432586</v>
      </c>
      <c r="AR35" s="361">
        <f t="shared" si="43"/>
        <v>0.59136734335803165</v>
      </c>
      <c r="AS35" s="362">
        <f t="shared" si="44"/>
        <v>44</v>
      </c>
      <c r="AT35" s="101">
        <f t="shared" si="25"/>
        <v>49417186.240000002</v>
      </c>
      <c r="AU35" s="101">
        <f t="shared" si="26"/>
        <v>3691.43</v>
      </c>
      <c r="AV35" s="362">
        <f t="shared" si="45"/>
        <v>36</v>
      </c>
      <c r="AW35" s="361">
        <f t="shared" si="46"/>
        <v>0.40863265664196824</v>
      </c>
      <c r="AX35" s="363">
        <f t="shared" si="47"/>
        <v>120933032.24000001</v>
      </c>
      <c r="AY35" s="363">
        <f t="shared" si="27"/>
        <v>9033.6171091357301</v>
      </c>
      <c r="AZ35" s="362">
        <f t="shared" si="48"/>
        <v>64</v>
      </c>
    </row>
    <row r="36" spans="1:52" ht="15.6" customHeight="1" x14ac:dyDescent="0.2">
      <c r="A36" s="725">
        <v>30</v>
      </c>
      <c r="B36" s="726" t="s">
        <v>34</v>
      </c>
      <c r="C36" s="1371">
        <f>'8_2.1.22 SIS'!AV36</f>
        <v>2421</v>
      </c>
      <c r="D36" s="1372">
        <v>1515</v>
      </c>
      <c r="E36" s="1372">
        <f t="shared" si="28"/>
        <v>333.3</v>
      </c>
      <c r="F36" s="1542">
        <v>907</v>
      </c>
      <c r="G36" s="1372">
        <f t="shared" si="29"/>
        <v>54.419999999999995</v>
      </c>
      <c r="H36" s="1372">
        <v>290</v>
      </c>
      <c r="I36" s="1372">
        <f t="shared" si="30"/>
        <v>435</v>
      </c>
      <c r="J36" s="1372">
        <v>31</v>
      </c>
      <c r="K36" s="1372">
        <f t="shared" si="31"/>
        <v>18.599999999999998</v>
      </c>
      <c r="L36" s="1372">
        <f t="shared" si="9"/>
        <v>5079</v>
      </c>
      <c r="M36" s="727">
        <f t="shared" si="10"/>
        <v>0.13544</v>
      </c>
      <c r="N36" s="1372">
        <f t="shared" si="11"/>
        <v>327.90024</v>
      </c>
      <c r="O36" s="1372">
        <f t="shared" si="32"/>
        <v>1169.2202400000001</v>
      </c>
      <c r="P36" s="1374">
        <f t="shared" si="12"/>
        <v>3590.2202400000001</v>
      </c>
      <c r="Q36" s="1377">
        <f t="shared" si="33"/>
        <v>4015</v>
      </c>
      <c r="R36" s="1377">
        <f t="shared" si="13"/>
        <v>14414734</v>
      </c>
      <c r="S36" s="1377">
        <f>'6_Local Deduct Calc'!J36</f>
        <v>2935466</v>
      </c>
      <c r="T36" s="1377">
        <f t="shared" si="34"/>
        <v>2935466</v>
      </c>
      <c r="U36" s="1378">
        <f t="shared" si="35"/>
        <v>11479268</v>
      </c>
      <c r="V36" s="728">
        <f t="shared" si="49"/>
        <v>0.7964</v>
      </c>
      <c r="W36" s="649">
        <f t="shared" si="36"/>
        <v>0.2036</v>
      </c>
      <c r="X36" s="650">
        <f t="shared" si="14"/>
        <v>1212.5014456836018</v>
      </c>
      <c r="Y36" s="1377">
        <f>'7_Local Revenue'!AS36</f>
        <v>12019892</v>
      </c>
      <c r="Z36" s="1377">
        <f t="shared" si="37"/>
        <v>9084426</v>
      </c>
      <c r="AA36" s="729">
        <f t="shared" si="38"/>
        <v>0</v>
      </c>
      <c r="AB36" s="729">
        <f t="shared" si="15"/>
        <v>4901009.5600000005</v>
      </c>
      <c r="AC36" s="729">
        <f t="shared" si="16"/>
        <v>4901009.5600000005</v>
      </c>
      <c r="AD36" s="1377">
        <f t="shared" si="17"/>
        <v>1716294.3398355201</v>
      </c>
      <c r="AE36" s="1382">
        <f t="shared" si="39"/>
        <v>3184715</v>
      </c>
      <c r="AF36" s="729">
        <f t="shared" si="18"/>
        <v>1315</v>
      </c>
      <c r="AG36" s="730">
        <f t="shared" si="40"/>
        <v>0.64980000000000004</v>
      </c>
      <c r="AH36" s="1382">
        <f t="shared" si="19"/>
        <v>14663983</v>
      </c>
      <c r="AI36" s="729">
        <f t="shared" si="20"/>
        <v>6057</v>
      </c>
      <c r="AJ36" s="1382">
        <f>'3A_Level 3'!J36</f>
        <v>418050</v>
      </c>
      <c r="AK36" s="729">
        <f t="shared" si="21"/>
        <v>172.67657992565057</v>
      </c>
      <c r="AL36" s="1382">
        <f t="shared" si="41"/>
        <v>15082033</v>
      </c>
      <c r="AM36" s="729">
        <f t="shared" si="22"/>
        <v>6229.6707971912429</v>
      </c>
      <c r="AN36" s="1384">
        <f>'3A_Level 3'!K36</f>
        <v>2178529</v>
      </c>
      <c r="AO36" s="732">
        <f t="shared" si="23"/>
        <v>899.84675753820738</v>
      </c>
      <c r="AP36" s="1382">
        <f t="shared" si="42"/>
        <v>16842512</v>
      </c>
      <c r="AQ36" s="729">
        <f t="shared" si="24"/>
        <v>6956.8409748038002</v>
      </c>
      <c r="AR36" s="730">
        <f t="shared" si="43"/>
        <v>0.68246365289711264</v>
      </c>
      <c r="AS36" s="731">
        <f t="shared" si="44"/>
        <v>15</v>
      </c>
      <c r="AT36" s="729">
        <f t="shared" si="25"/>
        <v>7836475.5599999996</v>
      </c>
      <c r="AU36" s="729">
        <f t="shared" si="26"/>
        <v>3236.88</v>
      </c>
      <c r="AV36" s="731">
        <f t="shared" si="45"/>
        <v>57</v>
      </c>
      <c r="AW36" s="730">
        <f t="shared" si="46"/>
        <v>0.31753634710288742</v>
      </c>
      <c r="AX36" s="732">
        <f t="shared" si="47"/>
        <v>24678987.559999999</v>
      </c>
      <c r="AY36" s="732">
        <f t="shared" si="27"/>
        <v>10193.716464270961</v>
      </c>
      <c r="AZ36" s="731">
        <f t="shared" si="48"/>
        <v>19</v>
      </c>
    </row>
    <row r="37" spans="1:52" ht="15.6" customHeight="1" x14ac:dyDescent="0.2">
      <c r="A37" s="724">
        <v>31</v>
      </c>
      <c r="B37" s="357" t="s">
        <v>35</v>
      </c>
      <c r="C37" s="1368">
        <f>'8_2.1.22 SIS'!AV37</f>
        <v>6177</v>
      </c>
      <c r="D37" s="1368">
        <v>3932</v>
      </c>
      <c r="E37" s="1368">
        <f t="shared" si="28"/>
        <v>865.04</v>
      </c>
      <c r="F37" s="1541">
        <v>3017</v>
      </c>
      <c r="G37" s="1368">
        <f t="shared" si="29"/>
        <v>181.01999999999998</v>
      </c>
      <c r="H37" s="1368">
        <v>1110</v>
      </c>
      <c r="I37" s="1368">
        <f t="shared" si="30"/>
        <v>1665</v>
      </c>
      <c r="J37" s="1368">
        <v>254</v>
      </c>
      <c r="K37" s="1368">
        <f t="shared" si="31"/>
        <v>152.4</v>
      </c>
      <c r="L37" s="1369">
        <f t="shared" si="9"/>
        <v>1323</v>
      </c>
      <c r="M37" s="358">
        <f t="shared" si="10"/>
        <v>3.5279999999999999E-2</v>
      </c>
      <c r="N37" s="1368">
        <f t="shared" si="11"/>
        <v>217.92455999999999</v>
      </c>
      <c r="O37" s="1368">
        <f t="shared" si="32"/>
        <v>3081.38456</v>
      </c>
      <c r="P37" s="1368">
        <f t="shared" si="12"/>
        <v>9258.3845600000004</v>
      </c>
      <c r="Q37" s="1375">
        <f t="shared" si="33"/>
        <v>4015</v>
      </c>
      <c r="R37" s="1375">
        <f t="shared" si="13"/>
        <v>37172414</v>
      </c>
      <c r="S37" s="1375">
        <f>'6_Local Deduct Calc'!J37</f>
        <v>13188279</v>
      </c>
      <c r="T37" s="1375">
        <f t="shared" si="34"/>
        <v>13188279</v>
      </c>
      <c r="U37" s="1376">
        <f t="shared" si="35"/>
        <v>23984135</v>
      </c>
      <c r="V37" s="359">
        <f t="shared" si="49"/>
        <v>0.6452</v>
      </c>
      <c r="W37" s="359">
        <f t="shared" si="36"/>
        <v>0.3548</v>
      </c>
      <c r="X37" s="360">
        <f t="shared" si="14"/>
        <v>2135.0621661000487</v>
      </c>
      <c r="Y37" s="1375">
        <f>'7_Local Revenue'!AS37</f>
        <v>46265447</v>
      </c>
      <c r="Z37" s="1375">
        <f t="shared" si="37"/>
        <v>33077168</v>
      </c>
      <c r="AA37" s="101">
        <f t="shared" si="38"/>
        <v>0</v>
      </c>
      <c r="AB37" s="101">
        <f t="shared" si="15"/>
        <v>12638620.760000002</v>
      </c>
      <c r="AC37" s="101">
        <f t="shared" si="16"/>
        <v>12638620.760000002</v>
      </c>
      <c r="AD37" s="1375">
        <f t="shared" si="17"/>
        <v>7712794.1505145617</v>
      </c>
      <c r="AE37" s="1381">
        <f t="shared" si="39"/>
        <v>4925827</v>
      </c>
      <c r="AF37" s="101">
        <f t="shared" si="18"/>
        <v>797</v>
      </c>
      <c r="AG37" s="361">
        <f t="shared" si="40"/>
        <v>0.38969999999999999</v>
      </c>
      <c r="AH37" s="1381">
        <f t="shared" si="19"/>
        <v>28909962</v>
      </c>
      <c r="AI37" s="101">
        <f t="shared" si="20"/>
        <v>4680</v>
      </c>
      <c r="AJ37" s="1381">
        <f>'3A_Level 3'!J37</f>
        <v>1066623</v>
      </c>
      <c r="AK37" s="101">
        <f t="shared" si="21"/>
        <v>172.67654201068481</v>
      </c>
      <c r="AL37" s="1381">
        <f t="shared" si="41"/>
        <v>29976585</v>
      </c>
      <c r="AM37" s="101">
        <f t="shared" si="22"/>
        <v>4852.9358912093248</v>
      </c>
      <c r="AN37" s="1383">
        <f>'3A_Level 3'!K37</f>
        <v>4901490</v>
      </c>
      <c r="AO37" s="363">
        <f t="shared" si="23"/>
        <v>793.50655658086453</v>
      </c>
      <c r="AP37" s="1381">
        <f t="shared" si="42"/>
        <v>33811452</v>
      </c>
      <c r="AQ37" s="101">
        <f t="shared" si="24"/>
        <v>5473.7659057795045</v>
      </c>
      <c r="AR37" s="361">
        <f t="shared" si="43"/>
        <v>0.56694142279561877</v>
      </c>
      <c r="AS37" s="362">
        <f t="shared" si="44"/>
        <v>50</v>
      </c>
      <c r="AT37" s="101">
        <f t="shared" si="25"/>
        <v>25826899.760000002</v>
      </c>
      <c r="AU37" s="101">
        <f t="shared" si="26"/>
        <v>4181.1400000000003</v>
      </c>
      <c r="AV37" s="362">
        <f t="shared" si="45"/>
        <v>21</v>
      </c>
      <c r="AW37" s="361">
        <f t="shared" si="46"/>
        <v>0.43305857720438112</v>
      </c>
      <c r="AX37" s="363">
        <f t="shared" si="47"/>
        <v>59638351.760000005</v>
      </c>
      <c r="AY37" s="363">
        <f t="shared" si="27"/>
        <v>9654.9055787599173</v>
      </c>
      <c r="AZ37" s="362">
        <f t="shared" si="48"/>
        <v>39</v>
      </c>
    </row>
    <row r="38" spans="1:52" ht="15.6" customHeight="1" x14ac:dyDescent="0.2">
      <c r="A38" s="724">
        <v>32</v>
      </c>
      <c r="B38" s="357" t="s">
        <v>36</v>
      </c>
      <c r="C38" s="1370">
        <f>'8_2.1.22 SIS'!AV38</f>
        <v>26330</v>
      </c>
      <c r="D38" s="1368">
        <v>18013</v>
      </c>
      <c r="E38" s="1368">
        <f t="shared" si="28"/>
        <v>3962.86</v>
      </c>
      <c r="F38" s="1541">
        <v>15034.5</v>
      </c>
      <c r="G38" s="1368">
        <f t="shared" si="29"/>
        <v>902.06999999999994</v>
      </c>
      <c r="H38" s="1368">
        <v>3614</v>
      </c>
      <c r="I38" s="1368">
        <f t="shared" si="30"/>
        <v>5421</v>
      </c>
      <c r="J38" s="1368">
        <v>932</v>
      </c>
      <c r="K38" s="1368">
        <f t="shared" si="31"/>
        <v>559.19999999999993</v>
      </c>
      <c r="L38" s="1368">
        <f t="shared" si="9"/>
        <v>0</v>
      </c>
      <c r="M38" s="358">
        <f t="shared" si="10"/>
        <v>0</v>
      </c>
      <c r="N38" s="1368">
        <f t="shared" si="11"/>
        <v>0</v>
      </c>
      <c r="O38" s="1368">
        <f t="shared" si="32"/>
        <v>10845.130000000001</v>
      </c>
      <c r="P38" s="1368">
        <f t="shared" si="12"/>
        <v>37175.130000000005</v>
      </c>
      <c r="Q38" s="1375">
        <f t="shared" si="33"/>
        <v>4015</v>
      </c>
      <c r="R38" s="1375">
        <f t="shared" si="13"/>
        <v>149258147</v>
      </c>
      <c r="S38" s="1375">
        <f>'6_Local Deduct Calc'!J38</f>
        <v>25474097</v>
      </c>
      <c r="T38" s="1375">
        <f t="shared" si="34"/>
        <v>25474097</v>
      </c>
      <c r="U38" s="1376">
        <f t="shared" si="35"/>
        <v>123784050</v>
      </c>
      <c r="V38" s="359">
        <f t="shared" si="49"/>
        <v>0.82930000000000004</v>
      </c>
      <c r="W38" s="359">
        <f t="shared" si="36"/>
        <v>0.17069999999999999</v>
      </c>
      <c r="X38" s="360">
        <f t="shared" si="14"/>
        <v>967.49323965058863</v>
      </c>
      <c r="Y38" s="1375">
        <f>'7_Local Revenue'!AS38</f>
        <v>86644646</v>
      </c>
      <c r="Z38" s="1379">
        <f>IF(Y38-T38&gt;0,Y38-T38,0)-Z81</f>
        <v>58993961</v>
      </c>
      <c r="AA38" s="101">
        <f t="shared" si="38"/>
        <v>0</v>
      </c>
      <c r="AB38" s="101">
        <f t="shared" si="15"/>
        <v>50747769.980000004</v>
      </c>
      <c r="AC38" s="101">
        <f t="shared" si="16"/>
        <v>50747769.980000004</v>
      </c>
      <c r="AD38" s="1375">
        <f t="shared" si="17"/>
        <v>14899748.257207921</v>
      </c>
      <c r="AE38" s="1381">
        <f t="shared" si="39"/>
        <v>35848022</v>
      </c>
      <c r="AF38" s="101">
        <f t="shared" si="18"/>
        <v>1361</v>
      </c>
      <c r="AG38" s="361">
        <f t="shared" si="40"/>
        <v>0.70640000000000003</v>
      </c>
      <c r="AH38" s="1381">
        <f t="shared" si="19"/>
        <v>159632072</v>
      </c>
      <c r="AI38" s="101">
        <f t="shared" si="20"/>
        <v>6063</v>
      </c>
      <c r="AJ38" s="1381">
        <f>'3A_Level 3'!J38</f>
        <v>4546574</v>
      </c>
      <c r="AK38" s="101">
        <f t="shared" si="21"/>
        <v>172.67656665400685</v>
      </c>
      <c r="AL38" s="1381">
        <f t="shared" si="41"/>
        <v>164178646</v>
      </c>
      <c r="AM38" s="101">
        <f t="shared" si="22"/>
        <v>6235.4214204329664</v>
      </c>
      <c r="AN38" s="1383">
        <f>'3A_Level 3'!K38</f>
        <v>19285318</v>
      </c>
      <c r="AO38" s="363">
        <f t="shared" si="23"/>
        <v>732.44656285605777</v>
      </c>
      <c r="AP38" s="1381">
        <f t="shared" si="42"/>
        <v>178917390</v>
      </c>
      <c r="AQ38" s="101">
        <f t="shared" si="24"/>
        <v>6795.191416635017</v>
      </c>
      <c r="AR38" s="361">
        <f t="shared" si="43"/>
        <v>0.70125386472386353</v>
      </c>
      <c r="AS38" s="362">
        <f t="shared" si="44"/>
        <v>5</v>
      </c>
      <c r="AT38" s="101">
        <f t="shared" si="25"/>
        <v>76221866.980000004</v>
      </c>
      <c r="AU38" s="101">
        <f t="shared" si="26"/>
        <v>2894.87</v>
      </c>
      <c r="AV38" s="362">
        <f t="shared" si="45"/>
        <v>66</v>
      </c>
      <c r="AW38" s="361">
        <f t="shared" si="46"/>
        <v>0.29874613527613636</v>
      </c>
      <c r="AX38" s="363">
        <f t="shared" si="47"/>
        <v>255139256.98000002</v>
      </c>
      <c r="AY38" s="363">
        <f t="shared" si="27"/>
        <v>9690.0591333080138</v>
      </c>
      <c r="AZ38" s="362">
        <f t="shared" si="48"/>
        <v>38</v>
      </c>
    </row>
    <row r="39" spans="1:52" ht="15.6" customHeight="1" x14ac:dyDescent="0.2">
      <c r="A39" s="724">
        <v>33</v>
      </c>
      <c r="B39" s="357" t="s">
        <v>37</v>
      </c>
      <c r="C39" s="1370">
        <f>'8_2.1.22 SIS'!AV39</f>
        <v>1226</v>
      </c>
      <c r="D39" s="1368">
        <v>1158</v>
      </c>
      <c r="E39" s="1368">
        <f t="shared" si="28"/>
        <v>254.76</v>
      </c>
      <c r="F39" s="1541">
        <v>899.5</v>
      </c>
      <c r="G39" s="1368">
        <f t="shared" si="29"/>
        <v>53.97</v>
      </c>
      <c r="H39" s="1368">
        <v>200</v>
      </c>
      <c r="I39" s="1368">
        <f t="shared" si="30"/>
        <v>300</v>
      </c>
      <c r="J39" s="1368">
        <v>12</v>
      </c>
      <c r="K39" s="1368">
        <f t="shared" si="31"/>
        <v>7.1999999999999993</v>
      </c>
      <c r="L39" s="1368">
        <f t="shared" ref="L39:L75" si="50">IF(C39&lt;$L$1,$L$1-C39,0)</f>
        <v>6274</v>
      </c>
      <c r="M39" s="358">
        <f t="shared" ref="M39:M70" si="51">ROUND(L39/$M$1,5)</f>
        <v>0.16730999999999999</v>
      </c>
      <c r="N39" s="1368">
        <f t="shared" si="11"/>
        <v>205.12205999999998</v>
      </c>
      <c r="O39" s="1368">
        <f t="shared" si="32"/>
        <v>821.05205999999998</v>
      </c>
      <c r="P39" s="1368">
        <f t="shared" ref="P39:P70" si="52">O39+C39</f>
        <v>2047.05206</v>
      </c>
      <c r="Q39" s="1375">
        <f t="shared" si="33"/>
        <v>4015</v>
      </c>
      <c r="R39" s="1375">
        <f t="shared" ref="R39:R70" si="53">ROUND(P39*Q39,0)</f>
        <v>8218914</v>
      </c>
      <c r="S39" s="1375">
        <f>'6_Local Deduct Calc'!J39</f>
        <v>2470276</v>
      </c>
      <c r="T39" s="1375">
        <f t="shared" si="34"/>
        <v>2470276</v>
      </c>
      <c r="U39" s="1376">
        <f t="shared" si="35"/>
        <v>5748638</v>
      </c>
      <c r="V39" s="359">
        <f t="shared" si="49"/>
        <v>0.69940000000000002</v>
      </c>
      <c r="W39" s="359">
        <f t="shared" si="36"/>
        <v>0.30059999999999998</v>
      </c>
      <c r="X39" s="360">
        <f t="shared" ref="X39:X70" si="54">T39/C39</f>
        <v>2014.9070146818924</v>
      </c>
      <c r="Y39" s="1375">
        <f>'7_Local Revenue'!AS39</f>
        <v>6277473</v>
      </c>
      <c r="Z39" s="1375">
        <f t="shared" si="37"/>
        <v>3807197</v>
      </c>
      <c r="AA39" s="101">
        <f t="shared" si="38"/>
        <v>0</v>
      </c>
      <c r="AB39" s="101">
        <f t="shared" ref="AB39:AB75" si="55">R39*$AB$1</f>
        <v>2794430.7600000002</v>
      </c>
      <c r="AC39" s="101">
        <f t="shared" ref="AC39:AC70" si="56">IF(Z39&lt;AB39,Z39,AB39)</f>
        <v>2794430.7600000002</v>
      </c>
      <c r="AD39" s="1375">
        <f t="shared" ref="AD39:AD70" si="57">IF(AC39&gt;0,AC39*(W39*$AD$1),0)</f>
        <v>1444810.12470432</v>
      </c>
      <c r="AE39" s="1381">
        <f t="shared" si="39"/>
        <v>1349621</v>
      </c>
      <c r="AF39" s="101">
        <f t="shared" ref="AF39:AF70" si="58">ROUND(AE39/C39,0)</f>
        <v>1101</v>
      </c>
      <c r="AG39" s="361">
        <f t="shared" si="40"/>
        <v>0.48299999999999998</v>
      </c>
      <c r="AH39" s="1381">
        <f t="shared" ref="AH39:AH75" si="59">U39+AE39</f>
        <v>7098259</v>
      </c>
      <c r="AI39" s="101">
        <f t="shared" ref="AI39:AI70" si="60">ROUND(AH39/C39,0)</f>
        <v>5790</v>
      </c>
      <c r="AJ39" s="1381">
        <f>'3A_Level 3'!J39</f>
        <v>211701</v>
      </c>
      <c r="AK39" s="101">
        <f t="shared" ref="AK39:AK70" si="61">AJ39/C39</f>
        <v>172.67618270799346</v>
      </c>
      <c r="AL39" s="1381">
        <f t="shared" si="41"/>
        <v>7309960</v>
      </c>
      <c r="AM39" s="101">
        <f t="shared" ref="AM39:AM70" si="62">AL39/C39</f>
        <v>5962.446982055465</v>
      </c>
      <c r="AN39" s="1383">
        <f>'3A_Level 3'!K39</f>
        <v>1015111</v>
      </c>
      <c r="AO39" s="363">
        <f t="shared" ref="AO39:AO70" si="63">AN39/C39</f>
        <v>827.98613376835237</v>
      </c>
      <c r="AP39" s="1381">
        <f t="shared" si="42"/>
        <v>8113370</v>
      </c>
      <c r="AQ39" s="101">
        <f t="shared" ref="AQ39:AQ70" si="64">AP39/C39</f>
        <v>6617.7569331158238</v>
      </c>
      <c r="AR39" s="361">
        <f t="shared" si="43"/>
        <v>0.60646759213242851</v>
      </c>
      <c r="AS39" s="362">
        <f t="shared" si="44"/>
        <v>40</v>
      </c>
      <c r="AT39" s="101">
        <f t="shared" ref="AT39:AT75" si="65">ROUND(AC39+T39,2)</f>
        <v>5264706.76</v>
      </c>
      <c r="AU39" s="101">
        <f t="shared" ref="AU39:AU70" si="66">ROUND(AT39/C39,2)</f>
        <v>4294.21</v>
      </c>
      <c r="AV39" s="362">
        <f t="shared" si="45"/>
        <v>20</v>
      </c>
      <c r="AW39" s="361">
        <f t="shared" si="46"/>
        <v>0.39353240786757154</v>
      </c>
      <c r="AX39" s="363">
        <f t="shared" si="47"/>
        <v>13378076.76</v>
      </c>
      <c r="AY39" s="363">
        <f t="shared" ref="AY39:AY70" si="67">AX39/C39</f>
        <v>10911.971256117455</v>
      </c>
      <c r="AZ39" s="362">
        <f t="shared" si="48"/>
        <v>8</v>
      </c>
    </row>
    <row r="40" spans="1:52" ht="15.6" customHeight="1" x14ac:dyDescent="0.2">
      <c r="A40" s="724">
        <v>34</v>
      </c>
      <c r="B40" s="357" t="s">
        <v>38</v>
      </c>
      <c r="C40" s="1370">
        <f>'8_2.1.22 SIS'!AV40</f>
        <v>3266</v>
      </c>
      <c r="D40" s="1368">
        <v>2723</v>
      </c>
      <c r="E40" s="1368">
        <f t="shared" si="28"/>
        <v>599.06000000000006</v>
      </c>
      <c r="F40" s="1541">
        <v>1697.5</v>
      </c>
      <c r="G40" s="1368">
        <f t="shared" si="29"/>
        <v>101.85</v>
      </c>
      <c r="H40" s="1368">
        <v>540</v>
      </c>
      <c r="I40" s="1368">
        <f t="shared" si="30"/>
        <v>810</v>
      </c>
      <c r="J40" s="1368">
        <v>12</v>
      </c>
      <c r="K40" s="1368">
        <f t="shared" si="31"/>
        <v>7.1999999999999993</v>
      </c>
      <c r="L40" s="1368">
        <f t="shared" si="50"/>
        <v>4234</v>
      </c>
      <c r="M40" s="358">
        <f t="shared" si="51"/>
        <v>0.11291</v>
      </c>
      <c r="N40" s="1368">
        <f t="shared" si="11"/>
        <v>368.76405999999997</v>
      </c>
      <c r="O40" s="1368">
        <f t="shared" si="32"/>
        <v>1886.8740600000001</v>
      </c>
      <c r="P40" s="1368">
        <f t="shared" si="52"/>
        <v>5152.8740600000001</v>
      </c>
      <c r="Q40" s="1375">
        <f t="shared" si="33"/>
        <v>4015</v>
      </c>
      <c r="R40" s="1375">
        <f t="shared" si="53"/>
        <v>20688789</v>
      </c>
      <c r="S40" s="1375">
        <f>'6_Local Deduct Calc'!J40</f>
        <v>4768765</v>
      </c>
      <c r="T40" s="1375">
        <f t="shared" si="34"/>
        <v>4768765</v>
      </c>
      <c r="U40" s="1376">
        <f t="shared" si="35"/>
        <v>15920024</v>
      </c>
      <c r="V40" s="359">
        <f t="shared" si="49"/>
        <v>0.76949999999999996</v>
      </c>
      <c r="W40" s="359">
        <f t="shared" si="36"/>
        <v>0.23050000000000001</v>
      </c>
      <c r="X40" s="360">
        <f t="shared" si="54"/>
        <v>1460.1240048989589</v>
      </c>
      <c r="Y40" s="1375">
        <f>'7_Local Revenue'!AS40</f>
        <v>14469531</v>
      </c>
      <c r="Z40" s="1375">
        <f t="shared" si="37"/>
        <v>9700766</v>
      </c>
      <c r="AA40" s="101">
        <f t="shared" si="38"/>
        <v>0</v>
      </c>
      <c r="AB40" s="101">
        <f t="shared" si="55"/>
        <v>7034188.2600000007</v>
      </c>
      <c r="AC40" s="101">
        <f t="shared" si="56"/>
        <v>7034188.2600000007</v>
      </c>
      <c r="AD40" s="1375">
        <f t="shared" si="57"/>
        <v>2788774.2775596003</v>
      </c>
      <c r="AE40" s="1381">
        <f t="shared" si="39"/>
        <v>4245414</v>
      </c>
      <c r="AF40" s="101">
        <f t="shared" si="58"/>
        <v>1300</v>
      </c>
      <c r="AG40" s="361">
        <f t="shared" si="40"/>
        <v>0.60350000000000004</v>
      </c>
      <c r="AH40" s="1381">
        <f t="shared" si="59"/>
        <v>20165438</v>
      </c>
      <c r="AI40" s="101">
        <f t="shared" si="60"/>
        <v>6174</v>
      </c>
      <c r="AJ40" s="1381">
        <f>'3A_Level 3'!J40</f>
        <v>563962</v>
      </c>
      <c r="AK40" s="101">
        <f t="shared" si="61"/>
        <v>172.67666870789958</v>
      </c>
      <c r="AL40" s="1381">
        <f t="shared" si="41"/>
        <v>20729400</v>
      </c>
      <c r="AM40" s="101">
        <f t="shared" si="62"/>
        <v>6347.0300061236985</v>
      </c>
      <c r="AN40" s="1383">
        <f>'3A_Level 3'!K40</f>
        <v>2667625</v>
      </c>
      <c r="AO40" s="363">
        <f t="shared" si="63"/>
        <v>816.7865890998163</v>
      </c>
      <c r="AP40" s="1381">
        <f t="shared" si="42"/>
        <v>22833063</v>
      </c>
      <c r="AQ40" s="101">
        <f t="shared" si="64"/>
        <v>6991.1399265156151</v>
      </c>
      <c r="AR40" s="361">
        <f t="shared" si="43"/>
        <v>0.65922890290270353</v>
      </c>
      <c r="AS40" s="362">
        <f t="shared" si="44"/>
        <v>24</v>
      </c>
      <c r="AT40" s="101">
        <f t="shared" si="65"/>
        <v>11802953.26</v>
      </c>
      <c r="AU40" s="101">
        <f t="shared" si="66"/>
        <v>3613.89</v>
      </c>
      <c r="AV40" s="362">
        <f t="shared" si="45"/>
        <v>38</v>
      </c>
      <c r="AW40" s="361">
        <f t="shared" si="46"/>
        <v>0.34077109709729653</v>
      </c>
      <c r="AX40" s="363">
        <f t="shared" si="47"/>
        <v>34636016.259999998</v>
      </c>
      <c r="AY40" s="363">
        <f t="shared" si="67"/>
        <v>10605.026411512554</v>
      </c>
      <c r="AZ40" s="362">
        <f t="shared" si="48"/>
        <v>12</v>
      </c>
    </row>
    <row r="41" spans="1:52" ht="15.6" customHeight="1" x14ac:dyDescent="0.2">
      <c r="A41" s="725">
        <v>35</v>
      </c>
      <c r="B41" s="726" t="s">
        <v>39</v>
      </c>
      <c r="C41" s="1371">
        <f>'8_2.1.22 SIS'!AV41</f>
        <v>5109</v>
      </c>
      <c r="D41" s="1372">
        <v>4621</v>
      </c>
      <c r="E41" s="1372">
        <f t="shared" si="28"/>
        <v>1016.62</v>
      </c>
      <c r="F41" s="1542">
        <v>3497.5</v>
      </c>
      <c r="G41" s="1372">
        <f t="shared" si="29"/>
        <v>209.85</v>
      </c>
      <c r="H41" s="1372">
        <v>603</v>
      </c>
      <c r="I41" s="1372">
        <f t="shared" si="30"/>
        <v>904.5</v>
      </c>
      <c r="J41" s="1372">
        <v>154</v>
      </c>
      <c r="K41" s="1372">
        <f t="shared" si="31"/>
        <v>92.399999999999991</v>
      </c>
      <c r="L41" s="1372">
        <f t="shared" si="50"/>
        <v>2391</v>
      </c>
      <c r="M41" s="727">
        <f t="shared" si="51"/>
        <v>6.3759999999999997E-2</v>
      </c>
      <c r="N41" s="1372">
        <f t="shared" si="11"/>
        <v>325.74984000000001</v>
      </c>
      <c r="O41" s="1372">
        <f t="shared" si="32"/>
        <v>2549.1198400000003</v>
      </c>
      <c r="P41" s="1374">
        <f t="shared" si="52"/>
        <v>7658.1198400000003</v>
      </c>
      <c r="Q41" s="1377">
        <f t="shared" si="33"/>
        <v>4015</v>
      </c>
      <c r="R41" s="1377">
        <f t="shared" si="53"/>
        <v>30747351</v>
      </c>
      <c r="S41" s="1377">
        <f>'6_Local Deduct Calc'!J41</f>
        <v>10311537</v>
      </c>
      <c r="T41" s="1377">
        <f t="shared" si="34"/>
        <v>10311537</v>
      </c>
      <c r="U41" s="1378">
        <f t="shared" si="35"/>
        <v>20435814</v>
      </c>
      <c r="V41" s="728">
        <f t="shared" si="49"/>
        <v>0.66459999999999997</v>
      </c>
      <c r="W41" s="649">
        <f t="shared" si="36"/>
        <v>0.33539999999999998</v>
      </c>
      <c r="X41" s="650">
        <f t="shared" si="54"/>
        <v>2018.3082795067528</v>
      </c>
      <c r="Y41" s="1377">
        <f>'7_Local Revenue'!AS41</f>
        <v>29716676</v>
      </c>
      <c r="Z41" s="1377">
        <f t="shared" si="37"/>
        <v>19405139</v>
      </c>
      <c r="AA41" s="729">
        <f t="shared" si="38"/>
        <v>0</v>
      </c>
      <c r="AB41" s="729">
        <f t="shared" si="55"/>
        <v>10454099.34</v>
      </c>
      <c r="AC41" s="729">
        <f t="shared" si="56"/>
        <v>10454099.34</v>
      </c>
      <c r="AD41" s="1377">
        <f t="shared" si="57"/>
        <v>6030844.4600539198</v>
      </c>
      <c r="AE41" s="1382">
        <f t="shared" si="39"/>
        <v>4423255</v>
      </c>
      <c r="AF41" s="729">
        <f t="shared" si="58"/>
        <v>866</v>
      </c>
      <c r="AG41" s="730">
        <f t="shared" si="40"/>
        <v>0.42309999999999998</v>
      </c>
      <c r="AH41" s="1382">
        <f t="shared" si="59"/>
        <v>24859069</v>
      </c>
      <c r="AI41" s="729">
        <f t="shared" si="60"/>
        <v>4866</v>
      </c>
      <c r="AJ41" s="1382">
        <f>'3A_Level 3'!J41</f>
        <v>882205</v>
      </c>
      <c r="AK41" s="729">
        <f t="shared" si="61"/>
        <v>172.67664905069486</v>
      </c>
      <c r="AL41" s="1382">
        <f t="shared" si="41"/>
        <v>25741274</v>
      </c>
      <c r="AM41" s="729">
        <f t="shared" si="62"/>
        <v>5038.4173027989818</v>
      </c>
      <c r="AN41" s="1384">
        <f>'3A_Level 3'!K41</f>
        <v>3630643</v>
      </c>
      <c r="AO41" s="732">
        <f t="shared" si="63"/>
        <v>710.63671951458207</v>
      </c>
      <c r="AP41" s="1382">
        <f t="shared" si="42"/>
        <v>28489712</v>
      </c>
      <c r="AQ41" s="729">
        <f t="shared" si="64"/>
        <v>5576.3773732628697</v>
      </c>
      <c r="AR41" s="730">
        <f t="shared" si="43"/>
        <v>0.57840849694821173</v>
      </c>
      <c r="AS41" s="731">
        <f t="shared" si="44"/>
        <v>47</v>
      </c>
      <c r="AT41" s="729">
        <f t="shared" si="65"/>
        <v>20765636.34</v>
      </c>
      <c r="AU41" s="729">
        <f t="shared" si="66"/>
        <v>4064.52</v>
      </c>
      <c r="AV41" s="731">
        <f t="shared" si="45"/>
        <v>24</v>
      </c>
      <c r="AW41" s="730">
        <f t="shared" si="46"/>
        <v>0.42159150305178816</v>
      </c>
      <c r="AX41" s="732">
        <f t="shared" si="47"/>
        <v>49255348.340000004</v>
      </c>
      <c r="AY41" s="732">
        <f t="shared" si="67"/>
        <v>9640.8980896457233</v>
      </c>
      <c r="AZ41" s="731">
        <f t="shared" si="48"/>
        <v>41</v>
      </c>
    </row>
    <row r="42" spans="1:52" ht="15.6" customHeight="1" x14ac:dyDescent="0.2">
      <c r="A42" s="724">
        <v>36</v>
      </c>
      <c r="B42" s="357" t="s">
        <v>40</v>
      </c>
      <c r="C42" s="1368">
        <f>'8_2.1.22 SIS'!AV42</f>
        <v>44494</v>
      </c>
      <c r="D42" s="1368">
        <v>38109</v>
      </c>
      <c r="E42" s="1368">
        <f t="shared" si="28"/>
        <v>8383.98</v>
      </c>
      <c r="F42" s="1541">
        <v>10465</v>
      </c>
      <c r="G42" s="1368">
        <f t="shared" si="29"/>
        <v>627.9</v>
      </c>
      <c r="H42" s="1368">
        <v>6713</v>
      </c>
      <c r="I42" s="1368">
        <f t="shared" si="30"/>
        <v>10069.5</v>
      </c>
      <c r="J42" s="1368">
        <v>2147</v>
      </c>
      <c r="K42" s="1368">
        <f t="shared" si="31"/>
        <v>1288.2</v>
      </c>
      <c r="L42" s="1369">
        <f t="shared" si="50"/>
        <v>0</v>
      </c>
      <c r="M42" s="358">
        <f t="shared" si="51"/>
        <v>0</v>
      </c>
      <c r="N42" s="1368">
        <f t="shared" si="11"/>
        <v>0</v>
      </c>
      <c r="O42" s="1368">
        <f t="shared" si="32"/>
        <v>20369.579999999998</v>
      </c>
      <c r="P42" s="1368">
        <f t="shared" si="52"/>
        <v>64863.58</v>
      </c>
      <c r="Q42" s="1375">
        <f t="shared" si="33"/>
        <v>4015</v>
      </c>
      <c r="R42" s="1375">
        <f t="shared" si="53"/>
        <v>260427274</v>
      </c>
      <c r="S42" s="1375">
        <f>'6_Local Deduct Calc'!J42</f>
        <v>111297767</v>
      </c>
      <c r="T42" s="1375">
        <f t="shared" si="34"/>
        <v>111297767</v>
      </c>
      <c r="U42" s="1376">
        <f t="shared" si="35"/>
        <v>149129507</v>
      </c>
      <c r="V42" s="359">
        <f t="shared" si="49"/>
        <v>0.5726</v>
      </c>
      <c r="W42" s="359">
        <f t="shared" si="36"/>
        <v>0.4274</v>
      </c>
      <c r="X42" s="360">
        <f t="shared" si="54"/>
        <v>2501.4106845866859</v>
      </c>
      <c r="Y42" s="1375">
        <f>'7_Local Revenue'!AS42</f>
        <v>314378453</v>
      </c>
      <c r="Z42" s="1375">
        <f t="shared" si="37"/>
        <v>203080686</v>
      </c>
      <c r="AA42" s="101">
        <f t="shared" si="38"/>
        <v>0</v>
      </c>
      <c r="AB42" s="101">
        <f t="shared" si="55"/>
        <v>88545273.160000011</v>
      </c>
      <c r="AC42" s="101">
        <f t="shared" si="56"/>
        <v>88545273.160000011</v>
      </c>
      <c r="AD42" s="1375">
        <f t="shared" si="57"/>
        <v>65092109.567564487</v>
      </c>
      <c r="AE42" s="1381">
        <f t="shared" si="39"/>
        <v>23453164</v>
      </c>
      <c r="AF42" s="101">
        <f t="shared" si="58"/>
        <v>527</v>
      </c>
      <c r="AG42" s="361">
        <f t="shared" si="40"/>
        <v>0.26490000000000002</v>
      </c>
      <c r="AH42" s="1381">
        <f t="shared" si="59"/>
        <v>172582671</v>
      </c>
      <c r="AI42" s="101">
        <f t="shared" si="60"/>
        <v>3879</v>
      </c>
      <c r="AJ42" s="1381">
        <f>'3A_Level 3'!J42</f>
        <v>7683071</v>
      </c>
      <c r="AK42" s="101">
        <f t="shared" si="61"/>
        <v>172.6765631321077</v>
      </c>
      <c r="AL42" s="1381">
        <f t="shared" si="41"/>
        <v>180265742</v>
      </c>
      <c r="AM42" s="101">
        <f t="shared" si="62"/>
        <v>4051.4618150761899</v>
      </c>
      <c r="AN42" s="1383">
        <f>'3A_Level 3'!K42</f>
        <v>40299920</v>
      </c>
      <c r="AO42" s="363">
        <f t="shared" si="63"/>
        <v>905.73830179350023</v>
      </c>
      <c r="AP42" s="1381">
        <f t="shared" si="42"/>
        <v>212882591</v>
      </c>
      <c r="AQ42" s="101">
        <f t="shared" si="64"/>
        <v>4784.5235537375829</v>
      </c>
      <c r="AR42" s="361">
        <f t="shared" si="43"/>
        <v>0.51579687552157993</v>
      </c>
      <c r="AS42" s="362">
        <f t="shared" si="44"/>
        <v>54</v>
      </c>
      <c r="AT42" s="101">
        <f t="shared" si="65"/>
        <v>199843040.16</v>
      </c>
      <c r="AU42" s="101">
        <f t="shared" si="66"/>
        <v>4491.46</v>
      </c>
      <c r="AV42" s="362">
        <f t="shared" si="45"/>
        <v>18</v>
      </c>
      <c r="AW42" s="361">
        <f t="shared" si="46"/>
        <v>0.48420312447842018</v>
      </c>
      <c r="AX42" s="363">
        <f t="shared" si="47"/>
        <v>412725631.15999997</v>
      </c>
      <c r="AY42" s="363">
        <f t="shared" si="67"/>
        <v>9275.9839789634552</v>
      </c>
      <c r="AZ42" s="362">
        <f t="shared" si="48"/>
        <v>61</v>
      </c>
    </row>
    <row r="43" spans="1:52" ht="15.6" customHeight="1" x14ac:dyDescent="0.2">
      <c r="A43" s="724">
        <v>37</v>
      </c>
      <c r="B43" s="357" t="s">
        <v>41</v>
      </c>
      <c r="C43" s="1370">
        <f>'8_2.1.22 SIS'!AV43</f>
        <v>17809</v>
      </c>
      <c r="D43" s="1368">
        <v>11253</v>
      </c>
      <c r="E43" s="1368">
        <f t="shared" si="28"/>
        <v>2475.66</v>
      </c>
      <c r="F43" s="1541">
        <v>7388</v>
      </c>
      <c r="G43" s="1368">
        <f t="shared" si="29"/>
        <v>443.28</v>
      </c>
      <c r="H43" s="1368">
        <v>2539</v>
      </c>
      <c r="I43" s="1368">
        <f t="shared" si="30"/>
        <v>3808.5</v>
      </c>
      <c r="J43" s="1368">
        <v>711</v>
      </c>
      <c r="K43" s="1368">
        <f t="shared" si="31"/>
        <v>426.59999999999997</v>
      </c>
      <c r="L43" s="1368">
        <f t="shared" si="50"/>
        <v>0</v>
      </c>
      <c r="M43" s="358">
        <f t="shared" si="51"/>
        <v>0</v>
      </c>
      <c r="N43" s="1368">
        <f t="shared" si="11"/>
        <v>0</v>
      </c>
      <c r="O43" s="1368">
        <f t="shared" si="32"/>
        <v>7154.04</v>
      </c>
      <c r="P43" s="1368">
        <f t="shared" si="52"/>
        <v>24963.040000000001</v>
      </c>
      <c r="Q43" s="1375">
        <f t="shared" si="33"/>
        <v>4015</v>
      </c>
      <c r="R43" s="1375">
        <f t="shared" si="53"/>
        <v>100226606</v>
      </c>
      <c r="S43" s="1375">
        <f>'6_Local Deduct Calc'!J43</f>
        <v>22766049</v>
      </c>
      <c r="T43" s="1375">
        <f t="shared" si="34"/>
        <v>22766049</v>
      </c>
      <c r="U43" s="1376">
        <f t="shared" si="35"/>
        <v>77460557</v>
      </c>
      <c r="V43" s="359">
        <f t="shared" si="49"/>
        <v>0.77290000000000003</v>
      </c>
      <c r="W43" s="359">
        <f t="shared" si="36"/>
        <v>0.2271</v>
      </c>
      <c r="X43" s="360">
        <f t="shared" si="54"/>
        <v>1278.345162558257</v>
      </c>
      <c r="Y43" s="1375">
        <f>'7_Local Revenue'!AS43</f>
        <v>89746631</v>
      </c>
      <c r="Z43" s="1375">
        <f t="shared" si="37"/>
        <v>66980582</v>
      </c>
      <c r="AA43" s="101">
        <f t="shared" si="38"/>
        <v>0</v>
      </c>
      <c r="AB43" s="101">
        <f t="shared" si="55"/>
        <v>34077046.039999999</v>
      </c>
      <c r="AC43" s="101">
        <f t="shared" si="56"/>
        <v>34077046.039999999</v>
      </c>
      <c r="AD43" s="1375">
        <f t="shared" si="57"/>
        <v>13310903.10777648</v>
      </c>
      <c r="AE43" s="1381">
        <f t="shared" si="39"/>
        <v>20766143</v>
      </c>
      <c r="AF43" s="101">
        <f t="shared" si="58"/>
        <v>1166</v>
      </c>
      <c r="AG43" s="361">
        <f t="shared" si="40"/>
        <v>0.60940000000000005</v>
      </c>
      <c r="AH43" s="1381">
        <f t="shared" si="59"/>
        <v>98226700</v>
      </c>
      <c r="AI43" s="101">
        <f t="shared" si="60"/>
        <v>5516</v>
      </c>
      <c r="AJ43" s="1381">
        <f>'3A_Level 3'!J43</f>
        <v>3075197</v>
      </c>
      <c r="AK43" s="101">
        <f t="shared" si="61"/>
        <v>172.67656802740188</v>
      </c>
      <c r="AL43" s="1381">
        <f t="shared" si="41"/>
        <v>101301897</v>
      </c>
      <c r="AM43" s="101">
        <f t="shared" si="62"/>
        <v>5688.2417317086865</v>
      </c>
      <c r="AN43" s="1383">
        <f>'3A_Level 3'!K43</f>
        <v>14715337</v>
      </c>
      <c r="AO43" s="363">
        <f t="shared" si="63"/>
        <v>826.2865405132236</v>
      </c>
      <c r="AP43" s="1381">
        <f t="shared" si="42"/>
        <v>112942037</v>
      </c>
      <c r="AQ43" s="101">
        <f t="shared" si="64"/>
        <v>6341.8517041945088</v>
      </c>
      <c r="AR43" s="361">
        <f t="shared" si="43"/>
        <v>0.6652056964174683</v>
      </c>
      <c r="AS43" s="362">
        <f t="shared" si="44"/>
        <v>21</v>
      </c>
      <c r="AT43" s="101">
        <f t="shared" si="65"/>
        <v>56843095.039999999</v>
      </c>
      <c r="AU43" s="101">
        <f t="shared" si="66"/>
        <v>3191.82</v>
      </c>
      <c r="AV43" s="362">
        <f t="shared" si="45"/>
        <v>59</v>
      </c>
      <c r="AW43" s="361">
        <f t="shared" si="46"/>
        <v>0.33479430358253176</v>
      </c>
      <c r="AX43" s="363">
        <f t="shared" si="47"/>
        <v>169785132.03999999</v>
      </c>
      <c r="AY43" s="363">
        <f t="shared" si="67"/>
        <v>9533.670169015666</v>
      </c>
      <c r="AZ43" s="362">
        <f t="shared" si="48"/>
        <v>47</v>
      </c>
    </row>
    <row r="44" spans="1:52" ht="15.6" customHeight="1" x14ac:dyDescent="0.2">
      <c r="A44" s="724">
        <v>38</v>
      </c>
      <c r="B44" s="357" t="s">
        <v>42</v>
      </c>
      <c r="C44" s="1370">
        <f>'8_2.1.22 SIS'!AV44</f>
        <v>3658</v>
      </c>
      <c r="D44" s="1368">
        <v>2641</v>
      </c>
      <c r="E44" s="1368">
        <f t="shared" si="28"/>
        <v>581.02</v>
      </c>
      <c r="F44" s="1541">
        <v>111</v>
      </c>
      <c r="G44" s="1368">
        <f t="shared" si="29"/>
        <v>6.66</v>
      </c>
      <c r="H44" s="1368">
        <v>528</v>
      </c>
      <c r="I44" s="1368">
        <f t="shared" si="30"/>
        <v>792</v>
      </c>
      <c r="J44" s="1368">
        <v>206</v>
      </c>
      <c r="K44" s="1368">
        <f t="shared" si="31"/>
        <v>123.6</v>
      </c>
      <c r="L44" s="1368">
        <f t="shared" si="50"/>
        <v>3842</v>
      </c>
      <c r="M44" s="358">
        <f t="shared" si="51"/>
        <v>0.10245</v>
      </c>
      <c r="N44" s="1368">
        <f t="shared" si="11"/>
        <v>374.76209999999998</v>
      </c>
      <c r="O44" s="1368">
        <f t="shared" si="32"/>
        <v>1878.0420999999997</v>
      </c>
      <c r="P44" s="1368">
        <f t="shared" si="52"/>
        <v>5536.0420999999997</v>
      </c>
      <c r="Q44" s="1375">
        <f t="shared" si="33"/>
        <v>4015</v>
      </c>
      <c r="R44" s="1375">
        <f t="shared" si="53"/>
        <v>22227209</v>
      </c>
      <c r="S44" s="1375">
        <f>'6_Local Deduct Calc'!J44</f>
        <v>17009195</v>
      </c>
      <c r="T44" s="1375">
        <f t="shared" si="34"/>
        <v>16670407</v>
      </c>
      <c r="U44" s="1376">
        <f t="shared" si="35"/>
        <v>5556802</v>
      </c>
      <c r="V44" s="359">
        <f t="shared" si="49"/>
        <v>0.25</v>
      </c>
      <c r="W44" s="359">
        <f t="shared" si="36"/>
        <v>0.75</v>
      </c>
      <c r="X44" s="360">
        <f t="shared" si="54"/>
        <v>4557.246309458721</v>
      </c>
      <c r="Y44" s="1375">
        <f>'7_Local Revenue'!AS44</f>
        <v>40773410</v>
      </c>
      <c r="Z44" s="1375">
        <f t="shared" si="37"/>
        <v>24103003</v>
      </c>
      <c r="AA44" s="101">
        <f t="shared" si="38"/>
        <v>0</v>
      </c>
      <c r="AB44" s="101">
        <f t="shared" si="55"/>
        <v>7557251.0600000005</v>
      </c>
      <c r="AC44" s="101">
        <f t="shared" si="56"/>
        <v>7557251.0600000005</v>
      </c>
      <c r="AD44" s="1375">
        <f t="shared" si="57"/>
        <v>9748853.8674000017</v>
      </c>
      <c r="AE44" s="1381">
        <f t="shared" si="39"/>
        <v>0</v>
      </c>
      <c r="AF44" s="101">
        <f t="shared" si="58"/>
        <v>0</v>
      </c>
      <c r="AG44" s="361">
        <f t="shared" si="40"/>
        <v>0</v>
      </c>
      <c r="AH44" s="1381">
        <f t="shared" si="59"/>
        <v>5556802</v>
      </c>
      <c r="AI44" s="101">
        <f t="shared" si="60"/>
        <v>1519</v>
      </c>
      <c r="AJ44" s="1381">
        <f>'3A_Level 3'!J44</f>
        <v>1623824</v>
      </c>
      <c r="AK44" s="101">
        <f t="shared" si="61"/>
        <v>443.91033351558229</v>
      </c>
      <c r="AL44" s="1381">
        <f t="shared" si="41"/>
        <v>7180626</v>
      </c>
      <c r="AM44" s="101">
        <f t="shared" si="62"/>
        <v>1962.9923455440132</v>
      </c>
      <c r="AN44" s="1383">
        <f>'3A_Level 3'!K44</f>
        <v>4659671</v>
      </c>
      <c r="AO44" s="363">
        <f t="shared" si="63"/>
        <v>1273.8302351011482</v>
      </c>
      <c r="AP44" s="1381">
        <f t="shared" si="42"/>
        <v>10216473</v>
      </c>
      <c r="AQ44" s="101">
        <f t="shared" si="64"/>
        <v>2792.9122471295791</v>
      </c>
      <c r="AR44" s="361">
        <f t="shared" si="43"/>
        <v>0.29660997927929728</v>
      </c>
      <c r="AS44" s="362">
        <f t="shared" si="44"/>
        <v>68</v>
      </c>
      <c r="AT44" s="101">
        <f t="shared" si="65"/>
        <v>24227658.059999999</v>
      </c>
      <c r="AU44" s="101">
        <f t="shared" si="66"/>
        <v>6623.2</v>
      </c>
      <c r="AV44" s="362">
        <f t="shared" si="45"/>
        <v>2</v>
      </c>
      <c r="AW44" s="361">
        <f t="shared" si="46"/>
        <v>0.70339002072070267</v>
      </c>
      <c r="AX44" s="363">
        <f t="shared" si="47"/>
        <v>34444131.060000002</v>
      </c>
      <c r="AY44" s="363">
        <f t="shared" si="67"/>
        <v>9416.110185893931</v>
      </c>
      <c r="AZ44" s="362">
        <f t="shared" si="48"/>
        <v>51</v>
      </c>
    </row>
    <row r="45" spans="1:52" ht="15.6" customHeight="1" x14ac:dyDescent="0.2">
      <c r="A45" s="724">
        <v>39</v>
      </c>
      <c r="B45" s="357" t="s">
        <v>43</v>
      </c>
      <c r="C45" s="1370">
        <f>'8_2.1.22 SIS'!AV45</f>
        <v>2534</v>
      </c>
      <c r="D45" s="1368">
        <v>1953</v>
      </c>
      <c r="E45" s="1368">
        <f t="shared" si="28"/>
        <v>429.66</v>
      </c>
      <c r="F45" s="1541">
        <v>878.5</v>
      </c>
      <c r="G45" s="1368">
        <f t="shared" si="29"/>
        <v>52.71</v>
      </c>
      <c r="H45" s="1368">
        <v>462</v>
      </c>
      <c r="I45" s="1368">
        <f t="shared" si="30"/>
        <v>693</v>
      </c>
      <c r="J45" s="1368">
        <v>40</v>
      </c>
      <c r="K45" s="1368">
        <f t="shared" si="31"/>
        <v>24</v>
      </c>
      <c r="L45" s="1368">
        <f t="shared" si="50"/>
        <v>4966</v>
      </c>
      <c r="M45" s="358">
        <f t="shared" si="51"/>
        <v>0.13242999999999999</v>
      </c>
      <c r="N45" s="1368">
        <f t="shared" si="11"/>
        <v>335.57761999999997</v>
      </c>
      <c r="O45" s="1368">
        <f t="shared" si="32"/>
        <v>1534.9476199999999</v>
      </c>
      <c r="P45" s="1368">
        <f t="shared" si="52"/>
        <v>4068.9476199999999</v>
      </c>
      <c r="Q45" s="1375">
        <f t="shared" si="33"/>
        <v>4015</v>
      </c>
      <c r="R45" s="1375">
        <f t="shared" si="53"/>
        <v>16336825</v>
      </c>
      <c r="S45" s="1375">
        <f>'6_Local Deduct Calc'!J45</f>
        <v>9613643</v>
      </c>
      <c r="T45" s="1375">
        <f t="shared" si="34"/>
        <v>9613643</v>
      </c>
      <c r="U45" s="1376">
        <f t="shared" si="35"/>
        <v>6723182</v>
      </c>
      <c r="V45" s="359">
        <f t="shared" si="49"/>
        <v>0.41149999999999998</v>
      </c>
      <c r="W45" s="359">
        <f t="shared" si="36"/>
        <v>0.58850000000000002</v>
      </c>
      <c r="X45" s="360">
        <f t="shared" si="54"/>
        <v>3793.8606945540646</v>
      </c>
      <c r="Y45" s="1375">
        <f>'7_Local Revenue'!AS45</f>
        <v>22137738</v>
      </c>
      <c r="Z45" s="1375">
        <f t="shared" si="37"/>
        <v>12524095</v>
      </c>
      <c r="AA45" s="101">
        <f t="shared" si="38"/>
        <v>0</v>
      </c>
      <c r="AB45" s="101">
        <f t="shared" si="55"/>
        <v>5554520.5</v>
      </c>
      <c r="AC45" s="101">
        <f t="shared" si="56"/>
        <v>5554520.5</v>
      </c>
      <c r="AD45" s="1375">
        <f t="shared" si="57"/>
        <v>5622396.7405100008</v>
      </c>
      <c r="AE45" s="1381">
        <f t="shared" si="39"/>
        <v>0</v>
      </c>
      <c r="AF45" s="101">
        <f t="shared" si="58"/>
        <v>0</v>
      </c>
      <c r="AG45" s="361">
        <f t="shared" si="40"/>
        <v>0</v>
      </c>
      <c r="AH45" s="1381">
        <f t="shared" si="59"/>
        <v>6723182</v>
      </c>
      <c r="AI45" s="101">
        <f t="shared" si="60"/>
        <v>2653</v>
      </c>
      <c r="AJ45" s="1381">
        <f>'3A_Level 3'!J45</f>
        <v>762250</v>
      </c>
      <c r="AK45" s="101">
        <f t="shared" si="61"/>
        <v>300.80899763220208</v>
      </c>
      <c r="AL45" s="1381">
        <f t="shared" si="41"/>
        <v>7485432</v>
      </c>
      <c r="AM45" s="101">
        <f t="shared" si="62"/>
        <v>2953.9984214680348</v>
      </c>
      <c r="AN45" s="1383">
        <f>'3A_Level 3'!K45</f>
        <v>2737908</v>
      </c>
      <c r="AO45" s="363">
        <f t="shared" si="63"/>
        <v>1080.4688239936859</v>
      </c>
      <c r="AP45" s="1381">
        <f t="shared" si="42"/>
        <v>9461090</v>
      </c>
      <c r="AQ45" s="101">
        <f t="shared" si="64"/>
        <v>3733.6582478295186</v>
      </c>
      <c r="AR45" s="361">
        <f t="shared" si="43"/>
        <v>0.38414034757488691</v>
      </c>
      <c r="AS45" s="362">
        <f t="shared" si="44"/>
        <v>62</v>
      </c>
      <c r="AT45" s="101">
        <f t="shared" si="65"/>
        <v>15168163.5</v>
      </c>
      <c r="AU45" s="101">
        <f t="shared" si="66"/>
        <v>5985.86</v>
      </c>
      <c r="AV45" s="362">
        <f t="shared" si="45"/>
        <v>6</v>
      </c>
      <c r="AW45" s="361">
        <f t="shared" si="46"/>
        <v>0.61585965242511309</v>
      </c>
      <c r="AX45" s="363">
        <f t="shared" si="47"/>
        <v>24629253.5</v>
      </c>
      <c r="AY45" s="363">
        <f t="shared" si="67"/>
        <v>9719.5159826361487</v>
      </c>
      <c r="AZ45" s="362">
        <f t="shared" si="48"/>
        <v>37</v>
      </c>
    </row>
    <row r="46" spans="1:52" ht="15.6" customHeight="1" x14ac:dyDescent="0.2">
      <c r="A46" s="725">
        <v>40</v>
      </c>
      <c r="B46" s="726" t="s">
        <v>44</v>
      </c>
      <c r="C46" s="1371">
        <f>'8_2.1.22 SIS'!AV46</f>
        <v>20767</v>
      </c>
      <c r="D46" s="1372">
        <v>13596</v>
      </c>
      <c r="E46" s="1372">
        <f t="shared" si="28"/>
        <v>2991.12</v>
      </c>
      <c r="F46" s="1542">
        <v>11125</v>
      </c>
      <c r="G46" s="1372">
        <f t="shared" si="29"/>
        <v>667.5</v>
      </c>
      <c r="H46" s="1372">
        <v>3022</v>
      </c>
      <c r="I46" s="1372">
        <f t="shared" si="30"/>
        <v>4533</v>
      </c>
      <c r="J46" s="1372">
        <v>519</v>
      </c>
      <c r="K46" s="1372">
        <f t="shared" si="31"/>
        <v>311.39999999999998</v>
      </c>
      <c r="L46" s="1372">
        <f t="shared" si="50"/>
        <v>0</v>
      </c>
      <c r="M46" s="727">
        <f t="shared" si="51"/>
        <v>0</v>
      </c>
      <c r="N46" s="1372">
        <f t="shared" si="11"/>
        <v>0</v>
      </c>
      <c r="O46" s="1372">
        <f t="shared" si="32"/>
        <v>8503.02</v>
      </c>
      <c r="P46" s="1374">
        <f t="shared" si="52"/>
        <v>29270.02</v>
      </c>
      <c r="Q46" s="1377">
        <f t="shared" si="33"/>
        <v>4015</v>
      </c>
      <c r="R46" s="1377">
        <f t="shared" si="53"/>
        <v>117519130</v>
      </c>
      <c r="S46" s="1377">
        <f>'6_Local Deduct Calc'!J46</f>
        <v>32350566</v>
      </c>
      <c r="T46" s="1377">
        <f t="shared" si="34"/>
        <v>32350566</v>
      </c>
      <c r="U46" s="1378">
        <f t="shared" si="35"/>
        <v>85168564</v>
      </c>
      <c r="V46" s="728">
        <f t="shared" si="49"/>
        <v>0.72470000000000001</v>
      </c>
      <c r="W46" s="649">
        <f t="shared" si="36"/>
        <v>0.27529999999999999</v>
      </c>
      <c r="X46" s="650">
        <f t="shared" si="54"/>
        <v>1557.7871623248423</v>
      </c>
      <c r="Y46" s="1377">
        <f>'7_Local Revenue'!AS46</f>
        <v>105034273</v>
      </c>
      <c r="Z46" s="1377">
        <f t="shared" si="37"/>
        <v>72683707</v>
      </c>
      <c r="AA46" s="729">
        <f t="shared" si="38"/>
        <v>0</v>
      </c>
      <c r="AB46" s="729">
        <f t="shared" si="55"/>
        <v>39956504.200000003</v>
      </c>
      <c r="AC46" s="729">
        <f t="shared" si="56"/>
        <v>39956504.200000003</v>
      </c>
      <c r="AD46" s="1377">
        <f t="shared" si="57"/>
        <v>18920044.042767201</v>
      </c>
      <c r="AE46" s="1382">
        <f t="shared" si="39"/>
        <v>21036460</v>
      </c>
      <c r="AF46" s="729">
        <f t="shared" si="58"/>
        <v>1013</v>
      </c>
      <c r="AG46" s="730">
        <f t="shared" si="40"/>
        <v>0.52649999999999997</v>
      </c>
      <c r="AH46" s="1382">
        <f t="shared" si="59"/>
        <v>106205024</v>
      </c>
      <c r="AI46" s="729">
        <f t="shared" si="60"/>
        <v>5114</v>
      </c>
      <c r="AJ46" s="1382">
        <f>'3A_Level 3'!J46</f>
        <v>3585974</v>
      </c>
      <c r="AK46" s="729">
        <f t="shared" si="61"/>
        <v>172.67655414840854</v>
      </c>
      <c r="AL46" s="1382">
        <f t="shared" si="41"/>
        <v>109790998</v>
      </c>
      <c r="AM46" s="729">
        <f t="shared" si="62"/>
        <v>5286.8010786343721</v>
      </c>
      <c r="AN46" s="1384">
        <f>'3A_Level 3'!K46</f>
        <v>18128481</v>
      </c>
      <c r="AO46" s="732">
        <f t="shared" si="63"/>
        <v>872.94654981460974</v>
      </c>
      <c r="AP46" s="1382">
        <f t="shared" si="42"/>
        <v>124333505</v>
      </c>
      <c r="AQ46" s="729">
        <f t="shared" si="64"/>
        <v>5987.0710743005729</v>
      </c>
      <c r="AR46" s="730">
        <f t="shared" si="43"/>
        <v>0.6322881474158748</v>
      </c>
      <c r="AS46" s="731">
        <f t="shared" si="44"/>
        <v>34</v>
      </c>
      <c r="AT46" s="729">
        <f t="shared" si="65"/>
        <v>72307070.200000003</v>
      </c>
      <c r="AU46" s="729">
        <f t="shared" si="66"/>
        <v>3481.83</v>
      </c>
      <c r="AV46" s="731">
        <f t="shared" si="45"/>
        <v>44</v>
      </c>
      <c r="AW46" s="730">
        <f t="shared" si="46"/>
        <v>0.36771185258412531</v>
      </c>
      <c r="AX46" s="732">
        <f t="shared" si="47"/>
        <v>196640575.19999999</v>
      </c>
      <c r="AY46" s="732">
        <f t="shared" si="67"/>
        <v>9468.8965762989355</v>
      </c>
      <c r="AZ46" s="731">
        <f t="shared" si="48"/>
        <v>49</v>
      </c>
    </row>
    <row r="47" spans="1:52" ht="15.6" customHeight="1" x14ac:dyDescent="0.2">
      <c r="A47" s="724">
        <v>41</v>
      </c>
      <c r="B47" s="357" t="s">
        <v>45</v>
      </c>
      <c r="C47" s="1368">
        <f>'8_2.1.22 SIS'!AV47</f>
        <v>1169</v>
      </c>
      <c r="D47" s="1368">
        <v>1054</v>
      </c>
      <c r="E47" s="1368">
        <f t="shared" si="28"/>
        <v>231.88</v>
      </c>
      <c r="F47" s="1541">
        <v>626.5</v>
      </c>
      <c r="G47" s="1368">
        <f t="shared" si="29"/>
        <v>37.589999999999996</v>
      </c>
      <c r="H47" s="1368">
        <v>170</v>
      </c>
      <c r="I47" s="1368">
        <f t="shared" si="30"/>
        <v>255</v>
      </c>
      <c r="J47" s="1368">
        <v>13</v>
      </c>
      <c r="K47" s="1368">
        <f t="shared" si="31"/>
        <v>7.8</v>
      </c>
      <c r="L47" s="1369">
        <f t="shared" si="50"/>
        <v>6331</v>
      </c>
      <c r="M47" s="358">
        <f t="shared" si="51"/>
        <v>0.16883000000000001</v>
      </c>
      <c r="N47" s="1368">
        <f t="shared" si="11"/>
        <v>197.36227</v>
      </c>
      <c r="O47" s="1368">
        <f t="shared" si="32"/>
        <v>729.63226999999995</v>
      </c>
      <c r="P47" s="1368">
        <f t="shared" si="52"/>
        <v>1898.6322700000001</v>
      </c>
      <c r="Q47" s="1375">
        <f t="shared" si="33"/>
        <v>4015</v>
      </c>
      <c r="R47" s="1375">
        <f t="shared" si="53"/>
        <v>7623009</v>
      </c>
      <c r="S47" s="1375">
        <f>'6_Local Deduct Calc'!J47</f>
        <v>4731020</v>
      </c>
      <c r="T47" s="1375">
        <f t="shared" si="34"/>
        <v>4731020</v>
      </c>
      <c r="U47" s="1376">
        <f t="shared" si="35"/>
        <v>2891989</v>
      </c>
      <c r="V47" s="359">
        <f t="shared" si="49"/>
        <v>0.37940000000000002</v>
      </c>
      <c r="W47" s="359">
        <f t="shared" si="36"/>
        <v>0.62060000000000004</v>
      </c>
      <c r="X47" s="360">
        <f t="shared" si="54"/>
        <v>4047.065868263473</v>
      </c>
      <c r="Y47" s="1375">
        <f>'7_Local Revenue'!AS47</f>
        <v>17660771</v>
      </c>
      <c r="Z47" s="1375">
        <f t="shared" si="37"/>
        <v>12929751</v>
      </c>
      <c r="AA47" s="101">
        <f t="shared" si="38"/>
        <v>0</v>
      </c>
      <c r="AB47" s="101">
        <f t="shared" si="55"/>
        <v>2591823.06</v>
      </c>
      <c r="AC47" s="101">
        <f t="shared" si="56"/>
        <v>2591823.06</v>
      </c>
      <c r="AD47" s="1375">
        <f t="shared" si="57"/>
        <v>2766594.8725819206</v>
      </c>
      <c r="AE47" s="1381">
        <f t="shared" si="39"/>
        <v>0</v>
      </c>
      <c r="AF47" s="101">
        <f t="shared" si="58"/>
        <v>0</v>
      </c>
      <c r="AG47" s="361">
        <f t="shared" si="40"/>
        <v>0</v>
      </c>
      <c r="AH47" s="1381">
        <f t="shared" si="59"/>
        <v>2891989</v>
      </c>
      <c r="AI47" s="101">
        <f t="shared" si="60"/>
        <v>2474</v>
      </c>
      <c r="AJ47" s="1381">
        <f>'3A_Level 3'!J47</f>
        <v>201859</v>
      </c>
      <c r="AK47" s="101">
        <f t="shared" si="61"/>
        <v>172.67664670658684</v>
      </c>
      <c r="AL47" s="1381">
        <f t="shared" si="41"/>
        <v>3093848</v>
      </c>
      <c r="AM47" s="101">
        <f t="shared" si="62"/>
        <v>2646.5765611633874</v>
      </c>
      <c r="AN47" s="1383">
        <f>'3A_Level 3'!K47</f>
        <v>1237850</v>
      </c>
      <c r="AO47" s="363">
        <f t="shared" si="63"/>
        <v>1058.896492728828</v>
      </c>
      <c r="AP47" s="1381">
        <f t="shared" si="42"/>
        <v>4129839</v>
      </c>
      <c r="AQ47" s="101">
        <f t="shared" si="64"/>
        <v>3532.7964071856286</v>
      </c>
      <c r="AR47" s="361">
        <f t="shared" si="43"/>
        <v>0.36060016146121848</v>
      </c>
      <c r="AS47" s="362">
        <f t="shared" si="44"/>
        <v>64</v>
      </c>
      <c r="AT47" s="101">
        <f t="shared" si="65"/>
        <v>7322843.0599999996</v>
      </c>
      <c r="AU47" s="101">
        <f t="shared" si="66"/>
        <v>6264.19</v>
      </c>
      <c r="AV47" s="362">
        <f t="shared" si="45"/>
        <v>5</v>
      </c>
      <c r="AW47" s="361">
        <f t="shared" si="46"/>
        <v>0.63939983853878157</v>
      </c>
      <c r="AX47" s="363">
        <f t="shared" si="47"/>
        <v>11452682.059999999</v>
      </c>
      <c r="AY47" s="363">
        <f t="shared" si="67"/>
        <v>9796.9906415739933</v>
      </c>
      <c r="AZ47" s="362">
        <f t="shared" si="48"/>
        <v>35</v>
      </c>
    </row>
    <row r="48" spans="1:52" ht="15.6" customHeight="1" x14ac:dyDescent="0.2">
      <c r="A48" s="724">
        <v>42</v>
      </c>
      <c r="B48" s="357" t="s">
        <v>46</v>
      </c>
      <c r="C48" s="1370">
        <f>'8_2.1.22 SIS'!AV48</f>
        <v>2649</v>
      </c>
      <c r="D48" s="1368">
        <v>2098</v>
      </c>
      <c r="E48" s="1368">
        <f t="shared" si="28"/>
        <v>461.56</v>
      </c>
      <c r="F48" s="1541">
        <v>1389.5</v>
      </c>
      <c r="G48" s="1368">
        <f t="shared" si="29"/>
        <v>83.36999999999999</v>
      </c>
      <c r="H48" s="1368">
        <v>388</v>
      </c>
      <c r="I48" s="1368">
        <f t="shared" si="30"/>
        <v>582</v>
      </c>
      <c r="J48" s="1368">
        <v>52</v>
      </c>
      <c r="K48" s="1368">
        <f t="shared" si="31"/>
        <v>31.2</v>
      </c>
      <c r="L48" s="1368">
        <f t="shared" si="50"/>
        <v>4851</v>
      </c>
      <c r="M48" s="358">
        <f t="shared" si="51"/>
        <v>0.12936</v>
      </c>
      <c r="N48" s="1368">
        <f t="shared" si="11"/>
        <v>342.67464000000001</v>
      </c>
      <c r="O48" s="1368">
        <f t="shared" si="32"/>
        <v>1500.8046399999998</v>
      </c>
      <c r="P48" s="1368">
        <f t="shared" si="52"/>
        <v>4149.8046400000003</v>
      </c>
      <c r="Q48" s="1375">
        <f t="shared" si="33"/>
        <v>4015</v>
      </c>
      <c r="R48" s="1375">
        <f t="shared" si="53"/>
        <v>16661466</v>
      </c>
      <c r="S48" s="1375">
        <f>'6_Local Deduct Calc'!J48</f>
        <v>5361578</v>
      </c>
      <c r="T48" s="1375">
        <f t="shared" si="34"/>
        <v>5361578</v>
      </c>
      <c r="U48" s="1376">
        <f t="shared" si="35"/>
        <v>11299888</v>
      </c>
      <c r="V48" s="359">
        <f t="shared" si="49"/>
        <v>0.67820000000000003</v>
      </c>
      <c r="W48" s="359">
        <f t="shared" si="36"/>
        <v>0.32179999999999997</v>
      </c>
      <c r="X48" s="360">
        <f t="shared" si="54"/>
        <v>2024.0007550018875</v>
      </c>
      <c r="Y48" s="1375">
        <f>'7_Local Revenue'!AS48</f>
        <v>14200288</v>
      </c>
      <c r="Z48" s="1375">
        <f t="shared" si="37"/>
        <v>8838710</v>
      </c>
      <c r="AA48" s="101">
        <f t="shared" si="38"/>
        <v>0</v>
      </c>
      <c r="AB48" s="101">
        <f t="shared" si="55"/>
        <v>5664898.4400000004</v>
      </c>
      <c r="AC48" s="101">
        <f t="shared" si="56"/>
        <v>5664898.4400000004</v>
      </c>
      <c r="AD48" s="1375">
        <f t="shared" si="57"/>
        <v>3135498.6269462402</v>
      </c>
      <c r="AE48" s="1381">
        <f t="shared" si="39"/>
        <v>2529400</v>
      </c>
      <c r="AF48" s="101">
        <f t="shared" si="58"/>
        <v>955</v>
      </c>
      <c r="AG48" s="361">
        <f t="shared" si="40"/>
        <v>0.44650000000000001</v>
      </c>
      <c r="AH48" s="1381">
        <f t="shared" si="59"/>
        <v>13829288</v>
      </c>
      <c r="AI48" s="101">
        <f t="shared" si="60"/>
        <v>5221</v>
      </c>
      <c r="AJ48" s="1381">
        <f>'3A_Level 3'!J48</f>
        <v>457420</v>
      </c>
      <c r="AK48" s="101">
        <f t="shared" si="61"/>
        <v>172.67648169120423</v>
      </c>
      <c r="AL48" s="1381">
        <f t="shared" si="41"/>
        <v>14286708</v>
      </c>
      <c r="AM48" s="101">
        <f t="shared" si="62"/>
        <v>5393.2457531143828</v>
      </c>
      <c r="AN48" s="1383">
        <f>'3A_Level 3'!K48</f>
        <v>1872728</v>
      </c>
      <c r="AO48" s="363">
        <f t="shared" si="63"/>
        <v>706.95658739146847</v>
      </c>
      <c r="AP48" s="1381">
        <f t="shared" si="42"/>
        <v>15702016</v>
      </c>
      <c r="AQ48" s="101">
        <f t="shared" si="64"/>
        <v>5927.5258588146471</v>
      </c>
      <c r="AR48" s="361">
        <f t="shared" si="43"/>
        <v>0.58746358535737908</v>
      </c>
      <c r="AS48" s="362">
        <f t="shared" si="44"/>
        <v>45</v>
      </c>
      <c r="AT48" s="101">
        <f t="shared" si="65"/>
        <v>11026476.439999999</v>
      </c>
      <c r="AU48" s="101">
        <f t="shared" si="66"/>
        <v>4162.51</v>
      </c>
      <c r="AV48" s="362">
        <f t="shared" si="45"/>
        <v>22</v>
      </c>
      <c r="AW48" s="361">
        <f t="shared" si="46"/>
        <v>0.41253641464262097</v>
      </c>
      <c r="AX48" s="363">
        <f t="shared" si="47"/>
        <v>26728492.439999998</v>
      </c>
      <c r="AY48" s="363">
        <f t="shared" si="67"/>
        <v>10090.031121177803</v>
      </c>
      <c r="AZ48" s="362">
        <f t="shared" si="48"/>
        <v>21</v>
      </c>
    </row>
    <row r="49" spans="1:52" ht="15.6" customHeight="1" x14ac:dyDescent="0.2">
      <c r="A49" s="724">
        <v>43</v>
      </c>
      <c r="B49" s="357" t="s">
        <v>47</v>
      </c>
      <c r="C49" s="1370">
        <f>'8_2.1.22 SIS'!AV49</f>
        <v>3790</v>
      </c>
      <c r="D49" s="1368">
        <v>2866</v>
      </c>
      <c r="E49" s="1368">
        <f t="shared" si="28"/>
        <v>630.52</v>
      </c>
      <c r="F49" s="1541">
        <v>2744.5</v>
      </c>
      <c r="G49" s="1368">
        <f t="shared" si="29"/>
        <v>164.67</v>
      </c>
      <c r="H49" s="1368">
        <v>476</v>
      </c>
      <c r="I49" s="1368">
        <f t="shared" si="30"/>
        <v>714</v>
      </c>
      <c r="J49" s="1368">
        <v>90</v>
      </c>
      <c r="K49" s="1368">
        <f t="shared" si="31"/>
        <v>54</v>
      </c>
      <c r="L49" s="1368">
        <f t="shared" si="50"/>
        <v>3710</v>
      </c>
      <c r="M49" s="358">
        <f t="shared" si="51"/>
        <v>9.8930000000000004E-2</v>
      </c>
      <c r="N49" s="1368">
        <f t="shared" si="11"/>
        <v>374.94470000000001</v>
      </c>
      <c r="O49" s="1368">
        <f t="shared" si="32"/>
        <v>1938.1347000000001</v>
      </c>
      <c r="P49" s="1368">
        <f t="shared" si="52"/>
        <v>5728.1347000000005</v>
      </c>
      <c r="Q49" s="1375">
        <f t="shared" si="33"/>
        <v>4015</v>
      </c>
      <c r="R49" s="1375">
        <f t="shared" si="53"/>
        <v>22998461</v>
      </c>
      <c r="S49" s="1375">
        <f>'6_Local Deduct Calc'!J49</f>
        <v>6424221</v>
      </c>
      <c r="T49" s="1375">
        <f t="shared" si="34"/>
        <v>6424221</v>
      </c>
      <c r="U49" s="1376">
        <f t="shared" si="35"/>
        <v>16574240</v>
      </c>
      <c r="V49" s="359">
        <f t="shared" si="49"/>
        <v>0.72070000000000001</v>
      </c>
      <c r="W49" s="359">
        <f t="shared" si="36"/>
        <v>0.27929999999999999</v>
      </c>
      <c r="X49" s="360">
        <f t="shared" si="54"/>
        <v>1695.0451187335093</v>
      </c>
      <c r="Y49" s="1375">
        <f>'7_Local Revenue'!AS49</f>
        <v>20239305</v>
      </c>
      <c r="Z49" s="1375">
        <f t="shared" si="37"/>
        <v>13815084</v>
      </c>
      <c r="AA49" s="101">
        <f t="shared" si="38"/>
        <v>0</v>
      </c>
      <c r="AB49" s="101">
        <f t="shared" si="55"/>
        <v>7819476.7400000002</v>
      </c>
      <c r="AC49" s="101">
        <f t="shared" si="56"/>
        <v>7819476.7400000002</v>
      </c>
      <c r="AD49" s="1375">
        <f t="shared" si="57"/>
        <v>3756445.34798904</v>
      </c>
      <c r="AE49" s="1381">
        <f t="shared" si="39"/>
        <v>4063031</v>
      </c>
      <c r="AF49" s="101">
        <f t="shared" si="58"/>
        <v>1072</v>
      </c>
      <c r="AG49" s="361">
        <f t="shared" si="40"/>
        <v>0.51959999999999995</v>
      </c>
      <c r="AH49" s="1381">
        <f t="shared" si="59"/>
        <v>20637271</v>
      </c>
      <c r="AI49" s="101">
        <f t="shared" si="60"/>
        <v>5445</v>
      </c>
      <c r="AJ49" s="1381">
        <f>'3A_Level 3'!J49</f>
        <v>654444</v>
      </c>
      <c r="AK49" s="101">
        <f t="shared" si="61"/>
        <v>172.67651715039577</v>
      </c>
      <c r="AL49" s="1381">
        <f t="shared" si="41"/>
        <v>21291715</v>
      </c>
      <c r="AM49" s="101">
        <f t="shared" si="62"/>
        <v>5617.8667546174147</v>
      </c>
      <c r="AN49" s="1383">
        <f>'3A_Level 3'!K49</f>
        <v>2832216</v>
      </c>
      <c r="AO49" s="363">
        <f t="shared" si="63"/>
        <v>747.28654353562001</v>
      </c>
      <c r="AP49" s="1381">
        <f t="shared" si="42"/>
        <v>23469487</v>
      </c>
      <c r="AQ49" s="101">
        <f t="shared" si="64"/>
        <v>6192.4767810026387</v>
      </c>
      <c r="AR49" s="361">
        <f t="shared" si="43"/>
        <v>0.62231517072350007</v>
      </c>
      <c r="AS49" s="362">
        <f t="shared" si="44"/>
        <v>37</v>
      </c>
      <c r="AT49" s="101">
        <f t="shared" si="65"/>
        <v>14243697.74</v>
      </c>
      <c r="AU49" s="101">
        <f t="shared" si="66"/>
        <v>3758.23</v>
      </c>
      <c r="AV49" s="362">
        <f t="shared" si="45"/>
        <v>32</v>
      </c>
      <c r="AW49" s="361">
        <f t="shared" si="46"/>
        <v>0.37768482927649988</v>
      </c>
      <c r="AX49" s="363">
        <f t="shared" si="47"/>
        <v>37713184.740000002</v>
      </c>
      <c r="AY49" s="363">
        <f t="shared" si="67"/>
        <v>9950.7083746701846</v>
      </c>
      <c r="AZ49" s="362">
        <f t="shared" si="48"/>
        <v>29</v>
      </c>
    </row>
    <row r="50" spans="1:52" ht="15.6" customHeight="1" x14ac:dyDescent="0.2">
      <c r="A50" s="724">
        <v>44</v>
      </c>
      <c r="B50" s="357" t="s">
        <v>48</v>
      </c>
      <c r="C50" s="1370">
        <f>'8_2.1.22 SIS'!AV50</f>
        <v>7534</v>
      </c>
      <c r="D50" s="1368">
        <v>6052</v>
      </c>
      <c r="E50" s="1368">
        <f t="shared" si="28"/>
        <v>1331.44</v>
      </c>
      <c r="F50" s="1541">
        <v>3254</v>
      </c>
      <c r="G50" s="1368">
        <f t="shared" si="29"/>
        <v>195.23999999999998</v>
      </c>
      <c r="H50" s="1368">
        <v>914</v>
      </c>
      <c r="I50" s="1368">
        <f t="shared" si="30"/>
        <v>1371</v>
      </c>
      <c r="J50" s="1368">
        <v>137</v>
      </c>
      <c r="K50" s="1368">
        <f t="shared" si="31"/>
        <v>82.2</v>
      </c>
      <c r="L50" s="1368">
        <f t="shared" si="50"/>
        <v>0</v>
      </c>
      <c r="M50" s="358">
        <f t="shared" si="51"/>
        <v>0</v>
      </c>
      <c r="N50" s="1368">
        <f t="shared" si="11"/>
        <v>0</v>
      </c>
      <c r="O50" s="1368">
        <f t="shared" si="32"/>
        <v>2979.88</v>
      </c>
      <c r="P50" s="1368">
        <f t="shared" si="52"/>
        <v>10513.880000000001</v>
      </c>
      <c r="Q50" s="1375">
        <f t="shared" si="33"/>
        <v>4015</v>
      </c>
      <c r="R50" s="1375">
        <f t="shared" si="53"/>
        <v>42213228</v>
      </c>
      <c r="S50" s="1375">
        <f>'6_Local Deduct Calc'!J50</f>
        <v>10937122</v>
      </c>
      <c r="T50" s="1375">
        <f t="shared" si="34"/>
        <v>10937122</v>
      </c>
      <c r="U50" s="1376">
        <f t="shared" si="35"/>
        <v>31276106</v>
      </c>
      <c r="V50" s="359">
        <f t="shared" si="49"/>
        <v>0.7409</v>
      </c>
      <c r="W50" s="359">
        <f t="shared" si="36"/>
        <v>0.2591</v>
      </c>
      <c r="X50" s="360">
        <f t="shared" si="54"/>
        <v>1451.7018847889567</v>
      </c>
      <c r="Y50" s="1375">
        <f>'7_Local Revenue'!AS50</f>
        <v>34265929</v>
      </c>
      <c r="Z50" s="1375">
        <f t="shared" si="37"/>
        <v>23328807</v>
      </c>
      <c r="AA50" s="101">
        <f t="shared" si="38"/>
        <v>0</v>
      </c>
      <c r="AB50" s="101">
        <f t="shared" si="55"/>
        <v>14352497.520000001</v>
      </c>
      <c r="AC50" s="101">
        <f t="shared" si="56"/>
        <v>14352497.520000001</v>
      </c>
      <c r="AD50" s="1375">
        <f t="shared" si="57"/>
        <v>6396219.2247830406</v>
      </c>
      <c r="AE50" s="1381">
        <f t="shared" si="39"/>
        <v>7956278</v>
      </c>
      <c r="AF50" s="101">
        <f t="shared" si="58"/>
        <v>1056</v>
      </c>
      <c r="AG50" s="361">
        <f t="shared" si="40"/>
        <v>0.55430000000000001</v>
      </c>
      <c r="AH50" s="1381">
        <f t="shared" si="59"/>
        <v>39232384</v>
      </c>
      <c r="AI50" s="101">
        <f t="shared" si="60"/>
        <v>5207</v>
      </c>
      <c r="AJ50" s="1381">
        <f>'3A_Level 3'!J50</f>
        <v>1300945</v>
      </c>
      <c r="AK50" s="101">
        <f t="shared" si="61"/>
        <v>172.67653305017254</v>
      </c>
      <c r="AL50" s="1381">
        <f t="shared" si="41"/>
        <v>40533329</v>
      </c>
      <c r="AM50" s="101">
        <f t="shared" si="62"/>
        <v>5380.054287231218</v>
      </c>
      <c r="AN50" s="1383">
        <f>'3A_Level 3'!K50</f>
        <v>6297192</v>
      </c>
      <c r="AO50" s="363">
        <f t="shared" si="63"/>
        <v>835.83647464826117</v>
      </c>
      <c r="AP50" s="1381">
        <f t="shared" si="42"/>
        <v>45529576</v>
      </c>
      <c r="AQ50" s="101">
        <f t="shared" si="64"/>
        <v>6043.2142288293071</v>
      </c>
      <c r="AR50" s="361">
        <f t="shared" si="43"/>
        <v>0.64289880258724519</v>
      </c>
      <c r="AS50" s="362">
        <f t="shared" si="44"/>
        <v>30</v>
      </c>
      <c r="AT50" s="101">
        <f t="shared" si="65"/>
        <v>25289619.52</v>
      </c>
      <c r="AU50" s="101">
        <f t="shared" si="66"/>
        <v>3356.73</v>
      </c>
      <c r="AV50" s="362">
        <f t="shared" si="45"/>
        <v>52</v>
      </c>
      <c r="AW50" s="361">
        <f t="shared" si="46"/>
        <v>0.35710119741275481</v>
      </c>
      <c r="AX50" s="363">
        <f t="shared" si="47"/>
        <v>70819195.519999996</v>
      </c>
      <c r="AY50" s="363">
        <f t="shared" si="67"/>
        <v>9399.9463127156887</v>
      </c>
      <c r="AZ50" s="362">
        <f t="shared" si="48"/>
        <v>53</v>
      </c>
    </row>
    <row r="51" spans="1:52" ht="15.6" customHeight="1" x14ac:dyDescent="0.2">
      <c r="A51" s="725">
        <v>45</v>
      </c>
      <c r="B51" s="726" t="s">
        <v>49</v>
      </c>
      <c r="C51" s="1371">
        <f>'8_2.1.22 SIS'!AV51</f>
        <v>9081</v>
      </c>
      <c r="D51" s="1372">
        <v>6095</v>
      </c>
      <c r="E51" s="1372">
        <f t="shared" si="28"/>
        <v>1340.9</v>
      </c>
      <c r="F51" s="1542">
        <v>5172.5</v>
      </c>
      <c r="G51" s="1372">
        <f t="shared" si="29"/>
        <v>310.34999999999997</v>
      </c>
      <c r="H51" s="1372">
        <v>1100</v>
      </c>
      <c r="I51" s="1372">
        <f t="shared" si="30"/>
        <v>1650</v>
      </c>
      <c r="J51" s="1372">
        <v>732</v>
      </c>
      <c r="K51" s="1372">
        <f t="shared" si="31"/>
        <v>439.2</v>
      </c>
      <c r="L51" s="1372">
        <f t="shared" si="50"/>
        <v>0</v>
      </c>
      <c r="M51" s="727">
        <f t="shared" si="51"/>
        <v>0</v>
      </c>
      <c r="N51" s="1372">
        <f t="shared" si="11"/>
        <v>0</v>
      </c>
      <c r="O51" s="1372">
        <f t="shared" si="32"/>
        <v>3740.45</v>
      </c>
      <c r="P51" s="1374">
        <f t="shared" si="52"/>
        <v>12821.45</v>
      </c>
      <c r="Q51" s="1377">
        <f t="shared" si="33"/>
        <v>4015</v>
      </c>
      <c r="R51" s="1377">
        <f t="shared" si="53"/>
        <v>51478122</v>
      </c>
      <c r="S51" s="1377">
        <f>'6_Local Deduct Calc'!J51</f>
        <v>35798646</v>
      </c>
      <c r="T51" s="1377">
        <f t="shared" si="34"/>
        <v>35798646</v>
      </c>
      <c r="U51" s="1378">
        <f t="shared" si="35"/>
        <v>15679476</v>
      </c>
      <c r="V51" s="728">
        <f t="shared" si="49"/>
        <v>0.30459999999999998</v>
      </c>
      <c r="W51" s="649">
        <f t="shared" si="36"/>
        <v>0.69540000000000002</v>
      </c>
      <c r="X51" s="650">
        <f t="shared" si="54"/>
        <v>3942.1480013214405</v>
      </c>
      <c r="Y51" s="1377">
        <f>'7_Local Revenue'!AS51</f>
        <v>155066164</v>
      </c>
      <c r="Z51" s="1377">
        <f t="shared" si="37"/>
        <v>119267518</v>
      </c>
      <c r="AA51" s="729">
        <f t="shared" si="38"/>
        <v>0</v>
      </c>
      <c r="AB51" s="729">
        <f t="shared" si="55"/>
        <v>17502561.48</v>
      </c>
      <c r="AC51" s="729">
        <f t="shared" si="56"/>
        <v>17502561.48</v>
      </c>
      <c r="AD51" s="1377">
        <f t="shared" si="57"/>
        <v>20934603.75549024</v>
      </c>
      <c r="AE51" s="1382">
        <f t="shared" si="39"/>
        <v>0</v>
      </c>
      <c r="AF51" s="729">
        <f t="shared" si="58"/>
        <v>0</v>
      </c>
      <c r="AG51" s="730">
        <f t="shared" si="40"/>
        <v>0</v>
      </c>
      <c r="AH51" s="1382">
        <f t="shared" si="59"/>
        <v>15679476</v>
      </c>
      <c r="AI51" s="729">
        <f t="shared" si="60"/>
        <v>1727</v>
      </c>
      <c r="AJ51" s="1382">
        <f>'3A_Level 3'!J51</f>
        <v>3791782</v>
      </c>
      <c r="AK51" s="729">
        <f t="shared" si="61"/>
        <v>417.55115075432224</v>
      </c>
      <c r="AL51" s="1382">
        <f t="shared" si="41"/>
        <v>19471258</v>
      </c>
      <c r="AM51" s="729">
        <f t="shared" si="62"/>
        <v>2144.1755313291487</v>
      </c>
      <c r="AN51" s="1384">
        <f>'3A_Level 3'!K51</f>
        <v>10638493</v>
      </c>
      <c r="AO51" s="732">
        <f t="shared" si="63"/>
        <v>1171.5111771831296</v>
      </c>
      <c r="AP51" s="1382">
        <f t="shared" si="42"/>
        <v>26317969</v>
      </c>
      <c r="AQ51" s="729">
        <f t="shared" si="64"/>
        <v>2898.1355577579561</v>
      </c>
      <c r="AR51" s="730">
        <f t="shared" si="43"/>
        <v>0.33054811872628403</v>
      </c>
      <c r="AS51" s="731">
        <f t="shared" si="44"/>
        <v>65</v>
      </c>
      <c r="AT51" s="729">
        <f t="shared" si="65"/>
        <v>53301207.479999997</v>
      </c>
      <c r="AU51" s="729">
        <f t="shared" si="66"/>
        <v>5869.53</v>
      </c>
      <c r="AV51" s="731">
        <f t="shared" si="45"/>
        <v>7</v>
      </c>
      <c r="AW51" s="730">
        <f t="shared" si="46"/>
        <v>0.66945188127371602</v>
      </c>
      <c r="AX51" s="732">
        <f t="shared" si="47"/>
        <v>79619176.479999989</v>
      </c>
      <c r="AY51" s="732">
        <f t="shared" si="67"/>
        <v>8767.6661689241264</v>
      </c>
      <c r="AZ51" s="731">
        <f t="shared" si="48"/>
        <v>66</v>
      </c>
    </row>
    <row r="52" spans="1:52" ht="15.6" customHeight="1" x14ac:dyDescent="0.2">
      <c r="A52" s="724">
        <v>46</v>
      </c>
      <c r="B52" s="357" t="s">
        <v>50</v>
      </c>
      <c r="C52" s="1368">
        <f>'8_2.1.22 SIS'!AV52</f>
        <v>1068</v>
      </c>
      <c r="D52" s="1368">
        <v>1043</v>
      </c>
      <c r="E52" s="1368">
        <f t="shared" si="28"/>
        <v>229.46</v>
      </c>
      <c r="F52" s="1541">
        <v>630</v>
      </c>
      <c r="G52" s="1368">
        <f t="shared" si="29"/>
        <v>37.799999999999997</v>
      </c>
      <c r="H52" s="1368">
        <v>202</v>
      </c>
      <c r="I52" s="1368">
        <f t="shared" si="30"/>
        <v>303</v>
      </c>
      <c r="J52" s="1368">
        <v>59</v>
      </c>
      <c r="K52" s="1368">
        <f t="shared" si="31"/>
        <v>35.4</v>
      </c>
      <c r="L52" s="1369">
        <f t="shared" si="50"/>
        <v>6432</v>
      </c>
      <c r="M52" s="358">
        <f t="shared" si="51"/>
        <v>0.17152000000000001</v>
      </c>
      <c r="N52" s="1368">
        <f t="shared" si="11"/>
        <v>183.18335999999999</v>
      </c>
      <c r="O52" s="1368">
        <f t="shared" si="32"/>
        <v>788.84335999999996</v>
      </c>
      <c r="P52" s="1368">
        <f t="shared" si="52"/>
        <v>1856.8433599999998</v>
      </c>
      <c r="Q52" s="1375">
        <f t="shared" si="33"/>
        <v>4015</v>
      </c>
      <c r="R52" s="1375">
        <f t="shared" si="53"/>
        <v>7455226</v>
      </c>
      <c r="S52" s="1375">
        <f>'6_Local Deduct Calc'!J52</f>
        <v>1282826</v>
      </c>
      <c r="T52" s="1375">
        <f t="shared" si="34"/>
        <v>1282826</v>
      </c>
      <c r="U52" s="1376">
        <f t="shared" si="35"/>
        <v>6172400</v>
      </c>
      <c r="V52" s="359">
        <f t="shared" si="49"/>
        <v>0.82789999999999997</v>
      </c>
      <c r="W52" s="359">
        <f t="shared" si="36"/>
        <v>0.1721</v>
      </c>
      <c r="X52" s="360">
        <f t="shared" si="54"/>
        <v>1201.1479400749063</v>
      </c>
      <c r="Y52" s="1375">
        <f>'7_Local Revenue'!AS52</f>
        <v>4108069</v>
      </c>
      <c r="Z52" s="1375">
        <f t="shared" si="37"/>
        <v>2825243</v>
      </c>
      <c r="AA52" s="101">
        <f t="shared" si="38"/>
        <v>0</v>
      </c>
      <c r="AB52" s="101">
        <f t="shared" si="55"/>
        <v>2534776.8400000003</v>
      </c>
      <c r="AC52" s="101">
        <f t="shared" si="56"/>
        <v>2534776.8400000003</v>
      </c>
      <c r="AD52" s="1375">
        <f t="shared" si="57"/>
        <v>750324.36196208012</v>
      </c>
      <c r="AE52" s="1381">
        <f t="shared" si="39"/>
        <v>1784452</v>
      </c>
      <c r="AF52" s="101">
        <f t="shared" si="58"/>
        <v>1671</v>
      </c>
      <c r="AG52" s="361">
        <f t="shared" si="40"/>
        <v>0.70399999999999996</v>
      </c>
      <c r="AH52" s="1381">
        <f t="shared" si="59"/>
        <v>7956852</v>
      </c>
      <c r="AI52" s="101">
        <f t="shared" si="60"/>
        <v>7450</v>
      </c>
      <c r="AJ52" s="1381">
        <f>'3A_Level 3'!J52</f>
        <v>184419</v>
      </c>
      <c r="AK52" s="101">
        <f t="shared" si="61"/>
        <v>172.67696629213484</v>
      </c>
      <c r="AL52" s="1381">
        <f t="shared" si="41"/>
        <v>8141271</v>
      </c>
      <c r="AM52" s="101">
        <f t="shared" si="62"/>
        <v>7622.9129213483147</v>
      </c>
      <c r="AN52" s="1383">
        <f>'3A_Level 3'!K52</f>
        <v>961987</v>
      </c>
      <c r="AO52" s="363">
        <f t="shared" si="63"/>
        <v>900.73689138576776</v>
      </c>
      <c r="AP52" s="1381">
        <f t="shared" si="42"/>
        <v>8918839</v>
      </c>
      <c r="AQ52" s="101">
        <f t="shared" si="64"/>
        <v>8350.9728464419477</v>
      </c>
      <c r="AR52" s="361">
        <f t="shared" si="43"/>
        <v>0.7002614318851238</v>
      </c>
      <c r="AS52" s="362">
        <f t="shared" si="44"/>
        <v>7</v>
      </c>
      <c r="AT52" s="101">
        <f t="shared" si="65"/>
        <v>3817602.84</v>
      </c>
      <c r="AU52" s="101">
        <f t="shared" si="66"/>
        <v>3574.53</v>
      </c>
      <c r="AV52" s="362">
        <f t="shared" si="45"/>
        <v>40</v>
      </c>
      <c r="AW52" s="361">
        <f t="shared" si="46"/>
        <v>0.29973856811487626</v>
      </c>
      <c r="AX52" s="363">
        <f t="shared" si="47"/>
        <v>12736441.84</v>
      </c>
      <c r="AY52" s="363">
        <f t="shared" si="67"/>
        <v>11925.50734082397</v>
      </c>
      <c r="AZ52" s="362">
        <f t="shared" si="48"/>
        <v>1</v>
      </c>
    </row>
    <row r="53" spans="1:52" ht="15.6" customHeight="1" x14ac:dyDescent="0.2">
      <c r="A53" s="724">
        <v>47</v>
      </c>
      <c r="B53" s="357" t="s">
        <v>51</v>
      </c>
      <c r="C53" s="1370">
        <f>'8_2.1.22 SIS'!AV53</f>
        <v>3225</v>
      </c>
      <c r="D53" s="1368">
        <v>2201</v>
      </c>
      <c r="E53" s="1368">
        <f t="shared" si="28"/>
        <v>484.22</v>
      </c>
      <c r="F53" s="1541">
        <v>1293.5</v>
      </c>
      <c r="G53" s="1368">
        <f t="shared" si="29"/>
        <v>77.61</v>
      </c>
      <c r="H53" s="1368">
        <v>514</v>
      </c>
      <c r="I53" s="1368">
        <f t="shared" si="30"/>
        <v>771</v>
      </c>
      <c r="J53" s="1368">
        <v>93</v>
      </c>
      <c r="K53" s="1368">
        <f t="shared" si="31"/>
        <v>55.8</v>
      </c>
      <c r="L53" s="1368">
        <f t="shared" si="50"/>
        <v>4275</v>
      </c>
      <c r="M53" s="358">
        <f t="shared" si="51"/>
        <v>0.114</v>
      </c>
      <c r="N53" s="1368">
        <f t="shared" si="11"/>
        <v>367.65000000000003</v>
      </c>
      <c r="O53" s="1368">
        <f t="shared" si="32"/>
        <v>1756.28</v>
      </c>
      <c r="P53" s="1368">
        <f t="shared" si="52"/>
        <v>4981.28</v>
      </c>
      <c r="Q53" s="1375">
        <f t="shared" si="33"/>
        <v>4015</v>
      </c>
      <c r="R53" s="1375">
        <f t="shared" si="53"/>
        <v>19999839</v>
      </c>
      <c r="S53" s="1375">
        <f>'6_Local Deduct Calc'!J53</f>
        <v>14090480</v>
      </c>
      <c r="T53" s="1375">
        <f t="shared" si="34"/>
        <v>14090480</v>
      </c>
      <c r="U53" s="1376">
        <f t="shared" si="35"/>
        <v>5909359</v>
      </c>
      <c r="V53" s="359">
        <f t="shared" si="49"/>
        <v>0.29549999999999998</v>
      </c>
      <c r="W53" s="359">
        <f t="shared" si="36"/>
        <v>0.70450000000000002</v>
      </c>
      <c r="X53" s="360">
        <f t="shared" si="54"/>
        <v>4369.1410852713179</v>
      </c>
      <c r="Y53" s="1375">
        <f>'7_Local Revenue'!AS53</f>
        <v>51218495</v>
      </c>
      <c r="Z53" s="1375">
        <f t="shared" si="37"/>
        <v>37128015</v>
      </c>
      <c r="AA53" s="101">
        <f t="shared" si="38"/>
        <v>0</v>
      </c>
      <c r="AB53" s="101">
        <f t="shared" si="55"/>
        <v>6799945.2600000007</v>
      </c>
      <c r="AC53" s="101">
        <f t="shared" si="56"/>
        <v>6799945.2600000007</v>
      </c>
      <c r="AD53" s="1375">
        <f t="shared" si="57"/>
        <v>8239765.669352401</v>
      </c>
      <c r="AE53" s="1381">
        <f t="shared" si="39"/>
        <v>0</v>
      </c>
      <c r="AF53" s="101">
        <f t="shared" si="58"/>
        <v>0</v>
      </c>
      <c r="AG53" s="361">
        <f t="shared" si="40"/>
        <v>0</v>
      </c>
      <c r="AH53" s="1381">
        <f t="shared" si="59"/>
        <v>5909359</v>
      </c>
      <c r="AI53" s="101">
        <f t="shared" si="60"/>
        <v>1832</v>
      </c>
      <c r="AJ53" s="1381">
        <f>'3A_Level 3'!J53</f>
        <v>1383114</v>
      </c>
      <c r="AK53" s="101">
        <f t="shared" si="61"/>
        <v>428.87255813953487</v>
      </c>
      <c r="AL53" s="1381">
        <f t="shared" si="41"/>
        <v>7292473</v>
      </c>
      <c r="AM53" s="101">
        <f t="shared" si="62"/>
        <v>2261.2319379844962</v>
      </c>
      <c r="AN53" s="1383">
        <f>'3A_Level 3'!K53</f>
        <v>4320315</v>
      </c>
      <c r="AO53" s="363">
        <f t="shared" si="63"/>
        <v>1339.6325581395349</v>
      </c>
      <c r="AP53" s="1381">
        <f t="shared" si="42"/>
        <v>10229674</v>
      </c>
      <c r="AQ53" s="101">
        <f t="shared" si="64"/>
        <v>3171.991937984496</v>
      </c>
      <c r="AR53" s="361">
        <f t="shared" si="43"/>
        <v>0.32871598237954974</v>
      </c>
      <c r="AS53" s="362">
        <f t="shared" si="44"/>
        <v>66</v>
      </c>
      <c r="AT53" s="101">
        <f t="shared" si="65"/>
        <v>20890425.260000002</v>
      </c>
      <c r="AU53" s="101">
        <f t="shared" si="66"/>
        <v>6477.65</v>
      </c>
      <c r="AV53" s="362">
        <f t="shared" si="45"/>
        <v>3</v>
      </c>
      <c r="AW53" s="361">
        <f t="shared" si="46"/>
        <v>0.6712840176204502</v>
      </c>
      <c r="AX53" s="363">
        <f t="shared" si="47"/>
        <v>31120099.260000002</v>
      </c>
      <c r="AY53" s="363">
        <f t="shared" si="67"/>
        <v>9649.6431813953495</v>
      </c>
      <c r="AZ53" s="362">
        <f t="shared" si="48"/>
        <v>40</v>
      </c>
    </row>
    <row r="54" spans="1:52" ht="15.6" customHeight="1" x14ac:dyDescent="0.2">
      <c r="A54" s="724">
        <v>48</v>
      </c>
      <c r="B54" s="357" t="s">
        <v>89</v>
      </c>
      <c r="C54" s="1370">
        <f>'8_2.1.22 SIS'!AV54</f>
        <v>4796</v>
      </c>
      <c r="D54" s="1368">
        <v>4290</v>
      </c>
      <c r="E54" s="1368">
        <f t="shared" si="28"/>
        <v>943.8</v>
      </c>
      <c r="F54" s="1541">
        <v>2846.5</v>
      </c>
      <c r="G54" s="1368">
        <f t="shared" si="29"/>
        <v>170.79</v>
      </c>
      <c r="H54" s="1368">
        <v>692</v>
      </c>
      <c r="I54" s="1368">
        <f t="shared" si="30"/>
        <v>1038</v>
      </c>
      <c r="J54" s="1368">
        <v>106</v>
      </c>
      <c r="K54" s="1368">
        <f t="shared" si="31"/>
        <v>63.599999999999994</v>
      </c>
      <c r="L54" s="1368">
        <f t="shared" si="50"/>
        <v>2704</v>
      </c>
      <c r="M54" s="358">
        <f t="shared" si="51"/>
        <v>7.2109999999999994E-2</v>
      </c>
      <c r="N54" s="1368">
        <f t="shared" si="11"/>
        <v>345.83955999999995</v>
      </c>
      <c r="O54" s="1368">
        <f t="shared" si="32"/>
        <v>2562.0295599999999</v>
      </c>
      <c r="P54" s="1368">
        <f t="shared" si="52"/>
        <v>7358.0295599999999</v>
      </c>
      <c r="Q54" s="1375">
        <f t="shared" si="33"/>
        <v>4015</v>
      </c>
      <c r="R54" s="1375">
        <f t="shared" si="53"/>
        <v>29542489</v>
      </c>
      <c r="S54" s="1375">
        <f>'6_Local Deduct Calc'!J54</f>
        <v>12720241</v>
      </c>
      <c r="T54" s="1375">
        <f t="shared" si="34"/>
        <v>12720241</v>
      </c>
      <c r="U54" s="1376">
        <f t="shared" si="35"/>
        <v>16822248</v>
      </c>
      <c r="V54" s="359">
        <f t="shared" si="49"/>
        <v>0.56940000000000002</v>
      </c>
      <c r="W54" s="359">
        <f t="shared" si="36"/>
        <v>0.43059999999999998</v>
      </c>
      <c r="X54" s="360">
        <f t="shared" si="54"/>
        <v>2652.2604253544619</v>
      </c>
      <c r="Y54" s="1375">
        <f>'7_Local Revenue'!AS54</f>
        <v>47056125</v>
      </c>
      <c r="Z54" s="1375">
        <f t="shared" si="37"/>
        <v>34335884</v>
      </c>
      <c r="AA54" s="101">
        <f t="shared" si="38"/>
        <v>0</v>
      </c>
      <c r="AB54" s="101">
        <f t="shared" si="55"/>
        <v>10044446.260000002</v>
      </c>
      <c r="AC54" s="101">
        <f t="shared" si="56"/>
        <v>10044446.260000002</v>
      </c>
      <c r="AD54" s="1375">
        <f t="shared" si="57"/>
        <v>7439238.3224363206</v>
      </c>
      <c r="AE54" s="1381">
        <f t="shared" si="39"/>
        <v>2605208</v>
      </c>
      <c r="AF54" s="101">
        <f t="shared" si="58"/>
        <v>543</v>
      </c>
      <c r="AG54" s="361">
        <f t="shared" si="40"/>
        <v>0.25940000000000002</v>
      </c>
      <c r="AH54" s="1381">
        <f t="shared" si="59"/>
        <v>19427456</v>
      </c>
      <c r="AI54" s="101">
        <f t="shared" si="60"/>
        <v>4051</v>
      </c>
      <c r="AJ54" s="1381">
        <f>'3A_Level 3'!J54</f>
        <v>828157</v>
      </c>
      <c r="AK54" s="101">
        <f t="shared" si="61"/>
        <v>172.67660550458714</v>
      </c>
      <c r="AL54" s="1381">
        <f t="shared" si="41"/>
        <v>20255613</v>
      </c>
      <c r="AM54" s="101">
        <f t="shared" si="62"/>
        <v>4223.438907422852</v>
      </c>
      <c r="AN54" s="1383">
        <f>'3A_Level 3'!K54</f>
        <v>5005809</v>
      </c>
      <c r="AO54" s="363">
        <f t="shared" si="63"/>
        <v>1043.7466638865722</v>
      </c>
      <c r="AP54" s="1381">
        <f t="shared" si="42"/>
        <v>24433265</v>
      </c>
      <c r="AQ54" s="101">
        <f t="shared" si="64"/>
        <v>5094.5089658048373</v>
      </c>
      <c r="AR54" s="361">
        <f t="shared" si="43"/>
        <v>0.51767637853024084</v>
      </c>
      <c r="AS54" s="362">
        <f t="shared" si="44"/>
        <v>53</v>
      </c>
      <c r="AT54" s="101">
        <f t="shared" si="65"/>
        <v>22764687.260000002</v>
      </c>
      <c r="AU54" s="101">
        <f t="shared" si="66"/>
        <v>4746.6000000000004</v>
      </c>
      <c r="AV54" s="362">
        <f t="shared" si="45"/>
        <v>13</v>
      </c>
      <c r="AW54" s="361">
        <f t="shared" si="46"/>
        <v>0.48232362146975905</v>
      </c>
      <c r="AX54" s="363">
        <f t="shared" si="47"/>
        <v>47197952.260000005</v>
      </c>
      <c r="AY54" s="363">
        <f t="shared" si="67"/>
        <v>9841.1076438698929</v>
      </c>
      <c r="AZ54" s="362">
        <f t="shared" si="48"/>
        <v>32</v>
      </c>
    </row>
    <row r="55" spans="1:52" ht="15.6" customHeight="1" x14ac:dyDescent="0.2">
      <c r="A55" s="724">
        <v>49</v>
      </c>
      <c r="B55" s="357" t="s">
        <v>52</v>
      </c>
      <c r="C55" s="1370">
        <f>'8_2.1.22 SIS'!AV55</f>
        <v>12586</v>
      </c>
      <c r="D55" s="1368">
        <v>10287</v>
      </c>
      <c r="E55" s="1368">
        <f t="shared" si="28"/>
        <v>2263.14</v>
      </c>
      <c r="F55" s="1541">
        <v>8074.5</v>
      </c>
      <c r="G55" s="1368">
        <f t="shared" si="29"/>
        <v>484.46999999999997</v>
      </c>
      <c r="H55" s="1368">
        <v>1883</v>
      </c>
      <c r="I55" s="1368">
        <f t="shared" si="30"/>
        <v>2824.5</v>
      </c>
      <c r="J55" s="1368">
        <v>218</v>
      </c>
      <c r="K55" s="1368">
        <f t="shared" si="31"/>
        <v>130.79999999999998</v>
      </c>
      <c r="L55" s="1368">
        <f t="shared" si="50"/>
        <v>0</v>
      </c>
      <c r="M55" s="358">
        <f t="shared" si="51"/>
        <v>0</v>
      </c>
      <c r="N55" s="1368">
        <f t="shared" si="11"/>
        <v>0</v>
      </c>
      <c r="O55" s="1368">
        <f t="shared" si="32"/>
        <v>5702.91</v>
      </c>
      <c r="P55" s="1368">
        <f t="shared" si="52"/>
        <v>18288.91</v>
      </c>
      <c r="Q55" s="1375">
        <f t="shared" si="33"/>
        <v>4015</v>
      </c>
      <c r="R55" s="1375">
        <f t="shared" si="53"/>
        <v>73429974</v>
      </c>
      <c r="S55" s="1375">
        <f>'6_Local Deduct Calc'!J55</f>
        <v>18700001</v>
      </c>
      <c r="T55" s="1375">
        <f t="shared" si="34"/>
        <v>18700001</v>
      </c>
      <c r="U55" s="1376">
        <f t="shared" si="35"/>
        <v>54729973</v>
      </c>
      <c r="V55" s="359">
        <f t="shared" si="49"/>
        <v>0.74529999999999996</v>
      </c>
      <c r="W55" s="359">
        <f t="shared" si="36"/>
        <v>0.25469999999999998</v>
      </c>
      <c r="X55" s="360">
        <f t="shared" si="54"/>
        <v>1485.7779278563482</v>
      </c>
      <c r="Y55" s="1375">
        <f>'7_Local Revenue'!AS55</f>
        <v>43228298</v>
      </c>
      <c r="Z55" s="1375">
        <f t="shared" si="37"/>
        <v>24528297</v>
      </c>
      <c r="AA55" s="101">
        <f t="shared" si="38"/>
        <v>0</v>
      </c>
      <c r="AB55" s="101">
        <f t="shared" si="55"/>
        <v>24966191.16</v>
      </c>
      <c r="AC55" s="101">
        <f t="shared" si="56"/>
        <v>24528297</v>
      </c>
      <c r="AD55" s="1375">
        <f t="shared" si="57"/>
        <v>10745454.462948</v>
      </c>
      <c r="AE55" s="1381">
        <f t="shared" si="39"/>
        <v>13782843</v>
      </c>
      <c r="AF55" s="101">
        <f t="shared" si="58"/>
        <v>1095</v>
      </c>
      <c r="AG55" s="361">
        <f t="shared" si="40"/>
        <v>0.56189999999999996</v>
      </c>
      <c r="AH55" s="1381">
        <f t="shared" si="59"/>
        <v>68512816</v>
      </c>
      <c r="AI55" s="101">
        <f t="shared" si="60"/>
        <v>5444</v>
      </c>
      <c r="AJ55" s="1381">
        <f>'3A_Level 3'!J55</f>
        <v>2173307</v>
      </c>
      <c r="AK55" s="101">
        <f t="shared" si="61"/>
        <v>172.67654536786907</v>
      </c>
      <c r="AL55" s="1381">
        <f t="shared" si="41"/>
        <v>70686123</v>
      </c>
      <c r="AM55" s="101">
        <f t="shared" si="62"/>
        <v>5616.2500397266804</v>
      </c>
      <c r="AN55" s="1383">
        <f>'3A_Level 3'!K55</f>
        <v>9403209</v>
      </c>
      <c r="AO55" s="363">
        <f t="shared" si="63"/>
        <v>747.11655808040678</v>
      </c>
      <c r="AP55" s="1381">
        <f t="shared" si="42"/>
        <v>77916025</v>
      </c>
      <c r="AQ55" s="101">
        <f t="shared" si="64"/>
        <v>6190.6900524392186</v>
      </c>
      <c r="AR55" s="361">
        <f t="shared" si="43"/>
        <v>0.64316695219799935</v>
      </c>
      <c r="AS55" s="362">
        <f t="shared" si="44"/>
        <v>29</v>
      </c>
      <c r="AT55" s="101">
        <f t="shared" si="65"/>
        <v>43228298</v>
      </c>
      <c r="AU55" s="101">
        <f t="shared" si="66"/>
        <v>3434.63</v>
      </c>
      <c r="AV55" s="362">
        <f t="shared" si="45"/>
        <v>49</v>
      </c>
      <c r="AW55" s="361">
        <f t="shared" si="46"/>
        <v>0.35683304780200059</v>
      </c>
      <c r="AX55" s="363">
        <f t="shared" si="47"/>
        <v>121144323</v>
      </c>
      <c r="AY55" s="363">
        <f t="shared" si="67"/>
        <v>9625.3236135388524</v>
      </c>
      <c r="AZ55" s="362">
        <f t="shared" si="48"/>
        <v>42</v>
      </c>
    </row>
    <row r="56" spans="1:52" ht="15.6" customHeight="1" x14ac:dyDescent="0.2">
      <c r="A56" s="725">
        <v>50</v>
      </c>
      <c r="B56" s="726" t="s">
        <v>53</v>
      </c>
      <c r="C56" s="1371">
        <f>'8_2.1.22 SIS'!AV56</f>
        <v>7188</v>
      </c>
      <c r="D56" s="1372">
        <v>5261</v>
      </c>
      <c r="E56" s="1372">
        <f t="shared" si="28"/>
        <v>1157.42</v>
      </c>
      <c r="F56" s="1542">
        <v>3734</v>
      </c>
      <c r="G56" s="1372">
        <f t="shared" si="29"/>
        <v>224.04</v>
      </c>
      <c r="H56" s="1372">
        <v>802</v>
      </c>
      <c r="I56" s="1372">
        <f t="shared" si="30"/>
        <v>1203</v>
      </c>
      <c r="J56" s="1372">
        <v>320</v>
      </c>
      <c r="K56" s="1372">
        <f t="shared" si="31"/>
        <v>192</v>
      </c>
      <c r="L56" s="1372">
        <f t="shared" si="50"/>
        <v>312</v>
      </c>
      <c r="M56" s="727">
        <f t="shared" si="51"/>
        <v>8.3199999999999993E-3</v>
      </c>
      <c r="N56" s="1372">
        <f t="shared" si="11"/>
        <v>59.804159999999996</v>
      </c>
      <c r="O56" s="1372">
        <f t="shared" si="32"/>
        <v>2836.2641600000002</v>
      </c>
      <c r="P56" s="1374">
        <f t="shared" si="52"/>
        <v>10024.264160000001</v>
      </c>
      <c r="Q56" s="1377">
        <f t="shared" si="33"/>
        <v>4015</v>
      </c>
      <c r="R56" s="1377">
        <f t="shared" si="53"/>
        <v>40247421</v>
      </c>
      <c r="S56" s="1377">
        <f>'6_Local Deduct Calc'!J56</f>
        <v>11145594</v>
      </c>
      <c r="T56" s="1377">
        <f t="shared" si="34"/>
        <v>11145594</v>
      </c>
      <c r="U56" s="1378">
        <f t="shared" si="35"/>
        <v>29101827</v>
      </c>
      <c r="V56" s="728">
        <f t="shared" si="49"/>
        <v>0.72309999999999997</v>
      </c>
      <c r="W56" s="649">
        <f t="shared" si="36"/>
        <v>0.27689999999999998</v>
      </c>
      <c r="X56" s="650">
        <f t="shared" si="54"/>
        <v>1550.58347245409</v>
      </c>
      <c r="Y56" s="1377">
        <f>'7_Local Revenue'!AS56</f>
        <v>30872083</v>
      </c>
      <c r="Z56" s="1377">
        <f t="shared" si="37"/>
        <v>19726489</v>
      </c>
      <c r="AA56" s="729">
        <f t="shared" si="38"/>
        <v>0</v>
      </c>
      <c r="AB56" s="729">
        <f t="shared" si="55"/>
        <v>13684123.140000001</v>
      </c>
      <c r="AC56" s="729">
        <f t="shared" si="56"/>
        <v>13684123.140000001</v>
      </c>
      <c r="AD56" s="1377">
        <f t="shared" si="57"/>
        <v>6517309.9596415199</v>
      </c>
      <c r="AE56" s="1382">
        <f t="shared" si="39"/>
        <v>7166813</v>
      </c>
      <c r="AF56" s="729">
        <f t="shared" si="58"/>
        <v>997</v>
      </c>
      <c r="AG56" s="730">
        <f t="shared" si="40"/>
        <v>0.52370000000000005</v>
      </c>
      <c r="AH56" s="1382">
        <f t="shared" si="59"/>
        <v>36268640</v>
      </c>
      <c r="AI56" s="729">
        <f t="shared" si="60"/>
        <v>5046</v>
      </c>
      <c r="AJ56" s="1382">
        <f>'3A_Level 3'!J56</f>
        <v>1241199</v>
      </c>
      <c r="AK56" s="729">
        <f t="shared" si="61"/>
        <v>172.67654424040066</v>
      </c>
      <c r="AL56" s="1382">
        <f t="shared" si="41"/>
        <v>37509839</v>
      </c>
      <c r="AM56" s="729">
        <f t="shared" si="62"/>
        <v>5218.3971897607125</v>
      </c>
      <c r="AN56" s="1384">
        <f>'3A_Level 3'!K56</f>
        <v>5801697</v>
      </c>
      <c r="AO56" s="732">
        <f t="shared" si="63"/>
        <v>807.13647746243737</v>
      </c>
      <c r="AP56" s="1382">
        <f t="shared" si="42"/>
        <v>42070337</v>
      </c>
      <c r="AQ56" s="729">
        <f t="shared" si="64"/>
        <v>5852.8571229827494</v>
      </c>
      <c r="AR56" s="730">
        <f t="shared" si="43"/>
        <v>0.62885355685901989</v>
      </c>
      <c r="AS56" s="731">
        <f t="shared" si="44"/>
        <v>35</v>
      </c>
      <c r="AT56" s="729">
        <f t="shared" si="65"/>
        <v>24829717.140000001</v>
      </c>
      <c r="AU56" s="729">
        <f t="shared" si="66"/>
        <v>3454.33</v>
      </c>
      <c r="AV56" s="731">
        <f t="shared" si="45"/>
        <v>47</v>
      </c>
      <c r="AW56" s="730">
        <f t="shared" si="46"/>
        <v>0.37114644314098011</v>
      </c>
      <c r="AX56" s="732">
        <f t="shared" si="47"/>
        <v>66900054.140000001</v>
      </c>
      <c r="AY56" s="732">
        <f t="shared" si="67"/>
        <v>9307.1861630495277</v>
      </c>
      <c r="AZ56" s="731">
        <f t="shared" si="48"/>
        <v>58</v>
      </c>
    </row>
    <row r="57" spans="1:52" ht="15.6" customHeight="1" x14ac:dyDescent="0.2">
      <c r="A57" s="724">
        <v>51</v>
      </c>
      <c r="B57" s="357" t="s">
        <v>54</v>
      </c>
      <c r="C57" s="1368">
        <f>'8_2.1.22 SIS'!AV57</f>
        <v>7691</v>
      </c>
      <c r="D57" s="1368">
        <v>6306</v>
      </c>
      <c r="E57" s="1368">
        <f t="shared" si="28"/>
        <v>1387.32</v>
      </c>
      <c r="F57" s="1541">
        <v>4036</v>
      </c>
      <c r="G57" s="1368">
        <f t="shared" si="29"/>
        <v>242.16</v>
      </c>
      <c r="H57" s="1368">
        <v>1331</v>
      </c>
      <c r="I57" s="1368">
        <f t="shared" si="30"/>
        <v>1996.5</v>
      </c>
      <c r="J57" s="1368">
        <v>554</v>
      </c>
      <c r="K57" s="1368">
        <f t="shared" si="31"/>
        <v>332.4</v>
      </c>
      <c r="L57" s="1369">
        <f t="shared" si="50"/>
        <v>0</v>
      </c>
      <c r="M57" s="358">
        <f t="shared" si="51"/>
        <v>0</v>
      </c>
      <c r="N57" s="1368">
        <f t="shared" si="11"/>
        <v>0</v>
      </c>
      <c r="O57" s="1368">
        <f t="shared" si="32"/>
        <v>3958.38</v>
      </c>
      <c r="P57" s="1368">
        <f t="shared" si="52"/>
        <v>11649.380000000001</v>
      </c>
      <c r="Q57" s="1375">
        <f t="shared" si="33"/>
        <v>4015</v>
      </c>
      <c r="R57" s="1375">
        <f t="shared" si="53"/>
        <v>46772261</v>
      </c>
      <c r="S57" s="1375">
        <f>'6_Local Deduct Calc'!J57</f>
        <v>13998372</v>
      </c>
      <c r="T57" s="1375">
        <f t="shared" si="34"/>
        <v>13998372</v>
      </c>
      <c r="U57" s="1376">
        <f t="shared" si="35"/>
        <v>32773889</v>
      </c>
      <c r="V57" s="359">
        <f t="shared" si="49"/>
        <v>0.70069999999999999</v>
      </c>
      <c r="W57" s="359">
        <f t="shared" si="36"/>
        <v>0.29930000000000001</v>
      </c>
      <c r="X57" s="360">
        <f t="shared" si="54"/>
        <v>1820.0977766220258</v>
      </c>
      <c r="Y57" s="1375">
        <f>'7_Local Revenue'!AS57</f>
        <v>39292150</v>
      </c>
      <c r="Z57" s="1375">
        <f t="shared" si="37"/>
        <v>25293778</v>
      </c>
      <c r="AA57" s="101">
        <f t="shared" si="38"/>
        <v>0</v>
      </c>
      <c r="AB57" s="101">
        <f t="shared" si="55"/>
        <v>15902568.74</v>
      </c>
      <c r="AC57" s="101">
        <f t="shared" si="56"/>
        <v>15902568.74</v>
      </c>
      <c r="AD57" s="1375">
        <f t="shared" si="57"/>
        <v>8186578.7770770406</v>
      </c>
      <c r="AE57" s="1381">
        <f t="shared" si="39"/>
        <v>7715990</v>
      </c>
      <c r="AF57" s="101">
        <f t="shared" si="58"/>
        <v>1003</v>
      </c>
      <c r="AG57" s="361">
        <f t="shared" si="40"/>
        <v>0.48520000000000002</v>
      </c>
      <c r="AH57" s="1381">
        <f t="shared" si="59"/>
        <v>40489879</v>
      </c>
      <c r="AI57" s="101">
        <f t="shared" si="60"/>
        <v>5265</v>
      </c>
      <c r="AJ57" s="1381">
        <f>'3A_Level 3'!J57</f>
        <v>1328055</v>
      </c>
      <c r="AK57" s="101">
        <f t="shared" si="61"/>
        <v>172.676505005851</v>
      </c>
      <c r="AL57" s="1381">
        <f t="shared" si="41"/>
        <v>41817934</v>
      </c>
      <c r="AM57" s="101">
        <f t="shared" si="62"/>
        <v>5437.2557534780917</v>
      </c>
      <c r="AN57" s="1383">
        <f>'3A_Level 3'!K57</f>
        <v>6762977</v>
      </c>
      <c r="AO57" s="363">
        <f t="shared" si="63"/>
        <v>879.33649720452479</v>
      </c>
      <c r="AP57" s="1381">
        <f t="shared" si="42"/>
        <v>47252856</v>
      </c>
      <c r="AQ57" s="101">
        <f t="shared" si="64"/>
        <v>6143.9157456767653</v>
      </c>
      <c r="AR57" s="361">
        <f t="shared" si="43"/>
        <v>0.6124501709130018</v>
      </c>
      <c r="AS57" s="362">
        <f t="shared" si="44"/>
        <v>39</v>
      </c>
      <c r="AT57" s="101">
        <f t="shared" si="65"/>
        <v>29900940.739999998</v>
      </c>
      <c r="AU57" s="101">
        <f t="shared" si="66"/>
        <v>3887.78</v>
      </c>
      <c r="AV57" s="362">
        <f t="shared" si="45"/>
        <v>30</v>
      </c>
      <c r="AW57" s="361">
        <f t="shared" si="46"/>
        <v>0.3875498290869982</v>
      </c>
      <c r="AX57" s="363">
        <f t="shared" si="47"/>
        <v>77153796.739999995</v>
      </c>
      <c r="AY57" s="363">
        <f t="shared" si="67"/>
        <v>10031.698965024054</v>
      </c>
      <c r="AZ57" s="362">
        <f t="shared" si="48"/>
        <v>26</v>
      </c>
    </row>
    <row r="58" spans="1:52" ht="15.6" customHeight="1" x14ac:dyDescent="0.2">
      <c r="A58" s="724">
        <v>52</v>
      </c>
      <c r="B58" s="357" t="s">
        <v>55</v>
      </c>
      <c r="C58" s="1370">
        <f>'8_2.1.22 SIS'!AV58</f>
        <v>36757</v>
      </c>
      <c r="D58" s="1368">
        <v>20474</v>
      </c>
      <c r="E58" s="1368">
        <f t="shared" si="28"/>
        <v>4504.28</v>
      </c>
      <c r="F58" s="1541">
        <v>14519</v>
      </c>
      <c r="G58" s="1368">
        <f t="shared" si="29"/>
        <v>871.14</v>
      </c>
      <c r="H58" s="1368">
        <v>6865</v>
      </c>
      <c r="I58" s="1368">
        <f t="shared" si="30"/>
        <v>10297.5</v>
      </c>
      <c r="J58" s="1368">
        <v>2298</v>
      </c>
      <c r="K58" s="1368">
        <f t="shared" si="31"/>
        <v>1378.8</v>
      </c>
      <c r="L58" s="1368">
        <f t="shared" si="50"/>
        <v>0</v>
      </c>
      <c r="M58" s="358">
        <f t="shared" si="51"/>
        <v>0</v>
      </c>
      <c r="N58" s="1368">
        <f t="shared" si="11"/>
        <v>0</v>
      </c>
      <c r="O58" s="1368">
        <f t="shared" si="32"/>
        <v>17051.72</v>
      </c>
      <c r="P58" s="1368">
        <f t="shared" si="52"/>
        <v>53808.72</v>
      </c>
      <c r="Q58" s="1375">
        <f t="shared" si="33"/>
        <v>4015</v>
      </c>
      <c r="R58" s="1375">
        <f t="shared" si="53"/>
        <v>216042011</v>
      </c>
      <c r="S58" s="1375">
        <f>'6_Local Deduct Calc'!J58</f>
        <v>71910759</v>
      </c>
      <c r="T58" s="1375">
        <f t="shared" si="34"/>
        <v>71910759</v>
      </c>
      <c r="U58" s="1376">
        <f t="shared" si="35"/>
        <v>144131252</v>
      </c>
      <c r="V58" s="359">
        <f t="shared" si="49"/>
        <v>0.66710000000000003</v>
      </c>
      <c r="W58" s="359">
        <f t="shared" si="36"/>
        <v>0.33289999999999997</v>
      </c>
      <c r="X58" s="360">
        <f t="shared" si="54"/>
        <v>1956.3827026144679</v>
      </c>
      <c r="Y58" s="1375">
        <f>'7_Local Revenue'!AS58</f>
        <v>272485677</v>
      </c>
      <c r="Z58" s="1375">
        <f t="shared" si="37"/>
        <v>200574918</v>
      </c>
      <c r="AA58" s="101">
        <f t="shared" si="38"/>
        <v>0</v>
      </c>
      <c r="AB58" s="101">
        <f t="shared" si="55"/>
        <v>73454283.74000001</v>
      </c>
      <c r="AC58" s="101">
        <f t="shared" si="56"/>
        <v>73454283.74000001</v>
      </c>
      <c r="AD58" s="1375">
        <f t="shared" si="57"/>
        <v>42059041.418119125</v>
      </c>
      <c r="AE58" s="1381">
        <f t="shared" si="39"/>
        <v>31395242</v>
      </c>
      <c r="AF58" s="101">
        <f t="shared" si="58"/>
        <v>854</v>
      </c>
      <c r="AG58" s="361">
        <f t="shared" si="40"/>
        <v>0.4274</v>
      </c>
      <c r="AH58" s="1381">
        <f t="shared" si="59"/>
        <v>175526494</v>
      </c>
      <c r="AI58" s="101">
        <f t="shared" si="60"/>
        <v>4775</v>
      </c>
      <c r="AJ58" s="1381">
        <f>'3A_Level 3'!J58</f>
        <v>6347072</v>
      </c>
      <c r="AK58" s="101">
        <f t="shared" si="61"/>
        <v>172.67655140517454</v>
      </c>
      <c r="AL58" s="1381">
        <f t="shared" si="41"/>
        <v>181873566</v>
      </c>
      <c r="AM58" s="101">
        <f t="shared" si="62"/>
        <v>4947.9980956008376</v>
      </c>
      <c r="AN58" s="1383">
        <f>'3A_Level 3'!K58</f>
        <v>30546778</v>
      </c>
      <c r="AO58" s="363">
        <f t="shared" si="63"/>
        <v>831.04654895666135</v>
      </c>
      <c r="AP58" s="1381">
        <f t="shared" si="42"/>
        <v>206073272</v>
      </c>
      <c r="AQ58" s="101">
        <f t="shared" si="64"/>
        <v>5606.3680931523249</v>
      </c>
      <c r="AR58" s="361">
        <f t="shared" si="43"/>
        <v>0.58637110228705847</v>
      </c>
      <c r="AS58" s="362">
        <f t="shared" si="44"/>
        <v>46</v>
      </c>
      <c r="AT58" s="101">
        <f t="shared" si="65"/>
        <v>145365042.74000001</v>
      </c>
      <c r="AU58" s="101">
        <f t="shared" si="66"/>
        <v>3954.76</v>
      </c>
      <c r="AV58" s="362">
        <f t="shared" si="45"/>
        <v>29</v>
      </c>
      <c r="AW58" s="361">
        <f t="shared" si="46"/>
        <v>0.41362889771294153</v>
      </c>
      <c r="AX58" s="363">
        <f t="shared" si="47"/>
        <v>351438314.74000001</v>
      </c>
      <c r="AY58" s="363">
        <f t="shared" si="67"/>
        <v>9561.1261729738562</v>
      </c>
      <c r="AZ58" s="362">
        <f t="shared" si="48"/>
        <v>46</v>
      </c>
    </row>
    <row r="59" spans="1:52" ht="15.6" customHeight="1" x14ac:dyDescent="0.2">
      <c r="A59" s="724">
        <v>53</v>
      </c>
      <c r="B59" s="357" t="s">
        <v>56</v>
      </c>
      <c r="C59" s="1370">
        <f>'8_2.1.22 SIS'!AV59</f>
        <v>18868</v>
      </c>
      <c r="D59" s="1368">
        <v>14964</v>
      </c>
      <c r="E59" s="1368">
        <f t="shared" si="28"/>
        <v>3292.08</v>
      </c>
      <c r="F59" s="1541">
        <v>13028</v>
      </c>
      <c r="G59" s="1368">
        <f t="shared" si="29"/>
        <v>781.68</v>
      </c>
      <c r="H59" s="1368">
        <v>2617</v>
      </c>
      <c r="I59" s="1368">
        <f t="shared" si="30"/>
        <v>3925.5</v>
      </c>
      <c r="J59" s="1368">
        <v>451</v>
      </c>
      <c r="K59" s="1368">
        <f t="shared" si="31"/>
        <v>270.59999999999997</v>
      </c>
      <c r="L59" s="1368">
        <f t="shared" si="50"/>
        <v>0</v>
      </c>
      <c r="M59" s="358">
        <f t="shared" si="51"/>
        <v>0</v>
      </c>
      <c r="N59" s="1368">
        <f t="shared" si="11"/>
        <v>0</v>
      </c>
      <c r="O59" s="1368">
        <f t="shared" si="32"/>
        <v>8269.86</v>
      </c>
      <c r="P59" s="1368">
        <f t="shared" si="52"/>
        <v>27137.86</v>
      </c>
      <c r="Q59" s="1375">
        <f t="shared" si="33"/>
        <v>4015</v>
      </c>
      <c r="R59" s="1375">
        <f t="shared" si="53"/>
        <v>108958508</v>
      </c>
      <c r="S59" s="1375">
        <f>'6_Local Deduct Calc'!J59</f>
        <v>25958269</v>
      </c>
      <c r="T59" s="1375">
        <f t="shared" si="34"/>
        <v>25958269</v>
      </c>
      <c r="U59" s="1376">
        <f t="shared" si="35"/>
        <v>83000239</v>
      </c>
      <c r="V59" s="359">
        <f t="shared" si="49"/>
        <v>0.76180000000000003</v>
      </c>
      <c r="W59" s="359">
        <f t="shared" si="36"/>
        <v>0.2382</v>
      </c>
      <c r="X59" s="360">
        <f t="shared" si="54"/>
        <v>1375.7827538689846</v>
      </c>
      <c r="Y59" s="1375">
        <f>'7_Local Revenue'!AS59</f>
        <v>66583984</v>
      </c>
      <c r="Z59" s="1375">
        <f t="shared" si="37"/>
        <v>40625715</v>
      </c>
      <c r="AA59" s="101">
        <f t="shared" si="38"/>
        <v>0</v>
      </c>
      <c r="AB59" s="101">
        <f t="shared" si="55"/>
        <v>37045892.720000006</v>
      </c>
      <c r="AC59" s="101">
        <f t="shared" si="56"/>
        <v>37045892.720000006</v>
      </c>
      <c r="AD59" s="1375">
        <f t="shared" si="57"/>
        <v>15177850.430954883</v>
      </c>
      <c r="AE59" s="1381">
        <f t="shared" si="39"/>
        <v>21868042</v>
      </c>
      <c r="AF59" s="101">
        <f t="shared" si="58"/>
        <v>1159</v>
      </c>
      <c r="AG59" s="361">
        <f t="shared" si="40"/>
        <v>0.59030000000000005</v>
      </c>
      <c r="AH59" s="1381">
        <f t="shared" si="59"/>
        <v>104868281</v>
      </c>
      <c r="AI59" s="101">
        <f t="shared" si="60"/>
        <v>5558</v>
      </c>
      <c r="AJ59" s="1381">
        <f>'3A_Level 3'!J59</f>
        <v>3258061</v>
      </c>
      <c r="AK59" s="101">
        <f t="shared" si="61"/>
        <v>172.67654229383083</v>
      </c>
      <c r="AL59" s="1381">
        <f t="shared" si="41"/>
        <v>108126342</v>
      </c>
      <c r="AM59" s="101">
        <f t="shared" si="62"/>
        <v>5730.6732033071867</v>
      </c>
      <c r="AN59" s="1383">
        <f>'3A_Level 3'!K59</f>
        <v>16272075</v>
      </c>
      <c r="AO59" s="363">
        <f t="shared" si="63"/>
        <v>862.41652533389868</v>
      </c>
      <c r="AP59" s="1381">
        <f t="shared" si="42"/>
        <v>121140356</v>
      </c>
      <c r="AQ59" s="101">
        <f t="shared" si="64"/>
        <v>6420.4131863472549</v>
      </c>
      <c r="AR59" s="361">
        <f t="shared" si="43"/>
        <v>0.65785480610505787</v>
      </c>
      <c r="AS59" s="362">
        <f t="shared" si="44"/>
        <v>25</v>
      </c>
      <c r="AT59" s="101">
        <f t="shared" si="65"/>
        <v>63004161.719999999</v>
      </c>
      <c r="AU59" s="101">
        <f t="shared" si="66"/>
        <v>3339.21</v>
      </c>
      <c r="AV59" s="362">
        <f t="shared" si="45"/>
        <v>53</v>
      </c>
      <c r="AW59" s="361">
        <f t="shared" si="46"/>
        <v>0.34214519389494208</v>
      </c>
      <c r="AX59" s="363">
        <f t="shared" si="47"/>
        <v>184144517.72</v>
      </c>
      <c r="AY59" s="363">
        <f t="shared" si="67"/>
        <v>9759.6204006783973</v>
      </c>
      <c r="AZ59" s="362">
        <f t="shared" si="48"/>
        <v>36</v>
      </c>
    </row>
    <row r="60" spans="1:52" ht="15.6" customHeight="1" x14ac:dyDescent="0.2">
      <c r="A60" s="724">
        <v>54</v>
      </c>
      <c r="B60" s="357" t="s">
        <v>57</v>
      </c>
      <c r="C60" s="1370">
        <f>'8_2.1.22 SIS'!AV60</f>
        <v>360</v>
      </c>
      <c r="D60" s="1368">
        <v>341</v>
      </c>
      <c r="E60" s="1368">
        <f t="shared" si="28"/>
        <v>75.02</v>
      </c>
      <c r="F60" s="1541">
        <v>278.5</v>
      </c>
      <c r="G60" s="1368">
        <f t="shared" si="29"/>
        <v>16.71</v>
      </c>
      <c r="H60" s="1368">
        <v>80</v>
      </c>
      <c r="I60" s="1368">
        <f t="shared" si="30"/>
        <v>120</v>
      </c>
      <c r="J60" s="1368">
        <v>10</v>
      </c>
      <c r="K60" s="1368">
        <f t="shared" si="31"/>
        <v>6</v>
      </c>
      <c r="L60" s="1368">
        <f t="shared" si="50"/>
        <v>7140</v>
      </c>
      <c r="M60" s="358">
        <f t="shared" si="51"/>
        <v>0.19040000000000001</v>
      </c>
      <c r="N60" s="1368">
        <f t="shared" si="11"/>
        <v>68.544000000000011</v>
      </c>
      <c r="O60" s="1368">
        <f t="shared" si="32"/>
        <v>286.274</v>
      </c>
      <c r="P60" s="1368">
        <f t="shared" si="52"/>
        <v>646.274</v>
      </c>
      <c r="Q60" s="1375">
        <f t="shared" si="33"/>
        <v>4015</v>
      </c>
      <c r="R60" s="1375">
        <f t="shared" si="53"/>
        <v>2594790</v>
      </c>
      <c r="S60" s="1375">
        <f>'6_Local Deduct Calc'!J60</f>
        <v>1147573</v>
      </c>
      <c r="T60" s="1375">
        <f t="shared" si="34"/>
        <v>1147573</v>
      </c>
      <c r="U60" s="1376">
        <f t="shared" si="35"/>
        <v>1447217</v>
      </c>
      <c r="V60" s="359">
        <f t="shared" si="49"/>
        <v>0.55769999999999997</v>
      </c>
      <c r="W60" s="359">
        <f t="shared" si="36"/>
        <v>0.44230000000000003</v>
      </c>
      <c r="X60" s="360">
        <f t="shared" si="54"/>
        <v>3187.7027777777776</v>
      </c>
      <c r="Y60" s="1375">
        <f>'7_Local Revenue'!AS60</f>
        <v>3150804</v>
      </c>
      <c r="Z60" s="1375">
        <f t="shared" si="37"/>
        <v>2003231</v>
      </c>
      <c r="AA60" s="101">
        <f t="shared" si="38"/>
        <v>0</v>
      </c>
      <c r="AB60" s="101">
        <f t="shared" si="55"/>
        <v>882228.60000000009</v>
      </c>
      <c r="AC60" s="101">
        <f t="shared" si="56"/>
        <v>882228.60000000009</v>
      </c>
      <c r="AD60" s="1375">
        <f t="shared" si="57"/>
        <v>671160.70082160004</v>
      </c>
      <c r="AE60" s="1381">
        <f t="shared" si="39"/>
        <v>211068</v>
      </c>
      <c r="AF60" s="101">
        <f t="shared" si="58"/>
        <v>586</v>
      </c>
      <c r="AG60" s="361">
        <f t="shared" si="40"/>
        <v>0.2392</v>
      </c>
      <c r="AH60" s="1381">
        <f t="shared" si="59"/>
        <v>1658285</v>
      </c>
      <c r="AI60" s="101">
        <f t="shared" si="60"/>
        <v>4606</v>
      </c>
      <c r="AJ60" s="1381">
        <f>'3A_Level 3'!J60</f>
        <v>62164</v>
      </c>
      <c r="AK60" s="101">
        <f t="shared" si="61"/>
        <v>172.67777777777778</v>
      </c>
      <c r="AL60" s="1381">
        <f t="shared" si="41"/>
        <v>1720449</v>
      </c>
      <c r="AM60" s="101">
        <f t="shared" si="62"/>
        <v>4779.0249999999996</v>
      </c>
      <c r="AN60" s="1383">
        <f>'3A_Level 3'!K60</f>
        <v>404686</v>
      </c>
      <c r="AO60" s="363">
        <f t="shared" si="63"/>
        <v>1124.1277777777777</v>
      </c>
      <c r="AP60" s="1381">
        <f t="shared" si="42"/>
        <v>2062971</v>
      </c>
      <c r="AQ60" s="101">
        <f t="shared" si="64"/>
        <v>5730.4750000000004</v>
      </c>
      <c r="AR60" s="361">
        <f t="shared" si="43"/>
        <v>0.50405219190531136</v>
      </c>
      <c r="AS60" s="362">
        <f t="shared" si="44"/>
        <v>56</v>
      </c>
      <c r="AT60" s="101">
        <f t="shared" si="65"/>
        <v>2029801.6</v>
      </c>
      <c r="AU60" s="101">
        <f t="shared" si="66"/>
        <v>5638.34</v>
      </c>
      <c r="AV60" s="362">
        <f t="shared" si="45"/>
        <v>9</v>
      </c>
      <c r="AW60" s="361">
        <f t="shared" si="46"/>
        <v>0.49594780809468869</v>
      </c>
      <c r="AX60" s="363">
        <f t="shared" si="47"/>
        <v>4092772.6</v>
      </c>
      <c r="AY60" s="363">
        <f t="shared" si="67"/>
        <v>11368.812777777777</v>
      </c>
      <c r="AZ60" s="362">
        <f t="shared" si="48"/>
        <v>4</v>
      </c>
    </row>
    <row r="61" spans="1:52" ht="15.6" customHeight="1" x14ac:dyDescent="0.2">
      <c r="A61" s="725">
        <v>55</v>
      </c>
      <c r="B61" s="726" t="s">
        <v>58</v>
      </c>
      <c r="C61" s="1371">
        <f>'8_2.1.22 SIS'!AV61</f>
        <v>14526</v>
      </c>
      <c r="D61" s="1372">
        <v>11649</v>
      </c>
      <c r="E61" s="1372">
        <f t="shared" si="28"/>
        <v>2562.7800000000002</v>
      </c>
      <c r="F61" s="1542">
        <v>7628.5</v>
      </c>
      <c r="G61" s="1372">
        <f t="shared" si="29"/>
        <v>457.71</v>
      </c>
      <c r="H61" s="1372">
        <v>1785</v>
      </c>
      <c r="I61" s="1372">
        <f t="shared" si="30"/>
        <v>2677.5</v>
      </c>
      <c r="J61" s="1372">
        <v>555</v>
      </c>
      <c r="K61" s="1372">
        <f t="shared" si="31"/>
        <v>333</v>
      </c>
      <c r="L61" s="1372">
        <f t="shared" si="50"/>
        <v>0</v>
      </c>
      <c r="M61" s="727">
        <f t="shared" si="51"/>
        <v>0</v>
      </c>
      <c r="N61" s="1372">
        <f t="shared" si="11"/>
        <v>0</v>
      </c>
      <c r="O61" s="1372">
        <f t="shared" si="32"/>
        <v>6030.99</v>
      </c>
      <c r="P61" s="1374">
        <f t="shared" si="52"/>
        <v>20556.989999999998</v>
      </c>
      <c r="Q61" s="1377">
        <f t="shared" si="33"/>
        <v>4015</v>
      </c>
      <c r="R61" s="1377">
        <f t="shared" si="53"/>
        <v>82536315</v>
      </c>
      <c r="S61" s="1377">
        <f>'6_Local Deduct Calc'!J61</f>
        <v>29961727</v>
      </c>
      <c r="T61" s="1377">
        <f t="shared" si="34"/>
        <v>29961727</v>
      </c>
      <c r="U61" s="1378">
        <f t="shared" si="35"/>
        <v>52574588</v>
      </c>
      <c r="V61" s="728">
        <f t="shared" si="49"/>
        <v>0.63700000000000001</v>
      </c>
      <c r="W61" s="649">
        <f t="shared" si="36"/>
        <v>0.36299999999999999</v>
      </c>
      <c r="X61" s="650">
        <f t="shared" si="54"/>
        <v>2062.6274955252652</v>
      </c>
      <c r="Y61" s="1377">
        <f>'7_Local Revenue'!AS61</f>
        <v>74067399</v>
      </c>
      <c r="Z61" s="1377">
        <f t="shared" si="37"/>
        <v>44105672</v>
      </c>
      <c r="AA61" s="729">
        <f t="shared" si="38"/>
        <v>0</v>
      </c>
      <c r="AB61" s="729">
        <f t="shared" si="55"/>
        <v>28062347.100000001</v>
      </c>
      <c r="AC61" s="729">
        <f t="shared" si="56"/>
        <v>28062347.100000001</v>
      </c>
      <c r="AD61" s="1377">
        <f t="shared" si="57"/>
        <v>17521007.035356</v>
      </c>
      <c r="AE61" s="1382">
        <f t="shared" si="39"/>
        <v>10541340</v>
      </c>
      <c r="AF61" s="729">
        <f t="shared" si="58"/>
        <v>726</v>
      </c>
      <c r="AG61" s="730">
        <f t="shared" si="40"/>
        <v>0.37559999999999999</v>
      </c>
      <c r="AH61" s="1382">
        <f t="shared" si="59"/>
        <v>63115928</v>
      </c>
      <c r="AI61" s="729">
        <f t="shared" si="60"/>
        <v>4345</v>
      </c>
      <c r="AJ61" s="1382">
        <f>'3A_Level 3'!J61</f>
        <v>2508300</v>
      </c>
      <c r="AK61" s="729">
        <f t="shared" si="61"/>
        <v>172.67657992565057</v>
      </c>
      <c r="AL61" s="1382">
        <f t="shared" si="41"/>
        <v>65624228</v>
      </c>
      <c r="AM61" s="729">
        <f t="shared" si="62"/>
        <v>4517.708109596585</v>
      </c>
      <c r="AN61" s="1384">
        <f>'3A_Level 3'!K61</f>
        <v>14058504</v>
      </c>
      <c r="AO61" s="732">
        <f t="shared" si="63"/>
        <v>967.81660470879797</v>
      </c>
      <c r="AP61" s="1382">
        <f t="shared" si="42"/>
        <v>77174432</v>
      </c>
      <c r="AQ61" s="729">
        <f t="shared" si="64"/>
        <v>5312.848134379733</v>
      </c>
      <c r="AR61" s="730">
        <f t="shared" si="43"/>
        <v>0.57082311207579239</v>
      </c>
      <c r="AS61" s="731">
        <f t="shared" si="44"/>
        <v>48</v>
      </c>
      <c r="AT61" s="729">
        <f t="shared" si="65"/>
        <v>58024074.100000001</v>
      </c>
      <c r="AU61" s="729">
        <f t="shared" si="66"/>
        <v>3994.5</v>
      </c>
      <c r="AV61" s="731">
        <f t="shared" si="45"/>
        <v>27</v>
      </c>
      <c r="AW61" s="730">
        <f t="shared" si="46"/>
        <v>0.42917688792420766</v>
      </c>
      <c r="AX61" s="732">
        <f t="shared" si="47"/>
        <v>135198506.09999999</v>
      </c>
      <c r="AY61" s="732">
        <f t="shared" si="67"/>
        <v>9307.3458694754227</v>
      </c>
      <c r="AZ61" s="731">
        <f t="shared" si="48"/>
        <v>57</v>
      </c>
    </row>
    <row r="62" spans="1:52" ht="15.6" customHeight="1" x14ac:dyDescent="0.2">
      <c r="A62" s="724">
        <v>56</v>
      </c>
      <c r="B62" s="357" t="s">
        <v>59</v>
      </c>
      <c r="C62" s="1370">
        <f>'8_2.1.22 SIS'!AV62</f>
        <v>2890</v>
      </c>
      <c r="D62" s="1368">
        <v>2206</v>
      </c>
      <c r="E62" s="1368">
        <f t="shared" si="28"/>
        <v>485.32</v>
      </c>
      <c r="F62" s="1541">
        <v>1235.5</v>
      </c>
      <c r="G62" s="1368">
        <f t="shared" si="29"/>
        <v>74.13</v>
      </c>
      <c r="H62" s="1368">
        <v>371</v>
      </c>
      <c r="I62" s="1368">
        <f t="shared" si="30"/>
        <v>556.5</v>
      </c>
      <c r="J62" s="1368">
        <v>47</v>
      </c>
      <c r="K62" s="1368">
        <f t="shared" si="31"/>
        <v>28.2</v>
      </c>
      <c r="L62" s="1369">
        <f t="shared" si="50"/>
        <v>4610</v>
      </c>
      <c r="M62" s="358">
        <f t="shared" si="51"/>
        <v>0.12293</v>
      </c>
      <c r="N62" s="1368">
        <f t="shared" si="11"/>
        <v>355.26769999999999</v>
      </c>
      <c r="O62" s="1368">
        <f t="shared" si="32"/>
        <v>1499.4177</v>
      </c>
      <c r="P62" s="1368">
        <f t="shared" si="52"/>
        <v>4389.4177</v>
      </c>
      <c r="Q62" s="1375">
        <f t="shared" si="33"/>
        <v>4015</v>
      </c>
      <c r="R62" s="1375">
        <f t="shared" si="53"/>
        <v>17623512</v>
      </c>
      <c r="S62" s="1375">
        <f>'6_Local Deduct Calc'!J62</f>
        <v>4053988</v>
      </c>
      <c r="T62" s="1375">
        <f t="shared" si="34"/>
        <v>4053988</v>
      </c>
      <c r="U62" s="1376">
        <f t="shared" si="35"/>
        <v>13569524</v>
      </c>
      <c r="V62" s="359">
        <f t="shared" si="49"/>
        <v>0.77</v>
      </c>
      <c r="W62" s="359">
        <f t="shared" si="36"/>
        <v>0.23</v>
      </c>
      <c r="X62" s="360">
        <f t="shared" si="54"/>
        <v>1402.7640138408306</v>
      </c>
      <c r="Y62" s="1375">
        <f>'7_Local Revenue'!AS62</f>
        <v>14533225</v>
      </c>
      <c r="Z62" s="1375">
        <f t="shared" si="37"/>
        <v>10479237</v>
      </c>
      <c r="AA62" s="101">
        <f t="shared" si="38"/>
        <v>0</v>
      </c>
      <c r="AB62" s="101">
        <f t="shared" si="55"/>
        <v>5991994.0800000001</v>
      </c>
      <c r="AC62" s="101">
        <f t="shared" si="56"/>
        <v>5991994.0800000001</v>
      </c>
      <c r="AD62" s="1375">
        <f t="shared" si="57"/>
        <v>2370432.8580479999</v>
      </c>
      <c r="AE62" s="1381">
        <f t="shared" si="39"/>
        <v>3621561</v>
      </c>
      <c r="AF62" s="101">
        <f t="shared" si="58"/>
        <v>1253</v>
      </c>
      <c r="AG62" s="361">
        <f t="shared" si="40"/>
        <v>0.60440000000000005</v>
      </c>
      <c r="AH62" s="1381">
        <f t="shared" si="59"/>
        <v>17191085</v>
      </c>
      <c r="AI62" s="101">
        <f t="shared" si="60"/>
        <v>5948</v>
      </c>
      <c r="AJ62" s="1381">
        <f>'3A_Level 3'!J62</f>
        <v>499035</v>
      </c>
      <c r="AK62" s="101">
        <f t="shared" si="61"/>
        <v>172.6764705882353</v>
      </c>
      <c r="AL62" s="1381">
        <f t="shared" si="41"/>
        <v>17690120</v>
      </c>
      <c r="AM62" s="101">
        <f t="shared" si="62"/>
        <v>6121.1487889273358</v>
      </c>
      <c r="AN62" s="1383">
        <f>'3A_Level 3'!K62</f>
        <v>2275402</v>
      </c>
      <c r="AO62" s="363">
        <f t="shared" si="63"/>
        <v>787.33633217993076</v>
      </c>
      <c r="AP62" s="1381">
        <f t="shared" si="42"/>
        <v>19466487</v>
      </c>
      <c r="AQ62" s="101">
        <f t="shared" si="64"/>
        <v>6735.8086505190313</v>
      </c>
      <c r="AR62" s="361">
        <f t="shared" si="43"/>
        <v>0.65960211418542558</v>
      </c>
      <c r="AS62" s="362">
        <f t="shared" si="44"/>
        <v>23</v>
      </c>
      <c r="AT62" s="101">
        <f t="shared" si="65"/>
        <v>10045982.08</v>
      </c>
      <c r="AU62" s="101">
        <f t="shared" si="66"/>
        <v>3476.12</v>
      </c>
      <c r="AV62" s="362">
        <f t="shared" si="45"/>
        <v>46</v>
      </c>
      <c r="AW62" s="361">
        <f t="shared" si="46"/>
        <v>0.34039788581457453</v>
      </c>
      <c r="AX62" s="363">
        <f t="shared" si="47"/>
        <v>29512469.079999998</v>
      </c>
      <c r="AY62" s="363">
        <f t="shared" si="67"/>
        <v>10211.927017301037</v>
      </c>
      <c r="AZ62" s="362">
        <f t="shared" si="48"/>
        <v>18</v>
      </c>
    </row>
    <row r="63" spans="1:52" ht="15.6" customHeight="1" x14ac:dyDescent="0.2">
      <c r="A63" s="724">
        <v>57</v>
      </c>
      <c r="B63" s="357" t="s">
        <v>60</v>
      </c>
      <c r="C63" s="1370">
        <f>'8_2.1.22 SIS'!AV63</f>
        <v>9200</v>
      </c>
      <c r="D63" s="1368">
        <v>5627</v>
      </c>
      <c r="E63" s="1368">
        <f t="shared" si="28"/>
        <v>1237.94</v>
      </c>
      <c r="F63" s="1541">
        <v>4158.5</v>
      </c>
      <c r="G63" s="1368">
        <f t="shared" si="29"/>
        <v>249.51</v>
      </c>
      <c r="H63" s="1368">
        <v>1177</v>
      </c>
      <c r="I63" s="1368">
        <f t="shared" si="30"/>
        <v>1765.5</v>
      </c>
      <c r="J63" s="1368">
        <v>206</v>
      </c>
      <c r="K63" s="1368">
        <f t="shared" si="31"/>
        <v>123.6</v>
      </c>
      <c r="L63" s="1368">
        <f t="shared" si="50"/>
        <v>0</v>
      </c>
      <c r="M63" s="358">
        <f t="shared" si="51"/>
        <v>0</v>
      </c>
      <c r="N63" s="1368">
        <f t="shared" si="11"/>
        <v>0</v>
      </c>
      <c r="O63" s="1368">
        <f t="shared" si="32"/>
        <v>3376.5499999999997</v>
      </c>
      <c r="P63" s="1368">
        <f t="shared" si="52"/>
        <v>12576.55</v>
      </c>
      <c r="Q63" s="1375">
        <f t="shared" si="33"/>
        <v>4015</v>
      </c>
      <c r="R63" s="1375">
        <f t="shared" si="53"/>
        <v>50494848</v>
      </c>
      <c r="S63" s="1375">
        <f>'6_Local Deduct Calc'!J63</f>
        <v>10642886</v>
      </c>
      <c r="T63" s="1375">
        <f t="shared" si="34"/>
        <v>10642886</v>
      </c>
      <c r="U63" s="1376">
        <f t="shared" si="35"/>
        <v>39851962</v>
      </c>
      <c r="V63" s="359">
        <f t="shared" si="49"/>
        <v>0.78920000000000001</v>
      </c>
      <c r="W63" s="359">
        <f t="shared" si="36"/>
        <v>0.21079999999999999</v>
      </c>
      <c r="X63" s="360">
        <f t="shared" si="54"/>
        <v>1156.8354347826087</v>
      </c>
      <c r="Y63" s="1375">
        <f>'7_Local Revenue'!AS63</f>
        <v>26716541</v>
      </c>
      <c r="Z63" s="1375">
        <f t="shared" si="37"/>
        <v>16073655</v>
      </c>
      <c r="AA63" s="101">
        <f t="shared" si="38"/>
        <v>0</v>
      </c>
      <c r="AB63" s="101">
        <f t="shared" si="55"/>
        <v>17168248.32</v>
      </c>
      <c r="AC63" s="101">
        <f t="shared" si="56"/>
        <v>16073655</v>
      </c>
      <c r="AD63" s="1375">
        <f t="shared" si="57"/>
        <v>5827921.5352799995</v>
      </c>
      <c r="AE63" s="1381">
        <f t="shared" si="39"/>
        <v>10245733</v>
      </c>
      <c r="AF63" s="101">
        <f t="shared" si="58"/>
        <v>1114</v>
      </c>
      <c r="AG63" s="361">
        <f t="shared" si="40"/>
        <v>0.63739999999999997</v>
      </c>
      <c r="AH63" s="1381">
        <f t="shared" si="59"/>
        <v>50097695</v>
      </c>
      <c r="AI63" s="101">
        <f t="shared" si="60"/>
        <v>5445</v>
      </c>
      <c r="AJ63" s="1381">
        <f>'3A_Level 3'!J63</f>
        <v>1588624</v>
      </c>
      <c r="AK63" s="101">
        <f t="shared" si="61"/>
        <v>172.67652173913044</v>
      </c>
      <c r="AL63" s="1381">
        <f t="shared" si="41"/>
        <v>51686319</v>
      </c>
      <c r="AM63" s="101">
        <f t="shared" si="62"/>
        <v>5618.0781521739127</v>
      </c>
      <c r="AN63" s="1383">
        <f>'3A_Level 3'!K63</f>
        <v>8622116</v>
      </c>
      <c r="AO63" s="363">
        <f t="shared" si="63"/>
        <v>937.1865217391304</v>
      </c>
      <c r="AP63" s="1381">
        <f t="shared" si="42"/>
        <v>58719811</v>
      </c>
      <c r="AQ63" s="101">
        <f t="shared" si="64"/>
        <v>6382.5881521739129</v>
      </c>
      <c r="AR63" s="361">
        <f t="shared" si="43"/>
        <v>0.68729305062088797</v>
      </c>
      <c r="AS63" s="362">
        <f t="shared" si="44"/>
        <v>13</v>
      </c>
      <c r="AT63" s="101">
        <f t="shared" si="65"/>
        <v>26716541</v>
      </c>
      <c r="AU63" s="101">
        <f t="shared" si="66"/>
        <v>2903.97</v>
      </c>
      <c r="AV63" s="362">
        <f t="shared" si="45"/>
        <v>65</v>
      </c>
      <c r="AW63" s="361">
        <f t="shared" si="46"/>
        <v>0.31270694937911209</v>
      </c>
      <c r="AX63" s="363">
        <f t="shared" si="47"/>
        <v>85436352</v>
      </c>
      <c r="AY63" s="363">
        <f t="shared" si="67"/>
        <v>9286.56</v>
      </c>
      <c r="AZ63" s="362">
        <f t="shared" si="48"/>
        <v>60</v>
      </c>
    </row>
    <row r="64" spans="1:52" ht="15.6" customHeight="1" x14ac:dyDescent="0.2">
      <c r="A64" s="724">
        <v>58</v>
      </c>
      <c r="B64" s="357" t="s">
        <v>61</v>
      </c>
      <c r="C64" s="1370">
        <f>'8_2.1.22 SIS'!AV64</f>
        <v>7496</v>
      </c>
      <c r="D64" s="1368">
        <v>4702</v>
      </c>
      <c r="E64" s="1368">
        <f t="shared" si="28"/>
        <v>1034.44</v>
      </c>
      <c r="F64" s="1541">
        <v>3120.5</v>
      </c>
      <c r="G64" s="1368">
        <f t="shared" si="29"/>
        <v>187.23</v>
      </c>
      <c r="H64" s="1368">
        <v>1077</v>
      </c>
      <c r="I64" s="1368">
        <f t="shared" si="30"/>
        <v>1615.5</v>
      </c>
      <c r="J64" s="1368">
        <v>103</v>
      </c>
      <c r="K64" s="1368">
        <f t="shared" si="31"/>
        <v>61.8</v>
      </c>
      <c r="L64" s="1368">
        <f t="shared" si="50"/>
        <v>4</v>
      </c>
      <c r="M64" s="358">
        <f t="shared" si="51"/>
        <v>1.1E-4</v>
      </c>
      <c r="N64" s="1368">
        <f t="shared" si="11"/>
        <v>0.82456000000000007</v>
      </c>
      <c r="O64" s="1368">
        <f t="shared" si="32"/>
        <v>2899.7945600000003</v>
      </c>
      <c r="P64" s="1368">
        <f t="shared" si="52"/>
        <v>10395.79456</v>
      </c>
      <c r="Q64" s="1375">
        <f t="shared" si="33"/>
        <v>4015</v>
      </c>
      <c r="R64" s="1375">
        <f t="shared" si="53"/>
        <v>41739115</v>
      </c>
      <c r="S64" s="1375">
        <f>'6_Local Deduct Calc'!J64</f>
        <v>7892895</v>
      </c>
      <c r="T64" s="1375">
        <f t="shared" si="34"/>
        <v>7892895</v>
      </c>
      <c r="U64" s="1376">
        <f t="shared" si="35"/>
        <v>33846220</v>
      </c>
      <c r="V64" s="359">
        <f t="shared" si="49"/>
        <v>0.81089999999999995</v>
      </c>
      <c r="W64" s="359">
        <f t="shared" si="36"/>
        <v>0.18909999999999999</v>
      </c>
      <c r="X64" s="360">
        <f t="shared" si="54"/>
        <v>1052.9475720384205</v>
      </c>
      <c r="Y64" s="1375">
        <f>'7_Local Revenue'!AS64</f>
        <v>25070737</v>
      </c>
      <c r="Z64" s="1375">
        <f t="shared" si="37"/>
        <v>17177842</v>
      </c>
      <c r="AA64" s="101">
        <f t="shared" si="38"/>
        <v>0</v>
      </c>
      <c r="AB64" s="101">
        <f t="shared" si="55"/>
        <v>14191299.100000001</v>
      </c>
      <c r="AC64" s="101">
        <f t="shared" si="56"/>
        <v>14191299.100000001</v>
      </c>
      <c r="AD64" s="1375">
        <f t="shared" si="57"/>
        <v>4615748.4148732005</v>
      </c>
      <c r="AE64" s="1381">
        <f t="shared" si="39"/>
        <v>9575551</v>
      </c>
      <c r="AF64" s="101">
        <f t="shared" si="58"/>
        <v>1277</v>
      </c>
      <c r="AG64" s="361">
        <f t="shared" si="40"/>
        <v>0.67469999999999997</v>
      </c>
      <c r="AH64" s="1381">
        <f t="shared" si="59"/>
        <v>43421771</v>
      </c>
      <c r="AI64" s="101">
        <f t="shared" si="60"/>
        <v>5793</v>
      </c>
      <c r="AJ64" s="1381">
        <f>'3A_Level 3'!J64</f>
        <v>1294383</v>
      </c>
      <c r="AK64" s="101">
        <f t="shared" si="61"/>
        <v>172.67649413020277</v>
      </c>
      <c r="AL64" s="1381">
        <f t="shared" si="41"/>
        <v>44716154</v>
      </c>
      <c r="AM64" s="101">
        <f t="shared" si="62"/>
        <v>5965.33537886873</v>
      </c>
      <c r="AN64" s="1383">
        <f>'3A_Level 3'!K64</f>
        <v>6519395</v>
      </c>
      <c r="AO64" s="363">
        <f t="shared" si="63"/>
        <v>869.7165154749199</v>
      </c>
      <c r="AP64" s="1381">
        <f t="shared" si="42"/>
        <v>49941166</v>
      </c>
      <c r="AQ64" s="101">
        <f t="shared" si="64"/>
        <v>6662.3754002134474</v>
      </c>
      <c r="AR64" s="361">
        <f t="shared" si="43"/>
        <v>0.69338307966335322</v>
      </c>
      <c r="AS64" s="362">
        <f t="shared" si="44"/>
        <v>9</v>
      </c>
      <c r="AT64" s="101">
        <f t="shared" si="65"/>
        <v>22084194.100000001</v>
      </c>
      <c r="AU64" s="101">
        <f t="shared" si="66"/>
        <v>2946.13</v>
      </c>
      <c r="AV64" s="362">
        <f t="shared" si="45"/>
        <v>63</v>
      </c>
      <c r="AW64" s="361">
        <f t="shared" si="46"/>
        <v>0.30661692033664684</v>
      </c>
      <c r="AX64" s="363">
        <f t="shared" si="47"/>
        <v>72025360.099999994</v>
      </c>
      <c r="AY64" s="363">
        <f t="shared" si="67"/>
        <v>9608.5058831376718</v>
      </c>
      <c r="AZ64" s="362">
        <f t="shared" si="48"/>
        <v>43</v>
      </c>
    </row>
    <row r="65" spans="1:52" ht="15.6" customHeight="1" x14ac:dyDescent="0.2">
      <c r="A65" s="724">
        <v>59</v>
      </c>
      <c r="B65" s="357" t="s">
        <v>62</v>
      </c>
      <c r="C65" s="1370">
        <f>'8_2.1.22 SIS'!AV65</f>
        <v>4712</v>
      </c>
      <c r="D65" s="1368">
        <v>3537</v>
      </c>
      <c r="E65" s="1368">
        <f t="shared" si="28"/>
        <v>778.14</v>
      </c>
      <c r="F65" s="1541">
        <v>2565.5</v>
      </c>
      <c r="G65" s="1368">
        <f t="shared" si="29"/>
        <v>153.93</v>
      </c>
      <c r="H65" s="1368">
        <v>946</v>
      </c>
      <c r="I65" s="1368">
        <f t="shared" si="30"/>
        <v>1419</v>
      </c>
      <c r="J65" s="1368">
        <v>406</v>
      </c>
      <c r="K65" s="1368">
        <f t="shared" si="31"/>
        <v>243.6</v>
      </c>
      <c r="L65" s="1368">
        <f t="shared" si="50"/>
        <v>2788</v>
      </c>
      <c r="M65" s="358">
        <f t="shared" si="51"/>
        <v>7.4349999999999999E-2</v>
      </c>
      <c r="N65" s="1368">
        <f t="shared" si="11"/>
        <v>350.3372</v>
      </c>
      <c r="O65" s="1368">
        <f t="shared" si="32"/>
        <v>2945.0071999999996</v>
      </c>
      <c r="P65" s="1368">
        <f t="shared" si="52"/>
        <v>7657.0072</v>
      </c>
      <c r="Q65" s="1375">
        <f t="shared" si="33"/>
        <v>4015</v>
      </c>
      <c r="R65" s="1375">
        <f t="shared" si="53"/>
        <v>30742884</v>
      </c>
      <c r="S65" s="1375">
        <f>'6_Local Deduct Calc'!J65</f>
        <v>3464645</v>
      </c>
      <c r="T65" s="1375">
        <f t="shared" si="34"/>
        <v>3464645</v>
      </c>
      <c r="U65" s="1376">
        <f t="shared" si="35"/>
        <v>27278239</v>
      </c>
      <c r="V65" s="359">
        <f t="shared" si="49"/>
        <v>0.88729999999999998</v>
      </c>
      <c r="W65" s="359">
        <f t="shared" si="36"/>
        <v>0.11269999999999999</v>
      </c>
      <c r="X65" s="360">
        <f t="shared" si="54"/>
        <v>735.28119694397287</v>
      </c>
      <c r="Y65" s="1375">
        <f>'7_Local Revenue'!AS65</f>
        <v>9915358</v>
      </c>
      <c r="Z65" s="1375">
        <f t="shared" si="37"/>
        <v>6450713</v>
      </c>
      <c r="AA65" s="101">
        <f t="shared" si="38"/>
        <v>0</v>
      </c>
      <c r="AB65" s="101">
        <f t="shared" si="55"/>
        <v>10452580.560000001</v>
      </c>
      <c r="AC65" s="101">
        <f t="shared" si="56"/>
        <v>6450713</v>
      </c>
      <c r="AD65" s="1375">
        <f t="shared" si="57"/>
        <v>1250432.0107719998</v>
      </c>
      <c r="AE65" s="1381">
        <f t="shared" si="39"/>
        <v>5200281</v>
      </c>
      <c r="AF65" s="101">
        <f t="shared" si="58"/>
        <v>1104</v>
      </c>
      <c r="AG65" s="361">
        <f t="shared" si="40"/>
        <v>0.80620000000000003</v>
      </c>
      <c r="AH65" s="1381">
        <f t="shared" si="59"/>
        <v>32478520</v>
      </c>
      <c r="AI65" s="101">
        <f t="shared" si="60"/>
        <v>6893</v>
      </c>
      <c r="AJ65" s="1381">
        <f>'3A_Level 3'!J65</f>
        <v>813652</v>
      </c>
      <c r="AK65" s="101">
        <f t="shared" si="61"/>
        <v>172.67657045840409</v>
      </c>
      <c r="AL65" s="1381">
        <f t="shared" si="41"/>
        <v>33292172</v>
      </c>
      <c r="AM65" s="101">
        <f t="shared" si="62"/>
        <v>7065.4015280135827</v>
      </c>
      <c r="AN65" s="1383">
        <f>'3A_Level 3'!K65</f>
        <v>4062670</v>
      </c>
      <c r="AO65" s="363">
        <f t="shared" si="63"/>
        <v>862.196519524618</v>
      </c>
      <c r="AP65" s="1381">
        <f t="shared" si="42"/>
        <v>36541190</v>
      </c>
      <c r="AQ65" s="101">
        <f t="shared" si="64"/>
        <v>7754.9214770797962</v>
      </c>
      <c r="AR65" s="361">
        <f t="shared" si="43"/>
        <v>0.78656705186102072</v>
      </c>
      <c r="AS65" s="362">
        <f t="shared" si="44"/>
        <v>1</v>
      </c>
      <c r="AT65" s="101">
        <f t="shared" si="65"/>
        <v>9915358</v>
      </c>
      <c r="AU65" s="101">
        <f t="shared" si="66"/>
        <v>2104.2800000000002</v>
      </c>
      <c r="AV65" s="362">
        <f t="shared" si="45"/>
        <v>69</v>
      </c>
      <c r="AW65" s="361">
        <f t="shared" si="46"/>
        <v>0.21343294813897926</v>
      </c>
      <c r="AX65" s="363">
        <f t="shared" si="47"/>
        <v>46456548</v>
      </c>
      <c r="AY65" s="363">
        <f t="shared" si="67"/>
        <v>9859.1994906621385</v>
      </c>
      <c r="AZ65" s="362">
        <f t="shared" si="48"/>
        <v>31</v>
      </c>
    </row>
    <row r="66" spans="1:52" ht="15.6" customHeight="1" x14ac:dyDescent="0.2">
      <c r="A66" s="725">
        <v>60</v>
      </c>
      <c r="B66" s="726" t="s">
        <v>63</v>
      </c>
      <c r="C66" s="1371">
        <f>'8_2.1.22 SIS'!AV66</f>
        <v>5324</v>
      </c>
      <c r="D66" s="1372">
        <v>3943</v>
      </c>
      <c r="E66" s="1372">
        <f t="shared" si="28"/>
        <v>867.46</v>
      </c>
      <c r="F66" s="1542">
        <v>2684</v>
      </c>
      <c r="G66" s="1372">
        <f t="shared" si="29"/>
        <v>161.04</v>
      </c>
      <c r="H66" s="1372">
        <v>849</v>
      </c>
      <c r="I66" s="1372">
        <f t="shared" si="30"/>
        <v>1273.5</v>
      </c>
      <c r="J66" s="1372">
        <v>273</v>
      </c>
      <c r="K66" s="1372">
        <f t="shared" si="31"/>
        <v>163.79999999999998</v>
      </c>
      <c r="L66" s="1372">
        <f t="shared" si="50"/>
        <v>2176</v>
      </c>
      <c r="M66" s="727">
        <f t="shared" si="51"/>
        <v>5.8029999999999998E-2</v>
      </c>
      <c r="N66" s="1372">
        <f t="shared" si="11"/>
        <v>308.95171999999997</v>
      </c>
      <c r="O66" s="1372">
        <f t="shared" si="32"/>
        <v>2774.7517200000002</v>
      </c>
      <c r="P66" s="1374">
        <f t="shared" si="52"/>
        <v>8098.7517200000002</v>
      </c>
      <c r="Q66" s="1377">
        <f t="shared" si="33"/>
        <v>4015</v>
      </c>
      <c r="R66" s="1377">
        <f t="shared" si="53"/>
        <v>32516488</v>
      </c>
      <c r="S66" s="1377">
        <f>'6_Local Deduct Calc'!J66</f>
        <v>8608155</v>
      </c>
      <c r="T66" s="1377">
        <f t="shared" si="34"/>
        <v>8608155</v>
      </c>
      <c r="U66" s="1378">
        <f t="shared" si="35"/>
        <v>23908333</v>
      </c>
      <c r="V66" s="728">
        <f t="shared" si="49"/>
        <v>0.73529999999999995</v>
      </c>
      <c r="W66" s="649">
        <f t="shared" si="36"/>
        <v>0.26469999999999999</v>
      </c>
      <c r="X66" s="650">
        <f t="shared" si="54"/>
        <v>1616.8585649887302</v>
      </c>
      <c r="Y66" s="1377">
        <f>'7_Local Revenue'!AS66</f>
        <v>29454287</v>
      </c>
      <c r="Z66" s="1377">
        <f t="shared" si="37"/>
        <v>20846132</v>
      </c>
      <c r="AA66" s="729">
        <f t="shared" si="38"/>
        <v>0</v>
      </c>
      <c r="AB66" s="729">
        <f t="shared" si="55"/>
        <v>11055605.92</v>
      </c>
      <c r="AC66" s="729">
        <f t="shared" si="56"/>
        <v>11055605.92</v>
      </c>
      <c r="AD66" s="1377">
        <f t="shared" si="57"/>
        <v>5033440.4856812796</v>
      </c>
      <c r="AE66" s="1382">
        <f t="shared" si="39"/>
        <v>6022165</v>
      </c>
      <c r="AF66" s="729">
        <f t="shared" si="58"/>
        <v>1131</v>
      </c>
      <c r="AG66" s="730">
        <f t="shared" si="40"/>
        <v>0.54469999999999996</v>
      </c>
      <c r="AH66" s="1382">
        <f t="shared" si="59"/>
        <v>29930498</v>
      </c>
      <c r="AI66" s="729">
        <f t="shared" si="60"/>
        <v>5622</v>
      </c>
      <c r="AJ66" s="1382">
        <f>'3A_Level 3'!J66</f>
        <v>919330</v>
      </c>
      <c r="AK66" s="729">
        <f t="shared" si="61"/>
        <v>172.67655897821186</v>
      </c>
      <c r="AL66" s="1382">
        <f t="shared" si="41"/>
        <v>30849828</v>
      </c>
      <c r="AM66" s="729">
        <f t="shared" si="62"/>
        <v>5794.4830954169793</v>
      </c>
      <c r="AN66" s="1384">
        <f>'3A_Level 3'!K66</f>
        <v>4081999</v>
      </c>
      <c r="AO66" s="732">
        <f t="shared" si="63"/>
        <v>766.71656649135991</v>
      </c>
      <c r="AP66" s="1382">
        <f t="shared" si="42"/>
        <v>34012497</v>
      </c>
      <c r="AQ66" s="729">
        <f t="shared" si="64"/>
        <v>6388.5231029301276</v>
      </c>
      <c r="AR66" s="730">
        <f t="shared" si="43"/>
        <v>0.63365998894134534</v>
      </c>
      <c r="AS66" s="731">
        <f t="shared" si="44"/>
        <v>31</v>
      </c>
      <c r="AT66" s="729">
        <f t="shared" si="65"/>
        <v>19663760.920000002</v>
      </c>
      <c r="AU66" s="729">
        <f t="shared" si="66"/>
        <v>3693.42</v>
      </c>
      <c r="AV66" s="731">
        <f t="shared" si="45"/>
        <v>35</v>
      </c>
      <c r="AW66" s="730">
        <f t="shared" si="46"/>
        <v>0.36634001105865466</v>
      </c>
      <c r="AX66" s="732">
        <f t="shared" si="47"/>
        <v>53676257.920000002</v>
      </c>
      <c r="AY66" s="732">
        <f t="shared" si="67"/>
        <v>10081.941758076635</v>
      </c>
      <c r="AZ66" s="731">
        <f t="shared" si="48"/>
        <v>22</v>
      </c>
    </row>
    <row r="67" spans="1:52" ht="15.6" customHeight="1" x14ac:dyDescent="0.2">
      <c r="A67" s="724">
        <v>61</v>
      </c>
      <c r="B67" s="357" t="s">
        <v>64</v>
      </c>
      <c r="C67" s="1368">
        <f>'8_2.1.22 SIS'!AV67</f>
        <v>3985</v>
      </c>
      <c r="D67" s="1368">
        <v>2932</v>
      </c>
      <c r="E67" s="1368">
        <f t="shared" si="28"/>
        <v>645.04</v>
      </c>
      <c r="F67" s="1541">
        <v>2371</v>
      </c>
      <c r="G67" s="1368">
        <f t="shared" si="29"/>
        <v>142.26</v>
      </c>
      <c r="H67" s="1368">
        <v>515</v>
      </c>
      <c r="I67" s="1368">
        <f t="shared" si="30"/>
        <v>772.5</v>
      </c>
      <c r="J67" s="1368">
        <v>188</v>
      </c>
      <c r="K67" s="1368">
        <f t="shared" si="31"/>
        <v>112.8</v>
      </c>
      <c r="L67" s="1369">
        <f t="shared" si="50"/>
        <v>3515</v>
      </c>
      <c r="M67" s="358">
        <f t="shared" si="51"/>
        <v>9.3729999999999994E-2</v>
      </c>
      <c r="N67" s="1368">
        <f t="shared" si="11"/>
        <v>373.51405</v>
      </c>
      <c r="O67" s="1368">
        <f t="shared" si="32"/>
        <v>2046.1140499999999</v>
      </c>
      <c r="P67" s="1368">
        <f t="shared" si="52"/>
        <v>6031.1140500000001</v>
      </c>
      <c r="Q67" s="1375">
        <f t="shared" si="33"/>
        <v>4015</v>
      </c>
      <c r="R67" s="1375">
        <f t="shared" si="53"/>
        <v>24214923</v>
      </c>
      <c r="S67" s="1375">
        <f>'6_Local Deduct Calc'!J67</f>
        <v>12696438</v>
      </c>
      <c r="T67" s="1375">
        <f t="shared" si="34"/>
        <v>12696438</v>
      </c>
      <c r="U67" s="1380">
        <f t="shared" si="35"/>
        <v>11518485</v>
      </c>
      <c r="V67" s="359">
        <f t="shared" si="49"/>
        <v>0.47570000000000001</v>
      </c>
      <c r="W67" s="359">
        <f t="shared" si="36"/>
        <v>0.52429999999999999</v>
      </c>
      <c r="X67" s="360">
        <f t="shared" si="54"/>
        <v>3186.0572145545798</v>
      </c>
      <c r="Y67" s="1375">
        <f>'7_Local Revenue'!AS67</f>
        <v>47721944</v>
      </c>
      <c r="Z67" s="1375">
        <f t="shared" si="37"/>
        <v>35025506</v>
      </c>
      <c r="AA67" s="101">
        <f t="shared" si="38"/>
        <v>0</v>
      </c>
      <c r="AB67" s="101">
        <f t="shared" si="55"/>
        <v>8233073.8200000003</v>
      </c>
      <c r="AC67" s="101">
        <f t="shared" si="56"/>
        <v>8233073.8200000003</v>
      </c>
      <c r="AD67" s="1375">
        <f t="shared" si="57"/>
        <v>7424553.0385807194</v>
      </c>
      <c r="AE67" s="1381">
        <f t="shared" si="39"/>
        <v>808521</v>
      </c>
      <c r="AF67" s="101">
        <f t="shared" si="58"/>
        <v>203</v>
      </c>
      <c r="AG67" s="361">
        <f t="shared" si="40"/>
        <v>9.8199999999999996E-2</v>
      </c>
      <c r="AH67" s="1381">
        <f t="shared" si="59"/>
        <v>12327006</v>
      </c>
      <c r="AI67" s="101">
        <f t="shared" si="60"/>
        <v>3093</v>
      </c>
      <c r="AJ67" s="1381">
        <f>'3A_Level 3'!J67</f>
        <v>688116</v>
      </c>
      <c r="AK67" s="101">
        <f t="shared" si="61"/>
        <v>172.67653701380175</v>
      </c>
      <c r="AL67" s="1381">
        <f t="shared" si="41"/>
        <v>13015122</v>
      </c>
      <c r="AM67" s="101">
        <f t="shared" si="62"/>
        <v>3266.0281053952322</v>
      </c>
      <c r="AN67" s="1383">
        <f>'3A_Level 3'!K67</f>
        <v>4010450</v>
      </c>
      <c r="AO67" s="363">
        <f t="shared" si="63"/>
        <v>1006.3864491844416</v>
      </c>
      <c r="AP67" s="1381">
        <f t="shared" si="42"/>
        <v>16337456</v>
      </c>
      <c r="AQ67" s="101">
        <f t="shared" si="64"/>
        <v>4099.7380175658718</v>
      </c>
      <c r="AR67" s="361">
        <f t="shared" si="43"/>
        <v>0.43838973105915541</v>
      </c>
      <c r="AS67" s="362">
        <f t="shared" si="44"/>
        <v>60</v>
      </c>
      <c r="AT67" s="101">
        <f t="shared" si="65"/>
        <v>20929511.82</v>
      </c>
      <c r="AU67" s="101">
        <f t="shared" si="66"/>
        <v>5252.07</v>
      </c>
      <c r="AV67" s="362">
        <f t="shared" si="45"/>
        <v>12</v>
      </c>
      <c r="AW67" s="361">
        <f t="shared" si="46"/>
        <v>0.56161026894084454</v>
      </c>
      <c r="AX67" s="363">
        <f t="shared" si="47"/>
        <v>37266967.82</v>
      </c>
      <c r="AY67" s="363">
        <f t="shared" si="67"/>
        <v>9351.8112471769127</v>
      </c>
      <c r="AZ67" s="362">
        <f t="shared" si="48"/>
        <v>54</v>
      </c>
    </row>
    <row r="68" spans="1:52" ht="15.6" customHeight="1" x14ac:dyDescent="0.2">
      <c r="A68" s="724">
        <v>62</v>
      </c>
      <c r="B68" s="357" t="s">
        <v>65</v>
      </c>
      <c r="C68" s="1370">
        <f>'8_2.1.22 SIS'!AV68</f>
        <v>1786</v>
      </c>
      <c r="D68" s="1368">
        <v>1326</v>
      </c>
      <c r="E68" s="1368">
        <f t="shared" si="28"/>
        <v>291.72000000000003</v>
      </c>
      <c r="F68" s="1541">
        <v>815.5</v>
      </c>
      <c r="G68" s="1368">
        <f t="shared" si="29"/>
        <v>48.93</v>
      </c>
      <c r="H68" s="1368">
        <v>266</v>
      </c>
      <c r="I68" s="1368">
        <f t="shared" si="30"/>
        <v>399</v>
      </c>
      <c r="J68" s="1368">
        <v>3</v>
      </c>
      <c r="K68" s="1368">
        <f t="shared" si="31"/>
        <v>1.7999999999999998</v>
      </c>
      <c r="L68" s="1368">
        <f t="shared" si="50"/>
        <v>5714</v>
      </c>
      <c r="M68" s="358">
        <f t="shared" si="51"/>
        <v>0.15237000000000001</v>
      </c>
      <c r="N68" s="1368">
        <f t="shared" si="11"/>
        <v>272.13282000000004</v>
      </c>
      <c r="O68" s="1368">
        <f t="shared" si="32"/>
        <v>1013.5828200000001</v>
      </c>
      <c r="P68" s="1368">
        <f t="shared" si="52"/>
        <v>2799.5828200000001</v>
      </c>
      <c r="Q68" s="1375">
        <f t="shared" si="33"/>
        <v>4015</v>
      </c>
      <c r="R68" s="1375">
        <f t="shared" si="53"/>
        <v>11240325</v>
      </c>
      <c r="S68" s="1375">
        <f>'6_Local Deduct Calc'!J68</f>
        <v>2036158</v>
      </c>
      <c r="T68" s="1375">
        <f t="shared" si="34"/>
        <v>2036158</v>
      </c>
      <c r="U68" s="1376">
        <f t="shared" si="35"/>
        <v>9204167</v>
      </c>
      <c r="V68" s="359">
        <f t="shared" si="49"/>
        <v>0.81889999999999996</v>
      </c>
      <c r="W68" s="359">
        <f t="shared" si="36"/>
        <v>0.18110000000000001</v>
      </c>
      <c r="X68" s="360">
        <f t="shared" si="54"/>
        <v>1140.0660694288913</v>
      </c>
      <c r="Y68" s="1375">
        <f>'7_Local Revenue'!AS68</f>
        <v>5287953</v>
      </c>
      <c r="Z68" s="1375">
        <f t="shared" si="37"/>
        <v>3251795</v>
      </c>
      <c r="AA68" s="101">
        <f t="shared" si="38"/>
        <v>0</v>
      </c>
      <c r="AB68" s="101">
        <f t="shared" si="55"/>
        <v>3821710.5000000005</v>
      </c>
      <c r="AC68" s="101">
        <f t="shared" si="56"/>
        <v>3251795</v>
      </c>
      <c r="AD68" s="1375">
        <f t="shared" si="57"/>
        <v>1012908.1281399999</v>
      </c>
      <c r="AE68" s="1381">
        <f t="shared" si="39"/>
        <v>2238887</v>
      </c>
      <c r="AF68" s="101">
        <f t="shared" si="58"/>
        <v>1254</v>
      </c>
      <c r="AG68" s="361">
        <f t="shared" si="40"/>
        <v>0.6885</v>
      </c>
      <c r="AH68" s="1381">
        <f t="shared" si="59"/>
        <v>11443054</v>
      </c>
      <c r="AI68" s="101">
        <f t="shared" si="60"/>
        <v>6407</v>
      </c>
      <c r="AJ68" s="1381">
        <f>'3A_Level 3'!J68</f>
        <v>308400</v>
      </c>
      <c r="AK68" s="101">
        <f t="shared" si="61"/>
        <v>172.67637178051513</v>
      </c>
      <c r="AL68" s="1381">
        <f t="shared" si="41"/>
        <v>11751454</v>
      </c>
      <c r="AM68" s="101">
        <f t="shared" si="62"/>
        <v>6579.7614781634938</v>
      </c>
      <c r="AN68" s="1383">
        <f>'3A_Level 3'!K68</f>
        <v>1230119</v>
      </c>
      <c r="AO68" s="363">
        <f t="shared" si="63"/>
        <v>688.75643896976487</v>
      </c>
      <c r="AP68" s="1381">
        <f t="shared" si="42"/>
        <v>12673173</v>
      </c>
      <c r="AQ68" s="101">
        <f t="shared" si="64"/>
        <v>7095.8415453527432</v>
      </c>
      <c r="AR68" s="361">
        <f t="shared" si="43"/>
        <v>0.70558900371836375</v>
      </c>
      <c r="AS68" s="362">
        <f t="shared" si="44"/>
        <v>4</v>
      </c>
      <c r="AT68" s="101">
        <f t="shared" si="65"/>
        <v>5287953</v>
      </c>
      <c r="AU68" s="101">
        <f t="shared" si="66"/>
        <v>2960.78</v>
      </c>
      <c r="AV68" s="362">
        <f t="shared" si="45"/>
        <v>62</v>
      </c>
      <c r="AW68" s="361">
        <f t="shared" si="46"/>
        <v>0.29441099628163625</v>
      </c>
      <c r="AX68" s="363">
        <f t="shared" si="47"/>
        <v>17961126</v>
      </c>
      <c r="AY68" s="363">
        <f t="shared" si="67"/>
        <v>10056.62150055991</v>
      </c>
      <c r="AZ68" s="362">
        <f t="shared" si="48"/>
        <v>25</v>
      </c>
    </row>
    <row r="69" spans="1:52" ht="15.6" customHeight="1" x14ac:dyDescent="0.2">
      <c r="A69" s="724">
        <v>63</v>
      </c>
      <c r="B69" s="357" t="s">
        <v>66</v>
      </c>
      <c r="C69" s="1370">
        <f>'8_2.1.22 SIS'!AV69</f>
        <v>2081</v>
      </c>
      <c r="D69" s="1368">
        <v>1088</v>
      </c>
      <c r="E69" s="1368">
        <f t="shared" si="28"/>
        <v>239.36</v>
      </c>
      <c r="F69" s="1541">
        <v>1417.5</v>
      </c>
      <c r="G69" s="1368">
        <f t="shared" si="29"/>
        <v>85.05</v>
      </c>
      <c r="H69" s="1368">
        <v>344</v>
      </c>
      <c r="I69" s="1368">
        <f t="shared" si="30"/>
        <v>516</v>
      </c>
      <c r="J69" s="1368">
        <v>147</v>
      </c>
      <c r="K69" s="1368">
        <f t="shared" si="31"/>
        <v>88.2</v>
      </c>
      <c r="L69" s="1368">
        <f t="shared" si="50"/>
        <v>5419</v>
      </c>
      <c r="M69" s="358">
        <f t="shared" si="51"/>
        <v>0.14451</v>
      </c>
      <c r="N69" s="1368">
        <f t="shared" si="11"/>
        <v>300.72530999999998</v>
      </c>
      <c r="O69" s="1368">
        <f t="shared" si="32"/>
        <v>1229.3353100000002</v>
      </c>
      <c r="P69" s="1368">
        <f t="shared" si="52"/>
        <v>3310.3353100000004</v>
      </c>
      <c r="Q69" s="1375">
        <f t="shared" si="33"/>
        <v>4015</v>
      </c>
      <c r="R69" s="1375">
        <f t="shared" si="53"/>
        <v>13290996</v>
      </c>
      <c r="S69" s="1375">
        <f>'6_Local Deduct Calc'!J69</f>
        <v>7388871</v>
      </c>
      <c r="T69" s="1375">
        <f t="shared" si="34"/>
        <v>7388871</v>
      </c>
      <c r="U69" s="1376">
        <f t="shared" si="35"/>
        <v>5902125</v>
      </c>
      <c r="V69" s="359">
        <f t="shared" si="49"/>
        <v>0.44409999999999999</v>
      </c>
      <c r="W69" s="359">
        <f t="shared" si="36"/>
        <v>0.55589999999999995</v>
      </c>
      <c r="X69" s="360">
        <f t="shared" si="54"/>
        <v>3550.6347909658816</v>
      </c>
      <c r="Y69" s="1375">
        <f>'7_Local Revenue'!AS69</f>
        <v>26236151</v>
      </c>
      <c r="Z69" s="1375">
        <f t="shared" si="37"/>
        <v>18847280</v>
      </c>
      <c r="AA69" s="101">
        <f t="shared" si="38"/>
        <v>0</v>
      </c>
      <c r="AB69" s="101">
        <f t="shared" si="55"/>
        <v>4518938.6400000006</v>
      </c>
      <c r="AC69" s="101">
        <f t="shared" si="56"/>
        <v>4518938.6400000006</v>
      </c>
      <c r="AD69" s="1375">
        <f t="shared" si="57"/>
        <v>4320774.1427587196</v>
      </c>
      <c r="AE69" s="1381">
        <f t="shared" si="39"/>
        <v>198164</v>
      </c>
      <c r="AF69" s="101">
        <f t="shared" si="58"/>
        <v>95</v>
      </c>
      <c r="AG69" s="361">
        <f t="shared" si="40"/>
        <v>4.3900000000000002E-2</v>
      </c>
      <c r="AH69" s="1381">
        <f t="shared" si="59"/>
        <v>6100289</v>
      </c>
      <c r="AI69" s="101">
        <f t="shared" si="60"/>
        <v>2931</v>
      </c>
      <c r="AJ69" s="1381">
        <f>'3A_Level 3'!J69</f>
        <v>888256</v>
      </c>
      <c r="AK69" s="101">
        <f t="shared" si="61"/>
        <v>426.84094185487749</v>
      </c>
      <c r="AL69" s="1381">
        <f t="shared" si="41"/>
        <v>6988545</v>
      </c>
      <c r="AM69" s="101">
        <f t="shared" si="62"/>
        <v>3358.2628543969245</v>
      </c>
      <c r="AN69" s="1383">
        <f>'3A_Level 3'!K69</f>
        <v>2463136</v>
      </c>
      <c r="AO69" s="363">
        <f t="shared" si="63"/>
        <v>1183.6309466602595</v>
      </c>
      <c r="AP69" s="1381">
        <f t="shared" si="42"/>
        <v>8563425</v>
      </c>
      <c r="AQ69" s="101">
        <f t="shared" si="64"/>
        <v>4115.0528592023065</v>
      </c>
      <c r="AR69" s="361">
        <f t="shared" si="43"/>
        <v>0.41831502352415029</v>
      </c>
      <c r="AS69" s="362">
        <f t="shared" si="44"/>
        <v>61</v>
      </c>
      <c r="AT69" s="101">
        <f t="shared" si="65"/>
        <v>11907809.640000001</v>
      </c>
      <c r="AU69" s="101">
        <f t="shared" si="66"/>
        <v>5722.16</v>
      </c>
      <c r="AV69" s="362">
        <f t="shared" si="45"/>
        <v>8</v>
      </c>
      <c r="AW69" s="361">
        <f t="shared" si="46"/>
        <v>0.58168497647584971</v>
      </c>
      <c r="AX69" s="363">
        <f t="shared" si="47"/>
        <v>20471234.640000001</v>
      </c>
      <c r="AY69" s="363">
        <f t="shared" si="67"/>
        <v>9837.2103027390676</v>
      </c>
      <c r="AZ69" s="362">
        <f t="shared" si="48"/>
        <v>33</v>
      </c>
    </row>
    <row r="70" spans="1:52" ht="15.6" customHeight="1" x14ac:dyDescent="0.2">
      <c r="A70" s="724">
        <v>64</v>
      </c>
      <c r="B70" s="357" t="s">
        <v>67</v>
      </c>
      <c r="C70" s="1370">
        <f>'8_2.1.22 SIS'!AV70</f>
        <v>1898</v>
      </c>
      <c r="D70" s="1368">
        <v>1396</v>
      </c>
      <c r="E70" s="1368">
        <f t="shared" si="28"/>
        <v>307.12</v>
      </c>
      <c r="F70" s="1541">
        <v>1664</v>
      </c>
      <c r="G70" s="1368">
        <f t="shared" si="29"/>
        <v>99.84</v>
      </c>
      <c r="H70" s="1368">
        <v>289</v>
      </c>
      <c r="I70" s="1368">
        <f t="shared" si="30"/>
        <v>433.5</v>
      </c>
      <c r="J70" s="1368">
        <v>47</v>
      </c>
      <c r="K70" s="1368">
        <f t="shared" si="31"/>
        <v>28.2</v>
      </c>
      <c r="L70" s="1368">
        <f t="shared" si="50"/>
        <v>5602</v>
      </c>
      <c r="M70" s="358">
        <f t="shared" si="51"/>
        <v>0.14939</v>
      </c>
      <c r="N70" s="1368">
        <f t="shared" si="11"/>
        <v>283.54221999999999</v>
      </c>
      <c r="O70" s="1368">
        <f t="shared" si="32"/>
        <v>1152.2022200000001</v>
      </c>
      <c r="P70" s="1368">
        <f t="shared" si="52"/>
        <v>3050.2022200000001</v>
      </c>
      <c r="Q70" s="1375">
        <f t="shared" si="33"/>
        <v>4015</v>
      </c>
      <c r="R70" s="1375">
        <f t="shared" si="53"/>
        <v>12246562</v>
      </c>
      <c r="S70" s="1375">
        <f>'6_Local Deduct Calc'!J70</f>
        <v>2581177</v>
      </c>
      <c r="T70" s="1375">
        <f t="shared" si="34"/>
        <v>2581177</v>
      </c>
      <c r="U70" s="1376">
        <f t="shared" si="35"/>
        <v>9665385</v>
      </c>
      <c r="V70" s="359">
        <f t="shared" si="49"/>
        <v>0.78920000000000001</v>
      </c>
      <c r="W70" s="359">
        <f t="shared" si="36"/>
        <v>0.21079999999999999</v>
      </c>
      <c r="X70" s="360">
        <f t="shared" si="54"/>
        <v>1359.945732349842</v>
      </c>
      <c r="Y70" s="1375">
        <f>'7_Local Revenue'!AS70</f>
        <v>6770590</v>
      </c>
      <c r="Z70" s="1375">
        <f t="shared" si="37"/>
        <v>4189413</v>
      </c>
      <c r="AA70" s="101">
        <f t="shared" si="38"/>
        <v>0</v>
      </c>
      <c r="AB70" s="101">
        <f t="shared" si="55"/>
        <v>4163831.08</v>
      </c>
      <c r="AC70" s="101">
        <f t="shared" si="56"/>
        <v>4163831.08</v>
      </c>
      <c r="AD70" s="1375">
        <f t="shared" si="57"/>
        <v>1509705.2176620797</v>
      </c>
      <c r="AE70" s="1381">
        <f t="shared" si="39"/>
        <v>2654126</v>
      </c>
      <c r="AF70" s="101">
        <f t="shared" si="58"/>
        <v>1398</v>
      </c>
      <c r="AG70" s="361">
        <f t="shared" si="40"/>
        <v>0.63739999999999997</v>
      </c>
      <c r="AH70" s="1381">
        <f t="shared" si="59"/>
        <v>12319511</v>
      </c>
      <c r="AI70" s="101">
        <f t="shared" si="60"/>
        <v>6491</v>
      </c>
      <c r="AJ70" s="1381">
        <f>'3A_Level 3'!J70</f>
        <v>327740</v>
      </c>
      <c r="AK70" s="101">
        <f t="shared" si="61"/>
        <v>172.67650158061116</v>
      </c>
      <c r="AL70" s="1381">
        <f t="shared" si="41"/>
        <v>12647251</v>
      </c>
      <c r="AM70" s="101">
        <f t="shared" si="62"/>
        <v>6663.462065331928</v>
      </c>
      <c r="AN70" s="1383">
        <f>'3A_Level 3'!K70</f>
        <v>1452609</v>
      </c>
      <c r="AO70" s="363">
        <f t="shared" si="63"/>
        <v>765.33667017913592</v>
      </c>
      <c r="AP70" s="1381">
        <f t="shared" si="42"/>
        <v>13772120</v>
      </c>
      <c r="AQ70" s="101">
        <f t="shared" si="64"/>
        <v>7256.1222339304531</v>
      </c>
      <c r="AR70" s="361">
        <f t="shared" si="43"/>
        <v>0.6712498916173848</v>
      </c>
      <c r="AS70" s="362">
        <f t="shared" si="44"/>
        <v>17</v>
      </c>
      <c r="AT70" s="101">
        <f t="shared" si="65"/>
        <v>6745008.0800000001</v>
      </c>
      <c r="AU70" s="101">
        <f t="shared" si="66"/>
        <v>3553.75</v>
      </c>
      <c r="AV70" s="362">
        <f t="shared" si="45"/>
        <v>42</v>
      </c>
      <c r="AW70" s="361">
        <f t="shared" si="46"/>
        <v>0.32875010838261537</v>
      </c>
      <c r="AX70" s="363">
        <f t="shared" si="47"/>
        <v>20517128.079999998</v>
      </c>
      <c r="AY70" s="363">
        <f t="shared" si="67"/>
        <v>10809.867270811379</v>
      </c>
      <c r="AZ70" s="362">
        <f t="shared" si="48"/>
        <v>9</v>
      </c>
    </row>
    <row r="71" spans="1:52" ht="15.6" customHeight="1" x14ac:dyDescent="0.2">
      <c r="A71" s="725">
        <v>65</v>
      </c>
      <c r="B71" s="726" t="s">
        <v>68</v>
      </c>
      <c r="C71" s="1371">
        <f>'8_2.1.22 SIS'!AV71</f>
        <v>7819</v>
      </c>
      <c r="D71" s="1372">
        <v>6369</v>
      </c>
      <c r="E71" s="1372">
        <f t="shared" si="28"/>
        <v>1401.18</v>
      </c>
      <c r="F71" s="1542">
        <v>3274</v>
      </c>
      <c r="G71" s="1372">
        <f t="shared" si="29"/>
        <v>196.44</v>
      </c>
      <c r="H71" s="1372">
        <v>1323</v>
      </c>
      <c r="I71" s="1372">
        <f t="shared" si="30"/>
        <v>1984.5</v>
      </c>
      <c r="J71" s="1372">
        <v>762</v>
      </c>
      <c r="K71" s="1372">
        <f t="shared" si="31"/>
        <v>457.2</v>
      </c>
      <c r="L71" s="1372">
        <f t="shared" si="50"/>
        <v>0</v>
      </c>
      <c r="M71" s="727">
        <f>ROUND(L71/$M$1,5)</f>
        <v>0</v>
      </c>
      <c r="N71" s="1372">
        <f>C71*M71</f>
        <v>0</v>
      </c>
      <c r="O71" s="1372">
        <f t="shared" si="32"/>
        <v>4039.3199999999997</v>
      </c>
      <c r="P71" s="1374">
        <f>O71+C71</f>
        <v>11858.32</v>
      </c>
      <c r="Q71" s="1377">
        <f t="shared" si="33"/>
        <v>4015</v>
      </c>
      <c r="R71" s="1377">
        <f>ROUND(P71*Q71,0)</f>
        <v>47611155</v>
      </c>
      <c r="S71" s="1377">
        <f>'6_Local Deduct Calc'!J71</f>
        <v>15688692</v>
      </c>
      <c r="T71" s="1377">
        <f t="shared" si="34"/>
        <v>15688692</v>
      </c>
      <c r="U71" s="1378">
        <f t="shared" si="35"/>
        <v>31922463</v>
      </c>
      <c r="V71" s="728">
        <f t="shared" si="49"/>
        <v>0.67049999999999998</v>
      </c>
      <c r="W71" s="649">
        <f t="shared" si="36"/>
        <v>0.32950000000000002</v>
      </c>
      <c r="X71" s="650">
        <f t="shared" ref="X71:X76" si="68">T71/C71</f>
        <v>2006.4831819925821</v>
      </c>
      <c r="Y71" s="1377">
        <f>'7_Local Revenue'!AS71</f>
        <v>46060581</v>
      </c>
      <c r="Z71" s="1377">
        <f t="shared" si="37"/>
        <v>30371889</v>
      </c>
      <c r="AA71" s="729">
        <f t="shared" si="38"/>
        <v>0</v>
      </c>
      <c r="AB71" s="729">
        <f t="shared" si="55"/>
        <v>16187792.700000001</v>
      </c>
      <c r="AC71" s="729">
        <f>IF(Z71&lt;AB71,Z71,AB71)</f>
        <v>16187792.700000001</v>
      </c>
      <c r="AD71" s="1377">
        <f>IF(AC71&gt;0,AC71*(W71*$AD$1),0)</f>
        <v>9174269.6347980015</v>
      </c>
      <c r="AE71" s="1382">
        <f t="shared" si="39"/>
        <v>7013523</v>
      </c>
      <c r="AF71" s="729">
        <f t="shared" ref="AF71:AF76" si="69">ROUND(AE71/C71,0)</f>
        <v>897</v>
      </c>
      <c r="AG71" s="730">
        <f t="shared" si="40"/>
        <v>0.43330000000000002</v>
      </c>
      <c r="AH71" s="1382">
        <f t="shared" si="59"/>
        <v>38935986</v>
      </c>
      <c r="AI71" s="729">
        <f t="shared" ref="AI71:AI76" si="70">ROUND(AH71/C71,0)</f>
        <v>4980</v>
      </c>
      <c r="AJ71" s="1382">
        <f>'3A_Level 3'!J71</f>
        <v>1350158</v>
      </c>
      <c r="AK71" s="729">
        <f t="shared" ref="AK71:AK76" si="71">AJ71/C71</f>
        <v>172.67655710448906</v>
      </c>
      <c r="AL71" s="1382">
        <f t="shared" si="41"/>
        <v>40286144</v>
      </c>
      <c r="AM71" s="729">
        <f t="shared" ref="AM71:AM76" si="72">AL71/C71</f>
        <v>5152.3396853817621</v>
      </c>
      <c r="AN71" s="1384">
        <f>'3A_Level 3'!K71</f>
        <v>7833047</v>
      </c>
      <c r="AO71" s="732">
        <f t="shared" ref="AO71:AO76" si="73">AN71/C71</f>
        <v>1001.7965212942831</v>
      </c>
      <c r="AP71" s="1382">
        <f t="shared" si="42"/>
        <v>46769033</v>
      </c>
      <c r="AQ71" s="729">
        <f t="shared" ref="AQ71:AQ76" si="74">AP71/C71</f>
        <v>5981.4596495715568</v>
      </c>
      <c r="AR71" s="730">
        <f t="shared" si="43"/>
        <v>0.59468148176485336</v>
      </c>
      <c r="AS71" s="731">
        <f t="shared" si="44"/>
        <v>42</v>
      </c>
      <c r="AT71" s="729">
        <f t="shared" si="65"/>
        <v>31876484.699999999</v>
      </c>
      <c r="AU71" s="729">
        <f t="shared" ref="AU71:AU76" si="75">ROUND(AT71/C71,2)</f>
        <v>4076.8</v>
      </c>
      <c r="AV71" s="731">
        <f t="shared" si="45"/>
        <v>23</v>
      </c>
      <c r="AW71" s="730">
        <f t="shared" si="46"/>
        <v>0.40531851823514664</v>
      </c>
      <c r="AX71" s="732">
        <f t="shared" si="47"/>
        <v>78645517.700000003</v>
      </c>
      <c r="AY71" s="732">
        <f t="shared" ref="AY71:AY76" si="76">AX71/C71</f>
        <v>10058.257795114465</v>
      </c>
      <c r="AZ71" s="731">
        <f t="shared" si="48"/>
        <v>24</v>
      </c>
    </row>
    <row r="72" spans="1:52" ht="15.6" customHeight="1" x14ac:dyDescent="0.2">
      <c r="A72" s="724">
        <v>66</v>
      </c>
      <c r="B72" s="357" t="s">
        <v>69</v>
      </c>
      <c r="C72" s="1368">
        <f>'8_2.1.22 SIS'!AV72</f>
        <v>1838</v>
      </c>
      <c r="D72" s="1368">
        <v>1668</v>
      </c>
      <c r="E72" s="1368">
        <f>$D$1*D72</f>
        <v>366.96</v>
      </c>
      <c r="F72" s="1541">
        <v>886</v>
      </c>
      <c r="G72" s="1368">
        <f>$F$1*F72</f>
        <v>53.16</v>
      </c>
      <c r="H72" s="1368">
        <v>351</v>
      </c>
      <c r="I72" s="1368">
        <f>$H$1*H72</f>
        <v>526.5</v>
      </c>
      <c r="J72" s="1368">
        <v>157</v>
      </c>
      <c r="K72" s="1368">
        <f>$J$1*J72</f>
        <v>94.2</v>
      </c>
      <c r="L72" s="1369">
        <f t="shared" si="50"/>
        <v>5662</v>
      </c>
      <c r="M72" s="358">
        <f>ROUND(L72/$M$1,5)</f>
        <v>0.15099000000000001</v>
      </c>
      <c r="N72" s="1368">
        <f>C72*M72</f>
        <v>277.51962000000003</v>
      </c>
      <c r="O72" s="1368">
        <f>E72+G72+I72+K72+N72</f>
        <v>1318.33962</v>
      </c>
      <c r="P72" s="1368">
        <f>O72+C72</f>
        <v>3156.3396199999997</v>
      </c>
      <c r="Q72" s="1375">
        <f>$Q$1</f>
        <v>4015</v>
      </c>
      <c r="R72" s="1375">
        <f>ROUND(P72*Q72,0)</f>
        <v>12672704</v>
      </c>
      <c r="S72" s="1375">
        <f>'6_Local Deduct Calc'!J72</f>
        <v>3712481</v>
      </c>
      <c r="T72" s="1375">
        <f>ROUND(IF((S72&gt;R72*$T$1),R72*$T$1,S72),0)</f>
        <v>3712481</v>
      </c>
      <c r="U72" s="1376">
        <f>R72-T72</f>
        <v>8960223</v>
      </c>
      <c r="V72" s="359">
        <f>ROUND(U72/R72,4)</f>
        <v>0.70699999999999996</v>
      </c>
      <c r="W72" s="359">
        <f>ROUND(T72/R72,4)</f>
        <v>0.29299999999999998</v>
      </c>
      <c r="X72" s="360">
        <f t="shared" si="68"/>
        <v>2019.8482045701851</v>
      </c>
      <c r="Y72" s="1375">
        <f>'7_Local Revenue'!AS72</f>
        <v>10647085</v>
      </c>
      <c r="Z72" s="1375">
        <f>IF(Y72-T72&gt;0,Y72-T72,0)</f>
        <v>6934604</v>
      </c>
      <c r="AA72" s="101">
        <f>IF(Y72-T72&lt;0,Y72-T72,0)</f>
        <v>0</v>
      </c>
      <c r="AB72" s="101">
        <f t="shared" si="55"/>
        <v>4308719.3600000003</v>
      </c>
      <c r="AC72" s="101">
        <f>IF(Z72&lt;AB72,Z72,AB72)</f>
        <v>4308719.3600000003</v>
      </c>
      <c r="AD72" s="1375">
        <f>IF(AC72&gt;0,AC72*(W72*$AD$1),0)</f>
        <v>2171422.2086656</v>
      </c>
      <c r="AE72" s="1381">
        <f>ROUND(IF(AC72-AD72&gt;AC72*$AE$1,AC72-AD72,AC72*$AE$1),0)</f>
        <v>2137297</v>
      </c>
      <c r="AF72" s="101">
        <f t="shared" si="69"/>
        <v>1163</v>
      </c>
      <c r="AG72" s="361">
        <f>IF(AC72=0,0,ROUND(AE72/AC72,4))</f>
        <v>0.496</v>
      </c>
      <c r="AH72" s="1381">
        <f t="shared" si="59"/>
        <v>11097520</v>
      </c>
      <c r="AI72" s="101">
        <f t="shared" si="70"/>
        <v>6038</v>
      </c>
      <c r="AJ72" s="1381">
        <f>'3A_Level 3'!J72</f>
        <v>317380</v>
      </c>
      <c r="AK72" s="101">
        <f t="shared" si="71"/>
        <v>172.67682263329706</v>
      </c>
      <c r="AL72" s="1381">
        <f>AJ72+AH72</f>
        <v>11414900</v>
      </c>
      <c r="AM72" s="101">
        <f t="shared" si="72"/>
        <v>6210.5005440696414</v>
      </c>
      <c r="AN72" s="1383">
        <f>'3A_Level 3'!K72</f>
        <v>1659230</v>
      </c>
      <c r="AO72" s="363">
        <f t="shared" si="73"/>
        <v>902.7366702937976</v>
      </c>
      <c r="AP72" s="1381">
        <f>AH72+AN72</f>
        <v>12756750</v>
      </c>
      <c r="AQ72" s="101">
        <f t="shared" si="74"/>
        <v>6940.5603917301414</v>
      </c>
      <c r="AR72" s="361">
        <f t="shared" ref="AR72:AR75" si="77">AP72/AX72</f>
        <v>0.61395613036780783</v>
      </c>
      <c r="AS72" s="362">
        <f>RANK(AR72,$AR$7:$AR$75)</f>
        <v>38</v>
      </c>
      <c r="AT72" s="101">
        <f t="shared" si="65"/>
        <v>8021200.3600000003</v>
      </c>
      <c r="AU72" s="101">
        <f t="shared" si="75"/>
        <v>4364.09</v>
      </c>
      <c r="AV72" s="362">
        <f>RANK(AU72,$AU$7:$AU$75)</f>
        <v>19</v>
      </c>
      <c r="AW72" s="361">
        <f t="shared" ref="AW72:AW75" si="78">AT72/AX72</f>
        <v>0.38604386963219217</v>
      </c>
      <c r="AX72" s="363">
        <f t="shared" ref="AX72:AX75" si="79">AP72+AT72</f>
        <v>20777950.359999999</v>
      </c>
      <c r="AY72" s="363">
        <f t="shared" si="76"/>
        <v>11304.651991294886</v>
      </c>
      <c r="AZ72" s="362">
        <f>RANK(AY72,$AY$7:$AY$75)</f>
        <v>5</v>
      </c>
    </row>
    <row r="73" spans="1:52" ht="15.6" customHeight="1" x14ac:dyDescent="0.2">
      <c r="A73" s="724">
        <v>67</v>
      </c>
      <c r="B73" s="357" t="s">
        <v>3</v>
      </c>
      <c r="C73" s="1370">
        <f>'8_2.1.22 SIS'!AV73</f>
        <v>5386</v>
      </c>
      <c r="D73" s="1368">
        <v>2847</v>
      </c>
      <c r="E73" s="1368">
        <f>$D$1*D73</f>
        <v>626.34</v>
      </c>
      <c r="F73" s="1541">
        <v>1867.5</v>
      </c>
      <c r="G73" s="1368">
        <f>$F$1*F73</f>
        <v>112.05</v>
      </c>
      <c r="H73" s="1368">
        <v>573</v>
      </c>
      <c r="I73" s="1368">
        <f>$H$1*H73</f>
        <v>859.5</v>
      </c>
      <c r="J73" s="1368">
        <v>400</v>
      </c>
      <c r="K73" s="1368">
        <f>$J$1*J73</f>
        <v>240</v>
      </c>
      <c r="L73" s="1368">
        <f t="shared" si="50"/>
        <v>2114</v>
      </c>
      <c r="M73" s="358">
        <f>ROUND(L73/$M$1,5)</f>
        <v>5.6370000000000003E-2</v>
      </c>
      <c r="N73" s="1368">
        <f>C73*M73</f>
        <v>303.60882000000004</v>
      </c>
      <c r="O73" s="1368">
        <f>E73+G73+I73+K73+N73</f>
        <v>2141.4988199999998</v>
      </c>
      <c r="P73" s="1368">
        <f>O73+C73</f>
        <v>7527.4988199999998</v>
      </c>
      <c r="Q73" s="1375">
        <f>$Q$1</f>
        <v>4015</v>
      </c>
      <c r="R73" s="1375">
        <f>ROUND(P73*Q73,0)</f>
        <v>30222908</v>
      </c>
      <c r="S73" s="1375">
        <f>'6_Local Deduct Calc'!J73</f>
        <v>7326714</v>
      </c>
      <c r="T73" s="1375">
        <f>ROUND(IF((S73&gt;R73*$T$1),R73*$T$1,S73),0)</f>
        <v>7326714</v>
      </c>
      <c r="U73" s="1376">
        <f>R73-T73</f>
        <v>22896194</v>
      </c>
      <c r="V73" s="359">
        <f>ROUND(U73/R73,4)</f>
        <v>0.75760000000000005</v>
      </c>
      <c r="W73" s="359">
        <f>ROUND(T73/R73,4)</f>
        <v>0.2424</v>
      </c>
      <c r="X73" s="360">
        <f t="shared" si="68"/>
        <v>1360.3256591162271</v>
      </c>
      <c r="Y73" s="1375">
        <f>'7_Local Revenue'!AS73</f>
        <v>30055672</v>
      </c>
      <c r="Z73" s="1375">
        <f>IF(Y73-T73&gt;0,Y73-T73,0)</f>
        <v>22728958</v>
      </c>
      <c r="AA73" s="101">
        <f>IF(Y73-T73&lt;0,Y73-T73,0)</f>
        <v>0</v>
      </c>
      <c r="AB73" s="101">
        <f t="shared" si="55"/>
        <v>10275788.720000001</v>
      </c>
      <c r="AC73" s="101">
        <f>IF(Z73&lt;AB73,Z73,AB73)</f>
        <v>10275788.720000001</v>
      </c>
      <c r="AD73" s="1375">
        <f>IF(AC73&gt;0,AC73*(W73*$AD$1),0)</f>
        <v>4284264.0394521607</v>
      </c>
      <c r="AE73" s="1381">
        <f>ROUND(IF(AC73-AD73&gt;AC73*$AE$1,AC73-AD73,AC73*$AE$1),0)</f>
        <v>5991525</v>
      </c>
      <c r="AF73" s="101">
        <f t="shared" si="69"/>
        <v>1112</v>
      </c>
      <c r="AG73" s="361">
        <f>IF(AC73=0,0,ROUND(AE73/AC73,4))</f>
        <v>0.58309999999999995</v>
      </c>
      <c r="AH73" s="1381">
        <f t="shared" si="59"/>
        <v>28887719</v>
      </c>
      <c r="AI73" s="101">
        <f t="shared" si="70"/>
        <v>5363</v>
      </c>
      <c r="AJ73" s="1381">
        <f>'3A_Level 3'!J73</f>
        <v>930036</v>
      </c>
      <c r="AK73" s="101">
        <f t="shared" si="71"/>
        <v>172.6765688822874</v>
      </c>
      <c r="AL73" s="1381">
        <f>AJ73+AH73</f>
        <v>29817755</v>
      </c>
      <c r="AM73" s="101">
        <f t="shared" si="72"/>
        <v>5536.1594875603414</v>
      </c>
      <c r="AN73" s="1383">
        <f>'3A_Level 3'!K73</f>
        <v>4784311</v>
      </c>
      <c r="AO73" s="363">
        <f t="shared" si="73"/>
        <v>888.28648347567764</v>
      </c>
      <c r="AP73" s="1381">
        <f>AH73+AN73</f>
        <v>33672030</v>
      </c>
      <c r="AQ73" s="101">
        <f t="shared" si="74"/>
        <v>6251.7694021537318</v>
      </c>
      <c r="AR73" s="361">
        <f t="shared" si="77"/>
        <v>0.65670086520098081</v>
      </c>
      <c r="AS73" s="362">
        <f>RANK(AR73,$AR$7:$AR$75)</f>
        <v>27</v>
      </c>
      <c r="AT73" s="101">
        <f t="shared" si="65"/>
        <v>17602502.719999999</v>
      </c>
      <c r="AU73" s="101">
        <f t="shared" si="75"/>
        <v>3268.2</v>
      </c>
      <c r="AV73" s="362">
        <f>RANK(AU73,$AU$7:$AU$75)</f>
        <v>56</v>
      </c>
      <c r="AW73" s="361">
        <f t="shared" si="78"/>
        <v>0.34329913479901919</v>
      </c>
      <c r="AX73" s="363">
        <f t="shared" si="79"/>
        <v>51274532.719999999</v>
      </c>
      <c r="AY73" s="363">
        <f t="shared" si="76"/>
        <v>9519.965228369847</v>
      </c>
      <c r="AZ73" s="362">
        <f>RANK(AY73,$AY$7:$AY$75)</f>
        <v>48</v>
      </c>
    </row>
    <row r="74" spans="1:52" ht="15.6" customHeight="1" x14ac:dyDescent="0.2">
      <c r="A74" s="724">
        <v>68</v>
      </c>
      <c r="B74" s="357" t="s">
        <v>2</v>
      </c>
      <c r="C74" s="1370">
        <f>'8_2.1.22 SIS'!AV74</f>
        <v>1488</v>
      </c>
      <c r="D74" s="1368">
        <v>1378</v>
      </c>
      <c r="E74" s="1368">
        <f>$D$1*D74</f>
        <v>303.16000000000003</v>
      </c>
      <c r="F74" s="1541">
        <v>1037</v>
      </c>
      <c r="G74" s="1368">
        <f>$F$1*F74</f>
        <v>62.22</v>
      </c>
      <c r="H74" s="1368">
        <v>149</v>
      </c>
      <c r="I74" s="1368">
        <f>$H$1*H74</f>
        <v>223.5</v>
      </c>
      <c r="J74" s="1368">
        <v>2</v>
      </c>
      <c r="K74" s="1368">
        <f>$J$1*J74</f>
        <v>1.2</v>
      </c>
      <c r="L74" s="1368">
        <f t="shared" si="50"/>
        <v>6012</v>
      </c>
      <c r="M74" s="358">
        <f>ROUND(L74/$M$1,5)</f>
        <v>0.16031999999999999</v>
      </c>
      <c r="N74" s="1368">
        <f>C74*M74</f>
        <v>238.55615999999998</v>
      </c>
      <c r="O74" s="1368">
        <f>E74+G74+I74+K74+N74</f>
        <v>828.63616000000002</v>
      </c>
      <c r="P74" s="1368">
        <f>O74+C74</f>
        <v>2316.63616</v>
      </c>
      <c r="Q74" s="1375">
        <f>$Q$1</f>
        <v>4015</v>
      </c>
      <c r="R74" s="1375">
        <f>ROUND(P74*Q74,0)</f>
        <v>9301294</v>
      </c>
      <c r="S74" s="1375">
        <f>'6_Local Deduct Calc'!J74</f>
        <v>2130739</v>
      </c>
      <c r="T74" s="1375">
        <f>ROUND(IF((S74&gt;R74*$T$1),R74*$T$1,S74),0)</f>
        <v>2130739</v>
      </c>
      <c r="U74" s="1376">
        <f>R74-T74</f>
        <v>7170555</v>
      </c>
      <c r="V74" s="359">
        <f>ROUND(U74/R74,4)</f>
        <v>0.77090000000000003</v>
      </c>
      <c r="W74" s="359">
        <f>ROUND(T74/R74,4)</f>
        <v>0.2291</v>
      </c>
      <c r="X74" s="360">
        <f t="shared" si="68"/>
        <v>1431.948252688172</v>
      </c>
      <c r="Y74" s="1375">
        <f>'7_Local Revenue'!AS74</f>
        <v>7347921</v>
      </c>
      <c r="Z74" s="1375">
        <f>IF(Y74-T74&gt;0,Y74-T74,0)</f>
        <v>5217182</v>
      </c>
      <c r="AA74" s="101">
        <f>IF(Y74-T74&lt;0,Y74-T74,0)</f>
        <v>0</v>
      </c>
      <c r="AB74" s="101">
        <f t="shared" si="55"/>
        <v>3162439.9600000004</v>
      </c>
      <c r="AC74" s="101">
        <f>IF(Z74&lt;AB74,Z74,AB74)</f>
        <v>3162439.9600000004</v>
      </c>
      <c r="AD74" s="1375">
        <f>IF(AC74&gt;0,AC74*(W74*$AD$1),0)</f>
        <v>1246165.7911179203</v>
      </c>
      <c r="AE74" s="1381">
        <f>ROUND(IF(AC74-AD74&gt;AC74*$AE$1,AC74-AD74,AC74*$AE$1),0)</f>
        <v>1916274</v>
      </c>
      <c r="AF74" s="101">
        <f t="shared" si="69"/>
        <v>1288</v>
      </c>
      <c r="AG74" s="361">
        <f>IF(AC74=0,0,ROUND(AE74/AC74,4))</f>
        <v>0.60589999999999999</v>
      </c>
      <c r="AH74" s="1381">
        <f t="shared" si="59"/>
        <v>9086829</v>
      </c>
      <c r="AI74" s="101">
        <f t="shared" si="70"/>
        <v>6107</v>
      </c>
      <c r="AJ74" s="1381">
        <f>'3A_Level 3'!J74</f>
        <v>256943</v>
      </c>
      <c r="AK74" s="101">
        <f t="shared" si="71"/>
        <v>172.67674731182797</v>
      </c>
      <c r="AL74" s="1381">
        <f>AJ74+AH74</f>
        <v>9343772</v>
      </c>
      <c r="AM74" s="101">
        <f t="shared" si="72"/>
        <v>6279.416666666667</v>
      </c>
      <c r="AN74" s="1383">
        <f>'3A_Level 3'!K74</f>
        <v>1445409</v>
      </c>
      <c r="AO74" s="363">
        <f t="shared" si="73"/>
        <v>971.37701612903231</v>
      </c>
      <c r="AP74" s="1381">
        <f>AH74+AN74</f>
        <v>10532238</v>
      </c>
      <c r="AQ74" s="101">
        <f t="shared" si="74"/>
        <v>7078.1169354838712</v>
      </c>
      <c r="AR74" s="361">
        <f t="shared" si="77"/>
        <v>0.66552672998260132</v>
      </c>
      <c r="AS74" s="362">
        <f>RANK(AR74,$AR$7:$AR$75)</f>
        <v>19</v>
      </c>
      <c r="AT74" s="101">
        <f t="shared" si="65"/>
        <v>5293178.96</v>
      </c>
      <c r="AU74" s="101">
        <f t="shared" si="75"/>
        <v>3557.24</v>
      </c>
      <c r="AV74" s="362">
        <f>RANK(AU74,$AU$7:$AU$75)</f>
        <v>41</v>
      </c>
      <c r="AW74" s="361">
        <f t="shared" si="78"/>
        <v>0.33447327001739863</v>
      </c>
      <c r="AX74" s="363">
        <f t="shared" si="79"/>
        <v>15825416.960000001</v>
      </c>
      <c r="AY74" s="363">
        <f t="shared" si="76"/>
        <v>10635.360860215054</v>
      </c>
      <c r="AZ74" s="362">
        <f>RANK(AY74,$AY$7:$AY$75)</f>
        <v>10</v>
      </c>
    </row>
    <row r="75" spans="1:52" ht="15.6" customHeight="1" x14ac:dyDescent="0.2">
      <c r="A75" s="724">
        <v>69</v>
      </c>
      <c r="B75" s="357" t="s">
        <v>91</v>
      </c>
      <c r="C75" s="1370">
        <f>'8_2.1.22 SIS'!AV75</f>
        <v>4847</v>
      </c>
      <c r="D75" s="1368">
        <v>2573</v>
      </c>
      <c r="E75" s="1368">
        <f>$D$1*D75</f>
        <v>566.06000000000006</v>
      </c>
      <c r="F75" s="1541">
        <v>2716.5</v>
      </c>
      <c r="G75" s="1368">
        <f>$F$1*F75</f>
        <v>162.98999999999998</v>
      </c>
      <c r="H75" s="1368">
        <v>522</v>
      </c>
      <c r="I75" s="1368">
        <f>$H$1*H75</f>
        <v>783</v>
      </c>
      <c r="J75" s="1368">
        <v>409</v>
      </c>
      <c r="K75" s="1368">
        <f>$J$1*J75</f>
        <v>245.39999999999998</v>
      </c>
      <c r="L75" s="1368">
        <f t="shared" si="50"/>
        <v>2653</v>
      </c>
      <c r="M75" s="358">
        <f>ROUND(L75/$M$1,5)</f>
        <v>7.0749999999999993E-2</v>
      </c>
      <c r="N75" s="1368">
        <f>C75*M75</f>
        <v>342.92524999999995</v>
      </c>
      <c r="O75" s="1368">
        <f>E75+G75+I75+K75+N75</f>
        <v>2100.3752500000001</v>
      </c>
      <c r="P75" s="1368">
        <f>O75+C75</f>
        <v>6947.3752500000001</v>
      </c>
      <c r="Q75" s="1375">
        <f>$Q$1</f>
        <v>4015</v>
      </c>
      <c r="R75" s="1375">
        <f>ROUND(P75*Q75,0)</f>
        <v>27893712</v>
      </c>
      <c r="S75" s="1375">
        <f>'6_Local Deduct Calc'!J75</f>
        <v>5251397</v>
      </c>
      <c r="T75" s="1375">
        <f>ROUND(IF((S75&gt;R75*$T$1),R75*$T$1,S75),0)</f>
        <v>5251397</v>
      </c>
      <c r="U75" s="1376">
        <f>R75-T75</f>
        <v>22642315</v>
      </c>
      <c r="V75" s="359">
        <f>ROUND(U75/R75,4)</f>
        <v>0.81169999999999998</v>
      </c>
      <c r="W75" s="359">
        <f>ROUND(T75/R75,4)</f>
        <v>0.1883</v>
      </c>
      <c r="X75" s="360">
        <f t="shared" si="68"/>
        <v>1083.4324324324325</v>
      </c>
      <c r="Y75" s="1375">
        <f>'7_Local Revenue'!AS75</f>
        <v>22399635</v>
      </c>
      <c r="Z75" s="1375">
        <f>IF(Y75-T75&gt;0,Y75-T75,0)</f>
        <v>17148238</v>
      </c>
      <c r="AA75" s="101">
        <f>IF(Y75-T75&lt;0,Y75-T75,0)</f>
        <v>0</v>
      </c>
      <c r="AB75" s="101">
        <f t="shared" si="55"/>
        <v>9483862.0800000001</v>
      </c>
      <c r="AC75" s="101">
        <f>IF(Z75&lt;AB75,Z75,AB75)</f>
        <v>9483862.0800000001</v>
      </c>
      <c r="AD75" s="1375">
        <f>IF(AC75&gt;0,AC75*(W75*$AD$1),0)</f>
        <v>3071595.3150220802</v>
      </c>
      <c r="AE75" s="1381">
        <f>ROUND(IF(AC75-AD75&gt;AC75*$AE$1,AC75-AD75,AC75*$AE$1),0)</f>
        <v>6412267</v>
      </c>
      <c r="AF75" s="101">
        <f t="shared" si="69"/>
        <v>1323</v>
      </c>
      <c r="AG75" s="361">
        <f>IF(AC75=0,0,ROUND(AE75/AC75,4))</f>
        <v>0.67610000000000003</v>
      </c>
      <c r="AH75" s="1381">
        <f t="shared" si="59"/>
        <v>29054582</v>
      </c>
      <c r="AI75" s="101">
        <f t="shared" si="70"/>
        <v>5994</v>
      </c>
      <c r="AJ75" s="1381">
        <f>'3A_Level 3'!J75</f>
        <v>836963</v>
      </c>
      <c r="AK75" s="101">
        <f t="shared" si="71"/>
        <v>172.67650092840933</v>
      </c>
      <c r="AL75" s="1381">
        <f>AJ75+AH75</f>
        <v>29891545</v>
      </c>
      <c r="AM75" s="101">
        <f t="shared" si="72"/>
        <v>6167.0198060656076</v>
      </c>
      <c r="AN75" s="1383">
        <f>'3A_Level 3'!K75</f>
        <v>4257345</v>
      </c>
      <c r="AO75" s="363">
        <f t="shared" si="73"/>
        <v>878.34639983494947</v>
      </c>
      <c r="AP75" s="1381">
        <f>AH75+AN75</f>
        <v>33311927</v>
      </c>
      <c r="AQ75" s="101">
        <f t="shared" si="74"/>
        <v>6872.6897049721474</v>
      </c>
      <c r="AR75" s="361">
        <f t="shared" si="77"/>
        <v>0.69331691859195765</v>
      </c>
      <c r="AS75" s="362">
        <f>RANK(AR75,$AR$7:$AR$75)</f>
        <v>10</v>
      </c>
      <c r="AT75" s="101">
        <f t="shared" si="65"/>
        <v>14735259.08</v>
      </c>
      <c r="AU75" s="101">
        <f t="shared" si="75"/>
        <v>3040.08</v>
      </c>
      <c r="AV75" s="362">
        <f>RANK(AU75,$AU$7:$AU$75)</f>
        <v>61</v>
      </c>
      <c r="AW75" s="361">
        <f t="shared" si="78"/>
        <v>0.3066830814080424</v>
      </c>
      <c r="AX75" s="363">
        <f t="shared" si="79"/>
        <v>48047186.079999998</v>
      </c>
      <c r="AY75" s="363">
        <f t="shared" si="76"/>
        <v>9912.7679141737153</v>
      </c>
      <c r="AZ75" s="362">
        <f>RANK(AY75,$AY$7:$AY$75)</f>
        <v>30</v>
      </c>
    </row>
    <row r="76" spans="1:52" ht="15.6" customHeight="1" thickBot="1" x14ac:dyDescent="0.25">
      <c r="A76" s="513"/>
      <c r="B76" s="512" t="s">
        <v>4</v>
      </c>
      <c r="C76" s="1373">
        <f>SUM(C7:C75)</f>
        <v>653462</v>
      </c>
      <c r="D76" s="1373">
        <f>SUM(D7:D75)</f>
        <v>469657</v>
      </c>
      <c r="E76" s="1373">
        <f t="shared" ref="E76:L76" si="80">SUM(E7:E75)</f>
        <v>103324.54000000005</v>
      </c>
      <c r="F76" s="1543">
        <f t="shared" si="80"/>
        <v>299818</v>
      </c>
      <c r="G76" s="1373">
        <f t="shared" si="80"/>
        <v>17989.079999999998</v>
      </c>
      <c r="H76" s="1373">
        <f t="shared" si="80"/>
        <v>90514</v>
      </c>
      <c r="I76" s="1373">
        <f t="shared" si="80"/>
        <v>135771</v>
      </c>
      <c r="J76" s="1373">
        <f t="shared" si="80"/>
        <v>25567</v>
      </c>
      <c r="K76" s="1373">
        <f t="shared" si="80"/>
        <v>15340.2</v>
      </c>
      <c r="L76" s="1373">
        <f t="shared" si="80"/>
        <v>195317</v>
      </c>
      <c r="M76" s="733"/>
      <c r="N76" s="1373">
        <f>SUM(N7:N75)</f>
        <v>13107.478769999996</v>
      </c>
      <c r="O76" s="1373">
        <f>SUM(O7:O75)</f>
        <v>285532.29876999982</v>
      </c>
      <c r="P76" s="1373">
        <f>SUM(P7:P75)</f>
        <v>938994.29876999999</v>
      </c>
      <c r="Q76" s="107">
        <f>$Q$1</f>
        <v>4015</v>
      </c>
      <c r="R76" s="107">
        <f>SUM(R7:R75)</f>
        <v>3770062116</v>
      </c>
      <c r="S76" s="107">
        <f>SUM(S7:S75)</f>
        <v>1320825355</v>
      </c>
      <c r="T76" s="107">
        <f>SUM(T7:T75)</f>
        <v>1319452626</v>
      </c>
      <c r="U76" s="734">
        <f>SUM(U7:U75)</f>
        <v>2450609490</v>
      </c>
      <c r="V76" s="735">
        <f>ROUND(U76/R76,4)</f>
        <v>0.65</v>
      </c>
      <c r="W76" s="735">
        <f>ROUND(T76/R76,4)</f>
        <v>0.35</v>
      </c>
      <c r="X76" s="736">
        <f t="shared" si="68"/>
        <v>2019.1726925207586</v>
      </c>
      <c r="Y76" s="107">
        <f t="shared" ref="Y76:AE76" si="81">SUM(Y7:Y75)</f>
        <v>4178423414</v>
      </c>
      <c r="Z76" s="107">
        <f t="shared" si="81"/>
        <v>2856794200</v>
      </c>
      <c r="AA76" s="107">
        <f t="shared" si="81"/>
        <v>0</v>
      </c>
      <c r="AB76" s="107">
        <f t="shared" si="81"/>
        <v>1281821119.4399993</v>
      </c>
      <c r="AC76" s="107">
        <f t="shared" si="81"/>
        <v>1271388623.8799996</v>
      </c>
      <c r="AD76" s="107">
        <f t="shared" si="81"/>
        <v>768733106.65985179</v>
      </c>
      <c r="AE76" s="734">
        <f t="shared" si="81"/>
        <v>513251844</v>
      </c>
      <c r="AF76" s="107">
        <f t="shared" si="69"/>
        <v>785</v>
      </c>
      <c r="AG76" s="738">
        <f>IF(AC76=0,0,ROUND(AE76/AC76,4))</f>
        <v>0.4037</v>
      </c>
      <c r="AH76" s="734">
        <f>SUM(AH7:AH75)</f>
        <v>2963861334</v>
      </c>
      <c r="AI76" s="107">
        <f t="shared" si="70"/>
        <v>4536</v>
      </c>
      <c r="AJ76" s="734">
        <f>SUM(AJ7:AJ75)</f>
        <v>142139130</v>
      </c>
      <c r="AK76" s="107">
        <f t="shared" si="71"/>
        <v>217.51705531461661</v>
      </c>
      <c r="AL76" s="734">
        <f>SUM(AL7:AL75)</f>
        <v>3106000464</v>
      </c>
      <c r="AM76" s="107">
        <f t="shared" si="72"/>
        <v>4753.1462640520795</v>
      </c>
      <c r="AN76" s="734">
        <f>SUM(AN7:AN75)</f>
        <v>603446794</v>
      </c>
      <c r="AO76" s="107">
        <f t="shared" si="73"/>
        <v>923.46118672547141</v>
      </c>
      <c r="AP76" s="734">
        <f>SUM(AP7:AP75)</f>
        <v>3567308128</v>
      </c>
      <c r="AQ76" s="107">
        <f t="shared" si="74"/>
        <v>5459.0903954629348</v>
      </c>
      <c r="AR76" s="738">
        <f>AP76/AX76</f>
        <v>0.57928249366826468</v>
      </c>
      <c r="AS76" s="737"/>
      <c r="AT76" s="107">
        <f>SUM(AT7:AT75)</f>
        <v>2590841249.8799996</v>
      </c>
      <c r="AU76" s="107">
        <f t="shared" si="75"/>
        <v>3964.79</v>
      </c>
      <c r="AV76" s="737"/>
      <c r="AW76" s="738">
        <f>AT76/AX76</f>
        <v>0.42071750633173499</v>
      </c>
      <c r="AX76" s="107">
        <f>SUM(AX7:AX75)</f>
        <v>6158149377.880002</v>
      </c>
      <c r="AY76" s="107">
        <f t="shared" si="76"/>
        <v>9423.8829157319051</v>
      </c>
      <c r="AZ76" s="737"/>
    </row>
    <row r="77" spans="1:52" ht="15.6" customHeight="1" thickTop="1" thickBot="1" x14ac:dyDescent="0.25">
      <c r="A77" s="599"/>
      <c r="B77" s="356"/>
      <c r="C77" s="1373"/>
      <c r="D77" s="1373"/>
      <c r="E77" s="1373"/>
      <c r="F77" s="1373"/>
      <c r="G77" s="1373"/>
      <c r="H77" s="1373"/>
      <c r="I77" s="1373"/>
      <c r="J77" s="1373"/>
      <c r="K77" s="1373"/>
      <c r="L77" s="1373"/>
      <c r="M77" s="1373"/>
      <c r="N77" s="1373"/>
      <c r="O77" s="1373"/>
      <c r="P77" s="1373"/>
      <c r="Q77" s="107"/>
      <c r="R77" s="107"/>
      <c r="S77" s="107"/>
      <c r="T77" s="107"/>
      <c r="U77" s="734"/>
      <c r="V77" s="735"/>
      <c r="W77" s="735"/>
      <c r="X77" s="736"/>
      <c r="Y77" s="107"/>
      <c r="Z77" s="107"/>
      <c r="AA77" s="107"/>
      <c r="AB77" s="107"/>
      <c r="AC77" s="107"/>
      <c r="AD77" s="107"/>
      <c r="AE77" s="734"/>
      <c r="AF77" s="107"/>
      <c r="AG77" s="738"/>
      <c r="AH77" s="734"/>
      <c r="AI77" s="107"/>
      <c r="AJ77" s="734"/>
      <c r="AK77" s="107"/>
      <c r="AL77" s="734"/>
      <c r="AM77" s="107"/>
      <c r="AN77" s="734"/>
      <c r="AO77" s="107"/>
      <c r="AP77" s="734"/>
      <c r="AQ77" s="107"/>
      <c r="AR77" s="738"/>
      <c r="AS77" s="737"/>
      <c r="AT77" s="107"/>
      <c r="AU77" s="107"/>
      <c r="AV77" s="737"/>
      <c r="AW77" s="738"/>
      <c r="AX77" s="107"/>
      <c r="AY77" s="107"/>
      <c r="AZ77" s="737"/>
    </row>
    <row r="78" spans="1:52" ht="15.6" customHeight="1" thickTop="1" thickBot="1" x14ac:dyDescent="0.25">
      <c r="A78" s="599"/>
      <c r="B78" s="356"/>
      <c r="C78" s="1373"/>
      <c r="D78" s="1373"/>
      <c r="E78" s="1373"/>
      <c r="F78" s="1373"/>
      <c r="G78" s="1373"/>
      <c r="H78" s="1373"/>
      <c r="I78" s="1373"/>
      <c r="J78" s="1373"/>
      <c r="K78" s="1373"/>
      <c r="L78" s="1373"/>
      <c r="M78" s="1373"/>
      <c r="N78" s="1373"/>
      <c r="O78" s="1373"/>
      <c r="P78" s="1373"/>
      <c r="Q78" s="107"/>
      <c r="R78" s="107"/>
      <c r="S78" s="107"/>
      <c r="T78" s="107"/>
      <c r="U78" s="734"/>
      <c r="V78" s="735"/>
      <c r="W78" s="735"/>
      <c r="X78" s="736"/>
      <c r="Y78" s="107"/>
      <c r="Z78" s="107"/>
      <c r="AA78" s="107"/>
      <c r="AB78" s="107"/>
      <c r="AC78" s="107"/>
      <c r="AD78" s="107"/>
      <c r="AE78" s="734"/>
      <c r="AF78" s="107"/>
      <c r="AG78" s="738"/>
      <c r="AH78" s="734"/>
      <c r="AI78" s="107"/>
      <c r="AJ78" s="734"/>
      <c r="AK78" s="107"/>
      <c r="AL78" s="734"/>
      <c r="AM78" s="107"/>
      <c r="AN78" s="734"/>
      <c r="AO78" s="107"/>
      <c r="AP78" s="734"/>
      <c r="AQ78" s="107"/>
      <c r="AR78" s="738"/>
      <c r="AS78" s="737"/>
      <c r="AT78" s="107"/>
      <c r="AU78" s="107"/>
      <c r="AV78" s="737"/>
      <c r="AW78" s="738"/>
      <c r="AX78" s="107"/>
      <c r="AY78" s="107"/>
      <c r="AZ78" s="737"/>
    </row>
    <row r="79" spans="1:52" ht="17.45" customHeight="1" thickTop="1" x14ac:dyDescent="0.2">
      <c r="A79" s="355"/>
      <c r="B79" s="517"/>
      <c r="C79" s="518"/>
      <c r="D79" s="518"/>
      <c r="E79" s="520"/>
      <c r="F79" s="518"/>
      <c r="G79" s="519"/>
      <c r="H79" s="519"/>
      <c r="I79" s="519"/>
      <c r="J79" s="519"/>
      <c r="K79" s="519"/>
      <c r="L79" s="100"/>
      <c r="M79" s="521"/>
      <c r="N79" s="100"/>
      <c r="O79" s="364"/>
      <c r="P79" s="364"/>
      <c r="Q79" s="100"/>
      <c r="R79" s="100"/>
      <c r="S79" s="100"/>
      <c r="T79" s="100"/>
      <c r="U79" s="522"/>
      <c r="V79" s="100"/>
      <c r="W79" s="100"/>
      <c r="X79" s="100"/>
      <c r="Y79" s="100"/>
      <c r="Z79" s="523"/>
      <c r="AA79" s="100"/>
      <c r="AB79" s="100"/>
      <c r="AC79" s="100"/>
      <c r="AD79" s="100"/>
      <c r="AE79" s="100"/>
      <c r="AF79" s="100"/>
      <c r="AG79" s="100"/>
      <c r="AH79" s="523"/>
      <c r="AI79" s="100"/>
      <c r="AJ79" s="523"/>
      <c r="AK79" s="523"/>
      <c r="AL79" s="523"/>
      <c r="AM79" s="523"/>
      <c r="AN79" s="523"/>
      <c r="AO79" s="523"/>
      <c r="AP79" s="523"/>
      <c r="AQ79" s="523"/>
      <c r="AR79" s="523"/>
      <c r="AS79" s="523"/>
      <c r="AT79" s="523"/>
      <c r="AU79" s="523"/>
      <c r="AV79" s="523"/>
      <c r="AW79" s="523"/>
      <c r="AX79" s="523"/>
      <c r="AY79" s="524"/>
      <c r="AZ79" s="524"/>
    </row>
    <row r="80" spans="1:52" ht="17.45" hidden="1" customHeight="1" x14ac:dyDescent="0.2">
      <c r="A80" s="525"/>
      <c r="B80" s="526"/>
      <c r="C80" s="527"/>
      <c r="D80" s="528"/>
      <c r="E80" s="526"/>
      <c r="F80" s="529"/>
      <c r="G80" s="526"/>
      <c r="H80" s="526"/>
      <c r="I80" s="526"/>
      <c r="J80" s="526"/>
      <c r="K80" s="526"/>
      <c r="L80" s="530"/>
      <c r="M80" s="530"/>
      <c r="N80" s="1256"/>
      <c r="O80" s="1256"/>
      <c r="P80" s="530"/>
      <c r="Q80" s="531"/>
      <c r="R80" s="538"/>
      <c r="S80" s="511"/>
      <c r="T80" s="511"/>
      <c r="U80" s="536"/>
      <c r="V80" s="100"/>
      <c r="W80" s="100"/>
      <c r="X80" s="100"/>
      <c r="Y80" s="100"/>
      <c r="Z80" s="85" t="s">
        <v>406</v>
      </c>
      <c r="AA80" s="100"/>
      <c r="AB80" s="100"/>
      <c r="AC80" s="100"/>
      <c r="AD80" s="100"/>
      <c r="AE80" s="532"/>
      <c r="AF80" s="100"/>
      <c r="AG80" s="706"/>
      <c r="AH80" s="707"/>
      <c r="AI80" s="706"/>
      <c r="AJ80" s="707"/>
      <c r="AK80" s="706"/>
      <c r="AL80" s="707"/>
      <c r="AM80" s="706"/>
      <c r="AN80" s="707"/>
      <c r="AO80" s="706"/>
      <c r="AP80" s="707"/>
      <c r="AQ80" s="100"/>
      <c r="AR80" s="100"/>
      <c r="AS80" s="100"/>
      <c r="AT80" s="100"/>
      <c r="AU80" s="100"/>
      <c r="AV80" s="100"/>
      <c r="AW80" s="706" t="s">
        <v>805</v>
      </c>
      <c r="AX80" s="707">
        <f>AT76+AP76</f>
        <v>6158149377.8799992</v>
      </c>
      <c r="AY80" s="100"/>
      <c r="AZ80" s="100"/>
    </row>
    <row r="81" spans="1:52" ht="17.45" hidden="1" customHeight="1" thickBot="1" x14ac:dyDescent="0.25">
      <c r="A81" s="355"/>
      <c r="B81" s="519"/>
      <c r="C81" s="533"/>
      <c r="D81" s="518"/>
      <c r="E81" s="519"/>
      <c r="F81" s="519"/>
      <c r="G81" s="519"/>
      <c r="H81" s="519"/>
      <c r="I81" s="519"/>
      <c r="J81" s="519"/>
      <c r="K81" s="519"/>
      <c r="L81" s="100"/>
      <c r="M81" s="521"/>
      <c r="N81" s="100"/>
      <c r="O81" s="100"/>
      <c r="P81" s="100"/>
      <c r="Q81" s="534"/>
      <c r="R81" s="539"/>
      <c r="S81" s="511"/>
      <c r="T81" s="511"/>
      <c r="U81" s="511"/>
      <c r="V81" s="100"/>
      <c r="W81" s="100"/>
      <c r="X81" s="100"/>
      <c r="Y81" s="100"/>
      <c r="Z81" s="86">
        <f>'7_Local Revenue'!AH82</f>
        <v>2176588</v>
      </c>
      <c r="AA81" s="100"/>
      <c r="AB81" s="100"/>
      <c r="AC81" s="100"/>
      <c r="AD81" s="100"/>
      <c r="AE81" s="100"/>
      <c r="AF81" s="100"/>
      <c r="AG81" s="708"/>
      <c r="AH81" s="709"/>
      <c r="AI81" s="708"/>
      <c r="AJ81" s="709"/>
      <c r="AK81" s="708"/>
      <c r="AL81" s="709"/>
      <c r="AM81" s="708"/>
      <c r="AN81" s="709"/>
      <c r="AO81" s="708"/>
      <c r="AP81" s="709"/>
      <c r="AQ81" s="100"/>
      <c r="AR81" s="100"/>
      <c r="AS81" s="100"/>
      <c r="AT81" s="100"/>
      <c r="AU81" s="100"/>
      <c r="AV81" s="100"/>
      <c r="AW81" s="708" t="str">
        <f>IF(AX81=0,"P","X")</f>
        <v>P</v>
      </c>
      <c r="AX81" s="709">
        <f>AX76-AX80</f>
        <v>0</v>
      </c>
      <c r="AY81" s="100"/>
      <c r="AZ81" s="100"/>
    </row>
    <row r="82" spans="1:52" ht="17.45" customHeight="1" x14ac:dyDescent="0.2">
      <c r="A82" s="355"/>
      <c r="B82" s="519"/>
      <c r="C82" s="523"/>
      <c r="D82" s="535"/>
      <c r="E82" s="535"/>
      <c r="F82" s="535"/>
      <c r="G82" s="535"/>
      <c r="H82" s="535"/>
      <c r="I82" s="535"/>
      <c r="J82" s="535"/>
      <c r="K82" s="535"/>
      <c r="L82" s="100"/>
      <c r="M82" s="521"/>
      <c r="N82" s="100"/>
      <c r="O82" s="100"/>
      <c r="P82" s="100"/>
      <c r="Q82" s="100"/>
      <c r="R82" s="705"/>
      <c r="S82" s="511"/>
      <c r="T82" s="537"/>
      <c r="U82" s="537"/>
      <c r="V82" s="523"/>
      <c r="W82" s="523"/>
      <c r="X82" s="523"/>
      <c r="Y82" s="523"/>
      <c r="Z82" s="523"/>
      <c r="AA82" s="523"/>
      <c r="AB82" s="523"/>
      <c r="AC82" s="523"/>
      <c r="AD82" s="523"/>
      <c r="AE82" s="523"/>
      <c r="AF82" s="523"/>
      <c r="AG82" s="523"/>
      <c r="AH82" s="523"/>
      <c r="AI82" s="523"/>
      <c r="AJ82" s="523"/>
      <c r="AK82" s="523"/>
      <c r="AL82" s="523"/>
      <c r="AM82" s="523"/>
      <c r="AN82" s="523"/>
      <c r="AO82" s="524"/>
      <c r="AP82" s="523"/>
      <c r="AQ82" s="524"/>
      <c r="AR82" s="524"/>
      <c r="AS82" s="524"/>
      <c r="AT82" s="100"/>
      <c r="AU82" s="524"/>
      <c r="AV82" s="524"/>
      <c r="AW82" s="524"/>
      <c r="AX82" s="523"/>
      <c r="AY82" s="523"/>
      <c r="AZ82" s="523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3">
    <mergeCell ref="AX2:AX3"/>
    <mergeCell ref="AY2:AY3"/>
    <mergeCell ref="AZ2:AZ3"/>
    <mergeCell ref="A1:B3"/>
    <mergeCell ref="AS2:AS3"/>
    <mergeCell ref="AT2:AT3"/>
    <mergeCell ref="AU2:AU3"/>
    <mergeCell ref="AV2:AV3"/>
    <mergeCell ref="AI2:AI3"/>
    <mergeCell ref="AJ2:AJ3"/>
    <mergeCell ref="AL2:AL3"/>
    <mergeCell ref="AM2:AM3"/>
    <mergeCell ref="AD2:AD3"/>
    <mergeCell ref="AE2:AE3"/>
    <mergeCell ref="AF2:AF3"/>
    <mergeCell ref="AG2:AG3"/>
    <mergeCell ref="AK2:AK3"/>
    <mergeCell ref="AN2:AN3"/>
    <mergeCell ref="AO2:AO3"/>
    <mergeCell ref="AP2:AP3"/>
    <mergeCell ref="AQ2:AQ3"/>
    <mergeCell ref="AR2:AR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C2:AC3"/>
    <mergeCell ref="AW2:AW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</mergeCells>
  <phoneticPr fontId="0" type="noConversion"/>
  <conditionalFormatting sqref="T7:T75">
    <cfRule type="expression" dxfId="70" priority="1">
      <formula>$R7*0.75&lt;$S7</formula>
    </cfRule>
  </conditionalFormatting>
  <printOptions horizontalCentered="1"/>
  <pageMargins left="0.25" right="0.25" top="0.75" bottom="0.42" header="0.27" footer="0.16"/>
  <pageSetup paperSize="5" scale="72" firstPageNumber="18" fitToWidth="0" fitToHeight="0" orientation="portrait" r:id="rId2"/>
  <headerFooter alignWithMargins="0">
    <oddHeader>&amp;L&amp;"Arial,Bold"&amp;16&amp;K000000Table 3: FY2022-23 Budget Letter - July 2022 
Level 1 Base Cost and Level 2 Reward Incentive</oddHeader>
    <oddFooter>&amp;R&amp;P</oddFooter>
  </headerFooter>
  <colBreaks count="5" manualBreakCount="5">
    <brk id="11" max="75" man="1"/>
    <brk id="19" max="1048575" man="1"/>
    <brk id="26" max="75" man="1"/>
    <brk id="35" max="75" man="1"/>
    <brk id="43" max="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P82"/>
  <sheetViews>
    <sheetView zoomScaleNormal="100" zoomScaleSheetLayoutView="75" workbookViewId="0">
      <pane xSplit="2" ySplit="6" topLeftCell="C7" activePane="bottomRight" state="frozen"/>
      <selection activeCell="L68" sqref="L68"/>
      <selection pane="topRight" activeCell="L68" sqref="L68"/>
      <selection pane="bottomLeft" activeCell="L68" sqref="L68"/>
      <selection pane="bottomRight" activeCell="C7" sqref="C7"/>
    </sheetView>
  </sheetViews>
  <sheetFormatPr defaultColWidth="12.5703125" defaultRowHeight="12.75" x14ac:dyDescent="0.2"/>
  <cols>
    <col min="1" max="1" width="4.28515625" style="343" customWidth="1"/>
    <col min="2" max="2" width="19.7109375" style="343" customWidth="1"/>
    <col min="3" max="3" width="13.7109375" style="343" customWidth="1"/>
    <col min="4" max="4" width="18" style="343" customWidth="1"/>
    <col min="5" max="5" width="16" style="343" customWidth="1"/>
    <col min="6" max="6" width="14.85546875" style="343" customWidth="1"/>
    <col min="7" max="7" width="16" style="343" customWidth="1"/>
    <col min="8" max="9" width="17.5703125" style="343" customWidth="1"/>
    <col min="10" max="11" width="19.140625" style="343" customWidth="1"/>
    <col min="12" max="12" width="2" style="343" customWidth="1"/>
    <col min="13" max="14" width="12.5703125" style="343"/>
    <col min="15" max="15" width="16" style="343" bestFit="1" customWidth="1"/>
    <col min="16" max="16384" width="12.5703125" style="343"/>
  </cols>
  <sheetData>
    <row r="1" spans="1:16" ht="30" customHeight="1" x14ac:dyDescent="0.2">
      <c r="A1" s="2013" t="s">
        <v>93</v>
      </c>
      <c r="B1" s="2014"/>
      <c r="C1" s="2024" t="s">
        <v>317</v>
      </c>
      <c r="D1" s="2025"/>
      <c r="E1" s="2021" t="s">
        <v>981</v>
      </c>
      <c r="F1" s="2022"/>
      <c r="G1" s="2023"/>
      <c r="H1" s="2011" t="s">
        <v>1096</v>
      </c>
      <c r="I1" s="2012"/>
      <c r="J1" s="2004" t="s">
        <v>1177</v>
      </c>
      <c r="K1" s="2004" t="s">
        <v>1178</v>
      </c>
    </row>
    <row r="2" spans="1:16" ht="112.5" customHeight="1" x14ac:dyDescent="0.2">
      <c r="A2" s="1996"/>
      <c r="B2" s="1997"/>
      <c r="C2" s="2017" t="s">
        <v>1097</v>
      </c>
      <c r="D2" s="2019" t="s">
        <v>1176</v>
      </c>
      <c r="E2" s="2009" t="s">
        <v>316</v>
      </c>
      <c r="F2" s="2007" t="s">
        <v>1652</v>
      </c>
      <c r="G2" s="714" t="s">
        <v>987</v>
      </c>
      <c r="H2" s="2009" t="s">
        <v>1653</v>
      </c>
      <c r="I2" s="714" t="s">
        <v>1098</v>
      </c>
      <c r="J2" s="2005"/>
      <c r="K2" s="2005"/>
      <c r="N2" s="2003"/>
    </row>
    <row r="3" spans="1:16" ht="15.75" customHeight="1" x14ac:dyDescent="0.2">
      <c r="A3" s="2015"/>
      <c r="B3" s="2016"/>
      <c r="C3" s="2018"/>
      <c r="D3" s="2020"/>
      <c r="E3" s="2010"/>
      <c r="F3" s="2008"/>
      <c r="G3" s="820">
        <f>38456219/F76</f>
        <v>72.676557521421472</v>
      </c>
      <c r="H3" s="2010"/>
      <c r="I3" s="821">
        <v>100</v>
      </c>
      <c r="J3" s="2006"/>
      <c r="K3" s="2006"/>
      <c r="N3" s="2003"/>
      <c r="O3" s="1000"/>
    </row>
    <row r="4" spans="1:16" s="824" customFormat="1" ht="14.25" customHeight="1" x14ac:dyDescent="0.2">
      <c r="A4" s="822"/>
      <c r="B4" s="823"/>
      <c r="C4" s="1086">
        <v>1</v>
      </c>
      <c r="D4" s="1086">
        <f t="shared" ref="D4:K4" si="0">C4+1</f>
        <v>2</v>
      </c>
      <c r="E4" s="1086">
        <f t="shared" si="0"/>
        <v>3</v>
      </c>
      <c r="F4" s="1086">
        <f t="shared" si="0"/>
        <v>4</v>
      </c>
      <c r="G4" s="1086">
        <f t="shared" si="0"/>
        <v>5</v>
      </c>
      <c r="H4" s="1086">
        <f t="shared" si="0"/>
        <v>6</v>
      </c>
      <c r="I4" s="1086">
        <f t="shared" si="0"/>
        <v>7</v>
      </c>
      <c r="J4" s="1086">
        <f t="shared" si="0"/>
        <v>8</v>
      </c>
      <c r="K4" s="1086">
        <f t="shared" si="0"/>
        <v>9</v>
      </c>
    </row>
    <row r="5" spans="1:16" s="825" customFormat="1" ht="22.5" hidden="1" x14ac:dyDescent="0.2">
      <c r="A5" s="742"/>
      <c r="B5" s="742"/>
      <c r="C5" s="744" t="s">
        <v>703</v>
      </c>
      <c r="D5" s="744" t="s">
        <v>593</v>
      </c>
      <c r="E5" s="744" t="s">
        <v>703</v>
      </c>
      <c r="F5" s="744" t="s">
        <v>593</v>
      </c>
      <c r="G5" s="743" t="s">
        <v>828</v>
      </c>
      <c r="H5" s="744" t="s">
        <v>592</v>
      </c>
      <c r="I5" s="743" t="s">
        <v>829</v>
      </c>
      <c r="J5" s="744" t="s">
        <v>593</v>
      </c>
      <c r="K5" s="744" t="s">
        <v>593</v>
      </c>
    </row>
    <row r="6" spans="1:16" s="825" customFormat="1" ht="14.25" customHeight="1" x14ac:dyDescent="0.2">
      <c r="A6" s="742"/>
      <c r="B6" s="742"/>
      <c r="C6" s="1087" t="s">
        <v>700</v>
      </c>
      <c r="D6" s="1087" t="s">
        <v>1213</v>
      </c>
      <c r="E6" s="1087" t="s">
        <v>700</v>
      </c>
      <c r="F6" s="1088" t="s">
        <v>1214</v>
      </c>
      <c r="G6" s="1088" t="s">
        <v>1202</v>
      </c>
      <c r="H6" s="1087" t="s">
        <v>1214</v>
      </c>
      <c r="I6" s="1088" t="s">
        <v>990</v>
      </c>
      <c r="J6" s="1088" t="s">
        <v>988</v>
      </c>
      <c r="K6" s="1088" t="s">
        <v>989</v>
      </c>
    </row>
    <row r="7" spans="1:16" ht="15.6" customHeight="1" x14ac:dyDescent="0.2">
      <c r="A7" s="413">
        <v>1</v>
      </c>
      <c r="B7" s="414" t="s">
        <v>5</v>
      </c>
      <c r="C7" s="103">
        <v>777.48</v>
      </c>
      <c r="D7" s="103">
        <f>ROUND(C7*'3_Levels 1&amp;2'!C7,0)</f>
        <v>7132602</v>
      </c>
      <c r="E7" s="1386">
        <v>0</v>
      </c>
      <c r="F7" s="826">
        <f>'3_Levels 1&amp;2'!C7</f>
        <v>9174</v>
      </c>
      <c r="G7" s="103">
        <f t="shared" ref="G7:G38" si="1">ROUND($G$3*F7,0)</f>
        <v>666735</v>
      </c>
      <c r="H7" s="826">
        <f>'3_Levels 1&amp;2'!C7</f>
        <v>9174</v>
      </c>
      <c r="I7" s="103">
        <f t="shared" ref="I7:I38" si="2">ROUND(H7*$I$3,0)</f>
        <v>917400</v>
      </c>
      <c r="J7" s="103">
        <f t="shared" ref="J7:J38" si="3">E7+G7+I7</f>
        <v>1584135</v>
      </c>
      <c r="K7" s="103">
        <f t="shared" ref="K7:K38" si="4">D7+E7+G7+I7</f>
        <v>8716737</v>
      </c>
      <c r="M7" s="827"/>
      <c r="N7" s="828"/>
      <c r="O7" s="827"/>
      <c r="P7" s="827"/>
    </row>
    <row r="8" spans="1:16" ht="15.6" customHeight="1" x14ac:dyDescent="0.2">
      <c r="A8" s="413">
        <v>2</v>
      </c>
      <c r="B8" s="414" t="s">
        <v>6</v>
      </c>
      <c r="C8" s="103">
        <v>842.32</v>
      </c>
      <c r="D8" s="103">
        <f>ROUND(C8*'3_Levels 1&amp;2'!C8,0)</f>
        <v>3217662</v>
      </c>
      <c r="E8" s="1386">
        <v>0</v>
      </c>
      <c r="F8" s="826">
        <f>'3_Levels 1&amp;2'!C8</f>
        <v>3820</v>
      </c>
      <c r="G8" s="103">
        <f t="shared" si="1"/>
        <v>277624</v>
      </c>
      <c r="H8" s="826">
        <f>'3_Levels 1&amp;2'!C8</f>
        <v>3820</v>
      </c>
      <c r="I8" s="103">
        <f t="shared" si="2"/>
        <v>382000</v>
      </c>
      <c r="J8" s="103">
        <f t="shared" si="3"/>
        <v>659624</v>
      </c>
      <c r="K8" s="103">
        <f t="shared" si="4"/>
        <v>3877286</v>
      </c>
      <c r="M8" s="827"/>
      <c r="N8" s="828"/>
      <c r="O8" s="827"/>
      <c r="P8" s="827"/>
    </row>
    <row r="9" spans="1:16" ht="15.6" customHeight="1" x14ac:dyDescent="0.2">
      <c r="A9" s="413">
        <v>3</v>
      </c>
      <c r="B9" s="414" t="s">
        <v>7</v>
      </c>
      <c r="C9" s="103">
        <v>596.84</v>
      </c>
      <c r="D9" s="103">
        <f>ROUND(C9*'3_Levels 1&amp;2'!C9,0)</f>
        <v>13929052</v>
      </c>
      <c r="E9" s="1386">
        <v>0</v>
      </c>
      <c r="F9" s="826">
        <f>'3_Levels 1&amp;2'!C9</f>
        <v>23338</v>
      </c>
      <c r="G9" s="103">
        <f t="shared" si="1"/>
        <v>1696125</v>
      </c>
      <c r="H9" s="826">
        <f>'3_Levels 1&amp;2'!C9</f>
        <v>23338</v>
      </c>
      <c r="I9" s="103">
        <f t="shared" si="2"/>
        <v>2333800</v>
      </c>
      <c r="J9" s="103">
        <f t="shared" si="3"/>
        <v>4029925</v>
      </c>
      <c r="K9" s="103">
        <f t="shared" si="4"/>
        <v>17958977</v>
      </c>
      <c r="M9" s="827"/>
      <c r="N9" s="828"/>
      <c r="O9" s="827"/>
      <c r="P9" s="827"/>
    </row>
    <row r="10" spans="1:16" ht="15.6" customHeight="1" x14ac:dyDescent="0.2">
      <c r="A10" s="413">
        <v>4</v>
      </c>
      <c r="B10" s="414" t="s">
        <v>8</v>
      </c>
      <c r="C10" s="103">
        <v>585.76</v>
      </c>
      <c r="D10" s="103">
        <f>ROUND(C10*'3_Levels 1&amp;2'!C10,0)</f>
        <v>1661801</v>
      </c>
      <c r="E10" s="1386">
        <v>0</v>
      </c>
      <c r="F10" s="826">
        <f>'3_Levels 1&amp;2'!C10</f>
        <v>2837</v>
      </c>
      <c r="G10" s="103">
        <f t="shared" si="1"/>
        <v>206183</v>
      </c>
      <c r="H10" s="826">
        <f>'3_Levels 1&amp;2'!C10</f>
        <v>2837</v>
      </c>
      <c r="I10" s="103">
        <f t="shared" si="2"/>
        <v>283700</v>
      </c>
      <c r="J10" s="103">
        <f t="shared" si="3"/>
        <v>489883</v>
      </c>
      <c r="K10" s="103">
        <f t="shared" si="4"/>
        <v>2151684</v>
      </c>
      <c r="M10" s="827"/>
      <c r="N10" s="828"/>
      <c r="O10" s="827"/>
      <c r="P10" s="827"/>
    </row>
    <row r="11" spans="1:16" ht="15.6" customHeight="1" x14ac:dyDescent="0.2">
      <c r="A11" s="403">
        <v>5</v>
      </c>
      <c r="B11" s="404" t="s">
        <v>9</v>
      </c>
      <c r="C11" s="379">
        <v>555.91</v>
      </c>
      <c r="D11" s="379">
        <f>ROUND(C11*'3_Levels 1&amp;2'!C11,0)</f>
        <v>2840144</v>
      </c>
      <c r="E11" s="1387">
        <v>0</v>
      </c>
      <c r="F11" s="829">
        <f>'3_Levels 1&amp;2'!C11</f>
        <v>5109</v>
      </c>
      <c r="G11" s="379">
        <f t="shared" si="1"/>
        <v>371305</v>
      </c>
      <c r="H11" s="829">
        <f>'3_Levels 1&amp;2'!C11</f>
        <v>5109</v>
      </c>
      <c r="I11" s="379">
        <f t="shared" si="2"/>
        <v>510900</v>
      </c>
      <c r="J11" s="379">
        <f t="shared" si="3"/>
        <v>882205</v>
      </c>
      <c r="K11" s="379">
        <f t="shared" si="4"/>
        <v>3722349</v>
      </c>
      <c r="M11" s="827"/>
      <c r="N11" s="828"/>
      <c r="O11" s="827"/>
      <c r="P11" s="827"/>
    </row>
    <row r="12" spans="1:16" ht="15.6" customHeight="1" x14ac:dyDescent="0.2">
      <c r="A12" s="413">
        <v>6</v>
      </c>
      <c r="B12" s="414" t="s">
        <v>10</v>
      </c>
      <c r="C12" s="103">
        <v>545.4799999999999</v>
      </c>
      <c r="D12" s="830">
        <f>ROUND(C12*'3_Levels 1&amp;2'!C12,0)</f>
        <v>3016504</v>
      </c>
      <c r="E12" s="1386">
        <v>0</v>
      </c>
      <c r="F12" s="826">
        <f>'3_Levels 1&amp;2'!C12</f>
        <v>5530</v>
      </c>
      <c r="G12" s="103">
        <f t="shared" si="1"/>
        <v>401901</v>
      </c>
      <c r="H12" s="826">
        <f>'3_Levels 1&amp;2'!C12</f>
        <v>5530</v>
      </c>
      <c r="I12" s="103">
        <f t="shared" si="2"/>
        <v>553000</v>
      </c>
      <c r="J12" s="103">
        <f t="shared" si="3"/>
        <v>954901</v>
      </c>
      <c r="K12" s="103">
        <f t="shared" si="4"/>
        <v>3971405</v>
      </c>
      <c r="M12" s="827"/>
      <c r="N12" s="828"/>
      <c r="O12" s="827"/>
      <c r="P12" s="827"/>
    </row>
    <row r="13" spans="1:16" ht="15.6" customHeight="1" x14ac:dyDescent="0.2">
      <c r="A13" s="413">
        <v>7</v>
      </c>
      <c r="B13" s="414" t="s">
        <v>11</v>
      </c>
      <c r="C13" s="103">
        <v>756.91999999999985</v>
      </c>
      <c r="D13" s="103">
        <f>ROUND(C13*'3_Levels 1&amp;2'!C13,0)</f>
        <v>1466911</v>
      </c>
      <c r="E13" s="1386">
        <v>0</v>
      </c>
      <c r="F13" s="826">
        <f>'3_Levels 1&amp;2'!C13</f>
        <v>1938</v>
      </c>
      <c r="G13" s="103">
        <f t="shared" si="1"/>
        <v>140847</v>
      </c>
      <c r="H13" s="826">
        <f>'3_Levels 1&amp;2'!C13</f>
        <v>1938</v>
      </c>
      <c r="I13" s="103">
        <f t="shared" si="2"/>
        <v>193800</v>
      </c>
      <c r="J13" s="103">
        <f t="shared" si="3"/>
        <v>334647</v>
      </c>
      <c r="K13" s="103">
        <f t="shared" si="4"/>
        <v>1801558</v>
      </c>
      <c r="M13" s="827"/>
      <c r="N13" s="828"/>
      <c r="O13" s="827"/>
      <c r="P13" s="827"/>
    </row>
    <row r="14" spans="1:16" ht="15.6" customHeight="1" x14ac:dyDescent="0.2">
      <c r="A14" s="413">
        <v>8</v>
      </c>
      <c r="B14" s="414" t="s">
        <v>12</v>
      </c>
      <c r="C14" s="103">
        <v>725.76</v>
      </c>
      <c r="D14" s="103">
        <f>ROUND(C14*'3_Levels 1&amp;2'!C14,0)</f>
        <v>15971800</v>
      </c>
      <c r="E14" s="1386">
        <v>0</v>
      </c>
      <c r="F14" s="826">
        <f>'3_Levels 1&amp;2'!C14</f>
        <v>22007</v>
      </c>
      <c r="G14" s="103">
        <f t="shared" si="1"/>
        <v>1599393</v>
      </c>
      <c r="H14" s="826">
        <f>'3_Levels 1&amp;2'!C14</f>
        <v>22007</v>
      </c>
      <c r="I14" s="103">
        <f t="shared" si="2"/>
        <v>2200700</v>
      </c>
      <c r="J14" s="103">
        <f t="shared" si="3"/>
        <v>3800093</v>
      </c>
      <c r="K14" s="103">
        <f t="shared" si="4"/>
        <v>19771893</v>
      </c>
      <c r="M14" s="827"/>
      <c r="N14" s="828"/>
      <c r="O14" s="827"/>
      <c r="P14" s="827"/>
    </row>
    <row r="15" spans="1:16" ht="15.6" customHeight="1" x14ac:dyDescent="0.2">
      <c r="A15" s="413">
        <v>9</v>
      </c>
      <c r="B15" s="414" t="s">
        <v>13</v>
      </c>
      <c r="C15" s="103">
        <v>744.76</v>
      </c>
      <c r="D15" s="103">
        <f>ROUND(C15*'3_Levels 1&amp;2'!C15,0)</f>
        <v>26190230</v>
      </c>
      <c r="E15" s="1386">
        <v>0</v>
      </c>
      <c r="F15" s="826">
        <f>'3_Levels 1&amp;2'!C15</f>
        <v>35166</v>
      </c>
      <c r="G15" s="103">
        <f t="shared" si="1"/>
        <v>2555744</v>
      </c>
      <c r="H15" s="826">
        <f>'3_Levels 1&amp;2'!C15</f>
        <v>35166</v>
      </c>
      <c r="I15" s="103">
        <f t="shared" si="2"/>
        <v>3516600</v>
      </c>
      <c r="J15" s="103">
        <f t="shared" si="3"/>
        <v>6072344</v>
      </c>
      <c r="K15" s="103">
        <f t="shared" si="4"/>
        <v>32262574</v>
      </c>
      <c r="M15" s="827"/>
      <c r="N15" s="828"/>
      <c r="O15" s="827"/>
      <c r="P15" s="827"/>
    </row>
    <row r="16" spans="1:16" ht="15.6" customHeight="1" x14ac:dyDescent="0.2">
      <c r="A16" s="403">
        <v>10</v>
      </c>
      <c r="B16" s="404" t="s">
        <v>14</v>
      </c>
      <c r="C16" s="379">
        <v>608.04000000000008</v>
      </c>
      <c r="D16" s="379">
        <f>ROUND(C16*'3_Levels 1&amp;2'!C16,0)</f>
        <v>17579044</v>
      </c>
      <c r="E16" s="1387">
        <v>0</v>
      </c>
      <c r="F16" s="829">
        <f>'3_Levels 1&amp;2'!C16</f>
        <v>28911</v>
      </c>
      <c r="G16" s="379">
        <f t="shared" si="1"/>
        <v>2101152</v>
      </c>
      <c r="H16" s="829">
        <f>'3_Levels 1&amp;2'!C16</f>
        <v>28911</v>
      </c>
      <c r="I16" s="379">
        <f t="shared" si="2"/>
        <v>2891100</v>
      </c>
      <c r="J16" s="379">
        <f t="shared" si="3"/>
        <v>4992252</v>
      </c>
      <c r="K16" s="379">
        <f t="shared" si="4"/>
        <v>22571296</v>
      </c>
      <c r="M16" s="827"/>
      <c r="N16" s="828"/>
      <c r="O16" s="827"/>
      <c r="P16" s="827"/>
    </row>
    <row r="17" spans="1:16" ht="15.6" customHeight="1" x14ac:dyDescent="0.2">
      <c r="A17" s="413">
        <v>11</v>
      </c>
      <c r="B17" s="414" t="s">
        <v>15</v>
      </c>
      <c r="C17" s="103">
        <v>706.55</v>
      </c>
      <c r="D17" s="830">
        <f>ROUND(C17*'3_Levels 1&amp;2'!C17,0)</f>
        <v>1034389</v>
      </c>
      <c r="E17" s="1386">
        <v>0</v>
      </c>
      <c r="F17" s="826">
        <f>'3_Levels 1&amp;2'!C17</f>
        <v>1464</v>
      </c>
      <c r="G17" s="103">
        <f t="shared" si="1"/>
        <v>106398</v>
      </c>
      <c r="H17" s="826">
        <f>'3_Levels 1&amp;2'!C17</f>
        <v>1464</v>
      </c>
      <c r="I17" s="103">
        <f t="shared" si="2"/>
        <v>146400</v>
      </c>
      <c r="J17" s="103">
        <f t="shared" si="3"/>
        <v>252798</v>
      </c>
      <c r="K17" s="103">
        <f t="shared" si="4"/>
        <v>1287187</v>
      </c>
      <c r="M17" s="827"/>
      <c r="N17" s="828"/>
      <c r="O17" s="827"/>
      <c r="P17" s="827"/>
    </row>
    <row r="18" spans="1:16" ht="15.6" customHeight="1" x14ac:dyDescent="0.2">
      <c r="A18" s="413">
        <v>12</v>
      </c>
      <c r="B18" s="414" t="s">
        <v>16</v>
      </c>
      <c r="C18" s="103">
        <v>1063.31</v>
      </c>
      <c r="D18" s="103">
        <f>ROUND(C18*'3_Levels 1&amp;2'!C18,0)</f>
        <v>1152628</v>
      </c>
      <c r="E18" s="1386">
        <v>0</v>
      </c>
      <c r="F18" s="826">
        <f>'3_Levels 1&amp;2'!C18</f>
        <v>1084</v>
      </c>
      <c r="G18" s="103">
        <f t="shared" si="1"/>
        <v>78781</v>
      </c>
      <c r="H18" s="826">
        <f>'3_Levels 1&amp;2'!C18</f>
        <v>1084</v>
      </c>
      <c r="I18" s="103">
        <f t="shared" si="2"/>
        <v>108400</v>
      </c>
      <c r="J18" s="103">
        <f t="shared" si="3"/>
        <v>187181</v>
      </c>
      <c r="K18" s="103">
        <f t="shared" si="4"/>
        <v>1339809</v>
      </c>
      <c r="M18" s="827"/>
      <c r="N18" s="828"/>
      <c r="O18" s="827"/>
      <c r="P18" s="827"/>
    </row>
    <row r="19" spans="1:16" ht="15.6" customHeight="1" x14ac:dyDescent="0.2">
      <c r="A19" s="413">
        <v>13</v>
      </c>
      <c r="B19" s="414" t="s">
        <v>17</v>
      </c>
      <c r="C19" s="103">
        <v>749.43000000000006</v>
      </c>
      <c r="D19" s="103">
        <f>ROUND(C19*'3_Levels 1&amp;2'!C19,0)</f>
        <v>825872</v>
      </c>
      <c r="E19" s="1386">
        <v>0</v>
      </c>
      <c r="F19" s="826">
        <f>'3_Levels 1&amp;2'!C19</f>
        <v>1102</v>
      </c>
      <c r="G19" s="103">
        <f t="shared" si="1"/>
        <v>80090</v>
      </c>
      <c r="H19" s="826">
        <f>'3_Levels 1&amp;2'!C19</f>
        <v>1102</v>
      </c>
      <c r="I19" s="103">
        <f t="shared" si="2"/>
        <v>110200</v>
      </c>
      <c r="J19" s="103">
        <f t="shared" si="3"/>
        <v>190290</v>
      </c>
      <c r="K19" s="103">
        <f t="shared" si="4"/>
        <v>1016162</v>
      </c>
      <c r="M19" s="827"/>
      <c r="N19" s="828"/>
      <c r="O19" s="827"/>
      <c r="P19" s="827"/>
    </row>
    <row r="20" spans="1:16" ht="15.6" customHeight="1" x14ac:dyDescent="0.2">
      <c r="A20" s="413">
        <v>14</v>
      </c>
      <c r="B20" s="414" t="s">
        <v>18</v>
      </c>
      <c r="C20" s="103">
        <v>809.9799999999999</v>
      </c>
      <c r="D20" s="103">
        <f>ROUND(C20*'3_Levels 1&amp;2'!C20,0)</f>
        <v>1392356</v>
      </c>
      <c r="E20" s="1386">
        <v>0</v>
      </c>
      <c r="F20" s="826">
        <f>'3_Levels 1&amp;2'!C20</f>
        <v>1719</v>
      </c>
      <c r="G20" s="103">
        <f t="shared" si="1"/>
        <v>124931</v>
      </c>
      <c r="H20" s="826">
        <f>'3_Levels 1&amp;2'!C20</f>
        <v>1719</v>
      </c>
      <c r="I20" s="103">
        <f t="shared" si="2"/>
        <v>171900</v>
      </c>
      <c r="J20" s="103">
        <f t="shared" si="3"/>
        <v>296831</v>
      </c>
      <c r="K20" s="103">
        <f t="shared" si="4"/>
        <v>1689187</v>
      </c>
      <c r="M20" s="827"/>
      <c r="N20" s="828"/>
      <c r="O20" s="827"/>
      <c r="P20" s="827"/>
    </row>
    <row r="21" spans="1:16" ht="15.6" customHeight="1" x14ac:dyDescent="0.2">
      <c r="A21" s="403">
        <v>15</v>
      </c>
      <c r="B21" s="404" t="s">
        <v>19</v>
      </c>
      <c r="C21" s="379">
        <v>553.79999999999995</v>
      </c>
      <c r="D21" s="379">
        <f>ROUND(C21*'3_Levels 1&amp;2'!C21,0)</f>
        <v>1786559</v>
      </c>
      <c r="E21" s="1387">
        <v>0</v>
      </c>
      <c r="F21" s="829"/>
      <c r="G21" s="379">
        <f t="shared" si="1"/>
        <v>0</v>
      </c>
      <c r="H21" s="829">
        <f>'3_Levels 1&amp;2'!C21</f>
        <v>3226</v>
      </c>
      <c r="I21" s="379">
        <f t="shared" si="2"/>
        <v>322600</v>
      </c>
      <c r="J21" s="379">
        <f t="shared" si="3"/>
        <v>322600</v>
      </c>
      <c r="K21" s="379">
        <f t="shared" si="4"/>
        <v>2109159</v>
      </c>
      <c r="M21" s="827"/>
      <c r="N21" s="828"/>
      <c r="O21" s="827"/>
      <c r="P21" s="827"/>
    </row>
    <row r="22" spans="1:16" ht="15.6" customHeight="1" x14ac:dyDescent="0.2">
      <c r="A22" s="413">
        <v>16</v>
      </c>
      <c r="B22" s="414" t="s">
        <v>20</v>
      </c>
      <c r="C22" s="103">
        <v>686.73</v>
      </c>
      <c r="D22" s="830">
        <f>ROUND(C22*'3_Levels 1&amp;2'!C22,0)</f>
        <v>3203595</v>
      </c>
      <c r="E22" s="1386">
        <v>0</v>
      </c>
      <c r="F22" s="826">
        <f>'3_Levels 1&amp;2'!C22</f>
        <v>4665</v>
      </c>
      <c r="G22" s="103">
        <f t="shared" si="1"/>
        <v>339036</v>
      </c>
      <c r="H22" s="826">
        <f>'3_Levels 1&amp;2'!C22</f>
        <v>4665</v>
      </c>
      <c r="I22" s="103">
        <f t="shared" si="2"/>
        <v>466500</v>
      </c>
      <c r="J22" s="103">
        <f t="shared" si="3"/>
        <v>805536</v>
      </c>
      <c r="K22" s="103">
        <f t="shared" si="4"/>
        <v>4009131</v>
      </c>
      <c r="M22" s="827"/>
      <c r="N22" s="828"/>
      <c r="O22" s="827"/>
      <c r="P22" s="827"/>
    </row>
    <row r="23" spans="1:16" ht="15.6" customHeight="1" x14ac:dyDescent="0.2">
      <c r="A23" s="413">
        <v>17</v>
      </c>
      <c r="B23" s="414" t="s">
        <v>21</v>
      </c>
      <c r="C23" s="103">
        <v>801.48</v>
      </c>
      <c r="D23" s="103">
        <f>ROUND(C23*'3_Levels 1&amp;2'!C23,0)</f>
        <v>36036144</v>
      </c>
      <c r="E23" s="1386">
        <v>13580692</v>
      </c>
      <c r="F23" s="826"/>
      <c r="G23" s="103">
        <f t="shared" si="1"/>
        <v>0</v>
      </c>
      <c r="H23" s="826">
        <f>'3_Levels 1&amp;2'!C23</f>
        <v>44962</v>
      </c>
      <c r="I23" s="103">
        <f t="shared" si="2"/>
        <v>4496200</v>
      </c>
      <c r="J23" s="103">
        <f t="shared" si="3"/>
        <v>18076892</v>
      </c>
      <c r="K23" s="103">
        <f t="shared" si="4"/>
        <v>54113036</v>
      </c>
      <c r="M23" s="827"/>
      <c r="N23" s="828"/>
      <c r="O23" s="827"/>
      <c r="P23" s="827"/>
    </row>
    <row r="24" spans="1:16" ht="15.6" customHeight="1" x14ac:dyDescent="0.2">
      <c r="A24" s="413">
        <v>18</v>
      </c>
      <c r="B24" s="414" t="s">
        <v>22</v>
      </c>
      <c r="C24" s="103">
        <v>845.94999999999993</v>
      </c>
      <c r="D24" s="103">
        <f>ROUND(C24*'3_Levels 1&amp;2'!C24,0)</f>
        <v>649690</v>
      </c>
      <c r="E24" s="1386">
        <v>0</v>
      </c>
      <c r="F24" s="826">
        <f>'3_Levels 1&amp;2'!C24</f>
        <v>768</v>
      </c>
      <c r="G24" s="103">
        <f t="shared" si="1"/>
        <v>55816</v>
      </c>
      <c r="H24" s="826">
        <f>'3_Levels 1&amp;2'!C24</f>
        <v>768</v>
      </c>
      <c r="I24" s="103">
        <f t="shared" si="2"/>
        <v>76800</v>
      </c>
      <c r="J24" s="103">
        <f t="shared" si="3"/>
        <v>132616</v>
      </c>
      <c r="K24" s="103">
        <f t="shared" si="4"/>
        <v>782306</v>
      </c>
      <c r="M24" s="827"/>
      <c r="N24" s="828"/>
      <c r="O24" s="827"/>
      <c r="P24" s="827"/>
    </row>
    <row r="25" spans="1:16" ht="15.6" customHeight="1" x14ac:dyDescent="0.2">
      <c r="A25" s="413">
        <v>19</v>
      </c>
      <c r="B25" s="414" t="s">
        <v>23</v>
      </c>
      <c r="C25" s="103">
        <v>905.43</v>
      </c>
      <c r="D25" s="103">
        <f>ROUND(C25*'3_Levels 1&amp;2'!C25,0)</f>
        <v>1508446</v>
      </c>
      <c r="E25" s="1386">
        <v>0</v>
      </c>
      <c r="F25" s="826">
        <f>'3_Levels 1&amp;2'!C25</f>
        <v>1666</v>
      </c>
      <c r="G25" s="103">
        <f t="shared" si="1"/>
        <v>121079</v>
      </c>
      <c r="H25" s="826">
        <f>'3_Levels 1&amp;2'!C25</f>
        <v>1666</v>
      </c>
      <c r="I25" s="103">
        <f t="shared" si="2"/>
        <v>166600</v>
      </c>
      <c r="J25" s="103">
        <f t="shared" si="3"/>
        <v>287679</v>
      </c>
      <c r="K25" s="103">
        <f t="shared" si="4"/>
        <v>1796125</v>
      </c>
      <c r="M25" s="827"/>
      <c r="N25" s="828"/>
      <c r="O25" s="827"/>
      <c r="P25" s="827"/>
    </row>
    <row r="26" spans="1:16" ht="15.6" customHeight="1" x14ac:dyDescent="0.2">
      <c r="A26" s="403">
        <v>20</v>
      </c>
      <c r="B26" s="404" t="s">
        <v>24</v>
      </c>
      <c r="C26" s="379">
        <v>586.16999999999996</v>
      </c>
      <c r="D26" s="379">
        <f>ROUND(C26*'3_Levels 1&amp;2'!C26,0)</f>
        <v>3193454</v>
      </c>
      <c r="E26" s="1387">
        <v>0</v>
      </c>
      <c r="F26" s="829"/>
      <c r="G26" s="379">
        <f t="shared" si="1"/>
        <v>0</v>
      </c>
      <c r="H26" s="829">
        <f>'3_Levels 1&amp;2'!C26</f>
        <v>5448</v>
      </c>
      <c r="I26" s="379">
        <f t="shared" si="2"/>
        <v>544800</v>
      </c>
      <c r="J26" s="379">
        <f t="shared" si="3"/>
        <v>544800</v>
      </c>
      <c r="K26" s="379">
        <f t="shared" si="4"/>
        <v>3738254</v>
      </c>
      <c r="M26" s="827"/>
      <c r="N26" s="828"/>
      <c r="O26" s="827"/>
      <c r="P26" s="827"/>
    </row>
    <row r="27" spans="1:16" ht="15.6" customHeight="1" x14ac:dyDescent="0.2">
      <c r="A27" s="413">
        <v>21</v>
      </c>
      <c r="B27" s="414" t="s">
        <v>25</v>
      </c>
      <c r="C27" s="103">
        <v>610.35</v>
      </c>
      <c r="D27" s="830">
        <f>ROUND(C27*'3_Levels 1&amp;2'!C27,0)</f>
        <v>1658321</v>
      </c>
      <c r="E27" s="1386">
        <v>0</v>
      </c>
      <c r="F27" s="826">
        <f>'3_Levels 1&amp;2'!C27</f>
        <v>2717</v>
      </c>
      <c r="G27" s="103">
        <f t="shared" si="1"/>
        <v>197462</v>
      </c>
      <c r="H27" s="826">
        <f>'3_Levels 1&amp;2'!C27</f>
        <v>2717</v>
      </c>
      <c r="I27" s="103">
        <f t="shared" si="2"/>
        <v>271700</v>
      </c>
      <c r="J27" s="103">
        <f t="shared" si="3"/>
        <v>469162</v>
      </c>
      <c r="K27" s="103">
        <f t="shared" si="4"/>
        <v>2127483</v>
      </c>
      <c r="M27" s="827"/>
      <c r="N27" s="828"/>
      <c r="O27" s="827"/>
      <c r="P27" s="827"/>
    </row>
    <row r="28" spans="1:16" ht="15.6" customHeight="1" x14ac:dyDescent="0.2">
      <c r="A28" s="413">
        <v>22</v>
      </c>
      <c r="B28" s="414" t="s">
        <v>26</v>
      </c>
      <c r="C28" s="103">
        <v>496.36</v>
      </c>
      <c r="D28" s="103">
        <f>ROUND(C28*'3_Levels 1&amp;2'!C28,0)</f>
        <v>1377895</v>
      </c>
      <c r="E28" s="1386">
        <v>0</v>
      </c>
      <c r="F28" s="826">
        <f>'3_Levels 1&amp;2'!C28</f>
        <v>2776</v>
      </c>
      <c r="G28" s="103">
        <f t="shared" si="1"/>
        <v>201750</v>
      </c>
      <c r="H28" s="826">
        <f>'3_Levels 1&amp;2'!C28</f>
        <v>2776</v>
      </c>
      <c r="I28" s="103">
        <f t="shared" si="2"/>
        <v>277600</v>
      </c>
      <c r="J28" s="103">
        <f t="shared" si="3"/>
        <v>479350</v>
      </c>
      <c r="K28" s="103">
        <f t="shared" si="4"/>
        <v>1857245</v>
      </c>
      <c r="M28" s="827"/>
      <c r="N28" s="828"/>
      <c r="O28" s="827"/>
      <c r="P28" s="827"/>
    </row>
    <row r="29" spans="1:16" ht="15.6" customHeight="1" x14ac:dyDescent="0.2">
      <c r="A29" s="413">
        <v>23</v>
      </c>
      <c r="B29" s="414" t="s">
        <v>27</v>
      </c>
      <c r="C29" s="103">
        <v>688.58</v>
      </c>
      <c r="D29" s="103">
        <f>ROUND(C29*'3_Levels 1&amp;2'!C29,0)</f>
        <v>7723113</v>
      </c>
      <c r="E29" s="1386">
        <v>0</v>
      </c>
      <c r="F29" s="826">
        <f>'3_Levels 1&amp;2'!C29</f>
        <v>11216</v>
      </c>
      <c r="G29" s="103">
        <f t="shared" si="1"/>
        <v>815140</v>
      </c>
      <c r="H29" s="826">
        <f>'3_Levels 1&amp;2'!C29</f>
        <v>11216</v>
      </c>
      <c r="I29" s="103">
        <f t="shared" si="2"/>
        <v>1121600</v>
      </c>
      <c r="J29" s="103">
        <f t="shared" si="3"/>
        <v>1936740</v>
      </c>
      <c r="K29" s="103">
        <f t="shared" si="4"/>
        <v>9659853</v>
      </c>
      <c r="M29" s="827"/>
      <c r="N29" s="828"/>
      <c r="O29" s="827"/>
      <c r="P29" s="827"/>
    </row>
    <row r="30" spans="1:16" ht="15.6" customHeight="1" x14ac:dyDescent="0.2">
      <c r="A30" s="413">
        <v>24</v>
      </c>
      <c r="B30" s="414" t="s">
        <v>28</v>
      </c>
      <c r="C30" s="103">
        <v>854.24999999999989</v>
      </c>
      <c r="D30" s="103">
        <f>ROUND(C30*'3_Levels 1&amp;2'!C30,0)</f>
        <v>3581016</v>
      </c>
      <c r="E30" s="1386">
        <v>1654734</v>
      </c>
      <c r="F30" s="826"/>
      <c r="G30" s="103">
        <f t="shared" si="1"/>
        <v>0</v>
      </c>
      <c r="H30" s="826">
        <f>'3_Levels 1&amp;2'!C30</f>
        <v>4192</v>
      </c>
      <c r="I30" s="103">
        <f t="shared" si="2"/>
        <v>419200</v>
      </c>
      <c r="J30" s="103">
        <f t="shared" si="3"/>
        <v>2073934</v>
      </c>
      <c r="K30" s="103">
        <f t="shared" si="4"/>
        <v>5654950</v>
      </c>
      <c r="M30" s="827"/>
      <c r="N30" s="828"/>
      <c r="O30" s="827"/>
      <c r="P30" s="827"/>
    </row>
    <row r="31" spans="1:16" ht="15.6" customHeight="1" x14ac:dyDescent="0.2">
      <c r="A31" s="403">
        <v>25</v>
      </c>
      <c r="B31" s="404" t="s">
        <v>29</v>
      </c>
      <c r="C31" s="379">
        <v>653.73</v>
      </c>
      <c r="D31" s="379">
        <f>ROUND(C31*'3_Levels 1&amp;2'!C31,0)</f>
        <v>1341454</v>
      </c>
      <c r="E31" s="1387">
        <v>0</v>
      </c>
      <c r="F31" s="829">
        <f>'3_Levels 1&amp;2'!C31</f>
        <v>2052</v>
      </c>
      <c r="G31" s="379">
        <f t="shared" si="1"/>
        <v>149132</v>
      </c>
      <c r="H31" s="829">
        <f>'3_Levels 1&amp;2'!C31</f>
        <v>2052</v>
      </c>
      <c r="I31" s="379">
        <f t="shared" si="2"/>
        <v>205200</v>
      </c>
      <c r="J31" s="379">
        <f t="shared" si="3"/>
        <v>354332</v>
      </c>
      <c r="K31" s="379">
        <f t="shared" si="4"/>
        <v>1695786</v>
      </c>
      <c r="M31" s="827"/>
      <c r="N31" s="828"/>
      <c r="O31" s="827"/>
      <c r="P31" s="827"/>
    </row>
    <row r="32" spans="1:16" ht="15.6" customHeight="1" x14ac:dyDescent="0.2">
      <c r="A32" s="413">
        <v>26</v>
      </c>
      <c r="B32" s="414" t="s">
        <v>30</v>
      </c>
      <c r="C32" s="103">
        <v>836.83</v>
      </c>
      <c r="D32" s="830">
        <f>ROUND(C32*'3_Levels 1&amp;2'!C32,0)</f>
        <v>40541903</v>
      </c>
      <c r="E32" s="1386">
        <v>14897747</v>
      </c>
      <c r="F32" s="826"/>
      <c r="G32" s="103">
        <f t="shared" si="1"/>
        <v>0</v>
      </c>
      <c r="H32" s="826">
        <f>'3_Levels 1&amp;2'!C32</f>
        <v>48447</v>
      </c>
      <c r="I32" s="103">
        <f t="shared" si="2"/>
        <v>4844700</v>
      </c>
      <c r="J32" s="103">
        <f t="shared" si="3"/>
        <v>19742447</v>
      </c>
      <c r="K32" s="103">
        <f t="shared" si="4"/>
        <v>60284350</v>
      </c>
      <c r="M32" s="827"/>
      <c r="N32" s="828"/>
      <c r="O32" s="827"/>
      <c r="P32" s="827"/>
    </row>
    <row r="33" spans="1:16" ht="15.6" customHeight="1" x14ac:dyDescent="0.2">
      <c r="A33" s="413">
        <v>27</v>
      </c>
      <c r="B33" s="414" t="s">
        <v>31</v>
      </c>
      <c r="C33" s="103">
        <v>693.06</v>
      </c>
      <c r="D33" s="103">
        <f>ROUND(C33*'3_Levels 1&amp;2'!C33,0)</f>
        <v>3605991</v>
      </c>
      <c r="E33" s="1386">
        <v>0</v>
      </c>
      <c r="F33" s="826">
        <f>'3_Levels 1&amp;2'!C33</f>
        <v>5203</v>
      </c>
      <c r="G33" s="103">
        <f t="shared" si="1"/>
        <v>378136</v>
      </c>
      <c r="H33" s="826">
        <f>'3_Levels 1&amp;2'!C33</f>
        <v>5203</v>
      </c>
      <c r="I33" s="103">
        <f t="shared" si="2"/>
        <v>520300</v>
      </c>
      <c r="J33" s="103">
        <f t="shared" si="3"/>
        <v>898436</v>
      </c>
      <c r="K33" s="103">
        <f t="shared" si="4"/>
        <v>4504427</v>
      </c>
      <c r="M33" s="827"/>
      <c r="N33" s="828"/>
      <c r="O33" s="827"/>
      <c r="P33" s="827"/>
    </row>
    <row r="34" spans="1:16" ht="15.6" customHeight="1" x14ac:dyDescent="0.2">
      <c r="A34" s="413">
        <v>28</v>
      </c>
      <c r="B34" s="414" t="s">
        <v>32</v>
      </c>
      <c r="C34" s="103">
        <v>694.4</v>
      </c>
      <c r="D34" s="103">
        <f>ROUND(C34*'3_Levels 1&amp;2'!C34,0)</f>
        <v>23407530</v>
      </c>
      <c r="E34" s="1386">
        <v>1996377</v>
      </c>
      <c r="F34" s="826">
        <f>'3_Levels 1&amp;2'!C34</f>
        <v>33709</v>
      </c>
      <c r="G34" s="103">
        <f t="shared" si="1"/>
        <v>2449854</v>
      </c>
      <c r="H34" s="826">
        <f>'3_Levels 1&amp;2'!C34</f>
        <v>33709</v>
      </c>
      <c r="I34" s="103">
        <f t="shared" si="2"/>
        <v>3370900</v>
      </c>
      <c r="J34" s="103">
        <f t="shared" si="3"/>
        <v>7817131</v>
      </c>
      <c r="K34" s="103">
        <f t="shared" si="4"/>
        <v>31224661</v>
      </c>
      <c r="M34" s="827"/>
      <c r="N34" s="828"/>
      <c r="O34" s="827"/>
      <c r="P34" s="827"/>
    </row>
    <row r="35" spans="1:16" ht="15.6" customHeight="1" x14ac:dyDescent="0.2">
      <c r="A35" s="413">
        <v>29</v>
      </c>
      <c r="B35" s="414" t="s">
        <v>33</v>
      </c>
      <c r="C35" s="103">
        <v>754.94999999999993</v>
      </c>
      <c r="D35" s="103">
        <f>ROUND(C35*'3_Levels 1&amp;2'!C35,0)</f>
        <v>10106516</v>
      </c>
      <c r="E35" s="1386">
        <v>0</v>
      </c>
      <c r="F35" s="826">
        <f>'3_Levels 1&amp;2'!C35</f>
        <v>13387</v>
      </c>
      <c r="G35" s="103">
        <f t="shared" si="1"/>
        <v>972921</v>
      </c>
      <c r="H35" s="826">
        <f>'3_Levels 1&amp;2'!C35</f>
        <v>13387</v>
      </c>
      <c r="I35" s="103">
        <f t="shared" si="2"/>
        <v>1338700</v>
      </c>
      <c r="J35" s="103">
        <f t="shared" si="3"/>
        <v>2311621</v>
      </c>
      <c r="K35" s="103">
        <f t="shared" si="4"/>
        <v>12418137</v>
      </c>
      <c r="M35" s="827"/>
      <c r="N35" s="828"/>
      <c r="O35" s="827"/>
      <c r="P35" s="827"/>
    </row>
    <row r="36" spans="1:16" ht="15.6" customHeight="1" x14ac:dyDescent="0.2">
      <c r="A36" s="403">
        <v>30</v>
      </c>
      <c r="B36" s="404" t="s">
        <v>34</v>
      </c>
      <c r="C36" s="379">
        <v>727.17</v>
      </c>
      <c r="D36" s="379">
        <f>ROUND(C36*'3_Levels 1&amp;2'!C36,0)</f>
        <v>1760479</v>
      </c>
      <c r="E36" s="1387">
        <v>0</v>
      </c>
      <c r="F36" s="829">
        <f>'3_Levels 1&amp;2'!C36</f>
        <v>2421</v>
      </c>
      <c r="G36" s="379">
        <f t="shared" si="1"/>
        <v>175950</v>
      </c>
      <c r="H36" s="829">
        <f>'3_Levels 1&amp;2'!C36</f>
        <v>2421</v>
      </c>
      <c r="I36" s="379">
        <f t="shared" si="2"/>
        <v>242100</v>
      </c>
      <c r="J36" s="379">
        <f t="shared" si="3"/>
        <v>418050</v>
      </c>
      <c r="K36" s="379">
        <f t="shared" si="4"/>
        <v>2178529</v>
      </c>
      <c r="M36" s="827"/>
      <c r="N36" s="828"/>
      <c r="O36" s="827"/>
      <c r="P36" s="827"/>
    </row>
    <row r="37" spans="1:16" ht="15.6" customHeight="1" x14ac:dyDescent="0.2">
      <c r="A37" s="413">
        <v>31</v>
      </c>
      <c r="B37" s="414" t="s">
        <v>35</v>
      </c>
      <c r="C37" s="103">
        <v>620.83000000000004</v>
      </c>
      <c r="D37" s="830">
        <f>ROUND(C37*'3_Levels 1&amp;2'!C37,0)</f>
        <v>3834867</v>
      </c>
      <c r="E37" s="1386">
        <v>0</v>
      </c>
      <c r="F37" s="826">
        <f>'3_Levels 1&amp;2'!C37</f>
        <v>6177</v>
      </c>
      <c r="G37" s="103">
        <f t="shared" si="1"/>
        <v>448923</v>
      </c>
      <c r="H37" s="826">
        <f>'3_Levels 1&amp;2'!C37</f>
        <v>6177</v>
      </c>
      <c r="I37" s="103">
        <f t="shared" si="2"/>
        <v>617700</v>
      </c>
      <c r="J37" s="103">
        <f t="shared" si="3"/>
        <v>1066623</v>
      </c>
      <c r="K37" s="103">
        <f t="shared" si="4"/>
        <v>4901490</v>
      </c>
      <c r="M37" s="827"/>
      <c r="N37" s="828"/>
      <c r="O37" s="827"/>
      <c r="P37" s="827"/>
    </row>
    <row r="38" spans="1:16" ht="15.6" customHeight="1" x14ac:dyDescent="0.2">
      <c r="A38" s="413">
        <v>32</v>
      </c>
      <c r="B38" s="414" t="s">
        <v>36</v>
      </c>
      <c r="C38" s="103">
        <v>559.77</v>
      </c>
      <c r="D38" s="103">
        <f>ROUND(C38*'3_Levels 1&amp;2'!C38,0)</f>
        <v>14738744</v>
      </c>
      <c r="E38" s="1386">
        <v>0</v>
      </c>
      <c r="F38" s="826">
        <f>'3_Levels 1&amp;2'!C38</f>
        <v>26330</v>
      </c>
      <c r="G38" s="103">
        <f t="shared" si="1"/>
        <v>1913574</v>
      </c>
      <c r="H38" s="826">
        <f>'3_Levels 1&amp;2'!C38</f>
        <v>26330</v>
      </c>
      <c r="I38" s="103">
        <f t="shared" si="2"/>
        <v>2633000</v>
      </c>
      <c r="J38" s="103">
        <f t="shared" si="3"/>
        <v>4546574</v>
      </c>
      <c r="K38" s="103">
        <f t="shared" si="4"/>
        <v>19285318</v>
      </c>
      <c r="M38" s="827"/>
      <c r="N38" s="828"/>
      <c r="O38" s="827"/>
      <c r="P38" s="827"/>
    </row>
    <row r="39" spans="1:16" ht="15.6" customHeight="1" x14ac:dyDescent="0.2">
      <c r="A39" s="413">
        <v>33</v>
      </c>
      <c r="B39" s="414" t="s">
        <v>37</v>
      </c>
      <c r="C39" s="103">
        <v>655.31000000000006</v>
      </c>
      <c r="D39" s="103">
        <f>ROUND(C39*'3_Levels 1&amp;2'!C39,0)</f>
        <v>803410</v>
      </c>
      <c r="E39" s="1386">
        <v>0</v>
      </c>
      <c r="F39" s="826">
        <f>'3_Levels 1&amp;2'!C39</f>
        <v>1226</v>
      </c>
      <c r="G39" s="103">
        <f t="shared" ref="G39:G70" si="5">ROUND($G$3*F39,0)</f>
        <v>89101</v>
      </c>
      <c r="H39" s="826">
        <f>'3_Levels 1&amp;2'!C39</f>
        <v>1226</v>
      </c>
      <c r="I39" s="103">
        <f t="shared" ref="I39:I70" si="6">ROUND(H39*$I$3,0)</f>
        <v>122600</v>
      </c>
      <c r="J39" s="103">
        <f t="shared" ref="J39:J70" si="7">E39+G39+I39</f>
        <v>211701</v>
      </c>
      <c r="K39" s="103">
        <f t="shared" ref="K39:K75" si="8">D39+E39+G39+I39</f>
        <v>1015111</v>
      </c>
      <c r="M39" s="827"/>
      <c r="N39" s="828"/>
      <c r="O39" s="827"/>
      <c r="P39" s="827"/>
    </row>
    <row r="40" spans="1:16" ht="15.6" customHeight="1" x14ac:dyDescent="0.2">
      <c r="A40" s="413">
        <v>34</v>
      </c>
      <c r="B40" s="414" t="s">
        <v>38</v>
      </c>
      <c r="C40" s="103">
        <v>644.11000000000013</v>
      </c>
      <c r="D40" s="103">
        <f>ROUND(C40*'3_Levels 1&amp;2'!C40,0)</f>
        <v>2103663</v>
      </c>
      <c r="E40" s="1386">
        <v>0</v>
      </c>
      <c r="F40" s="826">
        <f>'3_Levels 1&amp;2'!C40</f>
        <v>3266</v>
      </c>
      <c r="G40" s="103">
        <f t="shared" si="5"/>
        <v>237362</v>
      </c>
      <c r="H40" s="826">
        <f>'3_Levels 1&amp;2'!C40</f>
        <v>3266</v>
      </c>
      <c r="I40" s="103">
        <f t="shared" si="6"/>
        <v>326600</v>
      </c>
      <c r="J40" s="103">
        <f t="shared" si="7"/>
        <v>563962</v>
      </c>
      <c r="K40" s="103">
        <f t="shared" si="8"/>
        <v>2667625</v>
      </c>
      <c r="M40" s="827"/>
      <c r="N40" s="828"/>
      <c r="O40" s="827"/>
      <c r="P40" s="827"/>
    </row>
    <row r="41" spans="1:16" ht="15.6" customHeight="1" x14ac:dyDescent="0.2">
      <c r="A41" s="403">
        <v>35</v>
      </c>
      <c r="B41" s="404" t="s">
        <v>39</v>
      </c>
      <c r="C41" s="379">
        <v>537.96</v>
      </c>
      <c r="D41" s="379">
        <f>ROUND(C41*'3_Levels 1&amp;2'!C41,0)</f>
        <v>2748438</v>
      </c>
      <c r="E41" s="1387">
        <v>0</v>
      </c>
      <c r="F41" s="829">
        <f>'3_Levels 1&amp;2'!C41</f>
        <v>5109</v>
      </c>
      <c r="G41" s="379">
        <f t="shared" si="5"/>
        <v>371305</v>
      </c>
      <c r="H41" s="829">
        <f>'3_Levels 1&amp;2'!C41</f>
        <v>5109</v>
      </c>
      <c r="I41" s="379">
        <f t="shared" si="6"/>
        <v>510900</v>
      </c>
      <c r="J41" s="379">
        <f t="shared" si="7"/>
        <v>882205</v>
      </c>
      <c r="K41" s="379">
        <f t="shared" si="8"/>
        <v>3630643</v>
      </c>
      <c r="M41" s="827"/>
      <c r="N41" s="828"/>
      <c r="O41" s="827"/>
      <c r="P41" s="827"/>
    </row>
    <row r="42" spans="1:16" ht="15.6" customHeight="1" x14ac:dyDescent="0.2">
      <c r="A42" s="413">
        <v>36</v>
      </c>
      <c r="B42" s="414" t="s">
        <v>40</v>
      </c>
      <c r="C42" s="103">
        <v>732.46</v>
      </c>
      <c r="D42" s="830">
        <f>ROUND(('8_2.1.22 SIS'!C42*C42)+(SUM('8_2.1.22 SIS'!D42:AU42)*'9_Per Pupil Summary'!G41),0)</f>
        <v>32616849</v>
      </c>
      <c r="E42" s="1386">
        <v>0</v>
      </c>
      <c r="F42" s="826">
        <f>'3_Levels 1&amp;2'!C42</f>
        <v>44494</v>
      </c>
      <c r="G42" s="103">
        <f t="shared" si="5"/>
        <v>3233671</v>
      </c>
      <c r="H42" s="826">
        <f>'3_Levels 1&amp;2'!C42</f>
        <v>44494</v>
      </c>
      <c r="I42" s="103">
        <f t="shared" si="6"/>
        <v>4449400</v>
      </c>
      <c r="J42" s="103">
        <f t="shared" si="7"/>
        <v>7683071</v>
      </c>
      <c r="K42" s="103">
        <f t="shared" si="8"/>
        <v>40299920</v>
      </c>
      <c r="M42" s="831"/>
      <c r="N42" s="828"/>
      <c r="O42" s="999"/>
      <c r="P42" s="827"/>
    </row>
    <row r="43" spans="1:16" ht="15.6" customHeight="1" x14ac:dyDescent="0.2">
      <c r="A43" s="413">
        <v>37</v>
      </c>
      <c r="B43" s="414" t="s">
        <v>41</v>
      </c>
      <c r="C43" s="103">
        <v>653.61</v>
      </c>
      <c r="D43" s="103">
        <f>ROUND(C43*'3_Levels 1&amp;2'!C43,0)</f>
        <v>11640140</v>
      </c>
      <c r="E43" s="1386">
        <v>0</v>
      </c>
      <c r="F43" s="826">
        <f>'3_Levels 1&amp;2'!C43</f>
        <v>17809</v>
      </c>
      <c r="G43" s="103">
        <f t="shared" si="5"/>
        <v>1294297</v>
      </c>
      <c r="H43" s="826">
        <f>'3_Levels 1&amp;2'!C43</f>
        <v>17809</v>
      </c>
      <c r="I43" s="103">
        <f t="shared" si="6"/>
        <v>1780900</v>
      </c>
      <c r="J43" s="103">
        <f t="shared" si="7"/>
        <v>3075197</v>
      </c>
      <c r="K43" s="103">
        <f t="shared" si="8"/>
        <v>14715337</v>
      </c>
      <c r="M43" s="827"/>
      <c r="N43" s="828"/>
      <c r="O43" s="827"/>
      <c r="P43" s="827"/>
    </row>
    <row r="44" spans="1:16" ht="15.6" customHeight="1" x14ac:dyDescent="0.2">
      <c r="A44" s="413">
        <v>38</v>
      </c>
      <c r="B44" s="414" t="s">
        <v>42</v>
      </c>
      <c r="C44" s="103">
        <v>829.92000000000007</v>
      </c>
      <c r="D44" s="103">
        <f>ROUND(C44*'3_Levels 1&amp;2'!C44,0)</f>
        <v>3035847</v>
      </c>
      <c r="E44" s="1386">
        <v>1258024</v>
      </c>
      <c r="F44" s="826"/>
      <c r="G44" s="103">
        <f t="shared" si="5"/>
        <v>0</v>
      </c>
      <c r="H44" s="826">
        <f>'3_Levels 1&amp;2'!C44</f>
        <v>3658</v>
      </c>
      <c r="I44" s="103">
        <f t="shared" si="6"/>
        <v>365800</v>
      </c>
      <c r="J44" s="103">
        <f t="shared" si="7"/>
        <v>1623824</v>
      </c>
      <c r="K44" s="103">
        <f t="shared" si="8"/>
        <v>4659671</v>
      </c>
      <c r="M44" s="827"/>
      <c r="N44" s="828"/>
      <c r="O44" s="827"/>
      <c r="P44" s="827"/>
    </row>
    <row r="45" spans="1:16" ht="15.6" customHeight="1" x14ac:dyDescent="0.2">
      <c r="A45" s="413">
        <v>39</v>
      </c>
      <c r="B45" s="414" t="s">
        <v>43</v>
      </c>
      <c r="C45" s="103">
        <v>779.66</v>
      </c>
      <c r="D45" s="103">
        <f>ROUND(C45*'3_Levels 1&amp;2'!C45,0)</f>
        <v>1975658</v>
      </c>
      <c r="E45" s="1386">
        <v>324688</v>
      </c>
      <c r="F45" s="826">
        <f>'3_Levels 1&amp;2'!C45</f>
        <v>2534</v>
      </c>
      <c r="G45" s="103">
        <f t="shared" si="5"/>
        <v>184162</v>
      </c>
      <c r="H45" s="826">
        <f>'3_Levels 1&amp;2'!C45</f>
        <v>2534</v>
      </c>
      <c r="I45" s="103">
        <f t="shared" si="6"/>
        <v>253400</v>
      </c>
      <c r="J45" s="103">
        <f t="shared" si="7"/>
        <v>762250</v>
      </c>
      <c r="K45" s="103">
        <f t="shared" si="8"/>
        <v>2737908</v>
      </c>
      <c r="M45" s="827"/>
      <c r="N45" s="828"/>
      <c r="O45" s="827"/>
      <c r="P45" s="827"/>
    </row>
    <row r="46" spans="1:16" ht="15.6" customHeight="1" x14ac:dyDescent="0.2">
      <c r="A46" s="403">
        <v>40</v>
      </c>
      <c r="B46" s="404" t="s">
        <v>44</v>
      </c>
      <c r="C46" s="379">
        <v>700.2700000000001</v>
      </c>
      <c r="D46" s="379">
        <f>ROUND(C46*'3_Levels 1&amp;2'!C46,0)</f>
        <v>14542507</v>
      </c>
      <c r="E46" s="1387">
        <v>0</v>
      </c>
      <c r="F46" s="829">
        <f>'3_Levels 1&amp;2'!C46</f>
        <v>20767</v>
      </c>
      <c r="G46" s="379">
        <f t="shared" si="5"/>
        <v>1509274</v>
      </c>
      <c r="H46" s="829">
        <f>'3_Levels 1&amp;2'!C46</f>
        <v>20767</v>
      </c>
      <c r="I46" s="379">
        <f t="shared" si="6"/>
        <v>2076700</v>
      </c>
      <c r="J46" s="379">
        <f t="shared" si="7"/>
        <v>3585974</v>
      </c>
      <c r="K46" s="379">
        <f t="shared" si="8"/>
        <v>18128481</v>
      </c>
      <c r="M46" s="827"/>
      <c r="N46" s="828"/>
      <c r="O46" s="827"/>
      <c r="P46" s="827"/>
    </row>
    <row r="47" spans="1:16" ht="15.6" customHeight="1" x14ac:dyDescent="0.2">
      <c r="A47" s="413">
        <v>41</v>
      </c>
      <c r="B47" s="414" t="s">
        <v>45</v>
      </c>
      <c r="C47" s="103">
        <v>886.22</v>
      </c>
      <c r="D47" s="830">
        <f>ROUND(C47*'3_Levels 1&amp;2'!C47,0)</f>
        <v>1035991</v>
      </c>
      <c r="E47" s="1386">
        <v>0</v>
      </c>
      <c r="F47" s="826">
        <f>'3_Levels 1&amp;2'!C47</f>
        <v>1169</v>
      </c>
      <c r="G47" s="103">
        <f t="shared" si="5"/>
        <v>84959</v>
      </c>
      <c r="H47" s="826">
        <f>'3_Levels 1&amp;2'!C47</f>
        <v>1169</v>
      </c>
      <c r="I47" s="103">
        <f t="shared" si="6"/>
        <v>116900</v>
      </c>
      <c r="J47" s="103">
        <f t="shared" si="7"/>
        <v>201859</v>
      </c>
      <c r="K47" s="103">
        <f t="shared" si="8"/>
        <v>1237850</v>
      </c>
      <c r="M47" s="827"/>
      <c r="N47" s="828"/>
      <c r="O47" s="827"/>
      <c r="P47" s="827"/>
    </row>
    <row r="48" spans="1:16" ht="15.6" customHeight="1" x14ac:dyDescent="0.2">
      <c r="A48" s="413">
        <v>42</v>
      </c>
      <c r="B48" s="414" t="s">
        <v>46</v>
      </c>
      <c r="C48" s="103">
        <v>534.28</v>
      </c>
      <c r="D48" s="103">
        <f>ROUND(C48*'3_Levels 1&amp;2'!C48,0)</f>
        <v>1415308</v>
      </c>
      <c r="E48" s="1386">
        <v>0</v>
      </c>
      <c r="F48" s="826">
        <f>'3_Levels 1&amp;2'!C48</f>
        <v>2649</v>
      </c>
      <c r="G48" s="103">
        <f t="shared" si="5"/>
        <v>192520</v>
      </c>
      <c r="H48" s="826">
        <f>'3_Levels 1&amp;2'!C48</f>
        <v>2649</v>
      </c>
      <c r="I48" s="103">
        <f t="shared" si="6"/>
        <v>264900</v>
      </c>
      <c r="J48" s="103">
        <f t="shared" si="7"/>
        <v>457420</v>
      </c>
      <c r="K48" s="103">
        <f t="shared" si="8"/>
        <v>1872728</v>
      </c>
      <c r="M48" s="827"/>
      <c r="N48" s="828"/>
      <c r="O48" s="827"/>
      <c r="P48" s="827"/>
    </row>
    <row r="49" spans="1:16" ht="15.6" customHeight="1" x14ac:dyDescent="0.2">
      <c r="A49" s="413">
        <v>43</v>
      </c>
      <c r="B49" s="414" t="s">
        <v>47</v>
      </c>
      <c r="C49" s="103">
        <v>574.6099999999999</v>
      </c>
      <c r="D49" s="103">
        <f>ROUND(C49*'3_Levels 1&amp;2'!C49,0)</f>
        <v>2177772</v>
      </c>
      <c r="E49" s="1386">
        <v>0</v>
      </c>
      <c r="F49" s="826">
        <f>'3_Levels 1&amp;2'!C49</f>
        <v>3790</v>
      </c>
      <c r="G49" s="103">
        <f t="shared" si="5"/>
        <v>275444</v>
      </c>
      <c r="H49" s="826">
        <f>'3_Levels 1&amp;2'!C49</f>
        <v>3790</v>
      </c>
      <c r="I49" s="103">
        <f t="shared" si="6"/>
        <v>379000</v>
      </c>
      <c r="J49" s="103">
        <f t="shared" si="7"/>
        <v>654444</v>
      </c>
      <c r="K49" s="103">
        <f t="shared" si="8"/>
        <v>2832216</v>
      </c>
      <c r="M49" s="827"/>
      <c r="N49" s="828"/>
      <c r="O49" s="827"/>
      <c r="P49" s="827"/>
    </row>
    <row r="50" spans="1:16" ht="15.6" customHeight="1" x14ac:dyDescent="0.2">
      <c r="A50" s="413">
        <v>44</v>
      </c>
      <c r="B50" s="414" t="s">
        <v>48</v>
      </c>
      <c r="C50" s="103">
        <v>663.16000000000008</v>
      </c>
      <c r="D50" s="103">
        <f>ROUND(C50*'3_Levels 1&amp;2'!C50,0)</f>
        <v>4996247</v>
      </c>
      <c r="E50" s="1386">
        <v>0</v>
      </c>
      <c r="F50" s="826">
        <f>'3_Levels 1&amp;2'!C50</f>
        <v>7534</v>
      </c>
      <c r="G50" s="103">
        <f t="shared" si="5"/>
        <v>547545</v>
      </c>
      <c r="H50" s="826">
        <f>'3_Levels 1&amp;2'!C50</f>
        <v>7534</v>
      </c>
      <c r="I50" s="103">
        <f t="shared" si="6"/>
        <v>753400</v>
      </c>
      <c r="J50" s="103">
        <f t="shared" si="7"/>
        <v>1300945</v>
      </c>
      <c r="K50" s="103">
        <f t="shared" si="8"/>
        <v>6297192</v>
      </c>
      <c r="M50" s="827"/>
      <c r="N50" s="828"/>
      <c r="O50" s="827"/>
      <c r="P50" s="827"/>
    </row>
    <row r="51" spans="1:16" ht="15.6" customHeight="1" x14ac:dyDescent="0.2">
      <c r="A51" s="403">
        <v>45</v>
      </c>
      <c r="B51" s="404" t="s">
        <v>49</v>
      </c>
      <c r="C51" s="379">
        <v>753.96000000000015</v>
      </c>
      <c r="D51" s="379">
        <f>ROUND(C51*'3_Levels 1&amp;2'!C51,0)</f>
        <v>6846711</v>
      </c>
      <c r="E51" s="1387">
        <v>2883682</v>
      </c>
      <c r="F51" s="829"/>
      <c r="G51" s="379">
        <f t="shared" si="5"/>
        <v>0</v>
      </c>
      <c r="H51" s="829">
        <f>'3_Levels 1&amp;2'!C51</f>
        <v>9081</v>
      </c>
      <c r="I51" s="379">
        <f t="shared" si="6"/>
        <v>908100</v>
      </c>
      <c r="J51" s="379">
        <f t="shared" si="7"/>
        <v>3791782</v>
      </c>
      <c r="K51" s="379">
        <f t="shared" si="8"/>
        <v>10638493</v>
      </c>
      <c r="M51" s="827"/>
      <c r="N51" s="828"/>
      <c r="O51" s="827"/>
      <c r="P51" s="827"/>
    </row>
    <row r="52" spans="1:16" ht="15.6" customHeight="1" x14ac:dyDescent="0.2">
      <c r="A52" s="413">
        <v>46</v>
      </c>
      <c r="B52" s="414" t="s">
        <v>50</v>
      </c>
      <c r="C52" s="103">
        <v>728.06</v>
      </c>
      <c r="D52" s="830">
        <f>ROUND(C52*'3_Levels 1&amp;2'!C52,0)</f>
        <v>777568</v>
      </c>
      <c r="E52" s="1386">
        <v>0</v>
      </c>
      <c r="F52" s="826">
        <f>'3_Levels 1&amp;2'!C52</f>
        <v>1068</v>
      </c>
      <c r="G52" s="103">
        <f t="shared" si="5"/>
        <v>77619</v>
      </c>
      <c r="H52" s="826">
        <f>'3_Levels 1&amp;2'!C52</f>
        <v>1068</v>
      </c>
      <c r="I52" s="103">
        <f t="shared" si="6"/>
        <v>106800</v>
      </c>
      <c r="J52" s="103">
        <f t="shared" si="7"/>
        <v>184419</v>
      </c>
      <c r="K52" s="103">
        <f t="shared" si="8"/>
        <v>961987</v>
      </c>
      <c r="M52" s="827"/>
      <c r="N52" s="828"/>
      <c r="O52" s="827"/>
      <c r="P52" s="827"/>
    </row>
    <row r="53" spans="1:16" ht="15.6" customHeight="1" x14ac:dyDescent="0.2">
      <c r="A53" s="413">
        <v>47</v>
      </c>
      <c r="B53" s="414" t="s">
        <v>51</v>
      </c>
      <c r="C53" s="103">
        <v>910.76</v>
      </c>
      <c r="D53" s="103">
        <f>ROUND(C53*'3_Levels 1&amp;2'!C53,0)</f>
        <v>2937201</v>
      </c>
      <c r="E53" s="1386">
        <v>1060614</v>
      </c>
      <c r="F53" s="826"/>
      <c r="G53" s="103">
        <f t="shared" si="5"/>
        <v>0</v>
      </c>
      <c r="H53" s="826">
        <f>'3_Levels 1&amp;2'!C53</f>
        <v>3225</v>
      </c>
      <c r="I53" s="103">
        <f t="shared" si="6"/>
        <v>322500</v>
      </c>
      <c r="J53" s="103">
        <f t="shared" si="7"/>
        <v>1383114</v>
      </c>
      <c r="K53" s="103">
        <f t="shared" si="8"/>
        <v>4320315</v>
      </c>
      <c r="M53" s="827"/>
      <c r="N53" s="828"/>
      <c r="O53" s="827"/>
      <c r="P53" s="827"/>
    </row>
    <row r="54" spans="1:16" ht="15.6" customHeight="1" x14ac:dyDescent="0.2">
      <c r="A54" s="413">
        <v>48</v>
      </c>
      <c r="B54" s="414" t="s">
        <v>89</v>
      </c>
      <c r="C54" s="103">
        <v>871.07</v>
      </c>
      <c r="D54" s="103">
        <f>ROUND(C54*'3_Levels 1&amp;2'!C54,0)</f>
        <v>4177652</v>
      </c>
      <c r="E54" s="1386">
        <v>0</v>
      </c>
      <c r="F54" s="826">
        <f>'3_Levels 1&amp;2'!C54</f>
        <v>4796</v>
      </c>
      <c r="G54" s="103">
        <f t="shared" si="5"/>
        <v>348557</v>
      </c>
      <c r="H54" s="826">
        <f>'3_Levels 1&amp;2'!C54</f>
        <v>4796</v>
      </c>
      <c r="I54" s="103">
        <f t="shared" si="6"/>
        <v>479600</v>
      </c>
      <c r="J54" s="103">
        <f t="shared" si="7"/>
        <v>828157</v>
      </c>
      <c r="K54" s="103">
        <f t="shared" si="8"/>
        <v>5005809</v>
      </c>
      <c r="M54" s="827"/>
      <c r="N54" s="828"/>
      <c r="O54" s="827"/>
      <c r="P54" s="827"/>
    </row>
    <row r="55" spans="1:16" ht="15.6" customHeight="1" x14ac:dyDescent="0.2">
      <c r="A55" s="413">
        <v>49</v>
      </c>
      <c r="B55" s="414" t="s">
        <v>52</v>
      </c>
      <c r="C55" s="103">
        <v>574.43999999999994</v>
      </c>
      <c r="D55" s="103">
        <f>ROUND(C55*'3_Levels 1&amp;2'!C55,0)</f>
        <v>7229902</v>
      </c>
      <c r="E55" s="1386">
        <v>0</v>
      </c>
      <c r="F55" s="826">
        <f>'3_Levels 1&amp;2'!C55</f>
        <v>12586</v>
      </c>
      <c r="G55" s="103">
        <f t="shared" si="5"/>
        <v>914707</v>
      </c>
      <c r="H55" s="826">
        <f>'3_Levels 1&amp;2'!C55</f>
        <v>12586</v>
      </c>
      <c r="I55" s="103">
        <f t="shared" si="6"/>
        <v>1258600</v>
      </c>
      <c r="J55" s="103">
        <f t="shared" si="7"/>
        <v>2173307</v>
      </c>
      <c r="K55" s="103">
        <f t="shared" si="8"/>
        <v>9403209</v>
      </c>
      <c r="M55" s="827"/>
      <c r="N55" s="828"/>
      <c r="O55" s="827"/>
      <c r="P55" s="827"/>
    </row>
    <row r="56" spans="1:16" ht="15.6" customHeight="1" x14ac:dyDescent="0.2">
      <c r="A56" s="403">
        <v>50</v>
      </c>
      <c r="B56" s="404" t="s">
        <v>53</v>
      </c>
      <c r="C56" s="379">
        <v>634.46</v>
      </c>
      <c r="D56" s="379">
        <f>ROUND(C56*'3_Levels 1&amp;2'!C56,0)</f>
        <v>4560498</v>
      </c>
      <c r="E56" s="1387">
        <v>0</v>
      </c>
      <c r="F56" s="829">
        <f>'3_Levels 1&amp;2'!C56</f>
        <v>7188</v>
      </c>
      <c r="G56" s="379">
        <f t="shared" si="5"/>
        <v>522399</v>
      </c>
      <c r="H56" s="829">
        <f>'3_Levels 1&amp;2'!C56</f>
        <v>7188</v>
      </c>
      <c r="I56" s="379">
        <f t="shared" si="6"/>
        <v>718800</v>
      </c>
      <c r="J56" s="379">
        <f t="shared" si="7"/>
        <v>1241199</v>
      </c>
      <c r="K56" s="379">
        <f t="shared" si="8"/>
        <v>5801697</v>
      </c>
      <c r="M56" s="827"/>
      <c r="N56" s="828"/>
      <c r="O56" s="827"/>
      <c r="P56" s="827"/>
    </row>
    <row r="57" spans="1:16" ht="15.6" customHeight="1" x14ac:dyDescent="0.2">
      <c r="A57" s="413">
        <v>51</v>
      </c>
      <c r="B57" s="414" t="s">
        <v>54</v>
      </c>
      <c r="C57" s="103">
        <v>706.66</v>
      </c>
      <c r="D57" s="830">
        <f>ROUND(C57*'3_Levels 1&amp;2'!C57,0)</f>
        <v>5434922</v>
      </c>
      <c r="E57" s="1386">
        <v>0</v>
      </c>
      <c r="F57" s="826">
        <f>'3_Levels 1&amp;2'!C57</f>
        <v>7691</v>
      </c>
      <c r="G57" s="103">
        <f t="shared" si="5"/>
        <v>558955</v>
      </c>
      <c r="H57" s="826">
        <f>'3_Levels 1&amp;2'!C57</f>
        <v>7691</v>
      </c>
      <c r="I57" s="103">
        <f t="shared" si="6"/>
        <v>769100</v>
      </c>
      <c r="J57" s="103">
        <f t="shared" si="7"/>
        <v>1328055</v>
      </c>
      <c r="K57" s="103">
        <f t="shared" si="8"/>
        <v>6762977</v>
      </c>
      <c r="M57" s="827"/>
      <c r="N57" s="828"/>
      <c r="O57" s="827"/>
      <c r="P57" s="827"/>
    </row>
    <row r="58" spans="1:16" ht="15.6" customHeight="1" x14ac:dyDescent="0.2">
      <c r="A58" s="413">
        <v>52</v>
      </c>
      <c r="B58" s="414" t="s">
        <v>55</v>
      </c>
      <c r="C58" s="103">
        <v>658.37</v>
      </c>
      <c r="D58" s="103">
        <f>ROUND(C58*'3_Levels 1&amp;2'!C58,0)</f>
        <v>24199706</v>
      </c>
      <c r="E58" s="1386">
        <v>0</v>
      </c>
      <c r="F58" s="826">
        <f>'3_Levels 1&amp;2'!C58</f>
        <v>36757</v>
      </c>
      <c r="G58" s="103">
        <f t="shared" si="5"/>
        <v>2671372</v>
      </c>
      <c r="H58" s="826">
        <f>'3_Levels 1&amp;2'!C58</f>
        <v>36757</v>
      </c>
      <c r="I58" s="103">
        <f t="shared" si="6"/>
        <v>3675700</v>
      </c>
      <c r="J58" s="103">
        <f t="shared" si="7"/>
        <v>6347072</v>
      </c>
      <c r="K58" s="103">
        <f t="shared" si="8"/>
        <v>30546778</v>
      </c>
      <c r="M58" s="827"/>
      <c r="N58" s="828"/>
      <c r="O58" s="827"/>
      <c r="P58" s="827"/>
    </row>
    <row r="59" spans="1:16" ht="15.6" customHeight="1" x14ac:dyDescent="0.2">
      <c r="A59" s="413">
        <v>53</v>
      </c>
      <c r="B59" s="414" t="s">
        <v>56</v>
      </c>
      <c r="C59" s="103">
        <v>689.74</v>
      </c>
      <c r="D59" s="103">
        <f>ROUND(C59*'3_Levels 1&amp;2'!C59,0)</f>
        <v>13014014</v>
      </c>
      <c r="E59" s="1386">
        <v>0</v>
      </c>
      <c r="F59" s="826">
        <f>'3_Levels 1&amp;2'!C59</f>
        <v>18868</v>
      </c>
      <c r="G59" s="103">
        <f t="shared" si="5"/>
        <v>1371261</v>
      </c>
      <c r="H59" s="826">
        <f>'3_Levels 1&amp;2'!C59</f>
        <v>18868</v>
      </c>
      <c r="I59" s="103">
        <f t="shared" si="6"/>
        <v>1886800</v>
      </c>
      <c r="J59" s="103">
        <f t="shared" si="7"/>
        <v>3258061</v>
      </c>
      <c r="K59" s="103">
        <f t="shared" si="8"/>
        <v>16272075</v>
      </c>
      <c r="M59" s="827"/>
      <c r="N59" s="828"/>
      <c r="O59" s="827"/>
      <c r="P59" s="827"/>
    </row>
    <row r="60" spans="1:16" ht="15.6" customHeight="1" x14ac:dyDescent="0.2">
      <c r="A60" s="413">
        <v>54</v>
      </c>
      <c r="B60" s="414" t="s">
        <v>57</v>
      </c>
      <c r="C60" s="103">
        <v>951.45</v>
      </c>
      <c r="D60" s="103">
        <f>ROUND(C60*'3_Levels 1&amp;2'!C60,0)</f>
        <v>342522</v>
      </c>
      <c r="E60" s="1386">
        <v>0</v>
      </c>
      <c r="F60" s="826">
        <f>'3_Levels 1&amp;2'!C60</f>
        <v>360</v>
      </c>
      <c r="G60" s="103">
        <f t="shared" si="5"/>
        <v>26164</v>
      </c>
      <c r="H60" s="826">
        <f>'3_Levels 1&amp;2'!C60</f>
        <v>360</v>
      </c>
      <c r="I60" s="103">
        <f t="shared" si="6"/>
        <v>36000</v>
      </c>
      <c r="J60" s="103">
        <f t="shared" si="7"/>
        <v>62164</v>
      </c>
      <c r="K60" s="103">
        <f t="shared" si="8"/>
        <v>404686</v>
      </c>
      <c r="M60" s="827"/>
      <c r="N60" s="828"/>
      <c r="O60" s="827"/>
      <c r="P60" s="827"/>
    </row>
    <row r="61" spans="1:16" ht="15.6" customHeight="1" x14ac:dyDescent="0.2">
      <c r="A61" s="403">
        <v>55</v>
      </c>
      <c r="B61" s="404" t="s">
        <v>58</v>
      </c>
      <c r="C61" s="379">
        <v>795.14</v>
      </c>
      <c r="D61" s="379">
        <f>ROUND(C61*'3_Levels 1&amp;2'!C61,0)</f>
        <v>11550204</v>
      </c>
      <c r="E61" s="1387">
        <v>0</v>
      </c>
      <c r="F61" s="829">
        <f>'3_Levels 1&amp;2'!C61</f>
        <v>14526</v>
      </c>
      <c r="G61" s="379">
        <f t="shared" si="5"/>
        <v>1055700</v>
      </c>
      <c r="H61" s="829">
        <f>'3_Levels 1&amp;2'!C61</f>
        <v>14526</v>
      </c>
      <c r="I61" s="379">
        <f t="shared" si="6"/>
        <v>1452600</v>
      </c>
      <c r="J61" s="379">
        <f t="shared" si="7"/>
        <v>2508300</v>
      </c>
      <c r="K61" s="379">
        <f t="shared" si="8"/>
        <v>14058504</v>
      </c>
      <c r="M61" s="827"/>
      <c r="N61" s="828"/>
      <c r="O61" s="827"/>
      <c r="P61" s="827"/>
    </row>
    <row r="62" spans="1:16" ht="15.6" customHeight="1" x14ac:dyDescent="0.2">
      <c r="A62" s="413">
        <v>56</v>
      </c>
      <c r="B62" s="414" t="s">
        <v>59</v>
      </c>
      <c r="C62" s="103">
        <v>614.66000000000008</v>
      </c>
      <c r="D62" s="830">
        <f>ROUND(C62*'3_Levels 1&amp;2'!C62,0)</f>
        <v>1776367</v>
      </c>
      <c r="E62" s="1386">
        <v>0</v>
      </c>
      <c r="F62" s="826">
        <f>'3_Levels 1&amp;2'!C62</f>
        <v>2890</v>
      </c>
      <c r="G62" s="103">
        <f t="shared" si="5"/>
        <v>210035</v>
      </c>
      <c r="H62" s="826">
        <f>'3_Levels 1&amp;2'!C62</f>
        <v>2890</v>
      </c>
      <c r="I62" s="103">
        <f t="shared" si="6"/>
        <v>289000</v>
      </c>
      <c r="J62" s="103">
        <f t="shared" si="7"/>
        <v>499035</v>
      </c>
      <c r="K62" s="103">
        <f t="shared" si="8"/>
        <v>2275402</v>
      </c>
      <c r="M62" s="827"/>
      <c r="N62" s="828"/>
      <c r="O62" s="827"/>
      <c r="P62" s="827"/>
    </row>
    <row r="63" spans="1:16" ht="15.6" customHeight="1" x14ac:dyDescent="0.2">
      <c r="A63" s="413">
        <v>57</v>
      </c>
      <c r="B63" s="414" t="s">
        <v>60</v>
      </c>
      <c r="C63" s="103">
        <v>764.51</v>
      </c>
      <c r="D63" s="103">
        <f>ROUND(C63*'3_Levels 1&amp;2'!C63,0)</f>
        <v>7033492</v>
      </c>
      <c r="E63" s="1386">
        <v>0</v>
      </c>
      <c r="F63" s="826">
        <f>'3_Levels 1&amp;2'!C63</f>
        <v>9200</v>
      </c>
      <c r="G63" s="103">
        <f t="shared" si="5"/>
        <v>668624</v>
      </c>
      <c r="H63" s="826">
        <f>'3_Levels 1&amp;2'!C63</f>
        <v>9200</v>
      </c>
      <c r="I63" s="103">
        <f t="shared" si="6"/>
        <v>920000</v>
      </c>
      <c r="J63" s="103">
        <f t="shared" si="7"/>
        <v>1588624</v>
      </c>
      <c r="K63" s="103">
        <f t="shared" si="8"/>
        <v>8622116</v>
      </c>
      <c r="M63" s="827"/>
      <c r="N63" s="828"/>
      <c r="O63" s="827"/>
      <c r="P63" s="827"/>
    </row>
    <row r="64" spans="1:16" ht="15.6" customHeight="1" x14ac:dyDescent="0.2">
      <c r="A64" s="413">
        <v>58</v>
      </c>
      <c r="B64" s="414" t="s">
        <v>61</v>
      </c>
      <c r="C64" s="103">
        <v>697.04</v>
      </c>
      <c r="D64" s="103">
        <f>ROUND(C64*'3_Levels 1&amp;2'!C64,0)</f>
        <v>5225012</v>
      </c>
      <c r="E64" s="1386">
        <v>0</v>
      </c>
      <c r="F64" s="826">
        <f>'3_Levels 1&amp;2'!C64</f>
        <v>7496</v>
      </c>
      <c r="G64" s="103">
        <f t="shared" si="5"/>
        <v>544783</v>
      </c>
      <c r="H64" s="826">
        <f>'3_Levels 1&amp;2'!C64</f>
        <v>7496</v>
      </c>
      <c r="I64" s="103">
        <f t="shared" si="6"/>
        <v>749600</v>
      </c>
      <c r="J64" s="103">
        <f t="shared" si="7"/>
        <v>1294383</v>
      </c>
      <c r="K64" s="103">
        <f t="shared" si="8"/>
        <v>6519395</v>
      </c>
      <c r="M64" s="827"/>
      <c r="N64" s="828"/>
      <c r="O64" s="827"/>
      <c r="P64" s="827"/>
    </row>
    <row r="65" spans="1:16" ht="15.6" customHeight="1" x14ac:dyDescent="0.2">
      <c r="A65" s="413">
        <v>59</v>
      </c>
      <c r="B65" s="414" t="s">
        <v>62</v>
      </c>
      <c r="C65" s="103">
        <v>689.52</v>
      </c>
      <c r="D65" s="103">
        <f>ROUND(C65*'3_Levels 1&amp;2'!C65,0)</f>
        <v>3249018</v>
      </c>
      <c r="E65" s="1386">
        <v>0</v>
      </c>
      <c r="F65" s="826">
        <f>'3_Levels 1&amp;2'!C65</f>
        <v>4712</v>
      </c>
      <c r="G65" s="103">
        <f t="shared" si="5"/>
        <v>342452</v>
      </c>
      <c r="H65" s="826">
        <f>'3_Levels 1&amp;2'!C65</f>
        <v>4712</v>
      </c>
      <c r="I65" s="103">
        <f t="shared" si="6"/>
        <v>471200</v>
      </c>
      <c r="J65" s="103">
        <f t="shared" si="7"/>
        <v>813652</v>
      </c>
      <c r="K65" s="103">
        <f t="shared" si="8"/>
        <v>4062670</v>
      </c>
      <c r="M65" s="827"/>
      <c r="N65" s="828"/>
      <c r="O65" s="827"/>
      <c r="P65" s="827"/>
    </row>
    <row r="66" spans="1:16" ht="15.6" customHeight="1" x14ac:dyDescent="0.2">
      <c r="A66" s="403">
        <v>60</v>
      </c>
      <c r="B66" s="404" t="s">
        <v>63</v>
      </c>
      <c r="C66" s="379">
        <v>594.04</v>
      </c>
      <c r="D66" s="379">
        <f>ROUND(C66*'3_Levels 1&amp;2'!C66,0)</f>
        <v>3162669</v>
      </c>
      <c r="E66" s="1387">
        <v>0</v>
      </c>
      <c r="F66" s="829">
        <f>'3_Levels 1&amp;2'!C66</f>
        <v>5324</v>
      </c>
      <c r="G66" s="379">
        <f t="shared" si="5"/>
        <v>386930</v>
      </c>
      <c r="H66" s="829">
        <f>'3_Levels 1&amp;2'!C66</f>
        <v>5324</v>
      </c>
      <c r="I66" s="379">
        <f t="shared" si="6"/>
        <v>532400</v>
      </c>
      <c r="J66" s="379">
        <f t="shared" si="7"/>
        <v>919330</v>
      </c>
      <c r="K66" s="379">
        <f t="shared" si="8"/>
        <v>4081999</v>
      </c>
      <c r="M66" s="827"/>
      <c r="N66" s="828"/>
      <c r="O66" s="827"/>
      <c r="P66" s="827"/>
    </row>
    <row r="67" spans="1:16" ht="15.6" customHeight="1" x14ac:dyDescent="0.2">
      <c r="A67" s="413">
        <v>61</v>
      </c>
      <c r="B67" s="414" t="s">
        <v>64</v>
      </c>
      <c r="C67" s="103">
        <v>833.70999999999992</v>
      </c>
      <c r="D67" s="830">
        <f>ROUND(C67*'3_Levels 1&amp;2'!C67,0)</f>
        <v>3322334</v>
      </c>
      <c r="E67" s="1386">
        <v>0</v>
      </c>
      <c r="F67" s="826">
        <f>'3_Levels 1&amp;2'!C67</f>
        <v>3985</v>
      </c>
      <c r="G67" s="103">
        <f t="shared" si="5"/>
        <v>289616</v>
      </c>
      <c r="H67" s="826">
        <f>'3_Levels 1&amp;2'!C67</f>
        <v>3985</v>
      </c>
      <c r="I67" s="103">
        <f t="shared" si="6"/>
        <v>398500</v>
      </c>
      <c r="J67" s="103">
        <f t="shared" si="7"/>
        <v>688116</v>
      </c>
      <c r="K67" s="103">
        <f t="shared" si="8"/>
        <v>4010450</v>
      </c>
      <c r="M67" s="827"/>
      <c r="N67" s="828"/>
      <c r="O67" s="827"/>
      <c r="P67" s="827"/>
    </row>
    <row r="68" spans="1:16" ht="15.6" customHeight="1" x14ac:dyDescent="0.2">
      <c r="A68" s="413">
        <v>62</v>
      </c>
      <c r="B68" s="414" t="s">
        <v>65</v>
      </c>
      <c r="C68" s="103">
        <v>516.08000000000004</v>
      </c>
      <c r="D68" s="103">
        <f>ROUND(C68*'3_Levels 1&amp;2'!C68,0)</f>
        <v>921719</v>
      </c>
      <c r="E68" s="1386">
        <v>0</v>
      </c>
      <c r="F68" s="826">
        <f>'3_Levels 1&amp;2'!C68</f>
        <v>1786</v>
      </c>
      <c r="G68" s="103">
        <f t="shared" si="5"/>
        <v>129800</v>
      </c>
      <c r="H68" s="826">
        <f>'3_Levels 1&amp;2'!C68</f>
        <v>1786</v>
      </c>
      <c r="I68" s="103">
        <f t="shared" si="6"/>
        <v>178600</v>
      </c>
      <c r="J68" s="103">
        <f t="shared" si="7"/>
        <v>308400</v>
      </c>
      <c r="K68" s="103">
        <f t="shared" si="8"/>
        <v>1230119</v>
      </c>
      <c r="M68" s="827"/>
      <c r="N68" s="828"/>
      <c r="O68" s="827"/>
      <c r="P68" s="827"/>
    </row>
    <row r="69" spans="1:16" ht="15.6" customHeight="1" x14ac:dyDescent="0.2">
      <c r="A69" s="413">
        <v>63</v>
      </c>
      <c r="B69" s="414" t="s">
        <v>66</v>
      </c>
      <c r="C69" s="103">
        <v>756.79</v>
      </c>
      <c r="D69" s="103">
        <f>ROUND(C69*'3_Levels 1&amp;2'!C69,0)</f>
        <v>1574880</v>
      </c>
      <c r="E69" s="1386">
        <v>680156</v>
      </c>
      <c r="F69" s="826"/>
      <c r="G69" s="103">
        <f t="shared" si="5"/>
        <v>0</v>
      </c>
      <c r="H69" s="826">
        <f>'3_Levels 1&amp;2'!C69</f>
        <v>2081</v>
      </c>
      <c r="I69" s="103">
        <f t="shared" si="6"/>
        <v>208100</v>
      </c>
      <c r="J69" s="103">
        <f t="shared" si="7"/>
        <v>888256</v>
      </c>
      <c r="K69" s="103">
        <f t="shared" si="8"/>
        <v>2463136</v>
      </c>
      <c r="M69" s="827"/>
      <c r="N69" s="828"/>
      <c r="O69" s="827"/>
      <c r="P69" s="827"/>
    </row>
    <row r="70" spans="1:16" ht="15.6" customHeight="1" x14ac:dyDescent="0.2">
      <c r="A70" s="413">
        <v>64</v>
      </c>
      <c r="B70" s="414" t="s">
        <v>67</v>
      </c>
      <c r="C70" s="103">
        <v>592.66</v>
      </c>
      <c r="D70" s="103">
        <f>ROUND(C70*'3_Levels 1&amp;2'!C70,0)</f>
        <v>1124869</v>
      </c>
      <c r="E70" s="1386">
        <v>0</v>
      </c>
      <c r="F70" s="826">
        <f>'3_Levels 1&amp;2'!C70</f>
        <v>1898</v>
      </c>
      <c r="G70" s="103">
        <f t="shared" si="5"/>
        <v>137940</v>
      </c>
      <c r="H70" s="826">
        <f>'3_Levels 1&amp;2'!C70</f>
        <v>1898</v>
      </c>
      <c r="I70" s="103">
        <f t="shared" si="6"/>
        <v>189800</v>
      </c>
      <c r="J70" s="103">
        <f t="shared" si="7"/>
        <v>327740</v>
      </c>
      <c r="K70" s="103">
        <f t="shared" si="8"/>
        <v>1452609</v>
      </c>
      <c r="M70" s="827"/>
      <c r="N70" s="828"/>
      <c r="O70" s="827"/>
      <c r="P70" s="827"/>
    </row>
    <row r="71" spans="1:16" ht="15.6" customHeight="1" x14ac:dyDescent="0.2">
      <c r="A71" s="403">
        <v>65</v>
      </c>
      <c r="B71" s="404" t="s">
        <v>68</v>
      </c>
      <c r="C71" s="379">
        <v>829.12</v>
      </c>
      <c r="D71" s="379">
        <f>ROUND(C71*'3_Levels 1&amp;2'!C71,0)</f>
        <v>6482889</v>
      </c>
      <c r="E71" s="1387">
        <v>0</v>
      </c>
      <c r="F71" s="829">
        <f>'3_Levels 1&amp;2'!C71</f>
        <v>7819</v>
      </c>
      <c r="G71" s="379">
        <f>ROUND($G$3*F71,0)</f>
        <v>568258</v>
      </c>
      <c r="H71" s="829">
        <f>'3_Levels 1&amp;2'!C71</f>
        <v>7819</v>
      </c>
      <c r="I71" s="379">
        <f>ROUND(H71*$I$3,0)</f>
        <v>781900</v>
      </c>
      <c r="J71" s="379">
        <f>E71+G71+I71</f>
        <v>1350158</v>
      </c>
      <c r="K71" s="379">
        <f t="shared" si="8"/>
        <v>7833047</v>
      </c>
      <c r="M71" s="827"/>
      <c r="N71" s="828"/>
      <c r="O71" s="827"/>
      <c r="P71" s="827"/>
    </row>
    <row r="72" spans="1:16" ht="15.6" customHeight="1" x14ac:dyDescent="0.2">
      <c r="A72" s="413">
        <v>66</v>
      </c>
      <c r="B72" s="414" t="s">
        <v>69</v>
      </c>
      <c r="C72" s="103">
        <v>730.06</v>
      </c>
      <c r="D72" s="830">
        <f>ROUND(C72*'3_Levels 1&amp;2'!C72,0)</f>
        <v>1341850</v>
      </c>
      <c r="E72" s="1386">
        <v>0</v>
      </c>
      <c r="F72" s="826">
        <f>'3_Levels 1&amp;2'!C72</f>
        <v>1838</v>
      </c>
      <c r="G72" s="103">
        <f>ROUND($G$3*F72,0)</f>
        <v>133580</v>
      </c>
      <c r="H72" s="826">
        <f>'3_Levels 1&amp;2'!C72</f>
        <v>1838</v>
      </c>
      <c r="I72" s="103">
        <f>ROUND(H72*$I$3,0)</f>
        <v>183800</v>
      </c>
      <c r="J72" s="103">
        <f>E72+G72+I72</f>
        <v>317380</v>
      </c>
      <c r="K72" s="103">
        <f t="shared" si="8"/>
        <v>1659230</v>
      </c>
      <c r="M72" s="827"/>
      <c r="N72" s="828"/>
      <c r="O72" s="827"/>
      <c r="P72" s="827"/>
    </row>
    <row r="73" spans="1:16" ht="15.6" customHeight="1" x14ac:dyDescent="0.2">
      <c r="A73" s="413">
        <v>67</v>
      </c>
      <c r="B73" s="414" t="s">
        <v>3</v>
      </c>
      <c r="C73" s="103">
        <v>715.61</v>
      </c>
      <c r="D73" s="103">
        <f>ROUND(C73*'3_Levels 1&amp;2'!C73,0)</f>
        <v>3854275</v>
      </c>
      <c r="E73" s="1386">
        <v>0</v>
      </c>
      <c r="F73" s="826">
        <f>'3_Levels 1&amp;2'!C73</f>
        <v>5386</v>
      </c>
      <c r="G73" s="103">
        <f>ROUND($G$3*F73,0)</f>
        <v>391436</v>
      </c>
      <c r="H73" s="826">
        <f>'3_Levels 1&amp;2'!C73</f>
        <v>5386</v>
      </c>
      <c r="I73" s="103">
        <f>ROUND(H73*$I$3,0)</f>
        <v>538600</v>
      </c>
      <c r="J73" s="103">
        <f>E73+G73+I73</f>
        <v>930036</v>
      </c>
      <c r="K73" s="103">
        <f t="shared" si="8"/>
        <v>4784311</v>
      </c>
      <c r="M73" s="827"/>
      <c r="N73" s="828"/>
      <c r="O73" s="827"/>
      <c r="P73" s="827"/>
    </row>
    <row r="74" spans="1:16" ht="15.6" customHeight="1" x14ac:dyDescent="0.2">
      <c r="A74" s="413">
        <v>68</v>
      </c>
      <c r="B74" s="414" t="s">
        <v>2</v>
      </c>
      <c r="C74" s="103">
        <v>798.7</v>
      </c>
      <c r="D74" s="103">
        <f>ROUND(C74*'3_Levels 1&amp;2'!C74,0)</f>
        <v>1188466</v>
      </c>
      <c r="E74" s="1386">
        <v>0</v>
      </c>
      <c r="F74" s="826">
        <f>'3_Levels 1&amp;2'!C74</f>
        <v>1488</v>
      </c>
      <c r="G74" s="103">
        <f>ROUND($G$3*F74,0)</f>
        <v>108143</v>
      </c>
      <c r="H74" s="826">
        <f>'3_Levels 1&amp;2'!C74</f>
        <v>1488</v>
      </c>
      <c r="I74" s="103">
        <f>ROUND(H74*$I$3,0)</f>
        <v>148800</v>
      </c>
      <c r="J74" s="103">
        <f>E74+G74+I74</f>
        <v>256943</v>
      </c>
      <c r="K74" s="103">
        <f t="shared" si="8"/>
        <v>1445409</v>
      </c>
      <c r="M74" s="827"/>
      <c r="N74" s="828"/>
      <c r="O74" s="827"/>
      <c r="P74" s="827"/>
    </row>
    <row r="75" spans="1:16" ht="15.6" customHeight="1" x14ac:dyDescent="0.2">
      <c r="A75" s="417">
        <v>69</v>
      </c>
      <c r="B75" s="418" t="s">
        <v>91</v>
      </c>
      <c r="C75" s="385">
        <v>705.67</v>
      </c>
      <c r="D75" s="385">
        <f>ROUND(C75*'3_Levels 1&amp;2'!C75,0)</f>
        <v>3420382</v>
      </c>
      <c r="E75" s="1388">
        <v>0</v>
      </c>
      <c r="F75" s="832">
        <f>'3_Levels 1&amp;2'!C75</f>
        <v>4847</v>
      </c>
      <c r="G75" s="385">
        <f>ROUND($G$3*F75,0)</f>
        <v>352263</v>
      </c>
      <c r="H75" s="832">
        <f>'3_Levels 1&amp;2'!C75</f>
        <v>4847</v>
      </c>
      <c r="I75" s="385">
        <f>ROUND(H75*$I$3,0)</f>
        <v>484700</v>
      </c>
      <c r="J75" s="385">
        <f>E75+G75+I75</f>
        <v>836963</v>
      </c>
      <c r="K75" s="385">
        <f t="shared" si="8"/>
        <v>4257345</v>
      </c>
      <c r="M75" s="827"/>
      <c r="N75" s="828"/>
      <c r="O75" s="827"/>
      <c r="P75" s="827"/>
    </row>
    <row r="76" spans="1:16" s="105" customFormat="1" ht="15.6" customHeight="1" thickBot="1" x14ac:dyDescent="0.25">
      <c r="A76" s="833"/>
      <c r="B76" s="834" t="s">
        <v>70</v>
      </c>
      <c r="C76" s="109">
        <f>ROUND(D76/'3_Levels 1&amp;2'!C76,2)</f>
        <v>705.94</v>
      </c>
      <c r="D76" s="514">
        <f t="shared" ref="D76:I76" si="9">SUM(D7:D75)</f>
        <v>461307664</v>
      </c>
      <c r="E76" s="1385">
        <f t="shared" si="9"/>
        <v>38336714</v>
      </c>
      <c r="F76" s="1389">
        <f t="shared" si="9"/>
        <v>529142</v>
      </c>
      <c r="G76" s="1385">
        <f t="shared" si="9"/>
        <v>38456216</v>
      </c>
      <c r="H76" s="835">
        <f t="shared" si="9"/>
        <v>653462</v>
      </c>
      <c r="I76" s="109">
        <f t="shared" si="9"/>
        <v>65346200</v>
      </c>
      <c r="J76" s="109">
        <f>SUM(J7:J75)</f>
        <v>142139130</v>
      </c>
      <c r="K76" s="109">
        <f>SUM(K7:K75)</f>
        <v>603446794</v>
      </c>
      <c r="M76" s="1001"/>
      <c r="N76" s="837"/>
      <c r="O76" s="836"/>
      <c r="P76" s="836"/>
    </row>
    <row r="77" spans="1:16" s="1320" customFormat="1" ht="15" customHeight="1" thickTop="1" x14ac:dyDescent="0.2">
      <c r="A77" s="417"/>
      <c r="B77" s="1646"/>
      <c r="C77" s="385"/>
      <c r="D77" s="385"/>
      <c r="E77" s="1388"/>
      <c r="F77" s="832"/>
      <c r="G77" s="385"/>
      <c r="H77" s="832"/>
      <c r="I77" s="385"/>
      <c r="J77" s="385"/>
      <c r="K77" s="385"/>
      <c r="M77" s="1324"/>
      <c r="O77" s="1325"/>
    </row>
    <row r="78" spans="1:16" s="1320" customFormat="1" ht="15" customHeight="1" thickBot="1" x14ac:dyDescent="0.25">
      <c r="A78" s="833"/>
      <c r="B78" s="834"/>
      <c r="C78" s="109"/>
      <c r="D78" s="514"/>
      <c r="E78" s="1385"/>
      <c r="F78" s="1389"/>
      <c r="G78" s="1385"/>
      <c r="H78" s="835"/>
      <c r="I78" s="109"/>
      <c r="J78" s="109"/>
      <c r="K78" s="109"/>
      <c r="M78" s="523"/>
      <c r="O78" s="1325"/>
    </row>
    <row r="79" spans="1:16" s="1320" customFormat="1" ht="19.149999999999999" customHeight="1" thickTop="1" x14ac:dyDescent="0.2">
      <c r="A79" s="356"/>
      <c r="B79" s="599"/>
      <c r="C79" s="517"/>
      <c r="D79" s="1319"/>
      <c r="E79" s="356"/>
      <c r="F79" s="356"/>
      <c r="G79" s="356"/>
      <c r="H79" s="356"/>
      <c r="I79" s="356"/>
      <c r="M79" s="523"/>
      <c r="O79" s="1325"/>
    </row>
    <row r="80" spans="1:16" s="167" customFormat="1" ht="12.75" customHeight="1" x14ac:dyDescent="0.2">
      <c r="A80" s="839"/>
      <c r="B80" s="840"/>
      <c r="C80" s="519"/>
      <c r="F80" s="365"/>
      <c r="G80" s="365"/>
      <c r="L80" s="517"/>
      <c r="M80" s="517"/>
      <c r="O80" s="517"/>
      <c r="P80" s="517"/>
    </row>
    <row r="81" spans="1:15" s="167" customFormat="1" x14ac:dyDescent="0.2">
      <c r="A81" s="839"/>
      <c r="B81" s="841"/>
      <c r="C81" s="365"/>
      <c r="D81" s="523"/>
      <c r="E81" s="365"/>
      <c r="F81" s="365"/>
      <c r="G81" s="365"/>
      <c r="J81" s="519"/>
      <c r="K81" s="1321"/>
      <c r="O81" s="1326"/>
    </row>
    <row r="82" spans="1:15" s="167" customFormat="1" ht="15.6" customHeight="1" x14ac:dyDescent="0.2">
      <c r="A82" s="839"/>
      <c r="B82" s="841"/>
      <c r="C82" s="523"/>
      <c r="D82" s="365"/>
      <c r="E82" s="365"/>
      <c r="F82" s="365"/>
      <c r="G82" s="365"/>
      <c r="J82" s="1322"/>
      <c r="K82" s="1323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2">
    <mergeCell ref="A1:B3"/>
    <mergeCell ref="C2:C3"/>
    <mergeCell ref="D2:D3"/>
    <mergeCell ref="E1:G1"/>
    <mergeCell ref="E2:E3"/>
    <mergeCell ref="C1:D1"/>
    <mergeCell ref="N2:N3"/>
    <mergeCell ref="J1:J3"/>
    <mergeCell ref="F2:F3"/>
    <mergeCell ref="K1:K3"/>
    <mergeCell ref="H2:H3"/>
    <mergeCell ref="H1:I1"/>
  </mergeCells>
  <phoneticPr fontId="0" type="noConversion"/>
  <printOptions horizontalCentered="1"/>
  <pageMargins left="0.25" right="0.24" top="0.9" bottom="0.5" header="0.3" footer="0.3"/>
  <pageSetup paperSize="5" scale="73" firstPageNumber="32" fitToWidth="0" fitToHeight="0" orientation="portrait" r:id="rId2"/>
  <headerFooter alignWithMargins="0">
    <oddHeader>&amp;L&amp;"Arial,Bold"&amp;18&amp;K000000Table 3A: FY2022-23 Budget Letter July 2022
Level 3 Legislative Allocations</oddHeader>
    <oddFooter>&amp;R&amp;P</oddFooter>
  </headerFooter>
  <colBreaks count="1" manualBreakCount="1">
    <brk id="7" max="75" man="1"/>
  </colBreaks>
  <ignoredErrors>
    <ignoredError sqref="G7:G7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H144"/>
  <sheetViews>
    <sheetView zoomScaleNormal="100" zoomScaleSheetLayoutView="75" workbookViewId="0">
      <pane xSplit="3" ySplit="6" topLeftCell="D7" activePane="bottomRight" state="frozen"/>
      <selection activeCell="L68" sqref="L68"/>
      <selection pane="topRight" activeCell="L68" sqref="L68"/>
      <selection pane="bottomLeft" activeCell="L68" sqref="L68"/>
      <selection pane="bottomRight" activeCell="D7" sqref="D7"/>
    </sheetView>
  </sheetViews>
  <sheetFormatPr defaultColWidth="9.140625" defaultRowHeight="12.75" x14ac:dyDescent="0.2"/>
  <cols>
    <col min="1" max="1" width="9" style="92" bestFit="1" customWidth="1"/>
    <col min="2" max="2" width="9" style="92" hidden="1" customWidth="1"/>
    <col min="3" max="3" width="36.28515625" style="91" customWidth="1"/>
    <col min="4" max="4" width="14.140625" style="89" customWidth="1"/>
    <col min="5" max="5" width="14.42578125" style="89" customWidth="1"/>
    <col min="6" max="7" width="12.7109375" style="91" customWidth="1"/>
    <col min="8" max="10" width="12.7109375" style="89" customWidth="1"/>
    <col min="11" max="11" width="12.5703125" style="89" customWidth="1"/>
    <col min="12" max="12" width="16.140625" style="91" bestFit="1" customWidth="1"/>
    <col min="13" max="13" width="16.7109375" style="91" bestFit="1" customWidth="1"/>
    <col min="14" max="14" width="12" style="91" customWidth="1"/>
    <col min="15" max="15" width="15.42578125" style="91" bestFit="1" customWidth="1"/>
    <col min="16" max="16" width="12.42578125" style="91" bestFit="1" customWidth="1"/>
    <col min="17" max="17" width="15.42578125" style="91" bestFit="1" customWidth="1"/>
    <col min="18" max="22" width="12.85546875" style="91" customWidth="1"/>
    <col min="23" max="23" width="15.7109375" style="91" bestFit="1" customWidth="1"/>
    <col min="24" max="24" width="12.85546875" style="91" customWidth="1"/>
    <col min="25" max="25" width="16.140625" style="91" bestFit="1" customWidth="1"/>
    <col min="26" max="26" width="14.5703125" style="91" customWidth="1"/>
    <col min="27" max="27" width="16.140625" style="91" bestFit="1" customWidth="1"/>
    <col min="28" max="28" width="19.140625" style="91" bestFit="1" customWidth="1"/>
    <col min="29" max="29" width="15.7109375" style="91" bestFit="1" customWidth="1"/>
    <col min="30" max="37" width="12.85546875" style="91" customWidth="1"/>
    <col min="38" max="40" width="14.5703125" style="91" customWidth="1"/>
    <col min="41" max="41" width="17.28515625" style="91" customWidth="1"/>
    <col min="42" max="42" width="12.85546875" style="91" customWidth="1"/>
    <col min="43" max="43" width="16.140625" style="91" bestFit="1" customWidth="1"/>
    <col min="44" max="44" width="16.7109375" style="91" bestFit="1" customWidth="1"/>
    <col min="45" max="45" width="17.140625" style="91" bestFit="1" customWidth="1"/>
    <col min="46" max="46" width="12.85546875" style="91" customWidth="1"/>
    <col min="47" max="47" width="15.7109375" style="91" bestFit="1" customWidth="1"/>
    <col min="48" max="48" width="16.7109375" style="91" bestFit="1" customWidth="1"/>
    <col min="49" max="49" width="15.7109375" style="91" bestFit="1" customWidth="1"/>
    <col min="50" max="50" width="14.5703125" style="91" customWidth="1"/>
    <col min="51" max="51" width="16.140625" style="91" bestFit="1" customWidth="1"/>
    <col min="52" max="52" width="15.5703125" style="91" customWidth="1"/>
    <col min="53" max="53" width="16.140625" style="91" bestFit="1" customWidth="1"/>
    <col min="54" max="55" width="16.140625" style="91" customWidth="1"/>
    <col min="56" max="56" width="18.5703125" style="89" customWidth="1"/>
    <col min="57" max="57" width="7" customWidth="1"/>
    <col min="58" max="58" width="9.140625" customWidth="1"/>
    <col min="59" max="59" width="0" style="89" hidden="1" customWidth="1"/>
    <col min="60" max="60" width="12.7109375" style="89" hidden="1" customWidth="1"/>
    <col min="61" max="16384" width="9.140625" style="89"/>
  </cols>
  <sheetData>
    <row r="1" spans="1:60" ht="32.25" customHeight="1" x14ac:dyDescent="0.2">
      <c r="A1" s="2054" t="s">
        <v>1075</v>
      </c>
      <c r="B1" s="2054"/>
      <c r="C1" s="2054"/>
      <c r="D1" s="2059" t="s">
        <v>1179</v>
      </c>
      <c r="E1" s="2059"/>
      <c r="F1" s="2060" t="s">
        <v>1180</v>
      </c>
      <c r="G1" s="2060"/>
      <c r="H1" s="2060"/>
      <c r="I1" s="2060"/>
      <c r="J1" s="2060"/>
      <c r="K1" s="2066" t="s">
        <v>387</v>
      </c>
      <c r="L1" s="2066"/>
      <c r="M1" s="2041" t="s">
        <v>1752</v>
      </c>
      <c r="N1" s="2058" t="s">
        <v>351</v>
      </c>
      <c r="O1" s="2058"/>
      <c r="P1" s="2058"/>
      <c r="Q1" s="2058"/>
      <c r="R1" s="2042" t="s">
        <v>1160</v>
      </c>
      <c r="S1" s="2043"/>
      <c r="T1" s="2043"/>
      <c r="U1" s="2043"/>
      <c r="V1" s="2043"/>
      <c r="W1" s="2043"/>
      <c r="X1" s="2043"/>
      <c r="Y1" s="2044"/>
      <c r="Z1" s="2045" t="s">
        <v>1160</v>
      </c>
      <c r="AA1" s="2046"/>
      <c r="AB1" s="2046"/>
      <c r="AC1" s="2047"/>
      <c r="AD1" s="2048" t="s">
        <v>1161</v>
      </c>
      <c r="AE1" s="2049"/>
      <c r="AF1" s="2049"/>
      <c r="AG1" s="2049"/>
      <c r="AH1" s="2049"/>
      <c r="AI1" s="2049"/>
      <c r="AJ1" s="2049"/>
      <c r="AK1" s="2050"/>
      <c r="AL1" s="2037" t="s">
        <v>1161</v>
      </c>
      <c r="AM1" s="2038"/>
      <c r="AN1" s="2038"/>
      <c r="AO1" s="2039"/>
      <c r="AP1" s="2029" t="s">
        <v>1735</v>
      </c>
      <c r="AQ1" s="2030"/>
      <c r="AR1" s="2030"/>
      <c r="AS1" s="2030"/>
      <c r="AT1" s="2030"/>
      <c r="AU1" s="2030"/>
      <c r="AV1" s="2030"/>
      <c r="AW1" s="2031"/>
      <c r="AX1" s="2032" t="s">
        <v>1735</v>
      </c>
      <c r="AY1" s="2033"/>
      <c r="AZ1" s="2033"/>
      <c r="BA1" s="2034"/>
      <c r="BB1" s="2026" t="s">
        <v>1740</v>
      </c>
      <c r="BC1" s="2027"/>
      <c r="BD1" s="2055" t="s">
        <v>797</v>
      </c>
    </row>
    <row r="2" spans="1:60" ht="103.5" customHeight="1" x14ac:dyDescent="0.2">
      <c r="A2" s="2054"/>
      <c r="B2" s="2054"/>
      <c r="C2" s="2054"/>
      <c r="D2" s="2040" t="s">
        <v>1753</v>
      </c>
      <c r="E2" s="699" t="s">
        <v>570</v>
      </c>
      <c r="F2" s="2056" t="s">
        <v>1749</v>
      </c>
      <c r="G2" s="701" t="s">
        <v>568</v>
      </c>
      <c r="H2" s="2056" t="s">
        <v>1750</v>
      </c>
      <c r="I2" s="701" t="s">
        <v>798</v>
      </c>
      <c r="J2" s="2056" t="s">
        <v>569</v>
      </c>
      <c r="K2" s="2061" t="s">
        <v>1624</v>
      </c>
      <c r="L2" s="871" t="s">
        <v>1547</v>
      </c>
      <c r="M2" s="2041"/>
      <c r="N2" s="2057" t="s">
        <v>1747</v>
      </c>
      <c r="O2" s="702" t="s">
        <v>414</v>
      </c>
      <c r="P2" s="2057" t="s">
        <v>1751</v>
      </c>
      <c r="Q2" s="2057" t="s">
        <v>414</v>
      </c>
      <c r="R2" s="1401" t="s">
        <v>1575</v>
      </c>
      <c r="S2" s="1416" t="s">
        <v>982</v>
      </c>
      <c r="T2" s="1417" t="s">
        <v>1631</v>
      </c>
      <c r="U2" s="2062" t="s">
        <v>983</v>
      </c>
      <c r="V2" s="1418" t="s">
        <v>1577</v>
      </c>
      <c r="W2" s="1416" t="s">
        <v>982</v>
      </c>
      <c r="X2" s="1417" t="s">
        <v>1631</v>
      </c>
      <c r="Y2" s="2064" t="s">
        <v>983</v>
      </c>
      <c r="Z2" s="1419" t="s">
        <v>984</v>
      </c>
      <c r="AA2" s="2051" t="s">
        <v>985</v>
      </c>
      <c r="AB2" s="2051" t="s">
        <v>1736</v>
      </c>
      <c r="AC2" s="2051" t="s">
        <v>1737</v>
      </c>
      <c r="AD2" s="1403" t="s">
        <v>1575</v>
      </c>
      <c r="AE2" s="1410" t="s">
        <v>982</v>
      </c>
      <c r="AF2" s="1410" t="s">
        <v>1631</v>
      </c>
      <c r="AG2" s="2036" t="s">
        <v>983</v>
      </c>
      <c r="AH2" s="1404" t="s">
        <v>1577</v>
      </c>
      <c r="AI2" s="1410" t="s">
        <v>982</v>
      </c>
      <c r="AJ2" s="1410" t="s">
        <v>1631</v>
      </c>
      <c r="AK2" s="2036" t="s">
        <v>983</v>
      </c>
      <c r="AL2" s="1410" t="s">
        <v>984</v>
      </c>
      <c r="AM2" s="2036" t="s">
        <v>985</v>
      </c>
      <c r="AN2" s="2036" t="s">
        <v>986</v>
      </c>
      <c r="AO2" s="2036" t="s">
        <v>1737</v>
      </c>
      <c r="AP2" s="1712" t="s">
        <v>1575</v>
      </c>
      <c r="AQ2" s="1713" t="s">
        <v>982</v>
      </c>
      <c r="AR2" s="1713" t="s">
        <v>1631</v>
      </c>
      <c r="AS2" s="2035" t="s">
        <v>983</v>
      </c>
      <c r="AT2" s="1714" t="s">
        <v>1577</v>
      </c>
      <c r="AU2" s="1713" t="s">
        <v>982</v>
      </c>
      <c r="AV2" s="1713" t="s">
        <v>1631</v>
      </c>
      <c r="AW2" s="2035" t="s">
        <v>983</v>
      </c>
      <c r="AX2" s="1713" t="s">
        <v>984</v>
      </c>
      <c r="AY2" s="2035" t="s">
        <v>985</v>
      </c>
      <c r="AZ2" s="2035" t="s">
        <v>1736</v>
      </c>
      <c r="BA2" s="2035" t="s">
        <v>1737</v>
      </c>
      <c r="BB2" s="2028" t="s">
        <v>1745</v>
      </c>
      <c r="BC2" s="1715" t="s">
        <v>1741</v>
      </c>
      <c r="BD2" s="2055"/>
      <c r="BG2" s="2052" t="s">
        <v>1623</v>
      </c>
      <c r="BH2" s="697" t="s">
        <v>415</v>
      </c>
    </row>
    <row r="3" spans="1:60" ht="17.25" customHeight="1" x14ac:dyDescent="0.2">
      <c r="A3" s="2054"/>
      <c r="B3" s="2054"/>
      <c r="C3" s="2054"/>
      <c r="D3" s="2040"/>
      <c r="E3" s="603">
        <v>21000</v>
      </c>
      <c r="F3" s="2056"/>
      <c r="G3" s="604">
        <v>6000</v>
      </c>
      <c r="H3" s="2056"/>
      <c r="I3" s="604">
        <v>4000</v>
      </c>
      <c r="J3" s="2056"/>
      <c r="K3" s="2061"/>
      <c r="L3" s="605">
        <f>ROUND(0.06*'3_Levels 1&amp;2'!$Q$1,0)</f>
        <v>241</v>
      </c>
      <c r="M3" s="1412">
        <v>12000000</v>
      </c>
      <c r="N3" s="2057"/>
      <c r="O3" s="703">
        <v>70</v>
      </c>
      <c r="P3" s="2057"/>
      <c r="Q3" s="2057"/>
      <c r="R3" s="1413" t="s">
        <v>1576</v>
      </c>
      <c r="S3" s="1414">
        <v>1000</v>
      </c>
      <c r="T3" s="1415">
        <v>0.248</v>
      </c>
      <c r="U3" s="2063"/>
      <c r="V3" s="1413" t="s">
        <v>1576</v>
      </c>
      <c r="W3" s="1414">
        <v>500</v>
      </c>
      <c r="X3" s="1415">
        <v>0.27600000000000002</v>
      </c>
      <c r="Y3" s="2065"/>
      <c r="Z3" s="1413" t="s">
        <v>1576</v>
      </c>
      <c r="AA3" s="2051"/>
      <c r="AB3" s="2051"/>
      <c r="AC3" s="2051"/>
      <c r="AD3" s="1402" t="s">
        <v>1576</v>
      </c>
      <c r="AE3" s="1402">
        <v>800</v>
      </c>
      <c r="AF3" s="1411">
        <v>0.248</v>
      </c>
      <c r="AG3" s="2036"/>
      <c r="AH3" s="1402" t="s">
        <v>1576</v>
      </c>
      <c r="AI3" s="1402">
        <v>400</v>
      </c>
      <c r="AJ3" s="1411">
        <v>0.27600000000000002</v>
      </c>
      <c r="AK3" s="2036"/>
      <c r="AL3" s="1402" t="s">
        <v>1576</v>
      </c>
      <c r="AM3" s="2036"/>
      <c r="AN3" s="2036"/>
      <c r="AO3" s="2036"/>
      <c r="AP3" s="1710" t="s">
        <v>1576</v>
      </c>
      <c r="AQ3" s="1710">
        <v>1500</v>
      </c>
      <c r="AR3" s="1711">
        <v>0.248</v>
      </c>
      <c r="AS3" s="2035"/>
      <c r="AT3" s="1710" t="s">
        <v>1576</v>
      </c>
      <c r="AU3" s="1710">
        <v>750</v>
      </c>
      <c r="AV3" s="1711">
        <v>0.27600000000000002</v>
      </c>
      <c r="AW3" s="2035"/>
      <c r="AX3" s="1710" t="s">
        <v>1576</v>
      </c>
      <c r="AY3" s="2035"/>
      <c r="AZ3" s="2035"/>
      <c r="BA3" s="2035"/>
      <c r="BB3" s="2028"/>
      <c r="BC3" s="1716">
        <v>2000</v>
      </c>
      <c r="BD3" s="2055"/>
      <c r="BG3" s="2053"/>
      <c r="BH3" s="605">
        <f>ROUND(0.06*'3_Levels 1&amp;2'!$Q$1,0)</f>
        <v>241</v>
      </c>
    </row>
    <row r="4" spans="1:60" ht="13.35" customHeight="1" x14ac:dyDescent="0.2">
      <c r="A4" s="845"/>
      <c r="B4" s="847"/>
      <c r="C4" s="846"/>
      <c r="D4" s="606">
        <v>1</v>
      </c>
      <c r="E4" s="606">
        <f>D4+1</f>
        <v>2</v>
      </c>
      <c r="F4" s="606">
        <f t="shared" ref="F4:AO4" si="0">E4+1</f>
        <v>3</v>
      </c>
      <c r="G4" s="606">
        <f t="shared" si="0"/>
        <v>4</v>
      </c>
      <c r="H4" s="606">
        <f t="shared" si="0"/>
        <v>5</v>
      </c>
      <c r="I4" s="606">
        <f t="shared" si="0"/>
        <v>6</v>
      </c>
      <c r="J4" s="606">
        <f>I4+1</f>
        <v>7</v>
      </c>
      <c r="K4" s="606">
        <f t="shared" si="0"/>
        <v>8</v>
      </c>
      <c r="L4" s="606">
        <f t="shared" si="0"/>
        <v>9</v>
      </c>
      <c r="M4" s="606">
        <f t="shared" si="0"/>
        <v>10</v>
      </c>
      <c r="N4" s="606">
        <f t="shared" si="0"/>
        <v>11</v>
      </c>
      <c r="O4" s="606">
        <f t="shared" si="0"/>
        <v>12</v>
      </c>
      <c r="P4" s="606">
        <f t="shared" si="0"/>
        <v>13</v>
      </c>
      <c r="Q4" s="606">
        <f t="shared" si="0"/>
        <v>14</v>
      </c>
      <c r="R4" s="606">
        <f t="shared" si="0"/>
        <v>15</v>
      </c>
      <c r="S4" s="606">
        <f t="shared" si="0"/>
        <v>16</v>
      </c>
      <c r="T4" s="606">
        <f t="shared" si="0"/>
        <v>17</v>
      </c>
      <c r="U4" s="606">
        <f t="shared" si="0"/>
        <v>18</v>
      </c>
      <c r="V4" s="606">
        <f t="shared" si="0"/>
        <v>19</v>
      </c>
      <c r="W4" s="606">
        <f t="shared" si="0"/>
        <v>20</v>
      </c>
      <c r="X4" s="606">
        <f t="shared" si="0"/>
        <v>21</v>
      </c>
      <c r="Y4" s="606">
        <f t="shared" si="0"/>
        <v>22</v>
      </c>
      <c r="Z4" s="606">
        <f t="shared" si="0"/>
        <v>23</v>
      </c>
      <c r="AA4" s="606">
        <f t="shared" si="0"/>
        <v>24</v>
      </c>
      <c r="AB4" s="606">
        <f t="shared" si="0"/>
        <v>25</v>
      </c>
      <c r="AC4" s="606">
        <f t="shared" si="0"/>
        <v>26</v>
      </c>
      <c r="AD4" s="606">
        <f t="shared" si="0"/>
        <v>27</v>
      </c>
      <c r="AE4" s="606">
        <f t="shared" si="0"/>
        <v>28</v>
      </c>
      <c r="AF4" s="606">
        <f t="shared" si="0"/>
        <v>29</v>
      </c>
      <c r="AG4" s="606">
        <f t="shared" si="0"/>
        <v>30</v>
      </c>
      <c r="AH4" s="606">
        <f t="shared" si="0"/>
        <v>31</v>
      </c>
      <c r="AI4" s="606">
        <f t="shared" si="0"/>
        <v>32</v>
      </c>
      <c r="AJ4" s="606">
        <f t="shared" si="0"/>
        <v>33</v>
      </c>
      <c r="AK4" s="606">
        <f t="shared" si="0"/>
        <v>34</v>
      </c>
      <c r="AL4" s="606">
        <f t="shared" si="0"/>
        <v>35</v>
      </c>
      <c r="AM4" s="606">
        <f t="shared" si="0"/>
        <v>36</v>
      </c>
      <c r="AN4" s="606">
        <f t="shared" si="0"/>
        <v>37</v>
      </c>
      <c r="AO4" s="606">
        <f t="shared" si="0"/>
        <v>38</v>
      </c>
      <c r="AP4" s="606">
        <f t="shared" ref="AP4" si="1">AO4+1</f>
        <v>39</v>
      </c>
      <c r="AQ4" s="606">
        <f t="shared" ref="AQ4" si="2">AP4+1</f>
        <v>40</v>
      </c>
      <c r="AR4" s="606">
        <f t="shared" ref="AR4" si="3">AQ4+1</f>
        <v>41</v>
      </c>
      <c r="AS4" s="606">
        <f t="shared" ref="AS4" si="4">AR4+1</f>
        <v>42</v>
      </c>
      <c r="AT4" s="606">
        <f t="shared" ref="AT4" si="5">AS4+1</f>
        <v>43</v>
      </c>
      <c r="AU4" s="606">
        <f t="shared" ref="AU4" si="6">AT4+1</f>
        <v>44</v>
      </c>
      <c r="AV4" s="606">
        <f t="shared" ref="AV4" si="7">AU4+1</f>
        <v>45</v>
      </c>
      <c r="AW4" s="606">
        <f t="shared" ref="AW4" si="8">AV4+1</f>
        <v>46</v>
      </c>
      <c r="AX4" s="606">
        <f t="shared" ref="AX4" si="9">AW4+1</f>
        <v>47</v>
      </c>
      <c r="AY4" s="606">
        <f t="shared" ref="AY4" si="10">AX4+1</f>
        <v>48</v>
      </c>
      <c r="AZ4" s="606">
        <f t="shared" ref="AZ4" si="11">AY4+1</f>
        <v>49</v>
      </c>
      <c r="BA4" s="606">
        <f t="shared" ref="BA4" si="12">AZ4+1</f>
        <v>50</v>
      </c>
      <c r="BB4" s="1708">
        <f t="shared" ref="BB4" si="13">BA4+1</f>
        <v>51</v>
      </c>
      <c r="BC4" s="1708">
        <f t="shared" ref="BC4:BD4" si="14">BB4+1</f>
        <v>52</v>
      </c>
      <c r="BD4" s="606">
        <f t="shared" si="14"/>
        <v>53</v>
      </c>
      <c r="BG4" s="606"/>
      <c r="BH4" s="606">
        <f>$K4+1</f>
        <v>9</v>
      </c>
    </row>
    <row r="5" spans="1:60" s="762" customFormat="1" ht="22.5" hidden="1" x14ac:dyDescent="0.2">
      <c r="A5" s="759"/>
      <c r="B5" s="760"/>
      <c r="C5" s="764"/>
      <c r="D5" s="765" t="s">
        <v>737</v>
      </c>
      <c r="E5" s="763" t="s">
        <v>733</v>
      </c>
      <c r="F5" s="765" t="s">
        <v>737</v>
      </c>
      <c r="G5" s="763" t="s">
        <v>734</v>
      </c>
      <c r="H5" s="765" t="s">
        <v>737</v>
      </c>
      <c r="I5" s="763" t="s">
        <v>735</v>
      </c>
      <c r="J5" s="765" t="s">
        <v>593</v>
      </c>
      <c r="K5" s="765" t="s">
        <v>737</v>
      </c>
      <c r="L5" s="763" t="s">
        <v>736</v>
      </c>
      <c r="M5" s="765" t="s">
        <v>737</v>
      </c>
      <c r="N5" s="765" t="s">
        <v>830</v>
      </c>
      <c r="O5" s="763" t="s">
        <v>738</v>
      </c>
      <c r="P5" s="765" t="s">
        <v>737</v>
      </c>
      <c r="Q5" s="765" t="s">
        <v>593</v>
      </c>
      <c r="R5" s="1390"/>
      <c r="S5" s="1390"/>
      <c r="T5" s="1390"/>
      <c r="U5" s="1390"/>
      <c r="V5" s="1390"/>
      <c r="W5" s="1390"/>
      <c r="X5" s="1390"/>
      <c r="Y5" s="1390"/>
      <c r="Z5" s="1390"/>
      <c r="AA5" s="1390"/>
      <c r="AB5" s="1390"/>
      <c r="AC5" s="1390"/>
      <c r="AD5" s="1390"/>
      <c r="AE5" s="1390"/>
      <c r="AF5" s="1390"/>
      <c r="AG5" s="1390"/>
      <c r="AH5" s="1390"/>
      <c r="AI5" s="1390"/>
      <c r="AJ5" s="1390"/>
      <c r="AK5" s="1390"/>
      <c r="AL5" s="1390"/>
      <c r="AM5" s="1390"/>
      <c r="AN5" s="1390"/>
      <c r="AO5" s="1390"/>
      <c r="AP5" s="1390"/>
      <c r="AQ5" s="1390"/>
      <c r="AR5" s="1390"/>
      <c r="AS5" s="1390"/>
      <c r="AT5" s="1390"/>
      <c r="AU5" s="1390"/>
      <c r="AV5" s="1390"/>
      <c r="AW5" s="1390"/>
      <c r="AX5" s="1390"/>
      <c r="AY5" s="1390"/>
      <c r="AZ5" s="1390"/>
      <c r="BA5" s="1390"/>
      <c r="BB5" s="1390"/>
      <c r="BC5" s="1390"/>
      <c r="BD5" s="765" t="s">
        <v>593</v>
      </c>
      <c r="BE5" s="761"/>
      <c r="BF5" s="761"/>
      <c r="BG5" s="766"/>
    </row>
    <row r="6" spans="1:60" s="762" customFormat="1" ht="33.75" x14ac:dyDescent="0.2">
      <c r="A6" s="759"/>
      <c r="B6" s="760"/>
      <c r="C6" s="764"/>
      <c r="D6" s="765" t="s">
        <v>1040</v>
      </c>
      <c r="E6" s="763" t="s">
        <v>889</v>
      </c>
      <c r="F6" s="765" t="s">
        <v>727</v>
      </c>
      <c r="G6" s="763" t="s">
        <v>890</v>
      </c>
      <c r="H6" s="765" t="s">
        <v>728</v>
      </c>
      <c r="I6" s="763" t="s">
        <v>891</v>
      </c>
      <c r="J6" s="765" t="s">
        <v>729</v>
      </c>
      <c r="K6" s="765" t="s">
        <v>730</v>
      </c>
      <c r="L6" s="763" t="s">
        <v>1232</v>
      </c>
      <c r="M6" s="765" t="s">
        <v>731</v>
      </c>
      <c r="N6" s="765" t="s">
        <v>1040</v>
      </c>
      <c r="O6" s="763" t="s">
        <v>892</v>
      </c>
      <c r="P6" s="765" t="s">
        <v>1037</v>
      </c>
      <c r="Q6" s="765" t="s">
        <v>732</v>
      </c>
      <c r="R6" s="765" t="s">
        <v>1234</v>
      </c>
      <c r="S6" s="765" t="s">
        <v>1233</v>
      </c>
      <c r="T6" s="765" t="s">
        <v>1235</v>
      </c>
      <c r="U6" s="765" t="s">
        <v>1236</v>
      </c>
      <c r="V6" s="765" t="s">
        <v>1237</v>
      </c>
      <c r="W6" s="765" t="s">
        <v>1238</v>
      </c>
      <c r="X6" s="765" t="s">
        <v>1247</v>
      </c>
      <c r="Y6" s="765" t="s">
        <v>782</v>
      </c>
      <c r="Z6" s="765" t="s">
        <v>1239</v>
      </c>
      <c r="AA6" s="765" t="s">
        <v>791</v>
      </c>
      <c r="AB6" s="765" t="s">
        <v>1240</v>
      </c>
      <c r="AC6" s="765" t="s">
        <v>1241</v>
      </c>
      <c r="AD6" s="765" t="s">
        <v>1234</v>
      </c>
      <c r="AE6" s="765" t="s">
        <v>1242</v>
      </c>
      <c r="AF6" s="765" t="s">
        <v>1243</v>
      </c>
      <c r="AG6" s="765" t="s">
        <v>1244</v>
      </c>
      <c r="AH6" s="765" t="s">
        <v>1237</v>
      </c>
      <c r="AI6" s="765" t="s">
        <v>1245</v>
      </c>
      <c r="AJ6" s="765" t="s">
        <v>1246</v>
      </c>
      <c r="AK6" s="765" t="s">
        <v>1248</v>
      </c>
      <c r="AL6" s="765" t="s">
        <v>1249</v>
      </c>
      <c r="AM6" s="765" t="s">
        <v>1250</v>
      </c>
      <c r="AN6" s="765" t="s">
        <v>1251</v>
      </c>
      <c r="AO6" s="765" t="s">
        <v>1252</v>
      </c>
      <c r="AP6" s="765" t="s">
        <v>1234</v>
      </c>
      <c r="AQ6" s="765" t="s">
        <v>1242</v>
      </c>
      <c r="AR6" s="765" t="s">
        <v>1243</v>
      </c>
      <c r="AS6" s="765" t="s">
        <v>1244</v>
      </c>
      <c r="AT6" s="765" t="s">
        <v>1237</v>
      </c>
      <c r="AU6" s="765" t="s">
        <v>1245</v>
      </c>
      <c r="AV6" s="765" t="s">
        <v>1246</v>
      </c>
      <c r="AW6" s="765" t="s">
        <v>1248</v>
      </c>
      <c r="AX6" s="765" t="s">
        <v>1249</v>
      </c>
      <c r="AY6" s="765" t="s">
        <v>1250</v>
      </c>
      <c r="AZ6" s="765" t="s">
        <v>1251</v>
      </c>
      <c r="BA6" s="765" t="s">
        <v>1252</v>
      </c>
      <c r="BB6" s="1390" t="s">
        <v>1744</v>
      </c>
      <c r="BC6" s="1390" t="s">
        <v>1743</v>
      </c>
      <c r="BD6" s="765" t="s">
        <v>1742</v>
      </c>
      <c r="BE6" s="761"/>
      <c r="BF6" s="761"/>
      <c r="BG6" s="766"/>
      <c r="BH6" s="763" t="s">
        <v>1142</v>
      </c>
    </row>
    <row r="7" spans="1:60" ht="15" customHeight="1" x14ac:dyDescent="0.2">
      <c r="A7" s="607">
        <v>1</v>
      </c>
      <c r="B7" s="608">
        <v>1</v>
      </c>
      <c r="C7" s="609" t="s">
        <v>5</v>
      </c>
      <c r="D7" s="620">
        <v>0</v>
      </c>
      <c r="E7" s="659">
        <f t="shared" ref="E7:E70" si="15">ROUND($E$3*D7,0)</f>
        <v>0</v>
      </c>
      <c r="F7" s="620"/>
      <c r="G7" s="664">
        <f>ROUND($G$3*F7,0)</f>
        <v>0</v>
      </c>
      <c r="H7" s="620"/>
      <c r="I7" s="664">
        <f>ROUND($I$3*H7,0)</f>
        <v>0</v>
      </c>
      <c r="J7" s="1405">
        <f t="shared" ref="J7:J38" si="16">G7+I7</f>
        <v>0</v>
      </c>
      <c r="K7" s="1179"/>
      <c r="L7" s="673">
        <v>185630</v>
      </c>
      <c r="M7" s="1430"/>
      <c r="N7" s="618">
        <v>3834</v>
      </c>
      <c r="O7" s="677">
        <f>N7*$O$3</f>
        <v>268380</v>
      </c>
      <c r="P7" s="664"/>
      <c r="Q7" s="677">
        <f>O7+P7</f>
        <v>268380</v>
      </c>
      <c r="R7" s="1394">
        <v>718.14422099999979</v>
      </c>
      <c r="S7" s="1391">
        <f t="shared" ref="S7:S38" si="17">ROUND(R7*$S$3,0)</f>
        <v>718144</v>
      </c>
      <c r="T7" s="1391">
        <f t="shared" ref="T7:T38" si="18">ROUND(S7*$T$3,0)</f>
        <v>178100</v>
      </c>
      <c r="U7" s="1391">
        <f>S7+T7</f>
        <v>896244</v>
      </c>
      <c r="V7" s="1394">
        <v>475.64138099999997</v>
      </c>
      <c r="W7" s="1391">
        <f t="shared" ref="W7:W38" si="19">ROUND(V7*$W$3,0)</f>
        <v>237821</v>
      </c>
      <c r="X7" s="1391">
        <f t="shared" ref="X7:X38" si="20">ROUND(W7*$X$3,0)</f>
        <v>65639</v>
      </c>
      <c r="Y7" s="1391">
        <f>W7+X7</f>
        <v>303460</v>
      </c>
      <c r="Z7" s="1394">
        <f t="shared" ref="Z7:Z70" si="21">R7+V7</f>
        <v>1193.7856019999997</v>
      </c>
      <c r="AA7" s="1391">
        <f t="shared" ref="AA7:AA70" si="22">S7+W7</f>
        <v>955965</v>
      </c>
      <c r="AB7" s="1391">
        <f t="shared" ref="AB7:AB70" si="23">T7+X7</f>
        <v>243739</v>
      </c>
      <c r="AC7" s="674">
        <f t="shared" ref="AC7:AC70" si="24">U7+Y7</f>
        <v>1199704</v>
      </c>
      <c r="AD7" s="1394">
        <v>718.14422099999979</v>
      </c>
      <c r="AE7" s="1391">
        <f>ROUND(AD7*$AE$3,0)</f>
        <v>574515</v>
      </c>
      <c r="AF7" s="1391">
        <f>ROUND(AE7*$AF$3,0)</f>
        <v>142480</v>
      </c>
      <c r="AG7" s="1391">
        <f>AE7+AF7</f>
        <v>716995</v>
      </c>
      <c r="AH7" s="1394">
        <v>475.64138099999997</v>
      </c>
      <c r="AI7" s="1391">
        <f>ROUND(AH7*$AI$3,0)</f>
        <v>190257</v>
      </c>
      <c r="AJ7" s="1391">
        <f>ROUND(AI7*$AJ$3,0)</f>
        <v>52511</v>
      </c>
      <c r="AK7" s="1391">
        <f>AI7+AJ7</f>
        <v>242768</v>
      </c>
      <c r="AL7" s="1394">
        <f t="shared" ref="AL7:AO7" si="25">AD7+AH7</f>
        <v>1193.7856019999997</v>
      </c>
      <c r="AM7" s="1391">
        <f t="shared" si="25"/>
        <v>764772</v>
      </c>
      <c r="AN7" s="1391">
        <f t="shared" si="25"/>
        <v>194991</v>
      </c>
      <c r="AO7" s="1425">
        <f t="shared" si="25"/>
        <v>959763</v>
      </c>
      <c r="AP7" s="1394">
        <v>718.14422099999979</v>
      </c>
      <c r="AQ7" s="1391">
        <f>ROUND(AP7*$AQ$3,0)</f>
        <v>1077216</v>
      </c>
      <c r="AR7" s="1391">
        <f>ROUND(AQ7*$AR$3,0)</f>
        <v>267150</v>
      </c>
      <c r="AS7" s="1391">
        <f>AQ7+AR7</f>
        <v>1344366</v>
      </c>
      <c r="AT7" s="1394">
        <v>475.64138099999997</v>
      </c>
      <c r="AU7" s="1391">
        <f>ROUND(AT7*$AU$3,0)</f>
        <v>356731</v>
      </c>
      <c r="AV7" s="1391">
        <f>ROUND(AU7*$AV$3,0)</f>
        <v>98458</v>
      </c>
      <c r="AW7" s="1391">
        <f>AU7+AV7</f>
        <v>455189</v>
      </c>
      <c r="AX7" s="1394">
        <f t="shared" ref="AX7:AX70" si="26">AP7+AT7</f>
        <v>1193.7856019999997</v>
      </c>
      <c r="AY7" s="1391">
        <f t="shared" ref="AY7:AY70" si="27">AQ7+AU7</f>
        <v>1433947</v>
      </c>
      <c r="AZ7" s="1391">
        <f t="shared" ref="AZ7:AZ70" si="28">AR7+AV7</f>
        <v>365608</v>
      </c>
      <c r="BA7" s="1717">
        <f t="shared" ref="BA7:BA70" si="29">AS7+AW7</f>
        <v>1799555</v>
      </c>
      <c r="BB7" s="1391"/>
      <c r="BC7" s="1724"/>
      <c r="BD7" s="679">
        <f>E7+J7+L7+M7+Q7+AC7+AO7+BA7+BC7</f>
        <v>4413032</v>
      </c>
      <c r="BG7" s="1627">
        <v>2550</v>
      </c>
      <c r="BH7" s="678">
        <f t="shared" ref="BH7:BH42" si="30">IF(AND(BH$3*BG7&lt;25000,$BG7&gt;0),25000,BH$3*BG7)</f>
        <v>614550</v>
      </c>
    </row>
    <row r="8" spans="1:60" ht="15" customHeight="1" x14ac:dyDescent="0.2">
      <c r="A8" s="111">
        <v>2</v>
      </c>
      <c r="B8" s="313">
        <v>2</v>
      </c>
      <c r="C8" s="611" t="s">
        <v>6</v>
      </c>
      <c r="D8" s="618">
        <v>0</v>
      </c>
      <c r="E8" s="660">
        <f t="shared" si="15"/>
        <v>0</v>
      </c>
      <c r="F8" s="618"/>
      <c r="G8" s="665">
        <f t="shared" ref="G8:G71" si="31">ROUND($G$3*F8,0)</f>
        <v>0</v>
      </c>
      <c r="H8" s="618"/>
      <c r="I8" s="665">
        <f t="shared" ref="I8:I71" si="32">ROUND($I$3*H8,0)</f>
        <v>0</v>
      </c>
      <c r="J8" s="1406">
        <f t="shared" si="16"/>
        <v>0</v>
      </c>
      <c r="K8" s="1179"/>
      <c r="L8" s="669">
        <v>84049</v>
      </c>
      <c r="M8" s="1431"/>
      <c r="N8" s="618">
        <v>1728</v>
      </c>
      <c r="O8" s="680">
        <f t="shared" ref="O8:O71" si="33">N8*$O$3</f>
        <v>120960</v>
      </c>
      <c r="P8" s="665"/>
      <c r="Q8" s="680">
        <f t="shared" ref="Q8:Q71" si="34">O8+P8</f>
        <v>120960</v>
      </c>
      <c r="R8" s="1395">
        <v>380.5</v>
      </c>
      <c r="S8" s="1358">
        <f t="shared" si="17"/>
        <v>380500</v>
      </c>
      <c r="T8" s="1358">
        <f t="shared" si="18"/>
        <v>94364</v>
      </c>
      <c r="U8" s="1358">
        <f t="shared" ref="U8:U71" si="35">S8+T8</f>
        <v>474864</v>
      </c>
      <c r="V8" s="1395">
        <v>230.5</v>
      </c>
      <c r="W8" s="1358">
        <f t="shared" si="19"/>
        <v>115250</v>
      </c>
      <c r="X8" s="1358">
        <f t="shared" si="20"/>
        <v>31809</v>
      </c>
      <c r="Y8" s="1358">
        <f t="shared" ref="Y8:Y71" si="36">W8+X8</f>
        <v>147059</v>
      </c>
      <c r="Z8" s="1395">
        <f t="shared" si="21"/>
        <v>611</v>
      </c>
      <c r="AA8" s="1358">
        <f t="shared" si="22"/>
        <v>495750</v>
      </c>
      <c r="AB8" s="1358">
        <f t="shared" si="23"/>
        <v>126173</v>
      </c>
      <c r="AC8" s="670">
        <f t="shared" si="24"/>
        <v>621923</v>
      </c>
      <c r="AD8" s="1395">
        <v>380.5</v>
      </c>
      <c r="AE8" s="1358">
        <f t="shared" ref="AE8:AE71" si="37">ROUND(AD8*$AE$3,0)</f>
        <v>304400</v>
      </c>
      <c r="AF8" s="1358">
        <f t="shared" ref="AF8:AF71" si="38">ROUND(AE8*$AF$3,0)</f>
        <v>75491</v>
      </c>
      <c r="AG8" s="1358">
        <f t="shared" ref="AG8:AG71" si="39">AE8+AF8</f>
        <v>379891</v>
      </c>
      <c r="AH8" s="1395">
        <v>230.5</v>
      </c>
      <c r="AI8" s="1358">
        <f t="shared" ref="AI8:AI71" si="40">ROUND(AH8*$AI$3,0)</f>
        <v>92200</v>
      </c>
      <c r="AJ8" s="1358">
        <f t="shared" ref="AJ8:AJ71" si="41">ROUND(AI8*$AJ$3,0)</f>
        <v>25447</v>
      </c>
      <c r="AK8" s="1358">
        <f t="shared" ref="AK8:AK71" si="42">AI8+AJ8</f>
        <v>117647</v>
      </c>
      <c r="AL8" s="1395">
        <f t="shared" ref="AL8:AL71" si="43">AD8+AH8</f>
        <v>611</v>
      </c>
      <c r="AM8" s="1358">
        <f t="shared" ref="AM8:AM71" si="44">AE8+AI8</f>
        <v>396600</v>
      </c>
      <c r="AN8" s="1358">
        <f t="shared" ref="AN8:AN71" si="45">AF8+AJ8</f>
        <v>100938</v>
      </c>
      <c r="AO8" s="1426">
        <f t="shared" ref="AO8:AO71" si="46">AG8+AK8</f>
        <v>497538</v>
      </c>
      <c r="AP8" s="1395">
        <v>380.5</v>
      </c>
      <c r="AQ8" s="1358">
        <f t="shared" ref="AQ8:AQ71" si="47">ROUND(AP8*$AQ$3,0)</f>
        <v>570750</v>
      </c>
      <c r="AR8" s="1358">
        <f t="shared" ref="AR8:AR71" si="48">ROUND(AQ8*$AR$3,0)</f>
        <v>141546</v>
      </c>
      <c r="AS8" s="1358">
        <f t="shared" ref="AS8:AS71" si="49">AQ8+AR8</f>
        <v>712296</v>
      </c>
      <c r="AT8" s="1395">
        <v>230.5</v>
      </c>
      <c r="AU8" s="1358">
        <f t="shared" ref="AU8:AU71" si="50">ROUND(AT8*$AU$3,0)</f>
        <v>172875</v>
      </c>
      <c r="AV8" s="1358">
        <f t="shared" ref="AV8:AV71" si="51">ROUND(AU8*$AV$3,0)</f>
        <v>47714</v>
      </c>
      <c r="AW8" s="1358">
        <f t="shared" ref="AW8:AW71" si="52">AU8+AV8</f>
        <v>220589</v>
      </c>
      <c r="AX8" s="1395">
        <f t="shared" si="26"/>
        <v>611</v>
      </c>
      <c r="AY8" s="1358">
        <f t="shared" si="27"/>
        <v>743625</v>
      </c>
      <c r="AZ8" s="1358">
        <f t="shared" si="28"/>
        <v>189260</v>
      </c>
      <c r="BA8" s="1718">
        <f t="shared" si="29"/>
        <v>932885</v>
      </c>
      <c r="BB8" s="1358"/>
      <c r="BC8" s="1725"/>
      <c r="BD8" s="682">
        <f t="shared" ref="BD8:BD71" si="53">E8+J8+L8+M8+Q8+AC8+AO8+BA8+BC8</f>
        <v>2257355</v>
      </c>
      <c r="BG8" s="612">
        <v>1143</v>
      </c>
      <c r="BH8" s="681">
        <f t="shared" si="30"/>
        <v>275463</v>
      </c>
    </row>
    <row r="9" spans="1:60" ht="15" customHeight="1" x14ac:dyDescent="0.2">
      <c r="A9" s="613">
        <v>3</v>
      </c>
      <c r="B9" s="313">
        <v>3</v>
      </c>
      <c r="C9" s="611" t="s">
        <v>7</v>
      </c>
      <c r="D9" s="618">
        <v>0</v>
      </c>
      <c r="E9" s="660">
        <f t="shared" si="15"/>
        <v>0</v>
      </c>
      <c r="F9" s="618"/>
      <c r="G9" s="665">
        <f t="shared" si="31"/>
        <v>0</v>
      </c>
      <c r="H9" s="618"/>
      <c r="I9" s="665">
        <f t="shared" si="32"/>
        <v>0</v>
      </c>
      <c r="J9" s="1406">
        <f t="shared" si="16"/>
        <v>0</v>
      </c>
      <c r="K9" s="1179"/>
      <c r="L9" s="669">
        <v>819882</v>
      </c>
      <c r="M9" s="1431"/>
      <c r="N9" s="618">
        <v>10660</v>
      </c>
      <c r="O9" s="680">
        <f t="shared" si="33"/>
        <v>746200</v>
      </c>
      <c r="P9" s="665"/>
      <c r="Q9" s="680">
        <f t="shared" si="34"/>
        <v>746200</v>
      </c>
      <c r="R9" s="1395">
        <v>1987.99145</v>
      </c>
      <c r="S9" s="1358">
        <f t="shared" si="17"/>
        <v>1987991</v>
      </c>
      <c r="T9" s="1358">
        <f t="shared" si="18"/>
        <v>493022</v>
      </c>
      <c r="U9" s="1358">
        <f t="shared" si="35"/>
        <v>2481013</v>
      </c>
      <c r="V9" s="1395">
        <v>1232.51883</v>
      </c>
      <c r="W9" s="1358">
        <f t="shared" si="19"/>
        <v>616259</v>
      </c>
      <c r="X9" s="1358">
        <f t="shared" si="20"/>
        <v>170087</v>
      </c>
      <c r="Y9" s="1358">
        <f t="shared" si="36"/>
        <v>786346</v>
      </c>
      <c r="Z9" s="1395">
        <f t="shared" si="21"/>
        <v>3220.51028</v>
      </c>
      <c r="AA9" s="1358">
        <f t="shared" si="22"/>
        <v>2604250</v>
      </c>
      <c r="AB9" s="1358">
        <f t="shared" si="23"/>
        <v>663109</v>
      </c>
      <c r="AC9" s="670">
        <f t="shared" si="24"/>
        <v>3267359</v>
      </c>
      <c r="AD9" s="1395">
        <v>1987.99145</v>
      </c>
      <c r="AE9" s="1358">
        <f t="shared" si="37"/>
        <v>1590393</v>
      </c>
      <c r="AF9" s="1358">
        <f t="shared" si="38"/>
        <v>394417</v>
      </c>
      <c r="AG9" s="1358">
        <f t="shared" si="39"/>
        <v>1984810</v>
      </c>
      <c r="AH9" s="1395">
        <v>1232.51883</v>
      </c>
      <c r="AI9" s="1358">
        <f t="shared" si="40"/>
        <v>493008</v>
      </c>
      <c r="AJ9" s="1358">
        <f t="shared" si="41"/>
        <v>136070</v>
      </c>
      <c r="AK9" s="1358">
        <f t="shared" si="42"/>
        <v>629078</v>
      </c>
      <c r="AL9" s="1395">
        <f t="shared" si="43"/>
        <v>3220.51028</v>
      </c>
      <c r="AM9" s="1358">
        <f t="shared" si="44"/>
        <v>2083401</v>
      </c>
      <c r="AN9" s="1358">
        <f t="shared" si="45"/>
        <v>530487</v>
      </c>
      <c r="AO9" s="1426">
        <f t="shared" si="46"/>
        <v>2613888</v>
      </c>
      <c r="AP9" s="1395">
        <v>1987.99145</v>
      </c>
      <c r="AQ9" s="1358">
        <f t="shared" si="47"/>
        <v>2981987</v>
      </c>
      <c r="AR9" s="1358">
        <f t="shared" si="48"/>
        <v>739533</v>
      </c>
      <c r="AS9" s="1358">
        <f t="shared" si="49"/>
        <v>3721520</v>
      </c>
      <c r="AT9" s="1395">
        <v>1232.51883</v>
      </c>
      <c r="AU9" s="1358">
        <f t="shared" si="50"/>
        <v>924389</v>
      </c>
      <c r="AV9" s="1358">
        <f t="shared" si="51"/>
        <v>255131</v>
      </c>
      <c r="AW9" s="1358">
        <f t="shared" si="52"/>
        <v>1179520</v>
      </c>
      <c r="AX9" s="1395">
        <f t="shared" si="26"/>
        <v>3220.51028</v>
      </c>
      <c r="AY9" s="1358">
        <f t="shared" si="27"/>
        <v>3906376</v>
      </c>
      <c r="AZ9" s="1358">
        <f t="shared" si="28"/>
        <v>994664</v>
      </c>
      <c r="BA9" s="1718">
        <f t="shared" si="29"/>
        <v>4901040</v>
      </c>
      <c r="BB9" s="1358"/>
      <c r="BC9" s="1725"/>
      <c r="BD9" s="682">
        <f t="shared" si="53"/>
        <v>12348369</v>
      </c>
      <c r="BG9" s="612">
        <v>7224</v>
      </c>
      <c r="BH9" s="681">
        <f t="shared" si="30"/>
        <v>1740984</v>
      </c>
    </row>
    <row r="10" spans="1:60" ht="15" customHeight="1" x14ac:dyDescent="0.2">
      <c r="A10" s="613">
        <v>4</v>
      </c>
      <c r="B10" s="313">
        <v>4</v>
      </c>
      <c r="C10" s="611" t="s">
        <v>8</v>
      </c>
      <c r="D10" s="618">
        <v>1</v>
      </c>
      <c r="E10" s="660">
        <f t="shared" si="15"/>
        <v>21000</v>
      </c>
      <c r="F10" s="618"/>
      <c r="G10" s="665">
        <f t="shared" si="31"/>
        <v>0</v>
      </c>
      <c r="H10" s="618"/>
      <c r="I10" s="665">
        <f t="shared" si="32"/>
        <v>0</v>
      </c>
      <c r="J10" s="1406">
        <f t="shared" si="16"/>
        <v>0</v>
      </c>
      <c r="K10" s="1179"/>
      <c r="L10" s="669">
        <v>69227</v>
      </c>
      <c r="M10" s="1431"/>
      <c r="N10" s="618">
        <v>1300</v>
      </c>
      <c r="O10" s="680">
        <f t="shared" si="33"/>
        <v>91000</v>
      </c>
      <c r="P10" s="665"/>
      <c r="Q10" s="680">
        <f t="shared" si="34"/>
        <v>91000</v>
      </c>
      <c r="R10" s="1395">
        <v>233.78696799999997</v>
      </c>
      <c r="S10" s="1358">
        <f t="shared" si="17"/>
        <v>233787</v>
      </c>
      <c r="T10" s="1358">
        <f t="shared" si="18"/>
        <v>57979</v>
      </c>
      <c r="U10" s="1358">
        <f t="shared" si="35"/>
        <v>291766</v>
      </c>
      <c r="V10" s="1395">
        <v>172.212996</v>
      </c>
      <c r="W10" s="1358">
        <f t="shared" si="19"/>
        <v>86106</v>
      </c>
      <c r="X10" s="1358">
        <f t="shared" si="20"/>
        <v>23765</v>
      </c>
      <c r="Y10" s="1358">
        <f t="shared" si="36"/>
        <v>109871</v>
      </c>
      <c r="Z10" s="1395">
        <f t="shared" si="21"/>
        <v>405.99996399999998</v>
      </c>
      <c r="AA10" s="1358">
        <f t="shared" si="22"/>
        <v>319893</v>
      </c>
      <c r="AB10" s="1358">
        <f t="shared" si="23"/>
        <v>81744</v>
      </c>
      <c r="AC10" s="670">
        <f t="shared" si="24"/>
        <v>401637</v>
      </c>
      <c r="AD10" s="1395">
        <v>233.78696799999997</v>
      </c>
      <c r="AE10" s="1358">
        <f t="shared" si="37"/>
        <v>187030</v>
      </c>
      <c r="AF10" s="1358">
        <f t="shared" si="38"/>
        <v>46383</v>
      </c>
      <c r="AG10" s="1358">
        <f t="shared" si="39"/>
        <v>233413</v>
      </c>
      <c r="AH10" s="1395">
        <v>172.212996</v>
      </c>
      <c r="AI10" s="1358">
        <f t="shared" si="40"/>
        <v>68885</v>
      </c>
      <c r="AJ10" s="1358">
        <f t="shared" si="41"/>
        <v>19012</v>
      </c>
      <c r="AK10" s="1358">
        <f t="shared" si="42"/>
        <v>87897</v>
      </c>
      <c r="AL10" s="1395">
        <f t="shared" si="43"/>
        <v>405.99996399999998</v>
      </c>
      <c r="AM10" s="1358">
        <f t="shared" si="44"/>
        <v>255915</v>
      </c>
      <c r="AN10" s="1358">
        <f t="shared" si="45"/>
        <v>65395</v>
      </c>
      <c r="AO10" s="1426">
        <f t="shared" si="46"/>
        <v>321310</v>
      </c>
      <c r="AP10" s="1395">
        <v>233.78696799999997</v>
      </c>
      <c r="AQ10" s="1358">
        <f t="shared" si="47"/>
        <v>350680</v>
      </c>
      <c r="AR10" s="1358">
        <f t="shared" si="48"/>
        <v>86969</v>
      </c>
      <c r="AS10" s="1358">
        <f t="shared" si="49"/>
        <v>437649</v>
      </c>
      <c r="AT10" s="1395">
        <v>172.212996</v>
      </c>
      <c r="AU10" s="1358">
        <f t="shared" si="50"/>
        <v>129160</v>
      </c>
      <c r="AV10" s="1358">
        <f t="shared" si="51"/>
        <v>35648</v>
      </c>
      <c r="AW10" s="1358">
        <f t="shared" si="52"/>
        <v>164808</v>
      </c>
      <c r="AX10" s="1395">
        <f t="shared" si="26"/>
        <v>405.99996399999998</v>
      </c>
      <c r="AY10" s="1358">
        <f t="shared" si="27"/>
        <v>479840</v>
      </c>
      <c r="AZ10" s="1358">
        <f t="shared" si="28"/>
        <v>122617</v>
      </c>
      <c r="BA10" s="1718">
        <f t="shared" si="29"/>
        <v>602457</v>
      </c>
      <c r="BB10" s="1358"/>
      <c r="BC10" s="1725"/>
      <c r="BD10" s="682">
        <f t="shared" si="53"/>
        <v>1506631</v>
      </c>
      <c r="BG10" s="612">
        <v>912</v>
      </c>
      <c r="BH10" s="681">
        <f t="shared" si="30"/>
        <v>219792</v>
      </c>
    </row>
    <row r="11" spans="1:60" ht="15" customHeight="1" x14ac:dyDescent="0.2">
      <c r="A11" s="614">
        <v>5</v>
      </c>
      <c r="B11" s="615">
        <v>5</v>
      </c>
      <c r="C11" s="616" t="s">
        <v>9</v>
      </c>
      <c r="D11" s="619">
        <v>0</v>
      </c>
      <c r="E11" s="661">
        <f t="shared" si="15"/>
        <v>0</v>
      </c>
      <c r="F11" s="619"/>
      <c r="G11" s="666">
        <f t="shared" si="31"/>
        <v>0</v>
      </c>
      <c r="H11" s="619"/>
      <c r="I11" s="666">
        <f t="shared" si="32"/>
        <v>0</v>
      </c>
      <c r="J11" s="1407">
        <f t="shared" si="16"/>
        <v>0</v>
      </c>
      <c r="K11" s="1356"/>
      <c r="L11" s="671">
        <v>148396</v>
      </c>
      <c r="M11" s="1432"/>
      <c r="N11" s="619">
        <v>2231</v>
      </c>
      <c r="O11" s="683">
        <f t="shared" si="33"/>
        <v>156170</v>
      </c>
      <c r="P11" s="666"/>
      <c r="Q11" s="683">
        <f t="shared" si="34"/>
        <v>156170</v>
      </c>
      <c r="R11" s="1396">
        <v>322.49700799999999</v>
      </c>
      <c r="S11" s="1392">
        <f t="shared" si="17"/>
        <v>322497</v>
      </c>
      <c r="T11" s="1392">
        <f t="shared" si="18"/>
        <v>79979</v>
      </c>
      <c r="U11" s="1392">
        <f t="shared" si="35"/>
        <v>402476</v>
      </c>
      <c r="V11" s="1396">
        <v>269</v>
      </c>
      <c r="W11" s="1392">
        <f t="shared" si="19"/>
        <v>134500</v>
      </c>
      <c r="X11" s="1392">
        <f t="shared" si="20"/>
        <v>37122</v>
      </c>
      <c r="Y11" s="1392">
        <f t="shared" si="36"/>
        <v>171622</v>
      </c>
      <c r="Z11" s="1396">
        <f t="shared" si="21"/>
        <v>591.49700800000005</v>
      </c>
      <c r="AA11" s="1392">
        <f t="shared" si="22"/>
        <v>456997</v>
      </c>
      <c r="AB11" s="1392">
        <f t="shared" si="23"/>
        <v>117101</v>
      </c>
      <c r="AC11" s="672">
        <f t="shared" si="24"/>
        <v>574098</v>
      </c>
      <c r="AD11" s="1396">
        <v>322.49700799999999</v>
      </c>
      <c r="AE11" s="1392">
        <f t="shared" si="37"/>
        <v>257998</v>
      </c>
      <c r="AF11" s="1392">
        <f t="shared" si="38"/>
        <v>63984</v>
      </c>
      <c r="AG11" s="1392">
        <f t="shared" si="39"/>
        <v>321982</v>
      </c>
      <c r="AH11" s="1396">
        <v>269</v>
      </c>
      <c r="AI11" s="1392">
        <f t="shared" si="40"/>
        <v>107600</v>
      </c>
      <c r="AJ11" s="1392">
        <f t="shared" si="41"/>
        <v>29698</v>
      </c>
      <c r="AK11" s="1392">
        <f t="shared" si="42"/>
        <v>137298</v>
      </c>
      <c r="AL11" s="1396">
        <f t="shared" si="43"/>
        <v>591.49700800000005</v>
      </c>
      <c r="AM11" s="1392">
        <f t="shared" si="44"/>
        <v>365598</v>
      </c>
      <c r="AN11" s="1392">
        <f t="shared" si="45"/>
        <v>93682</v>
      </c>
      <c r="AO11" s="1427">
        <f t="shared" si="46"/>
        <v>459280</v>
      </c>
      <c r="AP11" s="1396">
        <v>322.49700799999999</v>
      </c>
      <c r="AQ11" s="1392">
        <f t="shared" si="47"/>
        <v>483746</v>
      </c>
      <c r="AR11" s="1392">
        <f t="shared" si="48"/>
        <v>119969</v>
      </c>
      <c r="AS11" s="1392">
        <f t="shared" si="49"/>
        <v>603715</v>
      </c>
      <c r="AT11" s="1396">
        <v>269</v>
      </c>
      <c r="AU11" s="1392">
        <f t="shared" si="50"/>
        <v>201750</v>
      </c>
      <c r="AV11" s="1392">
        <f t="shared" si="51"/>
        <v>55683</v>
      </c>
      <c r="AW11" s="1392">
        <f t="shared" si="52"/>
        <v>257433</v>
      </c>
      <c r="AX11" s="1396">
        <f t="shared" si="26"/>
        <v>591.49700800000005</v>
      </c>
      <c r="AY11" s="1392">
        <f t="shared" si="27"/>
        <v>685496</v>
      </c>
      <c r="AZ11" s="1392">
        <f t="shared" si="28"/>
        <v>175652</v>
      </c>
      <c r="BA11" s="1719">
        <f t="shared" si="29"/>
        <v>861148</v>
      </c>
      <c r="BB11" s="1722"/>
      <c r="BC11" s="1726"/>
      <c r="BD11" s="685">
        <f t="shared" si="53"/>
        <v>2199092</v>
      </c>
      <c r="BG11" s="617">
        <v>1542</v>
      </c>
      <c r="BH11" s="684">
        <f t="shared" si="30"/>
        <v>371622</v>
      </c>
    </row>
    <row r="12" spans="1:60" ht="15" customHeight="1" x14ac:dyDescent="0.2">
      <c r="A12" s="607">
        <v>6</v>
      </c>
      <c r="B12" s="608">
        <v>6</v>
      </c>
      <c r="C12" s="609" t="s">
        <v>10</v>
      </c>
      <c r="D12" s="620">
        <v>0</v>
      </c>
      <c r="E12" s="659">
        <f t="shared" si="15"/>
        <v>0</v>
      </c>
      <c r="F12" s="620"/>
      <c r="G12" s="664">
        <f t="shared" si="31"/>
        <v>0</v>
      </c>
      <c r="H12" s="620"/>
      <c r="I12" s="664">
        <f t="shared" si="32"/>
        <v>0</v>
      </c>
      <c r="J12" s="1405">
        <f t="shared" si="16"/>
        <v>0</v>
      </c>
      <c r="K12" s="1355"/>
      <c r="L12" s="673">
        <v>70673</v>
      </c>
      <c r="M12" s="1430"/>
      <c r="N12" s="620">
        <v>2457</v>
      </c>
      <c r="O12" s="677">
        <f t="shared" si="33"/>
        <v>171990</v>
      </c>
      <c r="P12" s="664"/>
      <c r="Q12" s="677">
        <f t="shared" si="34"/>
        <v>171990</v>
      </c>
      <c r="R12" s="1394">
        <v>497.21518500000076</v>
      </c>
      <c r="S12" s="1391">
        <f t="shared" si="17"/>
        <v>497215</v>
      </c>
      <c r="T12" s="1391">
        <f t="shared" si="18"/>
        <v>123309</v>
      </c>
      <c r="U12" s="1391">
        <f t="shared" si="35"/>
        <v>620524</v>
      </c>
      <c r="V12" s="1394">
        <v>339.26830699999999</v>
      </c>
      <c r="W12" s="1391">
        <f t="shared" si="19"/>
        <v>169634</v>
      </c>
      <c r="X12" s="1391">
        <f t="shared" si="20"/>
        <v>46819</v>
      </c>
      <c r="Y12" s="1391">
        <f t="shared" si="36"/>
        <v>216453</v>
      </c>
      <c r="Z12" s="1394">
        <f t="shared" si="21"/>
        <v>836.48349200000075</v>
      </c>
      <c r="AA12" s="1391">
        <f t="shared" si="22"/>
        <v>666849</v>
      </c>
      <c r="AB12" s="1391">
        <f t="shared" si="23"/>
        <v>170128</v>
      </c>
      <c r="AC12" s="674">
        <f t="shared" si="24"/>
        <v>836977</v>
      </c>
      <c r="AD12" s="1394">
        <v>497.21518500000076</v>
      </c>
      <c r="AE12" s="1391">
        <f t="shared" si="37"/>
        <v>397772</v>
      </c>
      <c r="AF12" s="1391">
        <f t="shared" si="38"/>
        <v>98647</v>
      </c>
      <c r="AG12" s="1391">
        <f t="shared" si="39"/>
        <v>496419</v>
      </c>
      <c r="AH12" s="1394">
        <v>339.26830699999999</v>
      </c>
      <c r="AI12" s="1391">
        <f t="shared" si="40"/>
        <v>135707</v>
      </c>
      <c r="AJ12" s="1391">
        <f t="shared" si="41"/>
        <v>37455</v>
      </c>
      <c r="AK12" s="1391">
        <f t="shared" si="42"/>
        <v>173162</v>
      </c>
      <c r="AL12" s="1394">
        <f t="shared" si="43"/>
        <v>836.48349200000075</v>
      </c>
      <c r="AM12" s="1391">
        <f t="shared" si="44"/>
        <v>533479</v>
      </c>
      <c r="AN12" s="1391">
        <f t="shared" si="45"/>
        <v>136102</v>
      </c>
      <c r="AO12" s="1425">
        <f t="shared" si="46"/>
        <v>669581</v>
      </c>
      <c r="AP12" s="1394">
        <v>497.21518500000076</v>
      </c>
      <c r="AQ12" s="1391">
        <f t="shared" si="47"/>
        <v>745823</v>
      </c>
      <c r="AR12" s="1391">
        <f t="shared" si="48"/>
        <v>184964</v>
      </c>
      <c r="AS12" s="1391">
        <f t="shared" si="49"/>
        <v>930787</v>
      </c>
      <c r="AT12" s="1394">
        <v>339.26830699999999</v>
      </c>
      <c r="AU12" s="1391">
        <f t="shared" si="50"/>
        <v>254451</v>
      </c>
      <c r="AV12" s="1391">
        <f t="shared" si="51"/>
        <v>70228</v>
      </c>
      <c r="AW12" s="1391">
        <f t="shared" si="52"/>
        <v>324679</v>
      </c>
      <c r="AX12" s="1394">
        <f t="shared" si="26"/>
        <v>836.48349200000075</v>
      </c>
      <c r="AY12" s="1391">
        <f t="shared" si="27"/>
        <v>1000274</v>
      </c>
      <c r="AZ12" s="1391">
        <f t="shared" si="28"/>
        <v>255192</v>
      </c>
      <c r="BA12" s="1717">
        <f t="shared" si="29"/>
        <v>1255466</v>
      </c>
      <c r="BB12" s="1391"/>
      <c r="BC12" s="1724"/>
      <c r="BD12" s="679">
        <f t="shared" si="53"/>
        <v>3004687</v>
      </c>
      <c r="BG12" s="610">
        <v>1672</v>
      </c>
      <c r="BH12" s="678">
        <f t="shared" si="30"/>
        <v>402952</v>
      </c>
    </row>
    <row r="13" spans="1:60" ht="15" customHeight="1" x14ac:dyDescent="0.2">
      <c r="A13" s="613">
        <v>7</v>
      </c>
      <c r="B13" s="313">
        <v>7</v>
      </c>
      <c r="C13" s="611" t="s">
        <v>11</v>
      </c>
      <c r="D13" s="618">
        <v>0</v>
      </c>
      <c r="E13" s="660">
        <f t="shared" si="15"/>
        <v>0</v>
      </c>
      <c r="F13" s="618"/>
      <c r="G13" s="665">
        <f t="shared" si="31"/>
        <v>0</v>
      </c>
      <c r="H13" s="618"/>
      <c r="I13" s="665">
        <f t="shared" si="32"/>
        <v>0</v>
      </c>
      <c r="J13" s="1406">
        <f t="shared" si="16"/>
        <v>0</v>
      </c>
      <c r="K13" s="1179"/>
      <c r="L13" s="669">
        <v>35427</v>
      </c>
      <c r="M13" s="1431"/>
      <c r="N13" s="618">
        <v>884</v>
      </c>
      <c r="O13" s="680">
        <f t="shared" si="33"/>
        <v>61880</v>
      </c>
      <c r="P13" s="665"/>
      <c r="Q13" s="680">
        <f t="shared" si="34"/>
        <v>61880</v>
      </c>
      <c r="R13" s="1395">
        <v>226.67258900000002</v>
      </c>
      <c r="S13" s="1358">
        <f t="shared" si="17"/>
        <v>226673</v>
      </c>
      <c r="T13" s="1358">
        <f t="shared" si="18"/>
        <v>56215</v>
      </c>
      <c r="U13" s="1358">
        <f t="shared" si="35"/>
        <v>282888</v>
      </c>
      <c r="V13" s="1395">
        <v>163.206323</v>
      </c>
      <c r="W13" s="1358">
        <f t="shared" si="19"/>
        <v>81603</v>
      </c>
      <c r="X13" s="1358">
        <f t="shared" si="20"/>
        <v>22522</v>
      </c>
      <c r="Y13" s="1358">
        <f t="shared" si="36"/>
        <v>104125</v>
      </c>
      <c r="Z13" s="1395">
        <f t="shared" si="21"/>
        <v>389.87891200000001</v>
      </c>
      <c r="AA13" s="1358">
        <f t="shared" si="22"/>
        <v>308276</v>
      </c>
      <c r="AB13" s="1358">
        <f t="shared" si="23"/>
        <v>78737</v>
      </c>
      <c r="AC13" s="670">
        <f t="shared" si="24"/>
        <v>387013</v>
      </c>
      <c r="AD13" s="1395">
        <v>226.67258900000002</v>
      </c>
      <c r="AE13" s="1358">
        <f t="shared" si="37"/>
        <v>181338</v>
      </c>
      <c r="AF13" s="1358">
        <f t="shared" si="38"/>
        <v>44972</v>
      </c>
      <c r="AG13" s="1358">
        <f t="shared" si="39"/>
        <v>226310</v>
      </c>
      <c r="AH13" s="1395">
        <v>163.206323</v>
      </c>
      <c r="AI13" s="1358">
        <f t="shared" si="40"/>
        <v>65283</v>
      </c>
      <c r="AJ13" s="1358">
        <f t="shared" si="41"/>
        <v>18018</v>
      </c>
      <c r="AK13" s="1358">
        <f t="shared" si="42"/>
        <v>83301</v>
      </c>
      <c r="AL13" s="1395">
        <f t="shared" si="43"/>
        <v>389.87891200000001</v>
      </c>
      <c r="AM13" s="1358">
        <f t="shared" si="44"/>
        <v>246621</v>
      </c>
      <c r="AN13" s="1358">
        <f t="shared" si="45"/>
        <v>62990</v>
      </c>
      <c r="AO13" s="1426">
        <f t="shared" si="46"/>
        <v>309611</v>
      </c>
      <c r="AP13" s="1395">
        <v>226.67258900000002</v>
      </c>
      <c r="AQ13" s="1358">
        <f t="shared" si="47"/>
        <v>340009</v>
      </c>
      <c r="AR13" s="1358">
        <f t="shared" si="48"/>
        <v>84322</v>
      </c>
      <c r="AS13" s="1358">
        <f t="shared" si="49"/>
        <v>424331</v>
      </c>
      <c r="AT13" s="1395">
        <v>163.206323</v>
      </c>
      <c r="AU13" s="1358">
        <f t="shared" si="50"/>
        <v>122405</v>
      </c>
      <c r="AV13" s="1358">
        <f t="shared" si="51"/>
        <v>33784</v>
      </c>
      <c r="AW13" s="1358">
        <f t="shared" si="52"/>
        <v>156189</v>
      </c>
      <c r="AX13" s="1395">
        <f t="shared" si="26"/>
        <v>389.87891200000001</v>
      </c>
      <c r="AY13" s="1358">
        <f t="shared" si="27"/>
        <v>462414</v>
      </c>
      <c r="AZ13" s="1358">
        <f t="shared" si="28"/>
        <v>118106</v>
      </c>
      <c r="BA13" s="1718">
        <f t="shared" si="29"/>
        <v>580520</v>
      </c>
      <c r="BB13" s="1358"/>
      <c r="BC13" s="1725"/>
      <c r="BD13" s="682">
        <f t="shared" si="53"/>
        <v>1374451</v>
      </c>
      <c r="BG13" s="612">
        <v>599</v>
      </c>
      <c r="BH13" s="681">
        <f t="shared" si="30"/>
        <v>144359</v>
      </c>
    </row>
    <row r="14" spans="1:60" ht="15" customHeight="1" x14ac:dyDescent="0.2">
      <c r="A14" s="613">
        <v>8</v>
      </c>
      <c r="B14" s="313">
        <v>8</v>
      </c>
      <c r="C14" s="611" t="s">
        <v>12</v>
      </c>
      <c r="D14" s="618">
        <v>3</v>
      </c>
      <c r="E14" s="660">
        <f t="shared" si="15"/>
        <v>63000</v>
      </c>
      <c r="F14" s="618"/>
      <c r="G14" s="665">
        <f t="shared" si="31"/>
        <v>0</v>
      </c>
      <c r="H14" s="618"/>
      <c r="I14" s="665">
        <f t="shared" si="32"/>
        <v>0</v>
      </c>
      <c r="J14" s="1406">
        <f t="shared" si="16"/>
        <v>0</v>
      </c>
      <c r="K14" s="1179"/>
      <c r="L14" s="669">
        <v>274379</v>
      </c>
      <c r="M14" s="1431"/>
      <c r="N14" s="618">
        <v>9720</v>
      </c>
      <c r="O14" s="680">
        <f t="shared" si="33"/>
        <v>680400</v>
      </c>
      <c r="P14" s="665"/>
      <c r="Q14" s="680">
        <f t="shared" si="34"/>
        <v>680400</v>
      </c>
      <c r="R14" s="1395">
        <v>2001.9187510000002</v>
      </c>
      <c r="S14" s="1358">
        <f t="shared" si="17"/>
        <v>2001919</v>
      </c>
      <c r="T14" s="1358">
        <f t="shared" si="18"/>
        <v>496476</v>
      </c>
      <c r="U14" s="1358">
        <f t="shared" si="35"/>
        <v>2498395</v>
      </c>
      <c r="V14" s="1395">
        <v>1268</v>
      </c>
      <c r="W14" s="1358">
        <f t="shared" si="19"/>
        <v>634000</v>
      </c>
      <c r="X14" s="1358">
        <f t="shared" si="20"/>
        <v>174984</v>
      </c>
      <c r="Y14" s="1358">
        <f t="shared" si="36"/>
        <v>808984</v>
      </c>
      <c r="Z14" s="1395">
        <f t="shared" si="21"/>
        <v>3269.9187510000002</v>
      </c>
      <c r="AA14" s="1358">
        <f t="shared" si="22"/>
        <v>2635919</v>
      </c>
      <c r="AB14" s="1358">
        <f t="shared" si="23"/>
        <v>671460</v>
      </c>
      <c r="AC14" s="670">
        <f t="shared" si="24"/>
        <v>3307379</v>
      </c>
      <c r="AD14" s="1395">
        <v>2001.9187510000002</v>
      </c>
      <c r="AE14" s="1358">
        <f t="shared" si="37"/>
        <v>1601535</v>
      </c>
      <c r="AF14" s="1358">
        <f t="shared" si="38"/>
        <v>397181</v>
      </c>
      <c r="AG14" s="1358">
        <f t="shared" si="39"/>
        <v>1998716</v>
      </c>
      <c r="AH14" s="1395">
        <v>1268</v>
      </c>
      <c r="AI14" s="1358">
        <f t="shared" si="40"/>
        <v>507200</v>
      </c>
      <c r="AJ14" s="1358">
        <f t="shared" si="41"/>
        <v>139987</v>
      </c>
      <c r="AK14" s="1358">
        <f t="shared" si="42"/>
        <v>647187</v>
      </c>
      <c r="AL14" s="1395">
        <f t="shared" si="43"/>
        <v>3269.9187510000002</v>
      </c>
      <c r="AM14" s="1358">
        <f t="shared" si="44"/>
        <v>2108735</v>
      </c>
      <c r="AN14" s="1358">
        <f t="shared" si="45"/>
        <v>537168</v>
      </c>
      <c r="AO14" s="1426">
        <f t="shared" si="46"/>
        <v>2645903</v>
      </c>
      <c r="AP14" s="1395">
        <v>2001.9187510000002</v>
      </c>
      <c r="AQ14" s="1358">
        <f t="shared" si="47"/>
        <v>3002878</v>
      </c>
      <c r="AR14" s="1358">
        <f t="shared" si="48"/>
        <v>744714</v>
      </c>
      <c r="AS14" s="1358">
        <f t="shared" si="49"/>
        <v>3747592</v>
      </c>
      <c r="AT14" s="1395">
        <v>1268</v>
      </c>
      <c r="AU14" s="1358">
        <f t="shared" si="50"/>
        <v>951000</v>
      </c>
      <c r="AV14" s="1358">
        <f t="shared" si="51"/>
        <v>262476</v>
      </c>
      <c r="AW14" s="1358">
        <f t="shared" si="52"/>
        <v>1213476</v>
      </c>
      <c r="AX14" s="1395">
        <f t="shared" si="26"/>
        <v>3269.9187510000002</v>
      </c>
      <c r="AY14" s="1358">
        <f t="shared" si="27"/>
        <v>3953878</v>
      </c>
      <c r="AZ14" s="1358">
        <f t="shared" si="28"/>
        <v>1007190</v>
      </c>
      <c r="BA14" s="1718">
        <f t="shared" si="29"/>
        <v>4961068</v>
      </c>
      <c r="BB14" s="1358"/>
      <c r="BC14" s="1725"/>
      <c r="BD14" s="682">
        <f t="shared" si="53"/>
        <v>11932129</v>
      </c>
      <c r="BG14" s="612">
        <v>6539</v>
      </c>
      <c r="BH14" s="681">
        <f t="shared" si="30"/>
        <v>1575899</v>
      </c>
    </row>
    <row r="15" spans="1:60" ht="15" customHeight="1" x14ac:dyDescent="0.2">
      <c r="A15" s="613">
        <v>9</v>
      </c>
      <c r="B15" s="313">
        <v>9</v>
      </c>
      <c r="C15" s="611" t="s">
        <v>13</v>
      </c>
      <c r="D15" s="618">
        <v>10</v>
      </c>
      <c r="E15" s="660">
        <f t="shared" si="15"/>
        <v>210000</v>
      </c>
      <c r="F15" s="618"/>
      <c r="G15" s="665">
        <f t="shared" si="31"/>
        <v>0</v>
      </c>
      <c r="H15" s="618"/>
      <c r="I15" s="665">
        <f t="shared" si="32"/>
        <v>0</v>
      </c>
      <c r="J15" s="1406">
        <f t="shared" si="16"/>
        <v>0</v>
      </c>
      <c r="K15" s="1179"/>
      <c r="L15" s="669">
        <v>795119</v>
      </c>
      <c r="M15" s="1431"/>
      <c r="N15" s="618">
        <v>15856</v>
      </c>
      <c r="O15" s="680">
        <f t="shared" si="33"/>
        <v>1109920</v>
      </c>
      <c r="P15" s="665"/>
      <c r="Q15" s="680">
        <f t="shared" si="34"/>
        <v>1109920</v>
      </c>
      <c r="R15" s="1395">
        <v>2662.2599449999962</v>
      </c>
      <c r="S15" s="1358">
        <f t="shared" si="17"/>
        <v>2662260</v>
      </c>
      <c r="T15" s="1358">
        <f t="shared" si="18"/>
        <v>660240</v>
      </c>
      <c r="U15" s="1358">
        <f t="shared" si="35"/>
        <v>3322500</v>
      </c>
      <c r="V15" s="1395">
        <v>2047.0116599999981</v>
      </c>
      <c r="W15" s="1358">
        <f t="shared" si="19"/>
        <v>1023506</v>
      </c>
      <c r="X15" s="1358">
        <f t="shared" si="20"/>
        <v>282488</v>
      </c>
      <c r="Y15" s="1358">
        <f t="shared" si="36"/>
        <v>1305994</v>
      </c>
      <c r="Z15" s="1395">
        <f t="shared" si="21"/>
        <v>4709.2716049999945</v>
      </c>
      <c r="AA15" s="1358">
        <f t="shared" si="22"/>
        <v>3685766</v>
      </c>
      <c r="AB15" s="1358">
        <f t="shared" si="23"/>
        <v>942728</v>
      </c>
      <c r="AC15" s="670">
        <f t="shared" si="24"/>
        <v>4628494</v>
      </c>
      <c r="AD15" s="1395">
        <v>2662.2599449999962</v>
      </c>
      <c r="AE15" s="1358">
        <f t="shared" si="37"/>
        <v>2129808</v>
      </c>
      <c r="AF15" s="1358">
        <f t="shared" si="38"/>
        <v>528192</v>
      </c>
      <c r="AG15" s="1358">
        <f t="shared" si="39"/>
        <v>2658000</v>
      </c>
      <c r="AH15" s="1395">
        <v>2047.0116599999981</v>
      </c>
      <c r="AI15" s="1358">
        <f t="shared" si="40"/>
        <v>818805</v>
      </c>
      <c r="AJ15" s="1358">
        <f t="shared" si="41"/>
        <v>225990</v>
      </c>
      <c r="AK15" s="1358">
        <f t="shared" si="42"/>
        <v>1044795</v>
      </c>
      <c r="AL15" s="1395">
        <f t="shared" si="43"/>
        <v>4709.2716049999945</v>
      </c>
      <c r="AM15" s="1358">
        <f t="shared" si="44"/>
        <v>2948613</v>
      </c>
      <c r="AN15" s="1358">
        <f t="shared" si="45"/>
        <v>754182</v>
      </c>
      <c r="AO15" s="1426">
        <f t="shared" si="46"/>
        <v>3702795</v>
      </c>
      <c r="AP15" s="1395">
        <v>2662.2599449999962</v>
      </c>
      <c r="AQ15" s="1358">
        <f t="shared" si="47"/>
        <v>3993390</v>
      </c>
      <c r="AR15" s="1358">
        <f t="shared" si="48"/>
        <v>990361</v>
      </c>
      <c r="AS15" s="1358">
        <f t="shared" si="49"/>
        <v>4983751</v>
      </c>
      <c r="AT15" s="1395">
        <v>2047.0116599999981</v>
      </c>
      <c r="AU15" s="1358">
        <f t="shared" si="50"/>
        <v>1535259</v>
      </c>
      <c r="AV15" s="1358">
        <f t="shared" si="51"/>
        <v>423731</v>
      </c>
      <c r="AW15" s="1358">
        <f t="shared" si="52"/>
        <v>1958990</v>
      </c>
      <c r="AX15" s="1395">
        <f t="shared" si="26"/>
        <v>4709.2716049999945</v>
      </c>
      <c r="AY15" s="1358">
        <f t="shared" si="27"/>
        <v>5528649</v>
      </c>
      <c r="AZ15" s="1358">
        <f t="shared" si="28"/>
        <v>1414092</v>
      </c>
      <c r="BA15" s="1718">
        <f t="shared" si="29"/>
        <v>6942741</v>
      </c>
      <c r="BB15" s="1358"/>
      <c r="BC15" s="1725"/>
      <c r="BD15" s="682">
        <f t="shared" si="53"/>
        <v>17389069</v>
      </c>
      <c r="BG15" s="612">
        <v>10794</v>
      </c>
      <c r="BH15" s="681">
        <f t="shared" si="30"/>
        <v>2601354</v>
      </c>
    </row>
    <row r="16" spans="1:60" ht="15" customHeight="1" x14ac:dyDescent="0.2">
      <c r="A16" s="614">
        <v>10</v>
      </c>
      <c r="B16" s="615">
        <v>10</v>
      </c>
      <c r="C16" s="616" t="s">
        <v>14</v>
      </c>
      <c r="D16" s="619">
        <v>31</v>
      </c>
      <c r="E16" s="661">
        <f t="shared" si="15"/>
        <v>651000</v>
      </c>
      <c r="F16" s="619"/>
      <c r="G16" s="666">
        <f t="shared" si="31"/>
        <v>0</v>
      </c>
      <c r="H16" s="619"/>
      <c r="I16" s="666">
        <f t="shared" si="32"/>
        <v>0</v>
      </c>
      <c r="J16" s="1407">
        <f t="shared" si="16"/>
        <v>0</v>
      </c>
      <c r="K16" s="1356"/>
      <c r="L16" s="671">
        <v>695345</v>
      </c>
      <c r="M16" s="1432"/>
      <c r="N16" s="619">
        <v>12296</v>
      </c>
      <c r="O16" s="683">
        <f t="shared" si="33"/>
        <v>860720</v>
      </c>
      <c r="P16" s="666"/>
      <c r="Q16" s="683">
        <f t="shared" si="34"/>
        <v>860720</v>
      </c>
      <c r="R16" s="1396">
        <v>2946.408863000001</v>
      </c>
      <c r="S16" s="1392">
        <f t="shared" si="17"/>
        <v>2946409</v>
      </c>
      <c r="T16" s="1392">
        <f t="shared" si="18"/>
        <v>730709</v>
      </c>
      <c r="U16" s="1392">
        <f t="shared" si="35"/>
        <v>3677118</v>
      </c>
      <c r="V16" s="1396">
        <v>1584.2571909999999</v>
      </c>
      <c r="W16" s="1392">
        <f t="shared" si="19"/>
        <v>792129</v>
      </c>
      <c r="X16" s="1392">
        <f t="shared" si="20"/>
        <v>218628</v>
      </c>
      <c r="Y16" s="1392">
        <f t="shared" si="36"/>
        <v>1010757</v>
      </c>
      <c r="Z16" s="1396">
        <f t="shared" si="21"/>
        <v>4530.6660540000012</v>
      </c>
      <c r="AA16" s="1392">
        <f t="shared" si="22"/>
        <v>3738538</v>
      </c>
      <c r="AB16" s="1392">
        <f t="shared" si="23"/>
        <v>949337</v>
      </c>
      <c r="AC16" s="672">
        <f t="shared" si="24"/>
        <v>4687875</v>
      </c>
      <c r="AD16" s="1396">
        <v>2946.408863000001</v>
      </c>
      <c r="AE16" s="1392">
        <f t="shared" si="37"/>
        <v>2357127</v>
      </c>
      <c r="AF16" s="1392">
        <f t="shared" si="38"/>
        <v>584567</v>
      </c>
      <c r="AG16" s="1392">
        <f t="shared" si="39"/>
        <v>2941694</v>
      </c>
      <c r="AH16" s="1396">
        <v>1584.2571909999999</v>
      </c>
      <c r="AI16" s="1392">
        <f t="shared" si="40"/>
        <v>633703</v>
      </c>
      <c r="AJ16" s="1392">
        <f t="shared" si="41"/>
        <v>174902</v>
      </c>
      <c r="AK16" s="1392">
        <f t="shared" si="42"/>
        <v>808605</v>
      </c>
      <c r="AL16" s="1396">
        <f t="shared" si="43"/>
        <v>4530.6660540000012</v>
      </c>
      <c r="AM16" s="1392">
        <f t="shared" si="44"/>
        <v>2990830</v>
      </c>
      <c r="AN16" s="1392">
        <f t="shared" si="45"/>
        <v>759469</v>
      </c>
      <c r="AO16" s="1427">
        <f t="shared" si="46"/>
        <v>3750299</v>
      </c>
      <c r="AP16" s="1396">
        <v>2946.408863000001</v>
      </c>
      <c r="AQ16" s="1392">
        <f t="shared" si="47"/>
        <v>4419613</v>
      </c>
      <c r="AR16" s="1392">
        <f t="shared" si="48"/>
        <v>1096064</v>
      </c>
      <c r="AS16" s="1392">
        <f t="shared" si="49"/>
        <v>5515677</v>
      </c>
      <c r="AT16" s="1396">
        <v>1584.2571909999999</v>
      </c>
      <c r="AU16" s="1392">
        <f t="shared" si="50"/>
        <v>1188193</v>
      </c>
      <c r="AV16" s="1392">
        <f t="shared" si="51"/>
        <v>327941</v>
      </c>
      <c r="AW16" s="1392">
        <f t="shared" si="52"/>
        <v>1516134</v>
      </c>
      <c r="AX16" s="1396">
        <f t="shared" si="26"/>
        <v>4530.6660540000012</v>
      </c>
      <c r="AY16" s="1392">
        <f t="shared" si="27"/>
        <v>5607806</v>
      </c>
      <c r="AZ16" s="1392">
        <f t="shared" si="28"/>
        <v>1424005</v>
      </c>
      <c r="BA16" s="1719">
        <f t="shared" si="29"/>
        <v>7031811</v>
      </c>
      <c r="BB16" s="1722"/>
      <c r="BC16" s="1726"/>
      <c r="BD16" s="685">
        <f t="shared" si="53"/>
        <v>17677050</v>
      </c>
      <c r="BG16" s="617">
        <v>8264</v>
      </c>
      <c r="BH16" s="684">
        <f t="shared" si="30"/>
        <v>1991624</v>
      </c>
    </row>
    <row r="17" spans="1:60" ht="15" customHeight="1" x14ac:dyDescent="0.2">
      <c r="A17" s="607">
        <v>11</v>
      </c>
      <c r="B17" s="608">
        <v>11</v>
      </c>
      <c r="C17" s="609" t="s">
        <v>15</v>
      </c>
      <c r="D17" s="620">
        <v>0</v>
      </c>
      <c r="E17" s="659">
        <f t="shared" si="15"/>
        <v>0</v>
      </c>
      <c r="F17" s="620"/>
      <c r="G17" s="664">
        <f t="shared" si="31"/>
        <v>0</v>
      </c>
      <c r="H17" s="620"/>
      <c r="I17" s="664">
        <f t="shared" si="32"/>
        <v>0</v>
      </c>
      <c r="J17" s="1405">
        <f t="shared" si="16"/>
        <v>0</v>
      </c>
      <c r="K17" s="1355"/>
      <c r="L17" s="673">
        <v>50972</v>
      </c>
      <c r="M17" s="1430"/>
      <c r="N17" s="620">
        <v>646</v>
      </c>
      <c r="O17" s="677">
        <f t="shared" si="33"/>
        <v>45220</v>
      </c>
      <c r="P17" s="664"/>
      <c r="Q17" s="677">
        <f t="shared" si="34"/>
        <v>45220</v>
      </c>
      <c r="R17" s="1394">
        <v>153.70723800000002</v>
      </c>
      <c r="S17" s="1391">
        <f t="shared" si="17"/>
        <v>153707</v>
      </c>
      <c r="T17" s="1391">
        <f t="shared" si="18"/>
        <v>38119</v>
      </c>
      <c r="U17" s="1391">
        <f t="shared" si="35"/>
        <v>191826</v>
      </c>
      <c r="V17" s="1394">
        <v>116.86293499999999</v>
      </c>
      <c r="W17" s="1391">
        <f t="shared" si="19"/>
        <v>58431</v>
      </c>
      <c r="X17" s="1391">
        <f t="shared" si="20"/>
        <v>16127</v>
      </c>
      <c r="Y17" s="1391">
        <f t="shared" si="36"/>
        <v>74558</v>
      </c>
      <c r="Z17" s="1394">
        <f t="shared" si="21"/>
        <v>270.57017300000001</v>
      </c>
      <c r="AA17" s="1391">
        <f t="shared" si="22"/>
        <v>212138</v>
      </c>
      <c r="AB17" s="1391">
        <f t="shared" si="23"/>
        <v>54246</v>
      </c>
      <c r="AC17" s="674">
        <f t="shared" si="24"/>
        <v>266384</v>
      </c>
      <c r="AD17" s="1394">
        <v>153.70723800000002</v>
      </c>
      <c r="AE17" s="1391">
        <f t="shared" si="37"/>
        <v>122966</v>
      </c>
      <c r="AF17" s="1391">
        <f t="shared" si="38"/>
        <v>30496</v>
      </c>
      <c r="AG17" s="1391">
        <f t="shared" si="39"/>
        <v>153462</v>
      </c>
      <c r="AH17" s="1394">
        <v>116.86293499999999</v>
      </c>
      <c r="AI17" s="1391">
        <f t="shared" si="40"/>
        <v>46745</v>
      </c>
      <c r="AJ17" s="1391">
        <f t="shared" si="41"/>
        <v>12902</v>
      </c>
      <c r="AK17" s="1391">
        <f t="shared" si="42"/>
        <v>59647</v>
      </c>
      <c r="AL17" s="1394">
        <f t="shared" si="43"/>
        <v>270.57017300000001</v>
      </c>
      <c r="AM17" s="1391">
        <f t="shared" si="44"/>
        <v>169711</v>
      </c>
      <c r="AN17" s="1391">
        <f t="shared" si="45"/>
        <v>43398</v>
      </c>
      <c r="AO17" s="1425">
        <f t="shared" si="46"/>
        <v>213109</v>
      </c>
      <c r="AP17" s="1394">
        <v>153.70723800000002</v>
      </c>
      <c r="AQ17" s="1391">
        <f t="shared" si="47"/>
        <v>230561</v>
      </c>
      <c r="AR17" s="1391">
        <f t="shared" si="48"/>
        <v>57179</v>
      </c>
      <c r="AS17" s="1391">
        <f t="shared" si="49"/>
        <v>287740</v>
      </c>
      <c r="AT17" s="1394">
        <v>116.86293499999999</v>
      </c>
      <c r="AU17" s="1391">
        <f t="shared" si="50"/>
        <v>87647</v>
      </c>
      <c r="AV17" s="1391">
        <f t="shared" si="51"/>
        <v>24191</v>
      </c>
      <c r="AW17" s="1391">
        <f t="shared" si="52"/>
        <v>111838</v>
      </c>
      <c r="AX17" s="1394">
        <f t="shared" si="26"/>
        <v>270.57017300000001</v>
      </c>
      <c r="AY17" s="1391">
        <f t="shared" si="27"/>
        <v>318208</v>
      </c>
      <c r="AZ17" s="1391">
        <f t="shared" si="28"/>
        <v>81370</v>
      </c>
      <c r="BA17" s="1717">
        <f t="shared" si="29"/>
        <v>399578</v>
      </c>
      <c r="BB17" s="1391"/>
      <c r="BC17" s="1724"/>
      <c r="BD17" s="679">
        <f t="shared" si="53"/>
        <v>975263</v>
      </c>
      <c r="BG17" s="610">
        <v>426</v>
      </c>
      <c r="BH17" s="678">
        <f t="shared" si="30"/>
        <v>102666</v>
      </c>
    </row>
    <row r="18" spans="1:60" ht="15" customHeight="1" x14ac:dyDescent="0.2">
      <c r="A18" s="613">
        <v>12</v>
      </c>
      <c r="B18" s="313">
        <v>12</v>
      </c>
      <c r="C18" s="611" t="s">
        <v>16</v>
      </c>
      <c r="D18" s="618">
        <v>0</v>
      </c>
      <c r="E18" s="660">
        <f t="shared" si="15"/>
        <v>0</v>
      </c>
      <c r="F18" s="618"/>
      <c r="G18" s="665">
        <f t="shared" si="31"/>
        <v>0</v>
      </c>
      <c r="H18" s="618"/>
      <c r="I18" s="665">
        <f t="shared" si="32"/>
        <v>0</v>
      </c>
      <c r="J18" s="1406">
        <f t="shared" si="16"/>
        <v>0</v>
      </c>
      <c r="K18" s="1179"/>
      <c r="L18" s="669">
        <v>25000</v>
      </c>
      <c r="M18" s="1431"/>
      <c r="N18" s="618">
        <v>512</v>
      </c>
      <c r="O18" s="680">
        <f t="shared" si="33"/>
        <v>35840</v>
      </c>
      <c r="P18" s="665"/>
      <c r="Q18" s="680">
        <f t="shared" si="34"/>
        <v>35840</v>
      </c>
      <c r="R18" s="1395">
        <v>166.18340799999999</v>
      </c>
      <c r="S18" s="1358">
        <f t="shared" si="17"/>
        <v>166183</v>
      </c>
      <c r="T18" s="1358">
        <f t="shared" si="18"/>
        <v>41213</v>
      </c>
      <c r="U18" s="1358">
        <f t="shared" si="35"/>
        <v>207396</v>
      </c>
      <c r="V18" s="1395">
        <v>97.812901999999994</v>
      </c>
      <c r="W18" s="1358">
        <f t="shared" si="19"/>
        <v>48906</v>
      </c>
      <c r="X18" s="1358">
        <f t="shared" si="20"/>
        <v>13498</v>
      </c>
      <c r="Y18" s="1358">
        <f t="shared" si="36"/>
        <v>62404</v>
      </c>
      <c r="Z18" s="1395">
        <f t="shared" si="21"/>
        <v>263.99630999999999</v>
      </c>
      <c r="AA18" s="1358">
        <f t="shared" si="22"/>
        <v>215089</v>
      </c>
      <c r="AB18" s="1358">
        <f t="shared" si="23"/>
        <v>54711</v>
      </c>
      <c r="AC18" s="670">
        <f t="shared" si="24"/>
        <v>269800</v>
      </c>
      <c r="AD18" s="1395">
        <v>166.18340799999999</v>
      </c>
      <c r="AE18" s="1358">
        <f t="shared" si="37"/>
        <v>132947</v>
      </c>
      <c r="AF18" s="1358">
        <f t="shared" si="38"/>
        <v>32971</v>
      </c>
      <c r="AG18" s="1358">
        <f t="shared" si="39"/>
        <v>165918</v>
      </c>
      <c r="AH18" s="1395">
        <v>97.812901999999994</v>
      </c>
      <c r="AI18" s="1358">
        <f t="shared" si="40"/>
        <v>39125</v>
      </c>
      <c r="AJ18" s="1358">
        <f t="shared" si="41"/>
        <v>10799</v>
      </c>
      <c r="AK18" s="1358">
        <f t="shared" si="42"/>
        <v>49924</v>
      </c>
      <c r="AL18" s="1395">
        <f t="shared" si="43"/>
        <v>263.99630999999999</v>
      </c>
      <c r="AM18" s="1358">
        <f t="shared" si="44"/>
        <v>172072</v>
      </c>
      <c r="AN18" s="1358">
        <f t="shared" si="45"/>
        <v>43770</v>
      </c>
      <c r="AO18" s="1426">
        <f t="shared" si="46"/>
        <v>215842</v>
      </c>
      <c r="AP18" s="1395">
        <v>166.18340799999999</v>
      </c>
      <c r="AQ18" s="1358">
        <f t="shared" si="47"/>
        <v>249275</v>
      </c>
      <c r="AR18" s="1358">
        <f t="shared" si="48"/>
        <v>61820</v>
      </c>
      <c r="AS18" s="1358">
        <f t="shared" si="49"/>
        <v>311095</v>
      </c>
      <c r="AT18" s="1395">
        <v>97.812901999999994</v>
      </c>
      <c r="AU18" s="1358">
        <f t="shared" si="50"/>
        <v>73360</v>
      </c>
      <c r="AV18" s="1358">
        <f t="shared" si="51"/>
        <v>20247</v>
      </c>
      <c r="AW18" s="1358">
        <f t="shared" si="52"/>
        <v>93607</v>
      </c>
      <c r="AX18" s="1395">
        <f t="shared" si="26"/>
        <v>263.99630999999999</v>
      </c>
      <c r="AY18" s="1358">
        <f t="shared" si="27"/>
        <v>322635</v>
      </c>
      <c r="AZ18" s="1358">
        <f t="shared" si="28"/>
        <v>82067</v>
      </c>
      <c r="BA18" s="1718">
        <f t="shared" si="29"/>
        <v>404702</v>
      </c>
      <c r="BB18" s="1358"/>
      <c r="BC18" s="1725"/>
      <c r="BD18" s="682">
        <f t="shared" si="53"/>
        <v>951184</v>
      </c>
      <c r="BG18" s="612">
        <v>340</v>
      </c>
      <c r="BH18" s="681">
        <f t="shared" si="30"/>
        <v>81940</v>
      </c>
    </row>
    <row r="19" spans="1:60" ht="15" customHeight="1" x14ac:dyDescent="0.2">
      <c r="A19" s="613">
        <v>13</v>
      </c>
      <c r="B19" s="313">
        <v>13</v>
      </c>
      <c r="C19" s="611" t="s">
        <v>17</v>
      </c>
      <c r="D19" s="618">
        <v>0</v>
      </c>
      <c r="E19" s="660">
        <f t="shared" si="15"/>
        <v>0</v>
      </c>
      <c r="F19" s="618"/>
      <c r="G19" s="665">
        <f t="shared" si="31"/>
        <v>0</v>
      </c>
      <c r="H19" s="618"/>
      <c r="I19" s="665">
        <f t="shared" si="32"/>
        <v>0</v>
      </c>
      <c r="J19" s="1406">
        <f t="shared" si="16"/>
        <v>0</v>
      </c>
      <c r="K19" s="1179"/>
      <c r="L19" s="669">
        <v>31270</v>
      </c>
      <c r="M19" s="1431"/>
      <c r="N19" s="618">
        <v>455</v>
      </c>
      <c r="O19" s="680">
        <f t="shared" si="33"/>
        <v>31850</v>
      </c>
      <c r="P19" s="665"/>
      <c r="Q19" s="680">
        <f t="shared" si="34"/>
        <v>31850</v>
      </c>
      <c r="R19" s="1395">
        <v>77.596919999999997</v>
      </c>
      <c r="S19" s="1358">
        <f t="shared" si="17"/>
        <v>77597</v>
      </c>
      <c r="T19" s="1358">
        <f t="shared" si="18"/>
        <v>19244</v>
      </c>
      <c r="U19" s="1358">
        <f t="shared" si="35"/>
        <v>96841</v>
      </c>
      <c r="V19" s="1395">
        <v>69.201210000000003</v>
      </c>
      <c r="W19" s="1358">
        <f t="shared" si="19"/>
        <v>34601</v>
      </c>
      <c r="X19" s="1358">
        <f t="shared" si="20"/>
        <v>9550</v>
      </c>
      <c r="Y19" s="1358">
        <f t="shared" si="36"/>
        <v>44151</v>
      </c>
      <c r="Z19" s="1395">
        <f t="shared" si="21"/>
        <v>146.79813000000001</v>
      </c>
      <c r="AA19" s="1358">
        <f t="shared" si="22"/>
        <v>112198</v>
      </c>
      <c r="AB19" s="1358">
        <f t="shared" si="23"/>
        <v>28794</v>
      </c>
      <c r="AC19" s="670">
        <f t="shared" si="24"/>
        <v>140992</v>
      </c>
      <c r="AD19" s="1395">
        <v>77.596919999999997</v>
      </c>
      <c r="AE19" s="1358">
        <f t="shared" si="37"/>
        <v>62078</v>
      </c>
      <c r="AF19" s="1358">
        <f t="shared" si="38"/>
        <v>15395</v>
      </c>
      <c r="AG19" s="1358">
        <f t="shared" si="39"/>
        <v>77473</v>
      </c>
      <c r="AH19" s="1395">
        <v>69.201210000000003</v>
      </c>
      <c r="AI19" s="1358">
        <f t="shared" si="40"/>
        <v>27680</v>
      </c>
      <c r="AJ19" s="1358">
        <f t="shared" si="41"/>
        <v>7640</v>
      </c>
      <c r="AK19" s="1358">
        <f t="shared" si="42"/>
        <v>35320</v>
      </c>
      <c r="AL19" s="1395">
        <f t="shared" si="43"/>
        <v>146.79813000000001</v>
      </c>
      <c r="AM19" s="1358">
        <f t="shared" si="44"/>
        <v>89758</v>
      </c>
      <c r="AN19" s="1358">
        <f t="shared" si="45"/>
        <v>23035</v>
      </c>
      <c r="AO19" s="1426">
        <f t="shared" si="46"/>
        <v>112793</v>
      </c>
      <c r="AP19" s="1395">
        <v>77.596919999999997</v>
      </c>
      <c r="AQ19" s="1358">
        <f t="shared" si="47"/>
        <v>116395</v>
      </c>
      <c r="AR19" s="1358">
        <f t="shared" si="48"/>
        <v>28866</v>
      </c>
      <c r="AS19" s="1358">
        <f t="shared" si="49"/>
        <v>145261</v>
      </c>
      <c r="AT19" s="1395">
        <v>69.201210000000003</v>
      </c>
      <c r="AU19" s="1358">
        <f t="shared" si="50"/>
        <v>51901</v>
      </c>
      <c r="AV19" s="1358">
        <f t="shared" si="51"/>
        <v>14325</v>
      </c>
      <c r="AW19" s="1358">
        <f t="shared" si="52"/>
        <v>66226</v>
      </c>
      <c r="AX19" s="1395">
        <f t="shared" si="26"/>
        <v>146.79813000000001</v>
      </c>
      <c r="AY19" s="1358">
        <f t="shared" si="27"/>
        <v>168296</v>
      </c>
      <c r="AZ19" s="1358">
        <f t="shared" si="28"/>
        <v>43191</v>
      </c>
      <c r="BA19" s="1718">
        <f t="shared" si="29"/>
        <v>211487</v>
      </c>
      <c r="BB19" s="1358"/>
      <c r="BC19" s="1725"/>
      <c r="BD19" s="682">
        <f t="shared" si="53"/>
        <v>528392</v>
      </c>
      <c r="BG19" s="612">
        <v>318</v>
      </c>
      <c r="BH19" s="681">
        <f t="shared" si="30"/>
        <v>76638</v>
      </c>
    </row>
    <row r="20" spans="1:60" ht="15" customHeight="1" x14ac:dyDescent="0.2">
      <c r="A20" s="613">
        <v>14</v>
      </c>
      <c r="B20" s="313">
        <v>14</v>
      </c>
      <c r="C20" s="611" t="s">
        <v>18</v>
      </c>
      <c r="D20" s="618">
        <v>0</v>
      </c>
      <c r="E20" s="660">
        <f t="shared" si="15"/>
        <v>0</v>
      </c>
      <c r="F20" s="618"/>
      <c r="G20" s="665">
        <f t="shared" si="31"/>
        <v>0</v>
      </c>
      <c r="H20" s="618"/>
      <c r="I20" s="665">
        <f t="shared" si="32"/>
        <v>0</v>
      </c>
      <c r="J20" s="1406">
        <f t="shared" si="16"/>
        <v>0</v>
      </c>
      <c r="K20" s="1179"/>
      <c r="L20" s="669">
        <v>60732</v>
      </c>
      <c r="M20" s="1431"/>
      <c r="N20" s="618">
        <v>684</v>
      </c>
      <c r="O20" s="680">
        <f t="shared" si="33"/>
        <v>47880</v>
      </c>
      <c r="P20" s="665"/>
      <c r="Q20" s="680">
        <f t="shared" si="34"/>
        <v>47880</v>
      </c>
      <c r="R20" s="1395">
        <v>135.08048199999999</v>
      </c>
      <c r="S20" s="1358">
        <f t="shared" si="17"/>
        <v>135080</v>
      </c>
      <c r="T20" s="1358">
        <f t="shared" si="18"/>
        <v>33500</v>
      </c>
      <c r="U20" s="1358">
        <f t="shared" si="35"/>
        <v>168580</v>
      </c>
      <c r="V20" s="1395">
        <v>141.84835899999999</v>
      </c>
      <c r="W20" s="1358">
        <f t="shared" si="19"/>
        <v>70924</v>
      </c>
      <c r="X20" s="1358">
        <f t="shared" si="20"/>
        <v>19575</v>
      </c>
      <c r="Y20" s="1358">
        <f t="shared" si="36"/>
        <v>90499</v>
      </c>
      <c r="Z20" s="1395">
        <f t="shared" si="21"/>
        <v>276.92884099999998</v>
      </c>
      <c r="AA20" s="1358">
        <f t="shared" si="22"/>
        <v>206004</v>
      </c>
      <c r="AB20" s="1358">
        <f t="shared" si="23"/>
        <v>53075</v>
      </c>
      <c r="AC20" s="670">
        <f t="shared" si="24"/>
        <v>259079</v>
      </c>
      <c r="AD20" s="1395">
        <v>135.08048199999999</v>
      </c>
      <c r="AE20" s="1358">
        <f t="shared" si="37"/>
        <v>108064</v>
      </c>
      <c r="AF20" s="1358">
        <f t="shared" si="38"/>
        <v>26800</v>
      </c>
      <c r="AG20" s="1358">
        <f t="shared" si="39"/>
        <v>134864</v>
      </c>
      <c r="AH20" s="1395">
        <v>141.84835899999999</v>
      </c>
      <c r="AI20" s="1358">
        <f t="shared" si="40"/>
        <v>56739</v>
      </c>
      <c r="AJ20" s="1358">
        <f t="shared" si="41"/>
        <v>15660</v>
      </c>
      <c r="AK20" s="1358">
        <f t="shared" si="42"/>
        <v>72399</v>
      </c>
      <c r="AL20" s="1395">
        <f t="shared" si="43"/>
        <v>276.92884099999998</v>
      </c>
      <c r="AM20" s="1358">
        <f t="shared" si="44"/>
        <v>164803</v>
      </c>
      <c r="AN20" s="1358">
        <f t="shared" si="45"/>
        <v>42460</v>
      </c>
      <c r="AO20" s="1426">
        <f t="shared" si="46"/>
        <v>207263</v>
      </c>
      <c r="AP20" s="1395">
        <v>135.08048199999999</v>
      </c>
      <c r="AQ20" s="1358">
        <f t="shared" si="47"/>
        <v>202621</v>
      </c>
      <c r="AR20" s="1358">
        <f t="shared" si="48"/>
        <v>50250</v>
      </c>
      <c r="AS20" s="1358">
        <f t="shared" si="49"/>
        <v>252871</v>
      </c>
      <c r="AT20" s="1395">
        <v>141.84835899999999</v>
      </c>
      <c r="AU20" s="1358">
        <f t="shared" si="50"/>
        <v>106386</v>
      </c>
      <c r="AV20" s="1358">
        <f t="shared" si="51"/>
        <v>29363</v>
      </c>
      <c r="AW20" s="1358">
        <f t="shared" si="52"/>
        <v>135749</v>
      </c>
      <c r="AX20" s="1395">
        <f t="shared" si="26"/>
        <v>276.92884099999998</v>
      </c>
      <c r="AY20" s="1358">
        <f t="shared" si="27"/>
        <v>309007</v>
      </c>
      <c r="AZ20" s="1358">
        <f t="shared" si="28"/>
        <v>79613</v>
      </c>
      <c r="BA20" s="1718">
        <f t="shared" si="29"/>
        <v>388620</v>
      </c>
      <c r="BB20" s="1358"/>
      <c r="BC20" s="1725"/>
      <c r="BD20" s="682">
        <f t="shared" si="53"/>
        <v>963574</v>
      </c>
      <c r="BG20" s="612">
        <v>440</v>
      </c>
      <c r="BH20" s="681">
        <f t="shared" si="30"/>
        <v>106040</v>
      </c>
    </row>
    <row r="21" spans="1:60" ht="15" customHeight="1" x14ac:dyDescent="0.2">
      <c r="A21" s="614">
        <v>15</v>
      </c>
      <c r="B21" s="615">
        <v>15</v>
      </c>
      <c r="C21" s="616" t="s">
        <v>19</v>
      </c>
      <c r="D21" s="619">
        <v>2</v>
      </c>
      <c r="E21" s="661">
        <f t="shared" si="15"/>
        <v>42000</v>
      </c>
      <c r="F21" s="619"/>
      <c r="G21" s="666">
        <f t="shared" si="31"/>
        <v>0</v>
      </c>
      <c r="H21" s="619"/>
      <c r="I21" s="666">
        <f t="shared" si="32"/>
        <v>0</v>
      </c>
      <c r="J21" s="1407">
        <f t="shared" si="16"/>
        <v>0</v>
      </c>
      <c r="K21" s="1356"/>
      <c r="L21" s="671">
        <v>90737</v>
      </c>
      <c r="M21" s="1432"/>
      <c r="N21" s="619">
        <v>1289</v>
      </c>
      <c r="O21" s="683">
        <f t="shared" si="33"/>
        <v>90230</v>
      </c>
      <c r="P21" s="666"/>
      <c r="Q21" s="683">
        <f t="shared" si="34"/>
        <v>90230</v>
      </c>
      <c r="R21" s="1396">
        <v>311</v>
      </c>
      <c r="S21" s="1392">
        <f t="shared" si="17"/>
        <v>311000</v>
      </c>
      <c r="T21" s="1392">
        <f t="shared" si="18"/>
        <v>77128</v>
      </c>
      <c r="U21" s="1392">
        <f t="shared" si="35"/>
        <v>388128</v>
      </c>
      <c r="V21" s="1396">
        <v>203</v>
      </c>
      <c r="W21" s="1392">
        <f t="shared" si="19"/>
        <v>101500</v>
      </c>
      <c r="X21" s="1392">
        <f t="shared" si="20"/>
        <v>28014</v>
      </c>
      <c r="Y21" s="1392">
        <f t="shared" si="36"/>
        <v>129514</v>
      </c>
      <c r="Z21" s="1396">
        <f t="shared" si="21"/>
        <v>514</v>
      </c>
      <c r="AA21" s="1392">
        <f t="shared" si="22"/>
        <v>412500</v>
      </c>
      <c r="AB21" s="1392">
        <f t="shared" si="23"/>
        <v>105142</v>
      </c>
      <c r="AC21" s="672">
        <f t="shared" si="24"/>
        <v>517642</v>
      </c>
      <c r="AD21" s="1396">
        <v>311</v>
      </c>
      <c r="AE21" s="1392">
        <f t="shared" si="37"/>
        <v>248800</v>
      </c>
      <c r="AF21" s="1392">
        <f t="shared" si="38"/>
        <v>61702</v>
      </c>
      <c r="AG21" s="1392">
        <f t="shared" si="39"/>
        <v>310502</v>
      </c>
      <c r="AH21" s="1396">
        <v>203</v>
      </c>
      <c r="AI21" s="1392">
        <f t="shared" si="40"/>
        <v>81200</v>
      </c>
      <c r="AJ21" s="1392">
        <f t="shared" si="41"/>
        <v>22411</v>
      </c>
      <c r="AK21" s="1392">
        <f t="shared" si="42"/>
        <v>103611</v>
      </c>
      <c r="AL21" s="1396">
        <f t="shared" si="43"/>
        <v>514</v>
      </c>
      <c r="AM21" s="1392">
        <f t="shared" si="44"/>
        <v>330000</v>
      </c>
      <c r="AN21" s="1392">
        <f t="shared" si="45"/>
        <v>84113</v>
      </c>
      <c r="AO21" s="1427">
        <f t="shared" si="46"/>
        <v>414113</v>
      </c>
      <c r="AP21" s="1396">
        <v>311</v>
      </c>
      <c r="AQ21" s="1392">
        <f t="shared" si="47"/>
        <v>466500</v>
      </c>
      <c r="AR21" s="1392">
        <f t="shared" si="48"/>
        <v>115692</v>
      </c>
      <c r="AS21" s="1392">
        <f t="shared" si="49"/>
        <v>582192</v>
      </c>
      <c r="AT21" s="1396">
        <v>203</v>
      </c>
      <c r="AU21" s="1392">
        <f t="shared" si="50"/>
        <v>152250</v>
      </c>
      <c r="AV21" s="1392">
        <f t="shared" si="51"/>
        <v>42021</v>
      </c>
      <c r="AW21" s="1392">
        <f t="shared" si="52"/>
        <v>194271</v>
      </c>
      <c r="AX21" s="1396">
        <f t="shared" si="26"/>
        <v>514</v>
      </c>
      <c r="AY21" s="1392">
        <f t="shared" si="27"/>
        <v>618750</v>
      </c>
      <c r="AZ21" s="1392">
        <f t="shared" si="28"/>
        <v>157713</v>
      </c>
      <c r="BA21" s="1719">
        <f t="shared" si="29"/>
        <v>776463</v>
      </c>
      <c r="BB21" s="1722"/>
      <c r="BC21" s="1726"/>
      <c r="BD21" s="685">
        <f t="shared" si="53"/>
        <v>1931185</v>
      </c>
      <c r="BG21" s="617">
        <v>825</v>
      </c>
      <c r="BH21" s="684">
        <f t="shared" si="30"/>
        <v>198825</v>
      </c>
    </row>
    <row r="22" spans="1:60" ht="15" customHeight="1" x14ac:dyDescent="0.2">
      <c r="A22" s="607">
        <v>16</v>
      </c>
      <c r="B22" s="608">
        <v>16</v>
      </c>
      <c r="C22" s="609" t="s">
        <v>20</v>
      </c>
      <c r="D22" s="620">
        <v>0</v>
      </c>
      <c r="E22" s="659">
        <f t="shared" si="15"/>
        <v>0</v>
      </c>
      <c r="F22" s="620"/>
      <c r="G22" s="664">
        <f t="shared" si="31"/>
        <v>0</v>
      </c>
      <c r="H22" s="620"/>
      <c r="I22" s="664">
        <f t="shared" si="32"/>
        <v>0</v>
      </c>
      <c r="J22" s="1405">
        <f t="shared" si="16"/>
        <v>0</v>
      </c>
      <c r="K22" s="1355"/>
      <c r="L22" s="673">
        <v>239313</v>
      </c>
      <c r="M22" s="1430"/>
      <c r="N22" s="620">
        <v>2172</v>
      </c>
      <c r="O22" s="677">
        <f t="shared" si="33"/>
        <v>152040</v>
      </c>
      <c r="P22" s="664"/>
      <c r="Q22" s="677">
        <f t="shared" si="34"/>
        <v>152040</v>
      </c>
      <c r="R22" s="1394">
        <v>405.5</v>
      </c>
      <c r="S22" s="1391">
        <f t="shared" si="17"/>
        <v>405500</v>
      </c>
      <c r="T22" s="1391">
        <f t="shared" si="18"/>
        <v>100564</v>
      </c>
      <c r="U22" s="1391">
        <f t="shared" si="35"/>
        <v>506064</v>
      </c>
      <c r="V22" s="1394">
        <v>300.99999700000001</v>
      </c>
      <c r="W22" s="1391">
        <f t="shared" si="19"/>
        <v>150500</v>
      </c>
      <c r="X22" s="1391">
        <f t="shared" si="20"/>
        <v>41538</v>
      </c>
      <c r="Y22" s="1391">
        <f t="shared" si="36"/>
        <v>192038</v>
      </c>
      <c r="Z22" s="1394">
        <f t="shared" si="21"/>
        <v>706.49999700000001</v>
      </c>
      <c r="AA22" s="1391">
        <f t="shared" si="22"/>
        <v>556000</v>
      </c>
      <c r="AB22" s="1391">
        <f t="shared" si="23"/>
        <v>142102</v>
      </c>
      <c r="AC22" s="674">
        <f t="shared" si="24"/>
        <v>698102</v>
      </c>
      <c r="AD22" s="1394">
        <v>405.5</v>
      </c>
      <c r="AE22" s="1391">
        <f t="shared" si="37"/>
        <v>324400</v>
      </c>
      <c r="AF22" s="1391">
        <f t="shared" si="38"/>
        <v>80451</v>
      </c>
      <c r="AG22" s="1391">
        <f t="shared" si="39"/>
        <v>404851</v>
      </c>
      <c r="AH22" s="1394">
        <v>300.99999700000001</v>
      </c>
      <c r="AI22" s="1391">
        <f t="shared" si="40"/>
        <v>120400</v>
      </c>
      <c r="AJ22" s="1391">
        <f t="shared" si="41"/>
        <v>33230</v>
      </c>
      <c r="AK22" s="1391">
        <f t="shared" si="42"/>
        <v>153630</v>
      </c>
      <c r="AL22" s="1394">
        <f t="shared" si="43"/>
        <v>706.49999700000001</v>
      </c>
      <c r="AM22" s="1391">
        <f t="shared" si="44"/>
        <v>444800</v>
      </c>
      <c r="AN22" s="1391">
        <f t="shared" si="45"/>
        <v>113681</v>
      </c>
      <c r="AO22" s="1425">
        <f t="shared" si="46"/>
        <v>558481</v>
      </c>
      <c r="AP22" s="1394">
        <v>405.5</v>
      </c>
      <c r="AQ22" s="1391">
        <f t="shared" si="47"/>
        <v>608250</v>
      </c>
      <c r="AR22" s="1391">
        <f t="shared" si="48"/>
        <v>150846</v>
      </c>
      <c r="AS22" s="1391">
        <f t="shared" si="49"/>
        <v>759096</v>
      </c>
      <c r="AT22" s="1394">
        <v>300.99999700000001</v>
      </c>
      <c r="AU22" s="1391">
        <f t="shared" si="50"/>
        <v>225750</v>
      </c>
      <c r="AV22" s="1391">
        <f t="shared" si="51"/>
        <v>62307</v>
      </c>
      <c r="AW22" s="1391">
        <f t="shared" si="52"/>
        <v>288057</v>
      </c>
      <c r="AX22" s="1394">
        <f t="shared" si="26"/>
        <v>706.49999700000001</v>
      </c>
      <c r="AY22" s="1391">
        <f t="shared" si="27"/>
        <v>834000</v>
      </c>
      <c r="AZ22" s="1391">
        <f t="shared" si="28"/>
        <v>213153</v>
      </c>
      <c r="BA22" s="1717">
        <f t="shared" si="29"/>
        <v>1047153</v>
      </c>
      <c r="BB22" s="1391"/>
      <c r="BC22" s="1724"/>
      <c r="BD22" s="679">
        <f t="shared" si="53"/>
        <v>2695089</v>
      </c>
      <c r="BG22" s="610">
        <v>1482</v>
      </c>
      <c r="BH22" s="678">
        <f t="shared" si="30"/>
        <v>357162</v>
      </c>
    </row>
    <row r="23" spans="1:60" ht="15" customHeight="1" x14ac:dyDescent="0.2">
      <c r="A23" s="613">
        <v>17</v>
      </c>
      <c r="B23" s="313">
        <v>17</v>
      </c>
      <c r="C23" s="611" t="s">
        <v>21</v>
      </c>
      <c r="D23" s="618">
        <v>21</v>
      </c>
      <c r="E23" s="660">
        <f t="shared" si="15"/>
        <v>441000</v>
      </c>
      <c r="F23" s="618"/>
      <c r="G23" s="665">
        <f t="shared" si="31"/>
        <v>0</v>
      </c>
      <c r="H23" s="618"/>
      <c r="I23" s="665">
        <f t="shared" si="32"/>
        <v>0</v>
      </c>
      <c r="J23" s="1406">
        <f t="shared" si="16"/>
        <v>0</v>
      </c>
      <c r="K23" s="1179"/>
      <c r="L23" s="669">
        <v>1136737</v>
      </c>
      <c r="M23" s="1431"/>
      <c r="N23" s="618">
        <v>16412</v>
      </c>
      <c r="O23" s="680">
        <f t="shared" si="33"/>
        <v>1148840</v>
      </c>
      <c r="P23" s="665"/>
      <c r="Q23" s="680">
        <f t="shared" si="34"/>
        <v>1148840</v>
      </c>
      <c r="R23" s="1395">
        <v>4162.7849479999995</v>
      </c>
      <c r="S23" s="1358">
        <f t="shared" si="17"/>
        <v>4162785</v>
      </c>
      <c r="T23" s="1358">
        <f t="shared" si="18"/>
        <v>1032371</v>
      </c>
      <c r="U23" s="1358">
        <f t="shared" si="35"/>
        <v>5195156</v>
      </c>
      <c r="V23" s="1395">
        <v>2299.7499800000001</v>
      </c>
      <c r="W23" s="1358">
        <f t="shared" si="19"/>
        <v>1149875</v>
      </c>
      <c r="X23" s="1358">
        <f t="shared" si="20"/>
        <v>317366</v>
      </c>
      <c r="Y23" s="1358">
        <f t="shared" si="36"/>
        <v>1467241</v>
      </c>
      <c r="Z23" s="1395">
        <f t="shared" si="21"/>
        <v>6462.5349279999991</v>
      </c>
      <c r="AA23" s="1358">
        <f t="shared" si="22"/>
        <v>5312660</v>
      </c>
      <c r="AB23" s="1358">
        <f t="shared" si="23"/>
        <v>1349737</v>
      </c>
      <c r="AC23" s="670">
        <f t="shared" si="24"/>
        <v>6662397</v>
      </c>
      <c r="AD23" s="1395">
        <v>4162.7849479999995</v>
      </c>
      <c r="AE23" s="1358">
        <f t="shared" si="37"/>
        <v>3330228</v>
      </c>
      <c r="AF23" s="1358">
        <f t="shared" si="38"/>
        <v>825897</v>
      </c>
      <c r="AG23" s="1358">
        <f t="shared" si="39"/>
        <v>4156125</v>
      </c>
      <c r="AH23" s="1395">
        <v>2299.7499800000001</v>
      </c>
      <c r="AI23" s="1358">
        <f t="shared" si="40"/>
        <v>919900</v>
      </c>
      <c r="AJ23" s="1358">
        <f t="shared" si="41"/>
        <v>253892</v>
      </c>
      <c r="AK23" s="1358">
        <f t="shared" si="42"/>
        <v>1173792</v>
      </c>
      <c r="AL23" s="1395">
        <f t="shared" si="43"/>
        <v>6462.5349279999991</v>
      </c>
      <c r="AM23" s="1358">
        <f t="shared" si="44"/>
        <v>4250128</v>
      </c>
      <c r="AN23" s="1358">
        <f t="shared" si="45"/>
        <v>1079789</v>
      </c>
      <c r="AO23" s="1426">
        <f t="shared" si="46"/>
        <v>5329917</v>
      </c>
      <c r="AP23" s="1395">
        <v>4162.7849479999995</v>
      </c>
      <c r="AQ23" s="1358">
        <f t="shared" si="47"/>
        <v>6244177</v>
      </c>
      <c r="AR23" s="1358">
        <f t="shared" si="48"/>
        <v>1548556</v>
      </c>
      <c r="AS23" s="1358">
        <f t="shared" si="49"/>
        <v>7792733</v>
      </c>
      <c r="AT23" s="1395">
        <v>2299.7499800000001</v>
      </c>
      <c r="AU23" s="1358">
        <f t="shared" si="50"/>
        <v>1724812</v>
      </c>
      <c r="AV23" s="1358">
        <f t="shared" si="51"/>
        <v>476048</v>
      </c>
      <c r="AW23" s="1358">
        <f t="shared" si="52"/>
        <v>2200860</v>
      </c>
      <c r="AX23" s="1395">
        <f t="shared" si="26"/>
        <v>6462.5349279999991</v>
      </c>
      <c r="AY23" s="1358">
        <f t="shared" si="27"/>
        <v>7968989</v>
      </c>
      <c r="AZ23" s="1358">
        <f t="shared" si="28"/>
        <v>2024604</v>
      </c>
      <c r="BA23" s="1718">
        <f t="shared" si="29"/>
        <v>9993593</v>
      </c>
      <c r="BB23" s="1358"/>
      <c r="BC23" s="1725"/>
      <c r="BD23" s="682">
        <f t="shared" si="53"/>
        <v>24712484</v>
      </c>
      <c r="BG23" s="612">
        <v>10622</v>
      </c>
      <c r="BH23" s="681">
        <f t="shared" si="30"/>
        <v>2559902</v>
      </c>
    </row>
    <row r="24" spans="1:60" ht="15" customHeight="1" x14ac:dyDescent="0.2">
      <c r="A24" s="613">
        <v>18</v>
      </c>
      <c r="B24" s="313">
        <v>18</v>
      </c>
      <c r="C24" s="611" t="s">
        <v>22</v>
      </c>
      <c r="D24" s="618">
        <v>2</v>
      </c>
      <c r="E24" s="660">
        <f t="shared" si="15"/>
        <v>42000</v>
      </c>
      <c r="F24" s="618"/>
      <c r="G24" s="665">
        <f t="shared" si="31"/>
        <v>0</v>
      </c>
      <c r="H24" s="618"/>
      <c r="I24" s="665">
        <f t="shared" si="32"/>
        <v>0</v>
      </c>
      <c r="J24" s="1406">
        <f t="shared" si="16"/>
        <v>0</v>
      </c>
      <c r="K24" s="1179"/>
      <c r="L24" s="669">
        <v>35608</v>
      </c>
      <c r="M24" s="1431"/>
      <c r="N24" s="618">
        <v>360</v>
      </c>
      <c r="O24" s="680">
        <f t="shared" si="33"/>
        <v>25200</v>
      </c>
      <c r="P24" s="665"/>
      <c r="Q24" s="680">
        <f t="shared" si="34"/>
        <v>25200</v>
      </c>
      <c r="R24" s="1395">
        <v>62.972183000000008</v>
      </c>
      <c r="S24" s="1358">
        <f t="shared" si="17"/>
        <v>62972</v>
      </c>
      <c r="T24" s="1358">
        <f t="shared" si="18"/>
        <v>15617</v>
      </c>
      <c r="U24" s="1358">
        <f t="shared" si="35"/>
        <v>78589</v>
      </c>
      <c r="V24" s="1395">
        <v>60.12961</v>
      </c>
      <c r="W24" s="1358">
        <f t="shared" si="19"/>
        <v>30065</v>
      </c>
      <c r="X24" s="1358">
        <f t="shared" si="20"/>
        <v>8298</v>
      </c>
      <c r="Y24" s="1358">
        <f t="shared" si="36"/>
        <v>38363</v>
      </c>
      <c r="Z24" s="1395">
        <f t="shared" si="21"/>
        <v>123.10179300000001</v>
      </c>
      <c r="AA24" s="1358">
        <f t="shared" si="22"/>
        <v>93037</v>
      </c>
      <c r="AB24" s="1358">
        <f t="shared" si="23"/>
        <v>23915</v>
      </c>
      <c r="AC24" s="670">
        <f t="shared" si="24"/>
        <v>116952</v>
      </c>
      <c r="AD24" s="1395">
        <v>62.972183000000008</v>
      </c>
      <c r="AE24" s="1358">
        <f t="shared" si="37"/>
        <v>50378</v>
      </c>
      <c r="AF24" s="1358">
        <f t="shared" si="38"/>
        <v>12494</v>
      </c>
      <c r="AG24" s="1358">
        <f t="shared" si="39"/>
        <v>62872</v>
      </c>
      <c r="AH24" s="1395">
        <v>60.12961</v>
      </c>
      <c r="AI24" s="1358">
        <f t="shared" si="40"/>
        <v>24052</v>
      </c>
      <c r="AJ24" s="1358">
        <f t="shared" si="41"/>
        <v>6638</v>
      </c>
      <c r="AK24" s="1358">
        <f t="shared" si="42"/>
        <v>30690</v>
      </c>
      <c r="AL24" s="1395">
        <f t="shared" si="43"/>
        <v>123.10179300000001</v>
      </c>
      <c r="AM24" s="1358">
        <f t="shared" si="44"/>
        <v>74430</v>
      </c>
      <c r="AN24" s="1358">
        <f t="shared" si="45"/>
        <v>19132</v>
      </c>
      <c r="AO24" s="1426">
        <f t="shared" si="46"/>
        <v>93562</v>
      </c>
      <c r="AP24" s="1395">
        <v>62.972183000000008</v>
      </c>
      <c r="AQ24" s="1358">
        <f t="shared" si="47"/>
        <v>94458</v>
      </c>
      <c r="AR24" s="1358">
        <f t="shared" si="48"/>
        <v>23426</v>
      </c>
      <c r="AS24" s="1358">
        <f t="shared" si="49"/>
        <v>117884</v>
      </c>
      <c r="AT24" s="1395">
        <v>60.12961</v>
      </c>
      <c r="AU24" s="1358">
        <f t="shared" si="50"/>
        <v>45097</v>
      </c>
      <c r="AV24" s="1358">
        <f t="shared" si="51"/>
        <v>12447</v>
      </c>
      <c r="AW24" s="1358">
        <f t="shared" si="52"/>
        <v>57544</v>
      </c>
      <c r="AX24" s="1395">
        <f t="shared" si="26"/>
        <v>123.10179300000001</v>
      </c>
      <c r="AY24" s="1358">
        <f t="shared" si="27"/>
        <v>139555</v>
      </c>
      <c r="AZ24" s="1358">
        <f t="shared" si="28"/>
        <v>35873</v>
      </c>
      <c r="BA24" s="1718">
        <f t="shared" si="29"/>
        <v>175428</v>
      </c>
      <c r="BB24" s="1358"/>
      <c r="BC24" s="1725"/>
      <c r="BD24" s="682">
        <f t="shared" si="53"/>
        <v>488750</v>
      </c>
      <c r="BG24" s="612">
        <v>247</v>
      </c>
      <c r="BH24" s="681">
        <f t="shared" si="30"/>
        <v>59527</v>
      </c>
    </row>
    <row r="25" spans="1:60" ht="15" customHeight="1" x14ac:dyDescent="0.2">
      <c r="A25" s="613">
        <v>19</v>
      </c>
      <c r="B25" s="313">
        <v>19</v>
      </c>
      <c r="C25" s="611" t="s">
        <v>23</v>
      </c>
      <c r="D25" s="618">
        <v>0</v>
      </c>
      <c r="E25" s="660">
        <f t="shared" si="15"/>
        <v>0</v>
      </c>
      <c r="F25" s="618"/>
      <c r="G25" s="665">
        <f t="shared" si="31"/>
        <v>0</v>
      </c>
      <c r="H25" s="618"/>
      <c r="I25" s="665">
        <f t="shared" si="32"/>
        <v>0</v>
      </c>
      <c r="J25" s="1406">
        <f t="shared" si="16"/>
        <v>0</v>
      </c>
      <c r="K25" s="1179"/>
      <c r="L25" s="669">
        <v>25000</v>
      </c>
      <c r="M25" s="1431"/>
      <c r="N25" s="618">
        <v>739</v>
      </c>
      <c r="O25" s="680">
        <f t="shared" si="33"/>
        <v>51730</v>
      </c>
      <c r="P25" s="665"/>
      <c r="Q25" s="680">
        <f t="shared" si="34"/>
        <v>51730</v>
      </c>
      <c r="R25" s="1395">
        <v>148</v>
      </c>
      <c r="S25" s="1358">
        <f t="shared" si="17"/>
        <v>148000</v>
      </c>
      <c r="T25" s="1358">
        <f t="shared" si="18"/>
        <v>36704</v>
      </c>
      <c r="U25" s="1358">
        <f t="shared" si="35"/>
        <v>184704</v>
      </c>
      <c r="V25" s="1395">
        <v>104</v>
      </c>
      <c r="W25" s="1358">
        <f t="shared" si="19"/>
        <v>52000</v>
      </c>
      <c r="X25" s="1358">
        <f t="shared" si="20"/>
        <v>14352</v>
      </c>
      <c r="Y25" s="1358">
        <f t="shared" si="36"/>
        <v>66352</v>
      </c>
      <c r="Z25" s="1395">
        <f t="shared" si="21"/>
        <v>252</v>
      </c>
      <c r="AA25" s="1358">
        <f t="shared" si="22"/>
        <v>200000</v>
      </c>
      <c r="AB25" s="1358">
        <f t="shared" si="23"/>
        <v>51056</v>
      </c>
      <c r="AC25" s="670">
        <f t="shared" si="24"/>
        <v>251056</v>
      </c>
      <c r="AD25" s="1395">
        <v>148</v>
      </c>
      <c r="AE25" s="1358">
        <f t="shared" si="37"/>
        <v>118400</v>
      </c>
      <c r="AF25" s="1358">
        <f t="shared" si="38"/>
        <v>29363</v>
      </c>
      <c r="AG25" s="1358">
        <f t="shared" si="39"/>
        <v>147763</v>
      </c>
      <c r="AH25" s="1395">
        <v>104</v>
      </c>
      <c r="AI25" s="1358">
        <f t="shared" si="40"/>
        <v>41600</v>
      </c>
      <c r="AJ25" s="1358">
        <f t="shared" si="41"/>
        <v>11482</v>
      </c>
      <c r="AK25" s="1358">
        <f t="shared" si="42"/>
        <v>53082</v>
      </c>
      <c r="AL25" s="1395">
        <f t="shared" si="43"/>
        <v>252</v>
      </c>
      <c r="AM25" s="1358">
        <f t="shared" si="44"/>
        <v>160000</v>
      </c>
      <c r="AN25" s="1358">
        <f t="shared" si="45"/>
        <v>40845</v>
      </c>
      <c r="AO25" s="1426">
        <f t="shared" si="46"/>
        <v>200845</v>
      </c>
      <c r="AP25" s="1395">
        <v>148</v>
      </c>
      <c r="AQ25" s="1358">
        <f t="shared" si="47"/>
        <v>222000</v>
      </c>
      <c r="AR25" s="1358">
        <f t="shared" si="48"/>
        <v>55056</v>
      </c>
      <c r="AS25" s="1358">
        <f t="shared" si="49"/>
        <v>277056</v>
      </c>
      <c r="AT25" s="1395">
        <v>104</v>
      </c>
      <c r="AU25" s="1358">
        <f t="shared" si="50"/>
        <v>78000</v>
      </c>
      <c r="AV25" s="1358">
        <f t="shared" si="51"/>
        <v>21528</v>
      </c>
      <c r="AW25" s="1358">
        <f t="shared" si="52"/>
        <v>99528</v>
      </c>
      <c r="AX25" s="1395">
        <f t="shared" si="26"/>
        <v>252</v>
      </c>
      <c r="AY25" s="1358">
        <f t="shared" si="27"/>
        <v>300000</v>
      </c>
      <c r="AZ25" s="1358">
        <f t="shared" si="28"/>
        <v>76584</v>
      </c>
      <c r="BA25" s="1718">
        <f t="shared" si="29"/>
        <v>376584</v>
      </c>
      <c r="BB25" s="1358"/>
      <c r="BC25" s="1725"/>
      <c r="BD25" s="682">
        <f t="shared" si="53"/>
        <v>905215</v>
      </c>
      <c r="BG25" s="612">
        <v>499</v>
      </c>
      <c r="BH25" s="681">
        <f t="shared" si="30"/>
        <v>120259</v>
      </c>
    </row>
    <row r="26" spans="1:60" ht="15" customHeight="1" x14ac:dyDescent="0.2">
      <c r="A26" s="614">
        <v>20</v>
      </c>
      <c r="B26" s="615">
        <v>20</v>
      </c>
      <c r="C26" s="616" t="s">
        <v>24</v>
      </c>
      <c r="D26" s="619">
        <v>8</v>
      </c>
      <c r="E26" s="661">
        <f t="shared" si="15"/>
        <v>168000</v>
      </c>
      <c r="F26" s="619"/>
      <c r="G26" s="666">
        <f t="shared" si="31"/>
        <v>0</v>
      </c>
      <c r="H26" s="619"/>
      <c r="I26" s="666">
        <f t="shared" si="32"/>
        <v>0</v>
      </c>
      <c r="J26" s="1407">
        <f t="shared" si="16"/>
        <v>0</v>
      </c>
      <c r="K26" s="1356"/>
      <c r="L26" s="671">
        <v>145685</v>
      </c>
      <c r="M26" s="1432"/>
      <c r="N26" s="619">
        <v>2413</v>
      </c>
      <c r="O26" s="683">
        <f t="shared" si="33"/>
        <v>168910</v>
      </c>
      <c r="P26" s="666"/>
      <c r="Q26" s="683">
        <f t="shared" si="34"/>
        <v>168910</v>
      </c>
      <c r="R26" s="1396">
        <v>498.55</v>
      </c>
      <c r="S26" s="1392">
        <f t="shared" si="17"/>
        <v>498550</v>
      </c>
      <c r="T26" s="1392">
        <f t="shared" si="18"/>
        <v>123640</v>
      </c>
      <c r="U26" s="1392">
        <f t="shared" si="35"/>
        <v>622190</v>
      </c>
      <c r="V26" s="1396">
        <v>278.91552000000001</v>
      </c>
      <c r="W26" s="1392">
        <f t="shared" si="19"/>
        <v>139458</v>
      </c>
      <c r="X26" s="1392">
        <f t="shared" si="20"/>
        <v>38490</v>
      </c>
      <c r="Y26" s="1392">
        <f t="shared" si="36"/>
        <v>177948</v>
      </c>
      <c r="Z26" s="1396">
        <f t="shared" si="21"/>
        <v>777.46551999999997</v>
      </c>
      <c r="AA26" s="1392">
        <f t="shared" si="22"/>
        <v>638008</v>
      </c>
      <c r="AB26" s="1392">
        <f t="shared" si="23"/>
        <v>162130</v>
      </c>
      <c r="AC26" s="672">
        <f t="shared" si="24"/>
        <v>800138</v>
      </c>
      <c r="AD26" s="1396">
        <v>498.55</v>
      </c>
      <c r="AE26" s="1392">
        <f t="shared" si="37"/>
        <v>398840</v>
      </c>
      <c r="AF26" s="1392">
        <f t="shared" si="38"/>
        <v>98912</v>
      </c>
      <c r="AG26" s="1392">
        <f t="shared" si="39"/>
        <v>497752</v>
      </c>
      <c r="AH26" s="1396">
        <v>278.91552000000001</v>
      </c>
      <c r="AI26" s="1392">
        <f t="shared" si="40"/>
        <v>111566</v>
      </c>
      <c r="AJ26" s="1392">
        <f t="shared" si="41"/>
        <v>30792</v>
      </c>
      <c r="AK26" s="1392">
        <f t="shared" si="42"/>
        <v>142358</v>
      </c>
      <c r="AL26" s="1396">
        <f t="shared" si="43"/>
        <v>777.46551999999997</v>
      </c>
      <c r="AM26" s="1392">
        <f t="shared" si="44"/>
        <v>510406</v>
      </c>
      <c r="AN26" s="1392">
        <f t="shared" si="45"/>
        <v>129704</v>
      </c>
      <c r="AO26" s="1427">
        <f t="shared" si="46"/>
        <v>640110</v>
      </c>
      <c r="AP26" s="1396">
        <v>498.55</v>
      </c>
      <c r="AQ26" s="1392">
        <f t="shared" si="47"/>
        <v>747825</v>
      </c>
      <c r="AR26" s="1392">
        <f t="shared" si="48"/>
        <v>185461</v>
      </c>
      <c r="AS26" s="1392">
        <f t="shared" si="49"/>
        <v>933286</v>
      </c>
      <c r="AT26" s="1396">
        <v>278.91552000000001</v>
      </c>
      <c r="AU26" s="1392">
        <f t="shared" si="50"/>
        <v>209187</v>
      </c>
      <c r="AV26" s="1392">
        <f t="shared" si="51"/>
        <v>57736</v>
      </c>
      <c r="AW26" s="1392">
        <f t="shared" si="52"/>
        <v>266923</v>
      </c>
      <c r="AX26" s="1396">
        <f t="shared" si="26"/>
        <v>777.46551999999997</v>
      </c>
      <c r="AY26" s="1392">
        <f t="shared" si="27"/>
        <v>957012</v>
      </c>
      <c r="AZ26" s="1392">
        <f t="shared" si="28"/>
        <v>243197</v>
      </c>
      <c r="BA26" s="1719">
        <f t="shared" si="29"/>
        <v>1200209</v>
      </c>
      <c r="BB26" s="1722"/>
      <c r="BC26" s="1726"/>
      <c r="BD26" s="685">
        <f t="shared" si="53"/>
        <v>3123052</v>
      </c>
      <c r="BG26" s="617">
        <v>1586</v>
      </c>
      <c r="BH26" s="684">
        <f t="shared" si="30"/>
        <v>382226</v>
      </c>
    </row>
    <row r="27" spans="1:60" ht="15" customHeight="1" x14ac:dyDescent="0.2">
      <c r="A27" s="607">
        <v>21</v>
      </c>
      <c r="B27" s="608">
        <v>21</v>
      </c>
      <c r="C27" s="609" t="s">
        <v>25</v>
      </c>
      <c r="D27" s="620">
        <v>0</v>
      </c>
      <c r="E27" s="659">
        <f t="shared" si="15"/>
        <v>0</v>
      </c>
      <c r="F27" s="620"/>
      <c r="G27" s="664">
        <f t="shared" si="31"/>
        <v>0</v>
      </c>
      <c r="H27" s="620"/>
      <c r="I27" s="664">
        <f t="shared" si="32"/>
        <v>0</v>
      </c>
      <c r="J27" s="1405">
        <f t="shared" si="16"/>
        <v>0</v>
      </c>
      <c r="K27" s="1355"/>
      <c r="L27" s="673">
        <v>25000</v>
      </c>
      <c r="M27" s="1430"/>
      <c r="N27" s="620">
        <v>1173</v>
      </c>
      <c r="O27" s="677">
        <f t="shared" si="33"/>
        <v>82110</v>
      </c>
      <c r="P27" s="664"/>
      <c r="Q27" s="677">
        <f t="shared" si="34"/>
        <v>82110</v>
      </c>
      <c r="R27" s="1394">
        <v>239.58577199999999</v>
      </c>
      <c r="S27" s="1391">
        <f t="shared" si="17"/>
        <v>239586</v>
      </c>
      <c r="T27" s="1391">
        <f t="shared" si="18"/>
        <v>59417</v>
      </c>
      <c r="U27" s="1391">
        <f t="shared" si="35"/>
        <v>299003</v>
      </c>
      <c r="V27" s="1394">
        <v>183.6643</v>
      </c>
      <c r="W27" s="1391">
        <f t="shared" si="19"/>
        <v>91832</v>
      </c>
      <c r="X27" s="1391">
        <f t="shared" si="20"/>
        <v>25346</v>
      </c>
      <c r="Y27" s="1391">
        <f t="shared" si="36"/>
        <v>117178</v>
      </c>
      <c r="Z27" s="1394">
        <f t="shared" si="21"/>
        <v>423.25007199999999</v>
      </c>
      <c r="AA27" s="1391">
        <f t="shared" si="22"/>
        <v>331418</v>
      </c>
      <c r="AB27" s="1391">
        <f t="shared" si="23"/>
        <v>84763</v>
      </c>
      <c r="AC27" s="674">
        <f t="shared" si="24"/>
        <v>416181</v>
      </c>
      <c r="AD27" s="1394">
        <v>239.58577199999999</v>
      </c>
      <c r="AE27" s="1391">
        <f t="shared" si="37"/>
        <v>191669</v>
      </c>
      <c r="AF27" s="1391">
        <f t="shared" si="38"/>
        <v>47534</v>
      </c>
      <c r="AG27" s="1391">
        <f t="shared" si="39"/>
        <v>239203</v>
      </c>
      <c r="AH27" s="1394">
        <v>183.6643</v>
      </c>
      <c r="AI27" s="1391">
        <f t="shared" si="40"/>
        <v>73466</v>
      </c>
      <c r="AJ27" s="1391">
        <f t="shared" si="41"/>
        <v>20277</v>
      </c>
      <c r="AK27" s="1391">
        <f t="shared" si="42"/>
        <v>93743</v>
      </c>
      <c r="AL27" s="1394">
        <f t="shared" si="43"/>
        <v>423.25007199999999</v>
      </c>
      <c r="AM27" s="1391">
        <f t="shared" si="44"/>
        <v>265135</v>
      </c>
      <c r="AN27" s="1391">
        <f t="shared" si="45"/>
        <v>67811</v>
      </c>
      <c r="AO27" s="1425">
        <f t="shared" si="46"/>
        <v>332946</v>
      </c>
      <c r="AP27" s="1394">
        <v>239.58577199999999</v>
      </c>
      <c r="AQ27" s="1391">
        <f t="shared" si="47"/>
        <v>359379</v>
      </c>
      <c r="AR27" s="1391">
        <f t="shared" si="48"/>
        <v>89126</v>
      </c>
      <c r="AS27" s="1391">
        <f t="shared" si="49"/>
        <v>448505</v>
      </c>
      <c r="AT27" s="1394">
        <v>183.6643</v>
      </c>
      <c r="AU27" s="1391">
        <f t="shared" si="50"/>
        <v>137748</v>
      </c>
      <c r="AV27" s="1391">
        <f t="shared" si="51"/>
        <v>38018</v>
      </c>
      <c r="AW27" s="1391">
        <f t="shared" si="52"/>
        <v>175766</v>
      </c>
      <c r="AX27" s="1394">
        <f t="shared" si="26"/>
        <v>423.25007199999999</v>
      </c>
      <c r="AY27" s="1391">
        <f t="shared" si="27"/>
        <v>497127</v>
      </c>
      <c r="AZ27" s="1391">
        <f t="shared" si="28"/>
        <v>127144</v>
      </c>
      <c r="BA27" s="1717">
        <f t="shared" si="29"/>
        <v>624271</v>
      </c>
      <c r="BB27" s="1391"/>
      <c r="BC27" s="1724"/>
      <c r="BD27" s="679">
        <f t="shared" si="53"/>
        <v>1480508</v>
      </c>
      <c r="BG27" s="610">
        <v>780</v>
      </c>
      <c r="BH27" s="678">
        <f t="shared" si="30"/>
        <v>187980</v>
      </c>
    </row>
    <row r="28" spans="1:60" ht="15" customHeight="1" x14ac:dyDescent="0.2">
      <c r="A28" s="613">
        <v>22</v>
      </c>
      <c r="B28" s="313">
        <v>22</v>
      </c>
      <c r="C28" s="611" t="s">
        <v>26</v>
      </c>
      <c r="D28" s="618">
        <v>0</v>
      </c>
      <c r="E28" s="660">
        <f t="shared" si="15"/>
        <v>0</v>
      </c>
      <c r="F28" s="618"/>
      <c r="G28" s="665">
        <f t="shared" si="31"/>
        <v>0</v>
      </c>
      <c r="H28" s="618"/>
      <c r="I28" s="665">
        <f t="shared" si="32"/>
        <v>0</v>
      </c>
      <c r="J28" s="1406">
        <f t="shared" si="16"/>
        <v>0</v>
      </c>
      <c r="K28" s="1179"/>
      <c r="L28" s="669">
        <v>88387</v>
      </c>
      <c r="M28" s="1431"/>
      <c r="N28" s="618">
        <v>1266</v>
      </c>
      <c r="O28" s="680">
        <f t="shared" si="33"/>
        <v>88620</v>
      </c>
      <c r="P28" s="665"/>
      <c r="Q28" s="680">
        <f t="shared" si="34"/>
        <v>88620</v>
      </c>
      <c r="R28" s="1395">
        <v>247.99999599999995</v>
      </c>
      <c r="S28" s="1358">
        <f t="shared" si="17"/>
        <v>248000</v>
      </c>
      <c r="T28" s="1358">
        <f t="shared" si="18"/>
        <v>61504</v>
      </c>
      <c r="U28" s="1358">
        <f t="shared" si="35"/>
        <v>309504</v>
      </c>
      <c r="V28" s="1395">
        <v>156.99469499999998</v>
      </c>
      <c r="W28" s="1358">
        <f t="shared" si="19"/>
        <v>78497</v>
      </c>
      <c r="X28" s="1358">
        <f t="shared" si="20"/>
        <v>21665</v>
      </c>
      <c r="Y28" s="1358">
        <f t="shared" si="36"/>
        <v>100162</v>
      </c>
      <c r="Z28" s="1395">
        <f t="shared" si="21"/>
        <v>404.99469099999993</v>
      </c>
      <c r="AA28" s="1358">
        <f t="shared" si="22"/>
        <v>326497</v>
      </c>
      <c r="AB28" s="1358">
        <f t="shared" si="23"/>
        <v>83169</v>
      </c>
      <c r="AC28" s="670">
        <f t="shared" si="24"/>
        <v>409666</v>
      </c>
      <c r="AD28" s="1395">
        <v>247.99999599999995</v>
      </c>
      <c r="AE28" s="1358">
        <f t="shared" si="37"/>
        <v>198400</v>
      </c>
      <c r="AF28" s="1358">
        <f t="shared" si="38"/>
        <v>49203</v>
      </c>
      <c r="AG28" s="1358">
        <f t="shared" si="39"/>
        <v>247603</v>
      </c>
      <c r="AH28" s="1395">
        <v>156.99469499999998</v>
      </c>
      <c r="AI28" s="1358">
        <f t="shared" si="40"/>
        <v>62798</v>
      </c>
      <c r="AJ28" s="1358">
        <f t="shared" si="41"/>
        <v>17332</v>
      </c>
      <c r="AK28" s="1358">
        <f t="shared" si="42"/>
        <v>80130</v>
      </c>
      <c r="AL28" s="1395">
        <f t="shared" si="43"/>
        <v>404.99469099999993</v>
      </c>
      <c r="AM28" s="1358">
        <f t="shared" si="44"/>
        <v>261198</v>
      </c>
      <c r="AN28" s="1358">
        <f t="shared" si="45"/>
        <v>66535</v>
      </c>
      <c r="AO28" s="1426">
        <f t="shared" si="46"/>
        <v>327733</v>
      </c>
      <c r="AP28" s="1395">
        <v>247.99999599999995</v>
      </c>
      <c r="AQ28" s="1358">
        <f t="shared" si="47"/>
        <v>372000</v>
      </c>
      <c r="AR28" s="1358">
        <f t="shared" si="48"/>
        <v>92256</v>
      </c>
      <c r="AS28" s="1358">
        <f t="shared" si="49"/>
        <v>464256</v>
      </c>
      <c r="AT28" s="1395">
        <v>156.99469499999998</v>
      </c>
      <c r="AU28" s="1358">
        <f t="shared" si="50"/>
        <v>117746</v>
      </c>
      <c r="AV28" s="1358">
        <f t="shared" si="51"/>
        <v>32498</v>
      </c>
      <c r="AW28" s="1358">
        <f t="shared" si="52"/>
        <v>150244</v>
      </c>
      <c r="AX28" s="1395">
        <f t="shared" si="26"/>
        <v>404.99469099999993</v>
      </c>
      <c r="AY28" s="1358">
        <f t="shared" si="27"/>
        <v>489746</v>
      </c>
      <c r="AZ28" s="1358">
        <f t="shared" si="28"/>
        <v>124754</v>
      </c>
      <c r="BA28" s="1718">
        <f t="shared" si="29"/>
        <v>614500</v>
      </c>
      <c r="BB28" s="1358"/>
      <c r="BC28" s="1725"/>
      <c r="BD28" s="682">
        <f t="shared" si="53"/>
        <v>1528906</v>
      </c>
      <c r="BG28" s="612">
        <v>830</v>
      </c>
      <c r="BH28" s="681">
        <f t="shared" si="30"/>
        <v>200030</v>
      </c>
    </row>
    <row r="29" spans="1:60" ht="15" customHeight="1" x14ac:dyDescent="0.2">
      <c r="A29" s="613">
        <v>23</v>
      </c>
      <c r="B29" s="313">
        <v>23</v>
      </c>
      <c r="C29" s="611" t="s">
        <v>27</v>
      </c>
      <c r="D29" s="618">
        <v>8</v>
      </c>
      <c r="E29" s="660">
        <f t="shared" si="15"/>
        <v>168000</v>
      </c>
      <c r="F29" s="618"/>
      <c r="G29" s="665">
        <f t="shared" si="31"/>
        <v>0</v>
      </c>
      <c r="H29" s="618"/>
      <c r="I29" s="665">
        <f t="shared" si="32"/>
        <v>0</v>
      </c>
      <c r="J29" s="1406">
        <f t="shared" si="16"/>
        <v>0</v>
      </c>
      <c r="K29" s="1179"/>
      <c r="L29" s="669">
        <v>347763</v>
      </c>
      <c r="M29" s="1431"/>
      <c r="N29" s="618">
        <v>4879</v>
      </c>
      <c r="O29" s="680">
        <f t="shared" si="33"/>
        <v>341530</v>
      </c>
      <c r="P29" s="665"/>
      <c r="Q29" s="680">
        <f t="shared" si="34"/>
        <v>341530</v>
      </c>
      <c r="R29" s="1395">
        <v>1004.0604400000014</v>
      </c>
      <c r="S29" s="1358">
        <f t="shared" si="17"/>
        <v>1004060</v>
      </c>
      <c r="T29" s="1358">
        <f t="shared" si="18"/>
        <v>249007</v>
      </c>
      <c r="U29" s="1358">
        <f t="shared" si="35"/>
        <v>1253067</v>
      </c>
      <c r="V29" s="1395">
        <v>566.5</v>
      </c>
      <c r="W29" s="1358">
        <f t="shared" si="19"/>
        <v>283250</v>
      </c>
      <c r="X29" s="1358">
        <f t="shared" si="20"/>
        <v>78177</v>
      </c>
      <c r="Y29" s="1358">
        <f t="shared" si="36"/>
        <v>361427</v>
      </c>
      <c r="Z29" s="1395">
        <f t="shared" si="21"/>
        <v>1570.5604400000016</v>
      </c>
      <c r="AA29" s="1358">
        <f t="shared" si="22"/>
        <v>1287310</v>
      </c>
      <c r="AB29" s="1358">
        <f t="shared" si="23"/>
        <v>327184</v>
      </c>
      <c r="AC29" s="670">
        <f t="shared" si="24"/>
        <v>1614494</v>
      </c>
      <c r="AD29" s="1395">
        <v>1004.0604400000014</v>
      </c>
      <c r="AE29" s="1358">
        <f t="shared" si="37"/>
        <v>803248</v>
      </c>
      <c r="AF29" s="1358">
        <f t="shared" si="38"/>
        <v>199206</v>
      </c>
      <c r="AG29" s="1358">
        <f t="shared" si="39"/>
        <v>1002454</v>
      </c>
      <c r="AH29" s="1395">
        <v>566.5</v>
      </c>
      <c r="AI29" s="1358">
        <f t="shared" si="40"/>
        <v>226600</v>
      </c>
      <c r="AJ29" s="1358">
        <f t="shared" si="41"/>
        <v>62542</v>
      </c>
      <c r="AK29" s="1358">
        <f t="shared" si="42"/>
        <v>289142</v>
      </c>
      <c r="AL29" s="1395">
        <f t="shared" si="43"/>
        <v>1570.5604400000016</v>
      </c>
      <c r="AM29" s="1358">
        <f t="shared" si="44"/>
        <v>1029848</v>
      </c>
      <c r="AN29" s="1358">
        <f t="shared" si="45"/>
        <v>261748</v>
      </c>
      <c r="AO29" s="1426">
        <f t="shared" si="46"/>
        <v>1291596</v>
      </c>
      <c r="AP29" s="1395">
        <v>1004.0604400000014</v>
      </c>
      <c r="AQ29" s="1358">
        <f t="shared" si="47"/>
        <v>1506091</v>
      </c>
      <c r="AR29" s="1358">
        <f t="shared" si="48"/>
        <v>373511</v>
      </c>
      <c r="AS29" s="1358">
        <f t="shared" si="49"/>
        <v>1879602</v>
      </c>
      <c r="AT29" s="1395">
        <v>566.5</v>
      </c>
      <c r="AU29" s="1358">
        <f t="shared" si="50"/>
        <v>424875</v>
      </c>
      <c r="AV29" s="1358">
        <f t="shared" si="51"/>
        <v>117266</v>
      </c>
      <c r="AW29" s="1358">
        <f t="shared" si="52"/>
        <v>542141</v>
      </c>
      <c r="AX29" s="1395">
        <f t="shared" si="26"/>
        <v>1570.5604400000016</v>
      </c>
      <c r="AY29" s="1358">
        <f t="shared" si="27"/>
        <v>1930966</v>
      </c>
      <c r="AZ29" s="1358">
        <f t="shared" si="28"/>
        <v>490777</v>
      </c>
      <c r="BA29" s="1718">
        <f t="shared" si="29"/>
        <v>2421743</v>
      </c>
      <c r="BB29" s="1358"/>
      <c r="BC29" s="1725"/>
      <c r="BD29" s="682">
        <f t="shared" si="53"/>
        <v>6185126</v>
      </c>
      <c r="BG29" s="612">
        <v>3197</v>
      </c>
      <c r="BH29" s="681">
        <f t="shared" si="30"/>
        <v>770477</v>
      </c>
    </row>
    <row r="30" spans="1:60" ht="15" customHeight="1" x14ac:dyDescent="0.2">
      <c r="A30" s="613">
        <v>24</v>
      </c>
      <c r="B30" s="313">
        <v>24</v>
      </c>
      <c r="C30" s="611" t="s">
        <v>28</v>
      </c>
      <c r="D30" s="618">
        <v>0</v>
      </c>
      <c r="E30" s="660">
        <f t="shared" si="15"/>
        <v>0</v>
      </c>
      <c r="F30" s="618"/>
      <c r="G30" s="665">
        <f t="shared" si="31"/>
        <v>0</v>
      </c>
      <c r="H30" s="618"/>
      <c r="I30" s="665">
        <f t="shared" si="32"/>
        <v>0</v>
      </c>
      <c r="J30" s="1406">
        <f t="shared" si="16"/>
        <v>0</v>
      </c>
      <c r="K30" s="1179"/>
      <c r="L30" s="669">
        <v>66697</v>
      </c>
      <c r="M30" s="1431"/>
      <c r="N30" s="618">
        <v>1917</v>
      </c>
      <c r="O30" s="680">
        <f t="shared" si="33"/>
        <v>134190</v>
      </c>
      <c r="P30" s="665"/>
      <c r="Q30" s="680">
        <f t="shared" si="34"/>
        <v>134190</v>
      </c>
      <c r="R30" s="1395">
        <v>442</v>
      </c>
      <c r="S30" s="1358">
        <f t="shared" si="17"/>
        <v>442000</v>
      </c>
      <c r="T30" s="1358">
        <f t="shared" si="18"/>
        <v>109616</v>
      </c>
      <c r="U30" s="1358">
        <f t="shared" si="35"/>
        <v>551616</v>
      </c>
      <c r="V30" s="1395">
        <v>328</v>
      </c>
      <c r="W30" s="1358">
        <f t="shared" si="19"/>
        <v>164000</v>
      </c>
      <c r="X30" s="1358">
        <f t="shared" si="20"/>
        <v>45264</v>
      </c>
      <c r="Y30" s="1358">
        <f t="shared" si="36"/>
        <v>209264</v>
      </c>
      <c r="Z30" s="1395">
        <f t="shared" si="21"/>
        <v>770</v>
      </c>
      <c r="AA30" s="1358">
        <f t="shared" si="22"/>
        <v>606000</v>
      </c>
      <c r="AB30" s="1358">
        <f t="shared" si="23"/>
        <v>154880</v>
      </c>
      <c r="AC30" s="670">
        <f t="shared" si="24"/>
        <v>760880</v>
      </c>
      <c r="AD30" s="1395">
        <v>442</v>
      </c>
      <c r="AE30" s="1358">
        <f t="shared" si="37"/>
        <v>353600</v>
      </c>
      <c r="AF30" s="1358">
        <f t="shared" si="38"/>
        <v>87693</v>
      </c>
      <c r="AG30" s="1358">
        <f t="shared" si="39"/>
        <v>441293</v>
      </c>
      <c r="AH30" s="1395">
        <v>328</v>
      </c>
      <c r="AI30" s="1358">
        <f t="shared" si="40"/>
        <v>131200</v>
      </c>
      <c r="AJ30" s="1358">
        <f t="shared" si="41"/>
        <v>36211</v>
      </c>
      <c r="AK30" s="1358">
        <f t="shared" si="42"/>
        <v>167411</v>
      </c>
      <c r="AL30" s="1395">
        <f t="shared" si="43"/>
        <v>770</v>
      </c>
      <c r="AM30" s="1358">
        <f t="shared" si="44"/>
        <v>484800</v>
      </c>
      <c r="AN30" s="1358">
        <f t="shared" si="45"/>
        <v>123904</v>
      </c>
      <c r="AO30" s="1426">
        <f t="shared" si="46"/>
        <v>608704</v>
      </c>
      <c r="AP30" s="1395">
        <v>442</v>
      </c>
      <c r="AQ30" s="1358">
        <f t="shared" si="47"/>
        <v>663000</v>
      </c>
      <c r="AR30" s="1358">
        <f t="shared" si="48"/>
        <v>164424</v>
      </c>
      <c r="AS30" s="1358">
        <f t="shared" si="49"/>
        <v>827424</v>
      </c>
      <c r="AT30" s="1395">
        <v>328</v>
      </c>
      <c r="AU30" s="1358">
        <f t="shared" si="50"/>
        <v>246000</v>
      </c>
      <c r="AV30" s="1358">
        <f t="shared" si="51"/>
        <v>67896</v>
      </c>
      <c r="AW30" s="1358">
        <f t="shared" si="52"/>
        <v>313896</v>
      </c>
      <c r="AX30" s="1395">
        <f t="shared" si="26"/>
        <v>770</v>
      </c>
      <c r="AY30" s="1358">
        <f t="shared" si="27"/>
        <v>909000</v>
      </c>
      <c r="AZ30" s="1358">
        <f t="shared" si="28"/>
        <v>232320</v>
      </c>
      <c r="BA30" s="1718">
        <f t="shared" si="29"/>
        <v>1141320</v>
      </c>
      <c r="BB30" s="1358"/>
      <c r="BC30" s="1725"/>
      <c r="BD30" s="682">
        <f t="shared" si="53"/>
        <v>2711791</v>
      </c>
      <c r="BG30" s="612">
        <v>1253</v>
      </c>
      <c r="BH30" s="681">
        <f t="shared" si="30"/>
        <v>301973</v>
      </c>
    </row>
    <row r="31" spans="1:60" ht="15" customHeight="1" x14ac:dyDescent="0.2">
      <c r="A31" s="614">
        <v>25</v>
      </c>
      <c r="B31" s="615">
        <v>25</v>
      </c>
      <c r="C31" s="616" t="s">
        <v>29</v>
      </c>
      <c r="D31" s="619">
        <v>0</v>
      </c>
      <c r="E31" s="661">
        <f t="shared" si="15"/>
        <v>0</v>
      </c>
      <c r="F31" s="619"/>
      <c r="G31" s="666">
        <f t="shared" si="31"/>
        <v>0</v>
      </c>
      <c r="H31" s="619"/>
      <c r="I31" s="666">
        <f t="shared" si="32"/>
        <v>0</v>
      </c>
      <c r="J31" s="1407">
        <f t="shared" si="16"/>
        <v>0</v>
      </c>
      <c r="K31" s="1356"/>
      <c r="L31" s="671">
        <v>37415</v>
      </c>
      <c r="M31" s="1432"/>
      <c r="N31" s="619">
        <v>927</v>
      </c>
      <c r="O31" s="683">
        <f t="shared" si="33"/>
        <v>64890</v>
      </c>
      <c r="P31" s="666"/>
      <c r="Q31" s="683">
        <f t="shared" si="34"/>
        <v>64890</v>
      </c>
      <c r="R31" s="1396">
        <v>175.69368700000001</v>
      </c>
      <c r="S31" s="1392">
        <f t="shared" si="17"/>
        <v>175694</v>
      </c>
      <c r="T31" s="1392">
        <f t="shared" si="18"/>
        <v>43572</v>
      </c>
      <c r="U31" s="1392">
        <f t="shared" si="35"/>
        <v>219266</v>
      </c>
      <c r="V31" s="1396">
        <v>106.349841</v>
      </c>
      <c r="W31" s="1392">
        <f t="shared" si="19"/>
        <v>53175</v>
      </c>
      <c r="X31" s="1392">
        <f t="shared" si="20"/>
        <v>14676</v>
      </c>
      <c r="Y31" s="1392">
        <f t="shared" si="36"/>
        <v>67851</v>
      </c>
      <c r="Z31" s="1396">
        <f t="shared" si="21"/>
        <v>282.04352800000004</v>
      </c>
      <c r="AA31" s="1392">
        <f t="shared" si="22"/>
        <v>228869</v>
      </c>
      <c r="AB31" s="1392">
        <f t="shared" si="23"/>
        <v>58248</v>
      </c>
      <c r="AC31" s="672">
        <f t="shared" si="24"/>
        <v>287117</v>
      </c>
      <c r="AD31" s="1396">
        <v>175.69368700000001</v>
      </c>
      <c r="AE31" s="1392">
        <f t="shared" si="37"/>
        <v>140555</v>
      </c>
      <c r="AF31" s="1392">
        <f t="shared" si="38"/>
        <v>34858</v>
      </c>
      <c r="AG31" s="1392">
        <f t="shared" si="39"/>
        <v>175413</v>
      </c>
      <c r="AH31" s="1396">
        <v>106.349841</v>
      </c>
      <c r="AI31" s="1392">
        <f t="shared" si="40"/>
        <v>42540</v>
      </c>
      <c r="AJ31" s="1392">
        <f t="shared" si="41"/>
        <v>11741</v>
      </c>
      <c r="AK31" s="1392">
        <f t="shared" si="42"/>
        <v>54281</v>
      </c>
      <c r="AL31" s="1396">
        <f t="shared" si="43"/>
        <v>282.04352800000004</v>
      </c>
      <c r="AM31" s="1392">
        <f t="shared" si="44"/>
        <v>183095</v>
      </c>
      <c r="AN31" s="1392">
        <f t="shared" si="45"/>
        <v>46599</v>
      </c>
      <c r="AO31" s="1427">
        <f t="shared" si="46"/>
        <v>229694</v>
      </c>
      <c r="AP31" s="1396">
        <v>175.69368700000001</v>
      </c>
      <c r="AQ31" s="1392">
        <f t="shared" si="47"/>
        <v>263541</v>
      </c>
      <c r="AR31" s="1392">
        <f t="shared" si="48"/>
        <v>65358</v>
      </c>
      <c r="AS31" s="1392">
        <f t="shared" si="49"/>
        <v>328899</v>
      </c>
      <c r="AT31" s="1396">
        <v>106.349841</v>
      </c>
      <c r="AU31" s="1392">
        <f t="shared" si="50"/>
        <v>79762</v>
      </c>
      <c r="AV31" s="1392">
        <f t="shared" si="51"/>
        <v>22014</v>
      </c>
      <c r="AW31" s="1392">
        <f t="shared" si="52"/>
        <v>101776</v>
      </c>
      <c r="AX31" s="1396">
        <f t="shared" si="26"/>
        <v>282.04352800000004</v>
      </c>
      <c r="AY31" s="1392">
        <f t="shared" si="27"/>
        <v>343303</v>
      </c>
      <c r="AZ31" s="1392">
        <f t="shared" si="28"/>
        <v>87372</v>
      </c>
      <c r="BA31" s="1719">
        <f t="shared" si="29"/>
        <v>430675</v>
      </c>
      <c r="BB31" s="1722"/>
      <c r="BC31" s="1726"/>
      <c r="BD31" s="685">
        <f t="shared" si="53"/>
        <v>1049791</v>
      </c>
      <c r="BG31" s="617">
        <v>610</v>
      </c>
      <c r="BH31" s="684">
        <f t="shared" si="30"/>
        <v>147010</v>
      </c>
    </row>
    <row r="32" spans="1:60" ht="15" customHeight="1" x14ac:dyDescent="0.2">
      <c r="A32" s="607">
        <v>26</v>
      </c>
      <c r="B32" s="608">
        <v>26</v>
      </c>
      <c r="C32" s="609" t="s">
        <v>30</v>
      </c>
      <c r="D32" s="620">
        <v>19</v>
      </c>
      <c r="E32" s="659">
        <f t="shared" si="15"/>
        <v>399000</v>
      </c>
      <c r="F32" s="620"/>
      <c r="G32" s="664">
        <f t="shared" si="31"/>
        <v>0</v>
      </c>
      <c r="H32" s="620"/>
      <c r="I32" s="664">
        <f t="shared" si="32"/>
        <v>0</v>
      </c>
      <c r="J32" s="1405">
        <f t="shared" si="16"/>
        <v>0</v>
      </c>
      <c r="K32" s="1355"/>
      <c r="L32" s="673">
        <v>1152462</v>
      </c>
      <c r="M32" s="1430"/>
      <c r="N32" s="620">
        <v>19702</v>
      </c>
      <c r="O32" s="677">
        <f t="shared" si="33"/>
        <v>1379140</v>
      </c>
      <c r="P32" s="664"/>
      <c r="Q32" s="677">
        <f t="shared" si="34"/>
        <v>1379140</v>
      </c>
      <c r="R32" s="1394">
        <v>4063.5834310000005</v>
      </c>
      <c r="S32" s="1391">
        <f t="shared" si="17"/>
        <v>4063583</v>
      </c>
      <c r="T32" s="1391">
        <f t="shared" si="18"/>
        <v>1007769</v>
      </c>
      <c r="U32" s="1391">
        <f t="shared" si="35"/>
        <v>5071352</v>
      </c>
      <c r="V32" s="1394">
        <v>2115.6014389999982</v>
      </c>
      <c r="W32" s="1391">
        <f t="shared" si="19"/>
        <v>1057801</v>
      </c>
      <c r="X32" s="1391">
        <f t="shared" si="20"/>
        <v>291953</v>
      </c>
      <c r="Y32" s="1391">
        <f t="shared" si="36"/>
        <v>1349754</v>
      </c>
      <c r="Z32" s="1394">
        <f t="shared" si="21"/>
        <v>6179.1848699999991</v>
      </c>
      <c r="AA32" s="1391">
        <f t="shared" si="22"/>
        <v>5121384</v>
      </c>
      <c r="AB32" s="1391">
        <f t="shared" si="23"/>
        <v>1299722</v>
      </c>
      <c r="AC32" s="674">
        <f t="shared" si="24"/>
        <v>6421106</v>
      </c>
      <c r="AD32" s="1394">
        <v>4063.5834310000005</v>
      </c>
      <c r="AE32" s="1391">
        <f t="shared" si="37"/>
        <v>3250867</v>
      </c>
      <c r="AF32" s="1391">
        <f t="shared" si="38"/>
        <v>806215</v>
      </c>
      <c r="AG32" s="1391">
        <f t="shared" si="39"/>
        <v>4057082</v>
      </c>
      <c r="AH32" s="1394">
        <v>2115.6014389999982</v>
      </c>
      <c r="AI32" s="1391">
        <f t="shared" si="40"/>
        <v>846241</v>
      </c>
      <c r="AJ32" s="1391">
        <f t="shared" si="41"/>
        <v>233563</v>
      </c>
      <c r="AK32" s="1391">
        <f t="shared" si="42"/>
        <v>1079804</v>
      </c>
      <c r="AL32" s="1394">
        <f t="shared" si="43"/>
        <v>6179.1848699999991</v>
      </c>
      <c r="AM32" s="1391">
        <f t="shared" si="44"/>
        <v>4097108</v>
      </c>
      <c r="AN32" s="1391">
        <f t="shared" si="45"/>
        <v>1039778</v>
      </c>
      <c r="AO32" s="1425">
        <f t="shared" si="46"/>
        <v>5136886</v>
      </c>
      <c r="AP32" s="1394">
        <v>4063.5834310000005</v>
      </c>
      <c r="AQ32" s="1391">
        <f t="shared" si="47"/>
        <v>6095375</v>
      </c>
      <c r="AR32" s="1391">
        <f t="shared" si="48"/>
        <v>1511653</v>
      </c>
      <c r="AS32" s="1391">
        <f t="shared" si="49"/>
        <v>7607028</v>
      </c>
      <c r="AT32" s="1394">
        <v>2115.6014389999982</v>
      </c>
      <c r="AU32" s="1391">
        <f t="shared" si="50"/>
        <v>1586701</v>
      </c>
      <c r="AV32" s="1391">
        <f t="shared" si="51"/>
        <v>437929</v>
      </c>
      <c r="AW32" s="1391">
        <f t="shared" si="52"/>
        <v>2024630</v>
      </c>
      <c r="AX32" s="1394">
        <f t="shared" si="26"/>
        <v>6179.1848699999991</v>
      </c>
      <c r="AY32" s="1391">
        <f t="shared" si="27"/>
        <v>7682076</v>
      </c>
      <c r="AZ32" s="1391">
        <f t="shared" si="28"/>
        <v>1949582</v>
      </c>
      <c r="BA32" s="1717">
        <f t="shared" si="29"/>
        <v>9631658</v>
      </c>
      <c r="BB32" s="1391"/>
      <c r="BC32" s="1724"/>
      <c r="BD32" s="679">
        <f t="shared" si="53"/>
        <v>24120252</v>
      </c>
      <c r="BG32" s="610">
        <v>13032</v>
      </c>
      <c r="BH32" s="678">
        <f t="shared" si="30"/>
        <v>3140712</v>
      </c>
    </row>
    <row r="33" spans="1:60" ht="15" customHeight="1" x14ac:dyDescent="0.2">
      <c r="A33" s="613">
        <v>27</v>
      </c>
      <c r="B33" s="313">
        <v>27</v>
      </c>
      <c r="C33" s="611" t="s">
        <v>31</v>
      </c>
      <c r="D33" s="618">
        <v>0</v>
      </c>
      <c r="E33" s="660">
        <f t="shared" si="15"/>
        <v>0</v>
      </c>
      <c r="F33" s="618"/>
      <c r="G33" s="665">
        <f t="shared" si="31"/>
        <v>0</v>
      </c>
      <c r="H33" s="618"/>
      <c r="I33" s="665">
        <f t="shared" si="32"/>
        <v>0</v>
      </c>
      <c r="J33" s="1406">
        <f t="shared" si="16"/>
        <v>0</v>
      </c>
      <c r="K33" s="1179"/>
      <c r="L33" s="669">
        <v>110258</v>
      </c>
      <c r="M33" s="1431"/>
      <c r="N33" s="618">
        <v>2387</v>
      </c>
      <c r="O33" s="680">
        <f t="shared" si="33"/>
        <v>167090</v>
      </c>
      <c r="P33" s="665"/>
      <c r="Q33" s="680">
        <f t="shared" si="34"/>
        <v>167090</v>
      </c>
      <c r="R33" s="1395">
        <v>454.43273299999981</v>
      </c>
      <c r="S33" s="1358">
        <f t="shared" si="17"/>
        <v>454433</v>
      </c>
      <c r="T33" s="1358">
        <f t="shared" si="18"/>
        <v>112699</v>
      </c>
      <c r="U33" s="1358">
        <f t="shared" si="35"/>
        <v>567132</v>
      </c>
      <c r="V33" s="1395">
        <v>336.17078999999995</v>
      </c>
      <c r="W33" s="1358">
        <f t="shared" si="19"/>
        <v>168085</v>
      </c>
      <c r="X33" s="1358">
        <f t="shared" si="20"/>
        <v>46391</v>
      </c>
      <c r="Y33" s="1358">
        <f t="shared" si="36"/>
        <v>214476</v>
      </c>
      <c r="Z33" s="1395">
        <f t="shared" si="21"/>
        <v>790.60352299999977</v>
      </c>
      <c r="AA33" s="1358">
        <f t="shared" si="22"/>
        <v>622518</v>
      </c>
      <c r="AB33" s="1358">
        <f t="shared" si="23"/>
        <v>159090</v>
      </c>
      <c r="AC33" s="670">
        <f t="shared" si="24"/>
        <v>781608</v>
      </c>
      <c r="AD33" s="1395">
        <v>454.43273299999981</v>
      </c>
      <c r="AE33" s="1358">
        <f t="shared" si="37"/>
        <v>363546</v>
      </c>
      <c r="AF33" s="1358">
        <f t="shared" si="38"/>
        <v>90159</v>
      </c>
      <c r="AG33" s="1358">
        <f t="shared" si="39"/>
        <v>453705</v>
      </c>
      <c r="AH33" s="1395">
        <v>336.17078999999995</v>
      </c>
      <c r="AI33" s="1358">
        <f t="shared" si="40"/>
        <v>134468</v>
      </c>
      <c r="AJ33" s="1358">
        <f t="shared" si="41"/>
        <v>37113</v>
      </c>
      <c r="AK33" s="1358">
        <f t="shared" si="42"/>
        <v>171581</v>
      </c>
      <c r="AL33" s="1395">
        <f t="shared" si="43"/>
        <v>790.60352299999977</v>
      </c>
      <c r="AM33" s="1358">
        <f t="shared" si="44"/>
        <v>498014</v>
      </c>
      <c r="AN33" s="1358">
        <f t="shared" si="45"/>
        <v>127272</v>
      </c>
      <c r="AO33" s="1426">
        <f t="shared" si="46"/>
        <v>625286</v>
      </c>
      <c r="AP33" s="1395">
        <v>454.43273299999981</v>
      </c>
      <c r="AQ33" s="1358">
        <f t="shared" si="47"/>
        <v>681649</v>
      </c>
      <c r="AR33" s="1358">
        <f t="shared" si="48"/>
        <v>169049</v>
      </c>
      <c r="AS33" s="1358">
        <f t="shared" si="49"/>
        <v>850698</v>
      </c>
      <c r="AT33" s="1395">
        <v>336.17078999999995</v>
      </c>
      <c r="AU33" s="1358">
        <f t="shared" si="50"/>
        <v>252128</v>
      </c>
      <c r="AV33" s="1358">
        <f t="shared" si="51"/>
        <v>69587</v>
      </c>
      <c r="AW33" s="1358">
        <f t="shared" si="52"/>
        <v>321715</v>
      </c>
      <c r="AX33" s="1395">
        <f t="shared" si="26"/>
        <v>790.60352299999977</v>
      </c>
      <c r="AY33" s="1358">
        <f t="shared" si="27"/>
        <v>933777</v>
      </c>
      <c r="AZ33" s="1358">
        <f t="shared" si="28"/>
        <v>238636</v>
      </c>
      <c r="BA33" s="1718">
        <f t="shared" si="29"/>
        <v>1172413</v>
      </c>
      <c r="BB33" s="1358"/>
      <c r="BC33" s="1725"/>
      <c r="BD33" s="682">
        <f t="shared" si="53"/>
        <v>2856655</v>
      </c>
      <c r="BG33" s="612">
        <v>1608</v>
      </c>
      <c r="BH33" s="681">
        <f t="shared" si="30"/>
        <v>387528</v>
      </c>
    </row>
    <row r="34" spans="1:60" ht="15" customHeight="1" x14ac:dyDescent="0.2">
      <c r="A34" s="613">
        <v>28</v>
      </c>
      <c r="B34" s="313">
        <v>28</v>
      </c>
      <c r="C34" s="611" t="s">
        <v>32</v>
      </c>
      <c r="D34" s="618">
        <v>28</v>
      </c>
      <c r="E34" s="660">
        <f t="shared" si="15"/>
        <v>588000</v>
      </c>
      <c r="F34" s="618"/>
      <c r="G34" s="665">
        <f t="shared" si="31"/>
        <v>0</v>
      </c>
      <c r="H34" s="618"/>
      <c r="I34" s="665">
        <f t="shared" si="32"/>
        <v>0</v>
      </c>
      <c r="J34" s="1406">
        <f t="shared" si="16"/>
        <v>0</v>
      </c>
      <c r="K34" s="1179"/>
      <c r="L34" s="669">
        <v>766922</v>
      </c>
      <c r="M34" s="1431"/>
      <c r="N34" s="618">
        <v>14162</v>
      </c>
      <c r="O34" s="680">
        <f t="shared" si="33"/>
        <v>991340</v>
      </c>
      <c r="P34" s="665"/>
      <c r="Q34" s="680">
        <f t="shared" si="34"/>
        <v>991340</v>
      </c>
      <c r="R34" s="1395">
        <v>2524.1348560000042</v>
      </c>
      <c r="S34" s="1358">
        <f t="shared" si="17"/>
        <v>2524135</v>
      </c>
      <c r="T34" s="1358">
        <f t="shared" si="18"/>
        <v>625985</v>
      </c>
      <c r="U34" s="1358">
        <f t="shared" si="35"/>
        <v>3150120</v>
      </c>
      <c r="V34" s="1395">
        <v>1813.9166660000001</v>
      </c>
      <c r="W34" s="1358">
        <f t="shared" si="19"/>
        <v>906958</v>
      </c>
      <c r="X34" s="1358">
        <f t="shared" si="20"/>
        <v>250320</v>
      </c>
      <c r="Y34" s="1358">
        <f t="shared" si="36"/>
        <v>1157278</v>
      </c>
      <c r="Z34" s="1395">
        <f t="shared" si="21"/>
        <v>4338.0515220000043</v>
      </c>
      <c r="AA34" s="1358">
        <f t="shared" si="22"/>
        <v>3431093</v>
      </c>
      <c r="AB34" s="1358">
        <f t="shared" si="23"/>
        <v>876305</v>
      </c>
      <c r="AC34" s="670">
        <f t="shared" si="24"/>
        <v>4307398</v>
      </c>
      <c r="AD34" s="1395">
        <v>2524.1348560000042</v>
      </c>
      <c r="AE34" s="1358">
        <f t="shared" si="37"/>
        <v>2019308</v>
      </c>
      <c r="AF34" s="1358">
        <f t="shared" si="38"/>
        <v>500788</v>
      </c>
      <c r="AG34" s="1358">
        <f t="shared" si="39"/>
        <v>2520096</v>
      </c>
      <c r="AH34" s="1395">
        <v>1813.9166660000001</v>
      </c>
      <c r="AI34" s="1358">
        <f t="shared" si="40"/>
        <v>725567</v>
      </c>
      <c r="AJ34" s="1358">
        <f t="shared" si="41"/>
        <v>200256</v>
      </c>
      <c r="AK34" s="1358">
        <f t="shared" si="42"/>
        <v>925823</v>
      </c>
      <c r="AL34" s="1395">
        <f t="shared" si="43"/>
        <v>4338.0515220000043</v>
      </c>
      <c r="AM34" s="1358">
        <f t="shared" si="44"/>
        <v>2744875</v>
      </c>
      <c r="AN34" s="1358">
        <f t="shared" si="45"/>
        <v>701044</v>
      </c>
      <c r="AO34" s="1426">
        <f t="shared" si="46"/>
        <v>3445919</v>
      </c>
      <c r="AP34" s="1395">
        <v>2524.1348560000042</v>
      </c>
      <c r="AQ34" s="1358">
        <f t="shared" si="47"/>
        <v>3786202</v>
      </c>
      <c r="AR34" s="1358">
        <f t="shared" si="48"/>
        <v>938978</v>
      </c>
      <c r="AS34" s="1358">
        <f t="shared" si="49"/>
        <v>4725180</v>
      </c>
      <c r="AT34" s="1395">
        <v>1813.9166660000001</v>
      </c>
      <c r="AU34" s="1358">
        <f t="shared" si="50"/>
        <v>1360437</v>
      </c>
      <c r="AV34" s="1358">
        <f t="shared" si="51"/>
        <v>375481</v>
      </c>
      <c r="AW34" s="1358">
        <f t="shared" si="52"/>
        <v>1735918</v>
      </c>
      <c r="AX34" s="1395">
        <f t="shared" si="26"/>
        <v>4338.0515220000043</v>
      </c>
      <c r="AY34" s="1358">
        <f t="shared" si="27"/>
        <v>5146639</v>
      </c>
      <c r="AZ34" s="1358">
        <f t="shared" si="28"/>
        <v>1314459</v>
      </c>
      <c r="BA34" s="1718">
        <f t="shared" si="29"/>
        <v>6461098</v>
      </c>
      <c r="BB34" s="1358"/>
      <c r="BC34" s="1725"/>
      <c r="BD34" s="682">
        <f t="shared" si="53"/>
        <v>16560677</v>
      </c>
      <c r="BG34" s="612">
        <v>9625</v>
      </c>
      <c r="BH34" s="681">
        <f t="shared" si="30"/>
        <v>2319625</v>
      </c>
    </row>
    <row r="35" spans="1:60" ht="15" customHeight="1" x14ac:dyDescent="0.2">
      <c r="A35" s="613">
        <v>29</v>
      </c>
      <c r="B35" s="313">
        <v>29</v>
      </c>
      <c r="C35" s="611" t="s">
        <v>33</v>
      </c>
      <c r="D35" s="618">
        <v>15</v>
      </c>
      <c r="E35" s="660">
        <f t="shared" si="15"/>
        <v>315000</v>
      </c>
      <c r="F35" s="618"/>
      <c r="G35" s="665">
        <f t="shared" si="31"/>
        <v>0</v>
      </c>
      <c r="H35" s="618"/>
      <c r="I35" s="665">
        <f t="shared" si="32"/>
        <v>0</v>
      </c>
      <c r="J35" s="1406">
        <f t="shared" si="16"/>
        <v>0</v>
      </c>
      <c r="K35" s="1179"/>
      <c r="L35" s="669">
        <v>453140</v>
      </c>
      <c r="M35" s="1431"/>
      <c r="N35" s="618">
        <v>5985</v>
      </c>
      <c r="O35" s="680">
        <f t="shared" si="33"/>
        <v>418950</v>
      </c>
      <c r="P35" s="665"/>
      <c r="Q35" s="680">
        <f t="shared" si="34"/>
        <v>418950</v>
      </c>
      <c r="R35" s="1395">
        <v>1128.4675609999999</v>
      </c>
      <c r="S35" s="1358">
        <f t="shared" si="17"/>
        <v>1128468</v>
      </c>
      <c r="T35" s="1358">
        <f t="shared" si="18"/>
        <v>279860</v>
      </c>
      <c r="U35" s="1358">
        <f t="shared" si="35"/>
        <v>1408328</v>
      </c>
      <c r="V35" s="1395">
        <v>725.96942300000001</v>
      </c>
      <c r="W35" s="1358">
        <f t="shared" si="19"/>
        <v>362985</v>
      </c>
      <c r="X35" s="1358">
        <f t="shared" si="20"/>
        <v>100184</v>
      </c>
      <c r="Y35" s="1358">
        <f t="shared" si="36"/>
        <v>463169</v>
      </c>
      <c r="Z35" s="1395">
        <f t="shared" si="21"/>
        <v>1854.4369839999999</v>
      </c>
      <c r="AA35" s="1358">
        <f t="shared" si="22"/>
        <v>1491453</v>
      </c>
      <c r="AB35" s="1358">
        <f t="shared" si="23"/>
        <v>380044</v>
      </c>
      <c r="AC35" s="670">
        <f t="shared" si="24"/>
        <v>1871497</v>
      </c>
      <c r="AD35" s="1395">
        <v>1128.4675609999999</v>
      </c>
      <c r="AE35" s="1358">
        <f t="shared" si="37"/>
        <v>902774</v>
      </c>
      <c r="AF35" s="1358">
        <f t="shared" si="38"/>
        <v>223888</v>
      </c>
      <c r="AG35" s="1358">
        <f t="shared" si="39"/>
        <v>1126662</v>
      </c>
      <c r="AH35" s="1395">
        <v>725.96942300000001</v>
      </c>
      <c r="AI35" s="1358">
        <f t="shared" si="40"/>
        <v>290388</v>
      </c>
      <c r="AJ35" s="1358">
        <f t="shared" si="41"/>
        <v>80147</v>
      </c>
      <c r="AK35" s="1358">
        <f t="shared" si="42"/>
        <v>370535</v>
      </c>
      <c r="AL35" s="1395">
        <f t="shared" si="43"/>
        <v>1854.4369839999999</v>
      </c>
      <c r="AM35" s="1358">
        <f t="shared" si="44"/>
        <v>1193162</v>
      </c>
      <c r="AN35" s="1358">
        <f t="shared" si="45"/>
        <v>304035</v>
      </c>
      <c r="AO35" s="1426">
        <f t="shared" si="46"/>
        <v>1497197</v>
      </c>
      <c r="AP35" s="1395">
        <v>1128.4675609999999</v>
      </c>
      <c r="AQ35" s="1358">
        <f t="shared" si="47"/>
        <v>1692701</v>
      </c>
      <c r="AR35" s="1358">
        <f t="shared" si="48"/>
        <v>419790</v>
      </c>
      <c r="AS35" s="1358">
        <f t="shared" si="49"/>
        <v>2112491</v>
      </c>
      <c r="AT35" s="1395">
        <v>725.96942300000001</v>
      </c>
      <c r="AU35" s="1358">
        <f t="shared" si="50"/>
        <v>544477</v>
      </c>
      <c r="AV35" s="1358">
        <f t="shared" si="51"/>
        <v>150276</v>
      </c>
      <c r="AW35" s="1358">
        <f t="shared" si="52"/>
        <v>694753</v>
      </c>
      <c r="AX35" s="1395">
        <f t="shared" si="26"/>
        <v>1854.4369839999999</v>
      </c>
      <c r="AY35" s="1358">
        <f t="shared" si="27"/>
        <v>2237178</v>
      </c>
      <c r="AZ35" s="1358">
        <f t="shared" si="28"/>
        <v>570066</v>
      </c>
      <c r="BA35" s="1718">
        <f t="shared" si="29"/>
        <v>2807244</v>
      </c>
      <c r="BB35" s="1358"/>
      <c r="BC35" s="1725"/>
      <c r="BD35" s="682">
        <f t="shared" si="53"/>
        <v>7363028</v>
      </c>
      <c r="BG35" s="612">
        <v>3979</v>
      </c>
      <c r="BH35" s="681">
        <f t="shared" si="30"/>
        <v>958939</v>
      </c>
    </row>
    <row r="36" spans="1:60" ht="15" customHeight="1" x14ac:dyDescent="0.2">
      <c r="A36" s="614">
        <v>30</v>
      </c>
      <c r="B36" s="615">
        <v>30</v>
      </c>
      <c r="C36" s="616" t="s">
        <v>34</v>
      </c>
      <c r="D36" s="619">
        <v>0</v>
      </c>
      <c r="E36" s="661">
        <f t="shared" si="15"/>
        <v>0</v>
      </c>
      <c r="F36" s="619"/>
      <c r="G36" s="666">
        <f t="shared" si="31"/>
        <v>0</v>
      </c>
      <c r="H36" s="619"/>
      <c r="I36" s="666">
        <f t="shared" si="32"/>
        <v>0</v>
      </c>
      <c r="J36" s="1407">
        <f t="shared" si="16"/>
        <v>0</v>
      </c>
      <c r="K36" s="1356"/>
      <c r="L36" s="671">
        <v>56394</v>
      </c>
      <c r="M36" s="1432"/>
      <c r="N36" s="619">
        <v>1098</v>
      </c>
      <c r="O36" s="683">
        <f t="shared" si="33"/>
        <v>76860</v>
      </c>
      <c r="P36" s="666"/>
      <c r="Q36" s="683">
        <f t="shared" si="34"/>
        <v>76860</v>
      </c>
      <c r="R36" s="1396">
        <v>206.33679600000002</v>
      </c>
      <c r="S36" s="1392">
        <f t="shared" si="17"/>
        <v>206337</v>
      </c>
      <c r="T36" s="1392">
        <f t="shared" si="18"/>
        <v>51172</v>
      </c>
      <c r="U36" s="1392">
        <f t="shared" si="35"/>
        <v>257509</v>
      </c>
      <c r="V36" s="1396">
        <v>156.666594</v>
      </c>
      <c r="W36" s="1392">
        <f t="shared" si="19"/>
        <v>78333</v>
      </c>
      <c r="X36" s="1392">
        <f t="shared" si="20"/>
        <v>21620</v>
      </c>
      <c r="Y36" s="1392">
        <f t="shared" si="36"/>
        <v>99953</v>
      </c>
      <c r="Z36" s="1396">
        <f t="shared" si="21"/>
        <v>363.00339000000002</v>
      </c>
      <c r="AA36" s="1392">
        <f t="shared" si="22"/>
        <v>284670</v>
      </c>
      <c r="AB36" s="1392">
        <f t="shared" si="23"/>
        <v>72792</v>
      </c>
      <c r="AC36" s="672">
        <f t="shared" si="24"/>
        <v>357462</v>
      </c>
      <c r="AD36" s="1396">
        <v>206.33679600000002</v>
      </c>
      <c r="AE36" s="1392">
        <f t="shared" si="37"/>
        <v>165069</v>
      </c>
      <c r="AF36" s="1392">
        <f t="shared" si="38"/>
        <v>40937</v>
      </c>
      <c r="AG36" s="1392">
        <f t="shared" si="39"/>
        <v>206006</v>
      </c>
      <c r="AH36" s="1396">
        <v>156.666594</v>
      </c>
      <c r="AI36" s="1392">
        <f t="shared" si="40"/>
        <v>62667</v>
      </c>
      <c r="AJ36" s="1392">
        <f t="shared" si="41"/>
        <v>17296</v>
      </c>
      <c r="AK36" s="1392">
        <f t="shared" si="42"/>
        <v>79963</v>
      </c>
      <c r="AL36" s="1396">
        <f t="shared" si="43"/>
        <v>363.00339000000002</v>
      </c>
      <c r="AM36" s="1392">
        <f t="shared" si="44"/>
        <v>227736</v>
      </c>
      <c r="AN36" s="1392">
        <f t="shared" si="45"/>
        <v>58233</v>
      </c>
      <c r="AO36" s="1427">
        <f t="shared" si="46"/>
        <v>285969</v>
      </c>
      <c r="AP36" s="1396">
        <v>206.33679600000002</v>
      </c>
      <c r="AQ36" s="1392">
        <f t="shared" si="47"/>
        <v>309505</v>
      </c>
      <c r="AR36" s="1392">
        <f t="shared" si="48"/>
        <v>76757</v>
      </c>
      <c r="AS36" s="1392">
        <f t="shared" si="49"/>
        <v>386262</v>
      </c>
      <c r="AT36" s="1396">
        <v>156.666594</v>
      </c>
      <c r="AU36" s="1392">
        <f t="shared" si="50"/>
        <v>117500</v>
      </c>
      <c r="AV36" s="1392">
        <f t="shared" si="51"/>
        <v>32430</v>
      </c>
      <c r="AW36" s="1392">
        <f t="shared" si="52"/>
        <v>149930</v>
      </c>
      <c r="AX36" s="1396">
        <f t="shared" si="26"/>
        <v>363.00339000000002</v>
      </c>
      <c r="AY36" s="1392">
        <f t="shared" si="27"/>
        <v>427005</v>
      </c>
      <c r="AZ36" s="1392">
        <f t="shared" si="28"/>
        <v>109187</v>
      </c>
      <c r="BA36" s="1719">
        <f t="shared" si="29"/>
        <v>536192</v>
      </c>
      <c r="BB36" s="1722"/>
      <c r="BC36" s="1726"/>
      <c r="BD36" s="685">
        <f t="shared" si="53"/>
        <v>1312877</v>
      </c>
      <c r="BG36" s="617">
        <v>732</v>
      </c>
      <c r="BH36" s="684">
        <f t="shared" si="30"/>
        <v>176412</v>
      </c>
    </row>
    <row r="37" spans="1:60" ht="15" customHeight="1" x14ac:dyDescent="0.2">
      <c r="A37" s="607">
        <v>31</v>
      </c>
      <c r="B37" s="608">
        <v>31</v>
      </c>
      <c r="C37" s="609" t="s">
        <v>35</v>
      </c>
      <c r="D37" s="620">
        <v>3</v>
      </c>
      <c r="E37" s="659">
        <f t="shared" si="15"/>
        <v>63000</v>
      </c>
      <c r="F37" s="620"/>
      <c r="G37" s="664">
        <f t="shared" si="31"/>
        <v>0</v>
      </c>
      <c r="H37" s="620"/>
      <c r="I37" s="664">
        <f t="shared" si="32"/>
        <v>0</v>
      </c>
      <c r="J37" s="1405">
        <f t="shared" si="16"/>
        <v>0</v>
      </c>
      <c r="K37" s="1355"/>
      <c r="L37" s="673">
        <v>127971</v>
      </c>
      <c r="M37" s="1430"/>
      <c r="N37" s="620">
        <v>2483</v>
      </c>
      <c r="O37" s="677">
        <f t="shared" si="33"/>
        <v>173810</v>
      </c>
      <c r="P37" s="664"/>
      <c r="Q37" s="677">
        <f t="shared" si="34"/>
        <v>173810</v>
      </c>
      <c r="R37" s="1394">
        <v>551.39640799999984</v>
      </c>
      <c r="S37" s="1391">
        <f t="shared" si="17"/>
        <v>551396</v>
      </c>
      <c r="T37" s="1391">
        <f t="shared" si="18"/>
        <v>136746</v>
      </c>
      <c r="U37" s="1391">
        <f t="shared" si="35"/>
        <v>688142</v>
      </c>
      <c r="V37" s="1394">
        <v>344.65003200000001</v>
      </c>
      <c r="W37" s="1391">
        <f t="shared" si="19"/>
        <v>172325</v>
      </c>
      <c r="X37" s="1391">
        <f t="shared" si="20"/>
        <v>47562</v>
      </c>
      <c r="Y37" s="1391">
        <f t="shared" si="36"/>
        <v>219887</v>
      </c>
      <c r="Z37" s="1394">
        <f t="shared" si="21"/>
        <v>896.04643999999985</v>
      </c>
      <c r="AA37" s="1391">
        <f t="shared" si="22"/>
        <v>723721</v>
      </c>
      <c r="AB37" s="1391">
        <f t="shared" si="23"/>
        <v>184308</v>
      </c>
      <c r="AC37" s="674">
        <f t="shared" si="24"/>
        <v>908029</v>
      </c>
      <c r="AD37" s="1394">
        <v>551.39640799999984</v>
      </c>
      <c r="AE37" s="1391">
        <f t="shared" si="37"/>
        <v>441117</v>
      </c>
      <c r="AF37" s="1391">
        <f t="shared" si="38"/>
        <v>109397</v>
      </c>
      <c r="AG37" s="1391">
        <f t="shared" si="39"/>
        <v>550514</v>
      </c>
      <c r="AH37" s="1394">
        <v>344.65003200000001</v>
      </c>
      <c r="AI37" s="1391">
        <f t="shared" si="40"/>
        <v>137860</v>
      </c>
      <c r="AJ37" s="1391">
        <f t="shared" si="41"/>
        <v>38049</v>
      </c>
      <c r="AK37" s="1391">
        <f t="shared" si="42"/>
        <v>175909</v>
      </c>
      <c r="AL37" s="1394">
        <f t="shared" si="43"/>
        <v>896.04643999999985</v>
      </c>
      <c r="AM37" s="1391">
        <f t="shared" si="44"/>
        <v>578977</v>
      </c>
      <c r="AN37" s="1391">
        <f t="shared" si="45"/>
        <v>147446</v>
      </c>
      <c r="AO37" s="1425">
        <f t="shared" si="46"/>
        <v>726423</v>
      </c>
      <c r="AP37" s="1394">
        <v>551.39640799999984</v>
      </c>
      <c r="AQ37" s="1391">
        <f t="shared" si="47"/>
        <v>827095</v>
      </c>
      <c r="AR37" s="1391">
        <f t="shared" si="48"/>
        <v>205120</v>
      </c>
      <c r="AS37" s="1391">
        <f t="shared" si="49"/>
        <v>1032215</v>
      </c>
      <c r="AT37" s="1394">
        <v>344.65003200000001</v>
      </c>
      <c r="AU37" s="1391">
        <f t="shared" si="50"/>
        <v>258488</v>
      </c>
      <c r="AV37" s="1391">
        <f t="shared" si="51"/>
        <v>71343</v>
      </c>
      <c r="AW37" s="1391">
        <f t="shared" si="52"/>
        <v>329831</v>
      </c>
      <c r="AX37" s="1394">
        <f t="shared" si="26"/>
        <v>896.04643999999985</v>
      </c>
      <c r="AY37" s="1391">
        <f t="shared" si="27"/>
        <v>1085583</v>
      </c>
      <c r="AZ37" s="1391">
        <f t="shared" si="28"/>
        <v>276463</v>
      </c>
      <c r="BA37" s="1717">
        <f t="shared" si="29"/>
        <v>1362046</v>
      </c>
      <c r="BB37" s="1391"/>
      <c r="BC37" s="1724"/>
      <c r="BD37" s="679">
        <f t="shared" si="53"/>
        <v>3361279</v>
      </c>
      <c r="BG37" s="610">
        <v>1708</v>
      </c>
      <c r="BH37" s="678">
        <f t="shared" si="30"/>
        <v>411628</v>
      </c>
    </row>
    <row r="38" spans="1:60" ht="15" customHeight="1" x14ac:dyDescent="0.2">
      <c r="A38" s="613">
        <v>32</v>
      </c>
      <c r="B38" s="313">
        <v>32</v>
      </c>
      <c r="C38" s="611" t="s">
        <v>36</v>
      </c>
      <c r="D38" s="618">
        <v>0</v>
      </c>
      <c r="E38" s="660">
        <f t="shared" si="15"/>
        <v>0</v>
      </c>
      <c r="F38" s="618"/>
      <c r="G38" s="665">
        <f t="shared" si="31"/>
        <v>0</v>
      </c>
      <c r="H38" s="618"/>
      <c r="I38" s="665">
        <f t="shared" si="32"/>
        <v>0</v>
      </c>
      <c r="J38" s="1406">
        <f t="shared" si="16"/>
        <v>0</v>
      </c>
      <c r="K38" s="1179"/>
      <c r="L38" s="669">
        <v>1091911</v>
      </c>
      <c r="M38" s="1431"/>
      <c r="N38" s="618">
        <v>11517</v>
      </c>
      <c r="O38" s="680">
        <f t="shared" si="33"/>
        <v>806190</v>
      </c>
      <c r="P38" s="665"/>
      <c r="Q38" s="680">
        <f t="shared" si="34"/>
        <v>806190</v>
      </c>
      <c r="R38" s="1395">
        <v>2147.7049750000065</v>
      </c>
      <c r="S38" s="1358">
        <f t="shared" si="17"/>
        <v>2147705</v>
      </c>
      <c r="T38" s="1358">
        <f t="shared" si="18"/>
        <v>532631</v>
      </c>
      <c r="U38" s="1358">
        <f t="shared" si="35"/>
        <v>2680336</v>
      </c>
      <c r="V38" s="1395">
        <v>1536.983575</v>
      </c>
      <c r="W38" s="1358">
        <f t="shared" si="19"/>
        <v>768492</v>
      </c>
      <c r="X38" s="1358">
        <f t="shared" si="20"/>
        <v>212104</v>
      </c>
      <c r="Y38" s="1358">
        <f t="shared" si="36"/>
        <v>980596</v>
      </c>
      <c r="Z38" s="1395">
        <f t="shared" si="21"/>
        <v>3684.6885500000062</v>
      </c>
      <c r="AA38" s="1358">
        <f t="shared" si="22"/>
        <v>2916197</v>
      </c>
      <c r="AB38" s="1358">
        <f t="shared" si="23"/>
        <v>744735</v>
      </c>
      <c r="AC38" s="670">
        <f t="shared" si="24"/>
        <v>3660932</v>
      </c>
      <c r="AD38" s="1395">
        <v>2147.7049750000065</v>
      </c>
      <c r="AE38" s="1358">
        <f t="shared" si="37"/>
        <v>1718164</v>
      </c>
      <c r="AF38" s="1358">
        <f t="shared" si="38"/>
        <v>426105</v>
      </c>
      <c r="AG38" s="1358">
        <f t="shared" si="39"/>
        <v>2144269</v>
      </c>
      <c r="AH38" s="1395">
        <v>1536.983575</v>
      </c>
      <c r="AI38" s="1358">
        <f t="shared" si="40"/>
        <v>614793</v>
      </c>
      <c r="AJ38" s="1358">
        <f t="shared" si="41"/>
        <v>169683</v>
      </c>
      <c r="AK38" s="1358">
        <f t="shared" si="42"/>
        <v>784476</v>
      </c>
      <c r="AL38" s="1395">
        <f t="shared" si="43"/>
        <v>3684.6885500000062</v>
      </c>
      <c r="AM38" s="1358">
        <f t="shared" si="44"/>
        <v>2332957</v>
      </c>
      <c r="AN38" s="1358">
        <f t="shared" si="45"/>
        <v>595788</v>
      </c>
      <c r="AO38" s="1426">
        <f t="shared" si="46"/>
        <v>2928745</v>
      </c>
      <c r="AP38" s="1395">
        <v>2147.7049750000065</v>
      </c>
      <c r="AQ38" s="1358">
        <f t="shared" si="47"/>
        <v>3221557</v>
      </c>
      <c r="AR38" s="1358">
        <f t="shared" si="48"/>
        <v>798946</v>
      </c>
      <c r="AS38" s="1358">
        <f t="shared" si="49"/>
        <v>4020503</v>
      </c>
      <c r="AT38" s="1395">
        <v>1536.983575</v>
      </c>
      <c r="AU38" s="1358">
        <f t="shared" si="50"/>
        <v>1152738</v>
      </c>
      <c r="AV38" s="1358">
        <f t="shared" si="51"/>
        <v>318156</v>
      </c>
      <c r="AW38" s="1358">
        <f t="shared" si="52"/>
        <v>1470894</v>
      </c>
      <c r="AX38" s="1395">
        <f t="shared" si="26"/>
        <v>3684.6885500000062</v>
      </c>
      <c r="AY38" s="1358">
        <f t="shared" si="27"/>
        <v>4374295</v>
      </c>
      <c r="AZ38" s="1358">
        <f t="shared" si="28"/>
        <v>1117102</v>
      </c>
      <c r="BA38" s="1718">
        <f t="shared" si="29"/>
        <v>5491397</v>
      </c>
      <c r="BB38" s="1358"/>
      <c r="BC38" s="1725"/>
      <c r="BD38" s="682">
        <f t="shared" si="53"/>
        <v>13979175</v>
      </c>
      <c r="BG38" s="612">
        <v>7619</v>
      </c>
      <c r="BH38" s="681">
        <f t="shared" si="30"/>
        <v>1836179</v>
      </c>
    </row>
    <row r="39" spans="1:60" ht="15" customHeight="1" x14ac:dyDescent="0.2">
      <c r="A39" s="613">
        <v>33</v>
      </c>
      <c r="B39" s="313">
        <v>33</v>
      </c>
      <c r="C39" s="611" t="s">
        <v>37</v>
      </c>
      <c r="D39" s="618">
        <v>0</v>
      </c>
      <c r="E39" s="660">
        <f t="shared" si="15"/>
        <v>0</v>
      </c>
      <c r="F39" s="618"/>
      <c r="G39" s="665">
        <f t="shared" si="31"/>
        <v>0</v>
      </c>
      <c r="H39" s="618"/>
      <c r="I39" s="665">
        <f t="shared" si="32"/>
        <v>0</v>
      </c>
      <c r="J39" s="1406">
        <f t="shared" ref="J39:J70" si="54">G39+I39</f>
        <v>0</v>
      </c>
      <c r="K39" s="1179"/>
      <c r="L39" s="669">
        <v>49706</v>
      </c>
      <c r="M39" s="1431"/>
      <c r="N39" s="618">
        <v>546</v>
      </c>
      <c r="O39" s="680">
        <f t="shared" si="33"/>
        <v>38220</v>
      </c>
      <c r="P39" s="665"/>
      <c r="Q39" s="680">
        <f t="shared" si="34"/>
        <v>38220</v>
      </c>
      <c r="R39" s="1395">
        <v>88.894256999999996</v>
      </c>
      <c r="S39" s="1358">
        <f t="shared" ref="S39:S70" si="55">ROUND(R39*$S$3,0)</f>
        <v>88894</v>
      </c>
      <c r="T39" s="1358">
        <f t="shared" ref="T39:T70" si="56">ROUND(S39*$T$3,0)</f>
        <v>22046</v>
      </c>
      <c r="U39" s="1358">
        <f t="shared" si="35"/>
        <v>110940</v>
      </c>
      <c r="V39" s="1395">
        <v>121.98962999999999</v>
      </c>
      <c r="W39" s="1358">
        <f t="shared" ref="W39:W70" si="57">ROUND(V39*$W$3,0)</f>
        <v>60995</v>
      </c>
      <c r="X39" s="1358">
        <f t="shared" ref="X39:X70" si="58">ROUND(W39*$X$3,0)</f>
        <v>16835</v>
      </c>
      <c r="Y39" s="1358">
        <f t="shared" si="36"/>
        <v>77830</v>
      </c>
      <c r="Z39" s="1395">
        <f t="shared" si="21"/>
        <v>210.88388699999999</v>
      </c>
      <c r="AA39" s="1358">
        <f t="shared" si="22"/>
        <v>149889</v>
      </c>
      <c r="AB39" s="1358">
        <f t="shared" si="23"/>
        <v>38881</v>
      </c>
      <c r="AC39" s="670">
        <f t="shared" si="24"/>
        <v>188770</v>
      </c>
      <c r="AD39" s="1395">
        <v>88.894256999999996</v>
      </c>
      <c r="AE39" s="1358">
        <f t="shared" si="37"/>
        <v>71115</v>
      </c>
      <c r="AF39" s="1358">
        <f t="shared" si="38"/>
        <v>17637</v>
      </c>
      <c r="AG39" s="1358">
        <f t="shared" si="39"/>
        <v>88752</v>
      </c>
      <c r="AH39" s="1395">
        <v>121.98962999999999</v>
      </c>
      <c r="AI39" s="1358">
        <f t="shared" si="40"/>
        <v>48796</v>
      </c>
      <c r="AJ39" s="1358">
        <f t="shared" si="41"/>
        <v>13468</v>
      </c>
      <c r="AK39" s="1358">
        <f t="shared" si="42"/>
        <v>62264</v>
      </c>
      <c r="AL39" s="1395">
        <f t="shared" si="43"/>
        <v>210.88388699999999</v>
      </c>
      <c r="AM39" s="1358">
        <f t="shared" si="44"/>
        <v>119911</v>
      </c>
      <c r="AN39" s="1358">
        <f t="shared" si="45"/>
        <v>31105</v>
      </c>
      <c r="AO39" s="1426">
        <f t="shared" si="46"/>
        <v>151016</v>
      </c>
      <c r="AP39" s="1395">
        <v>88.894256999999996</v>
      </c>
      <c r="AQ39" s="1358">
        <f t="shared" si="47"/>
        <v>133341</v>
      </c>
      <c r="AR39" s="1358">
        <f t="shared" si="48"/>
        <v>33069</v>
      </c>
      <c r="AS39" s="1358">
        <f t="shared" si="49"/>
        <v>166410</v>
      </c>
      <c r="AT39" s="1395">
        <v>121.98962999999999</v>
      </c>
      <c r="AU39" s="1358">
        <f t="shared" si="50"/>
        <v>91492</v>
      </c>
      <c r="AV39" s="1358">
        <f t="shared" si="51"/>
        <v>25252</v>
      </c>
      <c r="AW39" s="1358">
        <f t="shared" si="52"/>
        <v>116744</v>
      </c>
      <c r="AX39" s="1395">
        <f t="shared" si="26"/>
        <v>210.88388699999999</v>
      </c>
      <c r="AY39" s="1358">
        <f t="shared" si="27"/>
        <v>224833</v>
      </c>
      <c r="AZ39" s="1358">
        <f t="shared" si="28"/>
        <v>58321</v>
      </c>
      <c r="BA39" s="1718">
        <f t="shared" si="29"/>
        <v>283154</v>
      </c>
      <c r="BB39" s="1358"/>
      <c r="BC39" s="1725"/>
      <c r="BD39" s="682">
        <f t="shared" si="53"/>
        <v>710866</v>
      </c>
      <c r="BG39" s="612">
        <v>359</v>
      </c>
      <c r="BH39" s="681">
        <f t="shared" si="30"/>
        <v>86519</v>
      </c>
    </row>
    <row r="40" spans="1:60" ht="15" customHeight="1" x14ac:dyDescent="0.2">
      <c r="A40" s="613">
        <v>34</v>
      </c>
      <c r="B40" s="313">
        <v>34</v>
      </c>
      <c r="C40" s="611" t="s">
        <v>38</v>
      </c>
      <c r="D40" s="618">
        <v>0</v>
      </c>
      <c r="E40" s="660">
        <f t="shared" si="15"/>
        <v>0</v>
      </c>
      <c r="F40" s="618"/>
      <c r="G40" s="665">
        <f t="shared" si="31"/>
        <v>0</v>
      </c>
      <c r="H40" s="618"/>
      <c r="I40" s="665">
        <f t="shared" si="32"/>
        <v>0</v>
      </c>
      <c r="J40" s="1406">
        <f t="shared" si="54"/>
        <v>0</v>
      </c>
      <c r="K40" s="1179"/>
      <c r="L40" s="669">
        <v>71396</v>
      </c>
      <c r="M40" s="1431"/>
      <c r="N40" s="618">
        <v>1428</v>
      </c>
      <c r="O40" s="680">
        <f t="shared" si="33"/>
        <v>99960</v>
      </c>
      <c r="P40" s="665"/>
      <c r="Q40" s="680">
        <f t="shared" si="34"/>
        <v>99960</v>
      </c>
      <c r="R40" s="1395">
        <v>271.18183400000009</v>
      </c>
      <c r="S40" s="1358">
        <f t="shared" si="55"/>
        <v>271182</v>
      </c>
      <c r="T40" s="1358">
        <f t="shared" si="56"/>
        <v>67253</v>
      </c>
      <c r="U40" s="1358">
        <f t="shared" si="35"/>
        <v>338435</v>
      </c>
      <c r="V40" s="1395">
        <v>197.26685000000001</v>
      </c>
      <c r="W40" s="1358">
        <f t="shared" si="57"/>
        <v>98633</v>
      </c>
      <c r="X40" s="1358">
        <f t="shared" si="58"/>
        <v>27223</v>
      </c>
      <c r="Y40" s="1358">
        <f t="shared" si="36"/>
        <v>125856</v>
      </c>
      <c r="Z40" s="1395">
        <f t="shared" si="21"/>
        <v>468.44868400000007</v>
      </c>
      <c r="AA40" s="1358">
        <f t="shared" si="22"/>
        <v>369815</v>
      </c>
      <c r="AB40" s="1358">
        <f t="shared" si="23"/>
        <v>94476</v>
      </c>
      <c r="AC40" s="670">
        <f t="shared" si="24"/>
        <v>464291</v>
      </c>
      <c r="AD40" s="1395">
        <v>271.18183400000009</v>
      </c>
      <c r="AE40" s="1358">
        <f t="shared" si="37"/>
        <v>216945</v>
      </c>
      <c r="AF40" s="1358">
        <f t="shared" si="38"/>
        <v>53802</v>
      </c>
      <c r="AG40" s="1358">
        <f t="shared" si="39"/>
        <v>270747</v>
      </c>
      <c r="AH40" s="1395">
        <v>197.26685000000001</v>
      </c>
      <c r="AI40" s="1358">
        <f t="shared" si="40"/>
        <v>78907</v>
      </c>
      <c r="AJ40" s="1358">
        <f t="shared" si="41"/>
        <v>21778</v>
      </c>
      <c r="AK40" s="1358">
        <f t="shared" si="42"/>
        <v>100685</v>
      </c>
      <c r="AL40" s="1395">
        <f t="shared" si="43"/>
        <v>468.44868400000007</v>
      </c>
      <c r="AM40" s="1358">
        <f t="shared" si="44"/>
        <v>295852</v>
      </c>
      <c r="AN40" s="1358">
        <f t="shared" si="45"/>
        <v>75580</v>
      </c>
      <c r="AO40" s="1426">
        <f t="shared" si="46"/>
        <v>371432</v>
      </c>
      <c r="AP40" s="1395">
        <v>271.18183400000009</v>
      </c>
      <c r="AQ40" s="1358">
        <f t="shared" si="47"/>
        <v>406773</v>
      </c>
      <c r="AR40" s="1358">
        <f t="shared" si="48"/>
        <v>100880</v>
      </c>
      <c r="AS40" s="1358">
        <f t="shared" si="49"/>
        <v>507653</v>
      </c>
      <c r="AT40" s="1395">
        <v>197.26685000000001</v>
      </c>
      <c r="AU40" s="1358">
        <f t="shared" si="50"/>
        <v>147950</v>
      </c>
      <c r="AV40" s="1358">
        <f t="shared" si="51"/>
        <v>40834</v>
      </c>
      <c r="AW40" s="1358">
        <f t="shared" si="52"/>
        <v>188784</v>
      </c>
      <c r="AX40" s="1395">
        <f t="shared" si="26"/>
        <v>468.44868400000007</v>
      </c>
      <c r="AY40" s="1358">
        <f t="shared" si="27"/>
        <v>554723</v>
      </c>
      <c r="AZ40" s="1358">
        <f t="shared" si="28"/>
        <v>141714</v>
      </c>
      <c r="BA40" s="1718">
        <f t="shared" si="29"/>
        <v>696437</v>
      </c>
      <c r="BB40" s="1358"/>
      <c r="BC40" s="1725"/>
      <c r="BD40" s="682">
        <f t="shared" si="53"/>
        <v>1703516</v>
      </c>
      <c r="BG40" s="612">
        <v>905</v>
      </c>
      <c r="BH40" s="681">
        <f t="shared" si="30"/>
        <v>218105</v>
      </c>
    </row>
    <row r="41" spans="1:60" ht="15" customHeight="1" x14ac:dyDescent="0.2">
      <c r="A41" s="614">
        <v>35</v>
      </c>
      <c r="B41" s="615">
        <v>35</v>
      </c>
      <c r="C41" s="616" t="s">
        <v>39</v>
      </c>
      <c r="D41" s="619">
        <v>0</v>
      </c>
      <c r="E41" s="661">
        <f t="shared" si="15"/>
        <v>0</v>
      </c>
      <c r="F41" s="619"/>
      <c r="G41" s="666">
        <f t="shared" si="31"/>
        <v>0</v>
      </c>
      <c r="H41" s="619"/>
      <c r="I41" s="666">
        <f t="shared" si="32"/>
        <v>0</v>
      </c>
      <c r="J41" s="1407">
        <f t="shared" si="54"/>
        <v>0</v>
      </c>
      <c r="K41" s="1356"/>
      <c r="L41" s="671">
        <v>175508</v>
      </c>
      <c r="M41" s="1432"/>
      <c r="N41" s="619">
        <v>2349</v>
      </c>
      <c r="O41" s="683">
        <f t="shared" si="33"/>
        <v>164430</v>
      </c>
      <c r="P41" s="666"/>
      <c r="Q41" s="683">
        <f t="shared" si="34"/>
        <v>164430</v>
      </c>
      <c r="R41" s="1396">
        <v>485.26110899999998</v>
      </c>
      <c r="S41" s="1392">
        <f t="shared" si="55"/>
        <v>485261</v>
      </c>
      <c r="T41" s="1392">
        <f t="shared" si="56"/>
        <v>120345</v>
      </c>
      <c r="U41" s="1392">
        <f t="shared" si="35"/>
        <v>605606</v>
      </c>
      <c r="V41" s="1396">
        <v>218.81027999999998</v>
      </c>
      <c r="W41" s="1392">
        <f t="shared" si="57"/>
        <v>109405</v>
      </c>
      <c r="X41" s="1392">
        <f t="shared" si="58"/>
        <v>30196</v>
      </c>
      <c r="Y41" s="1392">
        <f t="shared" si="36"/>
        <v>139601</v>
      </c>
      <c r="Z41" s="1396">
        <f t="shared" si="21"/>
        <v>704.07138899999995</v>
      </c>
      <c r="AA41" s="1392">
        <f t="shared" si="22"/>
        <v>594666</v>
      </c>
      <c r="AB41" s="1392">
        <f t="shared" si="23"/>
        <v>150541</v>
      </c>
      <c r="AC41" s="672">
        <f t="shared" si="24"/>
        <v>745207</v>
      </c>
      <c r="AD41" s="1396">
        <v>485.26110899999998</v>
      </c>
      <c r="AE41" s="1392">
        <f t="shared" si="37"/>
        <v>388209</v>
      </c>
      <c r="AF41" s="1392">
        <f t="shared" si="38"/>
        <v>96276</v>
      </c>
      <c r="AG41" s="1392">
        <f t="shared" si="39"/>
        <v>484485</v>
      </c>
      <c r="AH41" s="1396">
        <v>218.81027999999998</v>
      </c>
      <c r="AI41" s="1392">
        <f t="shared" si="40"/>
        <v>87524</v>
      </c>
      <c r="AJ41" s="1392">
        <f t="shared" si="41"/>
        <v>24157</v>
      </c>
      <c r="AK41" s="1392">
        <f t="shared" si="42"/>
        <v>111681</v>
      </c>
      <c r="AL41" s="1396">
        <f t="shared" si="43"/>
        <v>704.07138899999995</v>
      </c>
      <c r="AM41" s="1392">
        <f t="shared" si="44"/>
        <v>475733</v>
      </c>
      <c r="AN41" s="1392">
        <f t="shared" si="45"/>
        <v>120433</v>
      </c>
      <c r="AO41" s="1427">
        <f t="shared" si="46"/>
        <v>596166</v>
      </c>
      <c r="AP41" s="1396">
        <v>485.26110899999998</v>
      </c>
      <c r="AQ41" s="1392">
        <f t="shared" si="47"/>
        <v>727892</v>
      </c>
      <c r="AR41" s="1392">
        <f t="shared" si="48"/>
        <v>180517</v>
      </c>
      <c r="AS41" s="1392">
        <f t="shared" si="49"/>
        <v>908409</v>
      </c>
      <c r="AT41" s="1396">
        <v>218.81027999999998</v>
      </c>
      <c r="AU41" s="1392">
        <f t="shared" si="50"/>
        <v>164108</v>
      </c>
      <c r="AV41" s="1392">
        <f t="shared" si="51"/>
        <v>45294</v>
      </c>
      <c r="AW41" s="1392">
        <f t="shared" si="52"/>
        <v>209402</v>
      </c>
      <c r="AX41" s="1396">
        <f t="shared" si="26"/>
        <v>704.07138899999995</v>
      </c>
      <c r="AY41" s="1392">
        <f t="shared" si="27"/>
        <v>892000</v>
      </c>
      <c r="AZ41" s="1392">
        <f t="shared" si="28"/>
        <v>225811</v>
      </c>
      <c r="BA41" s="1719">
        <f t="shared" si="29"/>
        <v>1117811</v>
      </c>
      <c r="BB41" s="1722"/>
      <c r="BC41" s="1726"/>
      <c r="BD41" s="685">
        <f t="shared" si="53"/>
        <v>2799122</v>
      </c>
      <c r="BG41" s="617">
        <v>1612</v>
      </c>
      <c r="BH41" s="684">
        <f t="shared" si="30"/>
        <v>388492</v>
      </c>
    </row>
    <row r="42" spans="1:60" ht="15" customHeight="1" x14ac:dyDescent="0.2">
      <c r="A42" s="607">
        <v>36</v>
      </c>
      <c r="B42" s="608">
        <v>36</v>
      </c>
      <c r="C42" s="609" t="s">
        <v>40</v>
      </c>
      <c r="D42" s="620">
        <v>25</v>
      </c>
      <c r="E42" s="659">
        <v>525000</v>
      </c>
      <c r="F42" s="620"/>
      <c r="G42" s="664">
        <v>0</v>
      </c>
      <c r="H42" s="620"/>
      <c r="I42" s="664">
        <v>0</v>
      </c>
      <c r="J42" s="1405">
        <v>0</v>
      </c>
      <c r="K42" s="1355"/>
      <c r="L42" s="673">
        <v>831856</v>
      </c>
      <c r="M42" s="1430"/>
      <c r="N42" s="620">
        <v>19926</v>
      </c>
      <c r="O42" s="677">
        <v>1394820</v>
      </c>
      <c r="P42" s="664"/>
      <c r="Q42" s="677">
        <v>1394820</v>
      </c>
      <c r="R42" s="1394">
        <v>4094.6953620000004</v>
      </c>
      <c r="S42" s="1391">
        <v>4094697</v>
      </c>
      <c r="T42" s="1391">
        <v>1015482</v>
      </c>
      <c r="U42" s="1391">
        <v>5110179</v>
      </c>
      <c r="V42" s="1394">
        <v>1842.904376</v>
      </c>
      <c r="W42" s="1391">
        <v>921451</v>
      </c>
      <c r="X42" s="1391">
        <v>254318</v>
      </c>
      <c r="Y42" s="1391">
        <v>1175769</v>
      </c>
      <c r="Z42" s="1394">
        <v>5937.5997380000008</v>
      </c>
      <c r="AA42" s="1391">
        <v>5016148</v>
      </c>
      <c r="AB42" s="1391">
        <v>1269800</v>
      </c>
      <c r="AC42" s="674">
        <v>6285948</v>
      </c>
      <c r="AD42" s="1394">
        <v>4094.6953620000004</v>
      </c>
      <c r="AE42" s="1391">
        <v>3275754</v>
      </c>
      <c r="AF42" s="1391">
        <v>812386</v>
      </c>
      <c r="AG42" s="1391">
        <v>4088140</v>
      </c>
      <c r="AH42" s="1394">
        <v>1842.904376</v>
      </c>
      <c r="AI42" s="1391">
        <v>737162</v>
      </c>
      <c r="AJ42" s="1391">
        <v>203460</v>
      </c>
      <c r="AK42" s="1391">
        <v>940622</v>
      </c>
      <c r="AL42" s="1394">
        <v>5937.5997380000008</v>
      </c>
      <c r="AM42" s="1391">
        <v>4012916</v>
      </c>
      <c r="AN42" s="1391">
        <v>1015846</v>
      </c>
      <c r="AO42" s="1425">
        <v>5028762</v>
      </c>
      <c r="AP42" s="1394">
        <v>4094.6953620000004</v>
      </c>
      <c r="AQ42" s="1391">
        <v>6142042</v>
      </c>
      <c r="AR42" s="1391">
        <v>1523226</v>
      </c>
      <c r="AS42" s="1391">
        <v>7665268</v>
      </c>
      <c r="AT42" s="1394">
        <v>1842.904376</v>
      </c>
      <c r="AU42" s="1391">
        <v>1382178</v>
      </c>
      <c r="AV42" s="1391">
        <v>381480</v>
      </c>
      <c r="AW42" s="1391">
        <v>1763658</v>
      </c>
      <c r="AX42" s="1394">
        <v>5937.5997380000008</v>
      </c>
      <c r="AY42" s="1391">
        <v>7524220</v>
      </c>
      <c r="AZ42" s="1391">
        <v>1904706</v>
      </c>
      <c r="BA42" s="1717">
        <v>9428926</v>
      </c>
      <c r="BB42" s="1391"/>
      <c r="BC42" s="1724"/>
      <c r="BD42" s="679">
        <v>23495312</v>
      </c>
      <c r="BG42" s="610">
        <v>13388</v>
      </c>
      <c r="BH42" s="678">
        <f t="shared" si="30"/>
        <v>3226508</v>
      </c>
    </row>
    <row r="43" spans="1:60" ht="15" customHeight="1" x14ac:dyDescent="0.2">
      <c r="A43" s="613">
        <v>37</v>
      </c>
      <c r="B43" s="313">
        <v>37</v>
      </c>
      <c r="C43" s="611" t="s">
        <v>41</v>
      </c>
      <c r="D43" s="618">
        <v>0</v>
      </c>
      <c r="E43" s="660">
        <f t="shared" si="15"/>
        <v>0</v>
      </c>
      <c r="F43" s="618"/>
      <c r="G43" s="665">
        <f t="shared" si="31"/>
        <v>0</v>
      </c>
      <c r="H43" s="618"/>
      <c r="I43" s="665">
        <f t="shared" si="32"/>
        <v>0</v>
      </c>
      <c r="J43" s="1406">
        <f t="shared" si="54"/>
        <v>0</v>
      </c>
      <c r="K43" s="1179"/>
      <c r="L43" s="669">
        <v>267329</v>
      </c>
      <c r="M43" s="1431"/>
      <c r="N43" s="618">
        <v>8026</v>
      </c>
      <c r="O43" s="680">
        <f t="shared" si="33"/>
        <v>561820</v>
      </c>
      <c r="P43" s="665"/>
      <c r="Q43" s="680">
        <f t="shared" si="34"/>
        <v>561820</v>
      </c>
      <c r="R43" s="1395">
        <v>1464.9231589999997</v>
      </c>
      <c r="S43" s="1358">
        <f t="shared" si="55"/>
        <v>1464923</v>
      </c>
      <c r="T43" s="1358">
        <f t="shared" si="56"/>
        <v>363301</v>
      </c>
      <c r="U43" s="1358">
        <f t="shared" si="35"/>
        <v>1828224</v>
      </c>
      <c r="V43" s="1395">
        <v>1144.9222049999996</v>
      </c>
      <c r="W43" s="1358">
        <f t="shared" si="57"/>
        <v>572461</v>
      </c>
      <c r="X43" s="1358">
        <f t="shared" si="58"/>
        <v>157999</v>
      </c>
      <c r="Y43" s="1358">
        <f t="shared" si="36"/>
        <v>730460</v>
      </c>
      <c r="Z43" s="1395">
        <f t="shared" si="21"/>
        <v>2609.8453639999993</v>
      </c>
      <c r="AA43" s="1358">
        <f t="shared" si="22"/>
        <v>2037384</v>
      </c>
      <c r="AB43" s="1358">
        <f t="shared" si="23"/>
        <v>521300</v>
      </c>
      <c r="AC43" s="670">
        <f t="shared" si="24"/>
        <v>2558684</v>
      </c>
      <c r="AD43" s="1395">
        <v>1464.9231589999997</v>
      </c>
      <c r="AE43" s="1358">
        <f t="shared" si="37"/>
        <v>1171939</v>
      </c>
      <c r="AF43" s="1358">
        <f t="shared" si="38"/>
        <v>290641</v>
      </c>
      <c r="AG43" s="1358">
        <f t="shared" si="39"/>
        <v>1462580</v>
      </c>
      <c r="AH43" s="1395">
        <v>1144.9222049999996</v>
      </c>
      <c r="AI43" s="1358">
        <f t="shared" si="40"/>
        <v>457969</v>
      </c>
      <c r="AJ43" s="1358">
        <f t="shared" si="41"/>
        <v>126399</v>
      </c>
      <c r="AK43" s="1358">
        <f t="shared" si="42"/>
        <v>584368</v>
      </c>
      <c r="AL43" s="1395">
        <f t="shared" si="43"/>
        <v>2609.8453639999993</v>
      </c>
      <c r="AM43" s="1358">
        <f t="shared" si="44"/>
        <v>1629908</v>
      </c>
      <c r="AN43" s="1358">
        <f t="shared" si="45"/>
        <v>417040</v>
      </c>
      <c r="AO43" s="1426">
        <f t="shared" si="46"/>
        <v>2046948</v>
      </c>
      <c r="AP43" s="1395">
        <v>1464.9231589999997</v>
      </c>
      <c r="AQ43" s="1358">
        <f t="shared" si="47"/>
        <v>2197385</v>
      </c>
      <c r="AR43" s="1358">
        <f t="shared" si="48"/>
        <v>544951</v>
      </c>
      <c r="AS43" s="1358">
        <f t="shared" si="49"/>
        <v>2742336</v>
      </c>
      <c r="AT43" s="1395">
        <v>1144.9222049999996</v>
      </c>
      <c r="AU43" s="1358">
        <f t="shared" si="50"/>
        <v>858692</v>
      </c>
      <c r="AV43" s="1358">
        <f t="shared" si="51"/>
        <v>236999</v>
      </c>
      <c r="AW43" s="1358">
        <f t="shared" si="52"/>
        <v>1095691</v>
      </c>
      <c r="AX43" s="1395">
        <f t="shared" si="26"/>
        <v>2609.8453639999993</v>
      </c>
      <c r="AY43" s="1358">
        <f t="shared" si="27"/>
        <v>3056077</v>
      </c>
      <c r="AZ43" s="1358">
        <f t="shared" si="28"/>
        <v>781950</v>
      </c>
      <c r="BA43" s="1718">
        <f t="shared" si="29"/>
        <v>3838027</v>
      </c>
      <c r="BB43" s="1358"/>
      <c r="BC43" s="1725"/>
      <c r="BD43" s="682">
        <f t="shared" si="53"/>
        <v>9272808</v>
      </c>
      <c r="BG43" s="612">
        <v>5341</v>
      </c>
      <c r="BH43" s="681">
        <f t="shared" ref="BH43:BH74" si="59">IF(AND(BH$3*BG43&lt;25000,$BG43&gt;0),25000,BH$3*BG43)</f>
        <v>1287181</v>
      </c>
    </row>
    <row r="44" spans="1:60" ht="15" customHeight="1" x14ac:dyDescent="0.2">
      <c r="A44" s="613">
        <v>38</v>
      </c>
      <c r="B44" s="313">
        <v>38</v>
      </c>
      <c r="C44" s="611" t="s">
        <v>42</v>
      </c>
      <c r="D44" s="618">
        <v>0</v>
      </c>
      <c r="E44" s="660">
        <f t="shared" si="15"/>
        <v>0</v>
      </c>
      <c r="F44" s="618"/>
      <c r="G44" s="665">
        <f t="shared" si="31"/>
        <v>0</v>
      </c>
      <c r="H44" s="618"/>
      <c r="I44" s="665">
        <f t="shared" si="32"/>
        <v>0</v>
      </c>
      <c r="J44" s="1406">
        <f t="shared" si="54"/>
        <v>0</v>
      </c>
      <c r="K44" s="1179"/>
      <c r="L44" s="669">
        <v>25000</v>
      </c>
      <c r="M44" s="1431"/>
      <c r="N44" s="618">
        <v>1797</v>
      </c>
      <c r="O44" s="680">
        <f t="shared" si="33"/>
        <v>125790</v>
      </c>
      <c r="P44" s="665"/>
      <c r="Q44" s="680">
        <f t="shared" si="34"/>
        <v>125790</v>
      </c>
      <c r="R44" s="1395">
        <v>353.93475899999999</v>
      </c>
      <c r="S44" s="1358">
        <f t="shared" si="55"/>
        <v>353935</v>
      </c>
      <c r="T44" s="1358">
        <f t="shared" si="56"/>
        <v>87776</v>
      </c>
      <c r="U44" s="1358">
        <f t="shared" si="35"/>
        <v>441711</v>
      </c>
      <c r="V44" s="1395">
        <v>282.54674999999997</v>
      </c>
      <c r="W44" s="1358">
        <f t="shared" si="57"/>
        <v>141273</v>
      </c>
      <c r="X44" s="1358">
        <f t="shared" si="58"/>
        <v>38991</v>
      </c>
      <c r="Y44" s="1358">
        <f t="shared" si="36"/>
        <v>180264</v>
      </c>
      <c r="Z44" s="1395">
        <f t="shared" si="21"/>
        <v>636.48150899999996</v>
      </c>
      <c r="AA44" s="1358">
        <f t="shared" si="22"/>
        <v>495208</v>
      </c>
      <c r="AB44" s="1358">
        <f t="shared" si="23"/>
        <v>126767</v>
      </c>
      <c r="AC44" s="670">
        <f t="shared" si="24"/>
        <v>621975</v>
      </c>
      <c r="AD44" s="1395">
        <v>353.93475899999999</v>
      </c>
      <c r="AE44" s="1358">
        <f t="shared" si="37"/>
        <v>283148</v>
      </c>
      <c r="AF44" s="1358">
        <f t="shared" si="38"/>
        <v>70221</v>
      </c>
      <c r="AG44" s="1358">
        <f t="shared" si="39"/>
        <v>353369</v>
      </c>
      <c r="AH44" s="1395">
        <v>282.54674999999997</v>
      </c>
      <c r="AI44" s="1358">
        <f t="shared" si="40"/>
        <v>113019</v>
      </c>
      <c r="AJ44" s="1358">
        <f t="shared" si="41"/>
        <v>31193</v>
      </c>
      <c r="AK44" s="1358">
        <f t="shared" si="42"/>
        <v>144212</v>
      </c>
      <c r="AL44" s="1395">
        <f t="shared" si="43"/>
        <v>636.48150899999996</v>
      </c>
      <c r="AM44" s="1358">
        <f t="shared" si="44"/>
        <v>396167</v>
      </c>
      <c r="AN44" s="1358">
        <f t="shared" si="45"/>
        <v>101414</v>
      </c>
      <c r="AO44" s="1426">
        <f t="shared" si="46"/>
        <v>497581</v>
      </c>
      <c r="AP44" s="1395">
        <v>353.93475899999999</v>
      </c>
      <c r="AQ44" s="1358">
        <f t="shared" si="47"/>
        <v>530902</v>
      </c>
      <c r="AR44" s="1358">
        <f t="shared" si="48"/>
        <v>131664</v>
      </c>
      <c r="AS44" s="1358">
        <f t="shared" si="49"/>
        <v>662566</v>
      </c>
      <c r="AT44" s="1395">
        <v>282.54674999999997</v>
      </c>
      <c r="AU44" s="1358">
        <f t="shared" si="50"/>
        <v>211910</v>
      </c>
      <c r="AV44" s="1358">
        <f t="shared" si="51"/>
        <v>58487</v>
      </c>
      <c r="AW44" s="1358">
        <f t="shared" si="52"/>
        <v>270397</v>
      </c>
      <c r="AX44" s="1395">
        <f t="shared" si="26"/>
        <v>636.48150899999996</v>
      </c>
      <c r="AY44" s="1358">
        <f t="shared" si="27"/>
        <v>742812</v>
      </c>
      <c r="AZ44" s="1358">
        <f t="shared" si="28"/>
        <v>190151</v>
      </c>
      <c r="BA44" s="1718">
        <f t="shared" si="29"/>
        <v>932963</v>
      </c>
      <c r="BB44" s="1358"/>
      <c r="BC44" s="1725"/>
      <c r="BD44" s="682">
        <f t="shared" si="53"/>
        <v>2203309</v>
      </c>
      <c r="BG44" s="612">
        <v>1258</v>
      </c>
      <c r="BH44" s="681">
        <f t="shared" si="59"/>
        <v>303178</v>
      </c>
    </row>
    <row r="45" spans="1:60" ht="15" customHeight="1" x14ac:dyDescent="0.2">
      <c r="A45" s="613">
        <v>39</v>
      </c>
      <c r="B45" s="313">
        <v>39</v>
      </c>
      <c r="C45" s="611" t="s">
        <v>43</v>
      </c>
      <c r="D45" s="618">
        <v>0</v>
      </c>
      <c r="E45" s="660">
        <f t="shared" si="15"/>
        <v>0</v>
      </c>
      <c r="F45" s="618"/>
      <c r="G45" s="665">
        <f t="shared" si="31"/>
        <v>0</v>
      </c>
      <c r="H45" s="618"/>
      <c r="I45" s="665">
        <f t="shared" si="32"/>
        <v>0</v>
      </c>
      <c r="J45" s="1406">
        <f t="shared" si="54"/>
        <v>0</v>
      </c>
      <c r="K45" s="1179"/>
      <c r="L45" s="669">
        <v>70854</v>
      </c>
      <c r="M45" s="1431"/>
      <c r="N45" s="618">
        <v>1116</v>
      </c>
      <c r="O45" s="680">
        <f t="shared" si="33"/>
        <v>78120</v>
      </c>
      <c r="P45" s="665"/>
      <c r="Q45" s="680">
        <f t="shared" si="34"/>
        <v>78120</v>
      </c>
      <c r="R45" s="1395">
        <v>133.77224000000001</v>
      </c>
      <c r="S45" s="1358">
        <f t="shared" si="55"/>
        <v>133772</v>
      </c>
      <c r="T45" s="1358">
        <f t="shared" si="56"/>
        <v>33175</v>
      </c>
      <c r="U45" s="1358">
        <f t="shared" si="35"/>
        <v>166947</v>
      </c>
      <c r="V45" s="1395">
        <v>76.482509999999991</v>
      </c>
      <c r="W45" s="1358">
        <f t="shared" si="57"/>
        <v>38241</v>
      </c>
      <c r="X45" s="1358">
        <f t="shared" si="58"/>
        <v>10555</v>
      </c>
      <c r="Y45" s="1358">
        <f t="shared" si="36"/>
        <v>48796</v>
      </c>
      <c r="Z45" s="1395">
        <f t="shared" si="21"/>
        <v>210.25475</v>
      </c>
      <c r="AA45" s="1358">
        <f t="shared" si="22"/>
        <v>172013</v>
      </c>
      <c r="AB45" s="1358">
        <f t="shared" si="23"/>
        <v>43730</v>
      </c>
      <c r="AC45" s="670">
        <f t="shared" si="24"/>
        <v>215743</v>
      </c>
      <c r="AD45" s="1395">
        <v>133.77224000000001</v>
      </c>
      <c r="AE45" s="1358">
        <f t="shared" si="37"/>
        <v>107018</v>
      </c>
      <c r="AF45" s="1358">
        <f t="shared" si="38"/>
        <v>26540</v>
      </c>
      <c r="AG45" s="1358">
        <f t="shared" si="39"/>
        <v>133558</v>
      </c>
      <c r="AH45" s="1395">
        <v>76.482509999999991</v>
      </c>
      <c r="AI45" s="1358">
        <f t="shared" si="40"/>
        <v>30593</v>
      </c>
      <c r="AJ45" s="1358">
        <f t="shared" si="41"/>
        <v>8444</v>
      </c>
      <c r="AK45" s="1358">
        <f t="shared" si="42"/>
        <v>39037</v>
      </c>
      <c r="AL45" s="1395">
        <f t="shared" si="43"/>
        <v>210.25475</v>
      </c>
      <c r="AM45" s="1358">
        <f t="shared" si="44"/>
        <v>137611</v>
      </c>
      <c r="AN45" s="1358">
        <f t="shared" si="45"/>
        <v>34984</v>
      </c>
      <c r="AO45" s="1426">
        <f t="shared" si="46"/>
        <v>172595</v>
      </c>
      <c r="AP45" s="1395">
        <v>133.77224000000001</v>
      </c>
      <c r="AQ45" s="1358">
        <f t="shared" si="47"/>
        <v>200658</v>
      </c>
      <c r="AR45" s="1358">
        <f t="shared" si="48"/>
        <v>49763</v>
      </c>
      <c r="AS45" s="1358">
        <f t="shared" si="49"/>
        <v>250421</v>
      </c>
      <c r="AT45" s="1395">
        <v>76.482509999999991</v>
      </c>
      <c r="AU45" s="1358">
        <f t="shared" si="50"/>
        <v>57362</v>
      </c>
      <c r="AV45" s="1358">
        <f t="shared" si="51"/>
        <v>15832</v>
      </c>
      <c r="AW45" s="1358">
        <f t="shared" si="52"/>
        <v>73194</v>
      </c>
      <c r="AX45" s="1395">
        <f t="shared" si="26"/>
        <v>210.25475</v>
      </c>
      <c r="AY45" s="1358">
        <f t="shared" si="27"/>
        <v>258020</v>
      </c>
      <c r="AZ45" s="1358">
        <f t="shared" si="28"/>
        <v>65595</v>
      </c>
      <c r="BA45" s="1718">
        <f t="shared" si="29"/>
        <v>323615</v>
      </c>
      <c r="BB45" s="1358"/>
      <c r="BC45" s="1725"/>
      <c r="BD45" s="682">
        <f t="shared" si="53"/>
        <v>860927</v>
      </c>
      <c r="BG45" s="612">
        <v>709</v>
      </c>
      <c r="BH45" s="681">
        <f t="shared" si="59"/>
        <v>170869</v>
      </c>
    </row>
    <row r="46" spans="1:60" ht="15" customHeight="1" x14ac:dyDescent="0.2">
      <c r="A46" s="614">
        <v>40</v>
      </c>
      <c r="B46" s="615">
        <v>40</v>
      </c>
      <c r="C46" s="616" t="s">
        <v>44</v>
      </c>
      <c r="D46" s="619">
        <v>0</v>
      </c>
      <c r="E46" s="661">
        <f t="shared" si="15"/>
        <v>0</v>
      </c>
      <c r="F46" s="619"/>
      <c r="G46" s="666">
        <f t="shared" si="31"/>
        <v>0</v>
      </c>
      <c r="H46" s="619"/>
      <c r="I46" s="666">
        <f t="shared" si="32"/>
        <v>0</v>
      </c>
      <c r="J46" s="1407">
        <f t="shared" si="54"/>
        <v>0</v>
      </c>
      <c r="K46" s="1356"/>
      <c r="L46" s="671">
        <v>595933</v>
      </c>
      <c r="M46" s="1432"/>
      <c r="N46" s="619">
        <v>9566</v>
      </c>
      <c r="O46" s="683">
        <f t="shared" si="33"/>
        <v>669620</v>
      </c>
      <c r="P46" s="666"/>
      <c r="Q46" s="683">
        <f t="shared" si="34"/>
        <v>669620</v>
      </c>
      <c r="R46" s="1396">
        <v>1961.63077</v>
      </c>
      <c r="S46" s="1392">
        <f t="shared" si="55"/>
        <v>1961631</v>
      </c>
      <c r="T46" s="1392">
        <f t="shared" si="56"/>
        <v>486484</v>
      </c>
      <c r="U46" s="1392">
        <f t="shared" si="35"/>
        <v>2448115</v>
      </c>
      <c r="V46" s="1396">
        <v>1133.6923099999999</v>
      </c>
      <c r="W46" s="1392">
        <f t="shared" si="57"/>
        <v>566846</v>
      </c>
      <c r="X46" s="1392">
        <f t="shared" si="58"/>
        <v>156449</v>
      </c>
      <c r="Y46" s="1392">
        <f t="shared" si="36"/>
        <v>723295</v>
      </c>
      <c r="Z46" s="1396">
        <f t="shared" si="21"/>
        <v>3095.3230800000001</v>
      </c>
      <c r="AA46" s="1392">
        <f t="shared" si="22"/>
        <v>2528477</v>
      </c>
      <c r="AB46" s="1392">
        <f t="shared" si="23"/>
        <v>642933</v>
      </c>
      <c r="AC46" s="672">
        <f t="shared" si="24"/>
        <v>3171410</v>
      </c>
      <c r="AD46" s="1396">
        <v>1961.63077</v>
      </c>
      <c r="AE46" s="1392">
        <f t="shared" si="37"/>
        <v>1569305</v>
      </c>
      <c r="AF46" s="1392">
        <f t="shared" si="38"/>
        <v>389188</v>
      </c>
      <c r="AG46" s="1392">
        <f t="shared" si="39"/>
        <v>1958493</v>
      </c>
      <c r="AH46" s="1396">
        <v>1133.6923099999999</v>
      </c>
      <c r="AI46" s="1392">
        <f t="shared" si="40"/>
        <v>453477</v>
      </c>
      <c r="AJ46" s="1392">
        <f t="shared" si="41"/>
        <v>125160</v>
      </c>
      <c r="AK46" s="1392">
        <f t="shared" si="42"/>
        <v>578637</v>
      </c>
      <c r="AL46" s="1396">
        <f t="shared" si="43"/>
        <v>3095.3230800000001</v>
      </c>
      <c r="AM46" s="1392">
        <f t="shared" si="44"/>
        <v>2022782</v>
      </c>
      <c r="AN46" s="1392">
        <f t="shared" si="45"/>
        <v>514348</v>
      </c>
      <c r="AO46" s="1427">
        <f t="shared" si="46"/>
        <v>2537130</v>
      </c>
      <c r="AP46" s="1396">
        <v>1961.63077</v>
      </c>
      <c r="AQ46" s="1392">
        <f t="shared" si="47"/>
        <v>2942446</v>
      </c>
      <c r="AR46" s="1392">
        <f t="shared" si="48"/>
        <v>729727</v>
      </c>
      <c r="AS46" s="1392">
        <f t="shared" si="49"/>
        <v>3672173</v>
      </c>
      <c r="AT46" s="1396">
        <v>1133.6923099999999</v>
      </c>
      <c r="AU46" s="1392">
        <f t="shared" si="50"/>
        <v>850269</v>
      </c>
      <c r="AV46" s="1392">
        <f t="shared" si="51"/>
        <v>234674</v>
      </c>
      <c r="AW46" s="1392">
        <f t="shared" si="52"/>
        <v>1084943</v>
      </c>
      <c r="AX46" s="1396">
        <f t="shared" si="26"/>
        <v>3095.3230800000001</v>
      </c>
      <c r="AY46" s="1392">
        <f t="shared" si="27"/>
        <v>3792715</v>
      </c>
      <c r="AZ46" s="1392">
        <f t="shared" si="28"/>
        <v>964401</v>
      </c>
      <c r="BA46" s="1719">
        <f t="shared" si="29"/>
        <v>4757116</v>
      </c>
      <c r="BB46" s="1722"/>
      <c r="BC46" s="1726"/>
      <c r="BD46" s="685">
        <f t="shared" si="53"/>
        <v>11731209</v>
      </c>
      <c r="BG46" s="617">
        <v>6443</v>
      </c>
      <c r="BH46" s="684">
        <f t="shared" si="59"/>
        <v>1552763</v>
      </c>
    </row>
    <row r="47" spans="1:60" ht="15" customHeight="1" x14ac:dyDescent="0.2">
      <c r="A47" s="607">
        <v>41</v>
      </c>
      <c r="B47" s="608">
        <v>41</v>
      </c>
      <c r="C47" s="609" t="s">
        <v>45</v>
      </c>
      <c r="D47" s="620">
        <v>0</v>
      </c>
      <c r="E47" s="659">
        <f t="shared" si="15"/>
        <v>0</v>
      </c>
      <c r="F47" s="620"/>
      <c r="G47" s="664">
        <f t="shared" si="31"/>
        <v>0</v>
      </c>
      <c r="H47" s="620"/>
      <c r="I47" s="664">
        <f t="shared" si="32"/>
        <v>0</v>
      </c>
      <c r="J47" s="1405">
        <f t="shared" si="54"/>
        <v>0</v>
      </c>
      <c r="K47" s="1355"/>
      <c r="L47" s="673">
        <v>48260</v>
      </c>
      <c r="M47" s="1430"/>
      <c r="N47" s="620">
        <v>552</v>
      </c>
      <c r="O47" s="677">
        <f t="shared" si="33"/>
        <v>38640</v>
      </c>
      <c r="P47" s="664"/>
      <c r="Q47" s="677">
        <f t="shared" si="34"/>
        <v>38640</v>
      </c>
      <c r="R47" s="1394">
        <v>125</v>
      </c>
      <c r="S47" s="1391">
        <f t="shared" si="55"/>
        <v>125000</v>
      </c>
      <c r="T47" s="1391">
        <f t="shared" si="56"/>
        <v>31000</v>
      </c>
      <c r="U47" s="1391">
        <f t="shared" si="35"/>
        <v>156000</v>
      </c>
      <c r="V47" s="1394">
        <v>111</v>
      </c>
      <c r="W47" s="1391">
        <f t="shared" si="57"/>
        <v>55500</v>
      </c>
      <c r="X47" s="1391">
        <f t="shared" si="58"/>
        <v>15318</v>
      </c>
      <c r="Y47" s="1391">
        <f t="shared" si="36"/>
        <v>70818</v>
      </c>
      <c r="Z47" s="1394">
        <f t="shared" si="21"/>
        <v>236</v>
      </c>
      <c r="AA47" s="1391">
        <f t="shared" si="22"/>
        <v>180500</v>
      </c>
      <c r="AB47" s="1391">
        <f t="shared" si="23"/>
        <v>46318</v>
      </c>
      <c r="AC47" s="674">
        <f t="shared" si="24"/>
        <v>226818</v>
      </c>
      <c r="AD47" s="1394">
        <v>125</v>
      </c>
      <c r="AE47" s="1391">
        <f t="shared" si="37"/>
        <v>100000</v>
      </c>
      <c r="AF47" s="1391">
        <f t="shared" si="38"/>
        <v>24800</v>
      </c>
      <c r="AG47" s="1391">
        <f t="shared" si="39"/>
        <v>124800</v>
      </c>
      <c r="AH47" s="1394">
        <v>111</v>
      </c>
      <c r="AI47" s="1391">
        <f t="shared" si="40"/>
        <v>44400</v>
      </c>
      <c r="AJ47" s="1391">
        <f t="shared" si="41"/>
        <v>12254</v>
      </c>
      <c r="AK47" s="1391">
        <f t="shared" si="42"/>
        <v>56654</v>
      </c>
      <c r="AL47" s="1394">
        <f t="shared" si="43"/>
        <v>236</v>
      </c>
      <c r="AM47" s="1391">
        <f t="shared" si="44"/>
        <v>144400</v>
      </c>
      <c r="AN47" s="1391">
        <f t="shared" si="45"/>
        <v>37054</v>
      </c>
      <c r="AO47" s="1425">
        <f t="shared" si="46"/>
        <v>181454</v>
      </c>
      <c r="AP47" s="1394">
        <v>125</v>
      </c>
      <c r="AQ47" s="1391">
        <f t="shared" si="47"/>
        <v>187500</v>
      </c>
      <c r="AR47" s="1391">
        <f t="shared" si="48"/>
        <v>46500</v>
      </c>
      <c r="AS47" s="1391">
        <f t="shared" si="49"/>
        <v>234000</v>
      </c>
      <c r="AT47" s="1394">
        <v>111</v>
      </c>
      <c r="AU47" s="1391">
        <f t="shared" si="50"/>
        <v>83250</v>
      </c>
      <c r="AV47" s="1391">
        <f t="shared" si="51"/>
        <v>22977</v>
      </c>
      <c r="AW47" s="1391">
        <f t="shared" si="52"/>
        <v>106227</v>
      </c>
      <c r="AX47" s="1394">
        <f t="shared" si="26"/>
        <v>236</v>
      </c>
      <c r="AY47" s="1391">
        <f t="shared" si="27"/>
        <v>270750</v>
      </c>
      <c r="AZ47" s="1391">
        <f t="shared" si="28"/>
        <v>69477</v>
      </c>
      <c r="BA47" s="1717">
        <f t="shared" si="29"/>
        <v>340227</v>
      </c>
      <c r="BB47" s="1391"/>
      <c r="BC47" s="1724"/>
      <c r="BD47" s="679">
        <f t="shared" si="53"/>
        <v>835399</v>
      </c>
      <c r="BG47" s="610">
        <v>381</v>
      </c>
      <c r="BH47" s="678">
        <f t="shared" si="59"/>
        <v>91821</v>
      </c>
    </row>
    <row r="48" spans="1:60" ht="15" customHeight="1" x14ac:dyDescent="0.2">
      <c r="A48" s="613">
        <v>42</v>
      </c>
      <c r="B48" s="313">
        <v>42</v>
      </c>
      <c r="C48" s="611" t="s">
        <v>46</v>
      </c>
      <c r="D48" s="618">
        <v>0</v>
      </c>
      <c r="E48" s="660">
        <f t="shared" si="15"/>
        <v>0</v>
      </c>
      <c r="F48" s="618"/>
      <c r="G48" s="665">
        <f t="shared" si="31"/>
        <v>0</v>
      </c>
      <c r="H48" s="618"/>
      <c r="I48" s="665">
        <f t="shared" si="32"/>
        <v>0</v>
      </c>
      <c r="J48" s="1406">
        <f t="shared" si="54"/>
        <v>0</v>
      </c>
      <c r="K48" s="1179"/>
      <c r="L48" s="669">
        <v>63082</v>
      </c>
      <c r="M48" s="1431"/>
      <c r="N48" s="618">
        <v>1205</v>
      </c>
      <c r="O48" s="680">
        <f t="shared" si="33"/>
        <v>84350</v>
      </c>
      <c r="P48" s="665"/>
      <c r="Q48" s="680">
        <f t="shared" si="34"/>
        <v>84350</v>
      </c>
      <c r="R48" s="1395">
        <v>187.63044499999998</v>
      </c>
      <c r="S48" s="1358">
        <f t="shared" si="55"/>
        <v>187630</v>
      </c>
      <c r="T48" s="1358">
        <f t="shared" si="56"/>
        <v>46532</v>
      </c>
      <c r="U48" s="1358">
        <f t="shared" si="35"/>
        <v>234162</v>
      </c>
      <c r="V48" s="1395">
        <v>175.76931400000004</v>
      </c>
      <c r="W48" s="1358">
        <f t="shared" si="57"/>
        <v>87885</v>
      </c>
      <c r="X48" s="1358">
        <f t="shared" si="58"/>
        <v>24256</v>
      </c>
      <c r="Y48" s="1358">
        <f t="shared" si="36"/>
        <v>112141</v>
      </c>
      <c r="Z48" s="1395">
        <f t="shared" si="21"/>
        <v>363.39975900000002</v>
      </c>
      <c r="AA48" s="1358">
        <f t="shared" si="22"/>
        <v>275515</v>
      </c>
      <c r="AB48" s="1358">
        <f t="shared" si="23"/>
        <v>70788</v>
      </c>
      <c r="AC48" s="670">
        <f t="shared" si="24"/>
        <v>346303</v>
      </c>
      <c r="AD48" s="1395">
        <v>187.63044499999998</v>
      </c>
      <c r="AE48" s="1358">
        <f t="shared" si="37"/>
        <v>150104</v>
      </c>
      <c r="AF48" s="1358">
        <f t="shared" si="38"/>
        <v>37226</v>
      </c>
      <c r="AG48" s="1358">
        <f t="shared" si="39"/>
        <v>187330</v>
      </c>
      <c r="AH48" s="1395">
        <v>175.76931400000004</v>
      </c>
      <c r="AI48" s="1358">
        <f t="shared" si="40"/>
        <v>70308</v>
      </c>
      <c r="AJ48" s="1358">
        <f t="shared" si="41"/>
        <v>19405</v>
      </c>
      <c r="AK48" s="1358">
        <f t="shared" si="42"/>
        <v>89713</v>
      </c>
      <c r="AL48" s="1395">
        <f t="shared" si="43"/>
        <v>363.39975900000002</v>
      </c>
      <c r="AM48" s="1358">
        <f t="shared" si="44"/>
        <v>220412</v>
      </c>
      <c r="AN48" s="1358">
        <f t="shared" si="45"/>
        <v>56631</v>
      </c>
      <c r="AO48" s="1426">
        <f t="shared" si="46"/>
        <v>277043</v>
      </c>
      <c r="AP48" s="1395">
        <v>187.63044499999998</v>
      </c>
      <c r="AQ48" s="1358">
        <f t="shared" si="47"/>
        <v>281446</v>
      </c>
      <c r="AR48" s="1358">
        <f t="shared" si="48"/>
        <v>69799</v>
      </c>
      <c r="AS48" s="1358">
        <f t="shared" si="49"/>
        <v>351245</v>
      </c>
      <c r="AT48" s="1395">
        <v>175.76931400000004</v>
      </c>
      <c r="AU48" s="1358">
        <f t="shared" si="50"/>
        <v>131827</v>
      </c>
      <c r="AV48" s="1358">
        <f t="shared" si="51"/>
        <v>36384</v>
      </c>
      <c r="AW48" s="1358">
        <f t="shared" si="52"/>
        <v>168211</v>
      </c>
      <c r="AX48" s="1395">
        <f t="shared" si="26"/>
        <v>363.39975900000002</v>
      </c>
      <c r="AY48" s="1358">
        <f t="shared" si="27"/>
        <v>413273</v>
      </c>
      <c r="AZ48" s="1358">
        <f t="shared" si="28"/>
        <v>106183</v>
      </c>
      <c r="BA48" s="1718">
        <f t="shared" si="29"/>
        <v>519456</v>
      </c>
      <c r="BB48" s="1358"/>
      <c r="BC48" s="1725"/>
      <c r="BD48" s="682">
        <f t="shared" si="53"/>
        <v>1290234</v>
      </c>
      <c r="BG48" s="612">
        <v>799</v>
      </c>
      <c r="BH48" s="681">
        <f t="shared" si="59"/>
        <v>192559</v>
      </c>
    </row>
    <row r="49" spans="1:60" ht="15" customHeight="1" x14ac:dyDescent="0.2">
      <c r="A49" s="613">
        <v>43</v>
      </c>
      <c r="B49" s="313">
        <v>43</v>
      </c>
      <c r="C49" s="611" t="s">
        <v>47</v>
      </c>
      <c r="D49" s="618">
        <v>0</v>
      </c>
      <c r="E49" s="660">
        <f t="shared" si="15"/>
        <v>0</v>
      </c>
      <c r="F49" s="618"/>
      <c r="G49" s="665">
        <f t="shared" si="31"/>
        <v>0</v>
      </c>
      <c r="H49" s="618"/>
      <c r="I49" s="665">
        <f t="shared" si="32"/>
        <v>0</v>
      </c>
      <c r="J49" s="1406">
        <f t="shared" si="54"/>
        <v>0</v>
      </c>
      <c r="K49" s="1179"/>
      <c r="L49" s="669">
        <v>143516</v>
      </c>
      <c r="M49" s="1431"/>
      <c r="N49" s="618">
        <v>1770</v>
      </c>
      <c r="O49" s="680">
        <f t="shared" si="33"/>
        <v>123900</v>
      </c>
      <c r="P49" s="665"/>
      <c r="Q49" s="680">
        <f t="shared" si="34"/>
        <v>123900</v>
      </c>
      <c r="R49" s="1395">
        <v>357.5</v>
      </c>
      <c r="S49" s="1358">
        <f t="shared" si="55"/>
        <v>357500</v>
      </c>
      <c r="T49" s="1358">
        <f t="shared" si="56"/>
        <v>88660</v>
      </c>
      <c r="U49" s="1358">
        <f t="shared" si="35"/>
        <v>446160</v>
      </c>
      <c r="V49" s="1395">
        <v>278.01207999999997</v>
      </c>
      <c r="W49" s="1358">
        <f t="shared" si="57"/>
        <v>139006</v>
      </c>
      <c r="X49" s="1358">
        <f t="shared" si="58"/>
        <v>38366</v>
      </c>
      <c r="Y49" s="1358">
        <f t="shared" si="36"/>
        <v>177372</v>
      </c>
      <c r="Z49" s="1395">
        <f t="shared" si="21"/>
        <v>635.51207999999997</v>
      </c>
      <c r="AA49" s="1358">
        <f t="shared" si="22"/>
        <v>496506</v>
      </c>
      <c r="AB49" s="1358">
        <f t="shared" si="23"/>
        <v>127026</v>
      </c>
      <c r="AC49" s="670">
        <f t="shared" si="24"/>
        <v>623532</v>
      </c>
      <c r="AD49" s="1395">
        <v>357.5</v>
      </c>
      <c r="AE49" s="1358">
        <f t="shared" si="37"/>
        <v>286000</v>
      </c>
      <c r="AF49" s="1358">
        <f t="shared" si="38"/>
        <v>70928</v>
      </c>
      <c r="AG49" s="1358">
        <f t="shared" si="39"/>
        <v>356928</v>
      </c>
      <c r="AH49" s="1395">
        <v>278.01207999999997</v>
      </c>
      <c r="AI49" s="1358">
        <f t="shared" si="40"/>
        <v>111205</v>
      </c>
      <c r="AJ49" s="1358">
        <f t="shared" si="41"/>
        <v>30693</v>
      </c>
      <c r="AK49" s="1358">
        <f t="shared" si="42"/>
        <v>141898</v>
      </c>
      <c r="AL49" s="1395">
        <f t="shared" si="43"/>
        <v>635.51207999999997</v>
      </c>
      <c r="AM49" s="1358">
        <f t="shared" si="44"/>
        <v>397205</v>
      </c>
      <c r="AN49" s="1358">
        <f t="shared" si="45"/>
        <v>101621</v>
      </c>
      <c r="AO49" s="1426">
        <f t="shared" si="46"/>
        <v>498826</v>
      </c>
      <c r="AP49" s="1395">
        <v>357.5</v>
      </c>
      <c r="AQ49" s="1358">
        <f t="shared" si="47"/>
        <v>536250</v>
      </c>
      <c r="AR49" s="1358">
        <f t="shared" si="48"/>
        <v>132990</v>
      </c>
      <c r="AS49" s="1358">
        <f t="shared" si="49"/>
        <v>669240</v>
      </c>
      <c r="AT49" s="1395">
        <v>278.01207999999997</v>
      </c>
      <c r="AU49" s="1358">
        <f t="shared" si="50"/>
        <v>208509</v>
      </c>
      <c r="AV49" s="1358">
        <f t="shared" si="51"/>
        <v>57548</v>
      </c>
      <c r="AW49" s="1358">
        <f t="shared" si="52"/>
        <v>266057</v>
      </c>
      <c r="AX49" s="1395">
        <f t="shared" si="26"/>
        <v>635.51207999999997</v>
      </c>
      <c r="AY49" s="1358">
        <f t="shared" si="27"/>
        <v>744759</v>
      </c>
      <c r="AZ49" s="1358">
        <f t="shared" si="28"/>
        <v>190538</v>
      </c>
      <c r="BA49" s="1718">
        <f t="shared" si="29"/>
        <v>935297</v>
      </c>
      <c r="BB49" s="1358"/>
      <c r="BC49" s="1725"/>
      <c r="BD49" s="682">
        <f t="shared" si="53"/>
        <v>2325071</v>
      </c>
      <c r="BG49" s="612">
        <v>1224</v>
      </c>
      <c r="BH49" s="681">
        <f t="shared" si="59"/>
        <v>294984</v>
      </c>
    </row>
    <row r="50" spans="1:60" ht="15" customHeight="1" x14ac:dyDescent="0.2">
      <c r="A50" s="613">
        <v>44</v>
      </c>
      <c r="B50" s="313">
        <v>44</v>
      </c>
      <c r="C50" s="611" t="s">
        <v>48</v>
      </c>
      <c r="D50" s="618">
        <v>0</v>
      </c>
      <c r="E50" s="660">
        <f t="shared" si="15"/>
        <v>0</v>
      </c>
      <c r="F50" s="618"/>
      <c r="G50" s="665">
        <f t="shared" si="31"/>
        <v>0</v>
      </c>
      <c r="H50" s="618"/>
      <c r="I50" s="665">
        <f t="shared" si="32"/>
        <v>0</v>
      </c>
      <c r="J50" s="1406">
        <f t="shared" si="54"/>
        <v>0</v>
      </c>
      <c r="K50" s="1179"/>
      <c r="L50" s="669">
        <v>194126</v>
      </c>
      <c r="M50" s="1431"/>
      <c r="N50" s="618">
        <v>3470</v>
      </c>
      <c r="O50" s="680">
        <f t="shared" si="33"/>
        <v>242900</v>
      </c>
      <c r="P50" s="665"/>
      <c r="Q50" s="680">
        <f t="shared" si="34"/>
        <v>242900</v>
      </c>
      <c r="R50" s="1395">
        <v>612.46116100000108</v>
      </c>
      <c r="S50" s="1358">
        <f t="shared" si="55"/>
        <v>612461</v>
      </c>
      <c r="T50" s="1358">
        <f t="shared" si="56"/>
        <v>151890</v>
      </c>
      <c r="U50" s="1358">
        <f t="shared" si="35"/>
        <v>764351</v>
      </c>
      <c r="V50" s="1395">
        <v>304.99950999999999</v>
      </c>
      <c r="W50" s="1358">
        <f t="shared" si="57"/>
        <v>152500</v>
      </c>
      <c r="X50" s="1358">
        <f t="shared" si="58"/>
        <v>42090</v>
      </c>
      <c r="Y50" s="1358">
        <f t="shared" si="36"/>
        <v>194590</v>
      </c>
      <c r="Z50" s="1395">
        <f t="shared" si="21"/>
        <v>917.46067100000107</v>
      </c>
      <c r="AA50" s="1358">
        <f t="shared" si="22"/>
        <v>764961</v>
      </c>
      <c r="AB50" s="1358">
        <f t="shared" si="23"/>
        <v>193980</v>
      </c>
      <c r="AC50" s="670">
        <f t="shared" si="24"/>
        <v>958941</v>
      </c>
      <c r="AD50" s="1395">
        <v>612.46116100000108</v>
      </c>
      <c r="AE50" s="1358">
        <f t="shared" si="37"/>
        <v>489969</v>
      </c>
      <c r="AF50" s="1358">
        <f t="shared" si="38"/>
        <v>121512</v>
      </c>
      <c r="AG50" s="1358">
        <f t="shared" si="39"/>
        <v>611481</v>
      </c>
      <c r="AH50" s="1395">
        <v>304.99950999999999</v>
      </c>
      <c r="AI50" s="1358">
        <f t="shared" si="40"/>
        <v>122000</v>
      </c>
      <c r="AJ50" s="1358">
        <f t="shared" si="41"/>
        <v>33672</v>
      </c>
      <c r="AK50" s="1358">
        <f t="shared" si="42"/>
        <v>155672</v>
      </c>
      <c r="AL50" s="1395">
        <f t="shared" si="43"/>
        <v>917.46067100000107</v>
      </c>
      <c r="AM50" s="1358">
        <f t="shared" si="44"/>
        <v>611969</v>
      </c>
      <c r="AN50" s="1358">
        <f t="shared" si="45"/>
        <v>155184</v>
      </c>
      <c r="AO50" s="1426">
        <f t="shared" si="46"/>
        <v>767153</v>
      </c>
      <c r="AP50" s="1395">
        <v>612.46116100000108</v>
      </c>
      <c r="AQ50" s="1358">
        <f t="shared" si="47"/>
        <v>918692</v>
      </c>
      <c r="AR50" s="1358">
        <f t="shared" si="48"/>
        <v>227836</v>
      </c>
      <c r="AS50" s="1358">
        <f t="shared" si="49"/>
        <v>1146528</v>
      </c>
      <c r="AT50" s="1395">
        <v>304.99950999999999</v>
      </c>
      <c r="AU50" s="1358">
        <f t="shared" si="50"/>
        <v>228750</v>
      </c>
      <c r="AV50" s="1358">
        <f t="shared" si="51"/>
        <v>63135</v>
      </c>
      <c r="AW50" s="1358">
        <f t="shared" si="52"/>
        <v>291885</v>
      </c>
      <c r="AX50" s="1395">
        <f t="shared" si="26"/>
        <v>917.46067100000107</v>
      </c>
      <c r="AY50" s="1358">
        <f t="shared" si="27"/>
        <v>1147442</v>
      </c>
      <c r="AZ50" s="1358">
        <f t="shared" si="28"/>
        <v>290971</v>
      </c>
      <c r="BA50" s="1718">
        <f t="shared" si="29"/>
        <v>1438413</v>
      </c>
      <c r="BB50" s="1358"/>
      <c r="BC50" s="1725"/>
      <c r="BD50" s="682">
        <f t="shared" si="53"/>
        <v>3601533</v>
      </c>
      <c r="BG50" s="612">
        <v>2254</v>
      </c>
      <c r="BH50" s="681">
        <f t="shared" si="59"/>
        <v>543214</v>
      </c>
    </row>
    <row r="51" spans="1:60" ht="15" customHeight="1" x14ac:dyDescent="0.2">
      <c r="A51" s="614">
        <v>45</v>
      </c>
      <c r="B51" s="615">
        <v>45</v>
      </c>
      <c r="C51" s="616" t="s">
        <v>49</v>
      </c>
      <c r="D51" s="619">
        <v>0</v>
      </c>
      <c r="E51" s="661">
        <f t="shared" si="15"/>
        <v>0</v>
      </c>
      <c r="F51" s="619"/>
      <c r="G51" s="666">
        <f t="shared" si="31"/>
        <v>0</v>
      </c>
      <c r="H51" s="619"/>
      <c r="I51" s="666">
        <f t="shared" si="32"/>
        <v>0</v>
      </c>
      <c r="J51" s="1407">
        <f t="shared" si="54"/>
        <v>0</v>
      </c>
      <c r="K51" s="1356"/>
      <c r="L51" s="671">
        <v>249254</v>
      </c>
      <c r="M51" s="1432"/>
      <c r="N51" s="619">
        <v>4226</v>
      </c>
      <c r="O51" s="683">
        <f t="shared" si="33"/>
        <v>295820</v>
      </c>
      <c r="P51" s="666"/>
      <c r="Q51" s="683">
        <f t="shared" si="34"/>
        <v>295820</v>
      </c>
      <c r="R51" s="1396">
        <v>1022.7904369999999</v>
      </c>
      <c r="S51" s="1392">
        <f t="shared" si="55"/>
        <v>1022790</v>
      </c>
      <c r="T51" s="1392">
        <f t="shared" si="56"/>
        <v>253652</v>
      </c>
      <c r="U51" s="1392">
        <f t="shared" si="35"/>
        <v>1276442</v>
      </c>
      <c r="V51" s="1396">
        <v>718</v>
      </c>
      <c r="W51" s="1392">
        <f t="shared" si="57"/>
        <v>359000</v>
      </c>
      <c r="X51" s="1392">
        <f t="shared" si="58"/>
        <v>99084</v>
      </c>
      <c r="Y51" s="1392">
        <f t="shared" si="36"/>
        <v>458084</v>
      </c>
      <c r="Z51" s="1396">
        <f t="shared" si="21"/>
        <v>1740.7904369999999</v>
      </c>
      <c r="AA51" s="1392">
        <f t="shared" si="22"/>
        <v>1381790</v>
      </c>
      <c r="AB51" s="1392">
        <f t="shared" si="23"/>
        <v>352736</v>
      </c>
      <c r="AC51" s="672">
        <f t="shared" si="24"/>
        <v>1734526</v>
      </c>
      <c r="AD51" s="1396">
        <v>1022.7904369999999</v>
      </c>
      <c r="AE51" s="1392">
        <f t="shared" si="37"/>
        <v>818232</v>
      </c>
      <c r="AF51" s="1392">
        <f t="shared" si="38"/>
        <v>202922</v>
      </c>
      <c r="AG51" s="1392">
        <f t="shared" si="39"/>
        <v>1021154</v>
      </c>
      <c r="AH51" s="1396">
        <v>718</v>
      </c>
      <c r="AI51" s="1392">
        <f t="shared" si="40"/>
        <v>287200</v>
      </c>
      <c r="AJ51" s="1392">
        <f t="shared" si="41"/>
        <v>79267</v>
      </c>
      <c r="AK51" s="1392">
        <f t="shared" si="42"/>
        <v>366467</v>
      </c>
      <c r="AL51" s="1396">
        <f t="shared" si="43"/>
        <v>1740.7904369999999</v>
      </c>
      <c r="AM51" s="1392">
        <f t="shared" si="44"/>
        <v>1105432</v>
      </c>
      <c r="AN51" s="1392">
        <f t="shared" si="45"/>
        <v>282189</v>
      </c>
      <c r="AO51" s="1427">
        <f t="shared" si="46"/>
        <v>1387621</v>
      </c>
      <c r="AP51" s="1396">
        <v>1022.7904369999999</v>
      </c>
      <c r="AQ51" s="1392">
        <f t="shared" si="47"/>
        <v>1534186</v>
      </c>
      <c r="AR51" s="1392">
        <f t="shared" si="48"/>
        <v>380478</v>
      </c>
      <c r="AS51" s="1392">
        <f t="shared" si="49"/>
        <v>1914664</v>
      </c>
      <c r="AT51" s="1396">
        <v>718</v>
      </c>
      <c r="AU51" s="1392">
        <f t="shared" si="50"/>
        <v>538500</v>
      </c>
      <c r="AV51" s="1392">
        <f t="shared" si="51"/>
        <v>148626</v>
      </c>
      <c r="AW51" s="1392">
        <f t="shared" si="52"/>
        <v>687126</v>
      </c>
      <c r="AX51" s="1396">
        <f t="shared" si="26"/>
        <v>1740.7904369999999</v>
      </c>
      <c r="AY51" s="1392">
        <f t="shared" si="27"/>
        <v>2072686</v>
      </c>
      <c r="AZ51" s="1392">
        <f t="shared" si="28"/>
        <v>529104</v>
      </c>
      <c r="BA51" s="1719">
        <f t="shared" si="29"/>
        <v>2601790</v>
      </c>
      <c r="BB51" s="1722"/>
      <c r="BC51" s="1726"/>
      <c r="BD51" s="685">
        <f t="shared" si="53"/>
        <v>6269011</v>
      </c>
      <c r="BG51" s="617">
        <v>2883</v>
      </c>
      <c r="BH51" s="684">
        <f t="shared" si="59"/>
        <v>694803</v>
      </c>
    </row>
    <row r="52" spans="1:60" ht="15" customHeight="1" x14ac:dyDescent="0.2">
      <c r="A52" s="607">
        <v>46</v>
      </c>
      <c r="B52" s="608">
        <v>46</v>
      </c>
      <c r="C52" s="609" t="s">
        <v>50</v>
      </c>
      <c r="D52" s="620">
        <v>0</v>
      </c>
      <c r="E52" s="659">
        <f t="shared" si="15"/>
        <v>0</v>
      </c>
      <c r="F52" s="620"/>
      <c r="G52" s="664">
        <f t="shared" si="31"/>
        <v>0</v>
      </c>
      <c r="H52" s="620"/>
      <c r="I52" s="664">
        <f t="shared" si="32"/>
        <v>0</v>
      </c>
      <c r="J52" s="1405">
        <f t="shared" si="54"/>
        <v>0</v>
      </c>
      <c r="K52" s="1355"/>
      <c r="L52" s="673">
        <v>25000</v>
      </c>
      <c r="M52" s="1430"/>
      <c r="N52" s="620">
        <v>501</v>
      </c>
      <c r="O52" s="677">
        <f t="shared" si="33"/>
        <v>35070</v>
      </c>
      <c r="P52" s="664"/>
      <c r="Q52" s="677">
        <f t="shared" si="34"/>
        <v>35070</v>
      </c>
      <c r="R52" s="1394">
        <v>77.999999000000003</v>
      </c>
      <c r="S52" s="1391">
        <f t="shared" si="55"/>
        <v>78000</v>
      </c>
      <c r="T52" s="1391">
        <f t="shared" si="56"/>
        <v>19344</v>
      </c>
      <c r="U52" s="1391">
        <f t="shared" si="35"/>
        <v>97344</v>
      </c>
      <c r="V52" s="1394">
        <v>70.991479999999996</v>
      </c>
      <c r="W52" s="1391">
        <f t="shared" si="57"/>
        <v>35496</v>
      </c>
      <c r="X52" s="1391">
        <f t="shared" si="58"/>
        <v>9797</v>
      </c>
      <c r="Y52" s="1391">
        <f t="shared" si="36"/>
        <v>45293</v>
      </c>
      <c r="Z52" s="1394">
        <f t="shared" si="21"/>
        <v>148.991479</v>
      </c>
      <c r="AA52" s="1391">
        <f t="shared" si="22"/>
        <v>113496</v>
      </c>
      <c r="AB52" s="1391">
        <f t="shared" si="23"/>
        <v>29141</v>
      </c>
      <c r="AC52" s="674">
        <f t="shared" si="24"/>
        <v>142637</v>
      </c>
      <c r="AD52" s="1394">
        <v>77.999999000000003</v>
      </c>
      <c r="AE52" s="1391">
        <f t="shared" si="37"/>
        <v>62400</v>
      </c>
      <c r="AF52" s="1391">
        <f t="shared" si="38"/>
        <v>15475</v>
      </c>
      <c r="AG52" s="1391">
        <f t="shared" si="39"/>
        <v>77875</v>
      </c>
      <c r="AH52" s="1394">
        <v>70.991479999999996</v>
      </c>
      <c r="AI52" s="1391">
        <f t="shared" si="40"/>
        <v>28397</v>
      </c>
      <c r="AJ52" s="1391">
        <f t="shared" si="41"/>
        <v>7838</v>
      </c>
      <c r="AK52" s="1391">
        <f t="shared" si="42"/>
        <v>36235</v>
      </c>
      <c r="AL52" s="1394">
        <f t="shared" si="43"/>
        <v>148.991479</v>
      </c>
      <c r="AM52" s="1391">
        <f t="shared" si="44"/>
        <v>90797</v>
      </c>
      <c r="AN52" s="1391">
        <f t="shared" si="45"/>
        <v>23313</v>
      </c>
      <c r="AO52" s="1425">
        <f t="shared" si="46"/>
        <v>114110</v>
      </c>
      <c r="AP52" s="1394">
        <v>77.999999000000003</v>
      </c>
      <c r="AQ52" s="1391">
        <f t="shared" si="47"/>
        <v>117000</v>
      </c>
      <c r="AR52" s="1391">
        <f t="shared" si="48"/>
        <v>29016</v>
      </c>
      <c r="AS52" s="1391">
        <f t="shared" si="49"/>
        <v>146016</v>
      </c>
      <c r="AT52" s="1394">
        <v>70.991479999999996</v>
      </c>
      <c r="AU52" s="1391">
        <f t="shared" si="50"/>
        <v>53244</v>
      </c>
      <c r="AV52" s="1391">
        <f t="shared" si="51"/>
        <v>14695</v>
      </c>
      <c r="AW52" s="1391">
        <f t="shared" si="52"/>
        <v>67939</v>
      </c>
      <c r="AX52" s="1394">
        <f t="shared" si="26"/>
        <v>148.991479</v>
      </c>
      <c r="AY52" s="1391">
        <f t="shared" si="27"/>
        <v>170244</v>
      </c>
      <c r="AZ52" s="1391">
        <f t="shared" si="28"/>
        <v>43711</v>
      </c>
      <c r="BA52" s="1717">
        <f t="shared" si="29"/>
        <v>213955</v>
      </c>
      <c r="BB52" s="1391"/>
      <c r="BC52" s="1724"/>
      <c r="BD52" s="679">
        <f t="shared" si="53"/>
        <v>530772</v>
      </c>
      <c r="BG52" s="610">
        <v>320</v>
      </c>
      <c r="BH52" s="678">
        <f t="shared" si="59"/>
        <v>77120</v>
      </c>
    </row>
    <row r="53" spans="1:60" ht="15" customHeight="1" x14ac:dyDescent="0.2">
      <c r="A53" s="613">
        <v>47</v>
      </c>
      <c r="B53" s="313">
        <v>47</v>
      </c>
      <c r="C53" s="611" t="s">
        <v>51</v>
      </c>
      <c r="D53" s="618">
        <v>0</v>
      </c>
      <c r="E53" s="660">
        <f t="shared" si="15"/>
        <v>0</v>
      </c>
      <c r="F53" s="618"/>
      <c r="G53" s="665">
        <f t="shared" si="31"/>
        <v>0</v>
      </c>
      <c r="H53" s="618"/>
      <c r="I53" s="665">
        <f t="shared" si="32"/>
        <v>0</v>
      </c>
      <c r="J53" s="1406">
        <f t="shared" si="54"/>
        <v>0</v>
      </c>
      <c r="K53" s="1179"/>
      <c r="L53" s="669">
        <v>71035</v>
      </c>
      <c r="M53" s="1431"/>
      <c r="N53" s="618">
        <v>1568</v>
      </c>
      <c r="O53" s="680">
        <f t="shared" si="33"/>
        <v>109760</v>
      </c>
      <c r="P53" s="665"/>
      <c r="Q53" s="680">
        <f t="shared" si="34"/>
        <v>109760</v>
      </c>
      <c r="R53" s="1395">
        <v>345</v>
      </c>
      <c r="S53" s="1358">
        <f t="shared" si="55"/>
        <v>345000</v>
      </c>
      <c r="T53" s="1358">
        <f t="shared" si="56"/>
        <v>85560</v>
      </c>
      <c r="U53" s="1358">
        <f t="shared" si="35"/>
        <v>430560</v>
      </c>
      <c r="V53" s="1395">
        <v>139</v>
      </c>
      <c r="W53" s="1358">
        <f t="shared" si="57"/>
        <v>69500</v>
      </c>
      <c r="X53" s="1358">
        <f t="shared" si="58"/>
        <v>19182</v>
      </c>
      <c r="Y53" s="1358">
        <f t="shared" si="36"/>
        <v>88682</v>
      </c>
      <c r="Z53" s="1395">
        <f t="shared" si="21"/>
        <v>484</v>
      </c>
      <c r="AA53" s="1358">
        <f t="shared" si="22"/>
        <v>414500</v>
      </c>
      <c r="AB53" s="1358">
        <f t="shared" si="23"/>
        <v>104742</v>
      </c>
      <c r="AC53" s="670">
        <f t="shared" si="24"/>
        <v>519242</v>
      </c>
      <c r="AD53" s="1395">
        <v>345</v>
      </c>
      <c r="AE53" s="1358">
        <f t="shared" si="37"/>
        <v>276000</v>
      </c>
      <c r="AF53" s="1358">
        <f t="shared" si="38"/>
        <v>68448</v>
      </c>
      <c r="AG53" s="1358">
        <f t="shared" si="39"/>
        <v>344448</v>
      </c>
      <c r="AH53" s="1395">
        <v>139</v>
      </c>
      <c r="AI53" s="1358">
        <f t="shared" si="40"/>
        <v>55600</v>
      </c>
      <c r="AJ53" s="1358">
        <f t="shared" si="41"/>
        <v>15346</v>
      </c>
      <c r="AK53" s="1358">
        <f t="shared" si="42"/>
        <v>70946</v>
      </c>
      <c r="AL53" s="1395">
        <f t="shared" si="43"/>
        <v>484</v>
      </c>
      <c r="AM53" s="1358">
        <f t="shared" si="44"/>
        <v>331600</v>
      </c>
      <c r="AN53" s="1358">
        <f t="shared" si="45"/>
        <v>83794</v>
      </c>
      <c r="AO53" s="1426">
        <f t="shared" si="46"/>
        <v>415394</v>
      </c>
      <c r="AP53" s="1395">
        <v>345</v>
      </c>
      <c r="AQ53" s="1358">
        <f t="shared" si="47"/>
        <v>517500</v>
      </c>
      <c r="AR53" s="1358">
        <f t="shared" si="48"/>
        <v>128340</v>
      </c>
      <c r="AS53" s="1358">
        <f t="shared" si="49"/>
        <v>645840</v>
      </c>
      <c r="AT53" s="1395">
        <v>139</v>
      </c>
      <c r="AU53" s="1358">
        <f t="shared" si="50"/>
        <v>104250</v>
      </c>
      <c r="AV53" s="1358">
        <f t="shared" si="51"/>
        <v>28773</v>
      </c>
      <c r="AW53" s="1358">
        <f t="shared" si="52"/>
        <v>133023</v>
      </c>
      <c r="AX53" s="1395">
        <f t="shared" si="26"/>
        <v>484</v>
      </c>
      <c r="AY53" s="1358">
        <f t="shared" si="27"/>
        <v>621750</v>
      </c>
      <c r="AZ53" s="1358">
        <f t="shared" si="28"/>
        <v>157113</v>
      </c>
      <c r="BA53" s="1718">
        <f t="shared" si="29"/>
        <v>778863</v>
      </c>
      <c r="BB53" s="1358"/>
      <c r="BC53" s="1725"/>
      <c r="BD53" s="682">
        <f t="shared" si="53"/>
        <v>1894294</v>
      </c>
      <c r="BG53" s="612">
        <v>1040</v>
      </c>
      <c r="BH53" s="681">
        <f t="shared" si="59"/>
        <v>250640</v>
      </c>
    </row>
    <row r="54" spans="1:60" ht="15" customHeight="1" x14ac:dyDescent="0.2">
      <c r="A54" s="613">
        <v>48</v>
      </c>
      <c r="B54" s="313">
        <v>48</v>
      </c>
      <c r="C54" s="611" t="s">
        <v>89</v>
      </c>
      <c r="D54" s="618">
        <v>0</v>
      </c>
      <c r="E54" s="660">
        <f t="shared" si="15"/>
        <v>0</v>
      </c>
      <c r="F54" s="618"/>
      <c r="G54" s="665">
        <f t="shared" si="31"/>
        <v>0</v>
      </c>
      <c r="H54" s="618"/>
      <c r="I54" s="665">
        <f t="shared" si="32"/>
        <v>0</v>
      </c>
      <c r="J54" s="1406">
        <f t="shared" si="54"/>
        <v>0</v>
      </c>
      <c r="K54" s="1179"/>
      <c r="L54" s="669">
        <v>113511</v>
      </c>
      <c r="M54" s="1431"/>
      <c r="N54" s="618">
        <v>2285</v>
      </c>
      <c r="O54" s="680">
        <f t="shared" si="33"/>
        <v>159950</v>
      </c>
      <c r="P54" s="665"/>
      <c r="Q54" s="680">
        <f t="shared" si="34"/>
        <v>159950</v>
      </c>
      <c r="R54" s="1395">
        <v>493.59885099999991</v>
      </c>
      <c r="S54" s="1358">
        <f t="shared" si="55"/>
        <v>493599</v>
      </c>
      <c r="T54" s="1358">
        <f t="shared" si="56"/>
        <v>122413</v>
      </c>
      <c r="U54" s="1358">
        <f t="shared" si="35"/>
        <v>616012</v>
      </c>
      <c r="V54" s="1395">
        <v>298.68475999999998</v>
      </c>
      <c r="W54" s="1358">
        <f t="shared" si="57"/>
        <v>149342</v>
      </c>
      <c r="X54" s="1358">
        <f t="shared" si="58"/>
        <v>41218</v>
      </c>
      <c r="Y54" s="1358">
        <f t="shared" si="36"/>
        <v>190560</v>
      </c>
      <c r="Z54" s="1395">
        <f t="shared" si="21"/>
        <v>792.28361099999984</v>
      </c>
      <c r="AA54" s="1358">
        <f t="shared" si="22"/>
        <v>642941</v>
      </c>
      <c r="AB54" s="1358">
        <f t="shared" si="23"/>
        <v>163631</v>
      </c>
      <c r="AC54" s="670">
        <f t="shared" si="24"/>
        <v>806572</v>
      </c>
      <c r="AD54" s="1395">
        <v>493.59885099999991</v>
      </c>
      <c r="AE54" s="1358">
        <f t="shared" si="37"/>
        <v>394879</v>
      </c>
      <c r="AF54" s="1358">
        <f t="shared" si="38"/>
        <v>97930</v>
      </c>
      <c r="AG54" s="1358">
        <f t="shared" si="39"/>
        <v>492809</v>
      </c>
      <c r="AH54" s="1395">
        <v>298.68475999999998</v>
      </c>
      <c r="AI54" s="1358">
        <f t="shared" si="40"/>
        <v>119474</v>
      </c>
      <c r="AJ54" s="1358">
        <f t="shared" si="41"/>
        <v>32975</v>
      </c>
      <c r="AK54" s="1358">
        <f t="shared" si="42"/>
        <v>152449</v>
      </c>
      <c r="AL54" s="1395">
        <f t="shared" si="43"/>
        <v>792.28361099999984</v>
      </c>
      <c r="AM54" s="1358">
        <f t="shared" si="44"/>
        <v>514353</v>
      </c>
      <c r="AN54" s="1358">
        <f t="shared" si="45"/>
        <v>130905</v>
      </c>
      <c r="AO54" s="1426">
        <f t="shared" si="46"/>
        <v>645258</v>
      </c>
      <c r="AP54" s="1395">
        <v>493.59885099999991</v>
      </c>
      <c r="AQ54" s="1358">
        <f t="shared" si="47"/>
        <v>740398</v>
      </c>
      <c r="AR54" s="1358">
        <f t="shared" si="48"/>
        <v>183619</v>
      </c>
      <c r="AS54" s="1358">
        <f t="shared" si="49"/>
        <v>924017</v>
      </c>
      <c r="AT54" s="1395">
        <v>298.68475999999998</v>
      </c>
      <c r="AU54" s="1358">
        <f t="shared" si="50"/>
        <v>224014</v>
      </c>
      <c r="AV54" s="1358">
        <f t="shared" si="51"/>
        <v>61828</v>
      </c>
      <c r="AW54" s="1358">
        <f t="shared" si="52"/>
        <v>285842</v>
      </c>
      <c r="AX54" s="1395">
        <f t="shared" si="26"/>
        <v>792.28361099999984</v>
      </c>
      <c r="AY54" s="1358">
        <f t="shared" si="27"/>
        <v>964412</v>
      </c>
      <c r="AZ54" s="1358">
        <f t="shared" si="28"/>
        <v>245447</v>
      </c>
      <c r="BA54" s="1718">
        <f t="shared" si="29"/>
        <v>1209859</v>
      </c>
      <c r="BB54" s="1358"/>
      <c r="BC54" s="1725"/>
      <c r="BD54" s="682">
        <f t="shared" si="53"/>
        <v>2935150</v>
      </c>
      <c r="BG54" s="612">
        <v>1467</v>
      </c>
      <c r="BH54" s="681">
        <f t="shared" si="59"/>
        <v>353547</v>
      </c>
    </row>
    <row r="55" spans="1:60" ht="15" customHeight="1" x14ac:dyDescent="0.2">
      <c r="A55" s="613">
        <v>49</v>
      </c>
      <c r="B55" s="313">
        <v>49</v>
      </c>
      <c r="C55" s="611" t="s">
        <v>52</v>
      </c>
      <c r="D55" s="618">
        <v>3</v>
      </c>
      <c r="E55" s="660">
        <f t="shared" si="15"/>
        <v>63000</v>
      </c>
      <c r="F55" s="618"/>
      <c r="G55" s="665">
        <f t="shared" si="31"/>
        <v>0</v>
      </c>
      <c r="H55" s="618"/>
      <c r="I55" s="665">
        <f t="shared" si="32"/>
        <v>0</v>
      </c>
      <c r="J55" s="1406">
        <f t="shared" si="54"/>
        <v>0</v>
      </c>
      <c r="K55" s="1179"/>
      <c r="L55" s="669">
        <v>487754</v>
      </c>
      <c r="M55" s="1431"/>
      <c r="N55" s="618">
        <v>5307</v>
      </c>
      <c r="O55" s="680">
        <f t="shared" si="33"/>
        <v>371490</v>
      </c>
      <c r="P55" s="665"/>
      <c r="Q55" s="680">
        <f t="shared" si="34"/>
        <v>371490</v>
      </c>
      <c r="R55" s="1395">
        <v>1059</v>
      </c>
      <c r="S55" s="1358">
        <f t="shared" si="55"/>
        <v>1059000</v>
      </c>
      <c r="T55" s="1358">
        <f t="shared" si="56"/>
        <v>262632</v>
      </c>
      <c r="U55" s="1358">
        <f t="shared" si="35"/>
        <v>1321632</v>
      </c>
      <c r="V55" s="1395">
        <v>698</v>
      </c>
      <c r="W55" s="1358">
        <f t="shared" si="57"/>
        <v>349000</v>
      </c>
      <c r="X55" s="1358">
        <f t="shared" si="58"/>
        <v>96324</v>
      </c>
      <c r="Y55" s="1358">
        <f t="shared" si="36"/>
        <v>445324</v>
      </c>
      <c r="Z55" s="1395">
        <f t="shared" si="21"/>
        <v>1757</v>
      </c>
      <c r="AA55" s="1358">
        <f t="shared" si="22"/>
        <v>1408000</v>
      </c>
      <c r="AB55" s="1358">
        <f t="shared" si="23"/>
        <v>358956</v>
      </c>
      <c r="AC55" s="670">
        <f t="shared" si="24"/>
        <v>1766956</v>
      </c>
      <c r="AD55" s="1395">
        <v>1059</v>
      </c>
      <c r="AE55" s="1358">
        <f t="shared" si="37"/>
        <v>847200</v>
      </c>
      <c r="AF55" s="1358">
        <f t="shared" si="38"/>
        <v>210106</v>
      </c>
      <c r="AG55" s="1358">
        <f t="shared" si="39"/>
        <v>1057306</v>
      </c>
      <c r="AH55" s="1395">
        <v>698</v>
      </c>
      <c r="AI55" s="1358">
        <f t="shared" si="40"/>
        <v>279200</v>
      </c>
      <c r="AJ55" s="1358">
        <f t="shared" si="41"/>
        <v>77059</v>
      </c>
      <c r="AK55" s="1358">
        <f t="shared" si="42"/>
        <v>356259</v>
      </c>
      <c r="AL55" s="1395">
        <f t="shared" si="43"/>
        <v>1757</v>
      </c>
      <c r="AM55" s="1358">
        <f t="shared" si="44"/>
        <v>1126400</v>
      </c>
      <c r="AN55" s="1358">
        <f t="shared" si="45"/>
        <v>287165</v>
      </c>
      <c r="AO55" s="1426">
        <f t="shared" si="46"/>
        <v>1413565</v>
      </c>
      <c r="AP55" s="1395">
        <v>1059</v>
      </c>
      <c r="AQ55" s="1358">
        <f t="shared" si="47"/>
        <v>1588500</v>
      </c>
      <c r="AR55" s="1358">
        <f t="shared" si="48"/>
        <v>393948</v>
      </c>
      <c r="AS55" s="1358">
        <f t="shared" si="49"/>
        <v>1982448</v>
      </c>
      <c r="AT55" s="1395">
        <v>698</v>
      </c>
      <c r="AU55" s="1358">
        <f t="shared" si="50"/>
        <v>523500</v>
      </c>
      <c r="AV55" s="1358">
        <f t="shared" si="51"/>
        <v>144486</v>
      </c>
      <c r="AW55" s="1358">
        <f t="shared" si="52"/>
        <v>667986</v>
      </c>
      <c r="AX55" s="1395">
        <f t="shared" si="26"/>
        <v>1757</v>
      </c>
      <c r="AY55" s="1358">
        <f t="shared" si="27"/>
        <v>2112000</v>
      </c>
      <c r="AZ55" s="1358">
        <f t="shared" si="28"/>
        <v>538434</v>
      </c>
      <c r="BA55" s="1718">
        <f t="shared" si="29"/>
        <v>2650434</v>
      </c>
      <c r="BB55" s="1358"/>
      <c r="BC55" s="1725"/>
      <c r="BD55" s="682">
        <f t="shared" si="53"/>
        <v>6753199</v>
      </c>
      <c r="BG55" s="612">
        <v>3574</v>
      </c>
      <c r="BH55" s="681">
        <f t="shared" si="59"/>
        <v>861334</v>
      </c>
    </row>
    <row r="56" spans="1:60" ht="15" customHeight="1" x14ac:dyDescent="0.2">
      <c r="A56" s="614">
        <v>50</v>
      </c>
      <c r="B56" s="615">
        <v>50</v>
      </c>
      <c r="C56" s="616" t="s">
        <v>53</v>
      </c>
      <c r="D56" s="619">
        <v>8</v>
      </c>
      <c r="E56" s="661">
        <f t="shared" si="15"/>
        <v>168000</v>
      </c>
      <c r="F56" s="619"/>
      <c r="G56" s="666">
        <f t="shared" si="31"/>
        <v>0</v>
      </c>
      <c r="H56" s="619"/>
      <c r="I56" s="666">
        <f t="shared" si="32"/>
        <v>0</v>
      </c>
      <c r="J56" s="1407">
        <f t="shared" si="54"/>
        <v>0</v>
      </c>
      <c r="K56" s="1356"/>
      <c r="L56" s="671">
        <v>167736</v>
      </c>
      <c r="M56" s="1432"/>
      <c r="N56" s="619">
        <v>3219</v>
      </c>
      <c r="O56" s="683">
        <f t="shared" si="33"/>
        <v>225330</v>
      </c>
      <c r="P56" s="666"/>
      <c r="Q56" s="683">
        <f t="shared" si="34"/>
        <v>225330</v>
      </c>
      <c r="R56" s="1396">
        <v>552.02324500000009</v>
      </c>
      <c r="S56" s="1392">
        <f t="shared" si="55"/>
        <v>552023</v>
      </c>
      <c r="T56" s="1392">
        <f t="shared" si="56"/>
        <v>136902</v>
      </c>
      <c r="U56" s="1392">
        <f t="shared" si="35"/>
        <v>688925</v>
      </c>
      <c r="V56" s="1396">
        <v>395.05105000000003</v>
      </c>
      <c r="W56" s="1392">
        <f t="shared" si="57"/>
        <v>197526</v>
      </c>
      <c r="X56" s="1392">
        <f t="shared" si="58"/>
        <v>54517</v>
      </c>
      <c r="Y56" s="1392">
        <f t="shared" si="36"/>
        <v>252043</v>
      </c>
      <c r="Z56" s="1396">
        <f t="shared" si="21"/>
        <v>947.07429500000012</v>
      </c>
      <c r="AA56" s="1392">
        <f t="shared" si="22"/>
        <v>749549</v>
      </c>
      <c r="AB56" s="1392">
        <f t="shared" si="23"/>
        <v>191419</v>
      </c>
      <c r="AC56" s="672">
        <f t="shared" si="24"/>
        <v>940968</v>
      </c>
      <c r="AD56" s="1396">
        <v>552.02324500000009</v>
      </c>
      <c r="AE56" s="1392">
        <f t="shared" si="37"/>
        <v>441619</v>
      </c>
      <c r="AF56" s="1392">
        <f t="shared" si="38"/>
        <v>109522</v>
      </c>
      <c r="AG56" s="1392">
        <f t="shared" si="39"/>
        <v>551141</v>
      </c>
      <c r="AH56" s="1396">
        <v>395.05105000000003</v>
      </c>
      <c r="AI56" s="1392">
        <f t="shared" si="40"/>
        <v>158020</v>
      </c>
      <c r="AJ56" s="1392">
        <f t="shared" si="41"/>
        <v>43614</v>
      </c>
      <c r="AK56" s="1392">
        <f t="shared" si="42"/>
        <v>201634</v>
      </c>
      <c r="AL56" s="1396">
        <f t="shared" si="43"/>
        <v>947.07429500000012</v>
      </c>
      <c r="AM56" s="1392">
        <f t="shared" si="44"/>
        <v>599639</v>
      </c>
      <c r="AN56" s="1392">
        <f t="shared" si="45"/>
        <v>153136</v>
      </c>
      <c r="AO56" s="1427">
        <f t="shared" si="46"/>
        <v>752775</v>
      </c>
      <c r="AP56" s="1396">
        <v>552.02324500000009</v>
      </c>
      <c r="AQ56" s="1392">
        <f t="shared" si="47"/>
        <v>828035</v>
      </c>
      <c r="AR56" s="1392">
        <f t="shared" si="48"/>
        <v>205353</v>
      </c>
      <c r="AS56" s="1392">
        <f t="shared" si="49"/>
        <v>1033388</v>
      </c>
      <c r="AT56" s="1396">
        <v>395.05105000000003</v>
      </c>
      <c r="AU56" s="1392">
        <f t="shared" si="50"/>
        <v>296288</v>
      </c>
      <c r="AV56" s="1392">
        <f t="shared" si="51"/>
        <v>81775</v>
      </c>
      <c r="AW56" s="1392">
        <f t="shared" si="52"/>
        <v>378063</v>
      </c>
      <c r="AX56" s="1396">
        <f t="shared" si="26"/>
        <v>947.07429500000012</v>
      </c>
      <c r="AY56" s="1392">
        <f t="shared" si="27"/>
        <v>1124323</v>
      </c>
      <c r="AZ56" s="1392">
        <f t="shared" si="28"/>
        <v>287128</v>
      </c>
      <c r="BA56" s="1719">
        <f t="shared" si="29"/>
        <v>1411451</v>
      </c>
      <c r="BB56" s="1722"/>
      <c r="BC56" s="1726"/>
      <c r="BD56" s="685">
        <f t="shared" si="53"/>
        <v>3666260</v>
      </c>
      <c r="BG56" s="617">
        <v>2110</v>
      </c>
      <c r="BH56" s="684">
        <f t="shared" si="59"/>
        <v>508510</v>
      </c>
    </row>
    <row r="57" spans="1:60" ht="15" customHeight="1" x14ac:dyDescent="0.2">
      <c r="A57" s="607">
        <v>51</v>
      </c>
      <c r="B57" s="608">
        <v>51</v>
      </c>
      <c r="C57" s="609" t="s">
        <v>54</v>
      </c>
      <c r="D57" s="620">
        <v>0</v>
      </c>
      <c r="E57" s="659">
        <f t="shared" si="15"/>
        <v>0</v>
      </c>
      <c r="F57" s="620"/>
      <c r="G57" s="664">
        <f t="shared" si="31"/>
        <v>0</v>
      </c>
      <c r="H57" s="620"/>
      <c r="I57" s="664">
        <f t="shared" si="32"/>
        <v>0</v>
      </c>
      <c r="J57" s="1405">
        <f t="shared" si="54"/>
        <v>0</v>
      </c>
      <c r="K57" s="1355"/>
      <c r="L57" s="673">
        <v>256123</v>
      </c>
      <c r="M57" s="1430"/>
      <c r="N57" s="620">
        <v>3570</v>
      </c>
      <c r="O57" s="677">
        <f t="shared" si="33"/>
        <v>249900</v>
      </c>
      <c r="P57" s="664"/>
      <c r="Q57" s="677">
        <f t="shared" si="34"/>
        <v>249900</v>
      </c>
      <c r="R57" s="1394">
        <v>695</v>
      </c>
      <c r="S57" s="1391">
        <f t="shared" si="55"/>
        <v>695000</v>
      </c>
      <c r="T57" s="1391">
        <f t="shared" si="56"/>
        <v>172360</v>
      </c>
      <c r="U57" s="1391">
        <f t="shared" si="35"/>
        <v>867360</v>
      </c>
      <c r="V57" s="1394">
        <v>486</v>
      </c>
      <c r="W57" s="1391">
        <f t="shared" si="57"/>
        <v>243000</v>
      </c>
      <c r="X57" s="1391">
        <f t="shared" si="58"/>
        <v>67068</v>
      </c>
      <c r="Y57" s="1391">
        <f t="shared" si="36"/>
        <v>310068</v>
      </c>
      <c r="Z57" s="1394">
        <f t="shared" si="21"/>
        <v>1181</v>
      </c>
      <c r="AA57" s="1391">
        <f t="shared" si="22"/>
        <v>938000</v>
      </c>
      <c r="AB57" s="1391">
        <f t="shared" si="23"/>
        <v>239428</v>
      </c>
      <c r="AC57" s="674">
        <f t="shared" si="24"/>
        <v>1177428</v>
      </c>
      <c r="AD57" s="1394">
        <v>695</v>
      </c>
      <c r="AE57" s="1391">
        <f t="shared" si="37"/>
        <v>556000</v>
      </c>
      <c r="AF57" s="1391">
        <f t="shared" si="38"/>
        <v>137888</v>
      </c>
      <c r="AG57" s="1391">
        <f t="shared" si="39"/>
        <v>693888</v>
      </c>
      <c r="AH57" s="1394">
        <v>486</v>
      </c>
      <c r="AI57" s="1391">
        <f t="shared" si="40"/>
        <v>194400</v>
      </c>
      <c r="AJ57" s="1391">
        <f t="shared" si="41"/>
        <v>53654</v>
      </c>
      <c r="AK57" s="1391">
        <f t="shared" si="42"/>
        <v>248054</v>
      </c>
      <c r="AL57" s="1394">
        <f t="shared" si="43"/>
        <v>1181</v>
      </c>
      <c r="AM57" s="1391">
        <f t="shared" si="44"/>
        <v>750400</v>
      </c>
      <c r="AN57" s="1391">
        <f t="shared" si="45"/>
        <v>191542</v>
      </c>
      <c r="AO57" s="1425">
        <f t="shared" si="46"/>
        <v>941942</v>
      </c>
      <c r="AP57" s="1394">
        <v>695</v>
      </c>
      <c r="AQ57" s="1391">
        <f t="shared" si="47"/>
        <v>1042500</v>
      </c>
      <c r="AR57" s="1391">
        <f t="shared" si="48"/>
        <v>258540</v>
      </c>
      <c r="AS57" s="1391">
        <f t="shared" si="49"/>
        <v>1301040</v>
      </c>
      <c r="AT57" s="1394">
        <v>486</v>
      </c>
      <c r="AU57" s="1391">
        <f t="shared" si="50"/>
        <v>364500</v>
      </c>
      <c r="AV57" s="1391">
        <f t="shared" si="51"/>
        <v>100602</v>
      </c>
      <c r="AW57" s="1391">
        <f t="shared" si="52"/>
        <v>465102</v>
      </c>
      <c r="AX57" s="1394">
        <f t="shared" si="26"/>
        <v>1181</v>
      </c>
      <c r="AY57" s="1391">
        <f t="shared" si="27"/>
        <v>1407000</v>
      </c>
      <c r="AZ57" s="1391">
        <f t="shared" si="28"/>
        <v>359142</v>
      </c>
      <c r="BA57" s="1717">
        <f t="shared" si="29"/>
        <v>1766142</v>
      </c>
      <c r="BB57" s="1391"/>
      <c r="BC57" s="1724"/>
      <c r="BD57" s="679">
        <f t="shared" si="53"/>
        <v>4391535</v>
      </c>
      <c r="BG57" s="610">
        <v>2399</v>
      </c>
      <c r="BH57" s="678">
        <f t="shared" si="59"/>
        <v>578159</v>
      </c>
    </row>
    <row r="58" spans="1:60" ht="15" customHeight="1" x14ac:dyDescent="0.2">
      <c r="A58" s="613">
        <v>52</v>
      </c>
      <c r="B58" s="313">
        <v>52</v>
      </c>
      <c r="C58" s="611" t="s">
        <v>55</v>
      </c>
      <c r="D58" s="618">
        <v>0</v>
      </c>
      <c r="E58" s="660">
        <f t="shared" si="15"/>
        <v>0</v>
      </c>
      <c r="F58" s="618"/>
      <c r="G58" s="665">
        <f t="shared" si="31"/>
        <v>0</v>
      </c>
      <c r="H58" s="618"/>
      <c r="I58" s="665">
        <f t="shared" si="32"/>
        <v>0</v>
      </c>
      <c r="J58" s="1406">
        <f t="shared" si="54"/>
        <v>0</v>
      </c>
      <c r="K58" s="1179"/>
      <c r="L58" s="669">
        <v>753366</v>
      </c>
      <c r="M58" s="1431"/>
      <c r="N58" s="618">
        <v>16878</v>
      </c>
      <c r="O58" s="680">
        <f t="shared" si="33"/>
        <v>1181460</v>
      </c>
      <c r="P58" s="665"/>
      <c r="Q58" s="680">
        <f t="shared" si="34"/>
        <v>1181460</v>
      </c>
      <c r="R58" s="1395">
        <v>3448.7379479999968</v>
      </c>
      <c r="S58" s="1358">
        <f t="shared" si="55"/>
        <v>3448738</v>
      </c>
      <c r="T58" s="1358">
        <f t="shared" si="56"/>
        <v>855287</v>
      </c>
      <c r="U58" s="1358">
        <f t="shared" si="35"/>
        <v>4304025</v>
      </c>
      <c r="V58" s="1395">
        <v>2409.8055909999998</v>
      </c>
      <c r="W58" s="1358">
        <f t="shared" si="57"/>
        <v>1204903</v>
      </c>
      <c r="X58" s="1358">
        <f t="shared" si="58"/>
        <v>332553</v>
      </c>
      <c r="Y58" s="1358">
        <f t="shared" si="36"/>
        <v>1537456</v>
      </c>
      <c r="Z58" s="1395">
        <f t="shared" si="21"/>
        <v>5858.5435389999966</v>
      </c>
      <c r="AA58" s="1358">
        <f t="shared" si="22"/>
        <v>4653641</v>
      </c>
      <c r="AB58" s="1358">
        <f t="shared" si="23"/>
        <v>1187840</v>
      </c>
      <c r="AC58" s="670">
        <f t="shared" si="24"/>
        <v>5841481</v>
      </c>
      <c r="AD58" s="1395">
        <v>3448.7379479999968</v>
      </c>
      <c r="AE58" s="1358">
        <f t="shared" si="37"/>
        <v>2758990</v>
      </c>
      <c r="AF58" s="1358">
        <f t="shared" si="38"/>
        <v>684230</v>
      </c>
      <c r="AG58" s="1358">
        <f t="shared" si="39"/>
        <v>3443220</v>
      </c>
      <c r="AH58" s="1395">
        <v>2409.8055909999998</v>
      </c>
      <c r="AI58" s="1358">
        <f t="shared" si="40"/>
        <v>963922</v>
      </c>
      <c r="AJ58" s="1358">
        <f t="shared" si="41"/>
        <v>266042</v>
      </c>
      <c r="AK58" s="1358">
        <f t="shared" si="42"/>
        <v>1229964</v>
      </c>
      <c r="AL58" s="1395">
        <f t="shared" si="43"/>
        <v>5858.5435389999966</v>
      </c>
      <c r="AM58" s="1358">
        <f t="shared" si="44"/>
        <v>3722912</v>
      </c>
      <c r="AN58" s="1358">
        <f t="shared" si="45"/>
        <v>950272</v>
      </c>
      <c r="AO58" s="1426">
        <f t="shared" si="46"/>
        <v>4673184</v>
      </c>
      <c r="AP58" s="1395">
        <v>3448.7379479999968</v>
      </c>
      <c r="AQ58" s="1358">
        <f t="shared" si="47"/>
        <v>5173107</v>
      </c>
      <c r="AR58" s="1358">
        <f t="shared" si="48"/>
        <v>1282931</v>
      </c>
      <c r="AS58" s="1358">
        <f t="shared" si="49"/>
        <v>6456038</v>
      </c>
      <c r="AT58" s="1395">
        <v>2409.8055909999998</v>
      </c>
      <c r="AU58" s="1358">
        <f t="shared" si="50"/>
        <v>1807354</v>
      </c>
      <c r="AV58" s="1358">
        <f t="shared" si="51"/>
        <v>498830</v>
      </c>
      <c r="AW58" s="1358">
        <f t="shared" si="52"/>
        <v>2306184</v>
      </c>
      <c r="AX58" s="1395">
        <f t="shared" si="26"/>
        <v>5858.5435389999966</v>
      </c>
      <c r="AY58" s="1358">
        <f t="shared" si="27"/>
        <v>6980461</v>
      </c>
      <c r="AZ58" s="1358">
        <f t="shared" si="28"/>
        <v>1781761</v>
      </c>
      <c r="BA58" s="1718">
        <f t="shared" si="29"/>
        <v>8762222</v>
      </c>
      <c r="BB58" s="1358"/>
      <c r="BC58" s="1725"/>
      <c r="BD58" s="682">
        <f t="shared" si="53"/>
        <v>21211713</v>
      </c>
      <c r="BG58" s="612">
        <v>11270</v>
      </c>
      <c r="BH58" s="681">
        <f t="shared" si="59"/>
        <v>2716070</v>
      </c>
    </row>
    <row r="59" spans="1:60" ht="15" customHeight="1" x14ac:dyDescent="0.2">
      <c r="A59" s="613">
        <v>53</v>
      </c>
      <c r="B59" s="313">
        <v>53</v>
      </c>
      <c r="C59" s="611" t="s">
        <v>56</v>
      </c>
      <c r="D59" s="618">
        <v>0</v>
      </c>
      <c r="E59" s="660">
        <f t="shared" si="15"/>
        <v>0</v>
      </c>
      <c r="F59" s="618"/>
      <c r="G59" s="665">
        <f t="shared" si="31"/>
        <v>0</v>
      </c>
      <c r="H59" s="618"/>
      <c r="I59" s="665">
        <f t="shared" si="32"/>
        <v>0</v>
      </c>
      <c r="J59" s="1406">
        <f t="shared" si="54"/>
        <v>0</v>
      </c>
      <c r="K59" s="1179"/>
      <c r="L59" s="669">
        <v>644555</v>
      </c>
      <c r="M59" s="1431"/>
      <c r="N59" s="618">
        <v>8623</v>
      </c>
      <c r="O59" s="680">
        <f t="shared" si="33"/>
        <v>603610</v>
      </c>
      <c r="P59" s="665"/>
      <c r="Q59" s="680">
        <f t="shared" si="34"/>
        <v>603610</v>
      </c>
      <c r="R59" s="1395">
        <v>1619.5663950000005</v>
      </c>
      <c r="S59" s="1358">
        <f t="shared" si="55"/>
        <v>1619566</v>
      </c>
      <c r="T59" s="1358">
        <f t="shared" si="56"/>
        <v>401652</v>
      </c>
      <c r="U59" s="1358">
        <f t="shared" si="35"/>
        <v>2021218</v>
      </c>
      <c r="V59" s="1395">
        <v>1190.9898130000001</v>
      </c>
      <c r="W59" s="1358">
        <f t="shared" si="57"/>
        <v>595495</v>
      </c>
      <c r="X59" s="1358">
        <f t="shared" si="58"/>
        <v>164357</v>
      </c>
      <c r="Y59" s="1358">
        <f t="shared" si="36"/>
        <v>759852</v>
      </c>
      <c r="Z59" s="1395">
        <f t="shared" si="21"/>
        <v>2810.5562080000009</v>
      </c>
      <c r="AA59" s="1358">
        <f t="shared" si="22"/>
        <v>2215061</v>
      </c>
      <c r="AB59" s="1358">
        <f t="shared" si="23"/>
        <v>566009</v>
      </c>
      <c r="AC59" s="670">
        <f t="shared" si="24"/>
        <v>2781070</v>
      </c>
      <c r="AD59" s="1395">
        <v>1619.5663950000005</v>
      </c>
      <c r="AE59" s="1358">
        <f t="shared" si="37"/>
        <v>1295653</v>
      </c>
      <c r="AF59" s="1358">
        <f t="shared" si="38"/>
        <v>321322</v>
      </c>
      <c r="AG59" s="1358">
        <f t="shared" si="39"/>
        <v>1616975</v>
      </c>
      <c r="AH59" s="1395">
        <v>1190.9898130000001</v>
      </c>
      <c r="AI59" s="1358">
        <f t="shared" si="40"/>
        <v>476396</v>
      </c>
      <c r="AJ59" s="1358">
        <f t="shared" si="41"/>
        <v>131485</v>
      </c>
      <c r="AK59" s="1358">
        <f t="shared" si="42"/>
        <v>607881</v>
      </c>
      <c r="AL59" s="1395">
        <f t="shared" si="43"/>
        <v>2810.5562080000009</v>
      </c>
      <c r="AM59" s="1358">
        <f t="shared" si="44"/>
        <v>1772049</v>
      </c>
      <c r="AN59" s="1358">
        <f t="shared" si="45"/>
        <v>452807</v>
      </c>
      <c r="AO59" s="1426">
        <f t="shared" si="46"/>
        <v>2224856</v>
      </c>
      <c r="AP59" s="1395">
        <v>1619.5663950000005</v>
      </c>
      <c r="AQ59" s="1358">
        <f t="shared" si="47"/>
        <v>2429350</v>
      </c>
      <c r="AR59" s="1358">
        <f t="shared" si="48"/>
        <v>602479</v>
      </c>
      <c r="AS59" s="1358">
        <f t="shared" si="49"/>
        <v>3031829</v>
      </c>
      <c r="AT59" s="1395">
        <v>1190.9898130000001</v>
      </c>
      <c r="AU59" s="1358">
        <f t="shared" si="50"/>
        <v>893242</v>
      </c>
      <c r="AV59" s="1358">
        <f t="shared" si="51"/>
        <v>246535</v>
      </c>
      <c r="AW59" s="1358">
        <f t="shared" si="52"/>
        <v>1139777</v>
      </c>
      <c r="AX59" s="1395">
        <f t="shared" si="26"/>
        <v>2810.5562080000009</v>
      </c>
      <c r="AY59" s="1358">
        <f t="shared" si="27"/>
        <v>3322592</v>
      </c>
      <c r="AZ59" s="1358">
        <f t="shared" si="28"/>
        <v>849014</v>
      </c>
      <c r="BA59" s="1718">
        <f t="shared" si="29"/>
        <v>4171606</v>
      </c>
      <c r="BB59" s="1358"/>
      <c r="BC59" s="1725"/>
      <c r="BD59" s="682">
        <f t="shared" si="53"/>
        <v>10425697</v>
      </c>
      <c r="BG59" s="612">
        <v>5835</v>
      </c>
      <c r="BH59" s="681">
        <f t="shared" si="59"/>
        <v>1406235</v>
      </c>
    </row>
    <row r="60" spans="1:60" ht="15" customHeight="1" x14ac:dyDescent="0.2">
      <c r="A60" s="613">
        <v>54</v>
      </c>
      <c r="B60" s="313">
        <v>54</v>
      </c>
      <c r="C60" s="611" t="s">
        <v>57</v>
      </c>
      <c r="D60" s="618">
        <v>0</v>
      </c>
      <c r="E60" s="660">
        <f t="shared" si="15"/>
        <v>0</v>
      </c>
      <c r="F60" s="618"/>
      <c r="G60" s="665">
        <f t="shared" si="31"/>
        <v>0</v>
      </c>
      <c r="H60" s="618"/>
      <c r="I60" s="665">
        <f t="shared" si="32"/>
        <v>0</v>
      </c>
      <c r="J60" s="1406">
        <f t="shared" si="54"/>
        <v>0</v>
      </c>
      <c r="K60" s="1179"/>
      <c r="L60" s="669">
        <v>25000</v>
      </c>
      <c r="M60" s="1431"/>
      <c r="N60" s="618">
        <v>143</v>
      </c>
      <c r="O60" s="680">
        <f t="shared" si="33"/>
        <v>10010</v>
      </c>
      <c r="P60" s="665"/>
      <c r="Q60" s="680">
        <f t="shared" si="34"/>
        <v>10010</v>
      </c>
      <c r="R60" s="1395">
        <v>36.811617999999996</v>
      </c>
      <c r="S60" s="1358">
        <f t="shared" si="55"/>
        <v>36812</v>
      </c>
      <c r="T60" s="1358">
        <f t="shared" si="56"/>
        <v>9129</v>
      </c>
      <c r="U60" s="1358">
        <f t="shared" si="35"/>
        <v>45941</v>
      </c>
      <c r="V60" s="1395">
        <v>48.980376000000007</v>
      </c>
      <c r="W60" s="1358">
        <f t="shared" si="57"/>
        <v>24490</v>
      </c>
      <c r="X60" s="1358">
        <f t="shared" si="58"/>
        <v>6759</v>
      </c>
      <c r="Y60" s="1358">
        <f t="shared" si="36"/>
        <v>31249</v>
      </c>
      <c r="Z60" s="1395">
        <f t="shared" si="21"/>
        <v>85.791994000000003</v>
      </c>
      <c r="AA60" s="1358">
        <f t="shared" si="22"/>
        <v>61302</v>
      </c>
      <c r="AB60" s="1358">
        <f t="shared" si="23"/>
        <v>15888</v>
      </c>
      <c r="AC60" s="670">
        <f t="shared" si="24"/>
        <v>77190</v>
      </c>
      <c r="AD60" s="1395">
        <v>36.811617999999996</v>
      </c>
      <c r="AE60" s="1358">
        <f t="shared" si="37"/>
        <v>29449</v>
      </c>
      <c r="AF60" s="1358">
        <f t="shared" si="38"/>
        <v>7303</v>
      </c>
      <c r="AG60" s="1358">
        <f t="shared" si="39"/>
        <v>36752</v>
      </c>
      <c r="AH60" s="1395">
        <v>48.980376000000007</v>
      </c>
      <c r="AI60" s="1358">
        <f t="shared" si="40"/>
        <v>19592</v>
      </c>
      <c r="AJ60" s="1358">
        <f t="shared" si="41"/>
        <v>5407</v>
      </c>
      <c r="AK60" s="1358">
        <f t="shared" si="42"/>
        <v>24999</v>
      </c>
      <c r="AL60" s="1395">
        <f t="shared" si="43"/>
        <v>85.791994000000003</v>
      </c>
      <c r="AM60" s="1358">
        <f t="shared" si="44"/>
        <v>49041</v>
      </c>
      <c r="AN60" s="1358">
        <f t="shared" si="45"/>
        <v>12710</v>
      </c>
      <c r="AO60" s="1426">
        <f t="shared" si="46"/>
        <v>61751</v>
      </c>
      <c r="AP60" s="1395">
        <v>36.811617999999996</v>
      </c>
      <c r="AQ60" s="1358">
        <f t="shared" si="47"/>
        <v>55217</v>
      </c>
      <c r="AR60" s="1358">
        <f t="shared" si="48"/>
        <v>13694</v>
      </c>
      <c r="AS60" s="1358">
        <f t="shared" si="49"/>
        <v>68911</v>
      </c>
      <c r="AT60" s="1395">
        <v>48.980376000000007</v>
      </c>
      <c r="AU60" s="1358">
        <f t="shared" si="50"/>
        <v>36735</v>
      </c>
      <c r="AV60" s="1358">
        <f t="shared" si="51"/>
        <v>10139</v>
      </c>
      <c r="AW60" s="1358">
        <f t="shared" si="52"/>
        <v>46874</v>
      </c>
      <c r="AX60" s="1395">
        <f t="shared" si="26"/>
        <v>85.791994000000003</v>
      </c>
      <c r="AY60" s="1358">
        <f t="shared" si="27"/>
        <v>91952</v>
      </c>
      <c r="AZ60" s="1358">
        <f t="shared" si="28"/>
        <v>23833</v>
      </c>
      <c r="BA60" s="1718">
        <f t="shared" si="29"/>
        <v>115785</v>
      </c>
      <c r="BB60" s="1358"/>
      <c r="BC60" s="1725"/>
      <c r="BD60" s="682">
        <f t="shared" si="53"/>
        <v>289736</v>
      </c>
      <c r="BG60" s="612">
        <v>107</v>
      </c>
      <c r="BH60" s="681">
        <f t="shared" si="59"/>
        <v>25787</v>
      </c>
    </row>
    <row r="61" spans="1:60" ht="15" customHeight="1" x14ac:dyDescent="0.2">
      <c r="A61" s="614">
        <v>55</v>
      </c>
      <c r="B61" s="615">
        <v>55</v>
      </c>
      <c r="C61" s="616" t="s">
        <v>58</v>
      </c>
      <c r="D61" s="619">
        <v>0</v>
      </c>
      <c r="E61" s="661">
        <f t="shared" si="15"/>
        <v>0</v>
      </c>
      <c r="F61" s="619"/>
      <c r="G61" s="666">
        <f t="shared" si="31"/>
        <v>0</v>
      </c>
      <c r="H61" s="619"/>
      <c r="I61" s="666">
        <f t="shared" si="32"/>
        <v>0</v>
      </c>
      <c r="J61" s="1407">
        <f t="shared" si="54"/>
        <v>0</v>
      </c>
      <c r="K61" s="1356"/>
      <c r="L61" s="671">
        <v>432354</v>
      </c>
      <c r="M61" s="1432"/>
      <c r="N61" s="619">
        <v>6486</v>
      </c>
      <c r="O61" s="683">
        <f t="shared" si="33"/>
        <v>454020</v>
      </c>
      <c r="P61" s="666"/>
      <c r="Q61" s="683">
        <f t="shared" si="34"/>
        <v>454020</v>
      </c>
      <c r="R61" s="1396">
        <v>1291.3576500000036</v>
      </c>
      <c r="S61" s="1392">
        <f t="shared" si="55"/>
        <v>1291358</v>
      </c>
      <c r="T61" s="1392">
        <f t="shared" si="56"/>
        <v>320257</v>
      </c>
      <c r="U61" s="1392">
        <f t="shared" si="35"/>
        <v>1611615</v>
      </c>
      <c r="V61" s="1396">
        <v>804.51042000000007</v>
      </c>
      <c r="W61" s="1392">
        <f t="shared" si="57"/>
        <v>402255</v>
      </c>
      <c r="X61" s="1392">
        <f t="shared" si="58"/>
        <v>111022</v>
      </c>
      <c r="Y61" s="1392">
        <f t="shared" si="36"/>
        <v>513277</v>
      </c>
      <c r="Z61" s="1396">
        <f t="shared" si="21"/>
        <v>2095.8680700000036</v>
      </c>
      <c r="AA61" s="1392">
        <f t="shared" si="22"/>
        <v>1693613</v>
      </c>
      <c r="AB61" s="1392">
        <f t="shared" si="23"/>
        <v>431279</v>
      </c>
      <c r="AC61" s="672">
        <f t="shared" si="24"/>
        <v>2124892</v>
      </c>
      <c r="AD61" s="1396">
        <v>1291.3576500000036</v>
      </c>
      <c r="AE61" s="1392">
        <f t="shared" si="37"/>
        <v>1033086</v>
      </c>
      <c r="AF61" s="1392">
        <f t="shared" si="38"/>
        <v>256205</v>
      </c>
      <c r="AG61" s="1392">
        <f t="shared" si="39"/>
        <v>1289291</v>
      </c>
      <c r="AH61" s="1396">
        <v>804.51042000000007</v>
      </c>
      <c r="AI61" s="1392">
        <f t="shared" si="40"/>
        <v>321804</v>
      </c>
      <c r="AJ61" s="1392">
        <f t="shared" si="41"/>
        <v>88818</v>
      </c>
      <c r="AK61" s="1392">
        <f t="shared" si="42"/>
        <v>410622</v>
      </c>
      <c r="AL61" s="1396">
        <f t="shared" si="43"/>
        <v>2095.8680700000036</v>
      </c>
      <c r="AM61" s="1392">
        <f t="shared" si="44"/>
        <v>1354890</v>
      </c>
      <c r="AN61" s="1392">
        <f t="shared" si="45"/>
        <v>345023</v>
      </c>
      <c r="AO61" s="1427">
        <f t="shared" si="46"/>
        <v>1699913</v>
      </c>
      <c r="AP61" s="1396">
        <v>1291.3576500000036</v>
      </c>
      <c r="AQ61" s="1392">
        <f t="shared" si="47"/>
        <v>1937036</v>
      </c>
      <c r="AR61" s="1392">
        <f t="shared" si="48"/>
        <v>480385</v>
      </c>
      <c r="AS61" s="1392">
        <f t="shared" si="49"/>
        <v>2417421</v>
      </c>
      <c r="AT61" s="1396">
        <v>804.51042000000007</v>
      </c>
      <c r="AU61" s="1392">
        <f t="shared" si="50"/>
        <v>603383</v>
      </c>
      <c r="AV61" s="1392">
        <f t="shared" si="51"/>
        <v>166534</v>
      </c>
      <c r="AW61" s="1392">
        <f t="shared" si="52"/>
        <v>769917</v>
      </c>
      <c r="AX61" s="1396">
        <f t="shared" si="26"/>
        <v>2095.8680700000036</v>
      </c>
      <c r="AY61" s="1392">
        <f t="shared" si="27"/>
        <v>2540419</v>
      </c>
      <c r="AZ61" s="1392">
        <f t="shared" si="28"/>
        <v>646919</v>
      </c>
      <c r="BA61" s="1719">
        <f t="shared" si="29"/>
        <v>3187338</v>
      </c>
      <c r="BB61" s="1722"/>
      <c r="BC61" s="1726"/>
      <c r="BD61" s="685">
        <f t="shared" si="53"/>
        <v>7898517</v>
      </c>
      <c r="BG61" s="617">
        <v>4510</v>
      </c>
      <c r="BH61" s="684">
        <f t="shared" si="59"/>
        <v>1086910</v>
      </c>
    </row>
    <row r="62" spans="1:60" ht="15" customHeight="1" x14ac:dyDescent="0.2">
      <c r="A62" s="607">
        <v>56</v>
      </c>
      <c r="B62" s="608">
        <v>56</v>
      </c>
      <c r="C62" s="609" t="s">
        <v>59</v>
      </c>
      <c r="D62" s="620">
        <v>0</v>
      </c>
      <c r="E62" s="659">
        <f t="shared" si="15"/>
        <v>0</v>
      </c>
      <c r="F62" s="620"/>
      <c r="G62" s="664">
        <f t="shared" si="31"/>
        <v>0</v>
      </c>
      <c r="H62" s="620"/>
      <c r="I62" s="664">
        <f t="shared" si="32"/>
        <v>0</v>
      </c>
      <c r="J62" s="1405">
        <f t="shared" si="54"/>
        <v>0</v>
      </c>
      <c r="K62" s="1355"/>
      <c r="L62" s="673">
        <v>47537</v>
      </c>
      <c r="M62" s="1430"/>
      <c r="N62" s="620">
        <v>823</v>
      </c>
      <c r="O62" s="677">
        <f t="shared" si="33"/>
        <v>57610</v>
      </c>
      <c r="P62" s="664"/>
      <c r="Q62" s="677">
        <f t="shared" si="34"/>
        <v>57610</v>
      </c>
      <c r="R62" s="1394">
        <v>156.08792700000001</v>
      </c>
      <c r="S62" s="1391">
        <f t="shared" si="55"/>
        <v>156088</v>
      </c>
      <c r="T62" s="1391">
        <f t="shared" si="56"/>
        <v>38710</v>
      </c>
      <c r="U62" s="1391">
        <f t="shared" si="35"/>
        <v>194798</v>
      </c>
      <c r="V62" s="1394">
        <v>124.511393</v>
      </c>
      <c r="W62" s="1391">
        <f t="shared" si="57"/>
        <v>62256</v>
      </c>
      <c r="X62" s="1391">
        <f t="shared" si="58"/>
        <v>17183</v>
      </c>
      <c r="Y62" s="1391">
        <f t="shared" si="36"/>
        <v>79439</v>
      </c>
      <c r="Z62" s="1394">
        <f t="shared" si="21"/>
        <v>280.59932000000003</v>
      </c>
      <c r="AA62" s="1391">
        <f t="shared" si="22"/>
        <v>218344</v>
      </c>
      <c r="AB62" s="1391">
        <f t="shared" si="23"/>
        <v>55893</v>
      </c>
      <c r="AC62" s="674">
        <f t="shared" si="24"/>
        <v>274237</v>
      </c>
      <c r="AD62" s="1394">
        <v>156.08792700000001</v>
      </c>
      <c r="AE62" s="1391">
        <f t="shared" si="37"/>
        <v>124870</v>
      </c>
      <c r="AF62" s="1391">
        <f t="shared" si="38"/>
        <v>30968</v>
      </c>
      <c r="AG62" s="1391">
        <f t="shared" si="39"/>
        <v>155838</v>
      </c>
      <c r="AH62" s="1394">
        <v>124.511393</v>
      </c>
      <c r="AI62" s="1391">
        <f t="shared" si="40"/>
        <v>49805</v>
      </c>
      <c r="AJ62" s="1391">
        <f t="shared" si="41"/>
        <v>13746</v>
      </c>
      <c r="AK62" s="1391">
        <f t="shared" si="42"/>
        <v>63551</v>
      </c>
      <c r="AL62" s="1394">
        <f t="shared" si="43"/>
        <v>280.59932000000003</v>
      </c>
      <c r="AM62" s="1391">
        <f t="shared" si="44"/>
        <v>174675</v>
      </c>
      <c r="AN62" s="1391">
        <f t="shared" si="45"/>
        <v>44714</v>
      </c>
      <c r="AO62" s="1425">
        <f t="shared" si="46"/>
        <v>219389</v>
      </c>
      <c r="AP62" s="1394">
        <v>156.08792700000001</v>
      </c>
      <c r="AQ62" s="1391">
        <f t="shared" si="47"/>
        <v>234132</v>
      </c>
      <c r="AR62" s="1391">
        <f t="shared" si="48"/>
        <v>58065</v>
      </c>
      <c r="AS62" s="1391">
        <f t="shared" si="49"/>
        <v>292197</v>
      </c>
      <c r="AT62" s="1394">
        <v>124.511393</v>
      </c>
      <c r="AU62" s="1391">
        <f t="shared" si="50"/>
        <v>93384</v>
      </c>
      <c r="AV62" s="1391">
        <f t="shared" si="51"/>
        <v>25774</v>
      </c>
      <c r="AW62" s="1391">
        <f t="shared" si="52"/>
        <v>119158</v>
      </c>
      <c r="AX62" s="1394">
        <f t="shared" si="26"/>
        <v>280.59932000000003</v>
      </c>
      <c r="AY62" s="1391">
        <f t="shared" si="27"/>
        <v>327516</v>
      </c>
      <c r="AZ62" s="1391">
        <f t="shared" si="28"/>
        <v>83839</v>
      </c>
      <c r="BA62" s="1717">
        <f t="shared" si="29"/>
        <v>411355</v>
      </c>
      <c r="BB62" s="1391"/>
      <c r="BC62" s="1724"/>
      <c r="BD62" s="679">
        <f t="shared" si="53"/>
        <v>1010128</v>
      </c>
      <c r="BG62" s="610">
        <v>543</v>
      </c>
      <c r="BH62" s="678">
        <f t="shared" si="59"/>
        <v>130863</v>
      </c>
    </row>
    <row r="63" spans="1:60" ht="15" customHeight="1" x14ac:dyDescent="0.2">
      <c r="A63" s="613">
        <v>57</v>
      </c>
      <c r="B63" s="313">
        <v>57</v>
      </c>
      <c r="C63" s="611" t="s">
        <v>60</v>
      </c>
      <c r="D63" s="618">
        <v>3</v>
      </c>
      <c r="E63" s="660">
        <f t="shared" si="15"/>
        <v>63000</v>
      </c>
      <c r="F63" s="618"/>
      <c r="G63" s="665">
        <f t="shared" si="31"/>
        <v>0</v>
      </c>
      <c r="H63" s="618"/>
      <c r="I63" s="665">
        <f t="shared" si="32"/>
        <v>0</v>
      </c>
      <c r="J63" s="1406">
        <f t="shared" si="54"/>
        <v>0</v>
      </c>
      <c r="K63" s="1179"/>
      <c r="L63" s="669">
        <v>146950</v>
      </c>
      <c r="M63" s="1431"/>
      <c r="N63" s="618">
        <v>3910</v>
      </c>
      <c r="O63" s="680">
        <f t="shared" si="33"/>
        <v>273700</v>
      </c>
      <c r="P63" s="665"/>
      <c r="Q63" s="680">
        <f t="shared" si="34"/>
        <v>273700</v>
      </c>
      <c r="R63" s="1395">
        <v>792.31845099999953</v>
      </c>
      <c r="S63" s="1358">
        <f t="shared" si="55"/>
        <v>792318</v>
      </c>
      <c r="T63" s="1358">
        <f t="shared" si="56"/>
        <v>196495</v>
      </c>
      <c r="U63" s="1358">
        <f t="shared" si="35"/>
        <v>988813</v>
      </c>
      <c r="V63" s="1395">
        <v>445.84203300000001</v>
      </c>
      <c r="W63" s="1358">
        <f t="shared" si="57"/>
        <v>222921</v>
      </c>
      <c r="X63" s="1358">
        <f t="shared" si="58"/>
        <v>61526</v>
      </c>
      <c r="Y63" s="1358">
        <f t="shared" si="36"/>
        <v>284447</v>
      </c>
      <c r="Z63" s="1395">
        <f t="shared" si="21"/>
        <v>1238.1604839999995</v>
      </c>
      <c r="AA63" s="1358">
        <f t="shared" si="22"/>
        <v>1015239</v>
      </c>
      <c r="AB63" s="1358">
        <f t="shared" si="23"/>
        <v>258021</v>
      </c>
      <c r="AC63" s="670">
        <f t="shared" si="24"/>
        <v>1273260</v>
      </c>
      <c r="AD63" s="1395">
        <v>792.31845099999953</v>
      </c>
      <c r="AE63" s="1358">
        <f t="shared" si="37"/>
        <v>633855</v>
      </c>
      <c r="AF63" s="1358">
        <f t="shared" si="38"/>
        <v>157196</v>
      </c>
      <c r="AG63" s="1358">
        <f t="shared" si="39"/>
        <v>791051</v>
      </c>
      <c r="AH63" s="1395">
        <v>445.84203300000001</v>
      </c>
      <c r="AI63" s="1358">
        <f t="shared" si="40"/>
        <v>178337</v>
      </c>
      <c r="AJ63" s="1358">
        <f t="shared" si="41"/>
        <v>49221</v>
      </c>
      <c r="AK63" s="1358">
        <f t="shared" si="42"/>
        <v>227558</v>
      </c>
      <c r="AL63" s="1395">
        <f t="shared" si="43"/>
        <v>1238.1604839999995</v>
      </c>
      <c r="AM63" s="1358">
        <f t="shared" si="44"/>
        <v>812192</v>
      </c>
      <c r="AN63" s="1358">
        <f t="shared" si="45"/>
        <v>206417</v>
      </c>
      <c r="AO63" s="1426">
        <f t="shared" si="46"/>
        <v>1018609</v>
      </c>
      <c r="AP63" s="1395">
        <v>792.31845099999953</v>
      </c>
      <c r="AQ63" s="1358">
        <f t="shared" si="47"/>
        <v>1188478</v>
      </c>
      <c r="AR63" s="1358">
        <f t="shared" si="48"/>
        <v>294743</v>
      </c>
      <c r="AS63" s="1358">
        <f t="shared" si="49"/>
        <v>1483221</v>
      </c>
      <c r="AT63" s="1395">
        <v>445.84203300000001</v>
      </c>
      <c r="AU63" s="1358">
        <f t="shared" si="50"/>
        <v>334382</v>
      </c>
      <c r="AV63" s="1358">
        <f t="shared" si="51"/>
        <v>92289</v>
      </c>
      <c r="AW63" s="1358">
        <f t="shared" si="52"/>
        <v>426671</v>
      </c>
      <c r="AX63" s="1395">
        <f t="shared" si="26"/>
        <v>1238.1604839999995</v>
      </c>
      <c r="AY63" s="1358">
        <f t="shared" si="27"/>
        <v>1522860</v>
      </c>
      <c r="AZ63" s="1358">
        <f t="shared" si="28"/>
        <v>387032</v>
      </c>
      <c r="BA63" s="1718">
        <f t="shared" si="29"/>
        <v>1909892</v>
      </c>
      <c r="BB63" s="1358"/>
      <c r="BC63" s="1725"/>
      <c r="BD63" s="682">
        <f t="shared" si="53"/>
        <v>4685411</v>
      </c>
      <c r="BG63" s="612">
        <v>2564</v>
      </c>
      <c r="BH63" s="681">
        <f t="shared" si="59"/>
        <v>617924</v>
      </c>
    </row>
    <row r="64" spans="1:60" ht="15" customHeight="1" x14ac:dyDescent="0.2">
      <c r="A64" s="613">
        <v>58</v>
      </c>
      <c r="B64" s="313">
        <v>58</v>
      </c>
      <c r="C64" s="611" t="s">
        <v>61</v>
      </c>
      <c r="D64" s="618">
        <v>0</v>
      </c>
      <c r="E64" s="660">
        <f t="shared" si="15"/>
        <v>0</v>
      </c>
      <c r="F64" s="618"/>
      <c r="G64" s="665">
        <f t="shared" si="31"/>
        <v>0</v>
      </c>
      <c r="H64" s="618"/>
      <c r="I64" s="665">
        <f t="shared" si="32"/>
        <v>0</v>
      </c>
      <c r="J64" s="1406">
        <f t="shared" si="54"/>
        <v>0</v>
      </c>
      <c r="K64" s="1179"/>
      <c r="L64" s="669">
        <v>102305</v>
      </c>
      <c r="M64" s="1431"/>
      <c r="N64" s="618">
        <v>3054</v>
      </c>
      <c r="O64" s="680">
        <f t="shared" si="33"/>
        <v>213780</v>
      </c>
      <c r="P64" s="665"/>
      <c r="Q64" s="680">
        <f t="shared" si="34"/>
        <v>213780</v>
      </c>
      <c r="R64" s="1395">
        <v>611.70126100000004</v>
      </c>
      <c r="S64" s="1358">
        <f t="shared" si="55"/>
        <v>611701</v>
      </c>
      <c r="T64" s="1358">
        <f t="shared" si="56"/>
        <v>151702</v>
      </c>
      <c r="U64" s="1358">
        <f t="shared" si="35"/>
        <v>763403</v>
      </c>
      <c r="V64" s="1395">
        <v>449.83985199999995</v>
      </c>
      <c r="W64" s="1358">
        <f t="shared" si="57"/>
        <v>224920</v>
      </c>
      <c r="X64" s="1358">
        <f t="shared" si="58"/>
        <v>62078</v>
      </c>
      <c r="Y64" s="1358">
        <f t="shared" si="36"/>
        <v>286998</v>
      </c>
      <c r="Z64" s="1395">
        <f t="shared" si="21"/>
        <v>1061.541113</v>
      </c>
      <c r="AA64" s="1358">
        <f t="shared" si="22"/>
        <v>836621</v>
      </c>
      <c r="AB64" s="1358">
        <f t="shared" si="23"/>
        <v>213780</v>
      </c>
      <c r="AC64" s="670">
        <f t="shared" si="24"/>
        <v>1050401</v>
      </c>
      <c r="AD64" s="1395">
        <v>611.70126100000004</v>
      </c>
      <c r="AE64" s="1358">
        <f t="shared" si="37"/>
        <v>489361</v>
      </c>
      <c r="AF64" s="1358">
        <f t="shared" si="38"/>
        <v>121362</v>
      </c>
      <c r="AG64" s="1358">
        <f t="shared" si="39"/>
        <v>610723</v>
      </c>
      <c r="AH64" s="1395">
        <v>449.83985199999995</v>
      </c>
      <c r="AI64" s="1358">
        <f t="shared" si="40"/>
        <v>179936</v>
      </c>
      <c r="AJ64" s="1358">
        <f t="shared" si="41"/>
        <v>49662</v>
      </c>
      <c r="AK64" s="1358">
        <f t="shared" si="42"/>
        <v>229598</v>
      </c>
      <c r="AL64" s="1395">
        <f t="shared" si="43"/>
        <v>1061.541113</v>
      </c>
      <c r="AM64" s="1358">
        <f t="shared" si="44"/>
        <v>669297</v>
      </c>
      <c r="AN64" s="1358">
        <f t="shared" si="45"/>
        <v>171024</v>
      </c>
      <c r="AO64" s="1426">
        <f t="shared" si="46"/>
        <v>840321</v>
      </c>
      <c r="AP64" s="1395">
        <v>611.70126100000004</v>
      </c>
      <c r="AQ64" s="1358">
        <f t="shared" si="47"/>
        <v>917552</v>
      </c>
      <c r="AR64" s="1358">
        <f t="shared" si="48"/>
        <v>227553</v>
      </c>
      <c r="AS64" s="1358">
        <f t="shared" si="49"/>
        <v>1145105</v>
      </c>
      <c r="AT64" s="1395">
        <v>449.83985199999995</v>
      </c>
      <c r="AU64" s="1358">
        <f t="shared" si="50"/>
        <v>337380</v>
      </c>
      <c r="AV64" s="1358">
        <f t="shared" si="51"/>
        <v>93117</v>
      </c>
      <c r="AW64" s="1358">
        <f t="shared" si="52"/>
        <v>430497</v>
      </c>
      <c r="AX64" s="1395">
        <f t="shared" si="26"/>
        <v>1061.541113</v>
      </c>
      <c r="AY64" s="1358">
        <f t="shared" si="27"/>
        <v>1254932</v>
      </c>
      <c r="AZ64" s="1358">
        <f t="shared" si="28"/>
        <v>320670</v>
      </c>
      <c r="BA64" s="1718">
        <f t="shared" si="29"/>
        <v>1575602</v>
      </c>
      <c r="BB64" s="1358"/>
      <c r="BC64" s="1725"/>
      <c r="BD64" s="682">
        <f t="shared" si="53"/>
        <v>3782409</v>
      </c>
      <c r="BG64" s="612">
        <v>1924</v>
      </c>
      <c r="BH64" s="681">
        <f t="shared" si="59"/>
        <v>463684</v>
      </c>
    </row>
    <row r="65" spans="1:60" ht="15" customHeight="1" x14ac:dyDescent="0.2">
      <c r="A65" s="613">
        <v>59</v>
      </c>
      <c r="B65" s="313">
        <v>59</v>
      </c>
      <c r="C65" s="611" t="s">
        <v>62</v>
      </c>
      <c r="D65" s="618">
        <v>0</v>
      </c>
      <c r="E65" s="660">
        <f t="shared" si="15"/>
        <v>0</v>
      </c>
      <c r="F65" s="618"/>
      <c r="G65" s="665">
        <f t="shared" si="31"/>
        <v>0</v>
      </c>
      <c r="H65" s="618"/>
      <c r="I65" s="665">
        <f t="shared" si="32"/>
        <v>0</v>
      </c>
      <c r="J65" s="1406">
        <f t="shared" si="54"/>
        <v>0</v>
      </c>
      <c r="K65" s="1179"/>
      <c r="L65" s="669">
        <v>120018</v>
      </c>
      <c r="M65" s="1431"/>
      <c r="N65" s="618">
        <v>2172</v>
      </c>
      <c r="O65" s="680">
        <f t="shared" si="33"/>
        <v>152040</v>
      </c>
      <c r="P65" s="665"/>
      <c r="Q65" s="680">
        <f t="shared" si="34"/>
        <v>152040</v>
      </c>
      <c r="R65" s="1395">
        <v>419.85719800000004</v>
      </c>
      <c r="S65" s="1358">
        <f t="shared" si="55"/>
        <v>419857</v>
      </c>
      <c r="T65" s="1358">
        <f t="shared" si="56"/>
        <v>104125</v>
      </c>
      <c r="U65" s="1358">
        <f t="shared" si="35"/>
        <v>523982</v>
      </c>
      <c r="V65" s="1395">
        <v>305.34888000000001</v>
      </c>
      <c r="W65" s="1358">
        <f t="shared" si="57"/>
        <v>152674</v>
      </c>
      <c r="X65" s="1358">
        <f t="shared" si="58"/>
        <v>42138</v>
      </c>
      <c r="Y65" s="1358">
        <f t="shared" si="36"/>
        <v>194812</v>
      </c>
      <c r="Z65" s="1395">
        <f t="shared" si="21"/>
        <v>725.20607800000005</v>
      </c>
      <c r="AA65" s="1358">
        <f t="shared" si="22"/>
        <v>572531</v>
      </c>
      <c r="AB65" s="1358">
        <f t="shared" si="23"/>
        <v>146263</v>
      </c>
      <c r="AC65" s="670">
        <f t="shared" si="24"/>
        <v>718794</v>
      </c>
      <c r="AD65" s="1395">
        <v>419.85719800000004</v>
      </c>
      <c r="AE65" s="1358">
        <f t="shared" si="37"/>
        <v>335886</v>
      </c>
      <c r="AF65" s="1358">
        <f t="shared" si="38"/>
        <v>83300</v>
      </c>
      <c r="AG65" s="1358">
        <f t="shared" si="39"/>
        <v>419186</v>
      </c>
      <c r="AH65" s="1395">
        <v>305.34888000000001</v>
      </c>
      <c r="AI65" s="1358">
        <f t="shared" si="40"/>
        <v>122140</v>
      </c>
      <c r="AJ65" s="1358">
        <f t="shared" si="41"/>
        <v>33711</v>
      </c>
      <c r="AK65" s="1358">
        <f t="shared" si="42"/>
        <v>155851</v>
      </c>
      <c r="AL65" s="1395">
        <f t="shared" si="43"/>
        <v>725.20607800000005</v>
      </c>
      <c r="AM65" s="1358">
        <f t="shared" si="44"/>
        <v>458026</v>
      </c>
      <c r="AN65" s="1358">
        <f t="shared" si="45"/>
        <v>117011</v>
      </c>
      <c r="AO65" s="1426">
        <f t="shared" si="46"/>
        <v>575037</v>
      </c>
      <c r="AP65" s="1395">
        <v>419.85719800000004</v>
      </c>
      <c r="AQ65" s="1358">
        <f t="shared" si="47"/>
        <v>629786</v>
      </c>
      <c r="AR65" s="1358">
        <f t="shared" si="48"/>
        <v>156187</v>
      </c>
      <c r="AS65" s="1358">
        <f t="shared" si="49"/>
        <v>785973</v>
      </c>
      <c r="AT65" s="1395">
        <v>305.34888000000001</v>
      </c>
      <c r="AU65" s="1358">
        <f t="shared" si="50"/>
        <v>229012</v>
      </c>
      <c r="AV65" s="1358">
        <f t="shared" si="51"/>
        <v>63207</v>
      </c>
      <c r="AW65" s="1358">
        <f t="shared" si="52"/>
        <v>292219</v>
      </c>
      <c r="AX65" s="1395">
        <f t="shared" si="26"/>
        <v>725.20607800000005</v>
      </c>
      <c r="AY65" s="1358">
        <f t="shared" si="27"/>
        <v>858798</v>
      </c>
      <c r="AZ65" s="1358">
        <f t="shared" si="28"/>
        <v>219394</v>
      </c>
      <c r="BA65" s="1718">
        <f t="shared" si="29"/>
        <v>1078192</v>
      </c>
      <c r="BB65" s="1358"/>
      <c r="BC65" s="1725"/>
      <c r="BD65" s="682">
        <f t="shared" si="53"/>
        <v>2644081</v>
      </c>
      <c r="BG65" s="612">
        <v>1478</v>
      </c>
      <c r="BH65" s="681">
        <f t="shared" si="59"/>
        <v>356198</v>
      </c>
    </row>
    <row r="66" spans="1:60" ht="15" customHeight="1" x14ac:dyDescent="0.2">
      <c r="A66" s="614">
        <v>60</v>
      </c>
      <c r="B66" s="615">
        <v>60</v>
      </c>
      <c r="C66" s="616" t="s">
        <v>63</v>
      </c>
      <c r="D66" s="619">
        <v>0</v>
      </c>
      <c r="E66" s="661">
        <f t="shared" si="15"/>
        <v>0</v>
      </c>
      <c r="F66" s="619"/>
      <c r="G66" s="666">
        <f t="shared" si="31"/>
        <v>0</v>
      </c>
      <c r="H66" s="619"/>
      <c r="I66" s="666">
        <f t="shared" si="32"/>
        <v>0</v>
      </c>
      <c r="J66" s="1407">
        <f t="shared" si="54"/>
        <v>0</v>
      </c>
      <c r="K66" s="1356"/>
      <c r="L66" s="671">
        <v>165748</v>
      </c>
      <c r="M66" s="1432"/>
      <c r="N66" s="619">
        <v>2523</v>
      </c>
      <c r="O66" s="683">
        <f t="shared" si="33"/>
        <v>176610</v>
      </c>
      <c r="P66" s="666"/>
      <c r="Q66" s="683">
        <f t="shared" si="34"/>
        <v>176610</v>
      </c>
      <c r="R66" s="1396">
        <v>427.04264099999989</v>
      </c>
      <c r="S66" s="1392">
        <f t="shared" si="55"/>
        <v>427043</v>
      </c>
      <c r="T66" s="1392">
        <f t="shared" si="56"/>
        <v>105907</v>
      </c>
      <c r="U66" s="1392">
        <f t="shared" si="35"/>
        <v>532950</v>
      </c>
      <c r="V66" s="1396">
        <v>317.26696799999996</v>
      </c>
      <c r="W66" s="1392">
        <f t="shared" si="57"/>
        <v>158633</v>
      </c>
      <c r="X66" s="1392">
        <f t="shared" si="58"/>
        <v>43783</v>
      </c>
      <c r="Y66" s="1392">
        <f t="shared" si="36"/>
        <v>202416</v>
      </c>
      <c r="Z66" s="1396">
        <f t="shared" si="21"/>
        <v>744.30960899999991</v>
      </c>
      <c r="AA66" s="1392">
        <f t="shared" si="22"/>
        <v>585676</v>
      </c>
      <c r="AB66" s="1392">
        <f t="shared" si="23"/>
        <v>149690</v>
      </c>
      <c r="AC66" s="672">
        <f t="shared" si="24"/>
        <v>735366</v>
      </c>
      <c r="AD66" s="1396">
        <v>427.04264099999989</v>
      </c>
      <c r="AE66" s="1392">
        <f t="shared" si="37"/>
        <v>341634</v>
      </c>
      <c r="AF66" s="1392">
        <f t="shared" si="38"/>
        <v>84725</v>
      </c>
      <c r="AG66" s="1392">
        <f t="shared" si="39"/>
        <v>426359</v>
      </c>
      <c r="AH66" s="1396">
        <v>317.26696799999996</v>
      </c>
      <c r="AI66" s="1392">
        <f t="shared" si="40"/>
        <v>126907</v>
      </c>
      <c r="AJ66" s="1392">
        <f t="shared" si="41"/>
        <v>35026</v>
      </c>
      <c r="AK66" s="1392">
        <f t="shared" si="42"/>
        <v>161933</v>
      </c>
      <c r="AL66" s="1396">
        <f t="shared" si="43"/>
        <v>744.30960899999991</v>
      </c>
      <c r="AM66" s="1392">
        <f t="shared" si="44"/>
        <v>468541</v>
      </c>
      <c r="AN66" s="1392">
        <f t="shared" si="45"/>
        <v>119751</v>
      </c>
      <c r="AO66" s="1427">
        <f t="shared" si="46"/>
        <v>588292</v>
      </c>
      <c r="AP66" s="1396">
        <v>427.04264099999989</v>
      </c>
      <c r="AQ66" s="1392">
        <f t="shared" si="47"/>
        <v>640564</v>
      </c>
      <c r="AR66" s="1392">
        <f t="shared" si="48"/>
        <v>158860</v>
      </c>
      <c r="AS66" s="1392">
        <f t="shared" si="49"/>
        <v>799424</v>
      </c>
      <c r="AT66" s="1396">
        <v>317.26696799999996</v>
      </c>
      <c r="AU66" s="1392">
        <f t="shared" si="50"/>
        <v>237950</v>
      </c>
      <c r="AV66" s="1392">
        <f t="shared" si="51"/>
        <v>65674</v>
      </c>
      <c r="AW66" s="1392">
        <f t="shared" si="52"/>
        <v>303624</v>
      </c>
      <c r="AX66" s="1396">
        <f t="shared" si="26"/>
        <v>744.30960899999991</v>
      </c>
      <c r="AY66" s="1392">
        <f t="shared" si="27"/>
        <v>878514</v>
      </c>
      <c r="AZ66" s="1392">
        <f t="shared" si="28"/>
        <v>224534</v>
      </c>
      <c r="BA66" s="1719">
        <f t="shared" si="29"/>
        <v>1103048</v>
      </c>
      <c r="BB66" s="1722"/>
      <c r="BC66" s="1726"/>
      <c r="BD66" s="685">
        <f t="shared" si="53"/>
        <v>2769064</v>
      </c>
      <c r="BG66" s="617">
        <v>1693</v>
      </c>
      <c r="BH66" s="684">
        <f t="shared" si="59"/>
        <v>408013</v>
      </c>
    </row>
    <row r="67" spans="1:60" ht="15" customHeight="1" x14ac:dyDescent="0.2">
      <c r="A67" s="607">
        <v>61</v>
      </c>
      <c r="B67" s="608">
        <v>61</v>
      </c>
      <c r="C67" s="609" t="s">
        <v>64</v>
      </c>
      <c r="D67" s="620">
        <v>0</v>
      </c>
      <c r="E67" s="659">
        <f t="shared" si="15"/>
        <v>0</v>
      </c>
      <c r="F67" s="620"/>
      <c r="G67" s="664">
        <f t="shared" si="31"/>
        <v>0</v>
      </c>
      <c r="H67" s="620"/>
      <c r="I67" s="664">
        <f t="shared" si="32"/>
        <v>0</v>
      </c>
      <c r="J67" s="1405">
        <f t="shared" si="54"/>
        <v>0</v>
      </c>
      <c r="K67" s="1355"/>
      <c r="L67" s="673">
        <v>106100</v>
      </c>
      <c r="M67" s="1430"/>
      <c r="N67" s="620">
        <v>1710</v>
      </c>
      <c r="O67" s="677">
        <f t="shared" si="33"/>
        <v>119700</v>
      </c>
      <c r="P67" s="664"/>
      <c r="Q67" s="677">
        <f t="shared" si="34"/>
        <v>119700</v>
      </c>
      <c r="R67" s="1394">
        <v>429.5</v>
      </c>
      <c r="S67" s="1391">
        <f t="shared" si="55"/>
        <v>429500</v>
      </c>
      <c r="T67" s="1391">
        <f t="shared" si="56"/>
        <v>106516</v>
      </c>
      <c r="U67" s="1391">
        <f t="shared" si="35"/>
        <v>536016</v>
      </c>
      <c r="V67" s="1394">
        <v>214.76233999999999</v>
      </c>
      <c r="W67" s="1391">
        <f t="shared" si="57"/>
        <v>107381</v>
      </c>
      <c r="X67" s="1391">
        <f t="shared" si="58"/>
        <v>29637</v>
      </c>
      <c r="Y67" s="1391">
        <f t="shared" si="36"/>
        <v>137018</v>
      </c>
      <c r="Z67" s="1394">
        <f t="shared" si="21"/>
        <v>644.26233999999999</v>
      </c>
      <c r="AA67" s="1391">
        <f t="shared" si="22"/>
        <v>536881</v>
      </c>
      <c r="AB67" s="1391">
        <f t="shared" si="23"/>
        <v>136153</v>
      </c>
      <c r="AC67" s="674">
        <f t="shared" si="24"/>
        <v>673034</v>
      </c>
      <c r="AD67" s="1394">
        <v>429.5</v>
      </c>
      <c r="AE67" s="1391">
        <f t="shared" si="37"/>
        <v>343600</v>
      </c>
      <c r="AF67" s="1391">
        <f t="shared" si="38"/>
        <v>85213</v>
      </c>
      <c r="AG67" s="1391">
        <f t="shared" si="39"/>
        <v>428813</v>
      </c>
      <c r="AH67" s="1394">
        <v>214.76233999999999</v>
      </c>
      <c r="AI67" s="1391">
        <f t="shared" si="40"/>
        <v>85905</v>
      </c>
      <c r="AJ67" s="1391">
        <f t="shared" si="41"/>
        <v>23710</v>
      </c>
      <c r="AK67" s="1391">
        <f t="shared" si="42"/>
        <v>109615</v>
      </c>
      <c r="AL67" s="1394">
        <f t="shared" si="43"/>
        <v>644.26233999999999</v>
      </c>
      <c r="AM67" s="1391">
        <f t="shared" si="44"/>
        <v>429505</v>
      </c>
      <c r="AN67" s="1391">
        <f t="shared" si="45"/>
        <v>108923</v>
      </c>
      <c r="AO67" s="1425">
        <f t="shared" si="46"/>
        <v>538428</v>
      </c>
      <c r="AP67" s="1394">
        <v>429.5</v>
      </c>
      <c r="AQ67" s="1391">
        <f t="shared" si="47"/>
        <v>644250</v>
      </c>
      <c r="AR67" s="1391">
        <f t="shared" si="48"/>
        <v>159774</v>
      </c>
      <c r="AS67" s="1391">
        <f t="shared" si="49"/>
        <v>804024</v>
      </c>
      <c r="AT67" s="1394">
        <v>214.76233999999999</v>
      </c>
      <c r="AU67" s="1391">
        <f t="shared" si="50"/>
        <v>161072</v>
      </c>
      <c r="AV67" s="1391">
        <f t="shared" si="51"/>
        <v>44456</v>
      </c>
      <c r="AW67" s="1391">
        <f t="shared" si="52"/>
        <v>205528</v>
      </c>
      <c r="AX67" s="1394">
        <f t="shared" si="26"/>
        <v>644.26233999999999</v>
      </c>
      <c r="AY67" s="1391">
        <f t="shared" si="27"/>
        <v>805322</v>
      </c>
      <c r="AZ67" s="1391">
        <f t="shared" si="28"/>
        <v>204230</v>
      </c>
      <c r="BA67" s="1717">
        <f t="shared" si="29"/>
        <v>1009552</v>
      </c>
      <c r="BB67" s="1391"/>
      <c r="BC67" s="1724"/>
      <c r="BD67" s="679">
        <f t="shared" si="53"/>
        <v>2446814</v>
      </c>
      <c r="BG67" s="610">
        <v>1126</v>
      </c>
      <c r="BH67" s="678">
        <f t="shared" si="59"/>
        <v>271366</v>
      </c>
    </row>
    <row r="68" spans="1:60" ht="15" customHeight="1" x14ac:dyDescent="0.2">
      <c r="A68" s="613">
        <v>62</v>
      </c>
      <c r="B68" s="313">
        <v>62</v>
      </c>
      <c r="C68" s="611" t="s">
        <v>65</v>
      </c>
      <c r="D68" s="618">
        <v>0</v>
      </c>
      <c r="E68" s="660">
        <f t="shared" si="15"/>
        <v>0</v>
      </c>
      <c r="F68" s="618"/>
      <c r="G68" s="665">
        <f t="shared" si="31"/>
        <v>0</v>
      </c>
      <c r="H68" s="618"/>
      <c r="I68" s="665">
        <f t="shared" si="32"/>
        <v>0</v>
      </c>
      <c r="J68" s="1406">
        <f t="shared" si="54"/>
        <v>0</v>
      </c>
      <c r="K68" s="1179"/>
      <c r="L68" s="669">
        <v>34162</v>
      </c>
      <c r="M68" s="1431"/>
      <c r="N68" s="618">
        <v>828</v>
      </c>
      <c r="O68" s="680">
        <f t="shared" si="33"/>
        <v>57960</v>
      </c>
      <c r="P68" s="665"/>
      <c r="Q68" s="680">
        <f t="shared" si="34"/>
        <v>57960</v>
      </c>
      <c r="R68" s="1395">
        <v>120.83262999999999</v>
      </c>
      <c r="S68" s="1358">
        <f t="shared" si="55"/>
        <v>120833</v>
      </c>
      <c r="T68" s="1358">
        <f t="shared" si="56"/>
        <v>29967</v>
      </c>
      <c r="U68" s="1358">
        <f t="shared" si="35"/>
        <v>150800</v>
      </c>
      <c r="V68" s="1395">
        <v>84</v>
      </c>
      <c r="W68" s="1358">
        <f t="shared" si="57"/>
        <v>42000</v>
      </c>
      <c r="X68" s="1358">
        <f t="shared" si="58"/>
        <v>11592</v>
      </c>
      <c r="Y68" s="1358">
        <f t="shared" si="36"/>
        <v>53592</v>
      </c>
      <c r="Z68" s="1395">
        <f t="shared" si="21"/>
        <v>204.83262999999999</v>
      </c>
      <c r="AA68" s="1358">
        <f t="shared" si="22"/>
        <v>162833</v>
      </c>
      <c r="AB68" s="1358">
        <f t="shared" si="23"/>
        <v>41559</v>
      </c>
      <c r="AC68" s="670">
        <f t="shared" si="24"/>
        <v>204392</v>
      </c>
      <c r="AD68" s="1395">
        <v>120.83262999999999</v>
      </c>
      <c r="AE68" s="1358">
        <f t="shared" si="37"/>
        <v>96666</v>
      </c>
      <c r="AF68" s="1358">
        <f t="shared" si="38"/>
        <v>23973</v>
      </c>
      <c r="AG68" s="1358">
        <f t="shared" si="39"/>
        <v>120639</v>
      </c>
      <c r="AH68" s="1395">
        <v>84</v>
      </c>
      <c r="AI68" s="1358">
        <f t="shared" si="40"/>
        <v>33600</v>
      </c>
      <c r="AJ68" s="1358">
        <f t="shared" si="41"/>
        <v>9274</v>
      </c>
      <c r="AK68" s="1358">
        <f t="shared" si="42"/>
        <v>42874</v>
      </c>
      <c r="AL68" s="1395">
        <f t="shared" si="43"/>
        <v>204.83262999999999</v>
      </c>
      <c r="AM68" s="1358">
        <f t="shared" si="44"/>
        <v>130266</v>
      </c>
      <c r="AN68" s="1358">
        <f t="shared" si="45"/>
        <v>33247</v>
      </c>
      <c r="AO68" s="1426">
        <f t="shared" si="46"/>
        <v>163513</v>
      </c>
      <c r="AP68" s="1395">
        <v>120.83262999999999</v>
      </c>
      <c r="AQ68" s="1358">
        <f t="shared" si="47"/>
        <v>181249</v>
      </c>
      <c r="AR68" s="1358">
        <f t="shared" si="48"/>
        <v>44950</v>
      </c>
      <c r="AS68" s="1358">
        <f t="shared" si="49"/>
        <v>226199</v>
      </c>
      <c r="AT68" s="1395">
        <v>84</v>
      </c>
      <c r="AU68" s="1358">
        <f t="shared" si="50"/>
        <v>63000</v>
      </c>
      <c r="AV68" s="1358">
        <f t="shared" si="51"/>
        <v>17388</v>
      </c>
      <c r="AW68" s="1358">
        <f t="shared" si="52"/>
        <v>80388</v>
      </c>
      <c r="AX68" s="1395">
        <f t="shared" si="26"/>
        <v>204.83262999999999</v>
      </c>
      <c r="AY68" s="1358">
        <f t="shared" si="27"/>
        <v>244249</v>
      </c>
      <c r="AZ68" s="1358">
        <f t="shared" si="28"/>
        <v>62338</v>
      </c>
      <c r="BA68" s="1718">
        <f t="shared" si="29"/>
        <v>306587</v>
      </c>
      <c r="BB68" s="1358"/>
      <c r="BC68" s="1725"/>
      <c r="BD68" s="682">
        <f t="shared" si="53"/>
        <v>766614</v>
      </c>
      <c r="BG68" s="612">
        <v>538</v>
      </c>
      <c r="BH68" s="681">
        <f t="shared" si="59"/>
        <v>129658</v>
      </c>
    </row>
    <row r="69" spans="1:60" ht="15" customHeight="1" x14ac:dyDescent="0.2">
      <c r="A69" s="613">
        <v>63</v>
      </c>
      <c r="B69" s="313">
        <v>63</v>
      </c>
      <c r="C69" s="611" t="s">
        <v>66</v>
      </c>
      <c r="D69" s="618">
        <v>0</v>
      </c>
      <c r="E69" s="660">
        <f t="shared" si="15"/>
        <v>0</v>
      </c>
      <c r="F69" s="618"/>
      <c r="G69" s="665">
        <f t="shared" si="31"/>
        <v>0</v>
      </c>
      <c r="H69" s="618"/>
      <c r="I69" s="665">
        <f t="shared" si="32"/>
        <v>0</v>
      </c>
      <c r="J69" s="1406">
        <f t="shared" si="54"/>
        <v>0</v>
      </c>
      <c r="K69" s="1179"/>
      <c r="L69" s="669">
        <v>53683</v>
      </c>
      <c r="M69" s="1431"/>
      <c r="N69" s="618">
        <v>942</v>
      </c>
      <c r="O69" s="680">
        <f t="shared" si="33"/>
        <v>65940</v>
      </c>
      <c r="P69" s="665"/>
      <c r="Q69" s="680">
        <f t="shared" si="34"/>
        <v>65940</v>
      </c>
      <c r="R69" s="1395">
        <v>231.23924199999999</v>
      </c>
      <c r="S69" s="1358">
        <f t="shared" si="55"/>
        <v>231239</v>
      </c>
      <c r="T69" s="1358">
        <f t="shared" si="56"/>
        <v>57347</v>
      </c>
      <c r="U69" s="1358">
        <f t="shared" si="35"/>
        <v>288586</v>
      </c>
      <c r="V69" s="1395">
        <v>135.67644099999998</v>
      </c>
      <c r="W69" s="1358">
        <f t="shared" si="57"/>
        <v>67838</v>
      </c>
      <c r="X69" s="1358">
        <f t="shared" si="58"/>
        <v>18723</v>
      </c>
      <c r="Y69" s="1358">
        <f t="shared" si="36"/>
        <v>86561</v>
      </c>
      <c r="Z69" s="1395">
        <f t="shared" si="21"/>
        <v>366.91568299999994</v>
      </c>
      <c r="AA69" s="1358">
        <f t="shared" si="22"/>
        <v>299077</v>
      </c>
      <c r="AB69" s="1358">
        <f t="shared" si="23"/>
        <v>76070</v>
      </c>
      <c r="AC69" s="670">
        <f t="shared" si="24"/>
        <v>375147</v>
      </c>
      <c r="AD69" s="1395">
        <v>231.23924199999999</v>
      </c>
      <c r="AE69" s="1358">
        <f t="shared" si="37"/>
        <v>184991</v>
      </c>
      <c r="AF69" s="1358">
        <f t="shared" si="38"/>
        <v>45878</v>
      </c>
      <c r="AG69" s="1358">
        <f t="shared" si="39"/>
        <v>230869</v>
      </c>
      <c r="AH69" s="1395">
        <v>135.67644099999998</v>
      </c>
      <c r="AI69" s="1358">
        <f t="shared" si="40"/>
        <v>54271</v>
      </c>
      <c r="AJ69" s="1358">
        <f t="shared" si="41"/>
        <v>14979</v>
      </c>
      <c r="AK69" s="1358">
        <f t="shared" si="42"/>
        <v>69250</v>
      </c>
      <c r="AL69" s="1395">
        <f t="shared" si="43"/>
        <v>366.91568299999994</v>
      </c>
      <c r="AM69" s="1358">
        <f t="shared" si="44"/>
        <v>239262</v>
      </c>
      <c r="AN69" s="1358">
        <f t="shared" si="45"/>
        <v>60857</v>
      </c>
      <c r="AO69" s="1426">
        <f t="shared" si="46"/>
        <v>300119</v>
      </c>
      <c r="AP69" s="1395">
        <v>231.23924199999999</v>
      </c>
      <c r="AQ69" s="1358">
        <f t="shared" si="47"/>
        <v>346859</v>
      </c>
      <c r="AR69" s="1358">
        <f t="shared" si="48"/>
        <v>86021</v>
      </c>
      <c r="AS69" s="1358">
        <f t="shared" si="49"/>
        <v>432880</v>
      </c>
      <c r="AT69" s="1395">
        <v>135.67644099999998</v>
      </c>
      <c r="AU69" s="1358">
        <f t="shared" si="50"/>
        <v>101757</v>
      </c>
      <c r="AV69" s="1358">
        <f t="shared" si="51"/>
        <v>28085</v>
      </c>
      <c r="AW69" s="1358">
        <f t="shared" si="52"/>
        <v>129842</v>
      </c>
      <c r="AX69" s="1395">
        <f t="shared" si="26"/>
        <v>366.91568299999994</v>
      </c>
      <c r="AY69" s="1358">
        <f t="shared" si="27"/>
        <v>448616</v>
      </c>
      <c r="AZ69" s="1358">
        <f t="shared" si="28"/>
        <v>114106</v>
      </c>
      <c r="BA69" s="1718">
        <f t="shared" si="29"/>
        <v>562722</v>
      </c>
      <c r="BB69" s="1358"/>
      <c r="BC69" s="1725"/>
      <c r="BD69" s="682">
        <f t="shared" si="53"/>
        <v>1357611</v>
      </c>
      <c r="BG69" s="612">
        <v>652</v>
      </c>
      <c r="BH69" s="681">
        <f t="shared" si="59"/>
        <v>157132</v>
      </c>
    </row>
    <row r="70" spans="1:60" ht="15" customHeight="1" x14ac:dyDescent="0.2">
      <c r="A70" s="613">
        <v>64</v>
      </c>
      <c r="B70" s="313">
        <v>64</v>
      </c>
      <c r="C70" s="611" t="s">
        <v>67</v>
      </c>
      <c r="D70" s="618">
        <v>0</v>
      </c>
      <c r="E70" s="660">
        <f t="shared" si="15"/>
        <v>0</v>
      </c>
      <c r="F70" s="618"/>
      <c r="G70" s="665">
        <f t="shared" si="31"/>
        <v>0</v>
      </c>
      <c r="H70" s="618"/>
      <c r="I70" s="665">
        <f t="shared" si="32"/>
        <v>0</v>
      </c>
      <c r="J70" s="1406">
        <f t="shared" si="54"/>
        <v>0</v>
      </c>
      <c r="K70" s="1179"/>
      <c r="L70" s="669">
        <v>103389</v>
      </c>
      <c r="M70" s="1431"/>
      <c r="N70" s="618">
        <v>901</v>
      </c>
      <c r="O70" s="680">
        <f t="shared" si="33"/>
        <v>63070</v>
      </c>
      <c r="P70" s="665"/>
      <c r="Q70" s="680">
        <f t="shared" si="34"/>
        <v>63070</v>
      </c>
      <c r="R70" s="1395">
        <v>162.47802000000001</v>
      </c>
      <c r="S70" s="1358">
        <f t="shared" si="55"/>
        <v>162478</v>
      </c>
      <c r="T70" s="1358">
        <f t="shared" si="56"/>
        <v>40295</v>
      </c>
      <c r="U70" s="1358">
        <f t="shared" si="35"/>
        <v>202773</v>
      </c>
      <c r="V70" s="1395">
        <v>143.01786999999999</v>
      </c>
      <c r="W70" s="1358">
        <f t="shared" si="57"/>
        <v>71509</v>
      </c>
      <c r="X70" s="1358">
        <f t="shared" si="58"/>
        <v>19736</v>
      </c>
      <c r="Y70" s="1358">
        <f t="shared" si="36"/>
        <v>91245</v>
      </c>
      <c r="Z70" s="1395">
        <f t="shared" si="21"/>
        <v>305.49589000000003</v>
      </c>
      <c r="AA70" s="1358">
        <f t="shared" si="22"/>
        <v>233987</v>
      </c>
      <c r="AB70" s="1358">
        <f t="shared" si="23"/>
        <v>60031</v>
      </c>
      <c r="AC70" s="670">
        <f t="shared" si="24"/>
        <v>294018</v>
      </c>
      <c r="AD70" s="1395">
        <v>162.47802000000001</v>
      </c>
      <c r="AE70" s="1358">
        <f t="shared" si="37"/>
        <v>129982</v>
      </c>
      <c r="AF70" s="1358">
        <f t="shared" si="38"/>
        <v>32236</v>
      </c>
      <c r="AG70" s="1358">
        <f t="shared" si="39"/>
        <v>162218</v>
      </c>
      <c r="AH70" s="1395">
        <v>143.01786999999999</v>
      </c>
      <c r="AI70" s="1358">
        <f t="shared" si="40"/>
        <v>57207</v>
      </c>
      <c r="AJ70" s="1358">
        <f t="shared" si="41"/>
        <v>15789</v>
      </c>
      <c r="AK70" s="1358">
        <f t="shared" si="42"/>
        <v>72996</v>
      </c>
      <c r="AL70" s="1395">
        <f t="shared" si="43"/>
        <v>305.49589000000003</v>
      </c>
      <c r="AM70" s="1358">
        <f t="shared" si="44"/>
        <v>187189</v>
      </c>
      <c r="AN70" s="1358">
        <f t="shared" si="45"/>
        <v>48025</v>
      </c>
      <c r="AO70" s="1426">
        <f t="shared" si="46"/>
        <v>235214</v>
      </c>
      <c r="AP70" s="1395">
        <v>162.47802000000001</v>
      </c>
      <c r="AQ70" s="1358">
        <f t="shared" si="47"/>
        <v>243717</v>
      </c>
      <c r="AR70" s="1358">
        <f t="shared" si="48"/>
        <v>60442</v>
      </c>
      <c r="AS70" s="1358">
        <f t="shared" si="49"/>
        <v>304159</v>
      </c>
      <c r="AT70" s="1395">
        <v>143.01786999999999</v>
      </c>
      <c r="AU70" s="1358">
        <f t="shared" si="50"/>
        <v>107263</v>
      </c>
      <c r="AV70" s="1358">
        <f t="shared" si="51"/>
        <v>29605</v>
      </c>
      <c r="AW70" s="1358">
        <f t="shared" si="52"/>
        <v>136868</v>
      </c>
      <c r="AX70" s="1395">
        <f t="shared" si="26"/>
        <v>305.49589000000003</v>
      </c>
      <c r="AY70" s="1358">
        <f t="shared" si="27"/>
        <v>350980</v>
      </c>
      <c r="AZ70" s="1358">
        <f t="shared" si="28"/>
        <v>90047</v>
      </c>
      <c r="BA70" s="1718">
        <f t="shared" si="29"/>
        <v>441027</v>
      </c>
      <c r="BB70" s="1358"/>
      <c r="BC70" s="1725"/>
      <c r="BD70" s="682">
        <f t="shared" si="53"/>
        <v>1136718</v>
      </c>
      <c r="BG70" s="612">
        <v>593</v>
      </c>
      <c r="BH70" s="681">
        <f t="shared" si="59"/>
        <v>142913</v>
      </c>
    </row>
    <row r="71" spans="1:60" ht="15" customHeight="1" x14ac:dyDescent="0.2">
      <c r="A71" s="614">
        <v>65</v>
      </c>
      <c r="B71" s="615">
        <v>65</v>
      </c>
      <c r="C71" s="616" t="s">
        <v>68</v>
      </c>
      <c r="D71" s="619">
        <v>0</v>
      </c>
      <c r="E71" s="661">
        <f>ROUND($E$3*D71,0)</f>
        <v>0</v>
      </c>
      <c r="F71" s="619"/>
      <c r="G71" s="666">
        <f t="shared" si="31"/>
        <v>0</v>
      </c>
      <c r="H71" s="619"/>
      <c r="I71" s="666">
        <f t="shared" si="32"/>
        <v>0</v>
      </c>
      <c r="J71" s="1407">
        <f t="shared" ref="J71:J75" si="60">G71+I71</f>
        <v>0</v>
      </c>
      <c r="K71" s="1356"/>
      <c r="L71" s="671">
        <v>175508</v>
      </c>
      <c r="M71" s="1432"/>
      <c r="N71" s="619">
        <v>3389</v>
      </c>
      <c r="O71" s="683">
        <f t="shared" si="33"/>
        <v>237230</v>
      </c>
      <c r="P71" s="666"/>
      <c r="Q71" s="683">
        <f t="shared" si="34"/>
        <v>237230</v>
      </c>
      <c r="R71" s="1396">
        <v>734.21717299999989</v>
      </c>
      <c r="S71" s="1392">
        <f t="shared" ref="S71:S75" si="61">ROUND(R71*$S$3,0)</f>
        <v>734217</v>
      </c>
      <c r="T71" s="1392">
        <f t="shared" ref="T71:T75" si="62">ROUND(S71*$T$3,0)</f>
        <v>182086</v>
      </c>
      <c r="U71" s="1392">
        <f t="shared" si="35"/>
        <v>916303</v>
      </c>
      <c r="V71" s="1396">
        <v>540.84053000000006</v>
      </c>
      <c r="W71" s="1392">
        <f t="shared" ref="W71:W75" si="63">ROUND(V71*$W$3,0)</f>
        <v>270420</v>
      </c>
      <c r="X71" s="1392">
        <f t="shared" ref="X71:X75" si="64">ROUND(W71*$X$3,0)</f>
        <v>74636</v>
      </c>
      <c r="Y71" s="1392">
        <f t="shared" si="36"/>
        <v>345056</v>
      </c>
      <c r="Z71" s="1396">
        <f t="shared" ref="Z71:Z75" si="65">R71+V71</f>
        <v>1275.0577029999999</v>
      </c>
      <c r="AA71" s="1392">
        <f t="shared" ref="AA71:AA75" si="66">S71+W71</f>
        <v>1004637</v>
      </c>
      <c r="AB71" s="1392">
        <f t="shared" ref="AB71:AB75" si="67">T71+X71</f>
        <v>256722</v>
      </c>
      <c r="AC71" s="672">
        <f t="shared" ref="AC71:AC75" si="68">U71+Y71</f>
        <v>1261359</v>
      </c>
      <c r="AD71" s="1396">
        <v>734.21717299999989</v>
      </c>
      <c r="AE71" s="1392">
        <f t="shared" si="37"/>
        <v>587374</v>
      </c>
      <c r="AF71" s="1392">
        <f t="shared" si="38"/>
        <v>145669</v>
      </c>
      <c r="AG71" s="1392">
        <f t="shared" si="39"/>
        <v>733043</v>
      </c>
      <c r="AH71" s="1396">
        <v>540.84053000000006</v>
      </c>
      <c r="AI71" s="1392">
        <f t="shared" si="40"/>
        <v>216336</v>
      </c>
      <c r="AJ71" s="1392">
        <f t="shared" si="41"/>
        <v>59709</v>
      </c>
      <c r="AK71" s="1392">
        <f t="shared" si="42"/>
        <v>276045</v>
      </c>
      <c r="AL71" s="1396">
        <f t="shared" si="43"/>
        <v>1275.0577029999999</v>
      </c>
      <c r="AM71" s="1392">
        <f t="shared" si="44"/>
        <v>803710</v>
      </c>
      <c r="AN71" s="1392">
        <f t="shared" si="45"/>
        <v>205378</v>
      </c>
      <c r="AO71" s="1427">
        <f t="shared" si="46"/>
        <v>1009088</v>
      </c>
      <c r="AP71" s="1396">
        <v>734.21717299999989</v>
      </c>
      <c r="AQ71" s="1392">
        <f t="shared" si="47"/>
        <v>1101326</v>
      </c>
      <c r="AR71" s="1392">
        <f t="shared" si="48"/>
        <v>273129</v>
      </c>
      <c r="AS71" s="1392">
        <f t="shared" si="49"/>
        <v>1374455</v>
      </c>
      <c r="AT71" s="1396">
        <v>540.84053000000006</v>
      </c>
      <c r="AU71" s="1392">
        <f t="shared" si="50"/>
        <v>405630</v>
      </c>
      <c r="AV71" s="1392">
        <f t="shared" si="51"/>
        <v>111954</v>
      </c>
      <c r="AW71" s="1392">
        <f t="shared" si="52"/>
        <v>517584</v>
      </c>
      <c r="AX71" s="1396">
        <f t="shared" ref="AX71:AX75" si="69">AP71+AT71</f>
        <v>1275.0577029999999</v>
      </c>
      <c r="AY71" s="1392">
        <f t="shared" ref="AY71:AY75" si="70">AQ71+AU71</f>
        <v>1506956</v>
      </c>
      <c r="AZ71" s="1392">
        <f t="shared" ref="AZ71:AZ75" si="71">AR71+AV71</f>
        <v>385083</v>
      </c>
      <c r="BA71" s="1719">
        <f t="shared" ref="BA71:BA75" si="72">AS71+AW71</f>
        <v>1892039</v>
      </c>
      <c r="BB71" s="1722"/>
      <c r="BC71" s="1726"/>
      <c r="BD71" s="685">
        <f t="shared" si="53"/>
        <v>4575224</v>
      </c>
      <c r="BG71" s="617">
        <v>2311</v>
      </c>
      <c r="BH71" s="684">
        <f t="shared" si="59"/>
        <v>556951</v>
      </c>
    </row>
    <row r="72" spans="1:60" ht="15" customHeight="1" x14ac:dyDescent="0.2">
      <c r="A72" s="607">
        <v>66</v>
      </c>
      <c r="B72" s="608">
        <v>66</v>
      </c>
      <c r="C72" s="609" t="s">
        <v>69</v>
      </c>
      <c r="D72" s="620">
        <v>0</v>
      </c>
      <c r="E72" s="621">
        <f>ROUND($E$3*D72,0)</f>
        <v>0</v>
      </c>
      <c r="F72" s="620"/>
      <c r="G72" s="664">
        <f>ROUND($G$3*F72,0)</f>
        <v>0</v>
      </c>
      <c r="H72" s="620"/>
      <c r="I72" s="664">
        <f>ROUND($I$3*H72,0)</f>
        <v>0</v>
      </c>
      <c r="J72" s="1405">
        <f t="shared" si="60"/>
        <v>0</v>
      </c>
      <c r="K72" s="1355"/>
      <c r="L72" s="673">
        <v>41753</v>
      </c>
      <c r="M72" s="1430"/>
      <c r="N72" s="620">
        <v>741</v>
      </c>
      <c r="O72" s="677">
        <f>N72*$O$3</f>
        <v>51870</v>
      </c>
      <c r="P72" s="664"/>
      <c r="Q72" s="677">
        <f>O72+P72</f>
        <v>51870</v>
      </c>
      <c r="R72" s="1394">
        <v>174.05550900000003</v>
      </c>
      <c r="S72" s="1391">
        <f t="shared" si="61"/>
        <v>174056</v>
      </c>
      <c r="T72" s="1391">
        <f t="shared" si="62"/>
        <v>43166</v>
      </c>
      <c r="U72" s="1391">
        <f t="shared" ref="U72:U75" si="73">S72+T72</f>
        <v>217222</v>
      </c>
      <c r="V72" s="1394">
        <v>142.803462</v>
      </c>
      <c r="W72" s="1391">
        <f t="shared" si="63"/>
        <v>71402</v>
      </c>
      <c r="X72" s="1391">
        <f t="shared" si="64"/>
        <v>19707</v>
      </c>
      <c r="Y72" s="1391">
        <f t="shared" ref="Y72:Y75" si="74">W72+X72</f>
        <v>91109</v>
      </c>
      <c r="Z72" s="1394">
        <f t="shared" si="65"/>
        <v>316.858971</v>
      </c>
      <c r="AA72" s="1391">
        <f t="shared" si="66"/>
        <v>245458</v>
      </c>
      <c r="AB72" s="1391">
        <f t="shared" si="67"/>
        <v>62873</v>
      </c>
      <c r="AC72" s="1420">
        <f t="shared" si="68"/>
        <v>308331</v>
      </c>
      <c r="AD72" s="1394">
        <v>174.05550900000003</v>
      </c>
      <c r="AE72" s="1391">
        <f t="shared" ref="AE72:AE75" si="75">ROUND(AD72*$AE$3,0)</f>
        <v>139244</v>
      </c>
      <c r="AF72" s="1391">
        <f t="shared" ref="AF72:AF75" si="76">ROUND(AE72*$AF$3,0)</f>
        <v>34533</v>
      </c>
      <c r="AG72" s="1391">
        <f t="shared" ref="AG72:AG75" si="77">AE72+AF72</f>
        <v>173777</v>
      </c>
      <c r="AH72" s="1394">
        <v>142.803462</v>
      </c>
      <c r="AI72" s="1391">
        <f t="shared" ref="AI72:AI75" si="78">ROUND(AH72*$AI$3,0)</f>
        <v>57121</v>
      </c>
      <c r="AJ72" s="1391">
        <f t="shared" ref="AJ72:AJ75" si="79">ROUND(AI72*$AJ$3,0)</f>
        <v>15765</v>
      </c>
      <c r="AK72" s="1391">
        <f t="shared" ref="AK72:AK75" si="80">AI72+AJ72</f>
        <v>72886</v>
      </c>
      <c r="AL72" s="1394">
        <f t="shared" ref="AL72:AL75" si="81">AD72+AH72</f>
        <v>316.858971</v>
      </c>
      <c r="AM72" s="1391">
        <f t="shared" ref="AM72:AM75" si="82">AE72+AI72</f>
        <v>196365</v>
      </c>
      <c r="AN72" s="1391">
        <f t="shared" ref="AN72:AN75" si="83">AF72+AJ72</f>
        <v>50298</v>
      </c>
      <c r="AO72" s="1425">
        <f t="shared" ref="AO72:AO75" si="84">AG72+AK72</f>
        <v>246663</v>
      </c>
      <c r="AP72" s="1394">
        <v>174.05550900000003</v>
      </c>
      <c r="AQ72" s="1391">
        <f t="shared" ref="AQ72:AQ75" si="85">ROUND(AP72*$AQ$3,0)</f>
        <v>261083</v>
      </c>
      <c r="AR72" s="1391">
        <f t="shared" ref="AR72:AR75" si="86">ROUND(AQ72*$AR$3,0)</f>
        <v>64749</v>
      </c>
      <c r="AS72" s="1391">
        <f t="shared" ref="AS72:AS75" si="87">AQ72+AR72</f>
        <v>325832</v>
      </c>
      <c r="AT72" s="1394">
        <v>142.803462</v>
      </c>
      <c r="AU72" s="1391">
        <f t="shared" ref="AU72:AU75" si="88">ROUND(AT72*$AU$3,0)</f>
        <v>107103</v>
      </c>
      <c r="AV72" s="1391">
        <f t="shared" ref="AV72:AV75" si="89">ROUND(AU72*$AV$3,0)</f>
        <v>29560</v>
      </c>
      <c r="AW72" s="1391">
        <f t="shared" ref="AW72:AW75" si="90">AU72+AV72</f>
        <v>136663</v>
      </c>
      <c r="AX72" s="1394">
        <f t="shared" si="69"/>
        <v>316.858971</v>
      </c>
      <c r="AY72" s="1391">
        <f t="shared" si="70"/>
        <v>368186</v>
      </c>
      <c r="AZ72" s="1391">
        <f t="shared" si="71"/>
        <v>94309</v>
      </c>
      <c r="BA72" s="1717">
        <f t="shared" si="72"/>
        <v>462495</v>
      </c>
      <c r="BB72" s="1391"/>
      <c r="BC72" s="1724"/>
      <c r="BD72" s="679">
        <f t="shared" ref="BD72:BD75" si="91">E72+J72+L72+M72+Q72+AC72+AO72+BA72+BC72</f>
        <v>1111112</v>
      </c>
      <c r="BG72" s="610">
        <v>476</v>
      </c>
      <c r="BH72" s="678">
        <f t="shared" si="59"/>
        <v>114716</v>
      </c>
    </row>
    <row r="73" spans="1:60" ht="15" customHeight="1" x14ac:dyDescent="0.2">
      <c r="A73" s="112">
        <v>67</v>
      </c>
      <c r="B73" s="112">
        <v>67</v>
      </c>
      <c r="C73" s="190" t="s">
        <v>3</v>
      </c>
      <c r="D73" s="1353">
        <v>0</v>
      </c>
      <c r="E73" s="170">
        <f>ROUND($E$3*D73,0)</f>
        <v>0</v>
      </c>
      <c r="F73" s="1353"/>
      <c r="G73" s="667">
        <f>ROUND($G$3*F73,0)</f>
        <v>0</v>
      </c>
      <c r="H73" s="1353"/>
      <c r="I73" s="667">
        <f>ROUND($I$3*H73,0)</f>
        <v>0</v>
      </c>
      <c r="J73" s="1408">
        <f t="shared" si="60"/>
        <v>0</v>
      </c>
      <c r="K73" s="1357"/>
      <c r="L73" s="675">
        <v>94171</v>
      </c>
      <c r="M73" s="1433"/>
      <c r="N73" s="1353">
        <v>2487</v>
      </c>
      <c r="O73" s="686">
        <f>N73*$O$3</f>
        <v>174090</v>
      </c>
      <c r="P73" s="667"/>
      <c r="Q73" s="686">
        <f>O73+P73</f>
        <v>174090</v>
      </c>
      <c r="R73" s="1397">
        <v>418.21338900000001</v>
      </c>
      <c r="S73" s="1359">
        <f t="shared" si="61"/>
        <v>418213</v>
      </c>
      <c r="T73" s="1359">
        <f t="shared" si="62"/>
        <v>103717</v>
      </c>
      <c r="U73" s="1359">
        <f t="shared" si="73"/>
        <v>521930</v>
      </c>
      <c r="V73" s="1397">
        <v>170.66462999999999</v>
      </c>
      <c r="W73" s="1359">
        <f t="shared" si="63"/>
        <v>85332</v>
      </c>
      <c r="X73" s="1359">
        <f t="shared" si="64"/>
        <v>23552</v>
      </c>
      <c r="Y73" s="1359">
        <f t="shared" si="74"/>
        <v>108884</v>
      </c>
      <c r="Z73" s="1397">
        <f t="shared" si="65"/>
        <v>588.87801899999999</v>
      </c>
      <c r="AA73" s="1359">
        <f t="shared" si="66"/>
        <v>503545</v>
      </c>
      <c r="AB73" s="1359">
        <f t="shared" si="67"/>
        <v>127269</v>
      </c>
      <c r="AC73" s="1421">
        <f t="shared" si="68"/>
        <v>630814</v>
      </c>
      <c r="AD73" s="1397">
        <v>418.21338900000001</v>
      </c>
      <c r="AE73" s="1359">
        <f t="shared" si="75"/>
        <v>334571</v>
      </c>
      <c r="AF73" s="1359">
        <f t="shared" si="76"/>
        <v>82974</v>
      </c>
      <c r="AG73" s="1359">
        <f t="shared" si="77"/>
        <v>417545</v>
      </c>
      <c r="AH73" s="1397">
        <v>170.66462999999999</v>
      </c>
      <c r="AI73" s="1359">
        <f t="shared" si="78"/>
        <v>68266</v>
      </c>
      <c r="AJ73" s="1359">
        <f t="shared" si="79"/>
        <v>18841</v>
      </c>
      <c r="AK73" s="1359">
        <f t="shared" si="80"/>
        <v>87107</v>
      </c>
      <c r="AL73" s="1397">
        <f t="shared" si="81"/>
        <v>588.87801899999999</v>
      </c>
      <c r="AM73" s="1359">
        <f t="shared" si="82"/>
        <v>402837</v>
      </c>
      <c r="AN73" s="1359">
        <f t="shared" si="83"/>
        <v>101815</v>
      </c>
      <c r="AO73" s="1429">
        <f t="shared" si="84"/>
        <v>504652</v>
      </c>
      <c r="AP73" s="1397">
        <v>418.21338900000001</v>
      </c>
      <c r="AQ73" s="1359">
        <f t="shared" si="85"/>
        <v>627320</v>
      </c>
      <c r="AR73" s="1359">
        <f t="shared" si="86"/>
        <v>155575</v>
      </c>
      <c r="AS73" s="1359">
        <f t="shared" si="87"/>
        <v>782895</v>
      </c>
      <c r="AT73" s="1397">
        <v>170.66462999999999</v>
      </c>
      <c r="AU73" s="1359">
        <f t="shared" si="88"/>
        <v>127998</v>
      </c>
      <c r="AV73" s="1359">
        <f t="shared" si="89"/>
        <v>35327</v>
      </c>
      <c r="AW73" s="1359">
        <f t="shared" si="90"/>
        <v>163325</v>
      </c>
      <c r="AX73" s="1397">
        <f t="shared" si="69"/>
        <v>588.87801899999999</v>
      </c>
      <c r="AY73" s="1359">
        <f t="shared" si="70"/>
        <v>755318</v>
      </c>
      <c r="AZ73" s="1359">
        <f t="shared" si="71"/>
        <v>190902</v>
      </c>
      <c r="BA73" s="1720">
        <f t="shared" si="72"/>
        <v>946220</v>
      </c>
      <c r="BB73" s="1359"/>
      <c r="BC73" s="1727"/>
      <c r="BD73" s="688">
        <f t="shared" si="91"/>
        <v>2349947</v>
      </c>
      <c r="BG73" s="113">
        <v>1640</v>
      </c>
      <c r="BH73" s="687">
        <f t="shared" si="59"/>
        <v>395240</v>
      </c>
    </row>
    <row r="74" spans="1:60" ht="15" customHeight="1" x14ac:dyDescent="0.2">
      <c r="A74" s="622">
        <v>68</v>
      </c>
      <c r="B74" s="314">
        <v>68</v>
      </c>
      <c r="C74" s="611" t="s">
        <v>2</v>
      </c>
      <c r="D74" s="618">
        <v>0</v>
      </c>
      <c r="E74" s="623">
        <f>ROUND($E$3*D74,0)</f>
        <v>0</v>
      </c>
      <c r="F74" s="618"/>
      <c r="G74" s="665">
        <f>ROUND($G$3*F74,0)</f>
        <v>0</v>
      </c>
      <c r="H74" s="618"/>
      <c r="I74" s="665">
        <f>ROUND($I$3*H74,0)</f>
        <v>0</v>
      </c>
      <c r="J74" s="1406">
        <f t="shared" si="60"/>
        <v>0</v>
      </c>
      <c r="K74" s="1179"/>
      <c r="L74" s="669">
        <v>31631</v>
      </c>
      <c r="M74" s="1431"/>
      <c r="N74" s="618">
        <v>541</v>
      </c>
      <c r="O74" s="680">
        <f>N74*$O$3</f>
        <v>37870</v>
      </c>
      <c r="P74" s="665"/>
      <c r="Q74" s="680">
        <f>O74+P74</f>
        <v>37870</v>
      </c>
      <c r="R74" s="1395">
        <v>95.096829999999983</v>
      </c>
      <c r="S74" s="1358">
        <f t="shared" si="61"/>
        <v>95097</v>
      </c>
      <c r="T74" s="1358">
        <f t="shared" si="62"/>
        <v>23584</v>
      </c>
      <c r="U74" s="1358">
        <f t="shared" si="73"/>
        <v>118681</v>
      </c>
      <c r="V74" s="1395">
        <v>61.404119999999999</v>
      </c>
      <c r="W74" s="1358">
        <f t="shared" si="63"/>
        <v>30702</v>
      </c>
      <c r="X74" s="1358">
        <f t="shared" si="64"/>
        <v>8474</v>
      </c>
      <c r="Y74" s="1358">
        <f t="shared" si="74"/>
        <v>39176</v>
      </c>
      <c r="Z74" s="1395">
        <f t="shared" si="65"/>
        <v>156.50094999999999</v>
      </c>
      <c r="AA74" s="1358">
        <f t="shared" si="66"/>
        <v>125799</v>
      </c>
      <c r="AB74" s="1358">
        <f t="shared" si="67"/>
        <v>32058</v>
      </c>
      <c r="AC74" s="1422">
        <f t="shared" si="68"/>
        <v>157857</v>
      </c>
      <c r="AD74" s="1395">
        <v>95.096829999999983</v>
      </c>
      <c r="AE74" s="1358">
        <f t="shared" si="75"/>
        <v>76077</v>
      </c>
      <c r="AF74" s="1358">
        <f t="shared" si="76"/>
        <v>18867</v>
      </c>
      <c r="AG74" s="1358">
        <f t="shared" si="77"/>
        <v>94944</v>
      </c>
      <c r="AH74" s="1395">
        <v>61.404119999999999</v>
      </c>
      <c r="AI74" s="1358">
        <f t="shared" si="78"/>
        <v>24562</v>
      </c>
      <c r="AJ74" s="1358">
        <f t="shared" si="79"/>
        <v>6779</v>
      </c>
      <c r="AK74" s="1358">
        <f t="shared" si="80"/>
        <v>31341</v>
      </c>
      <c r="AL74" s="1395">
        <f t="shared" si="81"/>
        <v>156.50094999999999</v>
      </c>
      <c r="AM74" s="1358">
        <f t="shared" si="82"/>
        <v>100639</v>
      </c>
      <c r="AN74" s="1358">
        <f t="shared" si="83"/>
        <v>25646</v>
      </c>
      <c r="AO74" s="1426">
        <f t="shared" si="84"/>
        <v>126285</v>
      </c>
      <c r="AP74" s="1395">
        <v>95.096829999999983</v>
      </c>
      <c r="AQ74" s="1358">
        <f t="shared" si="85"/>
        <v>142645</v>
      </c>
      <c r="AR74" s="1358">
        <f t="shared" si="86"/>
        <v>35376</v>
      </c>
      <c r="AS74" s="1358">
        <f t="shared" si="87"/>
        <v>178021</v>
      </c>
      <c r="AT74" s="1395">
        <v>61.404119999999999</v>
      </c>
      <c r="AU74" s="1358">
        <f t="shared" si="88"/>
        <v>46053</v>
      </c>
      <c r="AV74" s="1358">
        <f t="shared" si="89"/>
        <v>12711</v>
      </c>
      <c r="AW74" s="1358">
        <f t="shared" si="90"/>
        <v>58764</v>
      </c>
      <c r="AX74" s="1395">
        <f t="shared" si="69"/>
        <v>156.50094999999999</v>
      </c>
      <c r="AY74" s="1358">
        <f t="shared" si="70"/>
        <v>188698</v>
      </c>
      <c r="AZ74" s="1358">
        <f t="shared" si="71"/>
        <v>48087</v>
      </c>
      <c r="BA74" s="1718">
        <f t="shared" si="72"/>
        <v>236785</v>
      </c>
      <c r="BB74" s="1358"/>
      <c r="BC74" s="1725"/>
      <c r="BD74" s="682">
        <f t="shared" si="91"/>
        <v>590428</v>
      </c>
      <c r="BG74" s="612">
        <v>398</v>
      </c>
      <c r="BH74" s="681">
        <f t="shared" si="59"/>
        <v>95918</v>
      </c>
    </row>
    <row r="75" spans="1:60" ht="15" customHeight="1" x14ac:dyDescent="0.2">
      <c r="A75" s="624">
        <v>69</v>
      </c>
      <c r="B75" s="625">
        <v>69</v>
      </c>
      <c r="C75" s="616" t="s">
        <v>91</v>
      </c>
      <c r="D75" s="619">
        <v>0</v>
      </c>
      <c r="E75" s="626">
        <f>ROUND($E$3*D75,0)</f>
        <v>0</v>
      </c>
      <c r="F75" s="619"/>
      <c r="G75" s="666">
        <f>ROUND($G$3*F75,0)</f>
        <v>0</v>
      </c>
      <c r="H75" s="619"/>
      <c r="I75" s="666">
        <f>ROUND($I$3*H75,0)</f>
        <v>0</v>
      </c>
      <c r="J75" s="1407">
        <f t="shared" si="60"/>
        <v>0</v>
      </c>
      <c r="K75" s="1356"/>
      <c r="L75" s="671">
        <v>199910</v>
      </c>
      <c r="M75" s="1432"/>
      <c r="N75" s="619">
        <v>2259</v>
      </c>
      <c r="O75" s="683">
        <f>N75*$O$3</f>
        <v>158130</v>
      </c>
      <c r="P75" s="666"/>
      <c r="Q75" s="683">
        <f>O75+P75</f>
        <v>158130</v>
      </c>
      <c r="R75" s="1396">
        <v>361.30159900000007</v>
      </c>
      <c r="S75" s="1392">
        <f t="shared" si="61"/>
        <v>361302</v>
      </c>
      <c r="T75" s="1392">
        <f t="shared" si="62"/>
        <v>89603</v>
      </c>
      <c r="U75" s="1392">
        <f t="shared" si="73"/>
        <v>450905</v>
      </c>
      <c r="V75" s="1396">
        <v>116.43132</v>
      </c>
      <c r="W75" s="1392">
        <f t="shared" si="63"/>
        <v>58216</v>
      </c>
      <c r="X75" s="1392">
        <f t="shared" si="64"/>
        <v>16068</v>
      </c>
      <c r="Y75" s="1392">
        <f t="shared" si="74"/>
        <v>74284</v>
      </c>
      <c r="Z75" s="1396">
        <f t="shared" si="65"/>
        <v>477.73291900000004</v>
      </c>
      <c r="AA75" s="1392">
        <f t="shared" si="66"/>
        <v>419518</v>
      </c>
      <c r="AB75" s="1392">
        <f t="shared" si="67"/>
        <v>105671</v>
      </c>
      <c r="AC75" s="1423">
        <f t="shared" si="68"/>
        <v>525189</v>
      </c>
      <c r="AD75" s="1396">
        <v>361.30159900000007</v>
      </c>
      <c r="AE75" s="1392">
        <f t="shared" si="75"/>
        <v>289041</v>
      </c>
      <c r="AF75" s="1392">
        <f t="shared" si="76"/>
        <v>71682</v>
      </c>
      <c r="AG75" s="1392">
        <f t="shared" si="77"/>
        <v>360723</v>
      </c>
      <c r="AH75" s="1396">
        <v>116.43132</v>
      </c>
      <c r="AI75" s="1392">
        <f t="shared" si="78"/>
        <v>46573</v>
      </c>
      <c r="AJ75" s="1392">
        <f t="shared" si="79"/>
        <v>12854</v>
      </c>
      <c r="AK75" s="1392">
        <f t="shared" si="80"/>
        <v>59427</v>
      </c>
      <c r="AL75" s="1396">
        <f t="shared" si="81"/>
        <v>477.73291900000004</v>
      </c>
      <c r="AM75" s="1392">
        <f t="shared" si="82"/>
        <v>335614</v>
      </c>
      <c r="AN75" s="1392">
        <f t="shared" si="83"/>
        <v>84536</v>
      </c>
      <c r="AO75" s="1427">
        <f t="shared" si="84"/>
        <v>420150</v>
      </c>
      <c r="AP75" s="1396">
        <v>361.30159900000007</v>
      </c>
      <c r="AQ75" s="1392">
        <f t="shared" si="85"/>
        <v>541952</v>
      </c>
      <c r="AR75" s="1392">
        <f t="shared" si="86"/>
        <v>134404</v>
      </c>
      <c r="AS75" s="1392">
        <f t="shared" si="87"/>
        <v>676356</v>
      </c>
      <c r="AT75" s="1396">
        <v>116.43132</v>
      </c>
      <c r="AU75" s="1392">
        <f t="shared" si="88"/>
        <v>87323</v>
      </c>
      <c r="AV75" s="1392">
        <f t="shared" si="89"/>
        <v>24101</v>
      </c>
      <c r="AW75" s="1392">
        <f t="shared" si="90"/>
        <v>111424</v>
      </c>
      <c r="AX75" s="1396">
        <f t="shared" si="69"/>
        <v>477.73291900000004</v>
      </c>
      <c r="AY75" s="1392">
        <f t="shared" si="70"/>
        <v>629275</v>
      </c>
      <c r="AZ75" s="1392">
        <f t="shared" si="71"/>
        <v>158505</v>
      </c>
      <c r="BA75" s="1719">
        <f t="shared" si="72"/>
        <v>787780</v>
      </c>
      <c r="BB75" s="1722"/>
      <c r="BC75" s="1726"/>
      <c r="BD75" s="685">
        <f t="shared" si="91"/>
        <v>2091159</v>
      </c>
      <c r="BG75" s="617">
        <v>1488</v>
      </c>
      <c r="BH75" s="684">
        <f>IF(AND(BH$3*BG75&lt;25000,$BG75&gt;0),25000,BH$3*BG75)</f>
        <v>358608</v>
      </c>
    </row>
    <row r="76" spans="1:60" s="171" customFormat="1" ht="15" customHeight="1" thickBot="1" x14ac:dyDescent="0.25">
      <c r="A76" s="627"/>
      <c r="B76" s="628"/>
      <c r="C76" s="1354" t="s">
        <v>262</v>
      </c>
      <c r="D76" s="629">
        <f t="shared" ref="D76:BD76" si="92">SUM(D7:D75)</f>
        <v>190</v>
      </c>
      <c r="E76" s="662">
        <f t="shared" si="92"/>
        <v>3990000</v>
      </c>
      <c r="F76" s="629">
        <f t="shared" si="92"/>
        <v>0</v>
      </c>
      <c r="G76" s="668">
        <f t="shared" si="92"/>
        <v>0</v>
      </c>
      <c r="H76" s="629">
        <f t="shared" si="92"/>
        <v>0</v>
      </c>
      <c r="I76" s="668">
        <f t="shared" si="92"/>
        <v>0</v>
      </c>
      <c r="J76" s="1409">
        <f t="shared" si="92"/>
        <v>0</v>
      </c>
      <c r="K76" s="1176">
        <f t="shared" ref="K76" si="93">SUM(K7:K75)</f>
        <v>0</v>
      </c>
      <c r="L76" s="676">
        <f>SUM(L7:L75)</f>
        <v>16528620</v>
      </c>
      <c r="M76" s="1434">
        <f t="shared" si="92"/>
        <v>0</v>
      </c>
      <c r="N76" s="629">
        <f t="shared" si="92"/>
        <v>284981</v>
      </c>
      <c r="O76" s="689">
        <f t="shared" si="92"/>
        <v>19948670</v>
      </c>
      <c r="P76" s="668">
        <f t="shared" si="92"/>
        <v>0</v>
      </c>
      <c r="Q76" s="689">
        <f t="shared" si="92"/>
        <v>19948670</v>
      </c>
      <c r="R76" s="1398">
        <f t="shared" ref="R76:AC76" si="94">SUM(R7:R75)</f>
        <v>57196.879923000015</v>
      </c>
      <c r="S76" s="1360">
        <f t="shared" si="94"/>
        <v>57196880</v>
      </c>
      <c r="T76" s="1360">
        <f t="shared" si="94"/>
        <v>14184823</v>
      </c>
      <c r="U76" s="1360">
        <f t="shared" si="94"/>
        <v>71381703</v>
      </c>
      <c r="V76" s="1398">
        <f t="shared" si="94"/>
        <v>36226.423700000014</v>
      </c>
      <c r="W76" s="1360">
        <f t="shared" si="94"/>
        <v>18113208</v>
      </c>
      <c r="X76" s="1360">
        <f t="shared" si="94"/>
        <v>4999243</v>
      </c>
      <c r="Y76" s="1360">
        <f t="shared" si="94"/>
        <v>23112451</v>
      </c>
      <c r="Z76" s="1398">
        <f t="shared" si="94"/>
        <v>93423.303623</v>
      </c>
      <c r="AA76" s="1360">
        <f t="shared" si="94"/>
        <v>75310088</v>
      </c>
      <c r="AB76" s="1360">
        <f t="shared" si="94"/>
        <v>19184066</v>
      </c>
      <c r="AC76" s="1424">
        <f t="shared" si="94"/>
        <v>94494154</v>
      </c>
      <c r="AD76" s="1398">
        <f t="shared" si="92"/>
        <v>57196.879923000015</v>
      </c>
      <c r="AE76" s="1360">
        <f t="shared" si="92"/>
        <v>45757500</v>
      </c>
      <c r="AF76" s="1360">
        <f t="shared" si="92"/>
        <v>11347862</v>
      </c>
      <c r="AG76" s="1360">
        <f t="shared" si="92"/>
        <v>57105362</v>
      </c>
      <c r="AH76" s="1398">
        <f t="shared" si="92"/>
        <v>36226.423700000014</v>
      </c>
      <c r="AI76" s="1360">
        <f t="shared" si="92"/>
        <v>14490574</v>
      </c>
      <c r="AJ76" s="1360">
        <f t="shared" si="92"/>
        <v>3999400</v>
      </c>
      <c r="AK76" s="1360">
        <f t="shared" si="92"/>
        <v>18489974</v>
      </c>
      <c r="AL76" s="1398">
        <f t="shared" si="92"/>
        <v>93423.303623</v>
      </c>
      <c r="AM76" s="1360">
        <f t="shared" si="92"/>
        <v>60248074</v>
      </c>
      <c r="AN76" s="1360">
        <f t="shared" si="92"/>
        <v>15347262</v>
      </c>
      <c r="AO76" s="1428">
        <f t="shared" si="92"/>
        <v>75595336</v>
      </c>
      <c r="AP76" s="1398">
        <f t="shared" ref="AP76:BA76" si="95">SUM(AP7:AP75)</f>
        <v>57196.879923000015</v>
      </c>
      <c r="AQ76" s="1360">
        <f t="shared" si="95"/>
        <v>85795318</v>
      </c>
      <c r="AR76" s="1360">
        <f t="shared" si="95"/>
        <v>21277245</v>
      </c>
      <c r="AS76" s="1360">
        <f t="shared" si="95"/>
        <v>107072563</v>
      </c>
      <c r="AT76" s="1398">
        <f t="shared" si="95"/>
        <v>36226.423700000014</v>
      </c>
      <c r="AU76" s="1360">
        <f t="shared" si="95"/>
        <v>27169817</v>
      </c>
      <c r="AV76" s="1360">
        <f t="shared" si="95"/>
        <v>7498868</v>
      </c>
      <c r="AW76" s="1360">
        <f t="shared" si="95"/>
        <v>34668685</v>
      </c>
      <c r="AX76" s="1398">
        <f t="shared" si="95"/>
        <v>93423.303623</v>
      </c>
      <c r="AY76" s="1360">
        <f t="shared" si="95"/>
        <v>112965135</v>
      </c>
      <c r="AZ76" s="1360">
        <f t="shared" si="95"/>
        <v>28776113</v>
      </c>
      <c r="BA76" s="1721">
        <f t="shared" si="95"/>
        <v>141741248</v>
      </c>
      <c r="BB76" s="1723"/>
      <c r="BC76" s="1728"/>
      <c r="BD76" s="691">
        <f t="shared" si="92"/>
        <v>352298028</v>
      </c>
      <c r="BE76"/>
      <c r="BF76"/>
      <c r="BG76" s="629">
        <f>SUM(BG7:BG75)</f>
        <v>190609</v>
      </c>
      <c r="BH76" s="690">
        <f>SUM(BH7:BH75)</f>
        <v>45936769</v>
      </c>
    </row>
    <row r="77" spans="1:60" s="90" customFormat="1" ht="6.75" customHeight="1" thickTop="1" x14ac:dyDescent="0.2">
      <c r="A77" s="745"/>
      <c r="B77" s="746"/>
      <c r="C77" s="757"/>
      <c r="D77" s="748"/>
      <c r="E77" s="752"/>
      <c r="F77" s="748"/>
      <c r="G77" s="749"/>
      <c r="H77" s="758"/>
      <c r="I77" s="749"/>
      <c r="J77" s="749"/>
      <c r="K77" s="1177"/>
      <c r="L77" s="752"/>
      <c r="M77" s="752"/>
      <c r="N77" s="748"/>
      <c r="O77" s="752"/>
      <c r="P77" s="749"/>
      <c r="Q77" s="752"/>
      <c r="R77" s="1399"/>
      <c r="S77" s="753"/>
      <c r="T77" s="753"/>
      <c r="U77" s="753"/>
      <c r="V77" s="1399"/>
      <c r="W77" s="753"/>
      <c r="X77" s="753"/>
      <c r="Y77" s="753"/>
      <c r="Z77" s="1399"/>
      <c r="AA77" s="753"/>
      <c r="AB77" s="753"/>
      <c r="AC77" s="752"/>
      <c r="AD77" s="1399"/>
      <c r="AE77" s="753"/>
      <c r="AF77" s="753"/>
      <c r="AG77" s="753"/>
      <c r="AH77" s="1399"/>
      <c r="AI77" s="753"/>
      <c r="AJ77" s="753"/>
      <c r="AK77" s="753"/>
      <c r="AL77" s="1399"/>
      <c r="AM77" s="753"/>
      <c r="AN77" s="753"/>
      <c r="AO77" s="753"/>
      <c r="AP77" s="1399"/>
      <c r="AQ77" s="753"/>
      <c r="AR77" s="753"/>
      <c r="AS77" s="753"/>
      <c r="AT77" s="1399"/>
      <c r="AU77" s="753"/>
      <c r="AV77" s="753"/>
      <c r="AW77" s="753"/>
      <c r="AX77" s="1399"/>
      <c r="AY77" s="753"/>
      <c r="AZ77" s="753"/>
      <c r="BA77" s="753"/>
      <c r="BB77" s="753"/>
      <c r="BC77" s="753"/>
      <c r="BD77" s="752"/>
      <c r="BE77"/>
      <c r="BF77"/>
      <c r="BG77" s="748"/>
      <c r="BH77" s="753"/>
    </row>
    <row r="78" spans="1:60" s="90" customFormat="1" ht="15" customHeight="1" x14ac:dyDescent="0.2">
      <c r="A78" s="607">
        <v>318</v>
      </c>
      <c r="B78" s="608">
        <v>318001</v>
      </c>
      <c r="C78" s="609" t="s">
        <v>258</v>
      </c>
      <c r="D78" s="620">
        <v>0</v>
      </c>
      <c r="E78" s="659">
        <f t="shared" ref="E78:E84" si="96">ROUND($E$3*D78,0)</f>
        <v>0</v>
      </c>
      <c r="F78" s="620"/>
      <c r="G78" s="664">
        <f t="shared" ref="G78:G84" si="97">ROUND($G$3*F78,0)</f>
        <v>0</v>
      </c>
      <c r="H78" s="620"/>
      <c r="I78" s="664">
        <f t="shared" ref="I78:I84" si="98">ROUND($I$3*H78,0)</f>
        <v>0</v>
      </c>
      <c r="J78" s="1405">
        <f t="shared" ref="J78:J84" si="99">G78+I78</f>
        <v>0</v>
      </c>
      <c r="K78" s="1355"/>
      <c r="L78" s="673">
        <v>14641</v>
      </c>
      <c r="M78" s="1430"/>
      <c r="N78" s="620">
        <v>695</v>
      </c>
      <c r="O78" s="677">
        <f t="shared" ref="O78:O84" si="100">N78*$O$3</f>
        <v>48650</v>
      </c>
      <c r="P78" s="664"/>
      <c r="Q78" s="677">
        <f t="shared" ref="Q78:Q84" si="101">O78+P78</f>
        <v>48650</v>
      </c>
      <c r="R78" s="1394">
        <v>69.150569999999959</v>
      </c>
      <c r="S78" s="1391">
        <f t="shared" ref="S78:S84" si="102">ROUND(R78*$S$3,0)</f>
        <v>69151</v>
      </c>
      <c r="T78" s="1391">
        <f t="shared" ref="T78:T84" si="103">ROUND(S78*$T$3,0)</f>
        <v>17149</v>
      </c>
      <c r="U78" s="1391">
        <f t="shared" ref="U78:U84" si="104">S78+T78</f>
        <v>86300</v>
      </c>
      <c r="V78" s="1394">
        <v>8</v>
      </c>
      <c r="W78" s="1391">
        <f t="shared" ref="W78:W84" si="105">ROUND(V78*$W$3,0)</f>
        <v>4000</v>
      </c>
      <c r="X78" s="1391">
        <f t="shared" ref="X78:X84" si="106">ROUND(W78*$X$3,0)</f>
        <v>1104</v>
      </c>
      <c r="Y78" s="1391">
        <f t="shared" ref="Y78:Y84" si="107">W78+X78</f>
        <v>5104</v>
      </c>
      <c r="Z78" s="1394">
        <f t="shared" ref="Z78:Z84" si="108">R78+V78</f>
        <v>77.150569999999959</v>
      </c>
      <c r="AA78" s="1391">
        <f t="shared" ref="AA78:AA84" si="109">S78+W78</f>
        <v>73151</v>
      </c>
      <c r="AB78" s="1391">
        <f t="shared" ref="AB78:AB84" si="110">T78+X78</f>
        <v>18253</v>
      </c>
      <c r="AC78" s="674">
        <f t="shared" ref="AC78:AC84" si="111">U78+Y78</f>
        <v>91404</v>
      </c>
      <c r="AD78" s="1394">
        <v>69.150569999999959</v>
      </c>
      <c r="AE78" s="1391">
        <f t="shared" ref="AE78:AE84" si="112">ROUND(AD78*$AE$3,0)</f>
        <v>55320</v>
      </c>
      <c r="AF78" s="1391">
        <f t="shared" ref="AF78:AF84" si="113">ROUND(AE78*$AF$3,0)</f>
        <v>13719</v>
      </c>
      <c r="AG78" s="1391">
        <f t="shared" ref="AG78:AG84" si="114">AE78+AF78</f>
        <v>69039</v>
      </c>
      <c r="AH78" s="1394">
        <v>8</v>
      </c>
      <c r="AI78" s="1391">
        <f t="shared" ref="AI78:AI84" si="115">ROUND(AH78*$AI$3,0)</f>
        <v>3200</v>
      </c>
      <c r="AJ78" s="1391">
        <f t="shared" ref="AJ78:AJ84" si="116">ROUND(AI78*$AJ$3,0)</f>
        <v>883</v>
      </c>
      <c r="AK78" s="1391">
        <f t="shared" ref="AK78:AK84" si="117">AI78+AJ78</f>
        <v>4083</v>
      </c>
      <c r="AL78" s="1394">
        <f t="shared" ref="AL78:AL84" si="118">AD78+AH78</f>
        <v>77.150569999999959</v>
      </c>
      <c r="AM78" s="1391">
        <f t="shared" ref="AM78:AM84" si="119">AE78+AI78</f>
        <v>58520</v>
      </c>
      <c r="AN78" s="1391">
        <f t="shared" ref="AN78:AN84" si="120">AF78+AJ78</f>
        <v>14602</v>
      </c>
      <c r="AO78" s="1425">
        <f t="shared" ref="AO78:AO84" si="121">AG78+AK78</f>
        <v>73122</v>
      </c>
      <c r="AP78" s="1394">
        <v>69.150569999999959</v>
      </c>
      <c r="AQ78" s="1391">
        <f t="shared" ref="AQ78:AQ84" si="122">ROUND(AP78*$AQ$3,0)</f>
        <v>103726</v>
      </c>
      <c r="AR78" s="1391">
        <f t="shared" ref="AR78:AR84" si="123">ROUND(AQ78*$AR$3,0)</f>
        <v>25724</v>
      </c>
      <c r="AS78" s="1391">
        <f t="shared" ref="AS78:AS84" si="124">AQ78+AR78</f>
        <v>129450</v>
      </c>
      <c r="AT78" s="1394">
        <v>8</v>
      </c>
      <c r="AU78" s="1391">
        <f t="shared" ref="AU78:AU84" si="125">ROUND(AT78*$AU$3,0)</f>
        <v>6000</v>
      </c>
      <c r="AV78" s="1391">
        <f t="shared" ref="AV78:AV84" si="126">ROUND(AU78*$AV$3,0)</f>
        <v>1656</v>
      </c>
      <c r="AW78" s="1391">
        <f t="shared" ref="AW78:AW84" si="127">AU78+AV78</f>
        <v>7656</v>
      </c>
      <c r="AX78" s="1394">
        <f t="shared" ref="AX78:AX84" si="128">AP78+AT78</f>
        <v>77.150569999999959</v>
      </c>
      <c r="AY78" s="1391">
        <f t="shared" ref="AY78:AY84" si="129">AQ78+AU78</f>
        <v>109726</v>
      </c>
      <c r="AZ78" s="1391">
        <f t="shared" ref="AZ78:AZ84" si="130">AR78+AV78</f>
        <v>27380</v>
      </c>
      <c r="BA78" s="1717">
        <f t="shared" ref="BA78:BA84" si="131">AS78+AW78</f>
        <v>137106</v>
      </c>
      <c r="BB78" s="1391"/>
      <c r="BC78" s="1724"/>
      <c r="BD78" s="679">
        <f t="shared" ref="BD78:BD84" si="132">E78+J78+L78+M78+Q78+AC78+AO78+BA78+BC78</f>
        <v>364923</v>
      </c>
      <c r="BE78"/>
      <c r="BF78"/>
      <c r="BG78" s="610">
        <v>483</v>
      </c>
      <c r="BH78" s="678">
        <f t="shared" ref="BH78:BH84" si="133">IF(AND(BH$3*BG78&lt;10000,$BG78&gt;0),10000,BH$3*BG78)</f>
        <v>116403</v>
      </c>
    </row>
    <row r="79" spans="1:60" s="90" customFormat="1" ht="15" customHeight="1" x14ac:dyDescent="0.2">
      <c r="A79" s="613">
        <v>319</v>
      </c>
      <c r="B79" s="313">
        <v>319001</v>
      </c>
      <c r="C79" s="611" t="s">
        <v>259</v>
      </c>
      <c r="D79" s="618">
        <v>0</v>
      </c>
      <c r="E79" s="660">
        <f t="shared" si="96"/>
        <v>0</v>
      </c>
      <c r="F79" s="618"/>
      <c r="G79" s="665">
        <f t="shared" si="97"/>
        <v>0</v>
      </c>
      <c r="H79" s="618"/>
      <c r="I79" s="665">
        <f t="shared" si="98"/>
        <v>0</v>
      </c>
      <c r="J79" s="1406">
        <f t="shared" si="99"/>
        <v>0</v>
      </c>
      <c r="K79" s="1179"/>
      <c r="L79" s="669">
        <v>10000</v>
      </c>
      <c r="M79" s="1431"/>
      <c r="N79" s="618">
        <v>336</v>
      </c>
      <c r="O79" s="680">
        <f t="shared" si="100"/>
        <v>23520</v>
      </c>
      <c r="P79" s="665"/>
      <c r="Q79" s="680">
        <f t="shared" si="101"/>
        <v>23520</v>
      </c>
      <c r="R79" s="1395">
        <v>27.53302</v>
      </c>
      <c r="S79" s="1358">
        <f t="shared" si="102"/>
        <v>27533</v>
      </c>
      <c r="T79" s="1358">
        <f t="shared" si="103"/>
        <v>6828</v>
      </c>
      <c r="U79" s="1358">
        <f t="shared" si="104"/>
        <v>34361</v>
      </c>
      <c r="V79" s="1395">
        <v>3</v>
      </c>
      <c r="W79" s="1358">
        <f t="shared" si="105"/>
        <v>1500</v>
      </c>
      <c r="X79" s="1358">
        <f t="shared" si="106"/>
        <v>414</v>
      </c>
      <c r="Y79" s="1358">
        <f t="shared" si="107"/>
        <v>1914</v>
      </c>
      <c r="Z79" s="1395">
        <f t="shared" si="108"/>
        <v>30.53302</v>
      </c>
      <c r="AA79" s="1358">
        <f t="shared" si="109"/>
        <v>29033</v>
      </c>
      <c r="AB79" s="1358">
        <f t="shared" si="110"/>
        <v>7242</v>
      </c>
      <c r="AC79" s="670">
        <f t="shared" si="111"/>
        <v>36275</v>
      </c>
      <c r="AD79" s="1395">
        <v>27.53302</v>
      </c>
      <c r="AE79" s="1358">
        <f t="shared" si="112"/>
        <v>22026</v>
      </c>
      <c r="AF79" s="1358">
        <f t="shared" si="113"/>
        <v>5462</v>
      </c>
      <c r="AG79" s="1358">
        <f t="shared" si="114"/>
        <v>27488</v>
      </c>
      <c r="AH79" s="1395">
        <v>3</v>
      </c>
      <c r="AI79" s="1358">
        <f t="shared" si="115"/>
        <v>1200</v>
      </c>
      <c r="AJ79" s="1358">
        <f t="shared" si="116"/>
        <v>331</v>
      </c>
      <c r="AK79" s="1358">
        <f t="shared" si="117"/>
        <v>1531</v>
      </c>
      <c r="AL79" s="1395">
        <f t="shared" si="118"/>
        <v>30.53302</v>
      </c>
      <c r="AM79" s="1358">
        <f t="shared" si="119"/>
        <v>23226</v>
      </c>
      <c r="AN79" s="1358">
        <f t="shared" si="120"/>
        <v>5793</v>
      </c>
      <c r="AO79" s="1426">
        <f t="shared" si="121"/>
        <v>29019</v>
      </c>
      <c r="AP79" s="1395">
        <v>27.53302</v>
      </c>
      <c r="AQ79" s="1358">
        <f t="shared" si="122"/>
        <v>41300</v>
      </c>
      <c r="AR79" s="1358">
        <f t="shared" si="123"/>
        <v>10242</v>
      </c>
      <c r="AS79" s="1358">
        <f t="shared" si="124"/>
        <v>51542</v>
      </c>
      <c r="AT79" s="1395">
        <v>3</v>
      </c>
      <c r="AU79" s="1358">
        <f t="shared" si="125"/>
        <v>2250</v>
      </c>
      <c r="AV79" s="1358">
        <f t="shared" si="126"/>
        <v>621</v>
      </c>
      <c r="AW79" s="1358">
        <f t="shared" si="127"/>
        <v>2871</v>
      </c>
      <c r="AX79" s="1395">
        <f t="shared" si="128"/>
        <v>30.53302</v>
      </c>
      <c r="AY79" s="1358">
        <f t="shared" si="129"/>
        <v>43550</v>
      </c>
      <c r="AZ79" s="1358">
        <f t="shared" si="130"/>
        <v>10863</v>
      </c>
      <c r="BA79" s="1718">
        <f t="shared" si="131"/>
        <v>54413</v>
      </c>
      <c r="BB79" s="1358"/>
      <c r="BC79" s="1725"/>
      <c r="BD79" s="682">
        <f t="shared" si="132"/>
        <v>153227</v>
      </c>
      <c r="BE79"/>
      <c r="BF79"/>
      <c r="BG79" s="612">
        <v>244</v>
      </c>
      <c r="BH79" s="681">
        <f t="shared" si="133"/>
        <v>58804</v>
      </c>
    </row>
    <row r="80" spans="1:60" ht="15" customHeight="1" x14ac:dyDescent="0.2">
      <c r="A80" s="613">
        <v>302006</v>
      </c>
      <c r="B80" s="313">
        <v>302006</v>
      </c>
      <c r="C80" s="611" t="s">
        <v>378</v>
      </c>
      <c r="D80" s="618">
        <v>0</v>
      </c>
      <c r="E80" s="660">
        <f t="shared" si="96"/>
        <v>0</v>
      </c>
      <c r="F80" s="618"/>
      <c r="G80" s="665">
        <f t="shared" si="97"/>
        <v>0</v>
      </c>
      <c r="H80" s="618"/>
      <c r="I80" s="665">
        <f t="shared" si="98"/>
        <v>0</v>
      </c>
      <c r="J80" s="1406">
        <f t="shared" si="99"/>
        <v>0</v>
      </c>
      <c r="K80" s="1179"/>
      <c r="L80" s="669">
        <v>10000</v>
      </c>
      <c r="M80" s="1431"/>
      <c r="N80" s="618">
        <v>289</v>
      </c>
      <c r="O80" s="680">
        <f t="shared" si="100"/>
        <v>20230</v>
      </c>
      <c r="P80" s="665"/>
      <c r="Q80" s="680">
        <f t="shared" si="101"/>
        <v>20230</v>
      </c>
      <c r="R80" s="1395">
        <v>48.074419999999989</v>
      </c>
      <c r="S80" s="1358">
        <f t="shared" si="102"/>
        <v>48074</v>
      </c>
      <c r="T80" s="1358">
        <f t="shared" si="103"/>
        <v>11922</v>
      </c>
      <c r="U80" s="1358">
        <f t="shared" si="104"/>
        <v>59996</v>
      </c>
      <c r="V80" s="1395">
        <v>29.564860000000003</v>
      </c>
      <c r="W80" s="1358">
        <f t="shared" si="105"/>
        <v>14782</v>
      </c>
      <c r="X80" s="1358">
        <f t="shared" si="106"/>
        <v>4080</v>
      </c>
      <c r="Y80" s="1358">
        <f t="shared" si="107"/>
        <v>18862</v>
      </c>
      <c r="Z80" s="1395">
        <f t="shared" si="108"/>
        <v>77.639279999999985</v>
      </c>
      <c r="AA80" s="1358">
        <f t="shared" si="109"/>
        <v>62856</v>
      </c>
      <c r="AB80" s="1358">
        <f t="shared" si="110"/>
        <v>16002</v>
      </c>
      <c r="AC80" s="670">
        <f t="shared" si="111"/>
        <v>78858</v>
      </c>
      <c r="AD80" s="1395">
        <v>48.074419999999989</v>
      </c>
      <c r="AE80" s="1358">
        <f t="shared" si="112"/>
        <v>38460</v>
      </c>
      <c r="AF80" s="1358">
        <f t="shared" si="113"/>
        <v>9538</v>
      </c>
      <c r="AG80" s="1358">
        <f t="shared" si="114"/>
        <v>47998</v>
      </c>
      <c r="AH80" s="1395">
        <v>29.564860000000003</v>
      </c>
      <c r="AI80" s="1358">
        <f t="shared" si="115"/>
        <v>11826</v>
      </c>
      <c r="AJ80" s="1358">
        <f t="shared" si="116"/>
        <v>3264</v>
      </c>
      <c r="AK80" s="1358">
        <f t="shared" si="117"/>
        <v>15090</v>
      </c>
      <c r="AL80" s="1395">
        <f t="shared" si="118"/>
        <v>77.639279999999985</v>
      </c>
      <c r="AM80" s="1358">
        <f t="shared" si="119"/>
        <v>50286</v>
      </c>
      <c r="AN80" s="1358">
        <f t="shared" si="120"/>
        <v>12802</v>
      </c>
      <c r="AO80" s="1426">
        <f t="shared" si="121"/>
        <v>63088</v>
      </c>
      <c r="AP80" s="1395">
        <v>48.074419999999989</v>
      </c>
      <c r="AQ80" s="1358">
        <f t="shared" si="122"/>
        <v>72112</v>
      </c>
      <c r="AR80" s="1358">
        <f t="shared" si="123"/>
        <v>17884</v>
      </c>
      <c r="AS80" s="1358">
        <f t="shared" si="124"/>
        <v>89996</v>
      </c>
      <c r="AT80" s="1395">
        <v>29.564860000000003</v>
      </c>
      <c r="AU80" s="1358">
        <f t="shared" si="125"/>
        <v>22174</v>
      </c>
      <c r="AV80" s="1358">
        <f t="shared" si="126"/>
        <v>6120</v>
      </c>
      <c r="AW80" s="1358">
        <f t="shared" si="127"/>
        <v>28294</v>
      </c>
      <c r="AX80" s="1395">
        <f t="shared" si="128"/>
        <v>77.639279999999985</v>
      </c>
      <c r="AY80" s="1358">
        <f t="shared" si="129"/>
        <v>94286</v>
      </c>
      <c r="AZ80" s="1358">
        <f t="shared" si="130"/>
        <v>24004</v>
      </c>
      <c r="BA80" s="1718">
        <f t="shared" si="131"/>
        <v>118290</v>
      </c>
      <c r="BB80" s="1358"/>
      <c r="BC80" s="1725"/>
      <c r="BD80" s="682">
        <f t="shared" si="132"/>
        <v>290466</v>
      </c>
      <c r="BG80" s="612">
        <v>316</v>
      </c>
      <c r="BH80" s="681">
        <f t="shared" si="133"/>
        <v>76156</v>
      </c>
    </row>
    <row r="81" spans="1:60" ht="15" customHeight="1" x14ac:dyDescent="0.2">
      <c r="A81" s="613">
        <v>334001</v>
      </c>
      <c r="B81" s="313">
        <v>334001</v>
      </c>
      <c r="C81" s="611" t="s">
        <v>374</v>
      </c>
      <c r="D81" s="618">
        <v>0</v>
      </c>
      <c r="E81" s="660">
        <f t="shared" si="96"/>
        <v>0</v>
      </c>
      <c r="F81" s="618"/>
      <c r="G81" s="665">
        <f t="shared" si="97"/>
        <v>0</v>
      </c>
      <c r="H81" s="618"/>
      <c r="I81" s="665">
        <f t="shared" si="98"/>
        <v>0</v>
      </c>
      <c r="J81" s="1406">
        <f t="shared" si="99"/>
        <v>0</v>
      </c>
      <c r="K81" s="1179"/>
      <c r="L81" s="669">
        <v>10000</v>
      </c>
      <c r="M81" s="1431"/>
      <c r="N81" s="618">
        <v>227</v>
      </c>
      <c r="O81" s="680">
        <f t="shared" si="100"/>
        <v>15890</v>
      </c>
      <c r="P81" s="665"/>
      <c r="Q81" s="680">
        <f t="shared" si="101"/>
        <v>15890</v>
      </c>
      <c r="R81" s="1395">
        <v>69.084170000000029</v>
      </c>
      <c r="S81" s="1358">
        <f t="shared" si="102"/>
        <v>69084</v>
      </c>
      <c r="T81" s="1358">
        <f t="shared" si="103"/>
        <v>17133</v>
      </c>
      <c r="U81" s="1358">
        <f t="shared" si="104"/>
        <v>86217</v>
      </c>
      <c r="V81" s="1395">
        <v>9.4051000000000009</v>
      </c>
      <c r="W81" s="1358">
        <f t="shared" si="105"/>
        <v>4703</v>
      </c>
      <c r="X81" s="1358">
        <f t="shared" si="106"/>
        <v>1298</v>
      </c>
      <c r="Y81" s="1358">
        <f t="shared" si="107"/>
        <v>6001</v>
      </c>
      <c r="Z81" s="1395">
        <f t="shared" si="108"/>
        <v>78.489270000000033</v>
      </c>
      <c r="AA81" s="1358">
        <f t="shared" si="109"/>
        <v>73787</v>
      </c>
      <c r="AB81" s="1358">
        <f t="shared" si="110"/>
        <v>18431</v>
      </c>
      <c r="AC81" s="670">
        <f t="shared" si="111"/>
        <v>92218</v>
      </c>
      <c r="AD81" s="1395">
        <v>69.084170000000029</v>
      </c>
      <c r="AE81" s="1358">
        <f t="shared" si="112"/>
        <v>55267</v>
      </c>
      <c r="AF81" s="1358">
        <f t="shared" si="113"/>
        <v>13706</v>
      </c>
      <c r="AG81" s="1358">
        <f t="shared" si="114"/>
        <v>68973</v>
      </c>
      <c r="AH81" s="1395">
        <v>9.4051000000000009</v>
      </c>
      <c r="AI81" s="1358">
        <f t="shared" si="115"/>
        <v>3762</v>
      </c>
      <c r="AJ81" s="1358">
        <f t="shared" si="116"/>
        <v>1038</v>
      </c>
      <c r="AK81" s="1358">
        <f t="shared" si="117"/>
        <v>4800</v>
      </c>
      <c r="AL81" s="1395">
        <f t="shared" si="118"/>
        <v>78.489270000000033</v>
      </c>
      <c r="AM81" s="1358">
        <f t="shared" si="119"/>
        <v>59029</v>
      </c>
      <c r="AN81" s="1358">
        <f t="shared" si="120"/>
        <v>14744</v>
      </c>
      <c r="AO81" s="1426">
        <f t="shared" si="121"/>
        <v>73773</v>
      </c>
      <c r="AP81" s="1395">
        <v>69.084170000000029</v>
      </c>
      <c r="AQ81" s="1358">
        <f t="shared" si="122"/>
        <v>103626</v>
      </c>
      <c r="AR81" s="1358">
        <f t="shared" si="123"/>
        <v>25699</v>
      </c>
      <c r="AS81" s="1358">
        <f t="shared" si="124"/>
        <v>129325</v>
      </c>
      <c r="AT81" s="1395">
        <v>9.4051000000000009</v>
      </c>
      <c r="AU81" s="1358">
        <f t="shared" si="125"/>
        <v>7054</v>
      </c>
      <c r="AV81" s="1358">
        <f t="shared" si="126"/>
        <v>1947</v>
      </c>
      <c r="AW81" s="1358">
        <f t="shared" si="127"/>
        <v>9001</v>
      </c>
      <c r="AX81" s="1395">
        <f t="shared" si="128"/>
        <v>78.489270000000033</v>
      </c>
      <c r="AY81" s="1358">
        <f t="shared" si="129"/>
        <v>110680</v>
      </c>
      <c r="AZ81" s="1358">
        <f t="shared" si="130"/>
        <v>27646</v>
      </c>
      <c r="BA81" s="1718">
        <f t="shared" si="131"/>
        <v>138326</v>
      </c>
      <c r="BB81" s="1358"/>
      <c r="BC81" s="1725"/>
      <c r="BD81" s="682">
        <f t="shared" si="132"/>
        <v>330207</v>
      </c>
      <c r="BG81" s="612">
        <v>238</v>
      </c>
      <c r="BH81" s="681">
        <f t="shared" si="133"/>
        <v>57358</v>
      </c>
    </row>
    <row r="82" spans="1:60" ht="15" customHeight="1" x14ac:dyDescent="0.2">
      <c r="A82" s="614" t="s">
        <v>794</v>
      </c>
      <c r="B82" s="615" t="s">
        <v>794</v>
      </c>
      <c r="C82" s="616" t="s">
        <v>585</v>
      </c>
      <c r="D82" s="619">
        <v>0</v>
      </c>
      <c r="E82" s="661">
        <f t="shared" si="96"/>
        <v>0</v>
      </c>
      <c r="F82" s="619"/>
      <c r="G82" s="666">
        <f t="shared" si="97"/>
        <v>0</v>
      </c>
      <c r="H82" s="619"/>
      <c r="I82" s="666">
        <f t="shared" si="98"/>
        <v>0</v>
      </c>
      <c r="J82" s="1407">
        <f t="shared" si="99"/>
        <v>0</v>
      </c>
      <c r="K82" s="1356"/>
      <c r="L82" s="671">
        <v>10000</v>
      </c>
      <c r="M82" s="1432"/>
      <c r="N82" s="619">
        <v>183</v>
      </c>
      <c r="O82" s="683">
        <f t="shared" si="100"/>
        <v>12810</v>
      </c>
      <c r="P82" s="666"/>
      <c r="Q82" s="683">
        <f t="shared" si="101"/>
        <v>12810</v>
      </c>
      <c r="R82" s="1396">
        <v>29.406829999999999</v>
      </c>
      <c r="S82" s="1392">
        <f t="shared" si="102"/>
        <v>29407</v>
      </c>
      <c r="T82" s="1392">
        <f t="shared" si="103"/>
        <v>7293</v>
      </c>
      <c r="U82" s="1392">
        <f t="shared" si="104"/>
        <v>36700</v>
      </c>
      <c r="V82" s="1396">
        <v>83.144020000000012</v>
      </c>
      <c r="W82" s="1392">
        <f t="shared" si="105"/>
        <v>41572</v>
      </c>
      <c r="X82" s="1392">
        <f t="shared" si="106"/>
        <v>11474</v>
      </c>
      <c r="Y82" s="1392">
        <f t="shared" si="107"/>
        <v>53046</v>
      </c>
      <c r="Z82" s="1396">
        <f t="shared" si="108"/>
        <v>112.55085000000001</v>
      </c>
      <c r="AA82" s="1392">
        <f t="shared" si="109"/>
        <v>70979</v>
      </c>
      <c r="AB82" s="1392">
        <f t="shared" si="110"/>
        <v>18767</v>
      </c>
      <c r="AC82" s="672">
        <f t="shared" si="111"/>
        <v>89746</v>
      </c>
      <c r="AD82" s="1396">
        <v>29.406829999999999</v>
      </c>
      <c r="AE82" s="1392">
        <f t="shared" si="112"/>
        <v>23525</v>
      </c>
      <c r="AF82" s="1392">
        <f t="shared" si="113"/>
        <v>5834</v>
      </c>
      <c r="AG82" s="1392">
        <f t="shared" si="114"/>
        <v>29359</v>
      </c>
      <c r="AH82" s="1396">
        <v>83.144020000000012</v>
      </c>
      <c r="AI82" s="1392">
        <f t="shared" si="115"/>
        <v>33258</v>
      </c>
      <c r="AJ82" s="1392">
        <f t="shared" si="116"/>
        <v>9179</v>
      </c>
      <c r="AK82" s="1392">
        <f t="shared" si="117"/>
        <v>42437</v>
      </c>
      <c r="AL82" s="1396">
        <f t="shared" si="118"/>
        <v>112.55085000000001</v>
      </c>
      <c r="AM82" s="1392">
        <f t="shared" si="119"/>
        <v>56783</v>
      </c>
      <c r="AN82" s="1392">
        <f t="shared" si="120"/>
        <v>15013</v>
      </c>
      <c r="AO82" s="1427">
        <f t="shared" si="121"/>
        <v>71796</v>
      </c>
      <c r="AP82" s="1396">
        <v>29.406829999999999</v>
      </c>
      <c r="AQ82" s="1392">
        <f t="shared" si="122"/>
        <v>44110</v>
      </c>
      <c r="AR82" s="1392">
        <f t="shared" si="123"/>
        <v>10939</v>
      </c>
      <c r="AS82" s="1392">
        <f t="shared" si="124"/>
        <v>55049</v>
      </c>
      <c r="AT82" s="1396">
        <v>83.144020000000012</v>
      </c>
      <c r="AU82" s="1392">
        <f t="shared" si="125"/>
        <v>62358</v>
      </c>
      <c r="AV82" s="1392">
        <f t="shared" si="126"/>
        <v>17211</v>
      </c>
      <c r="AW82" s="1392">
        <f t="shared" si="127"/>
        <v>79569</v>
      </c>
      <c r="AX82" s="1396">
        <f t="shared" si="128"/>
        <v>112.55085000000001</v>
      </c>
      <c r="AY82" s="1392">
        <f t="shared" si="129"/>
        <v>106468</v>
      </c>
      <c r="AZ82" s="1392">
        <f t="shared" si="130"/>
        <v>28150</v>
      </c>
      <c r="BA82" s="1719">
        <f t="shared" si="131"/>
        <v>134618</v>
      </c>
      <c r="BB82" s="1722"/>
      <c r="BC82" s="1726"/>
      <c r="BD82" s="685">
        <f t="shared" si="132"/>
        <v>318970</v>
      </c>
      <c r="BG82" s="617">
        <v>144</v>
      </c>
      <c r="BH82" s="684">
        <f t="shared" si="133"/>
        <v>34704</v>
      </c>
    </row>
    <row r="83" spans="1:60" ht="15" customHeight="1" x14ac:dyDescent="0.2">
      <c r="A83" s="1750">
        <v>101001</v>
      </c>
      <c r="B83" s="1732"/>
      <c r="C83" s="1749" t="s">
        <v>1746</v>
      </c>
      <c r="D83" s="1733"/>
      <c r="E83" s="1734"/>
      <c r="F83" s="1733"/>
      <c r="G83" s="1735"/>
      <c r="H83" s="1733"/>
      <c r="I83" s="1735"/>
      <c r="J83" s="1736"/>
      <c r="K83" s="1737"/>
      <c r="L83" s="1738"/>
      <c r="M83" s="1739"/>
      <c r="N83" s="1733">
        <v>227</v>
      </c>
      <c r="O83" s="1740">
        <f t="shared" si="100"/>
        <v>15890</v>
      </c>
      <c r="P83" s="1735"/>
      <c r="Q83" s="1740">
        <f t="shared" si="101"/>
        <v>15890</v>
      </c>
      <c r="R83" s="1741"/>
      <c r="S83" s="1742"/>
      <c r="T83" s="1742"/>
      <c r="U83" s="1742"/>
      <c r="V83" s="1741"/>
      <c r="W83" s="1742"/>
      <c r="X83" s="1742"/>
      <c r="Y83" s="1742"/>
      <c r="Z83" s="1741"/>
      <c r="AA83" s="1742"/>
      <c r="AB83" s="1742"/>
      <c r="AC83" s="1743"/>
      <c r="AD83" s="1741"/>
      <c r="AE83" s="1742"/>
      <c r="AF83" s="1742"/>
      <c r="AG83" s="1742"/>
      <c r="AH83" s="1741"/>
      <c r="AI83" s="1742"/>
      <c r="AJ83" s="1742"/>
      <c r="AK83" s="1742"/>
      <c r="AL83" s="1741"/>
      <c r="AM83" s="1742"/>
      <c r="AN83" s="1742"/>
      <c r="AO83" s="1709"/>
      <c r="AP83" s="1741"/>
      <c r="AQ83" s="1742"/>
      <c r="AR83" s="1742"/>
      <c r="AS83" s="1742"/>
      <c r="AT83" s="1741"/>
      <c r="AU83" s="1742"/>
      <c r="AV83" s="1742"/>
      <c r="AW83" s="1742"/>
      <c r="AX83" s="1741"/>
      <c r="AY83" s="1742"/>
      <c r="AZ83" s="1742"/>
      <c r="BA83" s="1744"/>
      <c r="BB83" s="1742"/>
      <c r="BC83" s="1745"/>
      <c r="BD83" s="1746"/>
      <c r="BG83" s="1747"/>
      <c r="BH83" s="1748"/>
    </row>
    <row r="84" spans="1:60" s="171" customFormat="1" ht="15" customHeight="1" x14ac:dyDescent="0.2">
      <c r="A84" s="614" t="s">
        <v>318</v>
      </c>
      <c r="B84" s="615" t="s">
        <v>318</v>
      </c>
      <c r="C84" s="616" t="s">
        <v>143</v>
      </c>
      <c r="D84" s="619"/>
      <c r="E84" s="661">
        <f t="shared" si="96"/>
        <v>0</v>
      </c>
      <c r="F84" s="619"/>
      <c r="G84" s="666">
        <f t="shared" si="97"/>
        <v>0</v>
      </c>
      <c r="H84" s="619"/>
      <c r="I84" s="666">
        <f t="shared" si="98"/>
        <v>0</v>
      </c>
      <c r="J84" s="1407">
        <f t="shared" si="99"/>
        <v>0</v>
      </c>
      <c r="K84" s="1356"/>
      <c r="L84" s="671">
        <v>40488</v>
      </c>
      <c r="M84" s="1432"/>
      <c r="N84" s="619">
        <v>189</v>
      </c>
      <c r="O84" s="683">
        <f t="shared" si="100"/>
        <v>13230</v>
      </c>
      <c r="P84" s="666"/>
      <c r="Q84" s="683">
        <f t="shared" si="101"/>
        <v>13230</v>
      </c>
      <c r="R84" s="1396">
        <v>36.5</v>
      </c>
      <c r="S84" s="1392">
        <f t="shared" si="102"/>
        <v>36500</v>
      </c>
      <c r="T84" s="1392">
        <f t="shared" si="103"/>
        <v>9052</v>
      </c>
      <c r="U84" s="1392">
        <f t="shared" si="104"/>
        <v>45552</v>
      </c>
      <c r="V84" s="1396">
        <v>15.021739999999999</v>
      </c>
      <c r="W84" s="1392">
        <f t="shared" si="105"/>
        <v>7511</v>
      </c>
      <c r="X84" s="1392">
        <f t="shared" si="106"/>
        <v>2073</v>
      </c>
      <c r="Y84" s="1392">
        <f t="shared" si="107"/>
        <v>9584</v>
      </c>
      <c r="Z84" s="1396">
        <f t="shared" si="108"/>
        <v>51.521740000000001</v>
      </c>
      <c r="AA84" s="1392">
        <f t="shared" si="109"/>
        <v>44011</v>
      </c>
      <c r="AB84" s="1392">
        <f t="shared" si="110"/>
        <v>11125</v>
      </c>
      <c r="AC84" s="672">
        <f t="shared" si="111"/>
        <v>55136</v>
      </c>
      <c r="AD84" s="1396">
        <v>36.5</v>
      </c>
      <c r="AE84" s="1392">
        <f t="shared" si="112"/>
        <v>29200</v>
      </c>
      <c r="AF84" s="1392">
        <f t="shared" si="113"/>
        <v>7242</v>
      </c>
      <c r="AG84" s="1392">
        <f t="shared" si="114"/>
        <v>36442</v>
      </c>
      <c r="AH84" s="1396">
        <v>15.021739999999999</v>
      </c>
      <c r="AI84" s="1392">
        <f t="shared" si="115"/>
        <v>6009</v>
      </c>
      <c r="AJ84" s="1392">
        <f t="shared" si="116"/>
        <v>1658</v>
      </c>
      <c r="AK84" s="1392">
        <f t="shared" si="117"/>
        <v>7667</v>
      </c>
      <c r="AL84" s="1396">
        <f t="shared" si="118"/>
        <v>51.521740000000001</v>
      </c>
      <c r="AM84" s="1392">
        <f t="shared" si="119"/>
        <v>35209</v>
      </c>
      <c r="AN84" s="1392">
        <f t="shared" si="120"/>
        <v>8900</v>
      </c>
      <c r="AO84" s="1427">
        <f t="shared" si="121"/>
        <v>44109</v>
      </c>
      <c r="AP84" s="1396">
        <v>36.5</v>
      </c>
      <c r="AQ84" s="1392">
        <f t="shared" si="122"/>
        <v>54750</v>
      </c>
      <c r="AR84" s="1392">
        <f t="shared" si="123"/>
        <v>13578</v>
      </c>
      <c r="AS84" s="1392">
        <f t="shared" si="124"/>
        <v>68328</v>
      </c>
      <c r="AT84" s="1396">
        <v>15.021739999999999</v>
      </c>
      <c r="AU84" s="1392">
        <f t="shared" si="125"/>
        <v>11266</v>
      </c>
      <c r="AV84" s="1392">
        <f t="shared" si="126"/>
        <v>3109</v>
      </c>
      <c r="AW84" s="1392">
        <f t="shared" si="127"/>
        <v>14375</v>
      </c>
      <c r="AX84" s="1396">
        <f t="shared" si="128"/>
        <v>51.521740000000001</v>
      </c>
      <c r="AY84" s="1392">
        <f t="shared" si="129"/>
        <v>66016</v>
      </c>
      <c r="AZ84" s="1392">
        <f t="shared" si="130"/>
        <v>16687</v>
      </c>
      <c r="BA84" s="1719">
        <f t="shared" si="131"/>
        <v>82703</v>
      </c>
      <c r="BB84" s="1722"/>
      <c r="BC84" s="1726"/>
      <c r="BD84" s="685">
        <f t="shared" si="132"/>
        <v>235666</v>
      </c>
      <c r="BE84"/>
      <c r="BF84"/>
      <c r="BG84" s="617">
        <v>176</v>
      </c>
      <c r="BH84" s="684">
        <f t="shared" si="133"/>
        <v>42416</v>
      </c>
    </row>
    <row r="85" spans="1:60" s="171" customFormat="1" ht="15" customHeight="1" thickBot="1" x14ac:dyDescent="0.25">
      <c r="A85" s="627"/>
      <c r="B85" s="628"/>
      <c r="C85" s="1354" t="s">
        <v>416</v>
      </c>
      <c r="D85" s="629">
        <f t="shared" ref="D85:BD85" si="134">SUM(D78:D84)</f>
        <v>0</v>
      </c>
      <c r="E85" s="662">
        <f t="shared" si="134"/>
        <v>0</v>
      </c>
      <c r="F85" s="629">
        <f>SUM(F78:F84)</f>
        <v>0</v>
      </c>
      <c r="G85" s="668">
        <f t="shared" si="134"/>
        <v>0</v>
      </c>
      <c r="H85" s="629">
        <f>SUM(H78:H84)</f>
        <v>0</v>
      </c>
      <c r="I85" s="668">
        <f t="shared" si="134"/>
        <v>0</v>
      </c>
      <c r="J85" s="1409">
        <f t="shared" si="134"/>
        <v>0</v>
      </c>
      <c r="K85" s="1176">
        <f>SUM(K78:K84)</f>
        <v>0</v>
      </c>
      <c r="L85" s="676">
        <f>SUM(L78:L84)</f>
        <v>95129</v>
      </c>
      <c r="M85" s="1434">
        <f t="shared" si="134"/>
        <v>0</v>
      </c>
      <c r="N85" s="629">
        <f t="shared" si="134"/>
        <v>2146</v>
      </c>
      <c r="O85" s="689">
        <f t="shared" si="134"/>
        <v>150220</v>
      </c>
      <c r="P85" s="668">
        <f t="shared" si="134"/>
        <v>0</v>
      </c>
      <c r="Q85" s="689">
        <f t="shared" si="134"/>
        <v>150220</v>
      </c>
      <c r="R85" s="1398">
        <f t="shared" ref="R85:AC85" si="135">SUM(R78:R84)</f>
        <v>279.74901</v>
      </c>
      <c r="S85" s="1360">
        <f t="shared" si="135"/>
        <v>279749</v>
      </c>
      <c r="T85" s="1360">
        <f t="shared" si="135"/>
        <v>69377</v>
      </c>
      <c r="U85" s="1360">
        <f t="shared" si="135"/>
        <v>349126</v>
      </c>
      <c r="V85" s="1398">
        <f t="shared" si="135"/>
        <v>148.13572000000002</v>
      </c>
      <c r="W85" s="1360">
        <f t="shared" si="135"/>
        <v>74068</v>
      </c>
      <c r="X85" s="1360">
        <f t="shared" si="135"/>
        <v>20443</v>
      </c>
      <c r="Y85" s="1360">
        <f t="shared" si="135"/>
        <v>94511</v>
      </c>
      <c r="Z85" s="1398">
        <f t="shared" si="135"/>
        <v>427.88473000000005</v>
      </c>
      <c r="AA85" s="1360">
        <f t="shared" si="135"/>
        <v>353817</v>
      </c>
      <c r="AB85" s="1360">
        <f t="shared" si="135"/>
        <v>89820</v>
      </c>
      <c r="AC85" s="1424">
        <f t="shared" si="135"/>
        <v>443637</v>
      </c>
      <c r="AD85" s="1398">
        <f t="shared" si="134"/>
        <v>279.74901</v>
      </c>
      <c r="AE85" s="1360">
        <f t="shared" si="134"/>
        <v>223798</v>
      </c>
      <c r="AF85" s="1360">
        <f t="shared" si="134"/>
        <v>55501</v>
      </c>
      <c r="AG85" s="1360">
        <f t="shared" si="134"/>
        <v>279299</v>
      </c>
      <c r="AH85" s="1398">
        <f t="shared" si="134"/>
        <v>148.13572000000002</v>
      </c>
      <c r="AI85" s="1360">
        <f t="shared" si="134"/>
        <v>59255</v>
      </c>
      <c r="AJ85" s="1360">
        <f t="shared" si="134"/>
        <v>16353</v>
      </c>
      <c r="AK85" s="1360">
        <f t="shared" si="134"/>
        <v>75608</v>
      </c>
      <c r="AL85" s="1398">
        <f t="shared" si="134"/>
        <v>427.88473000000005</v>
      </c>
      <c r="AM85" s="1360">
        <f t="shared" si="134"/>
        <v>283053</v>
      </c>
      <c r="AN85" s="1360">
        <f t="shared" si="134"/>
        <v>71854</v>
      </c>
      <c r="AO85" s="1428">
        <f t="shared" si="134"/>
        <v>354907</v>
      </c>
      <c r="AP85" s="1398">
        <f t="shared" ref="AP85:BA85" si="136">SUM(AP78:AP84)</f>
        <v>279.74901</v>
      </c>
      <c r="AQ85" s="1360">
        <f t="shared" si="136"/>
        <v>419624</v>
      </c>
      <c r="AR85" s="1360">
        <f t="shared" si="136"/>
        <v>104066</v>
      </c>
      <c r="AS85" s="1360">
        <f t="shared" si="136"/>
        <v>523690</v>
      </c>
      <c r="AT85" s="1398">
        <f t="shared" si="136"/>
        <v>148.13572000000002</v>
      </c>
      <c r="AU85" s="1360">
        <f t="shared" si="136"/>
        <v>111102</v>
      </c>
      <c r="AV85" s="1360">
        <f t="shared" si="136"/>
        <v>30664</v>
      </c>
      <c r="AW85" s="1360">
        <f t="shared" si="136"/>
        <v>141766</v>
      </c>
      <c r="AX85" s="1398">
        <f t="shared" si="136"/>
        <v>427.88473000000005</v>
      </c>
      <c r="AY85" s="1360">
        <f t="shared" si="136"/>
        <v>530726</v>
      </c>
      <c r="AZ85" s="1360">
        <f t="shared" si="136"/>
        <v>134730</v>
      </c>
      <c r="BA85" s="1721">
        <f t="shared" si="136"/>
        <v>665456</v>
      </c>
      <c r="BB85" s="1723"/>
      <c r="BC85" s="1728"/>
      <c r="BD85" s="691">
        <f t="shared" si="134"/>
        <v>1693459</v>
      </c>
      <c r="BE85"/>
      <c r="BF85"/>
      <c r="BG85" s="629">
        <f>SUM(BG78:BG84)</f>
        <v>1601</v>
      </c>
      <c r="BH85" s="690">
        <f>SUM(BH78:BH84)</f>
        <v>385841</v>
      </c>
    </row>
    <row r="86" spans="1:60" ht="6.75" customHeight="1" thickTop="1" x14ac:dyDescent="0.2">
      <c r="A86" s="754"/>
      <c r="B86" s="755"/>
      <c r="C86" s="756"/>
      <c r="D86" s="748"/>
      <c r="E86" s="749"/>
      <c r="F86" s="750"/>
      <c r="G86" s="749"/>
      <c r="H86" s="751"/>
      <c r="I86" s="749"/>
      <c r="J86" s="749"/>
      <c r="K86" s="1178"/>
      <c r="L86" s="749"/>
      <c r="M86" s="749"/>
      <c r="N86" s="748"/>
      <c r="O86" s="752"/>
      <c r="P86" s="749"/>
      <c r="Q86" s="752"/>
      <c r="R86" s="1399"/>
      <c r="S86" s="753"/>
      <c r="T86" s="753"/>
      <c r="U86" s="753"/>
      <c r="V86" s="1399"/>
      <c r="W86" s="753"/>
      <c r="X86" s="753"/>
      <c r="Y86" s="753"/>
      <c r="Z86" s="1399"/>
      <c r="AA86" s="753"/>
      <c r="AB86" s="753"/>
      <c r="AC86" s="749"/>
      <c r="AD86" s="1399"/>
      <c r="AE86" s="753"/>
      <c r="AF86" s="753"/>
      <c r="AG86" s="753"/>
      <c r="AH86" s="1399"/>
      <c r="AI86" s="753"/>
      <c r="AJ86" s="753"/>
      <c r="AK86" s="753"/>
      <c r="AL86" s="1399"/>
      <c r="AM86" s="753"/>
      <c r="AN86" s="753"/>
      <c r="AO86" s="753"/>
      <c r="AP86" s="1399"/>
      <c r="AQ86" s="753"/>
      <c r="AR86" s="753"/>
      <c r="AS86" s="753"/>
      <c r="AT86" s="1399"/>
      <c r="AU86" s="753"/>
      <c r="AV86" s="753"/>
      <c r="AW86" s="753"/>
      <c r="AX86" s="1399"/>
      <c r="AY86" s="753"/>
      <c r="AZ86" s="753"/>
      <c r="BA86" s="753"/>
      <c r="BB86" s="753"/>
      <c r="BC86" s="753"/>
      <c r="BD86" s="752"/>
      <c r="BG86" s="750"/>
      <c r="BH86" s="753"/>
    </row>
    <row r="87" spans="1:60" ht="15" customHeight="1" x14ac:dyDescent="0.2">
      <c r="A87" s="607">
        <v>321001</v>
      </c>
      <c r="B87" s="608">
        <v>321001</v>
      </c>
      <c r="C87" s="609" t="s">
        <v>379</v>
      </c>
      <c r="D87" s="620">
        <v>0</v>
      </c>
      <c r="E87" s="659">
        <f t="shared" ref="E87:E93" si="137">ROUND($E$3*D87,0)</f>
        <v>0</v>
      </c>
      <c r="F87" s="620"/>
      <c r="G87" s="664">
        <f t="shared" ref="G87:G93" si="138">ROUND($G$3*F87,0)</f>
        <v>0</v>
      </c>
      <c r="H87" s="620"/>
      <c r="I87" s="664">
        <f t="shared" ref="I87:I93" si="139">ROUND($I$3*H87,0)</f>
        <v>0</v>
      </c>
      <c r="J87" s="1405">
        <f t="shared" ref="J87:J93" si="140">G87+I87</f>
        <v>0</v>
      </c>
      <c r="K87" s="1355"/>
      <c r="L87" s="673">
        <v>0</v>
      </c>
      <c r="M87" s="1430"/>
      <c r="N87" s="620">
        <v>0</v>
      </c>
      <c r="O87" s="677">
        <f t="shared" ref="O87:O93" si="141">N87*$O$3</f>
        <v>0</v>
      </c>
      <c r="P87" s="664"/>
      <c r="Q87" s="677">
        <f t="shared" ref="Q87:Q93" si="142">O87+P87</f>
        <v>0</v>
      </c>
      <c r="R87" s="1394">
        <v>17</v>
      </c>
      <c r="S87" s="1391">
        <f t="shared" ref="S87:S93" si="143">ROUND(R87*$S$3,0)</f>
        <v>17000</v>
      </c>
      <c r="T87" s="1391">
        <f t="shared" ref="T87:T93" si="144">ROUND(S87*$T$3,0)</f>
        <v>4216</v>
      </c>
      <c r="U87" s="1391">
        <f t="shared" ref="U87:U93" si="145">S87+T87</f>
        <v>21216</v>
      </c>
      <c r="V87" s="1394">
        <v>8</v>
      </c>
      <c r="W87" s="1391">
        <f t="shared" ref="W87:W93" si="146">ROUND(V87*$W$3,0)</f>
        <v>4000</v>
      </c>
      <c r="X87" s="1391">
        <f t="shared" ref="X87:X93" si="147">ROUND(W87*$X$3,0)</f>
        <v>1104</v>
      </c>
      <c r="Y87" s="1391">
        <f t="shared" ref="Y87:Y93" si="148">W87+X87</f>
        <v>5104</v>
      </c>
      <c r="Z87" s="1394">
        <f t="shared" ref="Z87:Z93" si="149">R87+V87</f>
        <v>25</v>
      </c>
      <c r="AA87" s="1391">
        <f t="shared" ref="AA87:AA93" si="150">S87+W87</f>
        <v>21000</v>
      </c>
      <c r="AB87" s="1391">
        <f t="shared" ref="AB87:AB93" si="151">T87+X87</f>
        <v>5320</v>
      </c>
      <c r="AC87" s="674">
        <f t="shared" ref="AC87:AC93" si="152">U87+Y87</f>
        <v>26320</v>
      </c>
      <c r="AD87" s="1394">
        <v>17</v>
      </c>
      <c r="AE87" s="1391">
        <f t="shared" ref="AE87:AE93" si="153">ROUND(AD87*$AE$3,0)</f>
        <v>13600</v>
      </c>
      <c r="AF87" s="1391">
        <f t="shared" ref="AF87:AF93" si="154">ROUND(AE87*$AF$3,0)</f>
        <v>3373</v>
      </c>
      <c r="AG87" s="1391">
        <f t="shared" ref="AG87:AG93" si="155">AE87+AF87</f>
        <v>16973</v>
      </c>
      <c r="AH87" s="1394">
        <v>8</v>
      </c>
      <c r="AI87" s="1391">
        <f t="shared" ref="AI87:AI93" si="156">ROUND(AH87*$AI$3,0)</f>
        <v>3200</v>
      </c>
      <c r="AJ87" s="1391">
        <f t="shared" ref="AJ87:AJ93" si="157">ROUND(AI87*$AJ$3,0)</f>
        <v>883</v>
      </c>
      <c r="AK87" s="1391">
        <f t="shared" ref="AK87:AK93" si="158">AI87+AJ87</f>
        <v>4083</v>
      </c>
      <c r="AL87" s="1394">
        <f t="shared" ref="AL87:AL93" si="159">AD87+AH87</f>
        <v>25</v>
      </c>
      <c r="AM87" s="1391">
        <f t="shared" ref="AM87:AM93" si="160">AE87+AI87</f>
        <v>16800</v>
      </c>
      <c r="AN87" s="1391">
        <f t="shared" ref="AN87:AN93" si="161">AF87+AJ87</f>
        <v>4256</v>
      </c>
      <c r="AO87" s="1425">
        <f t="shared" ref="AO87:AO93" si="162">AG87+AK87</f>
        <v>21056</v>
      </c>
      <c r="AP87" s="1394">
        <v>17</v>
      </c>
      <c r="AQ87" s="1391">
        <f t="shared" ref="AQ87:AQ93" si="163">ROUND(AP87*$AQ$3,0)</f>
        <v>25500</v>
      </c>
      <c r="AR87" s="1391">
        <f t="shared" ref="AR87:AR93" si="164">ROUND(AQ87*$AR$3,0)</f>
        <v>6324</v>
      </c>
      <c r="AS87" s="1391">
        <f t="shared" ref="AS87:AS93" si="165">AQ87+AR87</f>
        <v>31824</v>
      </c>
      <c r="AT87" s="1394">
        <v>8</v>
      </c>
      <c r="AU87" s="1391">
        <f t="shared" ref="AU87:AU93" si="166">ROUND(AT87*$AU$3,0)</f>
        <v>6000</v>
      </c>
      <c r="AV87" s="1391">
        <f t="shared" ref="AV87:AV93" si="167">ROUND(AU87*$AV$3,0)</f>
        <v>1656</v>
      </c>
      <c r="AW87" s="1391">
        <f t="shared" ref="AW87:AW93" si="168">AU87+AV87</f>
        <v>7656</v>
      </c>
      <c r="AX87" s="1394">
        <f t="shared" ref="AX87:AX93" si="169">AP87+AT87</f>
        <v>25</v>
      </c>
      <c r="AY87" s="1391">
        <f t="shared" ref="AY87:AY93" si="170">AQ87+AU87</f>
        <v>31500</v>
      </c>
      <c r="AZ87" s="1391">
        <f t="shared" ref="AZ87:AZ93" si="171">AR87+AV87</f>
        <v>7980</v>
      </c>
      <c r="BA87" s="1717">
        <f t="shared" ref="BA87:BA93" si="172">AS87+AW87</f>
        <v>39480</v>
      </c>
      <c r="BB87" s="1391"/>
      <c r="BC87" s="1724"/>
      <c r="BD87" s="679">
        <f t="shared" ref="BD87:BD93" si="173">E87+J87+L87+M87+Q87+AC87+AO87+BA87+BC87</f>
        <v>86856</v>
      </c>
      <c r="BG87" s="610">
        <v>0</v>
      </c>
      <c r="BH87" s="678">
        <f t="shared" ref="BH87:BH93" si="174">IF(AND(BH$3*BG87&lt;10000,$BG87&gt;0),10000,BH$3*BG87)</f>
        <v>0</v>
      </c>
    </row>
    <row r="88" spans="1:60" ht="15" customHeight="1" x14ac:dyDescent="0.2">
      <c r="A88" s="613">
        <v>329001</v>
      </c>
      <c r="B88" s="313">
        <v>329001</v>
      </c>
      <c r="C88" s="611" t="s">
        <v>380</v>
      </c>
      <c r="D88" s="618">
        <v>0</v>
      </c>
      <c r="E88" s="660">
        <f t="shared" si="137"/>
        <v>0</v>
      </c>
      <c r="F88" s="618"/>
      <c r="G88" s="665">
        <f t="shared" si="138"/>
        <v>0</v>
      </c>
      <c r="H88" s="618"/>
      <c r="I88" s="665">
        <f t="shared" si="139"/>
        <v>0</v>
      </c>
      <c r="J88" s="1406">
        <f t="shared" si="140"/>
        <v>0</v>
      </c>
      <c r="K88" s="1179"/>
      <c r="L88" s="669">
        <v>10000</v>
      </c>
      <c r="M88" s="1431"/>
      <c r="N88" s="618">
        <v>122</v>
      </c>
      <c r="O88" s="680">
        <f t="shared" si="141"/>
        <v>8540</v>
      </c>
      <c r="P88" s="665"/>
      <c r="Q88" s="680">
        <f t="shared" si="142"/>
        <v>8540</v>
      </c>
      <c r="R88" s="1395">
        <v>35</v>
      </c>
      <c r="S88" s="1358">
        <f t="shared" si="143"/>
        <v>35000</v>
      </c>
      <c r="T88" s="1358">
        <f t="shared" si="144"/>
        <v>8680</v>
      </c>
      <c r="U88" s="1358">
        <f t="shared" si="145"/>
        <v>43680</v>
      </c>
      <c r="V88" s="1395">
        <v>17.94162</v>
      </c>
      <c r="W88" s="1358">
        <f t="shared" si="146"/>
        <v>8971</v>
      </c>
      <c r="X88" s="1358">
        <f t="shared" si="147"/>
        <v>2476</v>
      </c>
      <c r="Y88" s="1358">
        <f t="shared" si="148"/>
        <v>11447</v>
      </c>
      <c r="Z88" s="1395">
        <f t="shared" si="149"/>
        <v>52.94162</v>
      </c>
      <c r="AA88" s="1358">
        <f t="shared" si="150"/>
        <v>43971</v>
      </c>
      <c r="AB88" s="1358">
        <f t="shared" si="151"/>
        <v>11156</v>
      </c>
      <c r="AC88" s="670">
        <f t="shared" si="152"/>
        <v>55127</v>
      </c>
      <c r="AD88" s="1395">
        <v>35</v>
      </c>
      <c r="AE88" s="1358">
        <f t="shared" si="153"/>
        <v>28000</v>
      </c>
      <c r="AF88" s="1358">
        <f t="shared" si="154"/>
        <v>6944</v>
      </c>
      <c r="AG88" s="1358">
        <f t="shared" si="155"/>
        <v>34944</v>
      </c>
      <c r="AH88" s="1395">
        <v>17.94162</v>
      </c>
      <c r="AI88" s="1358">
        <f t="shared" si="156"/>
        <v>7177</v>
      </c>
      <c r="AJ88" s="1358">
        <f t="shared" si="157"/>
        <v>1981</v>
      </c>
      <c r="AK88" s="1358">
        <f t="shared" si="158"/>
        <v>9158</v>
      </c>
      <c r="AL88" s="1395">
        <f t="shared" si="159"/>
        <v>52.94162</v>
      </c>
      <c r="AM88" s="1358">
        <f t="shared" si="160"/>
        <v>35177</v>
      </c>
      <c r="AN88" s="1358">
        <f t="shared" si="161"/>
        <v>8925</v>
      </c>
      <c r="AO88" s="1426">
        <f t="shared" si="162"/>
        <v>44102</v>
      </c>
      <c r="AP88" s="1395">
        <v>35</v>
      </c>
      <c r="AQ88" s="1358">
        <f t="shared" si="163"/>
        <v>52500</v>
      </c>
      <c r="AR88" s="1358">
        <f t="shared" si="164"/>
        <v>13020</v>
      </c>
      <c r="AS88" s="1358">
        <f t="shared" si="165"/>
        <v>65520</v>
      </c>
      <c r="AT88" s="1395">
        <v>17.94162</v>
      </c>
      <c r="AU88" s="1358">
        <f t="shared" si="166"/>
        <v>13456</v>
      </c>
      <c r="AV88" s="1358">
        <f t="shared" si="167"/>
        <v>3714</v>
      </c>
      <c r="AW88" s="1358">
        <f t="shared" si="168"/>
        <v>17170</v>
      </c>
      <c r="AX88" s="1395">
        <f t="shared" si="169"/>
        <v>52.94162</v>
      </c>
      <c r="AY88" s="1358">
        <f t="shared" si="170"/>
        <v>65956</v>
      </c>
      <c r="AZ88" s="1358">
        <f t="shared" si="171"/>
        <v>16734</v>
      </c>
      <c r="BA88" s="1718">
        <f t="shared" si="172"/>
        <v>82690</v>
      </c>
      <c r="BB88" s="1358"/>
      <c r="BC88" s="1725"/>
      <c r="BD88" s="682">
        <f t="shared" si="173"/>
        <v>200459</v>
      </c>
      <c r="BG88" s="612">
        <v>63</v>
      </c>
      <c r="BH88" s="681">
        <f t="shared" si="174"/>
        <v>15183</v>
      </c>
    </row>
    <row r="89" spans="1:60" ht="15" customHeight="1" x14ac:dyDescent="0.2">
      <c r="A89" s="613">
        <v>331001</v>
      </c>
      <c r="B89" s="313">
        <v>331001</v>
      </c>
      <c r="C89" s="611" t="s">
        <v>381</v>
      </c>
      <c r="D89" s="618">
        <v>15</v>
      </c>
      <c r="E89" s="660">
        <f t="shared" si="137"/>
        <v>315000</v>
      </c>
      <c r="F89" s="618"/>
      <c r="G89" s="665">
        <f t="shared" si="138"/>
        <v>0</v>
      </c>
      <c r="H89" s="618"/>
      <c r="I89" s="665">
        <f t="shared" si="139"/>
        <v>0</v>
      </c>
      <c r="J89" s="1406">
        <f t="shared" si="140"/>
        <v>0</v>
      </c>
      <c r="K89" s="1179"/>
      <c r="L89" s="669">
        <v>0</v>
      </c>
      <c r="M89" s="1431"/>
      <c r="N89" s="618">
        <v>217</v>
      </c>
      <c r="O89" s="680">
        <f t="shared" si="141"/>
        <v>15190</v>
      </c>
      <c r="P89" s="665"/>
      <c r="Q89" s="680">
        <f t="shared" si="142"/>
        <v>15190</v>
      </c>
      <c r="R89" s="1395">
        <v>105</v>
      </c>
      <c r="S89" s="1358">
        <f t="shared" si="143"/>
        <v>105000</v>
      </c>
      <c r="T89" s="1358">
        <f t="shared" si="144"/>
        <v>26040</v>
      </c>
      <c r="U89" s="1358">
        <f t="shared" si="145"/>
        <v>131040</v>
      </c>
      <c r="V89" s="1395">
        <v>63</v>
      </c>
      <c r="W89" s="1358">
        <f t="shared" si="146"/>
        <v>31500</v>
      </c>
      <c r="X89" s="1358">
        <f t="shared" si="147"/>
        <v>8694</v>
      </c>
      <c r="Y89" s="1358">
        <f t="shared" si="148"/>
        <v>40194</v>
      </c>
      <c r="Z89" s="1395">
        <f t="shared" si="149"/>
        <v>168</v>
      </c>
      <c r="AA89" s="1358">
        <f t="shared" si="150"/>
        <v>136500</v>
      </c>
      <c r="AB89" s="1358">
        <f t="shared" si="151"/>
        <v>34734</v>
      </c>
      <c r="AC89" s="670">
        <f t="shared" si="152"/>
        <v>171234</v>
      </c>
      <c r="AD89" s="1395">
        <v>105</v>
      </c>
      <c r="AE89" s="1358">
        <f t="shared" si="153"/>
        <v>84000</v>
      </c>
      <c r="AF89" s="1358">
        <f t="shared" si="154"/>
        <v>20832</v>
      </c>
      <c r="AG89" s="1358">
        <f t="shared" si="155"/>
        <v>104832</v>
      </c>
      <c r="AH89" s="1395">
        <v>63</v>
      </c>
      <c r="AI89" s="1358">
        <f t="shared" si="156"/>
        <v>25200</v>
      </c>
      <c r="AJ89" s="1358">
        <f t="shared" si="157"/>
        <v>6955</v>
      </c>
      <c r="AK89" s="1358">
        <f t="shared" si="158"/>
        <v>32155</v>
      </c>
      <c r="AL89" s="1395">
        <f t="shared" si="159"/>
        <v>168</v>
      </c>
      <c r="AM89" s="1358">
        <f t="shared" si="160"/>
        <v>109200</v>
      </c>
      <c r="AN89" s="1358">
        <f t="shared" si="161"/>
        <v>27787</v>
      </c>
      <c r="AO89" s="1426">
        <f t="shared" si="162"/>
        <v>136987</v>
      </c>
      <c r="AP89" s="1395">
        <v>105</v>
      </c>
      <c r="AQ89" s="1358">
        <f t="shared" si="163"/>
        <v>157500</v>
      </c>
      <c r="AR89" s="1358">
        <f t="shared" si="164"/>
        <v>39060</v>
      </c>
      <c r="AS89" s="1358">
        <f t="shared" si="165"/>
        <v>196560</v>
      </c>
      <c r="AT89" s="1395">
        <v>63</v>
      </c>
      <c r="AU89" s="1358">
        <f t="shared" si="166"/>
        <v>47250</v>
      </c>
      <c r="AV89" s="1358">
        <f t="shared" si="167"/>
        <v>13041</v>
      </c>
      <c r="AW89" s="1358">
        <f t="shared" si="168"/>
        <v>60291</v>
      </c>
      <c r="AX89" s="1395">
        <f t="shared" si="169"/>
        <v>168</v>
      </c>
      <c r="AY89" s="1358">
        <f t="shared" si="170"/>
        <v>204750</v>
      </c>
      <c r="AZ89" s="1358">
        <f t="shared" si="171"/>
        <v>52101</v>
      </c>
      <c r="BA89" s="1718">
        <f t="shared" si="172"/>
        <v>256851</v>
      </c>
      <c r="BB89" s="1358"/>
      <c r="BC89" s="1725"/>
      <c r="BD89" s="682">
        <f t="shared" si="173"/>
        <v>895262</v>
      </c>
      <c r="BG89" s="612">
        <v>0</v>
      </c>
      <c r="BH89" s="681">
        <f t="shared" si="174"/>
        <v>0</v>
      </c>
    </row>
    <row r="90" spans="1:60" ht="15" customHeight="1" x14ac:dyDescent="0.2">
      <c r="A90" s="613">
        <v>333001</v>
      </c>
      <c r="B90" s="313">
        <v>333001</v>
      </c>
      <c r="C90" s="611" t="s">
        <v>373</v>
      </c>
      <c r="D90" s="618">
        <v>0</v>
      </c>
      <c r="E90" s="660">
        <f t="shared" si="137"/>
        <v>0</v>
      </c>
      <c r="F90" s="618"/>
      <c r="G90" s="665">
        <f t="shared" si="138"/>
        <v>0</v>
      </c>
      <c r="H90" s="618"/>
      <c r="I90" s="665">
        <f t="shared" si="139"/>
        <v>0</v>
      </c>
      <c r="J90" s="1406">
        <f t="shared" si="140"/>
        <v>0</v>
      </c>
      <c r="K90" s="1179"/>
      <c r="L90" s="669">
        <v>10000</v>
      </c>
      <c r="M90" s="1431"/>
      <c r="N90" s="618">
        <v>315</v>
      </c>
      <c r="O90" s="680">
        <f t="shared" si="141"/>
        <v>22050</v>
      </c>
      <c r="P90" s="665"/>
      <c r="Q90" s="680">
        <f t="shared" si="142"/>
        <v>22050</v>
      </c>
      <c r="R90" s="1395">
        <v>40.9</v>
      </c>
      <c r="S90" s="1358">
        <f t="shared" si="143"/>
        <v>40900</v>
      </c>
      <c r="T90" s="1358">
        <f t="shared" si="144"/>
        <v>10143</v>
      </c>
      <c r="U90" s="1358">
        <f t="shared" si="145"/>
        <v>51043</v>
      </c>
      <c r="V90" s="1395">
        <v>27</v>
      </c>
      <c r="W90" s="1358">
        <f t="shared" si="146"/>
        <v>13500</v>
      </c>
      <c r="X90" s="1358">
        <f t="shared" si="147"/>
        <v>3726</v>
      </c>
      <c r="Y90" s="1358">
        <f t="shared" si="148"/>
        <v>17226</v>
      </c>
      <c r="Z90" s="1395">
        <f t="shared" si="149"/>
        <v>67.900000000000006</v>
      </c>
      <c r="AA90" s="1358">
        <f t="shared" si="150"/>
        <v>54400</v>
      </c>
      <c r="AB90" s="1358">
        <f t="shared" si="151"/>
        <v>13869</v>
      </c>
      <c r="AC90" s="670">
        <f t="shared" si="152"/>
        <v>68269</v>
      </c>
      <c r="AD90" s="1395">
        <v>40.9</v>
      </c>
      <c r="AE90" s="1358">
        <f t="shared" si="153"/>
        <v>32720</v>
      </c>
      <c r="AF90" s="1358">
        <f t="shared" si="154"/>
        <v>8115</v>
      </c>
      <c r="AG90" s="1358">
        <f t="shared" si="155"/>
        <v>40835</v>
      </c>
      <c r="AH90" s="1395">
        <v>27</v>
      </c>
      <c r="AI90" s="1358">
        <f t="shared" si="156"/>
        <v>10800</v>
      </c>
      <c r="AJ90" s="1358">
        <f t="shared" si="157"/>
        <v>2981</v>
      </c>
      <c r="AK90" s="1358">
        <f t="shared" si="158"/>
        <v>13781</v>
      </c>
      <c r="AL90" s="1395">
        <f t="shared" si="159"/>
        <v>67.900000000000006</v>
      </c>
      <c r="AM90" s="1358">
        <f t="shared" si="160"/>
        <v>43520</v>
      </c>
      <c r="AN90" s="1358">
        <f t="shared" si="161"/>
        <v>11096</v>
      </c>
      <c r="AO90" s="1426">
        <f t="shared" si="162"/>
        <v>54616</v>
      </c>
      <c r="AP90" s="1395">
        <v>40.9</v>
      </c>
      <c r="AQ90" s="1358">
        <f t="shared" si="163"/>
        <v>61350</v>
      </c>
      <c r="AR90" s="1358">
        <f t="shared" si="164"/>
        <v>15215</v>
      </c>
      <c r="AS90" s="1358">
        <f t="shared" si="165"/>
        <v>76565</v>
      </c>
      <c r="AT90" s="1395">
        <v>27</v>
      </c>
      <c r="AU90" s="1358">
        <f t="shared" si="166"/>
        <v>20250</v>
      </c>
      <c r="AV90" s="1358">
        <f t="shared" si="167"/>
        <v>5589</v>
      </c>
      <c r="AW90" s="1358">
        <f t="shared" si="168"/>
        <v>25839</v>
      </c>
      <c r="AX90" s="1395">
        <f t="shared" si="169"/>
        <v>67.900000000000006</v>
      </c>
      <c r="AY90" s="1358">
        <f t="shared" si="170"/>
        <v>81600</v>
      </c>
      <c r="AZ90" s="1358">
        <f t="shared" si="171"/>
        <v>20804</v>
      </c>
      <c r="BA90" s="1718">
        <f t="shared" si="172"/>
        <v>102404</v>
      </c>
      <c r="BB90" s="1358"/>
      <c r="BC90" s="1725"/>
      <c r="BD90" s="682">
        <f t="shared" si="173"/>
        <v>257339</v>
      </c>
      <c r="BG90" s="618">
        <v>219</v>
      </c>
      <c r="BH90" s="681">
        <f t="shared" si="174"/>
        <v>52779</v>
      </c>
    </row>
    <row r="91" spans="1:60" ht="15" customHeight="1" x14ac:dyDescent="0.2">
      <c r="A91" s="614">
        <v>336001</v>
      </c>
      <c r="B91" s="615">
        <v>336001</v>
      </c>
      <c r="C91" s="616" t="s">
        <v>375</v>
      </c>
      <c r="D91" s="619">
        <v>0</v>
      </c>
      <c r="E91" s="661">
        <f t="shared" si="137"/>
        <v>0</v>
      </c>
      <c r="F91" s="619"/>
      <c r="G91" s="666">
        <f t="shared" si="138"/>
        <v>0</v>
      </c>
      <c r="H91" s="619"/>
      <c r="I91" s="666">
        <f t="shared" si="139"/>
        <v>0</v>
      </c>
      <c r="J91" s="1407">
        <f t="shared" si="140"/>
        <v>0</v>
      </c>
      <c r="K91" s="1356"/>
      <c r="L91" s="671">
        <v>36150</v>
      </c>
      <c r="M91" s="1432"/>
      <c r="N91" s="619">
        <v>347</v>
      </c>
      <c r="O91" s="683">
        <f t="shared" si="141"/>
        <v>24290</v>
      </c>
      <c r="P91" s="666"/>
      <c r="Q91" s="683">
        <f t="shared" si="142"/>
        <v>24290</v>
      </c>
      <c r="R91" s="1396">
        <v>54.480755000000002</v>
      </c>
      <c r="S91" s="1392">
        <f t="shared" si="143"/>
        <v>54481</v>
      </c>
      <c r="T91" s="1392">
        <f t="shared" si="144"/>
        <v>13511</v>
      </c>
      <c r="U91" s="1392">
        <f t="shared" si="145"/>
        <v>67992</v>
      </c>
      <c r="V91" s="1396">
        <v>53.405720000000002</v>
      </c>
      <c r="W91" s="1392">
        <f t="shared" si="146"/>
        <v>26703</v>
      </c>
      <c r="X91" s="1392">
        <f t="shared" si="147"/>
        <v>7370</v>
      </c>
      <c r="Y91" s="1392">
        <f t="shared" si="148"/>
        <v>34073</v>
      </c>
      <c r="Z91" s="1396">
        <f t="shared" si="149"/>
        <v>107.886475</v>
      </c>
      <c r="AA91" s="1392">
        <f t="shared" si="150"/>
        <v>81184</v>
      </c>
      <c r="AB91" s="1392">
        <f t="shared" si="151"/>
        <v>20881</v>
      </c>
      <c r="AC91" s="672">
        <f t="shared" si="152"/>
        <v>102065</v>
      </c>
      <c r="AD91" s="1396">
        <v>54.480755000000002</v>
      </c>
      <c r="AE91" s="1392">
        <f t="shared" si="153"/>
        <v>43585</v>
      </c>
      <c r="AF91" s="1392">
        <f t="shared" si="154"/>
        <v>10809</v>
      </c>
      <c r="AG91" s="1392">
        <f t="shared" si="155"/>
        <v>54394</v>
      </c>
      <c r="AH91" s="1396">
        <v>53.405720000000002</v>
      </c>
      <c r="AI91" s="1392">
        <f t="shared" si="156"/>
        <v>21362</v>
      </c>
      <c r="AJ91" s="1392">
        <f t="shared" si="157"/>
        <v>5896</v>
      </c>
      <c r="AK91" s="1392">
        <f t="shared" si="158"/>
        <v>27258</v>
      </c>
      <c r="AL91" s="1396">
        <f t="shared" si="159"/>
        <v>107.886475</v>
      </c>
      <c r="AM91" s="1392">
        <f t="shared" si="160"/>
        <v>64947</v>
      </c>
      <c r="AN91" s="1392">
        <f t="shared" si="161"/>
        <v>16705</v>
      </c>
      <c r="AO91" s="1427">
        <f t="shared" si="162"/>
        <v>81652</v>
      </c>
      <c r="AP91" s="1396">
        <v>54.480755000000002</v>
      </c>
      <c r="AQ91" s="1392">
        <f t="shared" si="163"/>
        <v>81721</v>
      </c>
      <c r="AR91" s="1392">
        <f t="shared" si="164"/>
        <v>20267</v>
      </c>
      <c r="AS91" s="1392">
        <f t="shared" si="165"/>
        <v>101988</v>
      </c>
      <c r="AT91" s="1396">
        <v>53.405720000000002</v>
      </c>
      <c r="AU91" s="1392">
        <f t="shared" si="166"/>
        <v>40054</v>
      </c>
      <c r="AV91" s="1392">
        <f t="shared" si="167"/>
        <v>11055</v>
      </c>
      <c r="AW91" s="1392">
        <f t="shared" si="168"/>
        <v>51109</v>
      </c>
      <c r="AX91" s="1396">
        <f t="shared" si="169"/>
        <v>107.886475</v>
      </c>
      <c r="AY91" s="1392">
        <f t="shared" si="170"/>
        <v>121775</v>
      </c>
      <c r="AZ91" s="1392">
        <f t="shared" si="171"/>
        <v>31322</v>
      </c>
      <c r="BA91" s="1719">
        <f t="shared" si="172"/>
        <v>153097</v>
      </c>
      <c r="BB91" s="1722"/>
      <c r="BC91" s="1725"/>
      <c r="BD91" s="685">
        <f t="shared" si="173"/>
        <v>397254</v>
      </c>
      <c r="BG91" s="617">
        <v>220</v>
      </c>
      <c r="BH91" s="684">
        <f t="shared" si="174"/>
        <v>53020</v>
      </c>
    </row>
    <row r="92" spans="1:60" ht="15" customHeight="1" x14ac:dyDescent="0.2">
      <c r="A92" s="613">
        <v>337001</v>
      </c>
      <c r="B92" s="313">
        <v>337001</v>
      </c>
      <c r="C92" s="611" t="s">
        <v>382</v>
      </c>
      <c r="D92" s="618">
        <v>0</v>
      </c>
      <c r="E92" s="623">
        <f t="shared" si="137"/>
        <v>0</v>
      </c>
      <c r="F92" s="618"/>
      <c r="G92" s="665">
        <f t="shared" si="138"/>
        <v>0</v>
      </c>
      <c r="H92" s="618"/>
      <c r="I92" s="665">
        <f t="shared" si="139"/>
        <v>0</v>
      </c>
      <c r="J92" s="1406">
        <f t="shared" si="140"/>
        <v>0</v>
      </c>
      <c r="K92" s="1179"/>
      <c r="L92" s="669">
        <v>0</v>
      </c>
      <c r="M92" s="1431"/>
      <c r="N92" s="618">
        <v>185</v>
      </c>
      <c r="O92" s="680">
        <f t="shared" si="141"/>
        <v>12950</v>
      </c>
      <c r="P92" s="665"/>
      <c r="Q92" s="680">
        <f t="shared" si="142"/>
        <v>12950</v>
      </c>
      <c r="R92" s="1395">
        <v>84</v>
      </c>
      <c r="S92" s="1358">
        <f t="shared" si="143"/>
        <v>84000</v>
      </c>
      <c r="T92" s="1358">
        <f t="shared" si="144"/>
        <v>20832</v>
      </c>
      <c r="U92" s="1358">
        <f t="shared" si="145"/>
        <v>104832</v>
      </c>
      <c r="V92" s="1395">
        <v>104.25</v>
      </c>
      <c r="W92" s="1358">
        <f t="shared" si="146"/>
        <v>52125</v>
      </c>
      <c r="X92" s="1358">
        <f t="shared" si="147"/>
        <v>14387</v>
      </c>
      <c r="Y92" s="1358">
        <f t="shared" si="148"/>
        <v>66512</v>
      </c>
      <c r="Z92" s="1395">
        <f t="shared" si="149"/>
        <v>188.25</v>
      </c>
      <c r="AA92" s="1358">
        <f t="shared" si="150"/>
        <v>136125</v>
      </c>
      <c r="AB92" s="1358">
        <f t="shared" si="151"/>
        <v>35219</v>
      </c>
      <c r="AC92" s="1422">
        <f t="shared" si="152"/>
        <v>171344</v>
      </c>
      <c r="AD92" s="1395">
        <v>84</v>
      </c>
      <c r="AE92" s="1358">
        <f t="shared" si="153"/>
        <v>67200</v>
      </c>
      <c r="AF92" s="1358">
        <f t="shared" si="154"/>
        <v>16666</v>
      </c>
      <c r="AG92" s="1358">
        <f t="shared" si="155"/>
        <v>83866</v>
      </c>
      <c r="AH92" s="1395">
        <v>104.25</v>
      </c>
      <c r="AI92" s="1358">
        <f t="shared" si="156"/>
        <v>41700</v>
      </c>
      <c r="AJ92" s="1358">
        <f t="shared" si="157"/>
        <v>11509</v>
      </c>
      <c r="AK92" s="1358">
        <f t="shared" si="158"/>
        <v>53209</v>
      </c>
      <c r="AL92" s="1395">
        <f t="shared" si="159"/>
        <v>188.25</v>
      </c>
      <c r="AM92" s="1358">
        <f t="shared" si="160"/>
        <v>108900</v>
      </c>
      <c r="AN92" s="1358">
        <f t="shared" si="161"/>
        <v>28175</v>
      </c>
      <c r="AO92" s="1426">
        <f t="shared" si="162"/>
        <v>137075</v>
      </c>
      <c r="AP92" s="1395">
        <v>84</v>
      </c>
      <c r="AQ92" s="1358">
        <f t="shared" si="163"/>
        <v>126000</v>
      </c>
      <c r="AR92" s="1358">
        <f t="shared" si="164"/>
        <v>31248</v>
      </c>
      <c r="AS92" s="1358">
        <f t="shared" si="165"/>
        <v>157248</v>
      </c>
      <c r="AT92" s="1395">
        <v>104.25</v>
      </c>
      <c r="AU92" s="1358">
        <f t="shared" si="166"/>
        <v>78188</v>
      </c>
      <c r="AV92" s="1358">
        <f t="shared" si="167"/>
        <v>21580</v>
      </c>
      <c r="AW92" s="1358">
        <f t="shared" si="168"/>
        <v>99768</v>
      </c>
      <c r="AX92" s="1395">
        <f t="shared" si="169"/>
        <v>188.25</v>
      </c>
      <c r="AY92" s="1358">
        <f t="shared" si="170"/>
        <v>204188</v>
      </c>
      <c r="AZ92" s="1358">
        <f t="shared" si="171"/>
        <v>52828</v>
      </c>
      <c r="BA92" s="1718">
        <f t="shared" si="172"/>
        <v>257016</v>
      </c>
      <c r="BB92" s="1358"/>
      <c r="BC92" s="1725"/>
      <c r="BD92" s="682">
        <f t="shared" si="173"/>
        <v>578385</v>
      </c>
      <c r="BG92" s="612">
        <v>0</v>
      </c>
      <c r="BH92" s="681">
        <f t="shared" si="174"/>
        <v>0</v>
      </c>
    </row>
    <row r="93" spans="1:60" ht="15" customHeight="1" x14ac:dyDescent="0.2">
      <c r="A93" s="614">
        <v>340001</v>
      </c>
      <c r="B93" s="615">
        <v>340001</v>
      </c>
      <c r="C93" s="616" t="s">
        <v>376</v>
      </c>
      <c r="D93" s="619">
        <v>0</v>
      </c>
      <c r="E93" s="626">
        <f t="shared" si="137"/>
        <v>0</v>
      </c>
      <c r="F93" s="619"/>
      <c r="G93" s="666">
        <f t="shared" si="138"/>
        <v>0</v>
      </c>
      <c r="H93" s="619"/>
      <c r="I93" s="666">
        <f t="shared" si="139"/>
        <v>0</v>
      </c>
      <c r="J93" s="1407">
        <f t="shared" si="140"/>
        <v>0</v>
      </c>
      <c r="K93" s="1356"/>
      <c r="L93" s="671">
        <v>0</v>
      </c>
      <c r="M93" s="1432"/>
      <c r="N93" s="619">
        <v>33</v>
      </c>
      <c r="O93" s="683">
        <f t="shared" si="141"/>
        <v>2310</v>
      </c>
      <c r="P93" s="666"/>
      <c r="Q93" s="683">
        <f t="shared" si="142"/>
        <v>2310</v>
      </c>
      <c r="R93" s="1396">
        <v>12.238099999999999</v>
      </c>
      <c r="S93" s="1392">
        <f t="shared" si="143"/>
        <v>12238</v>
      </c>
      <c r="T93" s="1392">
        <f t="shared" si="144"/>
        <v>3035</v>
      </c>
      <c r="U93" s="1392">
        <f t="shared" si="145"/>
        <v>15273</v>
      </c>
      <c r="V93" s="1396">
        <v>11.142859999999999</v>
      </c>
      <c r="W93" s="1392">
        <f t="shared" si="146"/>
        <v>5571</v>
      </c>
      <c r="X93" s="1392">
        <f t="shared" si="147"/>
        <v>1538</v>
      </c>
      <c r="Y93" s="1392">
        <f t="shared" si="148"/>
        <v>7109</v>
      </c>
      <c r="Z93" s="1396">
        <f t="shared" si="149"/>
        <v>23.380959999999998</v>
      </c>
      <c r="AA93" s="1392">
        <f t="shared" si="150"/>
        <v>17809</v>
      </c>
      <c r="AB93" s="1392">
        <f t="shared" si="151"/>
        <v>4573</v>
      </c>
      <c r="AC93" s="1423">
        <f t="shared" si="152"/>
        <v>22382</v>
      </c>
      <c r="AD93" s="1396">
        <v>12.238099999999999</v>
      </c>
      <c r="AE93" s="1392">
        <f t="shared" si="153"/>
        <v>9790</v>
      </c>
      <c r="AF93" s="1392">
        <f t="shared" si="154"/>
        <v>2428</v>
      </c>
      <c r="AG93" s="1392">
        <f t="shared" si="155"/>
        <v>12218</v>
      </c>
      <c r="AH93" s="1396">
        <v>11.142859999999999</v>
      </c>
      <c r="AI93" s="1392">
        <f t="shared" si="156"/>
        <v>4457</v>
      </c>
      <c r="AJ93" s="1392">
        <f t="shared" si="157"/>
        <v>1230</v>
      </c>
      <c r="AK93" s="1392">
        <f t="shared" si="158"/>
        <v>5687</v>
      </c>
      <c r="AL93" s="1396">
        <f t="shared" si="159"/>
        <v>23.380959999999998</v>
      </c>
      <c r="AM93" s="1392">
        <f t="shared" si="160"/>
        <v>14247</v>
      </c>
      <c r="AN93" s="1392">
        <f t="shared" si="161"/>
        <v>3658</v>
      </c>
      <c r="AO93" s="1427">
        <f t="shared" si="162"/>
        <v>17905</v>
      </c>
      <c r="AP93" s="1396">
        <v>12.238099999999999</v>
      </c>
      <c r="AQ93" s="1392">
        <f t="shared" si="163"/>
        <v>18357</v>
      </c>
      <c r="AR93" s="1392">
        <f t="shared" si="164"/>
        <v>4553</v>
      </c>
      <c r="AS93" s="1392">
        <f t="shared" si="165"/>
        <v>22910</v>
      </c>
      <c r="AT93" s="1396">
        <v>11.142859999999999</v>
      </c>
      <c r="AU93" s="1392">
        <f t="shared" si="166"/>
        <v>8357</v>
      </c>
      <c r="AV93" s="1392">
        <f t="shared" si="167"/>
        <v>2307</v>
      </c>
      <c r="AW93" s="1392">
        <f t="shared" si="168"/>
        <v>10664</v>
      </c>
      <c r="AX93" s="1396">
        <f t="shared" si="169"/>
        <v>23.380959999999998</v>
      </c>
      <c r="AY93" s="1392">
        <f t="shared" si="170"/>
        <v>26714</v>
      </c>
      <c r="AZ93" s="1392">
        <f t="shared" si="171"/>
        <v>6860</v>
      </c>
      <c r="BA93" s="1719">
        <f t="shared" si="172"/>
        <v>33574</v>
      </c>
      <c r="BB93" s="1722"/>
      <c r="BC93" s="1725"/>
      <c r="BD93" s="685">
        <f t="shared" si="173"/>
        <v>76171</v>
      </c>
      <c r="BG93" s="617">
        <v>0</v>
      </c>
      <c r="BH93" s="684">
        <f t="shared" si="174"/>
        <v>0</v>
      </c>
    </row>
    <row r="94" spans="1:60" s="171" customFormat="1" ht="15" customHeight="1" thickBot="1" x14ac:dyDescent="0.25">
      <c r="A94" s="627"/>
      <c r="B94" s="628"/>
      <c r="C94" s="1354" t="s">
        <v>260</v>
      </c>
      <c r="D94" s="629">
        <f>SUM(D87:D93)</f>
        <v>15</v>
      </c>
      <c r="E94" s="662">
        <f>SUM(E87:E93)</f>
        <v>315000</v>
      </c>
      <c r="F94" s="629">
        <f>SUM(F87:F93)</f>
        <v>0</v>
      </c>
      <c r="G94" s="668">
        <f>SUM(G87:G93)</f>
        <v>0</v>
      </c>
      <c r="H94" s="629">
        <f>SUM(H87:H93)</f>
        <v>0</v>
      </c>
      <c r="I94" s="668">
        <f t="shared" ref="I94:BD94" si="175">SUM(I87:I93)</f>
        <v>0</v>
      </c>
      <c r="J94" s="1409">
        <f t="shared" si="175"/>
        <v>0</v>
      </c>
      <c r="K94" s="1176">
        <f t="shared" si="175"/>
        <v>0</v>
      </c>
      <c r="L94" s="676">
        <f>SUM(L87:L93)</f>
        <v>56150</v>
      </c>
      <c r="M94" s="1434">
        <f t="shared" si="175"/>
        <v>0</v>
      </c>
      <c r="N94" s="629">
        <f t="shared" si="175"/>
        <v>1219</v>
      </c>
      <c r="O94" s="689">
        <f t="shared" si="175"/>
        <v>85330</v>
      </c>
      <c r="P94" s="668">
        <f t="shared" si="175"/>
        <v>0</v>
      </c>
      <c r="Q94" s="689">
        <f t="shared" si="175"/>
        <v>85330</v>
      </c>
      <c r="R94" s="1398">
        <f t="shared" ref="R94:AC94" si="176">SUM(R87:R93)</f>
        <v>348.618855</v>
      </c>
      <c r="S94" s="1360">
        <f t="shared" si="176"/>
        <v>348619</v>
      </c>
      <c r="T94" s="1360">
        <f t="shared" si="176"/>
        <v>86457</v>
      </c>
      <c r="U94" s="1360">
        <f t="shared" si="176"/>
        <v>435076</v>
      </c>
      <c r="V94" s="1398">
        <f t="shared" si="176"/>
        <v>284.74020000000002</v>
      </c>
      <c r="W94" s="1360">
        <f t="shared" si="176"/>
        <v>142370</v>
      </c>
      <c r="X94" s="1360">
        <f t="shared" si="176"/>
        <v>39295</v>
      </c>
      <c r="Y94" s="1360">
        <f t="shared" si="176"/>
        <v>181665</v>
      </c>
      <c r="Z94" s="1398">
        <f t="shared" si="176"/>
        <v>633.35905500000001</v>
      </c>
      <c r="AA94" s="1360">
        <f t="shared" si="176"/>
        <v>490989</v>
      </c>
      <c r="AB94" s="1360">
        <f t="shared" si="176"/>
        <v>125752</v>
      </c>
      <c r="AC94" s="1424">
        <f t="shared" si="176"/>
        <v>616741</v>
      </c>
      <c r="AD94" s="1398">
        <f t="shared" si="175"/>
        <v>348.618855</v>
      </c>
      <c r="AE94" s="1360">
        <f t="shared" si="175"/>
        <v>278895</v>
      </c>
      <c r="AF94" s="1360">
        <f t="shared" si="175"/>
        <v>69167</v>
      </c>
      <c r="AG94" s="1360">
        <f t="shared" si="175"/>
        <v>348062</v>
      </c>
      <c r="AH94" s="1398">
        <f t="shared" si="175"/>
        <v>284.74020000000002</v>
      </c>
      <c r="AI94" s="1360">
        <f t="shared" si="175"/>
        <v>113896</v>
      </c>
      <c r="AJ94" s="1360">
        <f t="shared" si="175"/>
        <v>31435</v>
      </c>
      <c r="AK94" s="1360">
        <f t="shared" si="175"/>
        <v>145331</v>
      </c>
      <c r="AL94" s="1398">
        <f t="shared" si="175"/>
        <v>633.35905500000001</v>
      </c>
      <c r="AM94" s="1360">
        <f t="shared" si="175"/>
        <v>392791</v>
      </c>
      <c r="AN94" s="1360">
        <f t="shared" si="175"/>
        <v>100602</v>
      </c>
      <c r="AO94" s="1428">
        <f t="shared" si="175"/>
        <v>493393</v>
      </c>
      <c r="AP94" s="1398">
        <f t="shared" ref="AP94:BA94" si="177">SUM(AP87:AP93)</f>
        <v>348.618855</v>
      </c>
      <c r="AQ94" s="1360">
        <f t="shared" si="177"/>
        <v>522928</v>
      </c>
      <c r="AR94" s="1360">
        <f t="shared" si="177"/>
        <v>129687</v>
      </c>
      <c r="AS94" s="1360">
        <f t="shared" si="177"/>
        <v>652615</v>
      </c>
      <c r="AT94" s="1398">
        <f t="shared" si="177"/>
        <v>284.74020000000002</v>
      </c>
      <c r="AU94" s="1360">
        <f t="shared" si="177"/>
        <v>213555</v>
      </c>
      <c r="AV94" s="1360">
        <f t="shared" si="177"/>
        <v>58942</v>
      </c>
      <c r="AW94" s="1360">
        <f t="shared" si="177"/>
        <v>272497</v>
      </c>
      <c r="AX94" s="1398">
        <f t="shared" si="177"/>
        <v>633.35905500000001</v>
      </c>
      <c r="AY94" s="1360">
        <f t="shared" si="177"/>
        <v>736483</v>
      </c>
      <c r="AZ94" s="1360">
        <f t="shared" si="177"/>
        <v>188629</v>
      </c>
      <c r="BA94" s="1721">
        <f t="shared" si="177"/>
        <v>925112</v>
      </c>
      <c r="BB94" s="1723"/>
      <c r="BC94" s="1728"/>
      <c r="BD94" s="691">
        <f t="shared" si="175"/>
        <v>2491726</v>
      </c>
      <c r="BE94"/>
      <c r="BF94"/>
      <c r="BG94" s="629">
        <f>SUM(BG87:BG93)</f>
        <v>502</v>
      </c>
      <c r="BH94" s="690">
        <f>SUM(BH87:BH93)</f>
        <v>120982</v>
      </c>
    </row>
    <row r="95" spans="1:60" ht="6.75" customHeight="1" thickTop="1" x14ac:dyDescent="0.2">
      <c r="A95" s="754"/>
      <c r="B95" s="755"/>
      <c r="C95" s="756"/>
      <c r="D95" s="748"/>
      <c r="E95" s="749"/>
      <c r="F95" s="750"/>
      <c r="G95" s="749"/>
      <c r="H95" s="751"/>
      <c r="I95" s="749"/>
      <c r="J95" s="749"/>
      <c r="K95" s="1178"/>
      <c r="L95" s="749"/>
      <c r="M95" s="749"/>
      <c r="N95" s="748"/>
      <c r="O95" s="752"/>
      <c r="P95" s="749"/>
      <c r="Q95" s="752"/>
      <c r="R95" s="1399"/>
      <c r="S95" s="753"/>
      <c r="T95" s="753"/>
      <c r="U95" s="753"/>
      <c r="V95" s="1399"/>
      <c r="W95" s="753"/>
      <c r="X95" s="753"/>
      <c r="Y95" s="753"/>
      <c r="Z95" s="1399"/>
      <c r="AA95" s="753"/>
      <c r="AB95" s="753"/>
      <c r="AC95" s="749"/>
      <c r="AD95" s="1399"/>
      <c r="AE95" s="753"/>
      <c r="AF95" s="753"/>
      <c r="AG95" s="753"/>
      <c r="AH95" s="1399"/>
      <c r="AI95" s="753"/>
      <c r="AJ95" s="753"/>
      <c r="AK95" s="753"/>
      <c r="AL95" s="1399"/>
      <c r="AM95" s="753"/>
      <c r="AN95" s="753"/>
      <c r="AO95" s="753"/>
      <c r="AP95" s="1399"/>
      <c r="AQ95" s="753"/>
      <c r="AR95" s="753"/>
      <c r="AS95" s="753"/>
      <c r="AT95" s="1399"/>
      <c r="AU95" s="753"/>
      <c r="AV95" s="753"/>
      <c r="AW95" s="753"/>
      <c r="AX95" s="1399"/>
      <c r="AY95" s="753"/>
      <c r="AZ95" s="753"/>
      <c r="BA95" s="753"/>
      <c r="BB95" s="753"/>
      <c r="BC95" s="753"/>
      <c r="BD95" s="752"/>
      <c r="BG95" s="750"/>
      <c r="BH95" s="753"/>
    </row>
    <row r="96" spans="1:60" ht="15" customHeight="1" x14ac:dyDescent="0.2">
      <c r="A96" s="607">
        <v>341001</v>
      </c>
      <c r="B96" s="608">
        <v>341001</v>
      </c>
      <c r="C96" s="609" t="s">
        <v>267</v>
      </c>
      <c r="D96" s="620">
        <v>0</v>
      </c>
      <c r="E96" s="659">
        <f t="shared" ref="E96:E128" si="178">ROUND($E$3*D96,0)</f>
        <v>0</v>
      </c>
      <c r="F96" s="620"/>
      <c r="G96" s="664">
        <f t="shared" ref="G96:G128" si="179">ROUND($G$3*F96,0)</f>
        <v>0</v>
      </c>
      <c r="H96" s="620"/>
      <c r="I96" s="664">
        <f t="shared" ref="I96:I128" si="180">ROUND($I$3*H96,0)</f>
        <v>0</v>
      </c>
      <c r="J96" s="1405">
        <f t="shared" ref="J96:J128" si="181">G96+I96</f>
        <v>0</v>
      </c>
      <c r="K96" s="1355"/>
      <c r="L96" s="673">
        <v>33620</v>
      </c>
      <c r="M96" s="1430"/>
      <c r="N96" s="620">
        <v>441</v>
      </c>
      <c r="O96" s="677">
        <f t="shared" ref="O96:O128" si="182">N96*$O$3</f>
        <v>30870</v>
      </c>
      <c r="P96" s="664"/>
      <c r="Q96" s="677">
        <f t="shared" ref="Q96:Q128" si="183">O96+P96</f>
        <v>30870</v>
      </c>
      <c r="R96" s="1394">
        <v>68.429075999999995</v>
      </c>
      <c r="S96" s="1391">
        <f t="shared" ref="S96:S128" si="184">ROUND(R96*$S$3,0)</f>
        <v>68429</v>
      </c>
      <c r="T96" s="1391">
        <f t="shared" ref="T96:T128" si="185">ROUND(S96*$T$3,0)</f>
        <v>16970</v>
      </c>
      <c r="U96" s="1391">
        <f t="shared" ref="U96:U128" si="186">S96+T96</f>
        <v>85399</v>
      </c>
      <c r="V96" s="1394">
        <v>35.100825999999998</v>
      </c>
      <c r="W96" s="1391">
        <f t="shared" ref="W96:W128" si="187">ROUND(V96*$W$3,0)</f>
        <v>17550</v>
      </c>
      <c r="X96" s="1391">
        <f t="shared" ref="X96:X128" si="188">ROUND(W96*$X$3,0)</f>
        <v>4844</v>
      </c>
      <c r="Y96" s="1391">
        <f t="shared" ref="Y96:Y128" si="189">W96+X96</f>
        <v>22394</v>
      </c>
      <c r="Z96" s="1394">
        <f t="shared" ref="Z96:Z128" si="190">R96+V96</f>
        <v>103.52990199999999</v>
      </c>
      <c r="AA96" s="1391">
        <f t="shared" ref="AA96:AA128" si="191">S96+W96</f>
        <v>85979</v>
      </c>
      <c r="AB96" s="1391">
        <f t="shared" ref="AB96:AB128" si="192">T96+X96</f>
        <v>21814</v>
      </c>
      <c r="AC96" s="674">
        <f t="shared" ref="AC96:AC128" si="193">U96+Y96</f>
        <v>107793</v>
      </c>
      <c r="AD96" s="1394">
        <v>68.429075999999995</v>
      </c>
      <c r="AE96" s="1391">
        <f t="shared" ref="AE96:AE128" si="194">ROUND(AD96*$AE$3,0)</f>
        <v>54743</v>
      </c>
      <c r="AF96" s="1391">
        <f t="shared" ref="AF96:AF128" si="195">ROUND(AE96*$AF$3,0)</f>
        <v>13576</v>
      </c>
      <c r="AG96" s="1391">
        <f t="shared" ref="AG96:AG128" si="196">AE96+AF96</f>
        <v>68319</v>
      </c>
      <c r="AH96" s="1394">
        <v>35.100825999999998</v>
      </c>
      <c r="AI96" s="1391">
        <f t="shared" ref="AI96:AI128" si="197">ROUND(AH96*$AI$3,0)</f>
        <v>14040</v>
      </c>
      <c r="AJ96" s="1391">
        <f t="shared" ref="AJ96:AJ128" si="198">ROUND(AI96*$AJ$3,0)</f>
        <v>3875</v>
      </c>
      <c r="AK96" s="1391">
        <f t="shared" ref="AK96:AK128" si="199">AI96+AJ96</f>
        <v>17915</v>
      </c>
      <c r="AL96" s="1394">
        <f t="shared" ref="AL96:AL128" si="200">AD96+AH96</f>
        <v>103.52990199999999</v>
      </c>
      <c r="AM96" s="1391">
        <f t="shared" ref="AM96:AM128" si="201">AE96+AI96</f>
        <v>68783</v>
      </c>
      <c r="AN96" s="1391">
        <f t="shared" ref="AN96:AN128" si="202">AF96+AJ96</f>
        <v>17451</v>
      </c>
      <c r="AO96" s="1425">
        <f t="shared" ref="AO96:AO128" si="203">AG96+AK96</f>
        <v>86234</v>
      </c>
      <c r="AP96" s="1394">
        <v>68.429075999999995</v>
      </c>
      <c r="AQ96" s="1391">
        <f t="shared" ref="AQ96:AQ130" si="204">ROUND(AP96*$AQ$3,0)</f>
        <v>102644</v>
      </c>
      <c r="AR96" s="1391">
        <f t="shared" ref="AR96:AR130" si="205">ROUND(AQ96*$AR$3,0)</f>
        <v>25456</v>
      </c>
      <c r="AS96" s="1391">
        <f t="shared" ref="AS96:AS130" si="206">AQ96+AR96</f>
        <v>128100</v>
      </c>
      <c r="AT96" s="1394">
        <v>35.100825999999998</v>
      </c>
      <c r="AU96" s="1391">
        <f t="shared" ref="AU96:AU130" si="207">ROUND(AT96*$AU$3,0)</f>
        <v>26326</v>
      </c>
      <c r="AV96" s="1391">
        <f t="shared" ref="AV96:AV130" si="208">ROUND(AU96*$AV$3,0)</f>
        <v>7266</v>
      </c>
      <c r="AW96" s="1391">
        <f t="shared" ref="AW96:AW130" si="209">AU96+AV96</f>
        <v>33592</v>
      </c>
      <c r="AX96" s="1394">
        <f t="shared" ref="AX96:AX130" si="210">AP96+AT96</f>
        <v>103.52990199999999</v>
      </c>
      <c r="AY96" s="1391">
        <f t="shared" ref="AY96:AY130" si="211">AQ96+AU96</f>
        <v>128970</v>
      </c>
      <c r="AZ96" s="1391">
        <f t="shared" ref="AZ96:AZ130" si="212">AR96+AV96</f>
        <v>32722</v>
      </c>
      <c r="BA96" s="1717">
        <f t="shared" ref="BA96:BA130" si="213">AS96+AW96</f>
        <v>161692</v>
      </c>
      <c r="BB96" s="1391"/>
      <c r="BC96" s="1724"/>
      <c r="BD96" s="679">
        <f t="shared" ref="BD96:BD130" si="214">E96+J96+L96+M96+Q96+AC96+AO96+BA96+BC96</f>
        <v>420209</v>
      </c>
      <c r="BG96" s="610">
        <v>286</v>
      </c>
      <c r="BH96" s="678">
        <f t="shared" ref="BH96:BH128" si="215">IF(AND(BH$3*BG96&lt;10000,$BG96&gt;0),10000,BH$3*BG96)</f>
        <v>68926</v>
      </c>
    </row>
    <row r="97" spans="1:60" ht="15" customHeight="1" x14ac:dyDescent="0.2">
      <c r="A97" s="613">
        <v>343001</v>
      </c>
      <c r="B97" s="313">
        <v>343001</v>
      </c>
      <c r="C97" s="611" t="s">
        <v>394</v>
      </c>
      <c r="D97" s="618">
        <v>0</v>
      </c>
      <c r="E97" s="660">
        <f t="shared" si="178"/>
        <v>0</v>
      </c>
      <c r="F97" s="618"/>
      <c r="G97" s="665">
        <f t="shared" si="179"/>
        <v>0</v>
      </c>
      <c r="H97" s="618"/>
      <c r="I97" s="665">
        <f t="shared" si="180"/>
        <v>0</v>
      </c>
      <c r="J97" s="1406">
        <f t="shared" si="181"/>
        <v>0</v>
      </c>
      <c r="K97" s="1179"/>
      <c r="L97" s="669">
        <v>41211</v>
      </c>
      <c r="M97" s="1431"/>
      <c r="N97" s="618">
        <v>542</v>
      </c>
      <c r="O97" s="680">
        <f t="shared" si="182"/>
        <v>37940</v>
      </c>
      <c r="P97" s="665"/>
      <c r="Q97" s="680">
        <f t="shared" si="183"/>
        <v>37940</v>
      </c>
      <c r="R97" s="1395">
        <v>42.5</v>
      </c>
      <c r="S97" s="1358">
        <f t="shared" si="184"/>
        <v>42500</v>
      </c>
      <c r="T97" s="1358">
        <f t="shared" si="185"/>
        <v>10540</v>
      </c>
      <c r="U97" s="1358">
        <f t="shared" si="186"/>
        <v>53040</v>
      </c>
      <c r="V97" s="1395">
        <v>11</v>
      </c>
      <c r="W97" s="1358">
        <f t="shared" si="187"/>
        <v>5500</v>
      </c>
      <c r="X97" s="1358">
        <f t="shared" si="188"/>
        <v>1518</v>
      </c>
      <c r="Y97" s="1358">
        <f t="shared" si="189"/>
        <v>7018</v>
      </c>
      <c r="Z97" s="1395">
        <f t="shared" si="190"/>
        <v>53.5</v>
      </c>
      <c r="AA97" s="1358">
        <f t="shared" si="191"/>
        <v>48000</v>
      </c>
      <c r="AB97" s="1358">
        <f t="shared" si="192"/>
        <v>12058</v>
      </c>
      <c r="AC97" s="670">
        <f t="shared" si="193"/>
        <v>60058</v>
      </c>
      <c r="AD97" s="1395">
        <v>42.5</v>
      </c>
      <c r="AE97" s="1358">
        <f t="shared" si="194"/>
        <v>34000</v>
      </c>
      <c r="AF97" s="1358">
        <f t="shared" si="195"/>
        <v>8432</v>
      </c>
      <c r="AG97" s="1358">
        <f t="shared" si="196"/>
        <v>42432</v>
      </c>
      <c r="AH97" s="1395">
        <v>11</v>
      </c>
      <c r="AI97" s="1358">
        <f t="shared" si="197"/>
        <v>4400</v>
      </c>
      <c r="AJ97" s="1358">
        <f t="shared" si="198"/>
        <v>1214</v>
      </c>
      <c r="AK97" s="1358">
        <f t="shared" si="199"/>
        <v>5614</v>
      </c>
      <c r="AL97" s="1395">
        <f t="shared" si="200"/>
        <v>53.5</v>
      </c>
      <c r="AM97" s="1358">
        <f t="shared" si="201"/>
        <v>38400</v>
      </c>
      <c r="AN97" s="1358">
        <f t="shared" si="202"/>
        <v>9646</v>
      </c>
      <c r="AO97" s="1426">
        <f t="shared" si="203"/>
        <v>48046</v>
      </c>
      <c r="AP97" s="1395">
        <v>42.5</v>
      </c>
      <c r="AQ97" s="1358">
        <f t="shared" si="204"/>
        <v>63750</v>
      </c>
      <c r="AR97" s="1358">
        <f t="shared" si="205"/>
        <v>15810</v>
      </c>
      <c r="AS97" s="1358">
        <f t="shared" si="206"/>
        <v>79560</v>
      </c>
      <c r="AT97" s="1395">
        <v>11</v>
      </c>
      <c r="AU97" s="1358">
        <f t="shared" si="207"/>
        <v>8250</v>
      </c>
      <c r="AV97" s="1358">
        <f t="shared" si="208"/>
        <v>2277</v>
      </c>
      <c r="AW97" s="1358">
        <f t="shared" si="209"/>
        <v>10527</v>
      </c>
      <c r="AX97" s="1395">
        <f t="shared" si="210"/>
        <v>53.5</v>
      </c>
      <c r="AY97" s="1358">
        <f t="shared" si="211"/>
        <v>72000</v>
      </c>
      <c r="AZ97" s="1358">
        <f t="shared" si="212"/>
        <v>18087</v>
      </c>
      <c r="BA97" s="1718">
        <f t="shared" si="213"/>
        <v>90087</v>
      </c>
      <c r="BB97" s="1358"/>
      <c r="BC97" s="1725"/>
      <c r="BD97" s="682">
        <f t="shared" si="214"/>
        <v>277342</v>
      </c>
      <c r="BG97" s="612">
        <v>546</v>
      </c>
      <c r="BH97" s="681">
        <f t="shared" si="215"/>
        <v>131586</v>
      </c>
    </row>
    <row r="98" spans="1:60" ht="15" customHeight="1" x14ac:dyDescent="0.2">
      <c r="A98" s="613">
        <v>344001</v>
      </c>
      <c r="B98" s="313">
        <v>344001</v>
      </c>
      <c r="C98" s="611" t="s">
        <v>268</v>
      </c>
      <c r="D98" s="618">
        <v>0</v>
      </c>
      <c r="E98" s="660">
        <f t="shared" si="178"/>
        <v>0</v>
      </c>
      <c r="F98" s="618"/>
      <c r="G98" s="665">
        <f t="shared" si="179"/>
        <v>0</v>
      </c>
      <c r="H98" s="618"/>
      <c r="I98" s="665">
        <f t="shared" si="180"/>
        <v>0</v>
      </c>
      <c r="J98" s="1406">
        <f t="shared" si="181"/>
        <v>0</v>
      </c>
      <c r="K98" s="1179"/>
      <c r="L98" s="669">
        <v>10000</v>
      </c>
      <c r="M98" s="1431"/>
      <c r="N98" s="618">
        <v>389</v>
      </c>
      <c r="O98" s="680">
        <f t="shared" si="182"/>
        <v>27230</v>
      </c>
      <c r="P98" s="665"/>
      <c r="Q98" s="680">
        <f t="shared" si="183"/>
        <v>27230</v>
      </c>
      <c r="R98" s="1395">
        <v>43.580039999999997</v>
      </c>
      <c r="S98" s="1358">
        <f t="shared" si="184"/>
        <v>43580</v>
      </c>
      <c r="T98" s="1358">
        <f t="shared" si="185"/>
        <v>10808</v>
      </c>
      <c r="U98" s="1358">
        <f t="shared" si="186"/>
        <v>54388</v>
      </c>
      <c r="V98" s="1395">
        <v>13</v>
      </c>
      <c r="W98" s="1358">
        <f t="shared" si="187"/>
        <v>6500</v>
      </c>
      <c r="X98" s="1358">
        <f t="shared" si="188"/>
        <v>1794</v>
      </c>
      <c r="Y98" s="1358">
        <f t="shared" si="189"/>
        <v>8294</v>
      </c>
      <c r="Z98" s="1395">
        <f t="shared" si="190"/>
        <v>56.580039999999997</v>
      </c>
      <c r="AA98" s="1358">
        <f t="shared" si="191"/>
        <v>50080</v>
      </c>
      <c r="AB98" s="1358">
        <f t="shared" si="192"/>
        <v>12602</v>
      </c>
      <c r="AC98" s="670">
        <f t="shared" si="193"/>
        <v>62682</v>
      </c>
      <c r="AD98" s="1395">
        <v>43.580039999999997</v>
      </c>
      <c r="AE98" s="1358">
        <f t="shared" si="194"/>
        <v>34864</v>
      </c>
      <c r="AF98" s="1358">
        <f t="shared" si="195"/>
        <v>8646</v>
      </c>
      <c r="AG98" s="1358">
        <f t="shared" si="196"/>
        <v>43510</v>
      </c>
      <c r="AH98" s="1395">
        <v>13</v>
      </c>
      <c r="AI98" s="1358">
        <f t="shared" si="197"/>
        <v>5200</v>
      </c>
      <c r="AJ98" s="1358">
        <f t="shared" si="198"/>
        <v>1435</v>
      </c>
      <c r="AK98" s="1358">
        <f t="shared" si="199"/>
        <v>6635</v>
      </c>
      <c r="AL98" s="1395">
        <f t="shared" si="200"/>
        <v>56.580039999999997</v>
      </c>
      <c r="AM98" s="1358">
        <f t="shared" si="201"/>
        <v>40064</v>
      </c>
      <c r="AN98" s="1358">
        <f t="shared" si="202"/>
        <v>10081</v>
      </c>
      <c r="AO98" s="1426">
        <f t="shared" si="203"/>
        <v>50145</v>
      </c>
      <c r="AP98" s="1395">
        <v>43.580039999999997</v>
      </c>
      <c r="AQ98" s="1358">
        <f t="shared" si="204"/>
        <v>65370</v>
      </c>
      <c r="AR98" s="1358">
        <f t="shared" si="205"/>
        <v>16212</v>
      </c>
      <c r="AS98" s="1358">
        <f t="shared" si="206"/>
        <v>81582</v>
      </c>
      <c r="AT98" s="1395">
        <v>13</v>
      </c>
      <c r="AU98" s="1358">
        <f t="shared" si="207"/>
        <v>9750</v>
      </c>
      <c r="AV98" s="1358">
        <f t="shared" si="208"/>
        <v>2691</v>
      </c>
      <c r="AW98" s="1358">
        <f t="shared" si="209"/>
        <v>12441</v>
      </c>
      <c r="AX98" s="1395">
        <f t="shared" si="210"/>
        <v>56.580039999999997</v>
      </c>
      <c r="AY98" s="1358">
        <f t="shared" si="211"/>
        <v>75120</v>
      </c>
      <c r="AZ98" s="1358">
        <f t="shared" si="212"/>
        <v>18903</v>
      </c>
      <c r="BA98" s="1718">
        <f t="shared" si="213"/>
        <v>94023</v>
      </c>
      <c r="BB98" s="1358"/>
      <c r="BC98" s="1725"/>
      <c r="BD98" s="682">
        <f t="shared" si="214"/>
        <v>244080</v>
      </c>
      <c r="BG98" s="612">
        <v>374</v>
      </c>
      <c r="BH98" s="681">
        <f t="shared" si="215"/>
        <v>90134</v>
      </c>
    </row>
    <row r="99" spans="1:60" ht="15" customHeight="1" x14ac:dyDescent="0.2">
      <c r="A99" s="613">
        <v>345001</v>
      </c>
      <c r="B99" s="313">
        <v>345001</v>
      </c>
      <c r="C99" s="611" t="s">
        <v>571</v>
      </c>
      <c r="D99" s="618">
        <v>0</v>
      </c>
      <c r="E99" s="660">
        <f t="shared" si="178"/>
        <v>0</v>
      </c>
      <c r="F99" s="618"/>
      <c r="G99" s="665">
        <f t="shared" si="179"/>
        <v>0</v>
      </c>
      <c r="H99" s="618"/>
      <c r="I99" s="665">
        <f t="shared" si="180"/>
        <v>0</v>
      </c>
      <c r="J99" s="1406">
        <f t="shared" si="181"/>
        <v>0</v>
      </c>
      <c r="K99" s="1179"/>
      <c r="L99" s="669">
        <v>105197</v>
      </c>
      <c r="M99" s="1431"/>
      <c r="N99" s="618">
        <v>2279</v>
      </c>
      <c r="O99" s="680">
        <f t="shared" si="182"/>
        <v>159530</v>
      </c>
      <c r="P99" s="665"/>
      <c r="Q99" s="680">
        <f t="shared" si="183"/>
        <v>159530</v>
      </c>
      <c r="R99" s="1395">
        <v>233</v>
      </c>
      <c r="S99" s="1358">
        <f t="shared" si="184"/>
        <v>233000</v>
      </c>
      <c r="T99" s="1358">
        <f t="shared" si="185"/>
        <v>57784</v>
      </c>
      <c r="U99" s="1358">
        <f t="shared" si="186"/>
        <v>290784</v>
      </c>
      <c r="V99" s="1395">
        <v>41</v>
      </c>
      <c r="W99" s="1358">
        <f t="shared" si="187"/>
        <v>20500</v>
      </c>
      <c r="X99" s="1358">
        <f t="shared" si="188"/>
        <v>5658</v>
      </c>
      <c r="Y99" s="1358">
        <f t="shared" si="189"/>
        <v>26158</v>
      </c>
      <c r="Z99" s="1395">
        <f t="shared" si="190"/>
        <v>274</v>
      </c>
      <c r="AA99" s="1358">
        <f t="shared" si="191"/>
        <v>253500</v>
      </c>
      <c r="AB99" s="1358">
        <f t="shared" si="192"/>
        <v>63442</v>
      </c>
      <c r="AC99" s="670">
        <f t="shared" si="193"/>
        <v>316942</v>
      </c>
      <c r="AD99" s="1395">
        <v>233</v>
      </c>
      <c r="AE99" s="1358">
        <f t="shared" si="194"/>
        <v>186400</v>
      </c>
      <c r="AF99" s="1358">
        <f t="shared" si="195"/>
        <v>46227</v>
      </c>
      <c r="AG99" s="1358">
        <f t="shared" si="196"/>
        <v>232627</v>
      </c>
      <c r="AH99" s="1395">
        <v>41</v>
      </c>
      <c r="AI99" s="1358">
        <f t="shared" si="197"/>
        <v>16400</v>
      </c>
      <c r="AJ99" s="1358">
        <f t="shared" si="198"/>
        <v>4526</v>
      </c>
      <c r="AK99" s="1358">
        <f t="shared" si="199"/>
        <v>20926</v>
      </c>
      <c r="AL99" s="1395">
        <f t="shared" si="200"/>
        <v>274</v>
      </c>
      <c r="AM99" s="1358">
        <f t="shared" si="201"/>
        <v>202800</v>
      </c>
      <c r="AN99" s="1358">
        <f t="shared" si="202"/>
        <v>50753</v>
      </c>
      <c r="AO99" s="1426">
        <f t="shared" si="203"/>
        <v>253553</v>
      </c>
      <c r="AP99" s="1395">
        <v>233</v>
      </c>
      <c r="AQ99" s="1358">
        <f t="shared" si="204"/>
        <v>349500</v>
      </c>
      <c r="AR99" s="1358">
        <f t="shared" si="205"/>
        <v>86676</v>
      </c>
      <c r="AS99" s="1358">
        <f t="shared" si="206"/>
        <v>436176</v>
      </c>
      <c r="AT99" s="1395">
        <v>41</v>
      </c>
      <c r="AU99" s="1358">
        <f t="shared" si="207"/>
        <v>30750</v>
      </c>
      <c r="AV99" s="1358">
        <f t="shared" si="208"/>
        <v>8487</v>
      </c>
      <c r="AW99" s="1358">
        <f t="shared" si="209"/>
        <v>39237</v>
      </c>
      <c r="AX99" s="1395">
        <f t="shared" si="210"/>
        <v>274</v>
      </c>
      <c r="AY99" s="1358">
        <f t="shared" si="211"/>
        <v>380250</v>
      </c>
      <c r="AZ99" s="1358">
        <f t="shared" si="212"/>
        <v>95163</v>
      </c>
      <c r="BA99" s="1718">
        <f t="shared" si="213"/>
        <v>475413</v>
      </c>
      <c r="BB99" s="1358"/>
      <c r="BC99" s="1725"/>
      <c r="BD99" s="682">
        <f t="shared" si="214"/>
        <v>1310635</v>
      </c>
      <c r="BG99" s="612">
        <v>1542</v>
      </c>
      <c r="BH99" s="681">
        <f t="shared" si="215"/>
        <v>371622</v>
      </c>
    </row>
    <row r="100" spans="1:60" ht="15" customHeight="1" x14ac:dyDescent="0.2">
      <c r="A100" s="614">
        <v>346001</v>
      </c>
      <c r="B100" s="615">
        <v>346001</v>
      </c>
      <c r="C100" s="616" t="s">
        <v>269</v>
      </c>
      <c r="D100" s="619">
        <v>0</v>
      </c>
      <c r="E100" s="661">
        <f t="shared" si="178"/>
        <v>0</v>
      </c>
      <c r="F100" s="619"/>
      <c r="G100" s="666">
        <f t="shared" si="179"/>
        <v>0</v>
      </c>
      <c r="H100" s="619"/>
      <c r="I100" s="666">
        <f t="shared" si="180"/>
        <v>0</v>
      </c>
      <c r="J100" s="1407">
        <f t="shared" si="181"/>
        <v>0</v>
      </c>
      <c r="K100" s="1356"/>
      <c r="L100" s="671">
        <v>0</v>
      </c>
      <c r="M100" s="1432"/>
      <c r="N100" s="619">
        <v>222</v>
      </c>
      <c r="O100" s="683">
        <f t="shared" si="182"/>
        <v>15540</v>
      </c>
      <c r="P100" s="666"/>
      <c r="Q100" s="683">
        <f t="shared" si="183"/>
        <v>15540</v>
      </c>
      <c r="R100" s="1396">
        <v>70.746989999999997</v>
      </c>
      <c r="S100" s="1392">
        <f t="shared" si="184"/>
        <v>70747</v>
      </c>
      <c r="T100" s="1392">
        <f t="shared" si="185"/>
        <v>17545</v>
      </c>
      <c r="U100" s="1392">
        <f t="shared" si="186"/>
        <v>88292</v>
      </c>
      <c r="V100" s="1396">
        <v>21</v>
      </c>
      <c r="W100" s="1392">
        <f t="shared" si="187"/>
        <v>10500</v>
      </c>
      <c r="X100" s="1392">
        <f t="shared" si="188"/>
        <v>2898</v>
      </c>
      <c r="Y100" s="1392">
        <f t="shared" si="189"/>
        <v>13398</v>
      </c>
      <c r="Z100" s="1396">
        <f t="shared" si="190"/>
        <v>91.746989999999997</v>
      </c>
      <c r="AA100" s="1392">
        <f t="shared" si="191"/>
        <v>81247</v>
      </c>
      <c r="AB100" s="1392">
        <f t="shared" si="192"/>
        <v>20443</v>
      </c>
      <c r="AC100" s="672">
        <f t="shared" si="193"/>
        <v>101690</v>
      </c>
      <c r="AD100" s="1396">
        <v>70.746989999999997</v>
      </c>
      <c r="AE100" s="1392">
        <f t="shared" si="194"/>
        <v>56598</v>
      </c>
      <c r="AF100" s="1392">
        <f t="shared" si="195"/>
        <v>14036</v>
      </c>
      <c r="AG100" s="1392">
        <f t="shared" si="196"/>
        <v>70634</v>
      </c>
      <c r="AH100" s="1396">
        <v>21</v>
      </c>
      <c r="AI100" s="1392">
        <f t="shared" si="197"/>
        <v>8400</v>
      </c>
      <c r="AJ100" s="1392">
        <f t="shared" si="198"/>
        <v>2318</v>
      </c>
      <c r="AK100" s="1392">
        <f t="shared" si="199"/>
        <v>10718</v>
      </c>
      <c r="AL100" s="1396">
        <f t="shared" si="200"/>
        <v>91.746989999999997</v>
      </c>
      <c r="AM100" s="1392">
        <f t="shared" si="201"/>
        <v>64998</v>
      </c>
      <c r="AN100" s="1392">
        <f t="shared" si="202"/>
        <v>16354</v>
      </c>
      <c r="AO100" s="1427">
        <f t="shared" si="203"/>
        <v>81352</v>
      </c>
      <c r="AP100" s="1396">
        <v>70.746989999999997</v>
      </c>
      <c r="AQ100" s="1392">
        <f t="shared" si="204"/>
        <v>106120</v>
      </c>
      <c r="AR100" s="1392">
        <f t="shared" si="205"/>
        <v>26318</v>
      </c>
      <c r="AS100" s="1392">
        <f t="shared" si="206"/>
        <v>132438</v>
      </c>
      <c r="AT100" s="1396">
        <v>21</v>
      </c>
      <c r="AU100" s="1392">
        <f t="shared" si="207"/>
        <v>15750</v>
      </c>
      <c r="AV100" s="1392">
        <f t="shared" si="208"/>
        <v>4347</v>
      </c>
      <c r="AW100" s="1392">
        <f t="shared" si="209"/>
        <v>20097</v>
      </c>
      <c r="AX100" s="1396">
        <f t="shared" si="210"/>
        <v>91.746989999999997</v>
      </c>
      <c r="AY100" s="1392">
        <f t="shared" si="211"/>
        <v>121870</v>
      </c>
      <c r="AZ100" s="1392">
        <f t="shared" si="212"/>
        <v>30665</v>
      </c>
      <c r="BA100" s="1719">
        <f t="shared" si="213"/>
        <v>152535</v>
      </c>
      <c r="BB100" s="1722"/>
      <c r="BC100" s="1726"/>
      <c r="BD100" s="685">
        <f t="shared" si="214"/>
        <v>351117</v>
      </c>
      <c r="BG100" s="617">
        <v>0</v>
      </c>
      <c r="BH100" s="684">
        <f t="shared" si="215"/>
        <v>0</v>
      </c>
    </row>
    <row r="101" spans="1:60" ht="15" customHeight="1" x14ac:dyDescent="0.2">
      <c r="A101" s="607">
        <v>347001</v>
      </c>
      <c r="B101" s="608">
        <v>347001</v>
      </c>
      <c r="C101" s="609" t="s">
        <v>270</v>
      </c>
      <c r="D101" s="620">
        <v>41</v>
      </c>
      <c r="E101" s="659">
        <f t="shared" si="178"/>
        <v>861000</v>
      </c>
      <c r="F101" s="620"/>
      <c r="G101" s="664">
        <f t="shared" si="179"/>
        <v>0</v>
      </c>
      <c r="H101" s="620"/>
      <c r="I101" s="664">
        <f t="shared" si="180"/>
        <v>0</v>
      </c>
      <c r="J101" s="1405">
        <f t="shared" si="181"/>
        <v>0</v>
      </c>
      <c r="K101" s="1355"/>
      <c r="L101" s="673">
        <v>10000</v>
      </c>
      <c r="M101" s="1430"/>
      <c r="N101" s="620">
        <v>257</v>
      </c>
      <c r="O101" s="677">
        <f t="shared" si="182"/>
        <v>17990</v>
      </c>
      <c r="P101" s="664"/>
      <c r="Q101" s="677">
        <f t="shared" si="183"/>
        <v>17990</v>
      </c>
      <c r="R101" s="1394">
        <v>99</v>
      </c>
      <c r="S101" s="1391">
        <f t="shared" si="184"/>
        <v>99000</v>
      </c>
      <c r="T101" s="1391">
        <f t="shared" si="185"/>
        <v>24552</v>
      </c>
      <c r="U101" s="1391">
        <f t="shared" si="186"/>
        <v>123552</v>
      </c>
      <c r="V101" s="1394">
        <v>26.541871999999998</v>
      </c>
      <c r="W101" s="1391">
        <f t="shared" si="187"/>
        <v>13271</v>
      </c>
      <c r="X101" s="1391">
        <f t="shared" si="188"/>
        <v>3663</v>
      </c>
      <c r="Y101" s="1391">
        <f t="shared" si="189"/>
        <v>16934</v>
      </c>
      <c r="Z101" s="1394">
        <f t="shared" si="190"/>
        <v>125.541872</v>
      </c>
      <c r="AA101" s="1391">
        <f t="shared" si="191"/>
        <v>112271</v>
      </c>
      <c r="AB101" s="1391">
        <f t="shared" si="192"/>
        <v>28215</v>
      </c>
      <c r="AC101" s="674">
        <f t="shared" si="193"/>
        <v>140486</v>
      </c>
      <c r="AD101" s="1394">
        <v>99</v>
      </c>
      <c r="AE101" s="1391">
        <f t="shared" si="194"/>
        <v>79200</v>
      </c>
      <c r="AF101" s="1391">
        <f t="shared" si="195"/>
        <v>19642</v>
      </c>
      <c r="AG101" s="1391">
        <f t="shared" si="196"/>
        <v>98842</v>
      </c>
      <c r="AH101" s="1394">
        <v>26.541871999999998</v>
      </c>
      <c r="AI101" s="1391">
        <f t="shared" si="197"/>
        <v>10617</v>
      </c>
      <c r="AJ101" s="1391">
        <f t="shared" si="198"/>
        <v>2930</v>
      </c>
      <c r="AK101" s="1391">
        <f t="shared" si="199"/>
        <v>13547</v>
      </c>
      <c r="AL101" s="1394">
        <f t="shared" si="200"/>
        <v>125.541872</v>
      </c>
      <c r="AM101" s="1391">
        <f t="shared" si="201"/>
        <v>89817</v>
      </c>
      <c r="AN101" s="1391">
        <f t="shared" si="202"/>
        <v>22572</v>
      </c>
      <c r="AO101" s="1425">
        <f t="shared" si="203"/>
        <v>112389</v>
      </c>
      <c r="AP101" s="1394">
        <v>99</v>
      </c>
      <c r="AQ101" s="1391">
        <f t="shared" si="204"/>
        <v>148500</v>
      </c>
      <c r="AR101" s="1391">
        <f t="shared" si="205"/>
        <v>36828</v>
      </c>
      <c r="AS101" s="1391">
        <f t="shared" si="206"/>
        <v>185328</v>
      </c>
      <c r="AT101" s="1394">
        <v>26.541871999999998</v>
      </c>
      <c r="AU101" s="1391">
        <f t="shared" si="207"/>
        <v>19906</v>
      </c>
      <c r="AV101" s="1391">
        <f t="shared" si="208"/>
        <v>5494</v>
      </c>
      <c r="AW101" s="1391">
        <f t="shared" si="209"/>
        <v>25400</v>
      </c>
      <c r="AX101" s="1394">
        <f t="shared" si="210"/>
        <v>125.541872</v>
      </c>
      <c r="AY101" s="1391">
        <f t="shared" si="211"/>
        <v>168406</v>
      </c>
      <c r="AZ101" s="1391">
        <f t="shared" si="212"/>
        <v>42322</v>
      </c>
      <c r="BA101" s="1717">
        <f t="shared" si="213"/>
        <v>210728</v>
      </c>
      <c r="BB101" s="1391"/>
      <c r="BC101" s="1724"/>
      <c r="BD101" s="679">
        <f t="shared" si="214"/>
        <v>1352593</v>
      </c>
      <c r="BG101" s="610">
        <v>90</v>
      </c>
      <c r="BH101" s="678">
        <f t="shared" si="215"/>
        <v>21690</v>
      </c>
    </row>
    <row r="102" spans="1:60" ht="15" customHeight="1" x14ac:dyDescent="0.2">
      <c r="A102" s="613">
        <v>348001</v>
      </c>
      <c r="B102" s="313">
        <v>348001</v>
      </c>
      <c r="C102" s="611" t="s">
        <v>470</v>
      </c>
      <c r="D102" s="618">
        <v>0</v>
      </c>
      <c r="E102" s="660">
        <f t="shared" si="178"/>
        <v>0</v>
      </c>
      <c r="F102" s="618"/>
      <c r="G102" s="665">
        <f t="shared" si="179"/>
        <v>0</v>
      </c>
      <c r="H102" s="618"/>
      <c r="I102" s="665">
        <f t="shared" si="180"/>
        <v>0</v>
      </c>
      <c r="J102" s="1406">
        <f t="shared" si="181"/>
        <v>0</v>
      </c>
      <c r="K102" s="1179"/>
      <c r="L102" s="669">
        <v>51514</v>
      </c>
      <c r="M102" s="1431"/>
      <c r="N102" s="618">
        <v>919</v>
      </c>
      <c r="O102" s="680">
        <f t="shared" si="182"/>
        <v>64330</v>
      </c>
      <c r="P102" s="665"/>
      <c r="Q102" s="680">
        <f t="shared" si="183"/>
        <v>64330</v>
      </c>
      <c r="R102" s="1395">
        <v>81.286230000000003</v>
      </c>
      <c r="S102" s="1358">
        <f t="shared" si="184"/>
        <v>81286</v>
      </c>
      <c r="T102" s="1358">
        <f t="shared" si="185"/>
        <v>20159</v>
      </c>
      <c r="U102" s="1358">
        <f t="shared" si="186"/>
        <v>101445</v>
      </c>
      <c r="V102" s="1395">
        <v>25.37189</v>
      </c>
      <c r="W102" s="1358">
        <f t="shared" si="187"/>
        <v>12686</v>
      </c>
      <c r="X102" s="1358">
        <f t="shared" si="188"/>
        <v>3501</v>
      </c>
      <c r="Y102" s="1358">
        <f t="shared" si="189"/>
        <v>16187</v>
      </c>
      <c r="Z102" s="1395">
        <f t="shared" si="190"/>
        <v>106.65812</v>
      </c>
      <c r="AA102" s="1358">
        <f t="shared" si="191"/>
        <v>93972</v>
      </c>
      <c r="AB102" s="1358">
        <f t="shared" si="192"/>
        <v>23660</v>
      </c>
      <c r="AC102" s="670">
        <f t="shared" si="193"/>
        <v>117632</v>
      </c>
      <c r="AD102" s="1395">
        <v>81.286230000000003</v>
      </c>
      <c r="AE102" s="1358">
        <f t="shared" si="194"/>
        <v>65029</v>
      </c>
      <c r="AF102" s="1358">
        <f t="shared" si="195"/>
        <v>16127</v>
      </c>
      <c r="AG102" s="1358">
        <f t="shared" si="196"/>
        <v>81156</v>
      </c>
      <c r="AH102" s="1395">
        <v>25.37189</v>
      </c>
      <c r="AI102" s="1358">
        <f t="shared" si="197"/>
        <v>10149</v>
      </c>
      <c r="AJ102" s="1358">
        <f t="shared" si="198"/>
        <v>2801</v>
      </c>
      <c r="AK102" s="1358">
        <f t="shared" si="199"/>
        <v>12950</v>
      </c>
      <c r="AL102" s="1395">
        <f t="shared" si="200"/>
        <v>106.65812</v>
      </c>
      <c r="AM102" s="1358">
        <f t="shared" si="201"/>
        <v>75178</v>
      </c>
      <c r="AN102" s="1358">
        <f t="shared" si="202"/>
        <v>18928</v>
      </c>
      <c r="AO102" s="1426">
        <f t="shared" si="203"/>
        <v>94106</v>
      </c>
      <c r="AP102" s="1395">
        <v>81.286230000000003</v>
      </c>
      <c r="AQ102" s="1358">
        <f t="shared" si="204"/>
        <v>121929</v>
      </c>
      <c r="AR102" s="1358">
        <f t="shared" si="205"/>
        <v>30238</v>
      </c>
      <c r="AS102" s="1358">
        <f t="shared" si="206"/>
        <v>152167</v>
      </c>
      <c r="AT102" s="1395">
        <v>25.37189</v>
      </c>
      <c r="AU102" s="1358">
        <f t="shared" si="207"/>
        <v>19029</v>
      </c>
      <c r="AV102" s="1358">
        <f t="shared" si="208"/>
        <v>5252</v>
      </c>
      <c r="AW102" s="1358">
        <f t="shared" si="209"/>
        <v>24281</v>
      </c>
      <c r="AX102" s="1395">
        <f t="shared" si="210"/>
        <v>106.65812</v>
      </c>
      <c r="AY102" s="1358">
        <f t="shared" si="211"/>
        <v>140958</v>
      </c>
      <c r="AZ102" s="1358">
        <f t="shared" si="212"/>
        <v>35490</v>
      </c>
      <c r="BA102" s="1718">
        <f t="shared" si="213"/>
        <v>176448</v>
      </c>
      <c r="BB102" s="1358"/>
      <c r="BC102" s="1725"/>
      <c r="BD102" s="682">
        <f t="shared" si="214"/>
        <v>504030</v>
      </c>
      <c r="BG102" s="612">
        <v>834</v>
      </c>
      <c r="BH102" s="681">
        <f t="shared" si="215"/>
        <v>200994</v>
      </c>
    </row>
    <row r="103" spans="1:60" ht="15" customHeight="1" x14ac:dyDescent="0.2">
      <c r="A103" s="613" t="s">
        <v>1194</v>
      </c>
      <c r="B103" s="313" t="s">
        <v>1194</v>
      </c>
      <c r="C103" s="611" t="s">
        <v>1196</v>
      </c>
      <c r="D103" s="618"/>
      <c r="E103" s="660">
        <f t="shared" si="178"/>
        <v>0</v>
      </c>
      <c r="F103" s="618"/>
      <c r="G103" s="665">
        <f t="shared" si="179"/>
        <v>0</v>
      </c>
      <c r="H103" s="618"/>
      <c r="I103" s="665">
        <f t="shared" si="180"/>
        <v>0</v>
      </c>
      <c r="J103" s="1406">
        <f t="shared" si="181"/>
        <v>0</v>
      </c>
      <c r="K103" s="1179"/>
      <c r="L103" s="669">
        <v>10000</v>
      </c>
      <c r="M103" s="1431"/>
      <c r="N103" s="618">
        <v>67</v>
      </c>
      <c r="O103" s="680">
        <f t="shared" si="182"/>
        <v>4690</v>
      </c>
      <c r="P103" s="665"/>
      <c r="Q103" s="680">
        <f t="shared" si="183"/>
        <v>4690</v>
      </c>
      <c r="R103" s="1395">
        <v>16</v>
      </c>
      <c r="S103" s="1358">
        <f t="shared" si="184"/>
        <v>16000</v>
      </c>
      <c r="T103" s="1358">
        <f t="shared" si="185"/>
        <v>3968</v>
      </c>
      <c r="U103" s="1358">
        <f t="shared" si="186"/>
        <v>19968</v>
      </c>
      <c r="V103" s="1395">
        <v>3</v>
      </c>
      <c r="W103" s="1358">
        <f t="shared" si="187"/>
        <v>1500</v>
      </c>
      <c r="X103" s="1358">
        <f t="shared" si="188"/>
        <v>414</v>
      </c>
      <c r="Y103" s="1358">
        <f t="shared" si="189"/>
        <v>1914</v>
      </c>
      <c r="Z103" s="1395">
        <f t="shared" si="190"/>
        <v>19</v>
      </c>
      <c r="AA103" s="1358">
        <f t="shared" si="191"/>
        <v>17500</v>
      </c>
      <c r="AB103" s="1358">
        <f t="shared" si="192"/>
        <v>4382</v>
      </c>
      <c r="AC103" s="670">
        <f t="shared" si="193"/>
        <v>21882</v>
      </c>
      <c r="AD103" s="1395">
        <v>16</v>
      </c>
      <c r="AE103" s="1358">
        <f t="shared" si="194"/>
        <v>12800</v>
      </c>
      <c r="AF103" s="1358">
        <f t="shared" si="195"/>
        <v>3174</v>
      </c>
      <c r="AG103" s="1358">
        <f t="shared" si="196"/>
        <v>15974</v>
      </c>
      <c r="AH103" s="1395">
        <v>3</v>
      </c>
      <c r="AI103" s="1358">
        <f t="shared" si="197"/>
        <v>1200</v>
      </c>
      <c r="AJ103" s="1358">
        <f t="shared" si="198"/>
        <v>331</v>
      </c>
      <c r="AK103" s="1358">
        <f t="shared" si="199"/>
        <v>1531</v>
      </c>
      <c r="AL103" s="1395">
        <f t="shared" si="200"/>
        <v>19</v>
      </c>
      <c r="AM103" s="1358">
        <f t="shared" si="201"/>
        <v>14000</v>
      </c>
      <c r="AN103" s="1358">
        <f t="shared" si="202"/>
        <v>3505</v>
      </c>
      <c r="AO103" s="1426">
        <f t="shared" si="203"/>
        <v>17505</v>
      </c>
      <c r="AP103" s="1395">
        <v>16</v>
      </c>
      <c r="AQ103" s="1358">
        <f t="shared" si="204"/>
        <v>24000</v>
      </c>
      <c r="AR103" s="1358">
        <f t="shared" si="205"/>
        <v>5952</v>
      </c>
      <c r="AS103" s="1358">
        <f t="shared" si="206"/>
        <v>29952</v>
      </c>
      <c r="AT103" s="1395">
        <v>3</v>
      </c>
      <c r="AU103" s="1358">
        <f t="shared" si="207"/>
        <v>2250</v>
      </c>
      <c r="AV103" s="1358">
        <f t="shared" si="208"/>
        <v>621</v>
      </c>
      <c r="AW103" s="1358">
        <f t="shared" si="209"/>
        <v>2871</v>
      </c>
      <c r="AX103" s="1395">
        <f t="shared" si="210"/>
        <v>19</v>
      </c>
      <c r="AY103" s="1358">
        <f t="shared" si="211"/>
        <v>26250</v>
      </c>
      <c r="AZ103" s="1358">
        <f t="shared" si="212"/>
        <v>6573</v>
      </c>
      <c r="BA103" s="1718">
        <f t="shared" si="213"/>
        <v>32823</v>
      </c>
      <c r="BB103" s="1358"/>
      <c r="BC103" s="1725"/>
      <c r="BD103" s="682">
        <f t="shared" si="214"/>
        <v>86900</v>
      </c>
      <c r="BG103" s="612">
        <v>38</v>
      </c>
      <c r="BH103" s="681">
        <f t="shared" si="215"/>
        <v>10000</v>
      </c>
    </row>
    <row r="104" spans="1:60" ht="15" customHeight="1" x14ac:dyDescent="0.2">
      <c r="A104" s="613" t="s">
        <v>1195</v>
      </c>
      <c r="B104" s="313" t="s">
        <v>1195</v>
      </c>
      <c r="C104" s="611" t="s">
        <v>1197</v>
      </c>
      <c r="D104" s="618"/>
      <c r="E104" s="660">
        <f t="shared" si="178"/>
        <v>0</v>
      </c>
      <c r="F104" s="618"/>
      <c r="G104" s="665">
        <f t="shared" si="179"/>
        <v>0</v>
      </c>
      <c r="H104" s="618"/>
      <c r="I104" s="665">
        <f t="shared" si="180"/>
        <v>0</v>
      </c>
      <c r="J104" s="1406">
        <f t="shared" si="181"/>
        <v>0</v>
      </c>
      <c r="K104" s="1179"/>
      <c r="L104" s="669">
        <v>0</v>
      </c>
      <c r="M104" s="1431"/>
      <c r="N104" s="618">
        <v>0</v>
      </c>
      <c r="O104" s="680">
        <f t="shared" si="182"/>
        <v>0</v>
      </c>
      <c r="P104" s="665"/>
      <c r="Q104" s="680">
        <f t="shared" si="183"/>
        <v>0</v>
      </c>
      <c r="R104" s="1395">
        <v>15</v>
      </c>
      <c r="S104" s="1358">
        <f t="shared" si="184"/>
        <v>15000</v>
      </c>
      <c r="T104" s="1358">
        <f t="shared" si="185"/>
        <v>3720</v>
      </c>
      <c r="U104" s="1358">
        <f t="shared" si="186"/>
        <v>18720</v>
      </c>
      <c r="V104" s="1395">
        <v>10</v>
      </c>
      <c r="W104" s="1358">
        <f t="shared" si="187"/>
        <v>5000</v>
      </c>
      <c r="X104" s="1358">
        <f t="shared" si="188"/>
        <v>1380</v>
      </c>
      <c r="Y104" s="1358">
        <f t="shared" si="189"/>
        <v>6380</v>
      </c>
      <c r="Z104" s="1395">
        <f t="shared" si="190"/>
        <v>25</v>
      </c>
      <c r="AA104" s="1358">
        <f t="shared" si="191"/>
        <v>20000</v>
      </c>
      <c r="AB104" s="1358">
        <f t="shared" si="192"/>
        <v>5100</v>
      </c>
      <c r="AC104" s="670">
        <f t="shared" si="193"/>
        <v>25100</v>
      </c>
      <c r="AD104" s="1395">
        <v>15</v>
      </c>
      <c r="AE104" s="1358">
        <f t="shared" si="194"/>
        <v>12000</v>
      </c>
      <c r="AF104" s="1358">
        <f t="shared" si="195"/>
        <v>2976</v>
      </c>
      <c r="AG104" s="1358">
        <f t="shared" si="196"/>
        <v>14976</v>
      </c>
      <c r="AH104" s="1395">
        <v>10</v>
      </c>
      <c r="AI104" s="1358">
        <f t="shared" si="197"/>
        <v>4000</v>
      </c>
      <c r="AJ104" s="1358">
        <f t="shared" si="198"/>
        <v>1104</v>
      </c>
      <c r="AK104" s="1358">
        <f t="shared" si="199"/>
        <v>5104</v>
      </c>
      <c r="AL104" s="1395">
        <f t="shared" si="200"/>
        <v>25</v>
      </c>
      <c r="AM104" s="1358">
        <f t="shared" si="201"/>
        <v>16000</v>
      </c>
      <c r="AN104" s="1358">
        <f t="shared" si="202"/>
        <v>4080</v>
      </c>
      <c r="AO104" s="1426">
        <f t="shared" si="203"/>
        <v>20080</v>
      </c>
      <c r="AP104" s="1395">
        <v>15</v>
      </c>
      <c r="AQ104" s="1358">
        <f t="shared" si="204"/>
        <v>22500</v>
      </c>
      <c r="AR104" s="1358">
        <f t="shared" si="205"/>
        <v>5580</v>
      </c>
      <c r="AS104" s="1358">
        <f t="shared" si="206"/>
        <v>28080</v>
      </c>
      <c r="AT104" s="1395">
        <v>10</v>
      </c>
      <c r="AU104" s="1358">
        <f t="shared" si="207"/>
        <v>7500</v>
      </c>
      <c r="AV104" s="1358">
        <f t="shared" si="208"/>
        <v>2070</v>
      </c>
      <c r="AW104" s="1358">
        <f t="shared" si="209"/>
        <v>9570</v>
      </c>
      <c r="AX104" s="1395">
        <f t="shared" si="210"/>
        <v>25</v>
      </c>
      <c r="AY104" s="1358">
        <f t="shared" si="211"/>
        <v>30000</v>
      </c>
      <c r="AZ104" s="1358">
        <f t="shared" si="212"/>
        <v>7650</v>
      </c>
      <c r="BA104" s="1718">
        <f t="shared" si="213"/>
        <v>37650</v>
      </c>
      <c r="BB104" s="1358"/>
      <c r="BC104" s="1725"/>
      <c r="BD104" s="682">
        <f t="shared" si="214"/>
        <v>82830</v>
      </c>
      <c r="BG104" s="612">
        <v>0</v>
      </c>
      <c r="BH104" s="681">
        <f t="shared" si="215"/>
        <v>0</v>
      </c>
    </row>
    <row r="105" spans="1:60" ht="15" customHeight="1" x14ac:dyDescent="0.2">
      <c r="A105" s="614" t="s">
        <v>666</v>
      </c>
      <c r="B105" s="615" t="s">
        <v>666</v>
      </c>
      <c r="C105" s="616" t="s">
        <v>1074</v>
      </c>
      <c r="D105" s="619">
        <v>0</v>
      </c>
      <c r="E105" s="661">
        <f t="shared" si="178"/>
        <v>0</v>
      </c>
      <c r="F105" s="619"/>
      <c r="G105" s="666">
        <f t="shared" si="179"/>
        <v>0</v>
      </c>
      <c r="H105" s="619"/>
      <c r="I105" s="666">
        <f t="shared" si="180"/>
        <v>0</v>
      </c>
      <c r="J105" s="1407">
        <f t="shared" si="181"/>
        <v>0</v>
      </c>
      <c r="K105" s="1356"/>
      <c r="L105" s="671">
        <v>0</v>
      </c>
      <c r="M105" s="1432"/>
      <c r="N105" s="619">
        <v>0</v>
      </c>
      <c r="O105" s="683">
        <f t="shared" si="182"/>
        <v>0</v>
      </c>
      <c r="P105" s="666"/>
      <c r="Q105" s="683">
        <f t="shared" si="183"/>
        <v>0</v>
      </c>
      <c r="R105" s="1396">
        <v>10.3484</v>
      </c>
      <c r="S105" s="1392">
        <f t="shared" si="184"/>
        <v>10348</v>
      </c>
      <c r="T105" s="1392">
        <f t="shared" si="185"/>
        <v>2566</v>
      </c>
      <c r="U105" s="1392">
        <f t="shared" si="186"/>
        <v>12914</v>
      </c>
      <c r="V105" s="1396">
        <v>7.2186399999999997</v>
      </c>
      <c r="W105" s="1392">
        <f t="shared" si="187"/>
        <v>3609</v>
      </c>
      <c r="X105" s="1392">
        <f t="shared" si="188"/>
        <v>996</v>
      </c>
      <c r="Y105" s="1392">
        <f t="shared" si="189"/>
        <v>4605</v>
      </c>
      <c r="Z105" s="1396">
        <f t="shared" si="190"/>
        <v>17.567039999999999</v>
      </c>
      <c r="AA105" s="1392">
        <f t="shared" si="191"/>
        <v>13957</v>
      </c>
      <c r="AB105" s="1392">
        <f t="shared" si="192"/>
        <v>3562</v>
      </c>
      <c r="AC105" s="672">
        <f t="shared" si="193"/>
        <v>17519</v>
      </c>
      <c r="AD105" s="1396">
        <v>10.3484</v>
      </c>
      <c r="AE105" s="1392">
        <f t="shared" si="194"/>
        <v>8279</v>
      </c>
      <c r="AF105" s="1392">
        <f t="shared" si="195"/>
        <v>2053</v>
      </c>
      <c r="AG105" s="1392">
        <f t="shared" si="196"/>
        <v>10332</v>
      </c>
      <c r="AH105" s="1396">
        <v>7.2186399999999997</v>
      </c>
      <c r="AI105" s="1392">
        <f t="shared" si="197"/>
        <v>2887</v>
      </c>
      <c r="AJ105" s="1392">
        <f t="shared" si="198"/>
        <v>797</v>
      </c>
      <c r="AK105" s="1392">
        <f t="shared" si="199"/>
        <v>3684</v>
      </c>
      <c r="AL105" s="1396">
        <f t="shared" si="200"/>
        <v>17.567039999999999</v>
      </c>
      <c r="AM105" s="1392">
        <f t="shared" si="201"/>
        <v>11166</v>
      </c>
      <c r="AN105" s="1392">
        <f t="shared" si="202"/>
        <v>2850</v>
      </c>
      <c r="AO105" s="1427">
        <f t="shared" si="203"/>
        <v>14016</v>
      </c>
      <c r="AP105" s="1396">
        <v>10.3484</v>
      </c>
      <c r="AQ105" s="1392">
        <f t="shared" si="204"/>
        <v>15523</v>
      </c>
      <c r="AR105" s="1392">
        <f t="shared" si="205"/>
        <v>3850</v>
      </c>
      <c r="AS105" s="1392">
        <f t="shared" si="206"/>
        <v>19373</v>
      </c>
      <c r="AT105" s="1396">
        <v>7.2186399999999997</v>
      </c>
      <c r="AU105" s="1392">
        <f t="shared" si="207"/>
        <v>5414</v>
      </c>
      <c r="AV105" s="1392">
        <f t="shared" si="208"/>
        <v>1494</v>
      </c>
      <c r="AW105" s="1392">
        <f t="shared" si="209"/>
        <v>6908</v>
      </c>
      <c r="AX105" s="1396">
        <f t="shared" si="210"/>
        <v>17.567039999999999</v>
      </c>
      <c r="AY105" s="1392">
        <f t="shared" si="211"/>
        <v>20937</v>
      </c>
      <c r="AZ105" s="1392">
        <f t="shared" si="212"/>
        <v>5344</v>
      </c>
      <c r="BA105" s="1719">
        <f t="shared" si="213"/>
        <v>26281</v>
      </c>
      <c r="BB105" s="1722"/>
      <c r="BC105" s="1726"/>
      <c r="BD105" s="685">
        <f t="shared" si="214"/>
        <v>57816</v>
      </c>
      <c r="BG105" s="617">
        <v>0</v>
      </c>
      <c r="BH105" s="684">
        <f t="shared" si="215"/>
        <v>0</v>
      </c>
    </row>
    <row r="106" spans="1:60" ht="15" customHeight="1" x14ac:dyDescent="0.2">
      <c r="A106" s="607" t="s">
        <v>482</v>
      </c>
      <c r="B106" s="608" t="s">
        <v>482</v>
      </c>
      <c r="C106" s="609" t="s">
        <v>811</v>
      </c>
      <c r="D106" s="620">
        <v>0</v>
      </c>
      <c r="E106" s="659">
        <f t="shared" si="178"/>
        <v>0</v>
      </c>
      <c r="F106" s="620"/>
      <c r="G106" s="664">
        <f t="shared" si="179"/>
        <v>0</v>
      </c>
      <c r="H106" s="620"/>
      <c r="I106" s="664">
        <f t="shared" si="180"/>
        <v>0</v>
      </c>
      <c r="J106" s="1405">
        <f t="shared" si="181"/>
        <v>0</v>
      </c>
      <c r="K106" s="1355"/>
      <c r="L106" s="673">
        <v>10000</v>
      </c>
      <c r="M106" s="1430"/>
      <c r="N106" s="620">
        <v>142</v>
      </c>
      <c r="O106" s="677">
        <f t="shared" si="182"/>
        <v>9940</v>
      </c>
      <c r="P106" s="664"/>
      <c r="Q106" s="677">
        <f t="shared" si="183"/>
        <v>9940</v>
      </c>
      <c r="R106" s="1394">
        <v>21.332449999999998</v>
      </c>
      <c r="S106" s="1391">
        <f t="shared" si="184"/>
        <v>21332</v>
      </c>
      <c r="T106" s="1391">
        <f t="shared" si="185"/>
        <v>5290</v>
      </c>
      <c r="U106" s="1391">
        <f t="shared" si="186"/>
        <v>26622</v>
      </c>
      <c r="V106" s="1394">
        <v>13.33334</v>
      </c>
      <c r="W106" s="1391">
        <f t="shared" si="187"/>
        <v>6667</v>
      </c>
      <c r="X106" s="1391">
        <f t="shared" si="188"/>
        <v>1840</v>
      </c>
      <c r="Y106" s="1391">
        <f t="shared" si="189"/>
        <v>8507</v>
      </c>
      <c r="Z106" s="1394">
        <f t="shared" si="190"/>
        <v>34.665790000000001</v>
      </c>
      <c r="AA106" s="1391">
        <f t="shared" si="191"/>
        <v>27999</v>
      </c>
      <c r="AB106" s="1391">
        <f t="shared" si="192"/>
        <v>7130</v>
      </c>
      <c r="AC106" s="674">
        <f t="shared" si="193"/>
        <v>35129</v>
      </c>
      <c r="AD106" s="1394">
        <v>21.332449999999998</v>
      </c>
      <c r="AE106" s="1391">
        <f t="shared" si="194"/>
        <v>17066</v>
      </c>
      <c r="AF106" s="1391">
        <f t="shared" si="195"/>
        <v>4232</v>
      </c>
      <c r="AG106" s="1391">
        <f t="shared" si="196"/>
        <v>21298</v>
      </c>
      <c r="AH106" s="1394">
        <v>13.33334</v>
      </c>
      <c r="AI106" s="1391">
        <f t="shared" si="197"/>
        <v>5333</v>
      </c>
      <c r="AJ106" s="1391">
        <f t="shared" si="198"/>
        <v>1472</v>
      </c>
      <c r="AK106" s="1391">
        <f t="shared" si="199"/>
        <v>6805</v>
      </c>
      <c r="AL106" s="1394">
        <f t="shared" si="200"/>
        <v>34.665790000000001</v>
      </c>
      <c r="AM106" s="1391">
        <f t="shared" si="201"/>
        <v>22399</v>
      </c>
      <c r="AN106" s="1391">
        <f t="shared" si="202"/>
        <v>5704</v>
      </c>
      <c r="AO106" s="1425">
        <f t="shared" si="203"/>
        <v>28103</v>
      </c>
      <c r="AP106" s="1394">
        <v>21.332449999999998</v>
      </c>
      <c r="AQ106" s="1391">
        <f t="shared" si="204"/>
        <v>31999</v>
      </c>
      <c r="AR106" s="1391">
        <f t="shared" si="205"/>
        <v>7936</v>
      </c>
      <c r="AS106" s="1391">
        <f t="shared" si="206"/>
        <v>39935</v>
      </c>
      <c r="AT106" s="1394">
        <v>13.33334</v>
      </c>
      <c r="AU106" s="1391">
        <f t="shared" si="207"/>
        <v>10000</v>
      </c>
      <c r="AV106" s="1391">
        <f t="shared" si="208"/>
        <v>2760</v>
      </c>
      <c r="AW106" s="1391">
        <f t="shared" si="209"/>
        <v>12760</v>
      </c>
      <c r="AX106" s="1394">
        <f t="shared" si="210"/>
        <v>34.665790000000001</v>
      </c>
      <c r="AY106" s="1391">
        <f t="shared" si="211"/>
        <v>41999</v>
      </c>
      <c r="AZ106" s="1391">
        <f t="shared" si="212"/>
        <v>10696</v>
      </c>
      <c r="BA106" s="1717">
        <f t="shared" si="213"/>
        <v>52695</v>
      </c>
      <c r="BB106" s="1391"/>
      <c r="BC106" s="1724"/>
      <c r="BD106" s="679">
        <f t="shared" si="214"/>
        <v>135867</v>
      </c>
      <c r="BG106" s="610">
        <v>165</v>
      </c>
      <c r="BH106" s="678">
        <f t="shared" si="215"/>
        <v>39765</v>
      </c>
    </row>
    <row r="107" spans="1:60" ht="15" customHeight="1" x14ac:dyDescent="0.2">
      <c r="A107" s="613" t="s">
        <v>483</v>
      </c>
      <c r="B107" s="313" t="s">
        <v>483</v>
      </c>
      <c r="C107" s="611" t="s">
        <v>273</v>
      </c>
      <c r="D107" s="618">
        <v>0</v>
      </c>
      <c r="E107" s="660">
        <f t="shared" si="178"/>
        <v>0</v>
      </c>
      <c r="F107" s="618"/>
      <c r="G107" s="665">
        <f t="shared" si="179"/>
        <v>0</v>
      </c>
      <c r="H107" s="618"/>
      <c r="I107" s="665">
        <f t="shared" si="180"/>
        <v>0</v>
      </c>
      <c r="J107" s="1406">
        <f t="shared" si="181"/>
        <v>0</v>
      </c>
      <c r="K107" s="1179"/>
      <c r="L107" s="669">
        <v>0</v>
      </c>
      <c r="M107" s="1431"/>
      <c r="N107" s="618">
        <v>130</v>
      </c>
      <c r="O107" s="680">
        <f t="shared" si="182"/>
        <v>9100</v>
      </c>
      <c r="P107" s="665"/>
      <c r="Q107" s="680">
        <f t="shared" si="183"/>
        <v>9100</v>
      </c>
      <c r="R107" s="1395">
        <v>48.882739999999998</v>
      </c>
      <c r="S107" s="1358">
        <f t="shared" si="184"/>
        <v>48883</v>
      </c>
      <c r="T107" s="1358">
        <f t="shared" si="185"/>
        <v>12123</v>
      </c>
      <c r="U107" s="1358">
        <f t="shared" si="186"/>
        <v>61006</v>
      </c>
      <c r="V107" s="1395">
        <v>19.891929999999999</v>
      </c>
      <c r="W107" s="1358">
        <f t="shared" si="187"/>
        <v>9946</v>
      </c>
      <c r="X107" s="1358">
        <f t="shared" si="188"/>
        <v>2745</v>
      </c>
      <c r="Y107" s="1358">
        <f t="shared" si="189"/>
        <v>12691</v>
      </c>
      <c r="Z107" s="1395">
        <f t="shared" si="190"/>
        <v>68.77467</v>
      </c>
      <c r="AA107" s="1358">
        <f t="shared" si="191"/>
        <v>58829</v>
      </c>
      <c r="AB107" s="1358">
        <f t="shared" si="192"/>
        <v>14868</v>
      </c>
      <c r="AC107" s="670">
        <f t="shared" si="193"/>
        <v>73697</v>
      </c>
      <c r="AD107" s="1395">
        <v>48.882739999999998</v>
      </c>
      <c r="AE107" s="1358">
        <f t="shared" si="194"/>
        <v>39106</v>
      </c>
      <c r="AF107" s="1358">
        <f t="shared" si="195"/>
        <v>9698</v>
      </c>
      <c r="AG107" s="1358">
        <f t="shared" si="196"/>
        <v>48804</v>
      </c>
      <c r="AH107" s="1395">
        <v>19.891929999999999</v>
      </c>
      <c r="AI107" s="1358">
        <f t="shared" si="197"/>
        <v>7957</v>
      </c>
      <c r="AJ107" s="1358">
        <f t="shared" si="198"/>
        <v>2196</v>
      </c>
      <c r="AK107" s="1358">
        <f t="shared" si="199"/>
        <v>10153</v>
      </c>
      <c r="AL107" s="1395">
        <f t="shared" si="200"/>
        <v>68.77467</v>
      </c>
      <c r="AM107" s="1358">
        <f t="shared" si="201"/>
        <v>47063</v>
      </c>
      <c r="AN107" s="1358">
        <f t="shared" si="202"/>
        <v>11894</v>
      </c>
      <c r="AO107" s="1426">
        <f t="shared" si="203"/>
        <v>58957</v>
      </c>
      <c r="AP107" s="1395">
        <v>48.882739999999998</v>
      </c>
      <c r="AQ107" s="1358">
        <f t="shared" si="204"/>
        <v>73324</v>
      </c>
      <c r="AR107" s="1358">
        <f t="shared" si="205"/>
        <v>18184</v>
      </c>
      <c r="AS107" s="1358">
        <f t="shared" si="206"/>
        <v>91508</v>
      </c>
      <c r="AT107" s="1395">
        <v>19.891929999999999</v>
      </c>
      <c r="AU107" s="1358">
        <f t="shared" si="207"/>
        <v>14919</v>
      </c>
      <c r="AV107" s="1358">
        <f t="shared" si="208"/>
        <v>4118</v>
      </c>
      <c r="AW107" s="1358">
        <f t="shared" si="209"/>
        <v>19037</v>
      </c>
      <c r="AX107" s="1395">
        <f t="shared" si="210"/>
        <v>68.77467</v>
      </c>
      <c r="AY107" s="1358">
        <f t="shared" si="211"/>
        <v>88243</v>
      </c>
      <c r="AZ107" s="1358">
        <f t="shared" si="212"/>
        <v>22302</v>
      </c>
      <c r="BA107" s="1718">
        <f t="shared" si="213"/>
        <v>110545</v>
      </c>
      <c r="BB107" s="1358"/>
      <c r="BC107" s="1725"/>
      <c r="BD107" s="682">
        <f t="shared" si="214"/>
        <v>252299</v>
      </c>
      <c r="BG107" s="612">
        <v>0</v>
      </c>
      <c r="BH107" s="681">
        <f t="shared" si="215"/>
        <v>0</v>
      </c>
    </row>
    <row r="108" spans="1:60" ht="15" customHeight="1" x14ac:dyDescent="0.2">
      <c r="A108" s="613" t="s">
        <v>667</v>
      </c>
      <c r="B108" s="313" t="s">
        <v>667</v>
      </c>
      <c r="C108" s="611" t="s">
        <v>795</v>
      </c>
      <c r="D108" s="618">
        <v>0</v>
      </c>
      <c r="E108" s="660">
        <f t="shared" si="178"/>
        <v>0</v>
      </c>
      <c r="F108" s="618"/>
      <c r="G108" s="665">
        <f t="shared" si="179"/>
        <v>0</v>
      </c>
      <c r="H108" s="618"/>
      <c r="I108" s="665">
        <f t="shared" si="180"/>
        <v>0</v>
      </c>
      <c r="J108" s="1406">
        <f t="shared" si="181"/>
        <v>0</v>
      </c>
      <c r="K108" s="1179"/>
      <c r="L108" s="669">
        <v>10000</v>
      </c>
      <c r="M108" s="1431"/>
      <c r="N108" s="618">
        <v>60</v>
      </c>
      <c r="O108" s="680">
        <f t="shared" si="182"/>
        <v>4200</v>
      </c>
      <c r="P108" s="665"/>
      <c r="Q108" s="680">
        <f t="shared" si="183"/>
        <v>4200</v>
      </c>
      <c r="R108" s="1395">
        <v>7.9999800000000008</v>
      </c>
      <c r="S108" s="1358">
        <f t="shared" si="184"/>
        <v>8000</v>
      </c>
      <c r="T108" s="1358">
        <f t="shared" si="185"/>
        <v>1984</v>
      </c>
      <c r="U108" s="1358">
        <f t="shared" si="186"/>
        <v>9984</v>
      </c>
      <c r="V108" s="1395">
        <v>2.3333300000000001</v>
      </c>
      <c r="W108" s="1358">
        <f t="shared" si="187"/>
        <v>1167</v>
      </c>
      <c r="X108" s="1358">
        <f t="shared" si="188"/>
        <v>322</v>
      </c>
      <c r="Y108" s="1358">
        <f t="shared" si="189"/>
        <v>1489</v>
      </c>
      <c r="Z108" s="1395">
        <f t="shared" si="190"/>
        <v>10.333310000000001</v>
      </c>
      <c r="AA108" s="1358">
        <f t="shared" si="191"/>
        <v>9167</v>
      </c>
      <c r="AB108" s="1358">
        <f t="shared" si="192"/>
        <v>2306</v>
      </c>
      <c r="AC108" s="670">
        <f t="shared" si="193"/>
        <v>11473</v>
      </c>
      <c r="AD108" s="1395">
        <v>7.9999800000000008</v>
      </c>
      <c r="AE108" s="1358">
        <f t="shared" si="194"/>
        <v>6400</v>
      </c>
      <c r="AF108" s="1358">
        <f t="shared" si="195"/>
        <v>1587</v>
      </c>
      <c r="AG108" s="1358">
        <f t="shared" si="196"/>
        <v>7987</v>
      </c>
      <c r="AH108" s="1395">
        <v>2.3333300000000001</v>
      </c>
      <c r="AI108" s="1358">
        <f t="shared" si="197"/>
        <v>933</v>
      </c>
      <c r="AJ108" s="1358">
        <f t="shared" si="198"/>
        <v>258</v>
      </c>
      <c r="AK108" s="1358">
        <f t="shared" si="199"/>
        <v>1191</v>
      </c>
      <c r="AL108" s="1395">
        <f t="shared" si="200"/>
        <v>10.333310000000001</v>
      </c>
      <c r="AM108" s="1358">
        <f t="shared" si="201"/>
        <v>7333</v>
      </c>
      <c r="AN108" s="1358">
        <f t="shared" si="202"/>
        <v>1845</v>
      </c>
      <c r="AO108" s="1426">
        <f t="shared" si="203"/>
        <v>9178</v>
      </c>
      <c r="AP108" s="1395">
        <v>7.9999800000000008</v>
      </c>
      <c r="AQ108" s="1358">
        <f t="shared" si="204"/>
        <v>12000</v>
      </c>
      <c r="AR108" s="1358">
        <f t="shared" si="205"/>
        <v>2976</v>
      </c>
      <c r="AS108" s="1358">
        <f t="shared" si="206"/>
        <v>14976</v>
      </c>
      <c r="AT108" s="1395">
        <v>2.3333300000000001</v>
      </c>
      <c r="AU108" s="1358">
        <f t="shared" si="207"/>
        <v>1750</v>
      </c>
      <c r="AV108" s="1358">
        <f t="shared" si="208"/>
        <v>483</v>
      </c>
      <c r="AW108" s="1358">
        <f t="shared" si="209"/>
        <v>2233</v>
      </c>
      <c r="AX108" s="1395">
        <f t="shared" si="210"/>
        <v>10.333310000000001</v>
      </c>
      <c r="AY108" s="1358">
        <f t="shared" si="211"/>
        <v>13750</v>
      </c>
      <c r="AZ108" s="1358">
        <f t="shared" si="212"/>
        <v>3459</v>
      </c>
      <c r="BA108" s="1718">
        <f t="shared" si="213"/>
        <v>17209</v>
      </c>
      <c r="BB108" s="1358"/>
      <c r="BC108" s="1725"/>
      <c r="BD108" s="682">
        <f t="shared" si="214"/>
        <v>52060</v>
      </c>
      <c r="BG108" s="612">
        <v>63</v>
      </c>
      <c r="BH108" s="681">
        <f t="shared" si="215"/>
        <v>15183</v>
      </c>
    </row>
    <row r="109" spans="1:60" ht="15" customHeight="1" x14ac:dyDescent="0.2">
      <c r="A109" s="613" t="s">
        <v>484</v>
      </c>
      <c r="B109" s="313" t="s">
        <v>484</v>
      </c>
      <c r="C109" s="611" t="s">
        <v>388</v>
      </c>
      <c r="D109" s="618">
        <v>0</v>
      </c>
      <c r="E109" s="660">
        <f t="shared" si="178"/>
        <v>0</v>
      </c>
      <c r="F109" s="618"/>
      <c r="G109" s="665">
        <f t="shared" si="179"/>
        <v>0</v>
      </c>
      <c r="H109" s="618"/>
      <c r="I109" s="665">
        <f t="shared" si="180"/>
        <v>0</v>
      </c>
      <c r="J109" s="1406">
        <f t="shared" si="181"/>
        <v>0</v>
      </c>
      <c r="K109" s="1179"/>
      <c r="L109" s="669">
        <v>0</v>
      </c>
      <c r="M109" s="1431"/>
      <c r="N109" s="618">
        <v>132</v>
      </c>
      <c r="O109" s="680">
        <f t="shared" si="182"/>
        <v>9240</v>
      </c>
      <c r="P109" s="665"/>
      <c r="Q109" s="680">
        <f t="shared" si="183"/>
        <v>9240</v>
      </c>
      <c r="R109" s="1395">
        <v>47.314450000000001</v>
      </c>
      <c r="S109" s="1358">
        <f t="shared" si="184"/>
        <v>47314</v>
      </c>
      <c r="T109" s="1358">
        <f t="shared" si="185"/>
        <v>11734</v>
      </c>
      <c r="U109" s="1358">
        <f t="shared" si="186"/>
        <v>59048</v>
      </c>
      <c r="V109" s="1395">
        <v>23.56326</v>
      </c>
      <c r="W109" s="1358">
        <f t="shared" si="187"/>
        <v>11782</v>
      </c>
      <c r="X109" s="1358">
        <f t="shared" si="188"/>
        <v>3252</v>
      </c>
      <c r="Y109" s="1358">
        <f t="shared" si="189"/>
        <v>15034</v>
      </c>
      <c r="Z109" s="1395">
        <f t="shared" si="190"/>
        <v>70.877710000000008</v>
      </c>
      <c r="AA109" s="1358">
        <f t="shared" si="191"/>
        <v>59096</v>
      </c>
      <c r="AB109" s="1358">
        <f t="shared" si="192"/>
        <v>14986</v>
      </c>
      <c r="AC109" s="670">
        <f t="shared" si="193"/>
        <v>74082</v>
      </c>
      <c r="AD109" s="1395">
        <v>47.314450000000001</v>
      </c>
      <c r="AE109" s="1358">
        <f t="shared" si="194"/>
        <v>37852</v>
      </c>
      <c r="AF109" s="1358">
        <f t="shared" si="195"/>
        <v>9387</v>
      </c>
      <c r="AG109" s="1358">
        <f t="shared" si="196"/>
        <v>47239</v>
      </c>
      <c r="AH109" s="1395">
        <v>23.56326</v>
      </c>
      <c r="AI109" s="1358">
        <f t="shared" si="197"/>
        <v>9425</v>
      </c>
      <c r="AJ109" s="1358">
        <f t="shared" si="198"/>
        <v>2601</v>
      </c>
      <c r="AK109" s="1358">
        <f t="shared" si="199"/>
        <v>12026</v>
      </c>
      <c r="AL109" s="1395">
        <f t="shared" si="200"/>
        <v>70.877710000000008</v>
      </c>
      <c r="AM109" s="1358">
        <f t="shared" si="201"/>
        <v>47277</v>
      </c>
      <c r="AN109" s="1358">
        <f t="shared" si="202"/>
        <v>11988</v>
      </c>
      <c r="AO109" s="1426">
        <f t="shared" si="203"/>
        <v>59265</v>
      </c>
      <c r="AP109" s="1395">
        <v>47.314450000000001</v>
      </c>
      <c r="AQ109" s="1358">
        <f t="shared" si="204"/>
        <v>70972</v>
      </c>
      <c r="AR109" s="1358">
        <f t="shared" si="205"/>
        <v>17601</v>
      </c>
      <c r="AS109" s="1358">
        <f t="shared" si="206"/>
        <v>88573</v>
      </c>
      <c r="AT109" s="1395">
        <v>23.56326</v>
      </c>
      <c r="AU109" s="1358">
        <f t="shared" si="207"/>
        <v>17672</v>
      </c>
      <c r="AV109" s="1358">
        <f t="shared" si="208"/>
        <v>4877</v>
      </c>
      <c r="AW109" s="1358">
        <f t="shared" si="209"/>
        <v>22549</v>
      </c>
      <c r="AX109" s="1395">
        <f t="shared" si="210"/>
        <v>70.877710000000008</v>
      </c>
      <c r="AY109" s="1358">
        <f t="shared" si="211"/>
        <v>88644</v>
      </c>
      <c r="AZ109" s="1358">
        <f t="shared" si="212"/>
        <v>22478</v>
      </c>
      <c r="BA109" s="1718">
        <f t="shared" si="213"/>
        <v>111122</v>
      </c>
      <c r="BB109" s="1358"/>
      <c r="BC109" s="1725"/>
      <c r="BD109" s="682">
        <f t="shared" si="214"/>
        <v>253709</v>
      </c>
      <c r="BG109" s="612">
        <v>0</v>
      </c>
      <c r="BH109" s="681">
        <f t="shared" si="215"/>
        <v>0</v>
      </c>
    </row>
    <row r="110" spans="1:60" ht="15" customHeight="1" x14ac:dyDescent="0.2">
      <c r="A110" s="614" t="s">
        <v>526</v>
      </c>
      <c r="B110" s="615" t="s">
        <v>526</v>
      </c>
      <c r="C110" s="616" t="s">
        <v>527</v>
      </c>
      <c r="D110" s="619">
        <v>0</v>
      </c>
      <c r="E110" s="661">
        <f t="shared" si="178"/>
        <v>0</v>
      </c>
      <c r="F110" s="619"/>
      <c r="G110" s="666">
        <f t="shared" si="179"/>
        <v>0</v>
      </c>
      <c r="H110" s="619"/>
      <c r="I110" s="666">
        <f t="shared" si="180"/>
        <v>0</v>
      </c>
      <c r="J110" s="1407">
        <f t="shared" si="181"/>
        <v>0</v>
      </c>
      <c r="K110" s="1356"/>
      <c r="L110" s="671">
        <v>10000</v>
      </c>
      <c r="M110" s="1432"/>
      <c r="N110" s="619">
        <v>291</v>
      </c>
      <c r="O110" s="683">
        <f t="shared" si="182"/>
        <v>20370</v>
      </c>
      <c r="P110" s="666"/>
      <c r="Q110" s="683">
        <f t="shared" si="183"/>
        <v>20370</v>
      </c>
      <c r="R110" s="1396">
        <v>67</v>
      </c>
      <c r="S110" s="1392">
        <f t="shared" si="184"/>
        <v>67000</v>
      </c>
      <c r="T110" s="1392">
        <f t="shared" si="185"/>
        <v>16616</v>
      </c>
      <c r="U110" s="1392">
        <f t="shared" si="186"/>
        <v>83616</v>
      </c>
      <c r="V110" s="1396">
        <v>34.90099</v>
      </c>
      <c r="W110" s="1392">
        <f t="shared" si="187"/>
        <v>17450</v>
      </c>
      <c r="X110" s="1392">
        <f t="shared" si="188"/>
        <v>4816</v>
      </c>
      <c r="Y110" s="1392">
        <f t="shared" si="189"/>
        <v>22266</v>
      </c>
      <c r="Z110" s="1396">
        <f t="shared" si="190"/>
        <v>101.90099000000001</v>
      </c>
      <c r="AA110" s="1392">
        <f t="shared" si="191"/>
        <v>84450</v>
      </c>
      <c r="AB110" s="1392">
        <f t="shared" si="192"/>
        <v>21432</v>
      </c>
      <c r="AC110" s="672">
        <f t="shared" si="193"/>
        <v>105882</v>
      </c>
      <c r="AD110" s="1396">
        <v>67</v>
      </c>
      <c r="AE110" s="1392">
        <f t="shared" si="194"/>
        <v>53600</v>
      </c>
      <c r="AF110" s="1392">
        <f t="shared" si="195"/>
        <v>13293</v>
      </c>
      <c r="AG110" s="1392">
        <f t="shared" si="196"/>
        <v>66893</v>
      </c>
      <c r="AH110" s="1396">
        <v>34.90099</v>
      </c>
      <c r="AI110" s="1392">
        <f t="shared" si="197"/>
        <v>13960</v>
      </c>
      <c r="AJ110" s="1392">
        <f t="shared" si="198"/>
        <v>3853</v>
      </c>
      <c r="AK110" s="1392">
        <f t="shared" si="199"/>
        <v>17813</v>
      </c>
      <c r="AL110" s="1396">
        <f t="shared" si="200"/>
        <v>101.90099000000001</v>
      </c>
      <c r="AM110" s="1392">
        <f t="shared" si="201"/>
        <v>67560</v>
      </c>
      <c r="AN110" s="1392">
        <f t="shared" si="202"/>
        <v>17146</v>
      </c>
      <c r="AO110" s="1427">
        <f t="shared" si="203"/>
        <v>84706</v>
      </c>
      <c r="AP110" s="1396">
        <v>67</v>
      </c>
      <c r="AQ110" s="1392">
        <f t="shared" si="204"/>
        <v>100500</v>
      </c>
      <c r="AR110" s="1392">
        <f t="shared" si="205"/>
        <v>24924</v>
      </c>
      <c r="AS110" s="1392">
        <f t="shared" si="206"/>
        <v>125424</v>
      </c>
      <c r="AT110" s="1396">
        <v>34.90099</v>
      </c>
      <c r="AU110" s="1392">
        <f t="shared" si="207"/>
        <v>26176</v>
      </c>
      <c r="AV110" s="1392">
        <f t="shared" si="208"/>
        <v>7225</v>
      </c>
      <c r="AW110" s="1392">
        <f t="shared" si="209"/>
        <v>33401</v>
      </c>
      <c r="AX110" s="1396">
        <f t="shared" si="210"/>
        <v>101.90099000000001</v>
      </c>
      <c r="AY110" s="1392">
        <f t="shared" si="211"/>
        <v>126676</v>
      </c>
      <c r="AZ110" s="1392">
        <f t="shared" si="212"/>
        <v>32149</v>
      </c>
      <c r="BA110" s="1719">
        <f t="shared" si="213"/>
        <v>158825</v>
      </c>
      <c r="BB110" s="1722"/>
      <c r="BC110" s="1726"/>
      <c r="BD110" s="685">
        <f t="shared" si="214"/>
        <v>379783</v>
      </c>
      <c r="BG110" s="617">
        <v>182</v>
      </c>
      <c r="BH110" s="684">
        <f t="shared" si="215"/>
        <v>43862</v>
      </c>
    </row>
    <row r="111" spans="1:60" ht="15" customHeight="1" x14ac:dyDescent="0.2">
      <c r="A111" s="607" t="s">
        <v>485</v>
      </c>
      <c r="B111" s="608" t="s">
        <v>485</v>
      </c>
      <c r="C111" s="609" t="s">
        <v>309</v>
      </c>
      <c r="D111" s="620">
        <v>0</v>
      </c>
      <c r="E111" s="659">
        <f t="shared" si="178"/>
        <v>0</v>
      </c>
      <c r="F111" s="620"/>
      <c r="G111" s="664">
        <f t="shared" si="179"/>
        <v>0</v>
      </c>
      <c r="H111" s="620"/>
      <c r="I111" s="664">
        <f t="shared" si="180"/>
        <v>0</v>
      </c>
      <c r="J111" s="1405">
        <f t="shared" si="181"/>
        <v>0</v>
      </c>
      <c r="K111" s="1355"/>
      <c r="L111" s="673">
        <v>0</v>
      </c>
      <c r="M111" s="1430"/>
      <c r="N111" s="620">
        <v>112</v>
      </c>
      <c r="O111" s="677">
        <f t="shared" si="182"/>
        <v>7840</v>
      </c>
      <c r="P111" s="664"/>
      <c r="Q111" s="677">
        <f t="shared" si="183"/>
        <v>7840</v>
      </c>
      <c r="R111" s="1394">
        <v>24.518079999999998</v>
      </c>
      <c r="S111" s="1391">
        <f t="shared" si="184"/>
        <v>24518</v>
      </c>
      <c r="T111" s="1391">
        <f t="shared" si="185"/>
        <v>6080</v>
      </c>
      <c r="U111" s="1391">
        <f t="shared" si="186"/>
        <v>30598</v>
      </c>
      <c r="V111" s="1394">
        <v>15</v>
      </c>
      <c r="W111" s="1391">
        <f t="shared" si="187"/>
        <v>7500</v>
      </c>
      <c r="X111" s="1391">
        <f t="shared" si="188"/>
        <v>2070</v>
      </c>
      <c r="Y111" s="1391">
        <f t="shared" si="189"/>
        <v>9570</v>
      </c>
      <c r="Z111" s="1394">
        <f t="shared" si="190"/>
        <v>39.518079999999998</v>
      </c>
      <c r="AA111" s="1391">
        <f t="shared" si="191"/>
        <v>32018</v>
      </c>
      <c r="AB111" s="1391">
        <f t="shared" si="192"/>
        <v>8150</v>
      </c>
      <c r="AC111" s="674">
        <f t="shared" si="193"/>
        <v>40168</v>
      </c>
      <c r="AD111" s="1394">
        <v>24.518079999999998</v>
      </c>
      <c r="AE111" s="1391">
        <f t="shared" si="194"/>
        <v>19614</v>
      </c>
      <c r="AF111" s="1391">
        <f t="shared" si="195"/>
        <v>4864</v>
      </c>
      <c r="AG111" s="1391">
        <f t="shared" si="196"/>
        <v>24478</v>
      </c>
      <c r="AH111" s="1394">
        <v>15</v>
      </c>
      <c r="AI111" s="1391">
        <f t="shared" si="197"/>
        <v>6000</v>
      </c>
      <c r="AJ111" s="1391">
        <f t="shared" si="198"/>
        <v>1656</v>
      </c>
      <c r="AK111" s="1391">
        <f t="shared" si="199"/>
        <v>7656</v>
      </c>
      <c r="AL111" s="1394">
        <f t="shared" si="200"/>
        <v>39.518079999999998</v>
      </c>
      <c r="AM111" s="1391">
        <f t="shared" si="201"/>
        <v>25614</v>
      </c>
      <c r="AN111" s="1391">
        <f t="shared" si="202"/>
        <v>6520</v>
      </c>
      <c r="AO111" s="1425">
        <f t="shared" si="203"/>
        <v>32134</v>
      </c>
      <c r="AP111" s="1394">
        <v>24.518079999999998</v>
      </c>
      <c r="AQ111" s="1391">
        <f t="shared" si="204"/>
        <v>36777</v>
      </c>
      <c r="AR111" s="1391">
        <f t="shared" si="205"/>
        <v>9121</v>
      </c>
      <c r="AS111" s="1391">
        <f t="shared" si="206"/>
        <v>45898</v>
      </c>
      <c r="AT111" s="1394">
        <v>15</v>
      </c>
      <c r="AU111" s="1391">
        <f t="shared" si="207"/>
        <v>11250</v>
      </c>
      <c r="AV111" s="1391">
        <f t="shared" si="208"/>
        <v>3105</v>
      </c>
      <c r="AW111" s="1391">
        <f t="shared" si="209"/>
        <v>14355</v>
      </c>
      <c r="AX111" s="1394">
        <f t="shared" si="210"/>
        <v>39.518079999999998</v>
      </c>
      <c r="AY111" s="1391">
        <f t="shared" si="211"/>
        <v>48027</v>
      </c>
      <c r="AZ111" s="1391">
        <f t="shared" si="212"/>
        <v>12226</v>
      </c>
      <c r="BA111" s="1717">
        <f t="shared" si="213"/>
        <v>60253</v>
      </c>
      <c r="BB111" s="1391"/>
      <c r="BC111" s="1724"/>
      <c r="BD111" s="679">
        <f t="shared" si="214"/>
        <v>140395</v>
      </c>
      <c r="BG111" s="610">
        <v>0</v>
      </c>
      <c r="BH111" s="678">
        <f t="shared" si="215"/>
        <v>0</v>
      </c>
    </row>
    <row r="112" spans="1:60" ht="15" customHeight="1" x14ac:dyDescent="0.2">
      <c r="A112" s="613" t="s">
        <v>486</v>
      </c>
      <c r="B112" s="313" t="s">
        <v>486</v>
      </c>
      <c r="C112" s="611" t="s">
        <v>264</v>
      </c>
      <c r="D112" s="618">
        <v>0</v>
      </c>
      <c r="E112" s="660">
        <f t="shared" si="178"/>
        <v>0</v>
      </c>
      <c r="F112" s="618"/>
      <c r="G112" s="665">
        <f t="shared" si="179"/>
        <v>0</v>
      </c>
      <c r="H112" s="618"/>
      <c r="I112" s="665">
        <f t="shared" si="180"/>
        <v>0</v>
      </c>
      <c r="J112" s="1406">
        <f t="shared" si="181"/>
        <v>0</v>
      </c>
      <c r="K112" s="1179"/>
      <c r="L112" s="669">
        <v>10484</v>
      </c>
      <c r="M112" s="1431"/>
      <c r="N112" s="618">
        <v>224</v>
      </c>
      <c r="O112" s="680">
        <f t="shared" si="182"/>
        <v>15680</v>
      </c>
      <c r="P112" s="665"/>
      <c r="Q112" s="680">
        <f t="shared" si="183"/>
        <v>15680</v>
      </c>
      <c r="R112" s="1395">
        <v>41.610645999999996</v>
      </c>
      <c r="S112" s="1358">
        <f t="shared" si="184"/>
        <v>41611</v>
      </c>
      <c r="T112" s="1358">
        <f t="shared" si="185"/>
        <v>10320</v>
      </c>
      <c r="U112" s="1358">
        <f t="shared" si="186"/>
        <v>51931</v>
      </c>
      <c r="V112" s="1395">
        <v>14.064815000000001</v>
      </c>
      <c r="W112" s="1358">
        <f t="shared" si="187"/>
        <v>7032</v>
      </c>
      <c r="X112" s="1358">
        <f t="shared" si="188"/>
        <v>1941</v>
      </c>
      <c r="Y112" s="1358">
        <f t="shared" si="189"/>
        <v>8973</v>
      </c>
      <c r="Z112" s="1395">
        <f t="shared" si="190"/>
        <v>55.675460999999999</v>
      </c>
      <c r="AA112" s="1358">
        <f t="shared" si="191"/>
        <v>48643</v>
      </c>
      <c r="AB112" s="1358">
        <f t="shared" si="192"/>
        <v>12261</v>
      </c>
      <c r="AC112" s="670">
        <f t="shared" si="193"/>
        <v>60904</v>
      </c>
      <c r="AD112" s="1395">
        <v>41.610645999999996</v>
      </c>
      <c r="AE112" s="1358">
        <f t="shared" si="194"/>
        <v>33289</v>
      </c>
      <c r="AF112" s="1358">
        <f t="shared" si="195"/>
        <v>8256</v>
      </c>
      <c r="AG112" s="1358">
        <f t="shared" si="196"/>
        <v>41545</v>
      </c>
      <c r="AH112" s="1395">
        <v>14.064815000000001</v>
      </c>
      <c r="AI112" s="1358">
        <f t="shared" si="197"/>
        <v>5626</v>
      </c>
      <c r="AJ112" s="1358">
        <f t="shared" si="198"/>
        <v>1553</v>
      </c>
      <c r="AK112" s="1358">
        <f t="shared" si="199"/>
        <v>7179</v>
      </c>
      <c r="AL112" s="1395">
        <f t="shared" si="200"/>
        <v>55.675460999999999</v>
      </c>
      <c r="AM112" s="1358">
        <f t="shared" si="201"/>
        <v>38915</v>
      </c>
      <c r="AN112" s="1358">
        <f t="shared" si="202"/>
        <v>9809</v>
      </c>
      <c r="AO112" s="1426">
        <f t="shared" si="203"/>
        <v>48724</v>
      </c>
      <c r="AP112" s="1395">
        <v>41.610645999999996</v>
      </c>
      <c r="AQ112" s="1358">
        <f t="shared" si="204"/>
        <v>62416</v>
      </c>
      <c r="AR112" s="1358">
        <f t="shared" si="205"/>
        <v>15479</v>
      </c>
      <c r="AS112" s="1358">
        <f t="shared" si="206"/>
        <v>77895</v>
      </c>
      <c r="AT112" s="1395">
        <v>14.064815000000001</v>
      </c>
      <c r="AU112" s="1358">
        <f t="shared" si="207"/>
        <v>10549</v>
      </c>
      <c r="AV112" s="1358">
        <f t="shared" si="208"/>
        <v>2912</v>
      </c>
      <c r="AW112" s="1358">
        <f t="shared" si="209"/>
        <v>13461</v>
      </c>
      <c r="AX112" s="1395">
        <f t="shared" si="210"/>
        <v>55.675460999999999</v>
      </c>
      <c r="AY112" s="1358">
        <f t="shared" si="211"/>
        <v>72965</v>
      </c>
      <c r="AZ112" s="1358">
        <f t="shared" si="212"/>
        <v>18391</v>
      </c>
      <c r="BA112" s="1718">
        <f t="shared" si="213"/>
        <v>91356</v>
      </c>
      <c r="BB112" s="1358"/>
      <c r="BC112" s="1725"/>
      <c r="BD112" s="682">
        <f t="shared" si="214"/>
        <v>227148</v>
      </c>
      <c r="BG112" s="612">
        <v>141</v>
      </c>
      <c r="BH112" s="681">
        <f t="shared" si="215"/>
        <v>33981</v>
      </c>
    </row>
    <row r="113" spans="1:60" ht="15" customHeight="1" x14ac:dyDescent="0.2">
      <c r="A113" s="613" t="s">
        <v>487</v>
      </c>
      <c r="B113" s="313" t="s">
        <v>487</v>
      </c>
      <c r="C113" s="611" t="s">
        <v>274</v>
      </c>
      <c r="D113" s="618">
        <v>0</v>
      </c>
      <c r="E113" s="660">
        <f t="shared" si="178"/>
        <v>0</v>
      </c>
      <c r="F113" s="618"/>
      <c r="G113" s="665">
        <f t="shared" si="179"/>
        <v>0</v>
      </c>
      <c r="H113" s="618"/>
      <c r="I113" s="665">
        <f t="shared" si="180"/>
        <v>0</v>
      </c>
      <c r="J113" s="1406">
        <f t="shared" si="181"/>
        <v>0</v>
      </c>
      <c r="K113" s="1179"/>
      <c r="L113" s="669">
        <v>31631</v>
      </c>
      <c r="M113" s="1431"/>
      <c r="N113" s="618">
        <v>501</v>
      </c>
      <c r="O113" s="680">
        <f t="shared" si="182"/>
        <v>35070</v>
      </c>
      <c r="P113" s="665"/>
      <c r="Q113" s="680">
        <f t="shared" si="183"/>
        <v>35070</v>
      </c>
      <c r="R113" s="1395">
        <v>43</v>
      </c>
      <c r="S113" s="1358">
        <f t="shared" si="184"/>
        <v>43000</v>
      </c>
      <c r="T113" s="1358">
        <f t="shared" si="185"/>
        <v>10664</v>
      </c>
      <c r="U113" s="1358">
        <f t="shared" si="186"/>
        <v>53664</v>
      </c>
      <c r="V113" s="1395">
        <v>11</v>
      </c>
      <c r="W113" s="1358">
        <f t="shared" si="187"/>
        <v>5500</v>
      </c>
      <c r="X113" s="1358">
        <f t="shared" si="188"/>
        <v>1518</v>
      </c>
      <c r="Y113" s="1358">
        <f t="shared" si="189"/>
        <v>7018</v>
      </c>
      <c r="Z113" s="1395">
        <f t="shared" si="190"/>
        <v>54</v>
      </c>
      <c r="AA113" s="1358">
        <f t="shared" si="191"/>
        <v>48500</v>
      </c>
      <c r="AB113" s="1358">
        <f t="shared" si="192"/>
        <v>12182</v>
      </c>
      <c r="AC113" s="670">
        <f t="shared" si="193"/>
        <v>60682</v>
      </c>
      <c r="AD113" s="1395">
        <v>43</v>
      </c>
      <c r="AE113" s="1358">
        <f t="shared" si="194"/>
        <v>34400</v>
      </c>
      <c r="AF113" s="1358">
        <f t="shared" si="195"/>
        <v>8531</v>
      </c>
      <c r="AG113" s="1358">
        <f t="shared" si="196"/>
        <v>42931</v>
      </c>
      <c r="AH113" s="1395">
        <v>11</v>
      </c>
      <c r="AI113" s="1358">
        <f t="shared" si="197"/>
        <v>4400</v>
      </c>
      <c r="AJ113" s="1358">
        <f t="shared" si="198"/>
        <v>1214</v>
      </c>
      <c r="AK113" s="1358">
        <f t="shared" si="199"/>
        <v>5614</v>
      </c>
      <c r="AL113" s="1395">
        <f t="shared" si="200"/>
        <v>54</v>
      </c>
      <c r="AM113" s="1358">
        <f t="shared" si="201"/>
        <v>38800</v>
      </c>
      <c r="AN113" s="1358">
        <f t="shared" si="202"/>
        <v>9745</v>
      </c>
      <c r="AO113" s="1426">
        <f t="shared" si="203"/>
        <v>48545</v>
      </c>
      <c r="AP113" s="1395">
        <v>43</v>
      </c>
      <c r="AQ113" s="1358">
        <f t="shared" si="204"/>
        <v>64500</v>
      </c>
      <c r="AR113" s="1358">
        <f t="shared" si="205"/>
        <v>15996</v>
      </c>
      <c r="AS113" s="1358">
        <f t="shared" si="206"/>
        <v>80496</v>
      </c>
      <c r="AT113" s="1395">
        <v>11</v>
      </c>
      <c r="AU113" s="1358">
        <f t="shared" si="207"/>
        <v>8250</v>
      </c>
      <c r="AV113" s="1358">
        <f t="shared" si="208"/>
        <v>2277</v>
      </c>
      <c r="AW113" s="1358">
        <f t="shared" si="209"/>
        <v>10527</v>
      </c>
      <c r="AX113" s="1395">
        <f t="shared" si="210"/>
        <v>54</v>
      </c>
      <c r="AY113" s="1358">
        <f t="shared" si="211"/>
        <v>72750</v>
      </c>
      <c r="AZ113" s="1358">
        <f t="shared" si="212"/>
        <v>18273</v>
      </c>
      <c r="BA113" s="1718">
        <f t="shared" si="213"/>
        <v>91023</v>
      </c>
      <c r="BB113" s="1358"/>
      <c r="BC113" s="1725"/>
      <c r="BD113" s="682">
        <f t="shared" si="214"/>
        <v>266951</v>
      </c>
      <c r="BG113" s="612">
        <v>517</v>
      </c>
      <c r="BH113" s="681">
        <f t="shared" si="215"/>
        <v>124597</v>
      </c>
    </row>
    <row r="114" spans="1:60" ht="15" customHeight="1" x14ac:dyDescent="0.2">
      <c r="A114" s="613" t="s">
        <v>488</v>
      </c>
      <c r="B114" s="313" t="s">
        <v>488</v>
      </c>
      <c r="C114" s="611" t="s">
        <v>275</v>
      </c>
      <c r="D114" s="618">
        <v>0</v>
      </c>
      <c r="E114" s="660">
        <f t="shared" si="178"/>
        <v>0</v>
      </c>
      <c r="F114" s="618"/>
      <c r="G114" s="665">
        <f t="shared" si="179"/>
        <v>0</v>
      </c>
      <c r="H114" s="618"/>
      <c r="I114" s="665">
        <f t="shared" si="180"/>
        <v>0</v>
      </c>
      <c r="J114" s="1406">
        <f t="shared" si="181"/>
        <v>0</v>
      </c>
      <c r="K114" s="1179"/>
      <c r="L114" s="669">
        <v>10000</v>
      </c>
      <c r="M114" s="1431"/>
      <c r="N114" s="618">
        <v>75</v>
      </c>
      <c r="O114" s="680">
        <f t="shared" si="182"/>
        <v>5250</v>
      </c>
      <c r="P114" s="665"/>
      <c r="Q114" s="680">
        <f t="shared" si="183"/>
        <v>5250</v>
      </c>
      <c r="R114" s="1395">
        <v>5</v>
      </c>
      <c r="S114" s="1358">
        <f t="shared" si="184"/>
        <v>5000</v>
      </c>
      <c r="T114" s="1358">
        <f t="shared" si="185"/>
        <v>1240</v>
      </c>
      <c r="U114" s="1358">
        <f t="shared" si="186"/>
        <v>6240</v>
      </c>
      <c r="V114" s="1395">
        <v>9</v>
      </c>
      <c r="W114" s="1358">
        <f t="shared" si="187"/>
        <v>4500</v>
      </c>
      <c r="X114" s="1358">
        <f t="shared" si="188"/>
        <v>1242</v>
      </c>
      <c r="Y114" s="1358">
        <f t="shared" si="189"/>
        <v>5742</v>
      </c>
      <c r="Z114" s="1395">
        <f t="shared" si="190"/>
        <v>14</v>
      </c>
      <c r="AA114" s="1358">
        <f t="shared" si="191"/>
        <v>9500</v>
      </c>
      <c r="AB114" s="1358">
        <f t="shared" si="192"/>
        <v>2482</v>
      </c>
      <c r="AC114" s="670">
        <f t="shared" si="193"/>
        <v>11982</v>
      </c>
      <c r="AD114" s="1395">
        <v>5</v>
      </c>
      <c r="AE114" s="1358">
        <f t="shared" si="194"/>
        <v>4000</v>
      </c>
      <c r="AF114" s="1358">
        <f t="shared" si="195"/>
        <v>992</v>
      </c>
      <c r="AG114" s="1358">
        <f t="shared" si="196"/>
        <v>4992</v>
      </c>
      <c r="AH114" s="1395">
        <v>9</v>
      </c>
      <c r="AI114" s="1358">
        <f t="shared" si="197"/>
        <v>3600</v>
      </c>
      <c r="AJ114" s="1358">
        <f t="shared" si="198"/>
        <v>994</v>
      </c>
      <c r="AK114" s="1358">
        <f t="shared" si="199"/>
        <v>4594</v>
      </c>
      <c r="AL114" s="1395">
        <f t="shared" si="200"/>
        <v>14</v>
      </c>
      <c r="AM114" s="1358">
        <f t="shared" si="201"/>
        <v>7600</v>
      </c>
      <c r="AN114" s="1358">
        <f t="shared" si="202"/>
        <v>1986</v>
      </c>
      <c r="AO114" s="1426">
        <f t="shared" si="203"/>
        <v>9586</v>
      </c>
      <c r="AP114" s="1395">
        <v>5</v>
      </c>
      <c r="AQ114" s="1358">
        <f t="shared" si="204"/>
        <v>7500</v>
      </c>
      <c r="AR114" s="1358">
        <f t="shared" si="205"/>
        <v>1860</v>
      </c>
      <c r="AS114" s="1358">
        <f t="shared" si="206"/>
        <v>9360</v>
      </c>
      <c r="AT114" s="1395">
        <v>9</v>
      </c>
      <c r="AU114" s="1358">
        <f t="shared" si="207"/>
        <v>6750</v>
      </c>
      <c r="AV114" s="1358">
        <f t="shared" si="208"/>
        <v>1863</v>
      </c>
      <c r="AW114" s="1358">
        <f t="shared" si="209"/>
        <v>8613</v>
      </c>
      <c r="AX114" s="1395">
        <f t="shared" si="210"/>
        <v>14</v>
      </c>
      <c r="AY114" s="1358">
        <f t="shared" si="211"/>
        <v>14250</v>
      </c>
      <c r="AZ114" s="1358">
        <f t="shared" si="212"/>
        <v>3723</v>
      </c>
      <c r="BA114" s="1718">
        <f t="shared" si="213"/>
        <v>17973</v>
      </c>
      <c r="BB114" s="1358"/>
      <c r="BC114" s="1725"/>
      <c r="BD114" s="682">
        <f t="shared" si="214"/>
        <v>54791</v>
      </c>
      <c r="BG114" s="612">
        <v>51</v>
      </c>
      <c r="BH114" s="681">
        <f t="shared" si="215"/>
        <v>12291</v>
      </c>
    </row>
    <row r="115" spans="1:60" ht="15" customHeight="1" x14ac:dyDescent="0.2">
      <c r="A115" s="614" t="s">
        <v>489</v>
      </c>
      <c r="B115" s="615" t="s">
        <v>489</v>
      </c>
      <c r="C115" s="616" t="s">
        <v>276</v>
      </c>
      <c r="D115" s="619">
        <v>0</v>
      </c>
      <c r="E115" s="661">
        <f t="shared" si="178"/>
        <v>0</v>
      </c>
      <c r="F115" s="619"/>
      <c r="G115" s="666">
        <f t="shared" si="179"/>
        <v>0</v>
      </c>
      <c r="H115" s="619"/>
      <c r="I115" s="666">
        <f t="shared" si="180"/>
        <v>0</v>
      </c>
      <c r="J115" s="1407">
        <f t="shared" si="181"/>
        <v>0</v>
      </c>
      <c r="K115" s="1356"/>
      <c r="L115" s="671">
        <v>23859</v>
      </c>
      <c r="M115" s="1432"/>
      <c r="N115" s="619">
        <v>591</v>
      </c>
      <c r="O115" s="683">
        <f t="shared" si="182"/>
        <v>41370</v>
      </c>
      <c r="P115" s="666"/>
      <c r="Q115" s="683">
        <f t="shared" si="183"/>
        <v>41370</v>
      </c>
      <c r="R115" s="1396">
        <v>107</v>
      </c>
      <c r="S115" s="1392">
        <f t="shared" si="184"/>
        <v>107000</v>
      </c>
      <c r="T115" s="1392">
        <f t="shared" si="185"/>
        <v>26536</v>
      </c>
      <c r="U115" s="1392">
        <f t="shared" si="186"/>
        <v>133536</v>
      </c>
      <c r="V115" s="1396">
        <v>33.5</v>
      </c>
      <c r="W115" s="1392">
        <f t="shared" si="187"/>
        <v>16750</v>
      </c>
      <c r="X115" s="1392">
        <f t="shared" si="188"/>
        <v>4623</v>
      </c>
      <c r="Y115" s="1392">
        <f t="shared" si="189"/>
        <v>21373</v>
      </c>
      <c r="Z115" s="1396">
        <f t="shared" si="190"/>
        <v>140.5</v>
      </c>
      <c r="AA115" s="1392">
        <f t="shared" si="191"/>
        <v>123750</v>
      </c>
      <c r="AB115" s="1392">
        <f t="shared" si="192"/>
        <v>31159</v>
      </c>
      <c r="AC115" s="672">
        <f t="shared" si="193"/>
        <v>154909</v>
      </c>
      <c r="AD115" s="1396">
        <v>107</v>
      </c>
      <c r="AE115" s="1392">
        <f t="shared" si="194"/>
        <v>85600</v>
      </c>
      <c r="AF115" s="1392">
        <f t="shared" si="195"/>
        <v>21229</v>
      </c>
      <c r="AG115" s="1392">
        <f t="shared" si="196"/>
        <v>106829</v>
      </c>
      <c r="AH115" s="1396">
        <v>33.5</v>
      </c>
      <c r="AI115" s="1392">
        <f t="shared" si="197"/>
        <v>13400</v>
      </c>
      <c r="AJ115" s="1392">
        <f t="shared" si="198"/>
        <v>3698</v>
      </c>
      <c r="AK115" s="1392">
        <f t="shared" si="199"/>
        <v>17098</v>
      </c>
      <c r="AL115" s="1396">
        <f t="shared" si="200"/>
        <v>140.5</v>
      </c>
      <c r="AM115" s="1392">
        <f t="shared" si="201"/>
        <v>99000</v>
      </c>
      <c r="AN115" s="1392">
        <f t="shared" si="202"/>
        <v>24927</v>
      </c>
      <c r="AO115" s="1427">
        <f t="shared" si="203"/>
        <v>123927</v>
      </c>
      <c r="AP115" s="1396">
        <v>107</v>
      </c>
      <c r="AQ115" s="1392">
        <f t="shared" si="204"/>
        <v>160500</v>
      </c>
      <c r="AR115" s="1392">
        <f t="shared" si="205"/>
        <v>39804</v>
      </c>
      <c r="AS115" s="1392">
        <f t="shared" si="206"/>
        <v>200304</v>
      </c>
      <c r="AT115" s="1396">
        <v>33.5</v>
      </c>
      <c r="AU115" s="1392">
        <f t="shared" si="207"/>
        <v>25125</v>
      </c>
      <c r="AV115" s="1392">
        <f t="shared" si="208"/>
        <v>6935</v>
      </c>
      <c r="AW115" s="1392">
        <f t="shared" si="209"/>
        <v>32060</v>
      </c>
      <c r="AX115" s="1396">
        <f t="shared" si="210"/>
        <v>140.5</v>
      </c>
      <c r="AY115" s="1392">
        <f t="shared" si="211"/>
        <v>185625</v>
      </c>
      <c r="AZ115" s="1392">
        <f t="shared" si="212"/>
        <v>46739</v>
      </c>
      <c r="BA115" s="1719">
        <f t="shared" si="213"/>
        <v>232364</v>
      </c>
      <c r="BB115" s="1722"/>
      <c r="BC115" s="1726"/>
      <c r="BD115" s="685">
        <f t="shared" si="214"/>
        <v>576429</v>
      </c>
      <c r="BG115" s="617">
        <v>255</v>
      </c>
      <c r="BH115" s="684">
        <f t="shared" si="215"/>
        <v>61455</v>
      </c>
    </row>
    <row r="116" spans="1:60" ht="15" customHeight="1" x14ac:dyDescent="0.2">
      <c r="A116" s="607" t="s">
        <v>490</v>
      </c>
      <c r="B116" s="608" t="s">
        <v>490</v>
      </c>
      <c r="C116" s="609" t="s">
        <v>263</v>
      </c>
      <c r="D116" s="620">
        <v>0</v>
      </c>
      <c r="E116" s="659">
        <f t="shared" si="178"/>
        <v>0</v>
      </c>
      <c r="F116" s="620"/>
      <c r="G116" s="664">
        <f t="shared" si="179"/>
        <v>0</v>
      </c>
      <c r="H116" s="620"/>
      <c r="I116" s="664">
        <f t="shared" si="180"/>
        <v>0</v>
      </c>
      <c r="J116" s="1405">
        <f t="shared" si="181"/>
        <v>0</v>
      </c>
      <c r="K116" s="1355"/>
      <c r="L116" s="673">
        <v>0</v>
      </c>
      <c r="M116" s="1430"/>
      <c r="N116" s="620">
        <v>87</v>
      </c>
      <c r="O116" s="677">
        <f t="shared" si="182"/>
        <v>6090</v>
      </c>
      <c r="P116" s="664"/>
      <c r="Q116" s="677">
        <f t="shared" si="183"/>
        <v>6090</v>
      </c>
      <c r="R116" s="1394">
        <v>60</v>
      </c>
      <c r="S116" s="1391">
        <f t="shared" si="184"/>
        <v>60000</v>
      </c>
      <c r="T116" s="1391">
        <f t="shared" si="185"/>
        <v>14880</v>
      </c>
      <c r="U116" s="1391">
        <f t="shared" si="186"/>
        <v>74880</v>
      </c>
      <c r="V116" s="1394">
        <v>10</v>
      </c>
      <c r="W116" s="1391">
        <f t="shared" si="187"/>
        <v>5000</v>
      </c>
      <c r="X116" s="1391">
        <f t="shared" si="188"/>
        <v>1380</v>
      </c>
      <c r="Y116" s="1391">
        <f t="shared" si="189"/>
        <v>6380</v>
      </c>
      <c r="Z116" s="1394">
        <f t="shared" si="190"/>
        <v>70</v>
      </c>
      <c r="AA116" s="1391">
        <f t="shared" si="191"/>
        <v>65000</v>
      </c>
      <c r="AB116" s="1391">
        <f t="shared" si="192"/>
        <v>16260</v>
      </c>
      <c r="AC116" s="674">
        <f t="shared" si="193"/>
        <v>81260</v>
      </c>
      <c r="AD116" s="1394">
        <v>60</v>
      </c>
      <c r="AE116" s="1391">
        <f t="shared" si="194"/>
        <v>48000</v>
      </c>
      <c r="AF116" s="1391">
        <f t="shared" si="195"/>
        <v>11904</v>
      </c>
      <c r="AG116" s="1391">
        <f t="shared" si="196"/>
        <v>59904</v>
      </c>
      <c r="AH116" s="1394">
        <v>10</v>
      </c>
      <c r="AI116" s="1391">
        <f t="shared" si="197"/>
        <v>4000</v>
      </c>
      <c r="AJ116" s="1391">
        <f t="shared" si="198"/>
        <v>1104</v>
      </c>
      <c r="AK116" s="1391">
        <f t="shared" si="199"/>
        <v>5104</v>
      </c>
      <c r="AL116" s="1394">
        <f t="shared" si="200"/>
        <v>70</v>
      </c>
      <c r="AM116" s="1391">
        <f t="shared" si="201"/>
        <v>52000</v>
      </c>
      <c r="AN116" s="1391">
        <f t="shared" si="202"/>
        <v>13008</v>
      </c>
      <c r="AO116" s="1425">
        <f t="shared" si="203"/>
        <v>65008</v>
      </c>
      <c r="AP116" s="1394">
        <v>60</v>
      </c>
      <c r="AQ116" s="1391">
        <f t="shared" si="204"/>
        <v>90000</v>
      </c>
      <c r="AR116" s="1391">
        <f t="shared" si="205"/>
        <v>22320</v>
      </c>
      <c r="AS116" s="1391">
        <f t="shared" si="206"/>
        <v>112320</v>
      </c>
      <c r="AT116" s="1394">
        <v>10</v>
      </c>
      <c r="AU116" s="1391">
        <f t="shared" si="207"/>
        <v>7500</v>
      </c>
      <c r="AV116" s="1391">
        <f t="shared" si="208"/>
        <v>2070</v>
      </c>
      <c r="AW116" s="1391">
        <f t="shared" si="209"/>
        <v>9570</v>
      </c>
      <c r="AX116" s="1394">
        <f t="shared" si="210"/>
        <v>70</v>
      </c>
      <c r="AY116" s="1391">
        <f t="shared" si="211"/>
        <v>97500</v>
      </c>
      <c r="AZ116" s="1391">
        <f t="shared" si="212"/>
        <v>24390</v>
      </c>
      <c r="BA116" s="1717">
        <f t="shared" si="213"/>
        <v>121890</v>
      </c>
      <c r="BB116" s="1391"/>
      <c r="BC116" s="1724"/>
      <c r="BD116" s="679">
        <f t="shared" si="214"/>
        <v>274248</v>
      </c>
      <c r="BG116" s="610">
        <v>0</v>
      </c>
      <c r="BH116" s="678">
        <f t="shared" si="215"/>
        <v>0</v>
      </c>
    </row>
    <row r="117" spans="1:60" ht="15" customHeight="1" x14ac:dyDescent="0.2">
      <c r="A117" s="613" t="s">
        <v>491</v>
      </c>
      <c r="B117" s="313" t="s">
        <v>491</v>
      </c>
      <c r="C117" s="611" t="s">
        <v>277</v>
      </c>
      <c r="D117" s="618">
        <v>0</v>
      </c>
      <c r="E117" s="660">
        <f t="shared" si="178"/>
        <v>0</v>
      </c>
      <c r="F117" s="618"/>
      <c r="G117" s="665">
        <f t="shared" si="179"/>
        <v>0</v>
      </c>
      <c r="H117" s="618"/>
      <c r="I117" s="665">
        <f t="shared" si="180"/>
        <v>0</v>
      </c>
      <c r="J117" s="1406">
        <f t="shared" si="181"/>
        <v>0</v>
      </c>
      <c r="K117" s="1179"/>
      <c r="L117" s="669">
        <v>10000</v>
      </c>
      <c r="M117" s="1431"/>
      <c r="N117" s="618">
        <v>337</v>
      </c>
      <c r="O117" s="680">
        <f t="shared" si="182"/>
        <v>23590</v>
      </c>
      <c r="P117" s="665"/>
      <c r="Q117" s="680">
        <f t="shared" si="183"/>
        <v>23590</v>
      </c>
      <c r="R117" s="1395">
        <v>80.200789999999998</v>
      </c>
      <c r="S117" s="1358">
        <f t="shared" si="184"/>
        <v>80201</v>
      </c>
      <c r="T117" s="1358">
        <f t="shared" si="185"/>
        <v>19890</v>
      </c>
      <c r="U117" s="1358">
        <f t="shared" si="186"/>
        <v>100091</v>
      </c>
      <c r="V117" s="1395">
        <v>37.84948</v>
      </c>
      <c r="W117" s="1358">
        <f t="shared" si="187"/>
        <v>18925</v>
      </c>
      <c r="X117" s="1358">
        <f t="shared" si="188"/>
        <v>5223</v>
      </c>
      <c r="Y117" s="1358">
        <f t="shared" si="189"/>
        <v>24148</v>
      </c>
      <c r="Z117" s="1395">
        <f t="shared" si="190"/>
        <v>118.05027</v>
      </c>
      <c r="AA117" s="1358">
        <f t="shared" si="191"/>
        <v>99126</v>
      </c>
      <c r="AB117" s="1358">
        <f t="shared" si="192"/>
        <v>25113</v>
      </c>
      <c r="AC117" s="670">
        <f t="shared" si="193"/>
        <v>124239</v>
      </c>
      <c r="AD117" s="1395">
        <v>80.200789999999998</v>
      </c>
      <c r="AE117" s="1358">
        <f t="shared" si="194"/>
        <v>64161</v>
      </c>
      <c r="AF117" s="1358">
        <f t="shared" si="195"/>
        <v>15912</v>
      </c>
      <c r="AG117" s="1358">
        <f t="shared" si="196"/>
        <v>80073</v>
      </c>
      <c r="AH117" s="1395">
        <v>37.84948</v>
      </c>
      <c r="AI117" s="1358">
        <f t="shared" si="197"/>
        <v>15140</v>
      </c>
      <c r="AJ117" s="1358">
        <f t="shared" si="198"/>
        <v>4179</v>
      </c>
      <c r="AK117" s="1358">
        <f t="shared" si="199"/>
        <v>19319</v>
      </c>
      <c r="AL117" s="1395">
        <f t="shared" si="200"/>
        <v>118.05027</v>
      </c>
      <c r="AM117" s="1358">
        <f t="shared" si="201"/>
        <v>79301</v>
      </c>
      <c r="AN117" s="1358">
        <f t="shared" si="202"/>
        <v>20091</v>
      </c>
      <c r="AO117" s="1426">
        <f t="shared" si="203"/>
        <v>99392</v>
      </c>
      <c r="AP117" s="1395">
        <v>80.200789999999998</v>
      </c>
      <c r="AQ117" s="1358">
        <f t="shared" si="204"/>
        <v>120301</v>
      </c>
      <c r="AR117" s="1358">
        <f t="shared" si="205"/>
        <v>29835</v>
      </c>
      <c r="AS117" s="1358">
        <f t="shared" si="206"/>
        <v>150136</v>
      </c>
      <c r="AT117" s="1395">
        <v>37.84948</v>
      </c>
      <c r="AU117" s="1358">
        <f t="shared" si="207"/>
        <v>28387</v>
      </c>
      <c r="AV117" s="1358">
        <f t="shared" si="208"/>
        <v>7835</v>
      </c>
      <c r="AW117" s="1358">
        <f t="shared" si="209"/>
        <v>36222</v>
      </c>
      <c r="AX117" s="1395">
        <f t="shared" si="210"/>
        <v>118.05027</v>
      </c>
      <c r="AY117" s="1358">
        <f t="shared" si="211"/>
        <v>148688</v>
      </c>
      <c r="AZ117" s="1358">
        <f t="shared" si="212"/>
        <v>37670</v>
      </c>
      <c r="BA117" s="1718">
        <f t="shared" si="213"/>
        <v>186358</v>
      </c>
      <c r="BB117" s="1358"/>
      <c r="BC117" s="1725"/>
      <c r="BD117" s="682">
        <f t="shared" si="214"/>
        <v>443579</v>
      </c>
      <c r="BG117" s="612">
        <v>127</v>
      </c>
      <c r="BH117" s="681">
        <f t="shared" si="215"/>
        <v>30607</v>
      </c>
    </row>
    <row r="118" spans="1:60" ht="15" customHeight="1" x14ac:dyDescent="0.2">
      <c r="A118" s="613" t="s">
        <v>492</v>
      </c>
      <c r="B118" s="313" t="s">
        <v>492</v>
      </c>
      <c r="C118" s="611" t="s">
        <v>272</v>
      </c>
      <c r="D118" s="618">
        <v>0</v>
      </c>
      <c r="E118" s="660">
        <f t="shared" si="178"/>
        <v>0</v>
      </c>
      <c r="F118" s="618"/>
      <c r="G118" s="665">
        <f t="shared" si="179"/>
        <v>0</v>
      </c>
      <c r="H118" s="618"/>
      <c r="I118" s="665">
        <f t="shared" si="180"/>
        <v>0</v>
      </c>
      <c r="J118" s="1406">
        <f t="shared" si="181"/>
        <v>0</v>
      </c>
      <c r="K118" s="1179"/>
      <c r="L118" s="669">
        <v>0</v>
      </c>
      <c r="M118" s="1431"/>
      <c r="N118" s="618">
        <v>85</v>
      </c>
      <c r="O118" s="680">
        <f t="shared" si="182"/>
        <v>5950</v>
      </c>
      <c r="P118" s="665"/>
      <c r="Q118" s="680">
        <f t="shared" si="183"/>
        <v>5950</v>
      </c>
      <c r="R118" s="1395">
        <v>37.833379999999998</v>
      </c>
      <c r="S118" s="1358">
        <f t="shared" si="184"/>
        <v>37833</v>
      </c>
      <c r="T118" s="1358">
        <f t="shared" si="185"/>
        <v>9383</v>
      </c>
      <c r="U118" s="1358">
        <f t="shared" si="186"/>
        <v>47216</v>
      </c>
      <c r="V118" s="1395">
        <v>23.46669</v>
      </c>
      <c r="W118" s="1358">
        <f t="shared" si="187"/>
        <v>11733</v>
      </c>
      <c r="X118" s="1358">
        <f t="shared" si="188"/>
        <v>3238</v>
      </c>
      <c r="Y118" s="1358">
        <f t="shared" si="189"/>
        <v>14971</v>
      </c>
      <c r="Z118" s="1395">
        <f t="shared" si="190"/>
        <v>61.300069999999998</v>
      </c>
      <c r="AA118" s="1358">
        <f t="shared" si="191"/>
        <v>49566</v>
      </c>
      <c r="AB118" s="1358">
        <f t="shared" si="192"/>
        <v>12621</v>
      </c>
      <c r="AC118" s="670">
        <f t="shared" si="193"/>
        <v>62187</v>
      </c>
      <c r="AD118" s="1395">
        <v>37.833379999999998</v>
      </c>
      <c r="AE118" s="1358">
        <f t="shared" si="194"/>
        <v>30267</v>
      </c>
      <c r="AF118" s="1358">
        <f t="shared" si="195"/>
        <v>7506</v>
      </c>
      <c r="AG118" s="1358">
        <f t="shared" si="196"/>
        <v>37773</v>
      </c>
      <c r="AH118" s="1395">
        <v>23.46669</v>
      </c>
      <c r="AI118" s="1358">
        <f t="shared" si="197"/>
        <v>9387</v>
      </c>
      <c r="AJ118" s="1358">
        <f t="shared" si="198"/>
        <v>2591</v>
      </c>
      <c r="AK118" s="1358">
        <f t="shared" si="199"/>
        <v>11978</v>
      </c>
      <c r="AL118" s="1395">
        <f t="shared" si="200"/>
        <v>61.300069999999998</v>
      </c>
      <c r="AM118" s="1358">
        <f t="shared" si="201"/>
        <v>39654</v>
      </c>
      <c r="AN118" s="1358">
        <f t="shared" si="202"/>
        <v>10097</v>
      </c>
      <c r="AO118" s="1426">
        <f t="shared" si="203"/>
        <v>49751</v>
      </c>
      <c r="AP118" s="1395">
        <v>37.833379999999998</v>
      </c>
      <c r="AQ118" s="1358">
        <f t="shared" si="204"/>
        <v>56750</v>
      </c>
      <c r="AR118" s="1358">
        <f t="shared" si="205"/>
        <v>14074</v>
      </c>
      <c r="AS118" s="1358">
        <f t="shared" si="206"/>
        <v>70824</v>
      </c>
      <c r="AT118" s="1395">
        <v>23.46669</v>
      </c>
      <c r="AU118" s="1358">
        <f t="shared" si="207"/>
        <v>17600</v>
      </c>
      <c r="AV118" s="1358">
        <f t="shared" si="208"/>
        <v>4858</v>
      </c>
      <c r="AW118" s="1358">
        <f t="shared" si="209"/>
        <v>22458</v>
      </c>
      <c r="AX118" s="1395">
        <f t="shared" si="210"/>
        <v>61.300069999999998</v>
      </c>
      <c r="AY118" s="1358">
        <f t="shared" si="211"/>
        <v>74350</v>
      </c>
      <c r="AZ118" s="1358">
        <f t="shared" si="212"/>
        <v>18932</v>
      </c>
      <c r="BA118" s="1718">
        <f t="shared" si="213"/>
        <v>93282</v>
      </c>
      <c r="BB118" s="1358"/>
      <c r="BC118" s="1725"/>
      <c r="BD118" s="682">
        <f t="shared" si="214"/>
        <v>211170</v>
      </c>
      <c r="BG118" s="612">
        <v>0</v>
      </c>
      <c r="BH118" s="681">
        <f t="shared" si="215"/>
        <v>0</v>
      </c>
    </row>
    <row r="119" spans="1:60" ht="15" customHeight="1" x14ac:dyDescent="0.2">
      <c r="A119" s="613" t="s">
        <v>493</v>
      </c>
      <c r="B119" s="313" t="s">
        <v>493</v>
      </c>
      <c r="C119" s="611" t="s">
        <v>377</v>
      </c>
      <c r="D119" s="618">
        <v>0</v>
      </c>
      <c r="E119" s="660">
        <f t="shared" si="178"/>
        <v>0</v>
      </c>
      <c r="F119" s="618"/>
      <c r="G119" s="665">
        <f t="shared" si="179"/>
        <v>0</v>
      </c>
      <c r="H119" s="618"/>
      <c r="I119" s="665">
        <f t="shared" si="180"/>
        <v>0</v>
      </c>
      <c r="J119" s="1406">
        <f t="shared" si="181"/>
        <v>0</v>
      </c>
      <c r="K119" s="1179"/>
      <c r="L119" s="669">
        <v>74831</v>
      </c>
      <c r="M119" s="1431"/>
      <c r="N119" s="618">
        <v>1042</v>
      </c>
      <c r="O119" s="680">
        <f t="shared" si="182"/>
        <v>72940</v>
      </c>
      <c r="P119" s="665"/>
      <c r="Q119" s="680">
        <f t="shared" si="183"/>
        <v>72940</v>
      </c>
      <c r="R119" s="1395">
        <v>90.942520000000016</v>
      </c>
      <c r="S119" s="1358">
        <f t="shared" si="184"/>
        <v>90943</v>
      </c>
      <c r="T119" s="1358">
        <f t="shared" si="185"/>
        <v>22554</v>
      </c>
      <c r="U119" s="1358">
        <f t="shared" si="186"/>
        <v>113497</v>
      </c>
      <c r="V119" s="1395">
        <v>19.66666</v>
      </c>
      <c r="W119" s="1358">
        <f t="shared" si="187"/>
        <v>9833</v>
      </c>
      <c r="X119" s="1358">
        <f t="shared" si="188"/>
        <v>2714</v>
      </c>
      <c r="Y119" s="1358">
        <f t="shared" si="189"/>
        <v>12547</v>
      </c>
      <c r="Z119" s="1395">
        <f t="shared" si="190"/>
        <v>110.60918000000001</v>
      </c>
      <c r="AA119" s="1358">
        <f t="shared" si="191"/>
        <v>100776</v>
      </c>
      <c r="AB119" s="1358">
        <f t="shared" si="192"/>
        <v>25268</v>
      </c>
      <c r="AC119" s="670">
        <f t="shared" si="193"/>
        <v>126044</v>
      </c>
      <c r="AD119" s="1395">
        <v>90.942520000000016</v>
      </c>
      <c r="AE119" s="1358">
        <f t="shared" si="194"/>
        <v>72754</v>
      </c>
      <c r="AF119" s="1358">
        <f t="shared" si="195"/>
        <v>18043</v>
      </c>
      <c r="AG119" s="1358">
        <f t="shared" si="196"/>
        <v>90797</v>
      </c>
      <c r="AH119" s="1395">
        <v>19.66666</v>
      </c>
      <c r="AI119" s="1358">
        <f t="shared" si="197"/>
        <v>7867</v>
      </c>
      <c r="AJ119" s="1358">
        <f t="shared" si="198"/>
        <v>2171</v>
      </c>
      <c r="AK119" s="1358">
        <f t="shared" si="199"/>
        <v>10038</v>
      </c>
      <c r="AL119" s="1395">
        <f t="shared" si="200"/>
        <v>110.60918000000001</v>
      </c>
      <c r="AM119" s="1358">
        <f t="shared" si="201"/>
        <v>80621</v>
      </c>
      <c r="AN119" s="1358">
        <f t="shared" si="202"/>
        <v>20214</v>
      </c>
      <c r="AO119" s="1426">
        <f t="shared" si="203"/>
        <v>100835</v>
      </c>
      <c r="AP119" s="1395">
        <v>90.942520000000016</v>
      </c>
      <c r="AQ119" s="1358">
        <f t="shared" si="204"/>
        <v>136414</v>
      </c>
      <c r="AR119" s="1358">
        <f t="shared" si="205"/>
        <v>33831</v>
      </c>
      <c r="AS119" s="1358">
        <f t="shared" si="206"/>
        <v>170245</v>
      </c>
      <c r="AT119" s="1395">
        <v>19.66666</v>
      </c>
      <c r="AU119" s="1358">
        <f t="shared" si="207"/>
        <v>14750</v>
      </c>
      <c r="AV119" s="1358">
        <f t="shared" si="208"/>
        <v>4071</v>
      </c>
      <c r="AW119" s="1358">
        <f t="shared" si="209"/>
        <v>18821</v>
      </c>
      <c r="AX119" s="1395">
        <f t="shared" si="210"/>
        <v>110.60918000000001</v>
      </c>
      <c r="AY119" s="1358">
        <f t="shared" si="211"/>
        <v>151164</v>
      </c>
      <c r="AZ119" s="1358">
        <f t="shared" si="212"/>
        <v>37902</v>
      </c>
      <c r="BA119" s="1718">
        <f t="shared" si="213"/>
        <v>189066</v>
      </c>
      <c r="BB119" s="1358"/>
      <c r="BC119" s="1725"/>
      <c r="BD119" s="682">
        <f t="shared" si="214"/>
        <v>563716</v>
      </c>
      <c r="BG119" s="612">
        <v>647</v>
      </c>
      <c r="BH119" s="681">
        <f t="shared" si="215"/>
        <v>155927</v>
      </c>
    </row>
    <row r="120" spans="1:60" ht="15" customHeight="1" x14ac:dyDescent="0.2">
      <c r="A120" s="614" t="s">
        <v>494</v>
      </c>
      <c r="B120" s="615" t="s">
        <v>494</v>
      </c>
      <c r="C120" s="616" t="s">
        <v>266</v>
      </c>
      <c r="D120" s="619">
        <v>0</v>
      </c>
      <c r="E120" s="661">
        <f t="shared" si="178"/>
        <v>0</v>
      </c>
      <c r="F120" s="619"/>
      <c r="G120" s="666">
        <f t="shared" si="179"/>
        <v>0</v>
      </c>
      <c r="H120" s="619"/>
      <c r="I120" s="666">
        <f t="shared" si="180"/>
        <v>0</v>
      </c>
      <c r="J120" s="1407">
        <f t="shared" si="181"/>
        <v>0</v>
      </c>
      <c r="K120" s="1356"/>
      <c r="L120" s="671">
        <v>0</v>
      </c>
      <c r="M120" s="1432"/>
      <c r="N120" s="619">
        <v>168</v>
      </c>
      <c r="O120" s="683">
        <f t="shared" si="182"/>
        <v>11760</v>
      </c>
      <c r="P120" s="666"/>
      <c r="Q120" s="683">
        <f t="shared" si="183"/>
        <v>11760</v>
      </c>
      <c r="R120" s="1396">
        <v>55</v>
      </c>
      <c r="S120" s="1392">
        <f t="shared" si="184"/>
        <v>55000</v>
      </c>
      <c r="T120" s="1392">
        <f t="shared" si="185"/>
        <v>13640</v>
      </c>
      <c r="U120" s="1392">
        <f t="shared" si="186"/>
        <v>68640</v>
      </c>
      <c r="V120" s="1396">
        <v>14.962339999999999</v>
      </c>
      <c r="W120" s="1392">
        <f t="shared" si="187"/>
        <v>7481</v>
      </c>
      <c r="X120" s="1392">
        <f t="shared" si="188"/>
        <v>2065</v>
      </c>
      <c r="Y120" s="1392">
        <f t="shared" si="189"/>
        <v>9546</v>
      </c>
      <c r="Z120" s="1396">
        <f t="shared" si="190"/>
        <v>69.962339999999998</v>
      </c>
      <c r="AA120" s="1392">
        <f t="shared" si="191"/>
        <v>62481</v>
      </c>
      <c r="AB120" s="1392">
        <f t="shared" si="192"/>
        <v>15705</v>
      </c>
      <c r="AC120" s="672">
        <f t="shared" si="193"/>
        <v>78186</v>
      </c>
      <c r="AD120" s="1396">
        <v>55</v>
      </c>
      <c r="AE120" s="1392">
        <f t="shared" si="194"/>
        <v>44000</v>
      </c>
      <c r="AF120" s="1392">
        <f t="shared" si="195"/>
        <v>10912</v>
      </c>
      <c r="AG120" s="1392">
        <f t="shared" si="196"/>
        <v>54912</v>
      </c>
      <c r="AH120" s="1396">
        <v>14.962339999999999</v>
      </c>
      <c r="AI120" s="1392">
        <f t="shared" si="197"/>
        <v>5985</v>
      </c>
      <c r="AJ120" s="1392">
        <f t="shared" si="198"/>
        <v>1652</v>
      </c>
      <c r="AK120" s="1392">
        <f t="shared" si="199"/>
        <v>7637</v>
      </c>
      <c r="AL120" s="1396">
        <f t="shared" si="200"/>
        <v>69.962339999999998</v>
      </c>
      <c r="AM120" s="1392">
        <f t="shared" si="201"/>
        <v>49985</v>
      </c>
      <c r="AN120" s="1392">
        <f t="shared" si="202"/>
        <v>12564</v>
      </c>
      <c r="AO120" s="1427">
        <f t="shared" si="203"/>
        <v>62549</v>
      </c>
      <c r="AP120" s="1396">
        <v>55</v>
      </c>
      <c r="AQ120" s="1392">
        <f t="shared" si="204"/>
        <v>82500</v>
      </c>
      <c r="AR120" s="1392">
        <f t="shared" si="205"/>
        <v>20460</v>
      </c>
      <c r="AS120" s="1392">
        <f t="shared" si="206"/>
        <v>102960</v>
      </c>
      <c r="AT120" s="1396">
        <v>14.962339999999999</v>
      </c>
      <c r="AU120" s="1392">
        <f t="shared" si="207"/>
        <v>11222</v>
      </c>
      <c r="AV120" s="1392">
        <f t="shared" si="208"/>
        <v>3097</v>
      </c>
      <c r="AW120" s="1392">
        <f t="shared" si="209"/>
        <v>14319</v>
      </c>
      <c r="AX120" s="1396">
        <f t="shared" si="210"/>
        <v>69.962339999999998</v>
      </c>
      <c r="AY120" s="1392">
        <f t="shared" si="211"/>
        <v>93722</v>
      </c>
      <c r="AZ120" s="1392">
        <f t="shared" si="212"/>
        <v>23557</v>
      </c>
      <c r="BA120" s="1719">
        <f t="shared" si="213"/>
        <v>117279</v>
      </c>
      <c r="BB120" s="1722"/>
      <c r="BC120" s="1726"/>
      <c r="BD120" s="685">
        <f t="shared" si="214"/>
        <v>269774</v>
      </c>
      <c r="BG120" s="617">
        <v>0</v>
      </c>
      <c r="BH120" s="684">
        <f t="shared" si="215"/>
        <v>0</v>
      </c>
    </row>
    <row r="121" spans="1:60" ht="15" customHeight="1" x14ac:dyDescent="0.2">
      <c r="A121" s="607" t="s">
        <v>495</v>
      </c>
      <c r="B121" s="608" t="s">
        <v>495</v>
      </c>
      <c r="C121" s="609" t="s">
        <v>271</v>
      </c>
      <c r="D121" s="620">
        <v>0</v>
      </c>
      <c r="E121" s="659">
        <f t="shared" si="178"/>
        <v>0</v>
      </c>
      <c r="F121" s="620"/>
      <c r="G121" s="664">
        <f t="shared" si="179"/>
        <v>0</v>
      </c>
      <c r="H121" s="620"/>
      <c r="I121" s="664">
        <f t="shared" si="180"/>
        <v>0</v>
      </c>
      <c r="J121" s="1405">
        <f t="shared" si="181"/>
        <v>0</v>
      </c>
      <c r="K121" s="1355"/>
      <c r="L121" s="673">
        <v>17533</v>
      </c>
      <c r="M121" s="1430"/>
      <c r="N121" s="620">
        <v>178</v>
      </c>
      <c r="O121" s="677">
        <f t="shared" si="182"/>
        <v>12460</v>
      </c>
      <c r="P121" s="664"/>
      <c r="Q121" s="677">
        <f t="shared" si="183"/>
        <v>12460</v>
      </c>
      <c r="R121" s="1394">
        <v>24.476535999999999</v>
      </c>
      <c r="S121" s="1391">
        <f t="shared" si="184"/>
        <v>24477</v>
      </c>
      <c r="T121" s="1391">
        <f t="shared" si="185"/>
        <v>6070</v>
      </c>
      <c r="U121" s="1391">
        <f t="shared" si="186"/>
        <v>30547</v>
      </c>
      <c r="V121" s="1394">
        <v>17.496786</v>
      </c>
      <c r="W121" s="1391">
        <f t="shared" si="187"/>
        <v>8748</v>
      </c>
      <c r="X121" s="1391">
        <f t="shared" si="188"/>
        <v>2414</v>
      </c>
      <c r="Y121" s="1391">
        <f t="shared" si="189"/>
        <v>11162</v>
      </c>
      <c r="Z121" s="1394">
        <f t="shared" si="190"/>
        <v>41.973321999999996</v>
      </c>
      <c r="AA121" s="1391">
        <f t="shared" si="191"/>
        <v>33225</v>
      </c>
      <c r="AB121" s="1391">
        <f t="shared" si="192"/>
        <v>8484</v>
      </c>
      <c r="AC121" s="674">
        <f t="shared" si="193"/>
        <v>41709</v>
      </c>
      <c r="AD121" s="1394">
        <v>24.476535999999999</v>
      </c>
      <c r="AE121" s="1391">
        <f t="shared" si="194"/>
        <v>19581</v>
      </c>
      <c r="AF121" s="1391">
        <f t="shared" si="195"/>
        <v>4856</v>
      </c>
      <c r="AG121" s="1391">
        <f t="shared" si="196"/>
        <v>24437</v>
      </c>
      <c r="AH121" s="1394">
        <v>17.496786</v>
      </c>
      <c r="AI121" s="1391">
        <f t="shared" si="197"/>
        <v>6999</v>
      </c>
      <c r="AJ121" s="1391">
        <f t="shared" si="198"/>
        <v>1932</v>
      </c>
      <c r="AK121" s="1391">
        <f t="shared" si="199"/>
        <v>8931</v>
      </c>
      <c r="AL121" s="1394">
        <f t="shared" si="200"/>
        <v>41.973321999999996</v>
      </c>
      <c r="AM121" s="1391">
        <f t="shared" si="201"/>
        <v>26580</v>
      </c>
      <c r="AN121" s="1391">
        <f t="shared" si="202"/>
        <v>6788</v>
      </c>
      <c r="AO121" s="1425">
        <f t="shared" si="203"/>
        <v>33368</v>
      </c>
      <c r="AP121" s="1394">
        <v>24.476535999999999</v>
      </c>
      <c r="AQ121" s="1391">
        <f t="shared" si="204"/>
        <v>36715</v>
      </c>
      <c r="AR121" s="1391">
        <f t="shared" si="205"/>
        <v>9105</v>
      </c>
      <c r="AS121" s="1391">
        <f t="shared" si="206"/>
        <v>45820</v>
      </c>
      <c r="AT121" s="1394">
        <v>17.496786</v>
      </c>
      <c r="AU121" s="1391">
        <f t="shared" si="207"/>
        <v>13123</v>
      </c>
      <c r="AV121" s="1391">
        <f t="shared" si="208"/>
        <v>3622</v>
      </c>
      <c r="AW121" s="1391">
        <f t="shared" si="209"/>
        <v>16745</v>
      </c>
      <c r="AX121" s="1394">
        <f t="shared" si="210"/>
        <v>41.973321999999996</v>
      </c>
      <c r="AY121" s="1391">
        <f t="shared" si="211"/>
        <v>49838</v>
      </c>
      <c r="AZ121" s="1391">
        <f t="shared" si="212"/>
        <v>12727</v>
      </c>
      <c r="BA121" s="1717">
        <f t="shared" si="213"/>
        <v>62565</v>
      </c>
      <c r="BB121" s="1391"/>
      <c r="BC121" s="1724"/>
      <c r="BD121" s="679">
        <f t="shared" si="214"/>
        <v>167635</v>
      </c>
      <c r="BG121" s="610">
        <v>101</v>
      </c>
      <c r="BH121" s="678">
        <f t="shared" si="215"/>
        <v>24341</v>
      </c>
    </row>
    <row r="122" spans="1:60" ht="15" customHeight="1" x14ac:dyDescent="0.2">
      <c r="A122" s="613" t="s">
        <v>409</v>
      </c>
      <c r="B122" s="313" t="s">
        <v>409</v>
      </c>
      <c r="C122" s="611" t="s">
        <v>505</v>
      </c>
      <c r="D122" s="618">
        <v>0</v>
      </c>
      <c r="E122" s="660">
        <f t="shared" si="178"/>
        <v>0</v>
      </c>
      <c r="F122" s="618"/>
      <c r="G122" s="665">
        <f t="shared" si="179"/>
        <v>0</v>
      </c>
      <c r="H122" s="618"/>
      <c r="I122" s="665">
        <f t="shared" si="180"/>
        <v>0</v>
      </c>
      <c r="J122" s="1406">
        <f t="shared" si="181"/>
        <v>0</v>
      </c>
      <c r="K122" s="1179"/>
      <c r="L122" s="669">
        <v>0</v>
      </c>
      <c r="M122" s="1431"/>
      <c r="N122" s="618">
        <v>142</v>
      </c>
      <c r="O122" s="680">
        <f t="shared" si="182"/>
        <v>9940</v>
      </c>
      <c r="P122" s="665"/>
      <c r="Q122" s="680">
        <f t="shared" si="183"/>
        <v>9940</v>
      </c>
      <c r="R122" s="1395">
        <v>59.92</v>
      </c>
      <c r="S122" s="1358">
        <f t="shared" si="184"/>
        <v>59920</v>
      </c>
      <c r="T122" s="1358">
        <f t="shared" si="185"/>
        <v>14860</v>
      </c>
      <c r="U122" s="1358">
        <f t="shared" si="186"/>
        <v>74780</v>
      </c>
      <c r="V122" s="1395">
        <v>57.440000000000005</v>
      </c>
      <c r="W122" s="1358">
        <f t="shared" si="187"/>
        <v>28720</v>
      </c>
      <c r="X122" s="1358">
        <f t="shared" si="188"/>
        <v>7927</v>
      </c>
      <c r="Y122" s="1358">
        <f t="shared" si="189"/>
        <v>36647</v>
      </c>
      <c r="Z122" s="1395">
        <f t="shared" si="190"/>
        <v>117.36000000000001</v>
      </c>
      <c r="AA122" s="1358">
        <f t="shared" si="191"/>
        <v>88640</v>
      </c>
      <c r="AB122" s="1358">
        <f t="shared" si="192"/>
        <v>22787</v>
      </c>
      <c r="AC122" s="670">
        <f t="shared" si="193"/>
        <v>111427</v>
      </c>
      <c r="AD122" s="1395">
        <v>59.92</v>
      </c>
      <c r="AE122" s="1358">
        <f t="shared" si="194"/>
        <v>47936</v>
      </c>
      <c r="AF122" s="1358">
        <f t="shared" si="195"/>
        <v>11888</v>
      </c>
      <c r="AG122" s="1358">
        <f t="shared" si="196"/>
        <v>59824</v>
      </c>
      <c r="AH122" s="1395">
        <v>57.440000000000005</v>
      </c>
      <c r="AI122" s="1358">
        <f t="shared" si="197"/>
        <v>22976</v>
      </c>
      <c r="AJ122" s="1358">
        <f t="shared" si="198"/>
        <v>6341</v>
      </c>
      <c r="AK122" s="1358">
        <f t="shared" si="199"/>
        <v>29317</v>
      </c>
      <c r="AL122" s="1395">
        <f t="shared" si="200"/>
        <v>117.36000000000001</v>
      </c>
      <c r="AM122" s="1358">
        <f t="shared" si="201"/>
        <v>70912</v>
      </c>
      <c r="AN122" s="1358">
        <f t="shared" si="202"/>
        <v>18229</v>
      </c>
      <c r="AO122" s="1426">
        <f t="shared" si="203"/>
        <v>89141</v>
      </c>
      <c r="AP122" s="1395">
        <v>59.92</v>
      </c>
      <c r="AQ122" s="1358">
        <f t="shared" si="204"/>
        <v>89880</v>
      </c>
      <c r="AR122" s="1358">
        <f t="shared" si="205"/>
        <v>22290</v>
      </c>
      <c r="AS122" s="1358">
        <f t="shared" si="206"/>
        <v>112170</v>
      </c>
      <c r="AT122" s="1395">
        <v>57.440000000000005</v>
      </c>
      <c r="AU122" s="1358">
        <f t="shared" si="207"/>
        <v>43080</v>
      </c>
      <c r="AV122" s="1358">
        <f t="shared" si="208"/>
        <v>11890</v>
      </c>
      <c r="AW122" s="1358">
        <f t="shared" si="209"/>
        <v>54970</v>
      </c>
      <c r="AX122" s="1395">
        <f t="shared" si="210"/>
        <v>117.36000000000001</v>
      </c>
      <c r="AY122" s="1358">
        <f t="shared" si="211"/>
        <v>132960</v>
      </c>
      <c r="AZ122" s="1358">
        <f t="shared" si="212"/>
        <v>34180</v>
      </c>
      <c r="BA122" s="1718">
        <f t="shared" si="213"/>
        <v>167140</v>
      </c>
      <c r="BB122" s="1358"/>
      <c r="BC122" s="1725"/>
      <c r="BD122" s="682">
        <f t="shared" si="214"/>
        <v>377648</v>
      </c>
      <c r="BG122" s="612">
        <v>0</v>
      </c>
      <c r="BH122" s="681">
        <f t="shared" si="215"/>
        <v>0</v>
      </c>
    </row>
    <row r="123" spans="1:60" ht="15" customHeight="1" x14ac:dyDescent="0.2">
      <c r="A123" s="613" t="s">
        <v>817</v>
      </c>
      <c r="B123" s="313" t="s">
        <v>817</v>
      </c>
      <c r="C123" s="611" t="s">
        <v>814</v>
      </c>
      <c r="D123" s="618">
        <v>0</v>
      </c>
      <c r="E123" s="660">
        <f t="shared" si="178"/>
        <v>0</v>
      </c>
      <c r="F123" s="618"/>
      <c r="G123" s="665">
        <f t="shared" si="179"/>
        <v>0</v>
      </c>
      <c r="H123" s="618"/>
      <c r="I123" s="665">
        <f t="shared" si="180"/>
        <v>0</v>
      </c>
      <c r="J123" s="1406">
        <f t="shared" si="181"/>
        <v>0</v>
      </c>
      <c r="K123" s="1179"/>
      <c r="L123" s="669">
        <v>10000</v>
      </c>
      <c r="M123" s="1431"/>
      <c r="N123" s="618">
        <v>258</v>
      </c>
      <c r="O123" s="680">
        <f t="shared" si="182"/>
        <v>18060</v>
      </c>
      <c r="P123" s="665"/>
      <c r="Q123" s="680">
        <f t="shared" si="183"/>
        <v>18060</v>
      </c>
      <c r="R123" s="1395">
        <v>33</v>
      </c>
      <c r="S123" s="1358">
        <f t="shared" si="184"/>
        <v>33000</v>
      </c>
      <c r="T123" s="1358">
        <f t="shared" si="185"/>
        <v>8184</v>
      </c>
      <c r="U123" s="1358">
        <f t="shared" si="186"/>
        <v>41184</v>
      </c>
      <c r="V123" s="1395">
        <v>9</v>
      </c>
      <c r="W123" s="1358">
        <f t="shared" si="187"/>
        <v>4500</v>
      </c>
      <c r="X123" s="1358">
        <f t="shared" si="188"/>
        <v>1242</v>
      </c>
      <c r="Y123" s="1358">
        <f t="shared" si="189"/>
        <v>5742</v>
      </c>
      <c r="Z123" s="1395">
        <f t="shared" si="190"/>
        <v>42</v>
      </c>
      <c r="AA123" s="1358">
        <f t="shared" si="191"/>
        <v>37500</v>
      </c>
      <c r="AB123" s="1358">
        <f t="shared" si="192"/>
        <v>9426</v>
      </c>
      <c r="AC123" s="670">
        <f t="shared" si="193"/>
        <v>46926</v>
      </c>
      <c r="AD123" s="1395">
        <v>33</v>
      </c>
      <c r="AE123" s="1358">
        <f t="shared" si="194"/>
        <v>26400</v>
      </c>
      <c r="AF123" s="1358">
        <f t="shared" si="195"/>
        <v>6547</v>
      </c>
      <c r="AG123" s="1358">
        <f t="shared" si="196"/>
        <v>32947</v>
      </c>
      <c r="AH123" s="1395">
        <v>9</v>
      </c>
      <c r="AI123" s="1358">
        <f t="shared" si="197"/>
        <v>3600</v>
      </c>
      <c r="AJ123" s="1358">
        <f t="shared" si="198"/>
        <v>994</v>
      </c>
      <c r="AK123" s="1358">
        <f t="shared" si="199"/>
        <v>4594</v>
      </c>
      <c r="AL123" s="1395">
        <f t="shared" si="200"/>
        <v>42</v>
      </c>
      <c r="AM123" s="1358">
        <f t="shared" si="201"/>
        <v>30000</v>
      </c>
      <c r="AN123" s="1358">
        <f t="shared" si="202"/>
        <v>7541</v>
      </c>
      <c r="AO123" s="1426">
        <f t="shared" si="203"/>
        <v>37541</v>
      </c>
      <c r="AP123" s="1395">
        <v>33</v>
      </c>
      <c r="AQ123" s="1358">
        <f t="shared" si="204"/>
        <v>49500</v>
      </c>
      <c r="AR123" s="1358">
        <f t="shared" si="205"/>
        <v>12276</v>
      </c>
      <c r="AS123" s="1358">
        <f t="shared" si="206"/>
        <v>61776</v>
      </c>
      <c r="AT123" s="1395">
        <v>9</v>
      </c>
      <c r="AU123" s="1358">
        <f t="shared" si="207"/>
        <v>6750</v>
      </c>
      <c r="AV123" s="1358">
        <f t="shared" si="208"/>
        <v>1863</v>
      </c>
      <c r="AW123" s="1358">
        <f t="shared" si="209"/>
        <v>8613</v>
      </c>
      <c r="AX123" s="1395">
        <f t="shared" si="210"/>
        <v>42</v>
      </c>
      <c r="AY123" s="1358">
        <f t="shared" si="211"/>
        <v>56250</v>
      </c>
      <c r="AZ123" s="1358">
        <f t="shared" si="212"/>
        <v>14139</v>
      </c>
      <c r="BA123" s="1718">
        <f t="shared" si="213"/>
        <v>70389</v>
      </c>
      <c r="BB123" s="1358"/>
      <c r="BC123" s="1725"/>
      <c r="BD123" s="682">
        <f t="shared" si="214"/>
        <v>182916</v>
      </c>
      <c r="BG123" s="612">
        <v>235</v>
      </c>
      <c r="BH123" s="681">
        <f t="shared" si="215"/>
        <v>56635</v>
      </c>
    </row>
    <row r="124" spans="1:60" ht="15" customHeight="1" x14ac:dyDescent="0.2">
      <c r="A124" s="613" t="s">
        <v>819</v>
      </c>
      <c r="B124" s="313" t="s">
        <v>819</v>
      </c>
      <c r="C124" s="611" t="s">
        <v>948</v>
      </c>
      <c r="D124" s="618">
        <v>0</v>
      </c>
      <c r="E124" s="660">
        <f t="shared" si="178"/>
        <v>0</v>
      </c>
      <c r="F124" s="618"/>
      <c r="G124" s="665">
        <f t="shared" si="179"/>
        <v>0</v>
      </c>
      <c r="H124" s="618"/>
      <c r="I124" s="665">
        <f t="shared" si="180"/>
        <v>0</v>
      </c>
      <c r="J124" s="1406">
        <f t="shared" si="181"/>
        <v>0</v>
      </c>
      <c r="K124" s="1179"/>
      <c r="L124" s="669">
        <v>0</v>
      </c>
      <c r="M124" s="1431"/>
      <c r="N124" s="618">
        <v>236</v>
      </c>
      <c r="O124" s="680">
        <f t="shared" si="182"/>
        <v>16520</v>
      </c>
      <c r="P124" s="665"/>
      <c r="Q124" s="680">
        <f t="shared" si="183"/>
        <v>16520</v>
      </c>
      <c r="R124" s="1395">
        <v>97.842919999999992</v>
      </c>
      <c r="S124" s="1358">
        <f t="shared" si="184"/>
        <v>97843</v>
      </c>
      <c r="T124" s="1358">
        <f t="shared" si="185"/>
        <v>24265</v>
      </c>
      <c r="U124" s="1358">
        <f t="shared" si="186"/>
        <v>122108</v>
      </c>
      <c r="V124" s="1395">
        <v>46.733329999999995</v>
      </c>
      <c r="W124" s="1358">
        <f t="shared" si="187"/>
        <v>23367</v>
      </c>
      <c r="X124" s="1358">
        <f t="shared" si="188"/>
        <v>6449</v>
      </c>
      <c r="Y124" s="1358">
        <f t="shared" si="189"/>
        <v>29816</v>
      </c>
      <c r="Z124" s="1395">
        <f t="shared" si="190"/>
        <v>144.57624999999999</v>
      </c>
      <c r="AA124" s="1358">
        <f t="shared" si="191"/>
        <v>121210</v>
      </c>
      <c r="AB124" s="1358">
        <f t="shared" si="192"/>
        <v>30714</v>
      </c>
      <c r="AC124" s="670">
        <f t="shared" si="193"/>
        <v>151924</v>
      </c>
      <c r="AD124" s="1395">
        <v>97.842919999999992</v>
      </c>
      <c r="AE124" s="1358">
        <f t="shared" si="194"/>
        <v>78274</v>
      </c>
      <c r="AF124" s="1358">
        <f t="shared" si="195"/>
        <v>19412</v>
      </c>
      <c r="AG124" s="1358">
        <f t="shared" si="196"/>
        <v>97686</v>
      </c>
      <c r="AH124" s="1395">
        <v>46.733329999999995</v>
      </c>
      <c r="AI124" s="1358">
        <f t="shared" si="197"/>
        <v>18693</v>
      </c>
      <c r="AJ124" s="1358">
        <f t="shared" si="198"/>
        <v>5159</v>
      </c>
      <c r="AK124" s="1358">
        <f t="shared" si="199"/>
        <v>23852</v>
      </c>
      <c r="AL124" s="1395">
        <f t="shared" si="200"/>
        <v>144.57624999999999</v>
      </c>
      <c r="AM124" s="1358">
        <f t="shared" si="201"/>
        <v>96967</v>
      </c>
      <c r="AN124" s="1358">
        <f t="shared" si="202"/>
        <v>24571</v>
      </c>
      <c r="AO124" s="1426">
        <f t="shared" si="203"/>
        <v>121538</v>
      </c>
      <c r="AP124" s="1395">
        <v>97.842919999999992</v>
      </c>
      <c r="AQ124" s="1358">
        <f t="shared" si="204"/>
        <v>146764</v>
      </c>
      <c r="AR124" s="1358">
        <f t="shared" si="205"/>
        <v>36397</v>
      </c>
      <c r="AS124" s="1358">
        <f t="shared" si="206"/>
        <v>183161</v>
      </c>
      <c r="AT124" s="1395">
        <v>46.733329999999995</v>
      </c>
      <c r="AU124" s="1358">
        <f t="shared" si="207"/>
        <v>35050</v>
      </c>
      <c r="AV124" s="1358">
        <f t="shared" si="208"/>
        <v>9674</v>
      </c>
      <c r="AW124" s="1358">
        <f t="shared" si="209"/>
        <v>44724</v>
      </c>
      <c r="AX124" s="1395">
        <f t="shared" si="210"/>
        <v>144.57624999999999</v>
      </c>
      <c r="AY124" s="1358">
        <f t="shared" si="211"/>
        <v>181814</v>
      </c>
      <c r="AZ124" s="1358">
        <f t="shared" si="212"/>
        <v>46071</v>
      </c>
      <c r="BA124" s="1718">
        <f t="shared" si="213"/>
        <v>227885</v>
      </c>
      <c r="BB124" s="1358"/>
      <c r="BC124" s="1725"/>
      <c r="BD124" s="682">
        <f t="shared" si="214"/>
        <v>517867</v>
      </c>
      <c r="BG124" s="612">
        <v>0</v>
      </c>
      <c r="BH124" s="681">
        <f t="shared" si="215"/>
        <v>0</v>
      </c>
    </row>
    <row r="125" spans="1:60" ht="15" customHeight="1" x14ac:dyDescent="0.2">
      <c r="A125" s="614" t="s">
        <v>1022</v>
      </c>
      <c r="B125" s="615" t="s">
        <v>1022</v>
      </c>
      <c r="C125" s="616" t="s">
        <v>1023</v>
      </c>
      <c r="D125" s="619">
        <v>0</v>
      </c>
      <c r="E125" s="661">
        <f t="shared" si="178"/>
        <v>0</v>
      </c>
      <c r="F125" s="619"/>
      <c r="G125" s="666">
        <f t="shared" si="179"/>
        <v>0</v>
      </c>
      <c r="H125" s="619"/>
      <c r="I125" s="666">
        <f t="shared" si="180"/>
        <v>0</v>
      </c>
      <c r="J125" s="1407">
        <f t="shared" si="181"/>
        <v>0</v>
      </c>
      <c r="K125" s="1356"/>
      <c r="L125" s="671">
        <v>10000</v>
      </c>
      <c r="M125" s="1432"/>
      <c r="N125" s="619">
        <v>286</v>
      </c>
      <c r="O125" s="683">
        <f t="shared" si="182"/>
        <v>20020</v>
      </c>
      <c r="P125" s="666"/>
      <c r="Q125" s="683">
        <f t="shared" si="183"/>
        <v>20020</v>
      </c>
      <c r="R125" s="1396">
        <v>25</v>
      </c>
      <c r="S125" s="1392">
        <f t="shared" si="184"/>
        <v>25000</v>
      </c>
      <c r="T125" s="1392">
        <f t="shared" si="185"/>
        <v>6200</v>
      </c>
      <c r="U125" s="1392">
        <f t="shared" si="186"/>
        <v>31200</v>
      </c>
      <c r="V125" s="1396">
        <v>13</v>
      </c>
      <c r="W125" s="1392">
        <f t="shared" si="187"/>
        <v>6500</v>
      </c>
      <c r="X125" s="1392">
        <f t="shared" si="188"/>
        <v>1794</v>
      </c>
      <c r="Y125" s="1392">
        <f t="shared" si="189"/>
        <v>8294</v>
      </c>
      <c r="Z125" s="1396">
        <f t="shared" si="190"/>
        <v>38</v>
      </c>
      <c r="AA125" s="1392">
        <f t="shared" si="191"/>
        <v>31500</v>
      </c>
      <c r="AB125" s="1392">
        <f t="shared" si="192"/>
        <v>7994</v>
      </c>
      <c r="AC125" s="672">
        <f t="shared" si="193"/>
        <v>39494</v>
      </c>
      <c r="AD125" s="1396">
        <v>25</v>
      </c>
      <c r="AE125" s="1392">
        <f t="shared" si="194"/>
        <v>20000</v>
      </c>
      <c r="AF125" s="1392">
        <f t="shared" si="195"/>
        <v>4960</v>
      </c>
      <c r="AG125" s="1392">
        <f t="shared" si="196"/>
        <v>24960</v>
      </c>
      <c r="AH125" s="1396">
        <v>13</v>
      </c>
      <c r="AI125" s="1392">
        <f t="shared" si="197"/>
        <v>5200</v>
      </c>
      <c r="AJ125" s="1392">
        <f t="shared" si="198"/>
        <v>1435</v>
      </c>
      <c r="AK125" s="1392">
        <f t="shared" si="199"/>
        <v>6635</v>
      </c>
      <c r="AL125" s="1396">
        <f t="shared" si="200"/>
        <v>38</v>
      </c>
      <c r="AM125" s="1392">
        <f t="shared" si="201"/>
        <v>25200</v>
      </c>
      <c r="AN125" s="1392">
        <f t="shared" si="202"/>
        <v>6395</v>
      </c>
      <c r="AO125" s="1427">
        <f t="shared" si="203"/>
        <v>31595</v>
      </c>
      <c r="AP125" s="1396">
        <v>25</v>
      </c>
      <c r="AQ125" s="1392">
        <f t="shared" si="204"/>
        <v>37500</v>
      </c>
      <c r="AR125" s="1392">
        <f t="shared" si="205"/>
        <v>9300</v>
      </c>
      <c r="AS125" s="1392">
        <f t="shared" si="206"/>
        <v>46800</v>
      </c>
      <c r="AT125" s="1396">
        <v>13</v>
      </c>
      <c r="AU125" s="1392">
        <f t="shared" si="207"/>
        <v>9750</v>
      </c>
      <c r="AV125" s="1392">
        <f t="shared" si="208"/>
        <v>2691</v>
      </c>
      <c r="AW125" s="1392">
        <f t="shared" si="209"/>
        <v>12441</v>
      </c>
      <c r="AX125" s="1396">
        <f t="shared" si="210"/>
        <v>38</v>
      </c>
      <c r="AY125" s="1392">
        <f t="shared" si="211"/>
        <v>47250</v>
      </c>
      <c r="AZ125" s="1392">
        <f t="shared" si="212"/>
        <v>11991</v>
      </c>
      <c r="BA125" s="1719">
        <f t="shared" si="213"/>
        <v>59241</v>
      </c>
      <c r="BB125" s="1722"/>
      <c r="BC125" s="1726"/>
      <c r="BD125" s="685">
        <f t="shared" si="214"/>
        <v>160350</v>
      </c>
      <c r="BG125" s="617">
        <v>288</v>
      </c>
      <c r="BH125" s="684">
        <f t="shared" si="215"/>
        <v>69408</v>
      </c>
    </row>
    <row r="126" spans="1:60" ht="15" customHeight="1" x14ac:dyDescent="0.2">
      <c r="A126" s="607" t="s">
        <v>1024</v>
      </c>
      <c r="B126" s="608" t="s">
        <v>1024</v>
      </c>
      <c r="C126" s="609" t="s">
        <v>1025</v>
      </c>
      <c r="D126" s="620">
        <v>0</v>
      </c>
      <c r="E126" s="659">
        <f t="shared" si="178"/>
        <v>0</v>
      </c>
      <c r="F126" s="620"/>
      <c r="G126" s="664">
        <f t="shared" si="179"/>
        <v>0</v>
      </c>
      <c r="H126" s="620"/>
      <c r="I126" s="664">
        <f t="shared" si="180"/>
        <v>0</v>
      </c>
      <c r="J126" s="1405">
        <f t="shared" si="181"/>
        <v>0</v>
      </c>
      <c r="K126" s="1355"/>
      <c r="L126" s="673">
        <v>14279</v>
      </c>
      <c r="M126" s="1430"/>
      <c r="N126" s="620">
        <v>147</v>
      </c>
      <c r="O126" s="677">
        <f t="shared" si="182"/>
        <v>10290</v>
      </c>
      <c r="P126" s="664"/>
      <c r="Q126" s="677">
        <f t="shared" si="183"/>
        <v>10290</v>
      </c>
      <c r="R126" s="1394">
        <v>13.614229999999999</v>
      </c>
      <c r="S126" s="1391">
        <f t="shared" si="184"/>
        <v>13614</v>
      </c>
      <c r="T126" s="1391">
        <f t="shared" si="185"/>
        <v>3376</v>
      </c>
      <c r="U126" s="1391">
        <f t="shared" si="186"/>
        <v>16990</v>
      </c>
      <c r="V126" s="1394">
        <v>7.3927100000000001</v>
      </c>
      <c r="W126" s="1391">
        <f t="shared" si="187"/>
        <v>3696</v>
      </c>
      <c r="X126" s="1391">
        <f t="shared" si="188"/>
        <v>1020</v>
      </c>
      <c r="Y126" s="1391">
        <f t="shared" si="189"/>
        <v>4716</v>
      </c>
      <c r="Z126" s="1394">
        <f t="shared" si="190"/>
        <v>21.00694</v>
      </c>
      <c r="AA126" s="1391">
        <f t="shared" si="191"/>
        <v>17310</v>
      </c>
      <c r="AB126" s="1391">
        <f t="shared" si="192"/>
        <v>4396</v>
      </c>
      <c r="AC126" s="674">
        <f t="shared" si="193"/>
        <v>21706</v>
      </c>
      <c r="AD126" s="1394">
        <v>13.614229999999999</v>
      </c>
      <c r="AE126" s="1391">
        <f t="shared" si="194"/>
        <v>10891</v>
      </c>
      <c r="AF126" s="1391">
        <f t="shared" si="195"/>
        <v>2701</v>
      </c>
      <c r="AG126" s="1391">
        <f t="shared" si="196"/>
        <v>13592</v>
      </c>
      <c r="AH126" s="1394">
        <v>7.3927100000000001</v>
      </c>
      <c r="AI126" s="1391">
        <f t="shared" si="197"/>
        <v>2957</v>
      </c>
      <c r="AJ126" s="1391">
        <f t="shared" si="198"/>
        <v>816</v>
      </c>
      <c r="AK126" s="1391">
        <f t="shared" si="199"/>
        <v>3773</v>
      </c>
      <c r="AL126" s="1394">
        <f t="shared" si="200"/>
        <v>21.00694</v>
      </c>
      <c r="AM126" s="1391">
        <f t="shared" si="201"/>
        <v>13848</v>
      </c>
      <c r="AN126" s="1391">
        <f t="shared" si="202"/>
        <v>3517</v>
      </c>
      <c r="AO126" s="1425">
        <f t="shared" si="203"/>
        <v>17365</v>
      </c>
      <c r="AP126" s="1394">
        <v>13.614229999999999</v>
      </c>
      <c r="AQ126" s="1391">
        <f t="shared" si="204"/>
        <v>20421</v>
      </c>
      <c r="AR126" s="1391">
        <f t="shared" si="205"/>
        <v>5064</v>
      </c>
      <c r="AS126" s="1391">
        <f t="shared" si="206"/>
        <v>25485</v>
      </c>
      <c r="AT126" s="1394">
        <v>7.3927100000000001</v>
      </c>
      <c r="AU126" s="1391">
        <f t="shared" si="207"/>
        <v>5545</v>
      </c>
      <c r="AV126" s="1391">
        <f t="shared" si="208"/>
        <v>1530</v>
      </c>
      <c r="AW126" s="1391">
        <f t="shared" si="209"/>
        <v>7075</v>
      </c>
      <c r="AX126" s="1394">
        <f t="shared" si="210"/>
        <v>21.00694</v>
      </c>
      <c r="AY126" s="1391">
        <f t="shared" si="211"/>
        <v>25966</v>
      </c>
      <c r="AZ126" s="1391">
        <f t="shared" si="212"/>
        <v>6594</v>
      </c>
      <c r="BA126" s="1717">
        <f t="shared" si="213"/>
        <v>32560</v>
      </c>
      <c r="BB126" s="1391"/>
      <c r="BC126" s="1724"/>
      <c r="BD126" s="679">
        <f t="shared" si="214"/>
        <v>96200</v>
      </c>
      <c r="BG126" s="610">
        <v>76</v>
      </c>
      <c r="BH126" s="678">
        <f t="shared" si="215"/>
        <v>18316</v>
      </c>
    </row>
    <row r="127" spans="1:60" ht="15" customHeight="1" x14ac:dyDescent="0.2">
      <c r="A127" s="613" t="s">
        <v>668</v>
      </c>
      <c r="B127" s="313" t="s">
        <v>668</v>
      </c>
      <c r="C127" s="611" t="s">
        <v>796</v>
      </c>
      <c r="D127" s="618">
        <v>0</v>
      </c>
      <c r="E127" s="660">
        <f t="shared" si="178"/>
        <v>0</v>
      </c>
      <c r="F127" s="618"/>
      <c r="G127" s="665">
        <f t="shared" si="179"/>
        <v>0</v>
      </c>
      <c r="H127" s="618"/>
      <c r="I127" s="665">
        <f t="shared" si="180"/>
        <v>0</v>
      </c>
      <c r="J127" s="1406">
        <f t="shared" si="181"/>
        <v>0</v>
      </c>
      <c r="K127" s="1179"/>
      <c r="L127" s="669">
        <v>14822</v>
      </c>
      <c r="M127" s="1431"/>
      <c r="N127" s="618">
        <v>414</v>
      </c>
      <c r="O127" s="680">
        <f t="shared" si="182"/>
        <v>28980</v>
      </c>
      <c r="P127" s="665"/>
      <c r="Q127" s="680">
        <f t="shared" si="183"/>
        <v>28980</v>
      </c>
      <c r="R127" s="1395">
        <v>43</v>
      </c>
      <c r="S127" s="1358">
        <f t="shared" si="184"/>
        <v>43000</v>
      </c>
      <c r="T127" s="1358">
        <f t="shared" si="185"/>
        <v>10664</v>
      </c>
      <c r="U127" s="1358">
        <f t="shared" si="186"/>
        <v>53664</v>
      </c>
      <c r="V127" s="1395">
        <v>13</v>
      </c>
      <c r="W127" s="1358">
        <f t="shared" si="187"/>
        <v>6500</v>
      </c>
      <c r="X127" s="1358">
        <f t="shared" si="188"/>
        <v>1794</v>
      </c>
      <c r="Y127" s="1358">
        <f t="shared" si="189"/>
        <v>8294</v>
      </c>
      <c r="Z127" s="1395">
        <f t="shared" si="190"/>
        <v>56</v>
      </c>
      <c r="AA127" s="1358">
        <f t="shared" si="191"/>
        <v>49500</v>
      </c>
      <c r="AB127" s="1358">
        <f t="shared" si="192"/>
        <v>12458</v>
      </c>
      <c r="AC127" s="670">
        <f t="shared" si="193"/>
        <v>61958</v>
      </c>
      <c r="AD127" s="1395">
        <v>43</v>
      </c>
      <c r="AE127" s="1358">
        <f t="shared" si="194"/>
        <v>34400</v>
      </c>
      <c r="AF127" s="1358">
        <f t="shared" si="195"/>
        <v>8531</v>
      </c>
      <c r="AG127" s="1358">
        <f t="shared" si="196"/>
        <v>42931</v>
      </c>
      <c r="AH127" s="1395">
        <v>13</v>
      </c>
      <c r="AI127" s="1358">
        <f t="shared" si="197"/>
        <v>5200</v>
      </c>
      <c r="AJ127" s="1358">
        <f t="shared" si="198"/>
        <v>1435</v>
      </c>
      <c r="AK127" s="1358">
        <f t="shared" si="199"/>
        <v>6635</v>
      </c>
      <c r="AL127" s="1395">
        <f t="shared" si="200"/>
        <v>56</v>
      </c>
      <c r="AM127" s="1358">
        <f t="shared" si="201"/>
        <v>39600</v>
      </c>
      <c r="AN127" s="1358">
        <f t="shared" si="202"/>
        <v>9966</v>
      </c>
      <c r="AO127" s="1426">
        <f t="shared" si="203"/>
        <v>49566</v>
      </c>
      <c r="AP127" s="1395">
        <v>43</v>
      </c>
      <c r="AQ127" s="1358">
        <f t="shared" si="204"/>
        <v>64500</v>
      </c>
      <c r="AR127" s="1358">
        <f t="shared" si="205"/>
        <v>15996</v>
      </c>
      <c r="AS127" s="1358">
        <f t="shared" si="206"/>
        <v>80496</v>
      </c>
      <c r="AT127" s="1395">
        <v>13</v>
      </c>
      <c r="AU127" s="1358">
        <f t="shared" si="207"/>
        <v>9750</v>
      </c>
      <c r="AV127" s="1358">
        <f t="shared" si="208"/>
        <v>2691</v>
      </c>
      <c r="AW127" s="1358">
        <f t="shared" si="209"/>
        <v>12441</v>
      </c>
      <c r="AX127" s="1395">
        <f t="shared" si="210"/>
        <v>56</v>
      </c>
      <c r="AY127" s="1358">
        <f t="shared" si="211"/>
        <v>74250</v>
      </c>
      <c r="AZ127" s="1358">
        <f t="shared" si="212"/>
        <v>18687</v>
      </c>
      <c r="BA127" s="1718">
        <f t="shared" si="213"/>
        <v>92937</v>
      </c>
      <c r="BB127" s="1358"/>
      <c r="BC127" s="1725"/>
      <c r="BD127" s="682">
        <f t="shared" si="214"/>
        <v>248263</v>
      </c>
      <c r="BG127" s="612">
        <v>437</v>
      </c>
      <c r="BH127" s="681">
        <f t="shared" si="215"/>
        <v>105317</v>
      </c>
    </row>
    <row r="128" spans="1:60" ht="15" customHeight="1" x14ac:dyDescent="0.2">
      <c r="A128" s="613" t="s">
        <v>669</v>
      </c>
      <c r="B128" s="313" t="s">
        <v>669</v>
      </c>
      <c r="C128" s="611" t="s">
        <v>904</v>
      </c>
      <c r="D128" s="618">
        <v>0</v>
      </c>
      <c r="E128" s="660">
        <f t="shared" si="178"/>
        <v>0</v>
      </c>
      <c r="F128" s="618"/>
      <c r="G128" s="665">
        <f t="shared" si="179"/>
        <v>0</v>
      </c>
      <c r="H128" s="618"/>
      <c r="I128" s="665">
        <f t="shared" si="180"/>
        <v>0</v>
      </c>
      <c r="J128" s="1406">
        <f t="shared" si="181"/>
        <v>0</v>
      </c>
      <c r="K128" s="1179"/>
      <c r="L128" s="669">
        <v>0</v>
      </c>
      <c r="M128" s="1431"/>
      <c r="N128" s="618">
        <v>132</v>
      </c>
      <c r="O128" s="680">
        <f t="shared" si="182"/>
        <v>9240</v>
      </c>
      <c r="P128" s="665"/>
      <c r="Q128" s="680">
        <f t="shared" si="183"/>
        <v>9240</v>
      </c>
      <c r="R128" s="1395">
        <v>61.160000000000004</v>
      </c>
      <c r="S128" s="1358">
        <f t="shared" si="184"/>
        <v>61160</v>
      </c>
      <c r="T128" s="1358">
        <f t="shared" si="185"/>
        <v>15168</v>
      </c>
      <c r="U128" s="1358">
        <f t="shared" si="186"/>
        <v>76328</v>
      </c>
      <c r="V128" s="1395">
        <v>39.72</v>
      </c>
      <c r="W128" s="1358">
        <f t="shared" si="187"/>
        <v>19860</v>
      </c>
      <c r="X128" s="1358">
        <f t="shared" si="188"/>
        <v>5481</v>
      </c>
      <c r="Y128" s="1358">
        <f t="shared" si="189"/>
        <v>25341</v>
      </c>
      <c r="Z128" s="1395">
        <f t="shared" si="190"/>
        <v>100.88</v>
      </c>
      <c r="AA128" s="1358">
        <f t="shared" si="191"/>
        <v>81020</v>
      </c>
      <c r="AB128" s="1358">
        <f t="shared" si="192"/>
        <v>20649</v>
      </c>
      <c r="AC128" s="670">
        <f t="shared" si="193"/>
        <v>101669</v>
      </c>
      <c r="AD128" s="1395">
        <v>61.160000000000004</v>
      </c>
      <c r="AE128" s="1358">
        <f t="shared" si="194"/>
        <v>48928</v>
      </c>
      <c r="AF128" s="1358">
        <f t="shared" si="195"/>
        <v>12134</v>
      </c>
      <c r="AG128" s="1358">
        <f t="shared" si="196"/>
        <v>61062</v>
      </c>
      <c r="AH128" s="1395">
        <v>39.72</v>
      </c>
      <c r="AI128" s="1358">
        <f t="shared" si="197"/>
        <v>15888</v>
      </c>
      <c r="AJ128" s="1358">
        <f t="shared" si="198"/>
        <v>4385</v>
      </c>
      <c r="AK128" s="1358">
        <f t="shared" si="199"/>
        <v>20273</v>
      </c>
      <c r="AL128" s="1395">
        <f t="shared" si="200"/>
        <v>100.88</v>
      </c>
      <c r="AM128" s="1358">
        <f t="shared" si="201"/>
        <v>64816</v>
      </c>
      <c r="AN128" s="1358">
        <f t="shared" si="202"/>
        <v>16519</v>
      </c>
      <c r="AO128" s="1426">
        <f t="shared" si="203"/>
        <v>81335</v>
      </c>
      <c r="AP128" s="1395">
        <v>61.160000000000004</v>
      </c>
      <c r="AQ128" s="1358">
        <f t="shared" si="204"/>
        <v>91740</v>
      </c>
      <c r="AR128" s="1358">
        <f t="shared" si="205"/>
        <v>22752</v>
      </c>
      <c r="AS128" s="1358">
        <f t="shared" si="206"/>
        <v>114492</v>
      </c>
      <c r="AT128" s="1395">
        <v>39.72</v>
      </c>
      <c r="AU128" s="1358">
        <f t="shared" si="207"/>
        <v>29790</v>
      </c>
      <c r="AV128" s="1358">
        <f t="shared" si="208"/>
        <v>8222</v>
      </c>
      <c r="AW128" s="1358">
        <f t="shared" si="209"/>
        <v>38012</v>
      </c>
      <c r="AX128" s="1395">
        <f t="shared" si="210"/>
        <v>100.88</v>
      </c>
      <c r="AY128" s="1358">
        <f t="shared" si="211"/>
        <v>121530</v>
      </c>
      <c r="AZ128" s="1358">
        <f t="shared" si="212"/>
        <v>30974</v>
      </c>
      <c r="BA128" s="1718">
        <f t="shared" si="213"/>
        <v>152504</v>
      </c>
      <c r="BB128" s="1358"/>
      <c r="BC128" s="1725"/>
      <c r="BD128" s="682">
        <f t="shared" si="214"/>
        <v>344748</v>
      </c>
      <c r="BG128" s="612">
        <v>0</v>
      </c>
      <c r="BH128" s="681">
        <f t="shared" si="215"/>
        <v>0</v>
      </c>
    </row>
    <row r="129" spans="1:60" ht="15" customHeight="1" x14ac:dyDescent="0.2">
      <c r="A129" s="1833" t="s">
        <v>1731</v>
      </c>
      <c r="B129" s="1834"/>
      <c r="C129" s="1835" t="s">
        <v>1732</v>
      </c>
      <c r="D129" s="1693"/>
      <c r="E129" s="1694"/>
      <c r="F129" s="1693"/>
      <c r="G129" s="1695"/>
      <c r="H129" s="1693"/>
      <c r="I129" s="1695"/>
      <c r="J129" s="1696"/>
      <c r="K129" s="1697"/>
      <c r="L129" s="1698"/>
      <c r="M129" s="1699"/>
      <c r="N129" s="1693"/>
      <c r="O129" s="1700"/>
      <c r="P129" s="1695"/>
      <c r="Q129" s="1700"/>
      <c r="R129" s="1701"/>
      <c r="S129" s="1702"/>
      <c r="T129" s="1702"/>
      <c r="U129" s="1702"/>
      <c r="V129" s="1701"/>
      <c r="W129" s="1702"/>
      <c r="X129" s="1702"/>
      <c r="Y129" s="1702"/>
      <c r="Z129" s="1701"/>
      <c r="AA129" s="1702"/>
      <c r="AB129" s="1702"/>
      <c r="AC129" s="1703"/>
      <c r="AD129" s="1701"/>
      <c r="AE129" s="1702"/>
      <c r="AF129" s="1702"/>
      <c r="AG129" s="1702"/>
      <c r="AH129" s="1701"/>
      <c r="AI129" s="1702"/>
      <c r="AJ129" s="1702"/>
      <c r="AK129" s="1702"/>
      <c r="AL129" s="1701"/>
      <c r="AM129" s="1702"/>
      <c r="AN129" s="1702"/>
      <c r="AO129" s="1704"/>
      <c r="AP129" s="1836"/>
      <c r="AQ129" s="1702">
        <f t="shared" si="204"/>
        <v>0</v>
      </c>
      <c r="AR129" s="1702">
        <f t="shared" si="205"/>
        <v>0</v>
      </c>
      <c r="AS129" s="1702">
        <f t="shared" si="206"/>
        <v>0</v>
      </c>
      <c r="AT129" s="1836"/>
      <c r="AU129" s="1702">
        <f t="shared" si="207"/>
        <v>0</v>
      </c>
      <c r="AV129" s="1702">
        <f t="shared" si="208"/>
        <v>0</v>
      </c>
      <c r="AW129" s="1358">
        <f t="shared" si="209"/>
        <v>0</v>
      </c>
      <c r="AX129" s="1395">
        <f t="shared" si="210"/>
        <v>0</v>
      </c>
      <c r="AY129" s="1358">
        <f t="shared" si="211"/>
        <v>0</v>
      </c>
      <c r="AZ129" s="1358">
        <f t="shared" si="212"/>
        <v>0</v>
      </c>
      <c r="BA129" s="1718">
        <f t="shared" si="213"/>
        <v>0</v>
      </c>
      <c r="BB129" s="1702"/>
      <c r="BC129" s="1729"/>
      <c r="BD129" s="1705">
        <f t="shared" si="214"/>
        <v>0</v>
      </c>
      <c r="BG129" s="1706"/>
      <c r="BH129" s="1707"/>
    </row>
    <row r="130" spans="1:60" ht="15" customHeight="1" x14ac:dyDescent="0.2">
      <c r="A130" s="1833" t="s">
        <v>1733</v>
      </c>
      <c r="B130" s="1834"/>
      <c r="C130" s="1835" t="s">
        <v>1734</v>
      </c>
      <c r="D130" s="1693"/>
      <c r="E130" s="1694"/>
      <c r="F130" s="1693"/>
      <c r="G130" s="1695"/>
      <c r="H130" s="1693"/>
      <c r="I130" s="1695"/>
      <c r="J130" s="1696"/>
      <c r="K130" s="1697"/>
      <c r="L130" s="1698"/>
      <c r="M130" s="1699"/>
      <c r="N130" s="1693"/>
      <c r="O130" s="1700"/>
      <c r="P130" s="1695"/>
      <c r="Q130" s="1700"/>
      <c r="R130" s="1701"/>
      <c r="S130" s="1702"/>
      <c r="T130" s="1702"/>
      <c r="U130" s="1702"/>
      <c r="V130" s="1701"/>
      <c r="W130" s="1702"/>
      <c r="X130" s="1702"/>
      <c r="Y130" s="1702"/>
      <c r="Z130" s="1701"/>
      <c r="AA130" s="1702"/>
      <c r="AB130" s="1702"/>
      <c r="AC130" s="1703"/>
      <c r="AD130" s="1701"/>
      <c r="AE130" s="1702"/>
      <c r="AF130" s="1702"/>
      <c r="AG130" s="1702"/>
      <c r="AH130" s="1701"/>
      <c r="AI130" s="1702"/>
      <c r="AJ130" s="1702"/>
      <c r="AK130" s="1702"/>
      <c r="AL130" s="1701"/>
      <c r="AM130" s="1702"/>
      <c r="AN130" s="1702"/>
      <c r="AO130" s="1704"/>
      <c r="AP130" s="1836"/>
      <c r="AQ130" s="1702">
        <f t="shared" si="204"/>
        <v>0</v>
      </c>
      <c r="AR130" s="1702">
        <f t="shared" si="205"/>
        <v>0</v>
      </c>
      <c r="AS130" s="1702">
        <f t="shared" si="206"/>
        <v>0</v>
      </c>
      <c r="AT130" s="1836"/>
      <c r="AU130" s="1702">
        <f t="shared" si="207"/>
        <v>0</v>
      </c>
      <c r="AV130" s="1702">
        <f t="shared" si="208"/>
        <v>0</v>
      </c>
      <c r="AW130" s="1358">
        <f t="shared" si="209"/>
        <v>0</v>
      </c>
      <c r="AX130" s="1395">
        <f t="shared" si="210"/>
        <v>0</v>
      </c>
      <c r="AY130" s="1358">
        <f t="shared" si="211"/>
        <v>0</v>
      </c>
      <c r="AZ130" s="1358">
        <f t="shared" si="212"/>
        <v>0</v>
      </c>
      <c r="BA130" s="1718">
        <f t="shared" si="213"/>
        <v>0</v>
      </c>
      <c r="BB130" s="1702"/>
      <c r="BC130" s="1729"/>
      <c r="BD130" s="1705">
        <f t="shared" si="214"/>
        <v>0</v>
      </c>
      <c r="BG130" s="1706"/>
      <c r="BH130" s="1707"/>
    </row>
    <row r="131" spans="1:60" s="171" customFormat="1" ht="15" customHeight="1" thickBot="1" x14ac:dyDescent="0.25">
      <c r="A131" s="627"/>
      <c r="B131" s="628"/>
      <c r="C131" s="1354" t="s">
        <v>383</v>
      </c>
      <c r="D131" s="629">
        <f>SUM(D96:D130)</f>
        <v>41</v>
      </c>
      <c r="E131" s="662">
        <f t="shared" ref="E131:BD131" si="216">SUM(E96:E130)</f>
        <v>861000</v>
      </c>
      <c r="F131" s="629">
        <f t="shared" si="216"/>
        <v>0</v>
      </c>
      <c r="G131" s="668">
        <f t="shared" si="216"/>
        <v>0</v>
      </c>
      <c r="H131" s="629">
        <f t="shared" si="216"/>
        <v>0</v>
      </c>
      <c r="I131" s="668">
        <f t="shared" si="216"/>
        <v>0</v>
      </c>
      <c r="J131" s="1409">
        <f t="shared" si="216"/>
        <v>0</v>
      </c>
      <c r="K131" s="1176">
        <f t="shared" si="216"/>
        <v>0</v>
      </c>
      <c r="L131" s="676">
        <f t="shared" si="216"/>
        <v>518981</v>
      </c>
      <c r="M131" s="1434">
        <f t="shared" si="216"/>
        <v>0</v>
      </c>
      <c r="N131" s="629">
        <f t="shared" si="216"/>
        <v>10886</v>
      </c>
      <c r="O131" s="689">
        <f t="shared" si="216"/>
        <v>762020</v>
      </c>
      <c r="P131" s="668">
        <f t="shared" si="216"/>
        <v>0</v>
      </c>
      <c r="Q131" s="689">
        <f t="shared" si="216"/>
        <v>762020</v>
      </c>
      <c r="R131" s="1398">
        <f t="shared" si="216"/>
        <v>1775.5394580000002</v>
      </c>
      <c r="S131" s="1360">
        <f t="shared" si="216"/>
        <v>1775539</v>
      </c>
      <c r="T131" s="1360">
        <f t="shared" si="216"/>
        <v>440333</v>
      </c>
      <c r="U131" s="1360">
        <f t="shared" si="216"/>
        <v>2215872</v>
      </c>
      <c r="V131" s="1398">
        <f t="shared" si="216"/>
        <v>679.54888899999992</v>
      </c>
      <c r="W131" s="1360">
        <f t="shared" si="216"/>
        <v>339773</v>
      </c>
      <c r="X131" s="1360">
        <f t="shared" si="216"/>
        <v>93776</v>
      </c>
      <c r="Y131" s="1360">
        <f t="shared" si="216"/>
        <v>433549</v>
      </c>
      <c r="Z131" s="1398">
        <f t="shared" si="216"/>
        <v>2455.0883470000008</v>
      </c>
      <c r="AA131" s="1360">
        <f t="shared" si="216"/>
        <v>2115312</v>
      </c>
      <c r="AB131" s="1360">
        <f t="shared" si="216"/>
        <v>534109</v>
      </c>
      <c r="AC131" s="1424">
        <f t="shared" si="216"/>
        <v>2649421</v>
      </c>
      <c r="AD131" s="1398">
        <f t="shared" si="216"/>
        <v>1775.5394580000002</v>
      </c>
      <c r="AE131" s="1360">
        <f t="shared" si="216"/>
        <v>1420432</v>
      </c>
      <c r="AF131" s="1360">
        <f t="shared" si="216"/>
        <v>352264</v>
      </c>
      <c r="AG131" s="1360">
        <f t="shared" si="216"/>
        <v>1772696</v>
      </c>
      <c r="AH131" s="1398">
        <f t="shared" si="216"/>
        <v>679.54888899999992</v>
      </c>
      <c r="AI131" s="1360">
        <f t="shared" si="216"/>
        <v>271819</v>
      </c>
      <c r="AJ131" s="1360">
        <f t="shared" si="216"/>
        <v>75020</v>
      </c>
      <c r="AK131" s="1360">
        <f t="shared" si="216"/>
        <v>346839</v>
      </c>
      <c r="AL131" s="1398">
        <f t="shared" si="216"/>
        <v>2455.0883470000008</v>
      </c>
      <c r="AM131" s="1360">
        <f t="shared" si="216"/>
        <v>1692251</v>
      </c>
      <c r="AN131" s="1360">
        <f t="shared" si="216"/>
        <v>427284</v>
      </c>
      <c r="AO131" s="1428">
        <f t="shared" si="216"/>
        <v>2119535</v>
      </c>
      <c r="AP131" s="1398">
        <f t="shared" ref="AP131" si="217">SUM(AP96:AP130)</f>
        <v>1775.5394580000002</v>
      </c>
      <c r="AQ131" s="1360">
        <f t="shared" ref="AQ131" si="218">SUM(AQ96:AQ130)</f>
        <v>2663309</v>
      </c>
      <c r="AR131" s="1360">
        <f t="shared" ref="AR131" si="219">SUM(AR96:AR130)</f>
        <v>660501</v>
      </c>
      <c r="AS131" s="1360">
        <f t="shared" ref="AS131" si="220">SUM(AS96:AS130)</f>
        <v>3323810</v>
      </c>
      <c r="AT131" s="1398">
        <f t="shared" ref="AT131" si="221">SUM(AT96:AT130)</f>
        <v>679.54888899999992</v>
      </c>
      <c r="AU131" s="1360">
        <f t="shared" ref="AU131" si="222">SUM(AU96:AU130)</f>
        <v>509663</v>
      </c>
      <c r="AV131" s="1360">
        <f t="shared" ref="AV131" si="223">SUM(AV96:AV130)</f>
        <v>140668</v>
      </c>
      <c r="AW131" s="1360">
        <f t="shared" ref="AW131" si="224">SUM(AW96:AW130)</f>
        <v>650331</v>
      </c>
      <c r="AX131" s="1398">
        <f t="shared" ref="AX131" si="225">SUM(AX96:AX130)</f>
        <v>2455.0883470000008</v>
      </c>
      <c r="AY131" s="1360">
        <f t="shared" ref="AY131" si="226">SUM(AY96:AY130)</f>
        <v>3172972</v>
      </c>
      <c r="AZ131" s="1360">
        <f t="shared" ref="AZ131" si="227">SUM(AZ96:AZ130)</f>
        <v>801169</v>
      </c>
      <c r="BA131" s="1721">
        <f t="shared" ref="BA131" si="228">SUM(BA96:BA130)</f>
        <v>3974141</v>
      </c>
      <c r="BB131" s="1723"/>
      <c r="BC131" s="1728"/>
      <c r="BD131" s="691">
        <f t="shared" si="216"/>
        <v>10885098</v>
      </c>
      <c r="BE131"/>
      <c r="BF131"/>
      <c r="BG131" s="629">
        <f>SUM(BG96:BG128)</f>
        <v>6995</v>
      </c>
      <c r="BH131" s="690">
        <f>SUM(BH96:BH128)</f>
        <v>1686637</v>
      </c>
    </row>
    <row r="132" spans="1:60" s="171" customFormat="1" ht="6.75" customHeight="1" thickTop="1" x14ac:dyDescent="0.2">
      <c r="A132" s="745"/>
      <c r="B132" s="746"/>
      <c r="C132" s="747"/>
      <c r="D132" s="748"/>
      <c r="E132" s="749"/>
      <c r="F132" s="750"/>
      <c r="G132" s="749"/>
      <c r="H132" s="751"/>
      <c r="I132" s="749"/>
      <c r="J132" s="749"/>
      <c r="K132" s="1178"/>
      <c r="L132" s="749"/>
      <c r="M132" s="749"/>
      <c r="N132" s="748"/>
      <c r="O132" s="752"/>
      <c r="P132" s="749"/>
      <c r="Q132" s="752"/>
      <c r="R132" s="1399"/>
      <c r="S132" s="753"/>
      <c r="T132" s="753"/>
      <c r="U132" s="753"/>
      <c r="V132" s="1399"/>
      <c r="W132" s="753"/>
      <c r="X132" s="753"/>
      <c r="Y132" s="753"/>
      <c r="Z132" s="1399"/>
      <c r="AA132" s="753"/>
      <c r="AB132" s="753"/>
      <c r="AC132" s="749"/>
      <c r="AD132" s="1399"/>
      <c r="AE132" s="753"/>
      <c r="AF132" s="753"/>
      <c r="AG132" s="753"/>
      <c r="AH132" s="1399"/>
      <c r="AI132" s="753"/>
      <c r="AJ132" s="753"/>
      <c r="AK132" s="753"/>
      <c r="AL132" s="1399"/>
      <c r="AM132" s="753"/>
      <c r="AN132" s="753"/>
      <c r="AO132" s="753"/>
      <c r="AP132" s="1399"/>
      <c r="AQ132" s="753"/>
      <c r="AR132" s="753"/>
      <c r="AS132" s="753"/>
      <c r="AT132" s="1399"/>
      <c r="AU132" s="753"/>
      <c r="AV132" s="753"/>
      <c r="AW132" s="753"/>
      <c r="AX132" s="1399"/>
      <c r="AY132" s="753"/>
      <c r="AZ132" s="753"/>
      <c r="BA132" s="753"/>
      <c r="BB132" s="753"/>
      <c r="BC132" s="753"/>
      <c r="BD132" s="752"/>
      <c r="BE132"/>
      <c r="BF132"/>
      <c r="BG132" s="750"/>
      <c r="BH132" s="753"/>
    </row>
    <row r="133" spans="1:60" ht="15" customHeight="1" x14ac:dyDescent="0.2">
      <c r="A133" s="607">
        <v>396211</v>
      </c>
      <c r="B133" s="608">
        <v>396211</v>
      </c>
      <c r="C133" s="609" t="s">
        <v>799</v>
      </c>
      <c r="D133" s="620">
        <v>0</v>
      </c>
      <c r="E133" s="659">
        <f t="shared" ref="E133:E139" si="229">ROUND($E$3*D133,0)</f>
        <v>0</v>
      </c>
      <c r="F133" s="620"/>
      <c r="G133" s="664">
        <f t="shared" ref="G133:G139" si="230">ROUND($G$3*F133,0)</f>
        <v>0</v>
      </c>
      <c r="H133" s="620"/>
      <c r="I133" s="664">
        <f t="shared" ref="I133:I139" si="231">ROUND($I$3*H133,0)</f>
        <v>0</v>
      </c>
      <c r="J133" s="1405">
        <f t="shared" ref="J133:J139" si="232">G133+I133</f>
        <v>0</v>
      </c>
      <c r="K133" s="1355"/>
      <c r="L133" s="673">
        <v>0</v>
      </c>
      <c r="M133" s="1430"/>
      <c r="N133" s="620">
        <v>220</v>
      </c>
      <c r="O133" s="677">
        <f t="shared" ref="O133:O139" si="233">N133*$O$3</f>
        <v>15400</v>
      </c>
      <c r="P133" s="664"/>
      <c r="Q133" s="677">
        <f t="shared" ref="Q133:Q139" si="234">O133+P133</f>
        <v>15400</v>
      </c>
      <c r="R133" s="1394">
        <v>83</v>
      </c>
      <c r="S133" s="1391">
        <f t="shared" ref="S133:S139" si="235">ROUND(R133*$S$3,0)</f>
        <v>83000</v>
      </c>
      <c r="T133" s="1391">
        <f t="shared" ref="T133:T139" si="236">ROUND(S133*$T$3,0)</f>
        <v>20584</v>
      </c>
      <c r="U133" s="1391">
        <f t="shared" ref="U133:U139" si="237">S133+T133</f>
        <v>103584</v>
      </c>
      <c r="V133" s="1394">
        <v>71.946150000000003</v>
      </c>
      <c r="W133" s="1391">
        <f t="shared" ref="W133:W139" si="238">ROUND(V133*$W$3,0)</f>
        <v>35973</v>
      </c>
      <c r="X133" s="1391">
        <f t="shared" ref="X133:X139" si="239">ROUND(W133*$X$3,0)</f>
        <v>9929</v>
      </c>
      <c r="Y133" s="1391">
        <f t="shared" ref="Y133:Y139" si="240">W133+X133</f>
        <v>45902</v>
      </c>
      <c r="Z133" s="1394">
        <f t="shared" ref="Z133:Z139" si="241">R133+V133</f>
        <v>154.94614999999999</v>
      </c>
      <c r="AA133" s="1391">
        <f t="shared" ref="AA133:AA139" si="242">S133+W133</f>
        <v>118973</v>
      </c>
      <c r="AB133" s="1391">
        <f t="shared" ref="AB133:AB139" si="243">T133+X133</f>
        <v>30513</v>
      </c>
      <c r="AC133" s="674">
        <f t="shared" ref="AC133:AC139" si="244">U133+Y133</f>
        <v>149486</v>
      </c>
      <c r="AD133" s="1394">
        <v>83</v>
      </c>
      <c r="AE133" s="1391">
        <f t="shared" ref="AE133:AE139" si="245">ROUND(AD133*$AE$3,0)</f>
        <v>66400</v>
      </c>
      <c r="AF133" s="1391">
        <f t="shared" ref="AF133:AF139" si="246">ROUND(AE133*$AF$3,0)</f>
        <v>16467</v>
      </c>
      <c r="AG133" s="1391">
        <f t="shared" ref="AG133:AG139" si="247">AE133+AF133</f>
        <v>82867</v>
      </c>
      <c r="AH133" s="1394">
        <v>71.946150000000003</v>
      </c>
      <c r="AI133" s="1391">
        <f t="shared" ref="AI133:AI139" si="248">ROUND(AH133*$AI$3,0)</f>
        <v>28778</v>
      </c>
      <c r="AJ133" s="1391">
        <f t="shared" ref="AJ133:AJ139" si="249">ROUND(AI133*$AJ$3,0)</f>
        <v>7943</v>
      </c>
      <c r="AK133" s="1391">
        <f t="shared" ref="AK133:AK139" si="250">AI133+AJ133</f>
        <v>36721</v>
      </c>
      <c r="AL133" s="1394">
        <f t="shared" ref="AL133:AL139" si="251">AD133+AH133</f>
        <v>154.94614999999999</v>
      </c>
      <c r="AM133" s="1391">
        <f t="shared" ref="AM133:AM139" si="252">AE133+AI133</f>
        <v>95178</v>
      </c>
      <c r="AN133" s="1391">
        <f t="shared" ref="AN133:AN139" si="253">AF133+AJ133</f>
        <v>24410</v>
      </c>
      <c r="AO133" s="1425">
        <f t="shared" ref="AO133:AO139" si="254">AG133+AK133</f>
        <v>119588</v>
      </c>
      <c r="AP133" s="1394">
        <v>83</v>
      </c>
      <c r="AQ133" s="1391">
        <f t="shared" ref="AQ133:AQ139" si="255">ROUND(AP133*$AQ$3,0)</f>
        <v>124500</v>
      </c>
      <c r="AR133" s="1391">
        <f t="shared" ref="AR133:AR139" si="256">ROUND(AQ133*$AR$3,0)</f>
        <v>30876</v>
      </c>
      <c r="AS133" s="1391">
        <f t="shared" ref="AS133:AS139" si="257">AQ133+AR133</f>
        <v>155376</v>
      </c>
      <c r="AT133" s="1394">
        <v>71.946150000000003</v>
      </c>
      <c r="AU133" s="1391">
        <f t="shared" ref="AU133:AU139" si="258">ROUND(AT133*$AU$3,0)</f>
        <v>53960</v>
      </c>
      <c r="AV133" s="1391">
        <f t="shared" ref="AV133:AV139" si="259">ROUND(AU133*$AV$3,0)</f>
        <v>14893</v>
      </c>
      <c r="AW133" s="1391">
        <f t="shared" ref="AW133:AW139" si="260">AU133+AV133</f>
        <v>68853</v>
      </c>
      <c r="AX133" s="1394">
        <f t="shared" ref="AX133:AX139" si="261">AP133+AT133</f>
        <v>154.94614999999999</v>
      </c>
      <c r="AY133" s="1391">
        <f t="shared" ref="AY133:AY139" si="262">AQ133+AU133</f>
        <v>178460</v>
      </c>
      <c r="AZ133" s="1391">
        <f t="shared" ref="AZ133:AZ139" si="263">AR133+AV133</f>
        <v>45769</v>
      </c>
      <c r="BA133" s="1717">
        <f t="shared" ref="BA133:BA139" si="264">AS133+AW133</f>
        <v>224229</v>
      </c>
      <c r="BB133" s="1391"/>
      <c r="BC133" s="1724"/>
      <c r="BD133" s="679">
        <f t="shared" ref="BD133:BD139" si="265">E133+J133+L133+M133+Q133+AC133+AO133+BA133+BC133</f>
        <v>508703</v>
      </c>
      <c r="BG133" s="610">
        <v>0</v>
      </c>
      <c r="BH133" s="678">
        <f t="shared" ref="BH133:BH139" si="266">IF(AND(BH$3*BG133&lt;10000,$BG133&gt;0),10000,BH$3*BG133)</f>
        <v>0</v>
      </c>
    </row>
    <row r="134" spans="1:60" ht="15" customHeight="1" x14ac:dyDescent="0.2">
      <c r="A134" s="613" t="s">
        <v>1026</v>
      </c>
      <c r="B134" s="313" t="s">
        <v>1026</v>
      </c>
      <c r="C134" s="611" t="s">
        <v>997</v>
      </c>
      <c r="D134" s="618">
        <v>0</v>
      </c>
      <c r="E134" s="660">
        <f t="shared" si="229"/>
        <v>0</v>
      </c>
      <c r="F134" s="618"/>
      <c r="G134" s="665">
        <f t="shared" si="230"/>
        <v>0</v>
      </c>
      <c r="H134" s="618"/>
      <c r="I134" s="665">
        <f t="shared" si="231"/>
        <v>0</v>
      </c>
      <c r="J134" s="1406">
        <f t="shared" si="232"/>
        <v>0</v>
      </c>
      <c r="K134" s="1179"/>
      <c r="L134" s="669">
        <v>12472</v>
      </c>
      <c r="M134" s="1431"/>
      <c r="N134" s="618">
        <v>327</v>
      </c>
      <c r="O134" s="680">
        <f t="shared" si="233"/>
        <v>22890</v>
      </c>
      <c r="P134" s="665"/>
      <c r="Q134" s="680">
        <f t="shared" si="234"/>
        <v>22890</v>
      </c>
      <c r="R134" s="1395">
        <v>32</v>
      </c>
      <c r="S134" s="1358">
        <f t="shared" si="235"/>
        <v>32000</v>
      </c>
      <c r="T134" s="1358">
        <f t="shared" si="236"/>
        <v>7936</v>
      </c>
      <c r="U134" s="1358">
        <f t="shared" si="237"/>
        <v>39936</v>
      </c>
      <c r="V134" s="1395">
        <v>7</v>
      </c>
      <c r="W134" s="1358">
        <f t="shared" si="238"/>
        <v>3500</v>
      </c>
      <c r="X134" s="1358">
        <f t="shared" si="239"/>
        <v>966</v>
      </c>
      <c r="Y134" s="1358">
        <f t="shared" si="240"/>
        <v>4466</v>
      </c>
      <c r="Z134" s="1395">
        <f t="shared" si="241"/>
        <v>39</v>
      </c>
      <c r="AA134" s="1358">
        <f t="shared" si="242"/>
        <v>35500</v>
      </c>
      <c r="AB134" s="1358">
        <f t="shared" si="243"/>
        <v>8902</v>
      </c>
      <c r="AC134" s="670">
        <f t="shared" si="244"/>
        <v>44402</v>
      </c>
      <c r="AD134" s="1395">
        <v>32</v>
      </c>
      <c r="AE134" s="1358">
        <f t="shared" si="245"/>
        <v>25600</v>
      </c>
      <c r="AF134" s="1358">
        <f t="shared" si="246"/>
        <v>6349</v>
      </c>
      <c r="AG134" s="1358">
        <f t="shared" si="247"/>
        <v>31949</v>
      </c>
      <c r="AH134" s="1395">
        <v>7</v>
      </c>
      <c r="AI134" s="1358">
        <f t="shared" si="248"/>
        <v>2800</v>
      </c>
      <c r="AJ134" s="1358">
        <f t="shared" si="249"/>
        <v>773</v>
      </c>
      <c r="AK134" s="1358">
        <f t="shared" si="250"/>
        <v>3573</v>
      </c>
      <c r="AL134" s="1395">
        <f t="shared" si="251"/>
        <v>39</v>
      </c>
      <c r="AM134" s="1358">
        <f t="shared" si="252"/>
        <v>28400</v>
      </c>
      <c r="AN134" s="1358">
        <f t="shared" si="253"/>
        <v>7122</v>
      </c>
      <c r="AO134" s="1426">
        <f t="shared" si="254"/>
        <v>35522</v>
      </c>
      <c r="AP134" s="1395">
        <v>32</v>
      </c>
      <c r="AQ134" s="1358">
        <f t="shared" si="255"/>
        <v>48000</v>
      </c>
      <c r="AR134" s="1358">
        <f t="shared" si="256"/>
        <v>11904</v>
      </c>
      <c r="AS134" s="1358">
        <f t="shared" si="257"/>
        <v>59904</v>
      </c>
      <c r="AT134" s="1395">
        <v>7</v>
      </c>
      <c r="AU134" s="1358">
        <f t="shared" si="258"/>
        <v>5250</v>
      </c>
      <c r="AV134" s="1358">
        <f t="shared" si="259"/>
        <v>1449</v>
      </c>
      <c r="AW134" s="1358">
        <f t="shared" si="260"/>
        <v>6699</v>
      </c>
      <c r="AX134" s="1395">
        <f t="shared" si="261"/>
        <v>39</v>
      </c>
      <c r="AY134" s="1358">
        <f t="shared" si="262"/>
        <v>53250</v>
      </c>
      <c r="AZ134" s="1358">
        <f t="shared" si="263"/>
        <v>13353</v>
      </c>
      <c r="BA134" s="1718">
        <f t="shared" si="264"/>
        <v>66603</v>
      </c>
      <c r="BB134" s="1358"/>
      <c r="BC134" s="1725"/>
      <c r="BD134" s="682">
        <f t="shared" si="265"/>
        <v>181889</v>
      </c>
      <c r="BG134" s="612">
        <v>350</v>
      </c>
      <c r="BH134" s="681">
        <f t="shared" si="266"/>
        <v>84350</v>
      </c>
    </row>
    <row r="135" spans="1:60" ht="15" customHeight="1" x14ac:dyDescent="0.2">
      <c r="A135" s="613" t="s">
        <v>502</v>
      </c>
      <c r="B135" s="313" t="s">
        <v>372</v>
      </c>
      <c r="C135" s="611" t="s">
        <v>1045</v>
      </c>
      <c r="D135" s="618">
        <v>0</v>
      </c>
      <c r="E135" s="660">
        <f t="shared" si="229"/>
        <v>0</v>
      </c>
      <c r="F135" s="618"/>
      <c r="G135" s="665">
        <f t="shared" si="230"/>
        <v>0</v>
      </c>
      <c r="H135" s="618"/>
      <c r="I135" s="665">
        <f t="shared" si="231"/>
        <v>0</v>
      </c>
      <c r="J135" s="1406">
        <f t="shared" si="232"/>
        <v>0</v>
      </c>
      <c r="K135" s="1179"/>
      <c r="L135" s="669">
        <v>0</v>
      </c>
      <c r="M135" s="1431"/>
      <c r="N135" s="618">
        <v>0</v>
      </c>
      <c r="O135" s="680">
        <f t="shared" si="233"/>
        <v>0</v>
      </c>
      <c r="P135" s="665"/>
      <c r="Q135" s="680">
        <f t="shared" si="234"/>
        <v>0</v>
      </c>
      <c r="R135" s="1395">
        <v>32.160040000000002</v>
      </c>
      <c r="S135" s="1358">
        <f t="shared" si="235"/>
        <v>32160</v>
      </c>
      <c r="T135" s="1358">
        <f t="shared" si="236"/>
        <v>7976</v>
      </c>
      <c r="U135" s="1358">
        <f t="shared" si="237"/>
        <v>40136</v>
      </c>
      <c r="V135" s="1395">
        <v>10.81481</v>
      </c>
      <c r="W135" s="1358">
        <f t="shared" si="238"/>
        <v>5407</v>
      </c>
      <c r="X135" s="1358">
        <f t="shared" si="239"/>
        <v>1492</v>
      </c>
      <c r="Y135" s="1358">
        <f t="shared" si="240"/>
        <v>6899</v>
      </c>
      <c r="Z135" s="1395">
        <f t="shared" si="241"/>
        <v>42.974850000000004</v>
      </c>
      <c r="AA135" s="1358">
        <f t="shared" si="242"/>
        <v>37567</v>
      </c>
      <c r="AB135" s="1358">
        <f t="shared" si="243"/>
        <v>9468</v>
      </c>
      <c r="AC135" s="670">
        <f t="shared" si="244"/>
        <v>47035</v>
      </c>
      <c r="AD135" s="1395">
        <v>32.160040000000002</v>
      </c>
      <c r="AE135" s="1358">
        <f t="shared" si="245"/>
        <v>25728</v>
      </c>
      <c r="AF135" s="1358">
        <f t="shared" si="246"/>
        <v>6381</v>
      </c>
      <c r="AG135" s="1358">
        <f t="shared" si="247"/>
        <v>32109</v>
      </c>
      <c r="AH135" s="1395">
        <v>10.81481</v>
      </c>
      <c r="AI135" s="1358">
        <f t="shared" si="248"/>
        <v>4326</v>
      </c>
      <c r="AJ135" s="1358">
        <f t="shared" si="249"/>
        <v>1194</v>
      </c>
      <c r="AK135" s="1358">
        <f t="shared" si="250"/>
        <v>5520</v>
      </c>
      <c r="AL135" s="1395">
        <f t="shared" si="251"/>
        <v>42.974850000000004</v>
      </c>
      <c r="AM135" s="1358">
        <f t="shared" si="252"/>
        <v>30054</v>
      </c>
      <c r="AN135" s="1358">
        <f t="shared" si="253"/>
        <v>7575</v>
      </c>
      <c r="AO135" s="1426">
        <f t="shared" si="254"/>
        <v>37629</v>
      </c>
      <c r="AP135" s="1395">
        <v>32.160040000000002</v>
      </c>
      <c r="AQ135" s="1358">
        <f t="shared" si="255"/>
        <v>48240</v>
      </c>
      <c r="AR135" s="1358">
        <f t="shared" si="256"/>
        <v>11964</v>
      </c>
      <c r="AS135" s="1358">
        <f t="shared" si="257"/>
        <v>60204</v>
      </c>
      <c r="AT135" s="1395">
        <v>10.81481</v>
      </c>
      <c r="AU135" s="1358">
        <f t="shared" si="258"/>
        <v>8111</v>
      </c>
      <c r="AV135" s="1358">
        <f t="shared" si="259"/>
        <v>2239</v>
      </c>
      <c r="AW135" s="1358">
        <f t="shared" si="260"/>
        <v>10350</v>
      </c>
      <c r="AX135" s="1395">
        <f t="shared" si="261"/>
        <v>42.974850000000004</v>
      </c>
      <c r="AY135" s="1358">
        <f t="shared" si="262"/>
        <v>56351</v>
      </c>
      <c r="AZ135" s="1358">
        <f t="shared" si="263"/>
        <v>14203</v>
      </c>
      <c r="BA135" s="1718">
        <f t="shared" si="264"/>
        <v>70554</v>
      </c>
      <c r="BB135" s="1358"/>
      <c r="BC135" s="1725"/>
      <c r="BD135" s="682">
        <f t="shared" si="265"/>
        <v>155218</v>
      </c>
      <c r="BG135" s="612">
        <v>0</v>
      </c>
      <c r="BH135" s="681">
        <f t="shared" si="266"/>
        <v>0</v>
      </c>
    </row>
    <row r="136" spans="1:60" ht="15" customHeight="1" x14ac:dyDescent="0.2">
      <c r="A136" s="613" t="s">
        <v>500</v>
      </c>
      <c r="B136" s="313" t="s">
        <v>340</v>
      </c>
      <c r="C136" s="611" t="s">
        <v>1046</v>
      </c>
      <c r="D136" s="618">
        <v>0</v>
      </c>
      <c r="E136" s="660">
        <f t="shared" si="229"/>
        <v>0</v>
      </c>
      <c r="F136" s="618"/>
      <c r="G136" s="665">
        <f t="shared" si="230"/>
        <v>0</v>
      </c>
      <c r="H136" s="618"/>
      <c r="I136" s="665">
        <f t="shared" si="231"/>
        <v>0</v>
      </c>
      <c r="J136" s="1406">
        <f t="shared" si="232"/>
        <v>0</v>
      </c>
      <c r="K136" s="1179"/>
      <c r="L136" s="669">
        <v>0</v>
      </c>
      <c r="M136" s="1431"/>
      <c r="N136" s="618">
        <v>0</v>
      </c>
      <c r="O136" s="680">
        <f t="shared" si="233"/>
        <v>0</v>
      </c>
      <c r="P136" s="665"/>
      <c r="Q136" s="680">
        <f t="shared" si="234"/>
        <v>0</v>
      </c>
      <c r="R136" s="1395">
        <v>30</v>
      </c>
      <c r="S136" s="1358">
        <f t="shared" si="235"/>
        <v>30000</v>
      </c>
      <c r="T136" s="1358">
        <f t="shared" si="236"/>
        <v>7440</v>
      </c>
      <c r="U136" s="1358">
        <f t="shared" si="237"/>
        <v>37440</v>
      </c>
      <c r="V136" s="1395">
        <v>7.9943200000000001</v>
      </c>
      <c r="W136" s="1358">
        <f t="shared" si="238"/>
        <v>3997</v>
      </c>
      <c r="X136" s="1358">
        <f t="shared" si="239"/>
        <v>1103</v>
      </c>
      <c r="Y136" s="1358">
        <f t="shared" si="240"/>
        <v>5100</v>
      </c>
      <c r="Z136" s="1395">
        <f t="shared" si="241"/>
        <v>37.994320000000002</v>
      </c>
      <c r="AA136" s="1358">
        <f t="shared" si="242"/>
        <v>33997</v>
      </c>
      <c r="AB136" s="1358">
        <f t="shared" si="243"/>
        <v>8543</v>
      </c>
      <c r="AC136" s="670">
        <f t="shared" si="244"/>
        <v>42540</v>
      </c>
      <c r="AD136" s="1395">
        <v>30</v>
      </c>
      <c r="AE136" s="1358">
        <f t="shared" si="245"/>
        <v>24000</v>
      </c>
      <c r="AF136" s="1358">
        <f t="shared" si="246"/>
        <v>5952</v>
      </c>
      <c r="AG136" s="1358">
        <f t="shared" si="247"/>
        <v>29952</v>
      </c>
      <c r="AH136" s="1395">
        <v>7.9943200000000001</v>
      </c>
      <c r="AI136" s="1358">
        <f t="shared" si="248"/>
        <v>3198</v>
      </c>
      <c r="AJ136" s="1358">
        <f t="shared" si="249"/>
        <v>883</v>
      </c>
      <c r="AK136" s="1358">
        <f t="shared" si="250"/>
        <v>4081</v>
      </c>
      <c r="AL136" s="1395">
        <f t="shared" si="251"/>
        <v>37.994320000000002</v>
      </c>
      <c r="AM136" s="1358">
        <f t="shared" si="252"/>
        <v>27198</v>
      </c>
      <c r="AN136" s="1358">
        <f t="shared" si="253"/>
        <v>6835</v>
      </c>
      <c r="AO136" s="1426">
        <f t="shared" si="254"/>
        <v>34033</v>
      </c>
      <c r="AP136" s="1395">
        <v>30</v>
      </c>
      <c r="AQ136" s="1358">
        <f t="shared" si="255"/>
        <v>45000</v>
      </c>
      <c r="AR136" s="1358">
        <f t="shared" si="256"/>
        <v>11160</v>
      </c>
      <c r="AS136" s="1358">
        <f t="shared" si="257"/>
        <v>56160</v>
      </c>
      <c r="AT136" s="1395">
        <v>7.9943200000000001</v>
      </c>
      <c r="AU136" s="1358">
        <f t="shared" si="258"/>
        <v>5996</v>
      </c>
      <c r="AV136" s="1358">
        <f t="shared" si="259"/>
        <v>1655</v>
      </c>
      <c r="AW136" s="1358">
        <f t="shared" si="260"/>
        <v>7651</v>
      </c>
      <c r="AX136" s="1395">
        <f t="shared" si="261"/>
        <v>37.994320000000002</v>
      </c>
      <c r="AY136" s="1358">
        <f t="shared" si="262"/>
        <v>50996</v>
      </c>
      <c r="AZ136" s="1358">
        <f t="shared" si="263"/>
        <v>12815</v>
      </c>
      <c r="BA136" s="1718">
        <f t="shared" si="264"/>
        <v>63811</v>
      </c>
      <c r="BB136" s="1358"/>
      <c r="BC136" s="1725"/>
      <c r="BD136" s="682">
        <f t="shared" si="265"/>
        <v>140384</v>
      </c>
      <c r="BG136" s="612">
        <v>0</v>
      </c>
      <c r="BH136" s="681">
        <f t="shared" si="266"/>
        <v>0</v>
      </c>
    </row>
    <row r="137" spans="1:60" ht="15" customHeight="1" x14ac:dyDescent="0.2">
      <c r="A137" s="614" t="s">
        <v>407</v>
      </c>
      <c r="B137" s="615" t="s">
        <v>407</v>
      </c>
      <c r="C137" s="616" t="s">
        <v>396</v>
      </c>
      <c r="D137" s="619">
        <v>0</v>
      </c>
      <c r="E137" s="661">
        <f t="shared" si="229"/>
        <v>0</v>
      </c>
      <c r="F137" s="619"/>
      <c r="G137" s="666">
        <f t="shared" si="230"/>
        <v>0</v>
      </c>
      <c r="H137" s="619"/>
      <c r="I137" s="666">
        <f t="shared" si="231"/>
        <v>0</v>
      </c>
      <c r="J137" s="1407">
        <f t="shared" si="232"/>
        <v>0</v>
      </c>
      <c r="K137" s="1356"/>
      <c r="L137" s="671">
        <v>0</v>
      </c>
      <c r="M137" s="1432"/>
      <c r="N137" s="619">
        <v>111</v>
      </c>
      <c r="O137" s="683">
        <f t="shared" si="233"/>
        <v>7770</v>
      </c>
      <c r="P137" s="666"/>
      <c r="Q137" s="683">
        <f t="shared" si="234"/>
        <v>7770</v>
      </c>
      <c r="R137" s="1396">
        <v>44</v>
      </c>
      <c r="S137" s="1392">
        <f t="shared" si="235"/>
        <v>44000</v>
      </c>
      <c r="T137" s="1392">
        <f t="shared" si="236"/>
        <v>10912</v>
      </c>
      <c r="U137" s="1392">
        <f t="shared" si="237"/>
        <v>54912</v>
      </c>
      <c r="V137" s="1396">
        <v>15</v>
      </c>
      <c r="W137" s="1392">
        <f t="shared" si="238"/>
        <v>7500</v>
      </c>
      <c r="X137" s="1392">
        <f t="shared" si="239"/>
        <v>2070</v>
      </c>
      <c r="Y137" s="1392">
        <f t="shared" si="240"/>
        <v>9570</v>
      </c>
      <c r="Z137" s="1396">
        <f t="shared" si="241"/>
        <v>59</v>
      </c>
      <c r="AA137" s="1392">
        <f t="shared" si="242"/>
        <v>51500</v>
      </c>
      <c r="AB137" s="1392">
        <f t="shared" si="243"/>
        <v>12982</v>
      </c>
      <c r="AC137" s="672">
        <f t="shared" si="244"/>
        <v>64482</v>
      </c>
      <c r="AD137" s="1396">
        <v>44</v>
      </c>
      <c r="AE137" s="1392">
        <f t="shared" si="245"/>
        <v>35200</v>
      </c>
      <c r="AF137" s="1392">
        <f t="shared" si="246"/>
        <v>8730</v>
      </c>
      <c r="AG137" s="1392">
        <f t="shared" si="247"/>
        <v>43930</v>
      </c>
      <c r="AH137" s="1396">
        <v>15</v>
      </c>
      <c r="AI137" s="1392">
        <f t="shared" si="248"/>
        <v>6000</v>
      </c>
      <c r="AJ137" s="1392">
        <f t="shared" si="249"/>
        <v>1656</v>
      </c>
      <c r="AK137" s="1392">
        <f t="shared" si="250"/>
        <v>7656</v>
      </c>
      <c r="AL137" s="1396">
        <f t="shared" si="251"/>
        <v>59</v>
      </c>
      <c r="AM137" s="1392">
        <f t="shared" si="252"/>
        <v>41200</v>
      </c>
      <c r="AN137" s="1392">
        <f t="shared" si="253"/>
        <v>10386</v>
      </c>
      <c r="AO137" s="1427">
        <f t="shared" si="254"/>
        <v>51586</v>
      </c>
      <c r="AP137" s="1396">
        <v>44</v>
      </c>
      <c r="AQ137" s="1392">
        <f t="shared" si="255"/>
        <v>66000</v>
      </c>
      <c r="AR137" s="1392">
        <f t="shared" si="256"/>
        <v>16368</v>
      </c>
      <c r="AS137" s="1392">
        <f t="shared" si="257"/>
        <v>82368</v>
      </c>
      <c r="AT137" s="1396">
        <v>15</v>
      </c>
      <c r="AU137" s="1392">
        <f t="shared" si="258"/>
        <v>11250</v>
      </c>
      <c r="AV137" s="1392">
        <f t="shared" si="259"/>
        <v>3105</v>
      </c>
      <c r="AW137" s="1392">
        <f t="shared" si="260"/>
        <v>14355</v>
      </c>
      <c r="AX137" s="1396">
        <f t="shared" si="261"/>
        <v>59</v>
      </c>
      <c r="AY137" s="1392">
        <f t="shared" si="262"/>
        <v>77250</v>
      </c>
      <c r="AZ137" s="1392">
        <f t="shared" si="263"/>
        <v>19473</v>
      </c>
      <c r="BA137" s="1719">
        <f t="shared" si="264"/>
        <v>96723</v>
      </c>
      <c r="BB137" s="1722"/>
      <c r="BC137" s="1726"/>
      <c r="BD137" s="685">
        <f t="shared" si="265"/>
        <v>220561</v>
      </c>
      <c r="BG137" s="617">
        <v>0</v>
      </c>
      <c r="BH137" s="684">
        <f t="shared" si="266"/>
        <v>0</v>
      </c>
    </row>
    <row r="138" spans="1:60" ht="15" customHeight="1" x14ac:dyDescent="0.2">
      <c r="A138" s="613" t="s">
        <v>499</v>
      </c>
      <c r="B138" s="313">
        <v>389002</v>
      </c>
      <c r="C138" s="611" t="s">
        <v>395</v>
      </c>
      <c r="D138" s="618">
        <v>0</v>
      </c>
      <c r="E138" s="660">
        <f t="shared" si="229"/>
        <v>0</v>
      </c>
      <c r="F138" s="618"/>
      <c r="G138" s="665">
        <f t="shared" si="230"/>
        <v>0</v>
      </c>
      <c r="H138" s="618"/>
      <c r="I138" s="665">
        <f t="shared" si="231"/>
        <v>0</v>
      </c>
      <c r="J138" s="1406">
        <f t="shared" si="232"/>
        <v>0</v>
      </c>
      <c r="K138" s="1179"/>
      <c r="L138" s="669">
        <v>0</v>
      </c>
      <c r="M138" s="1431"/>
      <c r="N138" s="618">
        <v>272</v>
      </c>
      <c r="O138" s="680">
        <f t="shared" si="233"/>
        <v>19040</v>
      </c>
      <c r="P138" s="665"/>
      <c r="Q138" s="680">
        <f t="shared" si="234"/>
        <v>19040</v>
      </c>
      <c r="R138" s="1395">
        <v>44</v>
      </c>
      <c r="S138" s="1358">
        <f t="shared" si="235"/>
        <v>44000</v>
      </c>
      <c r="T138" s="1358">
        <f t="shared" si="236"/>
        <v>10912</v>
      </c>
      <c r="U138" s="1358">
        <f t="shared" si="237"/>
        <v>54912</v>
      </c>
      <c r="V138" s="1395">
        <v>10</v>
      </c>
      <c r="W138" s="1358">
        <f t="shared" si="238"/>
        <v>5000</v>
      </c>
      <c r="X138" s="1358">
        <f t="shared" si="239"/>
        <v>1380</v>
      </c>
      <c r="Y138" s="1358">
        <f t="shared" si="240"/>
        <v>6380</v>
      </c>
      <c r="Z138" s="1395">
        <f t="shared" si="241"/>
        <v>54</v>
      </c>
      <c r="AA138" s="1358">
        <f t="shared" si="242"/>
        <v>49000</v>
      </c>
      <c r="AB138" s="1358">
        <f t="shared" si="243"/>
        <v>12292</v>
      </c>
      <c r="AC138" s="670">
        <f t="shared" si="244"/>
        <v>61292</v>
      </c>
      <c r="AD138" s="1395">
        <v>44</v>
      </c>
      <c r="AE138" s="1358">
        <f t="shared" si="245"/>
        <v>35200</v>
      </c>
      <c r="AF138" s="1358">
        <f t="shared" si="246"/>
        <v>8730</v>
      </c>
      <c r="AG138" s="1358">
        <f t="shared" si="247"/>
        <v>43930</v>
      </c>
      <c r="AH138" s="1395">
        <v>10</v>
      </c>
      <c r="AI138" s="1358">
        <f t="shared" si="248"/>
        <v>4000</v>
      </c>
      <c r="AJ138" s="1358">
        <f t="shared" si="249"/>
        <v>1104</v>
      </c>
      <c r="AK138" s="1358">
        <f t="shared" si="250"/>
        <v>5104</v>
      </c>
      <c r="AL138" s="1395">
        <f t="shared" si="251"/>
        <v>54</v>
      </c>
      <c r="AM138" s="1358">
        <f t="shared" si="252"/>
        <v>39200</v>
      </c>
      <c r="AN138" s="1358">
        <f t="shared" si="253"/>
        <v>9834</v>
      </c>
      <c r="AO138" s="1426">
        <f t="shared" si="254"/>
        <v>49034</v>
      </c>
      <c r="AP138" s="1395">
        <v>44</v>
      </c>
      <c r="AQ138" s="1358">
        <f t="shared" si="255"/>
        <v>66000</v>
      </c>
      <c r="AR138" s="1358">
        <f t="shared" si="256"/>
        <v>16368</v>
      </c>
      <c r="AS138" s="1358">
        <f t="shared" si="257"/>
        <v>82368</v>
      </c>
      <c r="AT138" s="1395">
        <v>10</v>
      </c>
      <c r="AU138" s="1358">
        <f t="shared" si="258"/>
        <v>7500</v>
      </c>
      <c r="AV138" s="1358">
        <f t="shared" si="259"/>
        <v>2070</v>
      </c>
      <c r="AW138" s="1358">
        <f t="shared" si="260"/>
        <v>9570</v>
      </c>
      <c r="AX138" s="1395">
        <f t="shared" si="261"/>
        <v>54</v>
      </c>
      <c r="AY138" s="1358">
        <f t="shared" si="262"/>
        <v>73500</v>
      </c>
      <c r="AZ138" s="1358">
        <f t="shared" si="263"/>
        <v>18438</v>
      </c>
      <c r="BA138" s="1718">
        <f t="shared" si="264"/>
        <v>91938</v>
      </c>
      <c r="BB138" s="1358"/>
      <c r="BC138" s="1725"/>
      <c r="BD138" s="682">
        <f t="shared" si="265"/>
        <v>221304</v>
      </c>
      <c r="BG138" s="612">
        <v>0</v>
      </c>
      <c r="BH138" s="681">
        <f t="shared" si="266"/>
        <v>0</v>
      </c>
    </row>
    <row r="139" spans="1:60" ht="15" customHeight="1" x14ac:dyDescent="0.2">
      <c r="A139" s="614" t="s">
        <v>1027</v>
      </c>
      <c r="B139" s="615" t="s">
        <v>1028</v>
      </c>
      <c r="C139" s="616" t="s">
        <v>1047</v>
      </c>
      <c r="D139" s="619">
        <v>0</v>
      </c>
      <c r="E139" s="661">
        <f t="shared" si="229"/>
        <v>0</v>
      </c>
      <c r="F139" s="619"/>
      <c r="G139" s="666">
        <f t="shared" si="230"/>
        <v>0</v>
      </c>
      <c r="H139" s="619"/>
      <c r="I139" s="666">
        <f t="shared" si="231"/>
        <v>0</v>
      </c>
      <c r="J139" s="1407">
        <f t="shared" si="232"/>
        <v>0</v>
      </c>
      <c r="K139" s="1356"/>
      <c r="L139" s="671">
        <v>0</v>
      </c>
      <c r="M139" s="1432"/>
      <c r="N139" s="619">
        <v>130</v>
      </c>
      <c r="O139" s="683">
        <f t="shared" si="233"/>
        <v>9100</v>
      </c>
      <c r="P139" s="666"/>
      <c r="Q139" s="683">
        <f t="shared" si="234"/>
        <v>9100</v>
      </c>
      <c r="R139" s="1396">
        <v>30.740079999999999</v>
      </c>
      <c r="S139" s="1392">
        <f t="shared" si="235"/>
        <v>30740</v>
      </c>
      <c r="T139" s="1392">
        <f t="shared" si="236"/>
        <v>7624</v>
      </c>
      <c r="U139" s="1392">
        <f t="shared" si="237"/>
        <v>38364</v>
      </c>
      <c r="V139" s="1396">
        <v>11.703670000000001</v>
      </c>
      <c r="W139" s="1392">
        <f t="shared" si="238"/>
        <v>5852</v>
      </c>
      <c r="X139" s="1392">
        <f t="shared" si="239"/>
        <v>1615</v>
      </c>
      <c r="Y139" s="1392">
        <f t="shared" si="240"/>
        <v>7467</v>
      </c>
      <c r="Z139" s="1396">
        <f t="shared" si="241"/>
        <v>42.443750000000001</v>
      </c>
      <c r="AA139" s="1392">
        <f t="shared" si="242"/>
        <v>36592</v>
      </c>
      <c r="AB139" s="1392">
        <f t="shared" si="243"/>
        <v>9239</v>
      </c>
      <c r="AC139" s="672">
        <f t="shared" si="244"/>
        <v>45831</v>
      </c>
      <c r="AD139" s="1396">
        <v>30.740079999999999</v>
      </c>
      <c r="AE139" s="1392">
        <f t="shared" si="245"/>
        <v>24592</v>
      </c>
      <c r="AF139" s="1392">
        <f t="shared" si="246"/>
        <v>6099</v>
      </c>
      <c r="AG139" s="1392">
        <f t="shared" si="247"/>
        <v>30691</v>
      </c>
      <c r="AH139" s="1396">
        <v>11.703670000000001</v>
      </c>
      <c r="AI139" s="1392">
        <f t="shared" si="248"/>
        <v>4681</v>
      </c>
      <c r="AJ139" s="1392">
        <f t="shared" si="249"/>
        <v>1292</v>
      </c>
      <c r="AK139" s="1392">
        <f t="shared" si="250"/>
        <v>5973</v>
      </c>
      <c r="AL139" s="1396">
        <f t="shared" si="251"/>
        <v>42.443750000000001</v>
      </c>
      <c r="AM139" s="1392">
        <f t="shared" si="252"/>
        <v>29273</v>
      </c>
      <c r="AN139" s="1392">
        <f t="shared" si="253"/>
        <v>7391</v>
      </c>
      <c r="AO139" s="1427">
        <f t="shared" si="254"/>
        <v>36664</v>
      </c>
      <c r="AP139" s="1396">
        <v>30.740079999999999</v>
      </c>
      <c r="AQ139" s="1392">
        <f t="shared" si="255"/>
        <v>46110</v>
      </c>
      <c r="AR139" s="1392">
        <f t="shared" si="256"/>
        <v>11435</v>
      </c>
      <c r="AS139" s="1392">
        <f t="shared" si="257"/>
        <v>57545</v>
      </c>
      <c r="AT139" s="1396">
        <v>11.703670000000001</v>
      </c>
      <c r="AU139" s="1392">
        <f t="shared" si="258"/>
        <v>8778</v>
      </c>
      <c r="AV139" s="1392">
        <f t="shared" si="259"/>
        <v>2423</v>
      </c>
      <c r="AW139" s="1392">
        <f t="shared" si="260"/>
        <v>11201</v>
      </c>
      <c r="AX139" s="1396">
        <f t="shared" si="261"/>
        <v>42.443750000000001</v>
      </c>
      <c r="AY139" s="1392">
        <f t="shared" si="262"/>
        <v>54888</v>
      </c>
      <c r="AZ139" s="1392">
        <f t="shared" si="263"/>
        <v>13858</v>
      </c>
      <c r="BA139" s="1719">
        <f t="shared" si="264"/>
        <v>68746</v>
      </c>
      <c r="BB139" s="1722"/>
      <c r="BC139" s="1726"/>
      <c r="BD139" s="685">
        <f t="shared" si="265"/>
        <v>160341</v>
      </c>
      <c r="BG139" s="617">
        <v>0</v>
      </c>
      <c r="BH139" s="684">
        <f t="shared" si="266"/>
        <v>0</v>
      </c>
    </row>
    <row r="140" spans="1:60" ht="15" customHeight="1" thickBot="1" x14ac:dyDescent="0.25">
      <c r="A140" s="627"/>
      <c r="B140" s="628"/>
      <c r="C140" s="1354" t="s">
        <v>995</v>
      </c>
      <c r="D140" s="629">
        <f t="shared" ref="D140:BD140" si="267">SUM(D133:D139)</f>
        <v>0</v>
      </c>
      <c r="E140" s="662">
        <f t="shared" si="267"/>
        <v>0</v>
      </c>
      <c r="F140" s="629">
        <f t="shared" si="267"/>
        <v>0</v>
      </c>
      <c r="G140" s="668">
        <f t="shared" si="267"/>
        <v>0</v>
      </c>
      <c r="H140" s="629">
        <f t="shared" si="267"/>
        <v>0</v>
      </c>
      <c r="I140" s="668">
        <f t="shared" si="267"/>
        <v>0</v>
      </c>
      <c r="J140" s="1409">
        <f t="shared" si="267"/>
        <v>0</v>
      </c>
      <c r="K140" s="1176">
        <f t="shared" si="267"/>
        <v>0</v>
      </c>
      <c r="L140" s="676">
        <f>SUM(L133:L139)</f>
        <v>12472</v>
      </c>
      <c r="M140" s="1434">
        <f t="shared" si="267"/>
        <v>0</v>
      </c>
      <c r="N140" s="629">
        <f t="shared" si="267"/>
        <v>1060</v>
      </c>
      <c r="O140" s="689">
        <f t="shared" si="267"/>
        <v>74200</v>
      </c>
      <c r="P140" s="668">
        <f t="shared" si="267"/>
        <v>0</v>
      </c>
      <c r="Q140" s="689">
        <f t="shared" si="267"/>
        <v>74200</v>
      </c>
      <c r="R140" s="1398">
        <f t="shared" ref="R140:AC140" si="268">SUM(R133:R139)</f>
        <v>295.90011999999996</v>
      </c>
      <c r="S140" s="1360">
        <f t="shared" si="268"/>
        <v>295900</v>
      </c>
      <c r="T140" s="1360">
        <f t="shared" si="268"/>
        <v>73384</v>
      </c>
      <c r="U140" s="1360">
        <f t="shared" si="268"/>
        <v>369284</v>
      </c>
      <c r="V140" s="1398">
        <f t="shared" si="268"/>
        <v>134.45894999999999</v>
      </c>
      <c r="W140" s="1360">
        <f t="shared" si="268"/>
        <v>67229</v>
      </c>
      <c r="X140" s="1360">
        <f t="shared" si="268"/>
        <v>18555</v>
      </c>
      <c r="Y140" s="1360">
        <f t="shared" si="268"/>
        <v>85784</v>
      </c>
      <c r="Z140" s="1398">
        <f t="shared" si="268"/>
        <v>430.35907000000003</v>
      </c>
      <c r="AA140" s="1360">
        <f t="shared" si="268"/>
        <v>363129</v>
      </c>
      <c r="AB140" s="1360">
        <f t="shared" si="268"/>
        <v>91939</v>
      </c>
      <c r="AC140" s="1424">
        <f t="shared" si="268"/>
        <v>455068</v>
      </c>
      <c r="AD140" s="1398">
        <f t="shared" si="267"/>
        <v>295.90011999999996</v>
      </c>
      <c r="AE140" s="1360">
        <f t="shared" si="267"/>
        <v>236720</v>
      </c>
      <c r="AF140" s="1360">
        <f t="shared" si="267"/>
        <v>58708</v>
      </c>
      <c r="AG140" s="1360">
        <f t="shared" si="267"/>
        <v>295428</v>
      </c>
      <c r="AH140" s="1398">
        <f t="shared" si="267"/>
        <v>134.45894999999999</v>
      </c>
      <c r="AI140" s="1360">
        <f t="shared" si="267"/>
        <v>53783</v>
      </c>
      <c r="AJ140" s="1360">
        <f t="shared" si="267"/>
        <v>14845</v>
      </c>
      <c r="AK140" s="1360">
        <f t="shared" si="267"/>
        <v>68628</v>
      </c>
      <c r="AL140" s="1398">
        <f t="shared" si="267"/>
        <v>430.35907000000003</v>
      </c>
      <c r="AM140" s="1360">
        <f t="shared" si="267"/>
        <v>290503</v>
      </c>
      <c r="AN140" s="1360">
        <f t="shared" si="267"/>
        <v>73553</v>
      </c>
      <c r="AO140" s="1428">
        <f t="shared" si="267"/>
        <v>364056</v>
      </c>
      <c r="AP140" s="1398">
        <f t="shared" ref="AP140:BA140" si="269">SUM(AP133:AP139)</f>
        <v>295.90011999999996</v>
      </c>
      <c r="AQ140" s="1360">
        <f t="shared" si="269"/>
        <v>443850</v>
      </c>
      <c r="AR140" s="1360">
        <f t="shared" si="269"/>
        <v>110075</v>
      </c>
      <c r="AS140" s="1360">
        <f t="shared" si="269"/>
        <v>553925</v>
      </c>
      <c r="AT140" s="1398">
        <f t="shared" si="269"/>
        <v>134.45894999999999</v>
      </c>
      <c r="AU140" s="1360">
        <f t="shared" si="269"/>
        <v>100845</v>
      </c>
      <c r="AV140" s="1360">
        <f t="shared" si="269"/>
        <v>27834</v>
      </c>
      <c r="AW140" s="1360">
        <f t="shared" si="269"/>
        <v>128679</v>
      </c>
      <c r="AX140" s="1398">
        <f t="shared" si="269"/>
        <v>430.35907000000003</v>
      </c>
      <c r="AY140" s="1360">
        <f t="shared" si="269"/>
        <v>544695</v>
      </c>
      <c r="AZ140" s="1360">
        <f t="shared" si="269"/>
        <v>137909</v>
      </c>
      <c r="BA140" s="1721">
        <f t="shared" si="269"/>
        <v>682604</v>
      </c>
      <c r="BB140" s="1723"/>
      <c r="BC140" s="1728"/>
      <c r="BD140" s="691">
        <f t="shared" si="267"/>
        <v>1588400</v>
      </c>
      <c r="BG140" s="629">
        <f>SUM(BG133:BG139)</f>
        <v>350</v>
      </c>
      <c r="BH140" s="690">
        <f>SUM(BH133:BH139)</f>
        <v>84350</v>
      </c>
    </row>
    <row r="141" spans="1:60" s="171" customFormat="1" ht="6.75" customHeight="1" thickTop="1" x14ac:dyDescent="0.2">
      <c r="A141" s="634"/>
      <c r="B141" s="630"/>
      <c r="C141" s="169"/>
      <c r="D141" s="631"/>
      <c r="E141" s="633"/>
      <c r="F141" s="631"/>
      <c r="G141" s="633"/>
      <c r="H141" s="632"/>
      <c r="I141" s="633"/>
      <c r="J141" s="633"/>
      <c r="K141" s="1180"/>
      <c r="L141" s="633"/>
      <c r="M141" s="633"/>
      <c r="N141" s="635"/>
      <c r="O141" s="633"/>
      <c r="P141" s="633"/>
      <c r="Q141" s="633"/>
      <c r="R141" s="1400"/>
      <c r="S141" s="1393"/>
      <c r="T141" s="1393"/>
      <c r="U141" s="1393"/>
      <c r="V141" s="1400"/>
      <c r="W141" s="1393"/>
      <c r="X141" s="1393"/>
      <c r="Y141" s="1393"/>
      <c r="Z141" s="1400"/>
      <c r="AA141" s="1393"/>
      <c r="AB141" s="1393"/>
      <c r="AC141" s="633"/>
      <c r="AD141" s="1400"/>
      <c r="AE141" s="1393"/>
      <c r="AF141" s="1393"/>
      <c r="AG141" s="1393"/>
      <c r="AH141" s="1400"/>
      <c r="AI141" s="1393"/>
      <c r="AJ141" s="1393"/>
      <c r="AK141" s="1393"/>
      <c r="AL141" s="1400"/>
      <c r="AM141" s="1393"/>
      <c r="AN141" s="1393"/>
      <c r="AO141" s="1393"/>
      <c r="AP141" s="1400"/>
      <c r="AQ141" s="1393"/>
      <c r="AR141" s="1393"/>
      <c r="AS141" s="1393"/>
      <c r="AT141" s="1400"/>
      <c r="AU141" s="1393"/>
      <c r="AV141" s="1393"/>
      <c r="AW141" s="1393"/>
      <c r="AX141" s="1400"/>
      <c r="AY141" s="1393"/>
      <c r="AZ141" s="1393"/>
      <c r="BA141" s="1393"/>
      <c r="BB141" s="1393"/>
      <c r="BC141" s="1393"/>
      <c r="BD141" s="636"/>
      <c r="BE141"/>
      <c r="BF141"/>
      <c r="BG141" s="635"/>
      <c r="BH141" s="692"/>
    </row>
    <row r="142" spans="1:60" ht="15" customHeight="1" thickBot="1" x14ac:dyDescent="0.25">
      <c r="A142" s="627"/>
      <c r="B142" s="628"/>
      <c r="C142" s="1354" t="s">
        <v>261</v>
      </c>
      <c r="D142" s="629">
        <f t="shared" ref="D142:BD142" si="270">D76+D85+D94+D131+D140</f>
        <v>246</v>
      </c>
      <c r="E142" s="662">
        <f t="shared" si="270"/>
        <v>5166000</v>
      </c>
      <c r="F142" s="629">
        <f t="shared" si="270"/>
        <v>0</v>
      </c>
      <c r="G142" s="668">
        <f t="shared" si="270"/>
        <v>0</v>
      </c>
      <c r="H142" s="629">
        <f t="shared" si="270"/>
        <v>0</v>
      </c>
      <c r="I142" s="668">
        <f t="shared" si="270"/>
        <v>0</v>
      </c>
      <c r="J142" s="668">
        <f t="shared" si="270"/>
        <v>0</v>
      </c>
      <c r="K142" s="1176">
        <f t="shared" si="270"/>
        <v>0</v>
      </c>
      <c r="L142" s="676">
        <f t="shared" si="270"/>
        <v>17211352</v>
      </c>
      <c r="M142" s="1434">
        <f t="shared" si="270"/>
        <v>0</v>
      </c>
      <c r="N142" s="629">
        <f t="shared" si="270"/>
        <v>300292</v>
      </c>
      <c r="O142" s="689">
        <f t="shared" si="270"/>
        <v>21020440</v>
      </c>
      <c r="P142" s="668">
        <f t="shared" si="270"/>
        <v>0</v>
      </c>
      <c r="Q142" s="689">
        <f t="shared" si="270"/>
        <v>21020440</v>
      </c>
      <c r="R142" s="1398">
        <f t="shared" si="270"/>
        <v>59896.687366000013</v>
      </c>
      <c r="S142" s="1360">
        <f t="shared" si="270"/>
        <v>59896687</v>
      </c>
      <c r="T142" s="1360">
        <f t="shared" si="270"/>
        <v>14854374</v>
      </c>
      <c r="U142" s="1360">
        <f t="shared" si="270"/>
        <v>74751061</v>
      </c>
      <c r="V142" s="1398">
        <f t="shared" si="270"/>
        <v>37473.307459000011</v>
      </c>
      <c r="W142" s="1360">
        <f t="shared" si="270"/>
        <v>18736648</v>
      </c>
      <c r="X142" s="1360">
        <f t="shared" si="270"/>
        <v>5171312</v>
      </c>
      <c r="Y142" s="1360">
        <f t="shared" si="270"/>
        <v>23907960</v>
      </c>
      <c r="Z142" s="1398">
        <f t="shared" si="270"/>
        <v>97369.994825000002</v>
      </c>
      <c r="AA142" s="1360">
        <f t="shared" si="270"/>
        <v>78633335</v>
      </c>
      <c r="AB142" s="1360">
        <f t="shared" si="270"/>
        <v>20025686</v>
      </c>
      <c r="AC142" s="1424">
        <f t="shared" si="270"/>
        <v>98659021</v>
      </c>
      <c r="AD142" s="1398">
        <f t="shared" si="270"/>
        <v>59896.687366000013</v>
      </c>
      <c r="AE142" s="1360">
        <f t="shared" si="270"/>
        <v>47917345</v>
      </c>
      <c r="AF142" s="1360">
        <f t="shared" si="270"/>
        <v>11883502</v>
      </c>
      <c r="AG142" s="1360">
        <f t="shared" si="270"/>
        <v>59800847</v>
      </c>
      <c r="AH142" s="1398">
        <f t="shared" si="270"/>
        <v>37473.307459000011</v>
      </c>
      <c r="AI142" s="1360">
        <f t="shared" si="270"/>
        <v>14989327</v>
      </c>
      <c r="AJ142" s="1360">
        <f t="shared" si="270"/>
        <v>4137053</v>
      </c>
      <c r="AK142" s="1360">
        <f t="shared" si="270"/>
        <v>19126380</v>
      </c>
      <c r="AL142" s="1398">
        <f t="shared" si="270"/>
        <v>97369.994825000002</v>
      </c>
      <c r="AM142" s="1360">
        <f t="shared" si="270"/>
        <v>62906672</v>
      </c>
      <c r="AN142" s="1360">
        <f t="shared" si="270"/>
        <v>16020555</v>
      </c>
      <c r="AO142" s="1428">
        <f t="shared" si="270"/>
        <v>78927227</v>
      </c>
      <c r="AP142" s="1398">
        <f t="shared" ref="AP142:BC142" si="271">AP76+AP85+AP94+AP131+AP140</f>
        <v>59896.687366000013</v>
      </c>
      <c r="AQ142" s="1360">
        <f t="shared" si="271"/>
        <v>89845029</v>
      </c>
      <c r="AR142" s="1360">
        <f t="shared" si="271"/>
        <v>22281574</v>
      </c>
      <c r="AS142" s="1360">
        <f t="shared" si="271"/>
        <v>112126603</v>
      </c>
      <c r="AT142" s="1398">
        <f t="shared" si="271"/>
        <v>37473.307459000011</v>
      </c>
      <c r="AU142" s="1360">
        <f t="shared" si="271"/>
        <v>28104982</v>
      </c>
      <c r="AV142" s="1360">
        <f t="shared" si="271"/>
        <v>7756976</v>
      </c>
      <c r="AW142" s="1360">
        <f t="shared" si="271"/>
        <v>35861958</v>
      </c>
      <c r="AX142" s="1398">
        <f t="shared" si="271"/>
        <v>97369.994825000002</v>
      </c>
      <c r="AY142" s="1360">
        <f t="shared" si="271"/>
        <v>117950011</v>
      </c>
      <c r="AZ142" s="1360">
        <f t="shared" si="271"/>
        <v>30038550</v>
      </c>
      <c r="BA142" s="1721">
        <f t="shared" si="271"/>
        <v>147988561</v>
      </c>
      <c r="BB142" s="1730">
        <f t="shared" si="271"/>
        <v>0</v>
      </c>
      <c r="BC142" s="1731">
        <f t="shared" si="271"/>
        <v>0</v>
      </c>
      <c r="BD142" s="691">
        <f t="shared" si="270"/>
        <v>368956711</v>
      </c>
      <c r="BG142" s="629">
        <f t="shared" ref="BG142:BH142" si="272">BG76+BG85+BG94+BG131+BG140</f>
        <v>200057</v>
      </c>
      <c r="BH142" s="690">
        <f t="shared" si="272"/>
        <v>48214579</v>
      </c>
    </row>
    <row r="143" spans="1:60" s="171" customFormat="1" ht="6.75" customHeight="1" thickTop="1" x14ac:dyDescent="0.2">
      <c r="A143" s="855"/>
      <c r="B143" s="856"/>
      <c r="C143" s="857"/>
      <c r="D143" s="658"/>
      <c r="E143" s="663"/>
      <c r="F143" s="858"/>
      <c r="G143" s="663"/>
      <c r="H143" s="859"/>
      <c r="I143" s="663"/>
      <c r="J143" s="663"/>
      <c r="K143" s="1181"/>
      <c r="L143" s="663"/>
      <c r="M143" s="663"/>
      <c r="N143" s="658"/>
      <c r="O143" s="860"/>
      <c r="P143" s="663"/>
      <c r="Q143" s="860"/>
      <c r="R143" s="861"/>
      <c r="S143" s="861"/>
      <c r="T143" s="861"/>
      <c r="U143" s="861"/>
      <c r="V143" s="861"/>
      <c r="W143" s="861"/>
      <c r="X143" s="861"/>
      <c r="Y143" s="861"/>
      <c r="Z143" s="861"/>
      <c r="AA143" s="861"/>
      <c r="AB143" s="861"/>
      <c r="AC143" s="663"/>
      <c r="AD143" s="861"/>
      <c r="AE143" s="861"/>
      <c r="AF143" s="861"/>
      <c r="AG143" s="861"/>
      <c r="AH143" s="861"/>
      <c r="AI143" s="861"/>
      <c r="AJ143" s="861"/>
      <c r="AK143" s="861"/>
      <c r="AL143" s="861"/>
      <c r="AM143" s="861"/>
      <c r="AN143" s="861"/>
      <c r="AO143" s="861"/>
      <c r="AP143" s="861"/>
      <c r="AQ143" s="861"/>
      <c r="AR143" s="861"/>
      <c r="AS143" s="861"/>
      <c r="AT143" s="861"/>
      <c r="AU143" s="861"/>
      <c r="AV143" s="861"/>
      <c r="AW143" s="861"/>
      <c r="AX143" s="861"/>
      <c r="AY143" s="861"/>
      <c r="AZ143" s="861"/>
      <c r="BA143" s="861"/>
      <c r="BB143" s="861"/>
      <c r="BC143" s="861"/>
      <c r="BD143" s="860"/>
      <c r="BE143"/>
      <c r="BF143"/>
      <c r="BG143" s="858"/>
      <c r="BH143" s="861"/>
    </row>
    <row r="144" spans="1:60" x14ac:dyDescent="0.2">
      <c r="C144" s="1638"/>
    </row>
  </sheetData>
  <sheetProtection password="D893" sheet="1" objects="1" scenarios="1"/>
  <sortState ref="A141:AU212">
    <sortCondition ref="A141:A212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39">
    <mergeCell ref="BG2:BG3"/>
    <mergeCell ref="A1:C3"/>
    <mergeCell ref="BD1:BD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U2:U3"/>
    <mergeCell ref="Y2:Y3"/>
    <mergeCell ref="K1:L1"/>
    <mergeCell ref="AM2:AM3"/>
    <mergeCell ref="AL1:AO1"/>
    <mergeCell ref="D2:D3"/>
    <mergeCell ref="AK2:AK3"/>
    <mergeCell ref="AG2:AG3"/>
    <mergeCell ref="M1:M2"/>
    <mergeCell ref="R1:Y1"/>
    <mergeCell ref="Z1:AC1"/>
    <mergeCell ref="AD1:AK1"/>
    <mergeCell ref="AN2:AN3"/>
    <mergeCell ref="AO2:AO3"/>
    <mergeCell ref="AA2:AA3"/>
    <mergeCell ref="AB2:AB3"/>
    <mergeCell ref="AC2:AC3"/>
    <mergeCell ref="BB1:BC1"/>
    <mergeCell ref="BB2:BB3"/>
    <mergeCell ref="AP1:AW1"/>
    <mergeCell ref="AX1:BA1"/>
    <mergeCell ref="AS2:AS3"/>
    <mergeCell ref="AW2:AW3"/>
    <mergeCell ref="AY2:AY3"/>
    <mergeCell ref="AZ2:AZ3"/>
    <mergeCell ref="BA2:BA3"/>
  </mergeCells>
  <conditionalFormatting sqref="N138:N140 N143">
    <cfRule type="cellIs" dxfId="69" priority="383" operator="between">
      <formula>0.1</formula>
      <formula>10</formula>
    </cfRule>
  </conditionalFormatting>
  <conditionalFormatting sqref="N8:N41 N84:N100 N43:N77">
    <cfRule type="cellIs" dxfId="68" priority="393" operator="between">
      <formula>0.1</formula>
      <formula>10</formula>
    </cfRule>
  </conditionalFormatting>
  <conditionalFormatting sqref="N132">
    <cfRule type="cellIs" dxfId="67" priority="392" operator="between">
      <formula>0.1</formula>
      <formula>10</formula>
    </cfRule>
  </conditionalFormatting>
  <conditionalFormatting sqref="N78:N83">
    <cfRule type="cellIs" dxfId="66" priority="202" operator="between">
      <formula>0.1</formula>
      <formula>10</formula>
    </cfRule>
  </conditionalFormatting>
  <conditionalFormatting sqref="N106:N110">
    <cfRule type="cellIs" dxfId="65" priority="162" operator="between">
      <formula>0.1</formula>
      <formula>10</formula>
    </cfRule>
  </conditionalFormatting>
  <conditionalFormatting sqref="N101:N105">
    <cfRule type="cellIs" dxfId="64" priority="165" operator="between">
      <formula>0.1</formula>
      <formula>10</formula>
    </cfRule>
  </conditionalFormatting>
  <conditionalFormatting sqref="N111:N115">
    <cfRule type="cellIs" dxfId="63" priority="159" operator="between">
      <formula>0.1</formula>
      <formula>10</formula>
    </cfRule>
  </conditionalFormatting>
  <conditionalFormatting sqref="N116:N120">
    <cfRule type="cellIs" dxfId="62" priority="156" operator="between">
      <formula>0.1</formula>
      <formula>10</formula>
    </cfRule>
  </conditionalFormatting>
  <conditionalFormatting sqref="N121:N125">
    <cfRule type="cellIs" dxfId="61" priority="153" operator="between">
      <formula>0.1</formula>
      <formula>10</formula>
    </cfRule>
  </conditionalFormatting>
  <conditionalFormatting sqref="N126:N130">
    <cfRule type="cellIs" dxfId="60" priority="150" operator="between">
      <formula>0.1</formula>
      <formula>10</formula>
    </cfRule>
  </conditionalFormatting>
  <conditionalFormatting sqref="N133:N137">
    <cfRule type="cellIs" dxfId="59" priority="22" operator="between">
      <formula>0.1</formula>
      <formula>10</formula>
    </cfRule>
  </conditionalFormatting>
  <conditionalFormatting sqref="N42">
    <cfRule type="cellIs" dxfId="58" priority="6" operator="between">
      <formula>0.1</formula>
      <formula>10</formula>
    </cfRule>
  </conditionalFormatting>
  <conditionalFormatting sqref="N131">
    <cfRule type="cellIs" dxfId="57" priority="2" operator="between">
      <formula>0.1</formula>
      <formula>10</formula>
    </cfRule>
  </conditionalFormatting>
  <conditionalFormatting sqref="N7">
    <cfRule type="cellIs" dxfId="56" priority="1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68" firstPageNumber="35" fitToHeight="0" orientation="portrait" r:id="rId2"/>
  <headerFooter alignWithMargins="0">
    <oddHeader>&amp;L&amp;"Arial,Bold"&amp;18&amp;K000000Table 4: FY2022-23 Budget Letter
Level 4 Supplementary Allocations July 2022</oddHeader>
    <oddFooter>&amp;R&amp;P</oddFooter>
  </headerFooter>
  <rowBreaks count="1" manualBreakCount="1">
    <brk id="77" max="55" man="1"/>
  </rowBreaks>
  <colBreaks count="5" manualBreakCount="5">
    <brk id="10" max="1048575" man="1"/>
    <brk id="17" max="216" man="1"/>
    <brk id="29" max="216" man="1"/>
    <brk id="41" max="216" man="1"/>
    <brk id="53" max="21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B28"/>
  <sheetViews>
    <sheetView zoomScaleNormal="100" zoomScaleSheetLayoutView="75" workbookViewId="0">
      <pane xSplit="2" ySplit="6" topLeftCell="C7" activePane="bottomRight" state="frozen"/>
      <selection activeCell="L68" sqref="L68"/>
      <selection pane="topRight" activeCell="L68" sqref="L68"/>
      <selection pane="bottomLeft" activeCell="L68" sqref="L68"/>
      <selection pane="bottomRight" activeCell="C7" sqref="C7"/>
    </sheetView>
  </sheetViews>
  <sheetFormatPr defaultColWidth="8.85546875" defaultRowHeight="12.75" x14ac:dyDescent="0.2"/>
  <cols>
    <col min="1" max="1" width="7.7109375" style="30" bestFit="1" customWidth="1"/>
    <col min="2" max="2" width="20.140625" style="30" customWidth="1"/>
    <col min="3" max="3" width="13.28515625" style="30" customWidth="1"/>
    <col min="4" max="5" width="14.42578125" style="30" customWidth="1"/>
    <col min="6" max="6" width="13.28515625" style="30" customWidth="1"/>
    <col min="7" max="7" width="14.42578125" style="30" customWidth="1"/>
    <col min="8" max="8" width="15.5703125" style="30" customWidth="1"/>
    <col min="9" max="11" width="15.140625" style="30" customWidth="1"/>
    <col min="12" max="12" width="16" style="30" customWidth="1"/>
    <col min="13" max="14" width="14.42578125" style="30" customWidth="1"/>
    <col min="15" max="19" width="14.85546875" style="30" customWidth="1"/>
    <col min="20" max="20" width="17.28515625" style="30" customWidth="1"/>
    <col min="21" max="21" width="13.5703125" style="30" customWidth="1"/>
    <col min="22" max="22" width="15.42578125" style="30" bestFit="1" customWidth="1"/>
    <col min="23" max="23" width="12.28515625" style="30" customWidth="1"/>
    <col min="24" max="27" width="14.85546875" style="30" customWidth="1"/>
    <col min="28" max="28" width="17.28515625" style="30" customWidth="1"/>
    <col min="29" max="16384" width="8.85546875" style="30"/>
  </cols>
  <sheetData>
    <row r="1" spans="1:28" ht="23.45" customHeight="1" x14ac:dyDescent="0.2">
      <c r="A1" s="2067" t="s">
        <v>446</v>
      </c>
      <c r="B1" s="2067"/>
      <c r="C1" s="2071" t="s">
        <v>350</v>
      </c>
      <c r="D1" s="2071"/>
      <c r="E1" s="2071"/>
      <c r="F1" s="2071"/>
      <c r="G1" s="2071"/>
      <c r="H1" s="2071"/>
      <c r="I1" s="2071"/>
      <c r="J1" s="2071"/>
      <c r="K1" s="2071"/>
      <c r="L1" s="2071"/>
      <c r="M1" s="2071"/>
      <c r="N1" s="2072"/>
      <c r="O1" s="2073" t="s">
        <v>350</v>
      </c>
      <c r="P1" s="2071"/>
      <c r="Q1" s="2074"/>
      <c r="R1" s="2074"/>
      <c r="S1" s="2074"/>
      <c r="T1" s="2071"/>
      <c r="U1" s="2071"/>
      <c r="V1" s="2071"/>
      <c r="W1" s="2071"/>
      <c r="X1" s="2071"/>
      <c r="Y1" s="2074"/>
      <c r="Z1" s="2071"/>
      <c r="AA1" s="2075"/>
      <c r="AB1" s="2072"/>
    </row>
    <row r="2" spans="1:28" ht="30" customHeight="1" x14ac:dyDescent="0.2">
      <c r="A2" s="2067"/>
      <c r="B2" s="2067"/>
      <c r="C2" s="267"/>
      <c r="D2" s="267"/>
      <c r="E2" s="268"/>
      <c r="F2" s="26"/>
      <c r="G2" s="26"/>
      <c r="H2" s="26"/>
      <c r="I2" s="2068" t="s">
        <v>242</v>
      </c>
      <c r="J2" s="2069"/>
      <c r="K2" s="2070"/>
      <c r="L2" s="26"/>
      <c r="M2" s="269"/>
      <c r="N2" s="1760"/>
      <c r="O2" s="1948" t="s">
        <v>347</v>
      </c>
      <c r="P2" s="1949"/>
      <c r="Q2" s="1949"/>
      <c r="R2" s="1949"/>
      <c r="S2" s="1950"/>
      <c r="T2" s="269"/>
      <c r="U2" s="269"/>
      <c r="V2" s="269"/>
      <c r="W2" s="269"/>
      <c r="X2" s="1948" t="s">
        <v>349</v>
      </c>
      <c r="Y2" s="1949"/>
      <c r="Z2" s="1949"/>
      <c r="AA2" s="1950"/>
      <c r="AB2" s="270"/>
    </row>
    <row r="3" spans="1:28" ht="134.25" customHeight="1" x14ac:dyDescent="0.2">
      <c r="A3" s="2067"/>
      <c r="B3" s="2067"/>
      <c r="C3" s="1139" t="s">
        <v>1654</v>
      </c>
      <c r="D3" s="1139" t="s">
        <v>1520</v>
      </c>
      <c r="E3" s="1140" t="s">
        <v>1521</v>
      </c>
      <c r="F3" s="1139" t="s">
        <v>1099</v>
      </c>
      <c r="G3" s="1139" t="s">
        <v>348</v>
      </c>
      <c r="H3" s="1140" t="s">
        <v>1070</v>
      </c>
      <c r="I3" s="1141" t="s">
        <v>1692</v>
      </c>
      <c r="J3" s="1141" t="s">
        <v>1693</v>
      </c>
      <c r="K3" s="1141" t="s">
        <v>243</v>
      </c>
      <c r="L3" s="1139" t="s">
        <v>466</v>
      </c>
      <c r="M3" s="1142" t="s">
        <v>1802</v>
      </c>
      <c r="N3" s="1139" t="s">
        <v>1100</v>
      </c>
      <c r="O3" s="1761" t="s">
        <v>1205</v>
      </c>
      <c r="P3" s="1761" t="s">
        <v>1206</v>
      </c>
      <c r="Q3" s="1761" t="s">
        <v>1684</v>
      </c>
      <c r="R3" s="1761" t="s">
        <v>1685</v>
      </c>
      <c r="S3" s="1761" t="s">
        <v>1758</v>
      </c>
      <c r="T3" s="1139" t="s">
        <v>1181</v>
      </c>
      <c r="U3" s="1139" t="s">
        <v>1101</v>
      </c>
      <c r="V3" s="1139" t="s">
        <v>283</v>
      </c>
      <c r="W3" s="1139" t="s">
        <v>1102</v>
      </c>
      <c r="X3" s="1484" t="s">
        <v>1207</v>
      </c>
      <c r="Y3" s="1484" t="s">
        <v>1231</v>
      </c>
      <c r="Z3" s="1484" t="s">
        <v>405</v>
      </c>
      <c r="AA3" s="1484" t="s">
        <v>1760</v>
      </c>
      <c r="AB3" s="1139" t="s">
        <v>832</v>
      </c>
    </row>
    <row r="4" spans="1:28" x14ac:dyDescent="0.2">
      <c r="A4" s="271"/>
      <c r="B4" s="272"/>
      <c r="C4" s="273">
        <v>1</v>
      </c>
      <c r="D4" s="273">
        <f t="shared" ref="D4:G4" si="0">C4+1</f>
        <v>2</v>
      </c>
      <c r="E4" s="273">
        <f t="shared" si="0"/>
        <v>3</v>
      </c>
      <c r="F4" s="273">
        <f t="shared" si="0"/>
        <v>4</v>
      </c>
      <c r="G4" s="273">
        <f t="shared" si="0"/>
        <v>5</v>
      </c>
      <c r="H4" s="273">
        <f t="shared" ref="H4" si="1">G4+1</f>
        <v>6</v>
      </c>
      <c r="I4" s="273">
        <f t="shared" ref="I4" si="2">H4+1</f>
        <v>7</v>
      </c>
      <c r="J4" s="273">
        <f t="shared" ref="J4" si="3">I4+1</f>
        <v>8</v>
      </c>
      <c r="K4" s="273">
        <f t="shared" ref="K4" si="4">J4+1</f>
        <v>9</v>
      </c>
      <c r="L4" s="273">
        <f t="shared" ref="L4" si="5">K4+1</f>
        <v>10</v>
      </c>
      <c r="M4" s="273">
        <f t="shared" ref="M4" si="6">L4+1</f>
        <v>11</v>
      </c>
      <c r="N4" s="273">
        <f t="shared" ref="N4" si="7">M4+1</f>
        <v>12</v>
      </c>
      <c r="O4" s="273">
        <f t="shared" ref="O4" si="8">N4+1</f>
        <v>13</v>
      </c>
      <c r="P4" s="273">
        <f t="shared" ref="P4" si="9">O4+1</f>
        <v>14</v>
      </c>
      <c r="Q4" s="273">
        <f t="shared" ref="Q4" si="10">P4+1</f>
        <v>15</v>
      </c>
      <c r="R4" s="273">
        <f t="shared" ref="R4" si="11">Q4+1</f>
        <v>16</v>
      </c>
      <c r="S4" s="1752"/>
      <c r="T4" s="273">
        <f t="shared" ref="T4" si="12">R4+1</f>
        <v>17</v>
      </c>
      <c r="U4" s="273">
        <f t="shared" ref="U4" si="13">T4+1</f>
        <v>18</v>
      </c>
      <c r="V4" s="273">
        <f t="shared" ref="V4" si="14">U4+1</f>
        <v>19</v>
      </c>
      <c r="W4" s="273">
        <f t="shared" ref="W4" si="15">V4+1</f>
        <v>20</v>
      </c>
      <c r="X4" s="273">
        <f t="shared" ref="X4" si="16">W4+1</f>
        <v>21</v>
      </c>
      <c r="Y4" s="273">
        <f t="shared" ref="Y4" si="17">X4+1</f>
        <v>22</v>
      </c>
      <c r="Z4" s="273">
        <f t="shared" ref="Z4" si="18">Y4+1</f>
        <v>23</v>
      </c>
      <c r="AA4" s="1752"/>
      <c r="AB4" s="273">
        <f>Z4+1</f>
        <v>24</v>
      </c>
    </row>
    <row r="5" spans="1:28" s="491" customFormat="1" ht="22.5" hidden="1" x14ac:dyDescent="0.2">
      <c r="A5" s="767"/>
      <c r="B5" s="767"/>
      <c r="C5" s="645" t="s">
        <v>592</v>
      </c>
      <c r="D5" s="645" t="s">
        <v>592</v>
      </c>
      <c r="E5" s="645" t="s">
        <v>593</v>
      </c>
      <c r="F5" s="743" t="s">
        <v>703</v>
      </c>
      <c r="G5" s="645" t="s">
        <v>593</v>
      </c>
      <c r="H5" s="645" t="s">
        <v>593</v>
      </c>
      <c r="I5" s="645" t="s">
        <v>743</v>
      </c>
      <c r="J5" s="645" t="s">
        <v>743</v>
      </c>
      <c r="K5" s="645" t="s">
        <v>593</v>
      </c>
      <c r="L5" s="645" t="s">
        <v>593</v>
      </c>
      <c r="M5" s="645" t="s">
        <v>744</v>
      </c>
      <c r="N5" s="645" t="s">
        <v>593</v>
      </c>
      <c r="O5" s="645" t="s">
        <v>592</v>
      </c>
      <c r="P5" s="645" t="s">
        <v>592</v>
      </c>
      <c r="Q5" s="1436"/>
      <c r="R5" s="1436"/>
      <c r="S5" s="1753"/>
      <c r="T5" s="645" t="s">
        <v>593</v>
      </c>
      <c r="U5" s="645" t="s">
        <v>831</v>
      </c>
      <c r="V5" s="645" t="s">
        <v>593</v>
      </c>
      <c r="W5" s="645" t="s">
        <v>593</v>
      </c>
      <c r="X5" s="645" t="s">
        <v>592</v>
      </c>
      <c r="Y5" s="645" t="s">
        <v>592</v>
      </c>
      <c r="Z5" s="645" t="s">
        <v>592</v>
      </c>
      <c r="AA5" s="1753"/>
      <c r="AB5" s="645" t="s">
        <v>593</v>
      </c>
    </row>
    <row r="6" spans="1:28" s="491" customFormat="1" ht="33.75" x14ac:dyDescent="0.2">
      <c r="A6" s="767"/>
      <c r="B6" s="767"/>
      <c r="C6" s="645" t="s">
        <v>1468</v>
      </c>
      <c r="D6" s="645" t="s">
        <v>1522</v>
      </c>
      <c r="E6" s="645" t="s">
        <v>740</v>
      </c>
      <c r="F6" s="743" t="s">
        <v>700</v>
      </c>
      <c r="G6" s="645" t="s">
        <v>678</v>
      </c>
      <c r="H6" s="645" t="s">
        <v>1469</v>
      </c>
      <c r="I6" s="642" t="s">
        <v>835</v>
      </c>
      <c r="J6" s="642" t="s">
        <v>836</v>
      </c>
      <c r="K6" s="645" t="s">
        <v>741</v>
      </c>
      <c r="L6" s="645" t="s">
        <v>742</v>
      </c>
      <c r="M6" s="645" t="s">
        <v>744</v>
      </c>
      <c r="N6" s="645" t="s">
        <v>1470</v>
      </c>
      <c r="O6" s="642" t="s">
        <v>1219</v>
      </c>
      <c r="P6" s="642" t="s">
        <v>1220</v>
      </c>
      <c r="Q6" s="1435" t="s">
        <v>1221</v>
      </c>
      <c r="R6" s="1435" t="s">
        <v>1222</v>
      </c>
      <c r="S6" s="1754"/>
      <c r="T6" s="645" t="s">
        <v>1471</v>
      </c>
      <c r="U6" s="645" t="s">
        <v>1478</v>
      </c>
      <c r="V6" s="645" t="s">
        <v>1472</v>
      </c>
      <c r="W6" s="645" t="s">
        <v>1473</v>
      </c>
      <c r="X6" s="642" t="s">
        <v>1228</v>
      </c>
      <c r="Y6" s="642" t="s">
        <v>1229</v>
      </c>
      <c r="Z6" s="642" t="s">
        <v>1230</v>
      </c>
      <c r="AA6" s="1754"/>
      <c r="AB6" s="645" t="s">
        <v>1474</v>
      </c>
    </row>
    <row r="7" spans="1:28" ht="31.5" customHeight="1" x14ac:dyDescent="0.2">
      <c r="A7" s="274">
        <v>318</v>
      </c>
      <c r="B7" s="275" t="s">
        <v>448</v>
      </c>
      <c r="C7" s="276">
        <f>'8_2.1.22 SIS'!BD76</f>
        <v>1451</v>
      </c>
      <c r="D7" s="277">
        <f>'9_Per Pupil Summary'!$Q$75</f>
        <v>4753.1462640520795</v>
      </c>
      <c r="E7" s="277">
        <f>C7*D7</f>
        <v>6896815.2291395674</v>
      </c>
      <c r="F7" s="277">
        <v>605.97</v>
      </c>
      <c r="G7" s="277">
        <f>F7*C7</f>
        <v>879262.47000000009</v>
      </c>
      <c r="H7" s="278">
        <f>ROUND(E7+G7,0)</f>
        <v>7776078</v>
      </c>
      <c r="I7" s="279"/>
      <c r="J7" s="279"/>
      <c r="K7" s="280">
        <f>SUM(I7:J7)</f>
        <v>0</v>
      </c>
      <c r="L7" s="278">
        <f>H7+K7</f>
        <v>7776078</v>
      </c>
      <c r="M7" s="277">
        <v>0</v>
      </c>
      <c r="N7" s="278">
        <f>SUM(L7:M7)</f>
        <v>7776078</v>
      </c>
      <c r="O7" s="281">
        <f>VLOOKUP($A7,'4_Level 4'!$A$7:$BD$142,COLUMN('4_Level 4'!$E:$E),FALSE)</f>
        <v>0</v>
      </c>
      <c r="P7" s="281">
        <f>VLOOKUP($A7,'4_Level 4'!$A$7:$BD$142,COLUMN('4_Level 4'!$Q:$Q),FALSE)</f>
        <v>48650</v>
      </c>
      <c r="Q7" s="1437">
        <f>VLOOKUP($A7,'4_Level 4'!$A$7:$BD$142,COLUMN('4_Level 4'!$AC:$AC),FALSE)</f>
        <v>91404</v>
      </c>
      <c r="R7" s="1437">
        <f>VLOOKUP($A7,'4_Level 4'!$A$7:$BD$142,COLUMN('4_Level 4'!$AO:$AO),FALSE)</f>
        <v>73122</v>
      </c>
      <c r="S7" s="1755">
        <f>VLOOKUP($A7,'4_Level 4'!$A$7:$BD$142,COLUMN('4_Level 4'!$BA:$BA),FALSE)</f>
        <v>137106</v>
      </c>
      <c r="T7" s="278">
        <f>ROUND(SUM(N7:S7),0)</f>
        <v>8126360</v>
      </c>
      <c r="U7" s="279"/>
      <c r="V7" s="279">
        <f>T7-U7</f>
        <v>8126360</v>
      </c>
      <c r="W7" s="278">
        <f>ROUND(V7/W13,0)</f>
        <v>677197</v>
      </c>
      <c r="X7" s="277">
        <f>VLOOKUP($A7,'4_Level 4'!$A$7:$BD$142,COLUMN('4_Level 4'!$J:$J),FALSE)</f>
        <v>0</v>
      </c>
      <c r="Y7" s="277">
        <f>VLOOKUP($A7,'4_Level 4'!$A$7:$BD$142,COLUMN('4_Level 4'!$L:$L),FALSE)</f>
        <v>14641</v>
      </c>
      <c r="Z7" s="277">
        <f>VLOOKUP($A7,'4_Level 4'!$A$7:$BD$142,COLUMN('4_Level 4'!$M:$M),FALSE)</f>
        <v>0</v>
      </c>
      <c r="AA7" s="1757">
        <f>VLOOKUP($A7,'4_Level 4'!$A$7:$BD$142,COLUMN('4_Level 4'!$BC:$BC),FALSE)</f>
        <v>0</v>
      </c>
      <c r="AB7" s="278">
        <f>T7+X7+Y7+Z7+AA7</f>
        <v>8141001</v>
      </c>
    </row>
    <row r="8" spans="1:28" ht="31.5" customHeight="1" x14ac:dyDescent="0.2">
      <c r="A8" s="282">
        <v>319</v>
      </c>
      <c r="B8" s="283" t="s">
        <v>447</v>
      </c>
      <c r="C8" s="276">
        <f>'8_2.1.22 SIS'!BE76</f>
        <v>683</v>
      </c>
      <c r="D8" s="277">
        <f>'9_Per Pupil Summary'!$Q$75</f>
        <v>4753.1462640520795</v>
      </c>
      <c r="E8" s="277">
        <f>C8*D8</f>
        <v>3246398.8983475701</v>
      </c>
      <c r="F8" s="277">
        <v>699.9</v>
      </c>
      <c r="G8" s="277">
        <f>F8*C8</f>
        <v>478031.7</v>
      </c>
      <c r="H8" s="278">
        <f>ROUND(E8+G8,0)</f>
        <v>3724431</v>
      </c>
      <c r="I8" s="279"/>
      <c r="J8" s="279"/>
      <c r="K8" s="280">
        <f>SUM(I8:J8)</f>
        <v>0</v>
      </c>
      <c r="L8" s="278">
        <f>H8+K8</f>
        <v>3724431</v>
      </c>
      <c r="M8" s="277">
        <v>-5362</v>
      </c>
      <c r="N8" s="278">
        <f>SUM(L8:M8)</f>
        <v>3719069</v>
      </c>
      <c r="O8" s="281">
        <f>VLOOKUP($A8,'4_Level 4'!$A$7:$BD$142,COLUMN('4_Level 4'!$E:$E),FALSE)</f>
        <v>0</v>
      </c>
      <c r="P8" s="281">
        <f>VLOOKUP($A8,'4_Level 4'!$A$7:$BD$142,COLUMN('4_Level 4'!$Q:$Q),FALSE)</f>
        <v>23520</v>
      </c>
      <c r="Q8" s="1437">
        <f>VLOOKUP($A8,'4_Level 4'!$A$7:$BD$142,COLUMN('4_Level 4'!$AC:$AC),FALSE)</f>
        <v>36275</v>
      </c>
      <c r="R8" s="1437">
        <f>VLOOKUP($A8,'4_Level 4'!$A$7:$BD$142,COLUMN('4_Level 4'!$AO:$AO),FALSE)</f>
        <v>29019</v>
      </c>
      <c r="S8" s="1755">
        <f>VLOOKUP($A8,'4_Level 4'!$A$7:$BD$142,COLUMN('4_Level 4'!$BA:$BA),FALSE)</f>
        <v>54413</v>
      </c>
      <c r="T8" s="278">
        <f>ROUND(SUM(N8:S8),0)</f>
        <v>3862296</v>
      </c>
      <c r="U8" s="279"/>
      <c r="V8" s="279">
        <f>T8-U8</f>
        <v>3862296</v>
      </c>
      <c r="W8" s="278">
        <f>ROUND(V8/W13,0)</f>
        <v>321858</v>
      </c>
      <c r="X8" s="277">
        <f>VLOOKUP($A8,'4_Level 4'!$A$7:$BD$142,COLUMN('4_Level 4'!$J:$J),FALSE)</f>
        <v>0</v>
      </c>
      <c r="Y8" s="277">
        <f>VLOOKUP($A8,'4_Level 4'!$A$7:$BD$142,COLUMN('4_Level 4'!$L:$L),FALSE)</f>
        <v>10000</v>
      </c>
      <c r="Z8" s="277">
        <f>VLOOKUP($A8,'4_Level 4'!$A$7:$BD$142,COLUMN('4_Level 4'!$M:$M),FALSE)</f>
        <v>0</v>
      </c>
      <c r="AA8" s="1757">
        <f>VLOOKUP($A8,'4_Level 4'!$A$7:$BD$142,COLUMN('4_Level 4'!$BC:$BC),FALSE)</f>
        <v>0</v>
      </c>
      <c r="AB8" s="278">
        <f>T8+X8+Y8+Z8+AA8</f>
        <v>3872296</v>
      </c>
    </row>
    <row r="9" spans="1:28" s="105" customFormat="1" ht="31.5" customHeight="1" thickBot="1" x14ac:dyDescent="0.25">
      <c r="A9" s="284"/>
      <c r="B9" s="284" t="s">
        <v>85</v>
      </c>
      <c r="C9" s="285">
        <f>SUM(C7:C8)</f>
        <v>2134</v>
      </c>
      <c r="D9" s="106"/>
      <c r="E9" s="107">
        <f>SUM(E7:E8)</f>
        <v>10143214.127487138</v>
      </c>
      <c r="F9" s="107"/>
      <c r="G9" s="107">
        <f t="shared" ref="G9:AB9" si="19">SUM(G7:G8)</f>
        <v>1357294.1700000002</v>
      </c>
      <c r="H9" s="108">
        <f t="shared" si="19"/>
        <v>11500509</v>
      </c>
      <c r="I9" s="109">
        <f t="shared" si="19"/>
        <v>0</v>
      </c>
      <c r="J9" s="109">
        <f t="shared" si="19"/>
        <v>0</v>
      </c>
      <c r="K9" s="110">
        <f t="shared" si="19"/>
        <v>0</v>
      </c>
      <c r="L9" s="108">
        <f t="shared" si="19"/>
        <v>11500509</v>
      </c>
      <c r="M9" s="107">
        <f>SUM(M7:M8)</f>
        <v>-5362</v>
      </c>
      <c r="N9" s="108">
        <f t="shared" si="19"/>
        <v>11495147</v>
      </c>
      <c r="O9" s="286">
        <f t="shared" si="19"/>
        <v>0</v>
      </c>
      <c r="P9" s="286">
        <f t="shared" si="19"/>
        <v>72170</v>
      </c>
      <c r="Q9" s="286">
        <f t="shared" si="19"/>
        <v>127679</v>
      </c>
      <c r="R9" s="286">
        <f t="shared" si="19"/>
        <v>102141</v>
      </c>
      <c r="S9" s="1756">
        <f>SUM(S7:S8)</f>
        <v>191519</v>
      </c>
      <c r="T9" s="108">
        <f t="shared" si="19"/>
        <v>11988656</v>
      </c>
      <c r="U9" s="109">
        <f t="shared" si="19"/>
        <v>0</v>
      </c>
      <c r="V9" s="109">
        <f t="shared" si="19"/>
        <v>11988656</v>
      </c>
      <c r="W9" s="108">
        <f t="shared" si="19"/>
        <v>999055</v>
      </c>
      <c r="X9" s="107">
        <f t="shared" si="19"/>
        <v>0</v>
      </c>
      <c r="Y9" s="107">
        <f>SUM(Y7:Y8)</f>
        <v>24641</v>
      </c>
      <c r="Z9" s="107">
        <f t="shared" si="19"/>
        <v>0</v>
      </c>
      <c r="AA9" s="1758">
        <f>SUM(AA7:AA8)</f>
        <v>0</v>
      </c>
      <c r="AB9" s="108">
        <f t="shared" si="19"/>
        <v>12013297</v>
      </c>
    </row>
    <row r="10" spans="1:28" s="105" customFormat="1" ht="31.5" customHeight="1" thickTop="1" thickBot="1" x14ac:dyDescent="0.25">
      <c r="A10" s="284"/>
      <c r="B10" s="284"/>
      <c r="C10" s="285"/>
      <c r="D10" s="106"/>
      <c r="E10" s="107"/>
      <c r="F10" s="107"/>
      <c r="G10" s="107"/>
      <c r="H10" s="108"/>
      <c r="I10" s="109"/>
      <c r="J10" s="109"/>
      <c r="K10" s="110"/>
      <c r="L10" s="108"/>
      <c r="M10" s="107"/>
      <c r="N10" s="108"/>
      <c r="O10" s="286"/>
      <c r="P10" s="286"/>
      <c r="Q10" s="286"/>
      <c r="R10" s="286"/>
      <c r="S10" s="1756"/>
      <c r="T10" s="108"/>
      <c r="U10" s="109"/>
      <c r="V10" s="109"/>
      <c r="W10" s="108"/>
      <c r="X10" s="107"/>
      <c r="Y10" s="107"/>
      <c r="Z10" s="107"/>
      <c r="AA10" s="1758"/>
      <c r="AB10" s="108"/>
    </row>
    <row r="11" spans="1:28" ht="13.5" thickTop="1" x14ac:dyDescent="0.2">
      <c r="B11" s="1685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89"/>
      <c r="AB11" s="389"/>
    </row>
    <row r="12" spans="1:28" x14ac:dyDescent="0.2">
      <c r="B12" s="100"/>
    </row>
    <row r="13" spans="1:28" x14ac:dyDescent="0.2">
      <c r="W13" s="30">
        <v>12</v>
      </c>
    </row>
    <row r="16" spans="1:28" x14ac:dyDescent="0.2">
      <c r="R16" s="100"/>
      <c r="S16" s="1759"/>
    </row>
    <row r="17" spans="18:26" x14ac:dyDescent="0.2">
      <c r="R17" s="100"/>
      <c r="S17" s="100"/>
      <c r="Z17" s="100"/>
    </row>
    <row r="18" spans="18:26" x14ac:dyDescent="0.2">
      <c r="S18" s="100"/>
    </row>
    <row r="28" spans="18:26" x14ac:dyDescent="0.2">
      <c r="Y28" s="389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I2:K2"/>
    <mergeCell ref="C1:N1"/>
    <mergeCell ref="O1:AB1"/>
    <mergeCell ref="O2:S2"/>
    <mergeCell ref="X2:AA2"/>
  </mergeCells>
  <phoneticPr fontId="0" type="noConversion"/>
  <printOptions horizontalCentered="1"/>
  <pageMargins left="0.25" right="0.25" top="0.95" bottom="0.5" header="0.25" footer="0.25"/>
  <pageSetup paperSize="5" scale="75" firstPageNumber="3" orientation="landscape" r:id="rId2"/>
  <headerFooter alignWithMargins="0">
    <oddHeader xml:space="preserve">&amp;L&amp;"Arial,Bold"&amp;20&amp;K000000FY2022-23 Budget Letter
July 2022&amp;R
</oddHeader>
    <oddFooter>&amp;R&amp;P</oddFooter>
  </headerFooter>
  <colBreaks count="1" manualBreakCount="1">
    <brk id="14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17"/>
  <sheetViews>
    <sheetView view="pageBreakPreview" zoomScaleNormal="100" zoomScaleSheetLayoutView="100" workbookViewId="0">
      <pane xSplit="2" ySplit="6" topLeftCell="R7" activePane="bottomRight" state="frozen"/>
      <selection activeCell="L68" sqref="L68"/>
      <selection pane="topRight" activeCell="L68" sqref="L68"/>
      <selection pane="bottomLeft" activeCell="L68" sqref="L68"/>
      <selection pane="bottomRight" activeCell="T14" sqref="T14"/>
    </sheetView>
  </sheetViews>
  <sheetFormatPr defaultColWidth="8.85546875" defaultRowHeight="12.75" x14ac:dyDescent="0.2"/>
  <cols>
    <col min="1" max="1" width="7" style="28" bestFit="1" customWidth="1"/>
    <col min="2" max="2" width="23.28515625" style="28" customWidth="1"/>
    <col min="3" max="3" width="12.140625" style="28" bestFit="1" customWidth="1"/>
    <col min="4" max="4" width="6.42578125" style="28" customWidth="1"/>
    <col min="5" max="5" width="16.5703125" style="28" customWidth="1"/>
    <col min="6" max="6" width="7.28515625" style="28" customWidth="1"/>
    <col min="7" max="7" width="14" style="28" customWidth="1"/>
    <col min="8" max="8" width="10.28515625" style="28" customWidth="1"/>
    <col min="9" max="9" width="6.42578125" style="28" customWidth="1"/>
    <col min="10" max="10" width="15.85546875" style="28" customWidth="1"/>
    <col min="11" max="11" width="10.28515625" style="28" customWidth="1"/>
    <col min="12" max="12" width="6.42578125" style="28" customWidth="1"/>
    <col min="13" max="13" width="11.28515625" style="28" customWidth="1"/>
    <col min="14" max="14" width="10.28515625" style="28" customWidth="1"/>
    <col min="15" max="15" width="6.42578125" style="28" customWidth="1"/>
    <col min="16" max="16" width="14.7109375" style="28" customWidth="1"/>
    <col min="17" max="17" width="10.28515625" style="28" customWidth="1"/>
    <col min="18" max="18" width="6.42578125" style="28" customWidth="1"/>
    <col min="19" max="19" width="11.28515625" style="28" customWidth="1"/>
    <col min="20" max="20" width="16.85546875" style="28" customWidth="1"/>
    <col min="21" max="22" width="14" style="28" customWidth="1"/>
    <col min="23" max="23" width="13.28515625" style="28" customWidth="1"/>
    <col min="24" max="24" width="16.140625" style="28" bestFit="1" customWidth="1"/>
    <col min="25" max="25" width="12.85546875" style="28" bestFit="1" customWidth="1"/>
    <col min="26" max="26" width="15.7109375" style="28" bestFit="1" customWidth="1"/>
    <col min="27" max="27" width="14.28515625" style="28" customWidth="1"/>
    <col min="28" max="28" width="16.7109375" style="28" bestFit="1" customWidth="1"/>
    <col min="29" max="29" width="16.140625" style="28" bestFit="1" customWidth="1"/>
    <col min="30" max="30" width="13" style="28" customWidth="1"/>
    <col min="31" max="31" width="16.140625" style="28" bestFit="1" customWidth="1"/>
    <col min="32" max="32" width="14.5703125" style="28" bestFit="1" customWidth="1"/>
    <col min="33" max="33" width="12.85546875" style="28" bestFit="1" customWidth="1"/>
    <col min="34" max="34" width="16.28515625" style="28" customWidth="1"/>
    <col min="35" max="16384" width="8.85546875" style="28"/>
  </cols>
  <sheetData>
    <row r="1" spans="1:34" ht="19.899999999999999" customHeight="1" x14ac:dyDescent="0.2">
      <c r="A1" s="2087" t="s">
        <v>1801</v>
      </c>
      <c r="B1" s="2088"/>
      <c r="C1" s="2083" t="s">
        <v>350</v>
      </c>
      <c r="D1" s="2084"/>
      <c r="E1" s="2084"/>
      <c r="F1" s="2084"/>
      <c r="G1" s="2084"/>
      <c r="H1" s="2084"/>
      <c r="I1" s="2084"/>
      <c r="J1" s="2084"/>
      <c r="K1" s="2084"/>
      <c r="L1" s="2084"/>
      <c r="M1" s="2084"/>
      <c r="N1" s="2084"/>
      <c r="O1" s="2084"/>
      <c r="P1" s="2084"/>
      <c r="Q1" s="2084"/>
      <c r="R1" s="2084"/>
      <c r="S1" s="2084"/>
      <c r="T1" s="2085"/>
      <c r="U1" s="2083" t="s">
        <v>350</v>
      </c>
      <c r="V1" s="2084"/>
      <c r="W1" s="2084"/>
      <c r="X1" s="2084"/>
      <c r="Y1" s="2084"/>
      <c r="Z1" s="2084"/>
      <c r="AA1" s="2084"/>
      <c r="AB1" s="2084"/>
      <c r="AC1" s="2084"/>
      <c r="AD1" s="2084"/>
      <c r="AE1" s="2084"/>
      <c r="AF1" s="2084"/>
      <c r="AG1" s="2084"/>
      <c r="AH1" s="2085"/>
    </row>
    <row r="2" spans="1:34" ht="42" customHeight="1" x14ac:dyDescent="0.2">
      <c r="A2" s="2089"/>
      <c r="B2" s="2090"/>
      <c r="C2" s="1926" t="s">
        <v>1655</v>
      </c>
      <c r="D2" s="1921" t="s">
        <v>1580</v>
      </c>
      <c r="E2" s="2079"/>
      <c r="F2" s="2079"/>
      <c r="G2" s="2080"/>
      <c r="H2" s="1921" t="s">
        <v>844</v>
      </c>
      <c r="I2" s="2078"/>
      <c r="J2" s="1922"/>
      <c r="K2" s="1921" t="s">
        <v>841</v>
      </c>
      <c r="L2" s="2078"/>
      <c r="M2" s="1922"/>
      <c r="N2" s="1921" t="s">
        <v>842</v>
      </c>
      <c r="O2" s="2078"/>
      <c r="P2" s="1922"/>
      <c r="Q2" s="1921" t="s">
        <v>843</v>
      </c>
      <c r="R2" s="2078"/>
      <c r="S2" s="1922"/>
      <c r="T2" s="1926" t="s">
        <v>465</v>
      </c>
      <c r="U2" s="2086" t="s">
        <v>242</v>
      </c>
      <c r="V2" s="2086"/>
      <c r="W2" s="2086"/>
      <c r="X2" s="1926" t="s">
        <v>466</v>
      </c>
      <c r="Y2" s="2076" t="s">
        <v>1103</v>
      </c>
      <c r="Z2" s="2076" t="s">
        <v>467</v>
      </c>
      <c r="AA2" s="1912" t="s">
        <v>1798</v>
      </c>
      <c r="AB2" s="2081" t="s">
        <v>1256</v>
      </c>
      <c r="AC2" s="2076" t="s">
        <v>823</v>
      </c>
      <c r="AD2" s="2076" t="s">
        <v>1101</v>
      </c>
      <c r="AE2" s="2076" t="s">
        <v>283</v>
      </c>
      <c r="AF2" s="2076" t="s">
        <v>401</v>
      </c>
      <c r="AG2" s="2081" t="s">
        <v>1266</v>
      </c>
      <c r="AH2" s="2076" t="s">
        <v>468</v>
      </c>
    </row>
    <row r="3" spans="1:34" ht="113.45" customHeight="1" x14ac:dyDescent="0.2">
      <c r="A3" s="2091"/>
      <c r="B3" s="2092"/>
      <c r="C3" s="2093"/>
      <c r="D3" s="693" t="s">
        <v>424</v>
      </c>
      <c r="E3" s="693" t="s">
        <v>558</v>
      </c>
      <c r="F3" s="693" t="s">
        <v>424</v>
      </c>
      <c r="G3" s="693" t="s">
        <v>557</v>
      </c>
      <c r="H3" s="693" t="s">
        <v>1656</v>
      </c>
      <c r="I3" s="693" t="s">
        <v>424</v>
      </c>
      <c r="J3" s="693" t="s">
        <v>364</v>
      </c>
      <c r="K3" s="693" t="s">
        <v>1657</v>
      </c>
      <c r="L3" s="693" t="s">
        <v>424</v>
      </c>
      <c r="M3" s="693" t="s">
        <v>364</v>
      </c>
      <c r="N3" s="693" t="s">
        <v>1658</v>
      </c>
      <c r="O3" s="693" t="s">
        <v>424</v>
      </c>
      <c r="P3" s="693" t="s">
        <v>364</v>
      </c>
      <c r="Q3" s="693" t="s">
        <v>1658</v>
      </c>
      <c r="R3" s="693" t="s">
        <v>424</v>
      </c>
      <c r="S3" s="693" t="s">
        <v>364</v>
      </c>
      <c r="T3" s="1926"/>
      <c r="U3" s="579" t="s">
        <v>1692</v>
      </c>
      <c r="V3" s="579" t="s">
        <v>1693</v>
      </c>
      <c r="W3" s="579" t="s">
        <v>243</v>
      </c>
      <c r="X3" s="1926"/>
      <c r="Y3" s="2077"/>
      <c r="Z3" s="2077"/>
      <c r="AA3" s="1912"/>
      <c r="AB3" s="2082"/>
      <c r="AC3" s="2077"/>
      <c r="AD3" s="2077"/>
      <c r="AE3" s="2077"/>
      <c r="AF3" s="2077"/>
      <c r="AG3" s="2082"/>
      <c r="AH3" s="2077"/>
    </row>
    <row r="4" spans="1:34" ht="14.25" customHeight="1" x14ac:dyDescent="0.2">
      <c r="A4" s="195"/>
      <c r="B4" s="196"/>
      <c r="C4" s="197">
        <v>1</v>
      </c>
      <c r="D4" s="197">
        <f t="shared" ref="D4:AA4" si="0">C4+1</f>
        <v>2</v>
      </c>
      <c r="E4" s="197">
        <f t="shared" si="0"/>
        <v>3</v>
      </c>
      <c r="F4" s="197">
        <f>E4+1</f>
        <v>4</v>
      </c>
      <c r="G4" s="197">
        <f>F4+1</f>
        <v>5</v>
      </c>
      <c r="H4" s="197">
        <f>G4+1</f>
        <v>6</v>
      </c>
      <c r="I4" s="197">
        <f>H4+1</f>
        <v>7</v>
      </c>
      <c r="J4" s="197">
        <f t="shared" si="0"/>
        <v>8</v>
      </c>
      <c r="K4" s="197">
        <f t="shared" si="0"/>
        <v>9</v>
      </c>
      <c r="L4" s="197">
        <f t="shared" si="0"/>
        <v>10</v>
      </c>
      <c r="M4" s="197">
        <f t="shared" si="0"/>
        <v>11</v>
      </c>
      <c r="N4" s="197">
        <f t="shared" si="0"/>
        <v>12</v>
      </c>
      <c r="O4" s="197">
        <f t="shared" si="0"/>
        <v>13</v>
      </c>
      <c r="P4" s="197">
        <f t="shared" si="0"/>
        <v>14</v>
      </c>
      <c r="Q4" s="197">
        <f t="shared" si="0"/>
        <v>15</v>
      </c>
      <c r="R4" s="197">
        <f t="shared" si="0"/>
        <v>16</v>
      </c>
      <c r="S4" s="197">
        <f t="shared" si="0"/>
        <v>17</v>
      </c>
      <c r="T4" s="197">
        <f>S4+1</f>
        <v>18</v>
      </c>
      <c r="U4" s="197">
        <f>T4+1</f>
        <v>19</v>
      </c>
      <c r="V4" s="197">
        <f>U4+1</f>
        <v>20</v>
      </c>
      <c r="W4" s="197">
        <f t="shared" si="0"/>
        <v>21</v>
      </c>
      <c r="X4" s="197">
        <f t="shared" si="0"/>
        <v>22</v>
      </c>
      <c r="Y4" s="197">
        <f t="shared" si="0"/>
        <v>23</v>
      </c>
      <c r="Z4" s="197">
        <f t="shared" si="0"/>
        <v>24</v>
      </c>
      <c r="AA4" s="197">
        <f t="shared" si="0"/>
        <v>25</v>
      </c>
      <c r="AB4" s="197" t="s">
        <v>746</v>
      </c>
      <c r="AC4" s="197">
        <v>26</v>
      </c>
      <c r="AD4" s="197">
        <f>AC4+1</f>
        <v>27</v>
      </c>
      <c r="AE4" s="197">
        <f>AD4+1</f>
        <v>28</v>
      </c>
      <c r="AF4" s="197">
        <f>AE4+1</f>
        <v>29</v>
      </c>
      <c r="AG4" s="197" t="s">
        <v>747</v>
      </c>
      <c r="AH4" s="197">
        <v>30</v>
      </c>
    </row>
    <row r="5" spans="1:34" s="771" customFormat="1" ht="11.25" hidden="1" x14ac:dyDescent="0.2">
      <c r="A5" s="772"/>
      <c r="B5" s="773"/>
      <c r="C5" s="770" t="s">
        <v>592</v>
      </c>
      <c r="D5" s="770"/>
      <c r="E5" s="770" t="s">
        <v>592</v>
      </c>
      <c r="F5" s="770"/>
      <c r="G5" s="770" t="s">
        <v>592</v>
      </c>
      <c r="H5" s="770" t="s">
        <v>592</v>
      </c>
      <c r="I5" s="770"/>
      <c r="J5" s="770" t="s">
        <v>592</v>
      </c>
      <c r="K5" s="770" t="s">
        <v>592</v>
      </c>
      <c r="L5" s="770"/>
      <c r="M5" s="770" t="s">
        <v>592</v>
      </c>
      <c r="N5" s="770" t="s">
        <v>592</v>
      </c>
      <c r="O5" s="770"/>
      <c r="P5" s="770" t="s">
        <v>592</v>
      </c>
      <c r="Q5" s="770" t="s">
        <v>592</v>
      </c>
      <c r="R5" s="770"/>
      <c r="S5" s="770" t="s">
        <v>592</v>
      </c>
      <c r="T5" s="888"/>
      <c r="U5" s="770" t="s">
        <v>592</v>
      </c>
      <c r="V5" s="770" t="s">
        <v>592</v>
      </c>
      <c r="W5" s="770" t="s">
        <v>592</v>
      </c>
      <c r="X5" s="770" t="s">
        <v>592</v>
      </c>
      <c r="Y5" s="770" t="s">
        <v>592</v>
      </c>
      <c r="Z5" s="770" t="s">
        <v>592</v>
      </c>
      <c r="AA5" s="770" t="s">
        <v>592</v>
      </c>
      <c r="AB5" s="770" t="s">
        <v>592</v>
      </c>
      <c r="AC5" s="770" t="s">
        <v>592</v>
      </c>
      <c r="AD5" s="770" t="s">
        <v>592</v>
      </c>
      <c r="AE5" s="770" t="s">
        <v>592</v>
      </c>
      <c r="AF5" s="770" t="s">
        <v>592</v>
      </c>
      <c r="AG5" s="770" t="s">
        <v>592</v>
      </c>
      <c r="AH5" s="770" t="s">
        <v>592</v>
      </c>
    </row>
    <row r="6" spans="1:34" s="771" customFormat="1" ht="45" x14ac:dyDescent="0.2">
      <c r="A6" s="768"/>
      <c r="B6" s="769"/>
      <c r="C6" s="770" t="s">
        <v>739</v>
      </c>
      <c r="D6" s="770" t="s">
        <v>1143</v>
      </c>
      <c r="E6" s="770" t="s">
        <v>740</v>
      </c>
      <c r="F6" s="770" t="s">
        <v>700</v>
      </c>
      <c r="G6" s="770" t="s">
        <v>678</v>
      </c>
      <c r="H6" s="770" t="s">
        <v>845</v>
      </c>
      <c r="I6" s="770" t="s">
        <v>1144</v>
      </c>
      <c r="J6" s="770" t="s">
        <v>748</v>
      </c>
      <c r="K6" s="770" t="s">
        <v>846</v>
      </c>
      <c r="L6" s="770" t="s">
        <v>1145</v>
      </c>
      <c r="M6" s="770" t="s">
        <v>749</v>
      </c>
      <c r="N6" s="770" t="s">
        <v>847</v>
      </c>
      <c r="O6" s="770" t="s">
        <v>1146</v>
      </c>
      <c r="P6" s="770" t="s">
        <v>750</v>
      </c>
      <c r="Q6" s="770" t="s">
        <v>848</v>
      </c>
      <c r="R6" s="770" t="s">
        <v>1147</v>
      </c>
      <c r="S6" s="770" t="s">
        <v>751</v>
      </c>
      <c r="T6" s="770" t="s">
        <v>752</v>
      </c>
      <c r="U6" s="770" t="s">
        <v>833</v>
      </c>
      <c r="V6" s="770" t="s">
        <v>834</v>
      </c>
      <c r="W6" s="770" t="s">
        <v>753</v>
      </c>
      <c r="X6" s="770" t="s">
        <v>754</v>
      </c>
      <c r="Y6" s="770" t="s">
        <v>755</v>
      </c>
      <c r="Z6" s="770" t="s">
        <v>756</v>
      </c>
      <c r="AA6" s="770" t="s">
        <v>744</v>
      </c>
      <c r="AB6" s="770" t="s">
        <v>1475</v>
      </c>
      <c r="AC6" s="770" t="s">
        <v>865</v>
      </c>
      <c r="AD6" s="770" t="s">
        <v>1479</v>
      </c>
      <c r="AE6" s="770" t="s">
        <v>757</v>
      </c>
      <c r="AF6" s="770" t="s">
        <v>849</v>
      </c>
      <c r="AG6" s="770" t="s">
        <v>1476</v>
      </c>
      <c r="AH6" s="770" t="s">
        <v>866</v>
      </c>
    </row>
    <row r="7" spans="1:34" s="30" customFormat="1" ht="26.25" customHeight="1" x14ac:dyDescent="0.2">
      <c r="A7" s="423">
        <v>321001</v>
      </c>
      <c r="B7" s="207" t="s">
        <v>379</v>
      </c>
      <c r="C7" s="208">
        <f>'5A2A_NewVision'!$C$87</f>
        <v>202</v>
      </c>
      <c r="D7" s="209"/>
      <c r="E7" s="210">
        <f>'5A2A_NewVision'!$E$87</f>
        <v>1885957.1931475396</v>
      </c>
      <c r="F7" s="210"/>
      <c r="G7" s="210">
        <f>'5A2A_NewVision'!$G$87</f>
        <v>144692.59999999998</v>
      </c>
      <c r="H7" s="211">
        <f>'5A2A_NewVision'!$H$87</f>
        <v>171</v>
      </c>
      <c r="I7" s="209"/>
      <c r="J7" s="210">
        <f>'5A2A_NewVision'!$J$87</f>
        <v>106626.06274746242</v>
      </c>
      <c r="K7" s="211">
        <f>'5A2A_NewVision'!$K$87</f>
        <v>23</v>
      </c>
      <c r="L7" s="209"/>
      <c r="M7" s="210">
        <f>'5A2A_NewVision'!$M$87</f>
        <v>3914.0947319337997</v>
      </c>
      <c r="N7" s="211">
        <f>'5A2A_NewVision'!$N$87</f>
        <v>34</v>
      </c>
      <c r="O7" s="209"/>
      <c r="P7" s="210">
        <f>'5A2A_NewVision'!$P$87</f>
        <v>144073.2700661401</v>
      </c>
      <c r="Q7" s="211">
        <f>'5A2A_NewVision'!$Q$87</f>
        <v>0</v>
      </c>
      <c r="R7" s="209"/>
      <c r="S7" s="210">
        <f>'5A2A_NewVision'!$S$87</f>
        <v>0</v>
      </c>
      <c r="T7" s="1004">
        <f>'5A2A_NewVision'!$T$87</f>
        <v>2285262</v>
      </c>
      <c r="U7" s="209">
        <f>'5A2A_NewVision'!$U$87</f>
        <v>0</v>
      </c>
      <c r="V7" s="209">
        <f>'5A2A_NewVision'!$V$87</f>
        <v>0</v>
      </c>
      <c r="W7" s="213">
        <f>'5A2A_NewVision'!$W$87</f>
        <v>0</v>
      </c>
      <c r="X7" s="212">
        <f>'5A2A_NewVision'!$X$87</f>
        <v>2285262</v>
      </c>
      <c r="Y7" s="210">
        <f>'5A2A_NewVision'!$Y$87</f>
        <v>-5714</v>
      </c>
      <c r="Z7" s="212">
        <f>'5A2A_NewVision'!$Z$87</f>
        <v>2279548</v>
      </c>
      <c r="AA7" s="209">
        <f>'5A2A_NewVision'!$AA$87</f>
        <v>0</v>
      </c>
      <c r="AB7" s="223">
        <f>'5A2A_NewVision'!$AB$78+'5A2A_NewVision'!$AB$82+'5A2A_NewVision'!$AB$84+'5A2A_NewVision'!$AB$85+'5A2A_NewVision'!AB86</f>
        <v>0</v>
      </c>
      <c r="AC7" s="212">
        <f>'5A2A_NewVision'!$AB$87</f>
        <v>2366404</v>
      </c>
      <c r="AD7" s="209">
        <f>'5A2A_NewVision'!$AC$87</f>
        <v>0</v>
      </c>
      <c r="AE7" s="209">
        <f>'5A2A_NewVision'!$AD$87</f>
        <v>2366404</v>
      </c>
      <c r="AF7" s="212">
        <f>'5A2A_NewVision'!$AE$87</f>
        <v>197200</v>
      </c>
      <c r="AG7" s="223">
        <f>'5A2A_NewVision'!$AF$79+'5A2A_NewVision'!$AF$80+'5A2A_NewVision'!$AF$81+'5A2A_NewVision'!AF83</f>
        <v>0</v>
      </c>
      <c r="AH7" s="212">
        <f>'5A2A_NewVision'!$AF$87</f>
        <v>2366404</v>
      </c>
    </row>
    <row r="8" spans="1:34" s="30" customFormat="1" ht="26.25" customHeight="1" x14ac:dyDescent="0.2">
      <c r="A8" s="424">
        <v>329001</v>
      </c>
      <c r="B8" s="224" t="s">
        <v>380</v>
      </c>
      <c r="C8" s="225">
        <f>'5A2B_Glencoe'!$C$87</f>
        <v>393</v>
      </c>
      <c r="D8" s="226"/>
      <c r="E8" s="227">
        <f>'5A2B_Glencoe'!$E$87</f>
        <v>3669014.202963776</v>
      </c>
      <c r="F8" s="227"/>
      <c r="G8" s="227">
        <f>'5A2B_Glencoe'!$G$87</f>
        <v>235171.20000000001</v>
      </c>
      <c r="H8" s="228">
        <f>'5A2B_Glencoe'!$H$87</f>
        <v>278</v>
      </c>
      <c r="I8" s="226"/>
      <c r="J8" s="227">
        <f>'5A2B_Glencoe'!$J$87</f>
        <v>173758.70657716785</v>
      </c>
      <c r="K8" s="228">
        <f>'5A2B_Glencoe'!$K$87</f>
        <v>96</v>
      </c>
      <c r="L8" s="226"/>
      <c r="M8" s="227">
        <f>'5A2B_Glencoe'!$M$87</f>
        <v>16341.569184833368</v>
      </c>
      <c r="N8" s="228">
        <f>'5A2B_Glencoe'!$N$87</f>
        <v>35</v>
      </c>
      <c r="O8" s="226"/>
      <c r="P8" s="227">
        <f>'5A2B_Glencoe'!$P$87</f>
        <v>149327.79079476674</v>
      </c>
      <c r="Q8" s="228">
        <f>'5A2B_Glencoe'!$Q$87</f>
        <v>1</v>
      </c>
      <c r="R8" s="226"/>
      <c r="S8" s="227">
        <f>'5A2B_Glencoe'!$S$87</f>
        <v>1688.0154480324272</v>
      </c>
      <c r="T8" s="889">
        <f>'5A2B_Glencoe'!$T$87</f>
        <v>4245302</v>
      </c>
      <c r="U8" s="226">
        <f>'5A2B_Glencoe'!$U$87</f>
        <v>0</v>
      </c>
      <c r="V8" s="226">
        <f>'5A2B_Glencoe'!$V$87</f>
        <v>0</v>
      </c>
      <c r="W8" s="230">
        <f>'5A2B_Glencoe'!$W$87</f>
        <v>0</v>
      </c>
      <c r="X8" s="229">
        <f>'5A2B_Glencoe'!$X$87</f>
        <v>4245302</v>
      </c>
      <c r="Y8" s="227">
        <f>'5A2B_Glencoe'!$Y$87</f>
        <v>-10613</v>
      </c>
      <c r="Z8" s="229">
        <f>'5A2B_Glencoe'!$Z$87</f>
        <v>4234689</v>
      </c>
      <c r="AA8" s="226">
        <f>'5A2B_Glencoe'!$AA$87</f>
        <v>0</v>
      </c>
      <c r="AB8" s="231">
        <f>'5A2B_Glencoe'!$AB$78+'5A2B_Glencoe'!$AB$82+'5A2B_Glencoe'!$AB$84+'5A2B_Glencoe'!$AB$85+'5A2B_Glencoe'!$AB$86</f>
        <v>0</v>
      </c>
      <c r="AC8" s="229">
        <f>'5A2B_Glencoe'!$AB$87</f>
        <v>4425148</v>
      </c>
      <c r="AD8" s="226">
        <f>'5A2B_Glencoe'!$AC$87</f>
        <v>0</v>
      </c>
      <c r="AE8" s="226">
        <f>'5A2B_Glencoe'!$AD$87</f>
        <v>4425148</v>
      </c>
      <c r="AF8" s="229">
        <f>'5A2B_Glencoe'!$AE$87</f>
        <v>368763</v>
      </c>
      <c r="AG8" s="231">
        <f>'5A2B_Glencoe'!$AF$79+'5A2B_Glencoe'!$AF$80+'5A2B_Glencoe'!$AF$81+'5A2B_Glencoe'!AF83</f>
        <v>0</v>
      </c>
      <c r="AH8" s="229">
        <f>'5A2B_Glencoe'!$AF$87</f>
        <v>4435148</v>
      </c>
    </row>
    <row r="9" spans="1:34" s="30" customFormat="1" ht="26.25" customHeight="1" x14ac:dyDescent="0.2">
      <c r="A9" s="424">
        <v>331001</v>
      </c>
      <c r="B9" s="224" t="s">
        <v>381</v>
      </c>
      <c r="C9" s="225">
        <f>'5A2C_ISL'!$C$87</f>
        <v>1167</v>
      </c>
      <c r="D9" s="226"/>
      <c r="E9" s="227">
        <f>'5A2C_ISL'!$E$87</f>
        <v>11619409.271844059</v>
      </c>
      <c r="F9" s="227"/>
      <c r="G9" s="227">
        <f>'5A2C_ISL'!$G$87</f>
        <v>834183.27</v>
      </c>
      <c r="H9" s="228">
        <f>'5A2C_ISL'!$H$87</f>
        <v>723</v>
      </c>
      <c r="I9" s="226"/>
      <c r="J9" s="227">
        <f>'5A2C_ISL'!$J$87</f>
        <v>357490.29736740858</v>
      </c>
      <c r="K9" s="228">
        <f>'5A2C_ISL'!$K$87</f>
        <v>0</v>
      </c>
      <c r="L9" s="226"/>
      <c r="M9" s="227">
        <f>'5A2C_ISL'!$M$87</f>
        <v>0</v>
      </c>
      <c r="N9" s="228">
        <f>'5A2C_ISL'!$N$87</f>
        <v>98</v>
      </c>
      <c r="O9" s="226"/>
      <c r="P9" s="227">
        <f>'5A2C_ISL'!$P$87</f>
        <v>332078.30141024926</v>
      </c>
      <c r="Q9" s="228">
        <f>'5A2C_ISL'!$Q$87</f>
        <v>0</v>
      </c>
      <c r="R9" s="226"/>
      <c r="S9" s="227">
        <f>'5A2C_ISL'!$S$87</f>
        <v>0</v>
      </c>
      <c r="T9" s="889">
        <f>'5A2C_ISL'!$T$87</f>
        <v>13143162</v>
      </c>
      <c r="U9" s="226">
        <f>'5A2C_ISL'!$U$87</f>
        <v>0</v>
      </c>
      <c r="V9" s="226">
        <f>'5A2C_ISL'!$V$87</f>
        <v>0</v>
      </c>
      <c r="W9" s="230">
        <f>'5A2C_ISL'!$W$87</f>
        <v>0</v>
      </c>
      <c r="X9" s="229">
        <f>'5A2C_ISL'!$X$87</f>
        <v>13143162</v>
      </c>
      <c r="Y9" s="227">
        <f>'5A2C_ISL'!$Y$87</f>
        <v>-32857</v>
      </c>
      <c r="Z9" s="229">
        <f>'5A2C_ISL'!$Z$87</f>
        <v>13110305</v>
      </c>
      <c r="AA9" s="226">
        <f>'5A2C_ISL'!$AA$87</f>
        <v>-4763</v>
      </c>
      <c r="AB9" s="231">
        <f>'5A2C_ISL'!$AB$78+'5A2C_ISL'!$AB$82+'5A2C_ISL'!$AB$84+'5A2C_ISL'!$AB$85+'5A2C_ISL'!AF86</f>
        <v>0</v>
      </c>
      <c r="AC9" s="229">
        <f>'5A2C_ISL'!$AB$87</f>
        <v>14000804</v>
      </c>
      <c r="AD9" s="226">
        <f>'5A2C_ISL'!$AC$87</f>
        <v>0</v>
      </c>
      <c r="AE9" s="226">
        <f>'5A2C_ISL'!$AD$87</f>
        <v>14000804</v>
      </c>
      <c r="AF9" s="229">
        <f>'5A2C_ISL'!$AE$87</f>
        <v>1166735</v>
      </c>
      <c r="AG9" s="231">
        <f>'5A2C_ISL'!$AF$79+'5A2C_ISL'!$AF$80+'5A2C_ISL'!$AF$81+'5A2C_ISL'!AF83</f>
        <v>0</v>
      </c>
      <c r="AH9" s="229">
        <f>'5A2C_ISL'!$AF$87</f>
        <v>14000804</v>
      </c>
    </row>
    <row r="10" spans="1:34" s="30" customFormat="1" ht="26.25" customHeight="1" x14ac:dyDescent="0.2">
      <c r="A10" s="424">
        <v>333001</v>
      </c>
      <c r="B10" s="224" t="s">
        <v>435</v>
      </c>
      <c r="C10" s="225">
        <f>'5A2D_Avoyelles'!$C$87</f>
        <v>694</v>
      </c>
      <c r="D10" s="226"/>
      <c r="E10" s="227">
        <f>'5A2D_Avoyelles'!$E$87</f>
        <v>5058405.0213270076</v>
      </c>
      <c r="F10" s="227"/>
      <c r="G10" s="227">
        <f>'5A2D_Avoyelles'!$G$87</f>
        <v>372067.27999999997</v>
      </c>
      <c r="H10" s="228">
        <f>'5A2D_Avoyelles'!$H$87</f>
        <v>398</v>
      </c>
      <c r="I10" s="226"/>
      <c r="J10" s="227">
        <f>'5A2D_Avoyelles'!$J$87</f>
        <v>282299.51650670939</v>
      </c>
      <c r="K10" s="228">
        <f>'5A2D_Avoyelles'!$K$87</f>
        <v>94.5</v>
      </c>
      <c r="L10" s="226"/>
      <c r="M10" s="227">
        <f>'5A2D_Avoyelles'!$M$87</f>
        <v>18280.47348781455</v>
      </c>
      <c r="N10" s="228">
        <f>'5A2D_Avoyelles'!$N$87</f>
        <v>38</v>
      </c>
      <c r="O10" s="226"/>
      <c r="P10" s="227">
        <f>'5A2D_Avoyelles'!$P$87</f>
        <v>183771.95569760661</v>
      </c>
      <c r="Q10" s="228">
        <f>'5A2D_Avoyelles'!$Q$87</f>
        <v>0</v>
      </c>
      <c r="R10" s="226"/>
      <c r="S10" s="227">
        <f>'5A2D_Avoyelles'!$S$87</f>
        <v>0</v>
      </c>
      <c r="T10" s="889">
        <f>'5A2D_Avoyelles'!$T$87</f>
        <v>5914825</v>
      </c>
      <c r="U10" s="226">
        <f>'5A2D_Avoyelles'!$U$87</f>
        <v>0</v>
      </c>
      <c r="V10" s="226">
        <f>'5A2D_Avoyelles'!$V$87</f>
        <v>0</v>
      </c>
      <c r="W10" s="230">
        <f>'5A2D_Avoyelles'!$W$87</f>
        <v>0</v>
      </c>
      <c r="X10" s="229">
        <f>'5A2D_Avoyelles'!$X$87</f>
        <v>5914825</v>
      </c>
      <c r="Y10" s="227">
        <f>'5A2D_Avoyelles'!$Y$87</f>
        <v>-14787</v>
      </c>
      <c r="Z10" s="229">
        <f>'5A2D_Avoyelles'!$Z$87</f>
        <v>5900038</v>
      </c>
      <c r="AA10" s="226">
        <f>'5A2D_Avoyelles'!$AA$87</f>
        <v>0</v>
      </c>
      <c r="AB10" s="231">
        <f>'5A2D_Avoyelles'!$AB$78+'5A2D_Avoyelles'!$AB$82+'5A2D_Avoyelles'!$AB$84+'5A2D_Avoyelles'!$AB$85+'5A2D_Avoyelles'!AB86</f>
        <v>0</v>
      </c>
      <c r="AC10" s="229">
        <f>'5A2D_Avoyelles'!$AB$87</f>
        <v>6147377</v>
      </c>
      <c r="AD10" s="226">
        <f>'5A2D_Avoyelles'!$AC$87</f>
        <v>0</v>
      </c>
      <c r="AE10" s="226">
        <f>'5A2D_Avoyelles'!$AD$87</f>
        <v>6147377</v>
      </c>
      <c r="AF10" s="229">
        <f>'5A2D_Avoyelles'!$AE$87</f>
        <v>512282</v>
      </c>
      <c r="AG10" s="231">
        <f>'5A2D_Avoyelles'!$AF$79+'5A2D_Avoyelles'!$AF$80+'5A2D_Avoyelles'!$AF$81+'5A2D_Avoyelles'!AF83</f>
        <v>0</v>
      </c>
      <c r="AH10" s="229">
        <f>'5A2D_Avoyelles'!$AF$87</f>
        <v>6157377</v>
      </c>
    </row>
    <row r="11" spans="1:34" s="30" customFormat="1" ht="26.25" customHeight="1" x14ac:dyDescent="0.2">
      <c r="A11" s="425">
        <v>336001</v>
      </c>
      <c r="B11" s="238" t="s">
        <v>375</v>
      </c>
      <c r="C11" s="239">
        <f>'5A2E_Delhi'!$C$87</f>
        <v>713</v>
      </c>
      <c r="D11" s="240"/>
      <c r="E11" s="241">
        <f>'5A2E_Delhi'!$E$87</f>
        <v>6681596.1401246171</v>
      </c>
      <c r="F11" s="241"/>
      <c r="G11" s="241">
        <f>'5A2E_Delhi'!$G$87</f>
        <v>375765.26</v>
      </c>
      <c r="H11" s="242">
        <f>'5A2E_Delhi'!$H$87</f>
        <v>539</v>
      </c>
      <c r="I11" s="240"/>
      <c r="J11" s="241">
        <f>'5A2E_Delhi'!$J$87</f>
        <v>332183.80366508331</v>
      </c>
      <c r="K11" s="242">
        <f>'5A2E_Delhi'!$K$87</f>
        <v>377</v>
      </c>
      <c r="L11" s="240"/>
      <c r="M11" s="241">
        <f>'5A2E_Delhi'!$M$87</f>
        <v>64222.145385053504</v>
      </c>
      <c r="N11" s="242">
        <f>'5A2E_Delhi'!$N$87</f>
        <v>57</v>
      </c>
      <c r="O11" s="240"/>
      <c r="P11" s="241">
        <f>'5A2E_Delhi'!$P$87</f>
        <v>242683.22547822288</v>
      </c>
      <c r="Q11" s="242">
        <f>'5A2E_Delhi'!$Q$87</f>
        <v>10</v>
      </c>
      <c r="R11" s="240"/>
      <c r="S11" s="241">
        <f>'5A2E_Delhi'!$S$87</f>
        <v>18242.900106223835</v>
      </c>
      <c r="T11" s="1005">
        <f>'5A2E_Delhi'!$T$87</f>
        <v>7714693</v>
      </c>
      <c r="U11" s="240">
        <f>'5A2E_Delhi'!$U$87</f>
        <v>0</v>
      </c>
      <c r="V11" s="240">
        <f>'5A2E_Delhi'!$V$87</f>
        <v>0</v>
      </c>
      <c r="W11" s="244">
        <f>'5A2E_Delhi'!$W$87</f>
        <v>0</v>
      </c>
      <c r="X11" s="243">
        <f>'5A2E_Delhi'!$X$87</f>
        <v>7714693</v>
      </c>
      <c r="Y11" s="241">
        <f>'5A2E_Delhi'!$Y$87</f>
        <v>-19287</v>
      </c>
      <c r="Z11" s="243">
        <f>'5A2E_Delhi'!$Z$87</f>
        <v>7695406</v>
      </c>
      <c r="AA11" s="240">
        <f>'5A2E_Delhi'!$AA$87</f>
        <v>-4787</v>
      </c>
      <c r="AB11" s="245">
        <f>'5A2E_Delhi'!$AB$78+'5A2E_Delhi'!$AB$82+'5A2E_Delhi'!$AB$84+'5A2E_Delhi'!$AB$85+'5A2E_Delhi'!AB86</f>
        <v>0</v>
      </c>
      <c r="AC11" s="243">
        <f>'5A2E_Delhi'!$AB$87</f>
        <v>8051723</v>
      </c>
      <c r="AD11" s="240">
        <f>'5A2E_Delhi'!$AC$87</f>
        <v>0</v>
      </c>
      <c r="AE11" s="246">
        <f>'5A2E_Delhi'!$AD$87</f>
        <v>8051723</v>
      </c>
      <c r="AF11" s="243">
        <f>'5A2E_Delhi'!$AE$87</f>
        <v>670976</v>
      </c>
      <c r="AG11" s="245">
        <f>'5A2E_Delhi'!$AF$79+'5A2E_Delhi'!$AF$80+'5A2E_Delhi'!$AF$81</f>
        <v>0</v>
      </c>
      <c r="AH11" s="247">
        <f>'5A2E_Delhi'!$AF$87</f>
        <v>8087873</v>
      </c>
    </row>
    <row r="12" spans="1:34" s="30" customFormat="1" ht="26.25" customHeight="1" x14ac:dyDescent="0.2">
      <c r="A12" s="423">
        <v>337001</v>
      </c>
      <c r="B12" s="207" t="s">
        <v>382</v>
      </c>
      <c r="C12" s="208">
        <f>'5A2F_BelleChasse'!$C$87</f>
        <v>848</v>
      </c>
      <c r="D12" s="209"/>
      <c r="E12" s="210">
        <f>'5A2F_BelleChasse'!$E$87</f>
        <v>9889471.7572349645</v>
      </c>
      <c r="F12" s="210"/>
      <c r="G12" s="210">
        <f>'5A2F_BelleChasse'!$G$87</f>
        <v>668987.20000000007</v>
      </c>
      <c r="H12" s="211">
        <f>'5A2F_BelleChasse'!$H$87</f>
        <v>346</v>
      </c>
      <c r="I12" s="209"/>
      <c r="J12" s="210">
        <f>'5A2F_BelleChasse'!$J$87</f>
        <v>126629.85797191005</v>
      </c>
      <c r="K12" s="211">
        <f>'5A2F_BelleChasse'!$K$87</f>
        <v>27</v>
      </c>
      <c r="L12" s="209"/>
      <c r="M12" s="210">
        <f>'5A2F_BelleChasse'!$M$87</f>
        <v>2609.6497939458009</v>
      </c>
      <c r="N12" s="211">
        <f>'5A2F_BelleChasse'!$N$87</f>
        <v>100</v>
      </c>
      <c r="O12" s="209"/>
      <c r="P12" s="210">
        <f>'5A2F_BelleChasse'!$P$87</f>
        <v>238516.78432867822</v>
      </c>
      <c r="Q12" s="211">
        <f>'5A2F_BelleChasse'!$Q$87</f>
        <v>38</v>
      </c>
      <c r="R12" s="209"/>
      <c r="S12" s="210">
        <f>'5A2F_BelleChasse'!$S$87</f>
        <v>35372.292096431353</v>
      </c>
      <c r="T12" s="1004">
        <f>'5A2F_BelleChasse'!$T$87</f>
        <v>10961587</v>
      </c>
      <c r="U12" s="209">
        <f>'5A2F_BelleChasse'!$U$87</f>
        <v>0</v>
      </c>
      <c r="V12" s="209">
        <f>'5A2F_BelleChasse'!$V$87</f>
        <v>0</v>
      </c>
      <c r="W12" s="213">
        <f>'5A2F_BelleChasse'!$W$87</f>
        <v>0</v>
      </c>
      <c r="X12" s="212">
        <f>'5A2F_BelleChasse'!$X$87</f>
        <v>10961587</v>
      </c>
      <c r="Y12" s="210">
        <f>'5A2F_BelleChasse'!$Y$87</f>
        <v>-27403</v>
      </c>
      <c r="Z12" s="212">
        <f>'5A2F_BelleChasse'!$Z$87</f>
        <v>10934184</v>
      </c>
      <c r="AA12" s="209">
        <f>'5A2F_BelleChasse'!$AA$87</f>
        <v>0</v>
      </c>
      <c r="AB12" s="223">
        <f>'5A2F_BelleChasse'!$AB$78+'5A2F_BelleChasse'!$AB$82+'5A2F_BelleChasse'!$AB$84+'5A2F_BelleChasse'!$AB$85+'5A2F_BelleChasse'!AB86</f>
        <v>0</v>
      </c>
      <c r="AC12" s="212">
        <f>'5A2F_BelleChasse'!$AB$87</f>
        <v>11512569</v>
      </c>
      <c r="AD12" s="209">
        <f>'5A2F_BelleChasse'!$AC$87</f>
        <v>0</v>
      </c>
      <c r="AE12" s="209">
        <f>'5A2F_BelleChasse'!$AD$87</f>
        <v>11512569</v>
      </c>
      <c r="AF12" s="212">
        <f>'5A2F_BelleChasse'!$AE$87</f>
        <v>959381</v>
      </c>
      <c r="AG12" s="223">
        <f>'5A2F_BelleChasse'!$AF$79+'5A2F_BelleChasse'!$AF$80+'5A2F_BelleChasse'!$AF$81+'5A2E_Delhi'!AF83+'5A2F_BelleChasse'!AF83</f>
        <v>0</v>
      </c>
      <c r="AH12" s="212">
        <f>'5A2F_BelleChasse'!$AF$87</f>
        <v>11512569</v>
      </c>
    </row>
    <row r="13" spans="1:34" s="30" customFormat="1" ht="26.25" customHeight="1" x14ac:dyDescent="0.2">
      <c r="A13" s="424">
        <v>340001</v>
      </c>
      <c r="B13" s="224" t="s">
        <v>436</v>
      </c>
      <c r="C13" s="225">
        <f>'5A2H_MAX'!$C$87</f>
        <v>113</v>
      </c>
      <c r="D13" s="226"/>
      <c r="E13" s="227">
        <f>'5A2H_MAX'!$E$87</f>
        <v>984750.88040917949</v>
      </c>
      <c r="F13" s="227"/>
      <c r="G13" s="227">
        <f>'5A2H_MAX'!$G$87</f>
        <v>74490.73000000001</v>
      </c>
      <c r="H13" s="228">
        <f>'5A2H_MAX'!$H$87</f>
        <v>67</v>
      </c>
      <c r="I13" s="226"/>
      <c r="J13" s="227">
        <f>'5A2H_MAX'!$J$87</f>
        <v>38946.338347286728</v>
      </c>
      <c r="K13" s="228">
        <f>'5A2H_MAX'!$K$87</f>
        <v>0</v>
      </c>
      <c r="L13" s="226"/>
      <c r="M13" s="227">
        <f>'5A2H_MAX'!$M$87</f>
        <v>0</v>
      </c>
      <c r="N13" s="228">
        <f>'5A2H_MAX'!$N$87</f>
        <v>21</v>
      </c>
      <c r="O13" s="226"/>
      <c r="P13" s="227">
        <f>'5A2H_MAX'!$P$87</f>
        <v>83091.244691621308</v>
      </c>
      <c r="Q13" s="228">
        <f>'5A2H_MAX'!$Q$87</f>
        <v>0</v>
      </c>
      <c r="R13" s="226"/>
      <c r="S13" s="227">
        <f>'5A2H_MAX'!$S$87</f>
        <v>0</v>
      </c>
      <c r="T13" s="889">
        <f>'5A2H_MAX'!$T$87</f>
        <v>1181279</v>
      </c>
      <c r="U13" s="226">
        <f>'5A2H_MAX'!$U$87</f>
        <v>0</v>
      </c>
      <c r="V13" s="226">
        <f>'5A2H_MAX'!$V$87</f>
        <v>0</v>
      </c>
      <c r="W13" s="230">
        <f>'5A2H_MAX'!$W$87</f>
        <v>0</v>
      </c>
      <c r="X13" s="229">
        <f>'5A2H_MAX'!$X$87</f>
        <v>1181279</v>
      </c>
      <c r="Y13" s="227">
        <f>'5A2H_MAX'!$Y$87</f>
        <v>-2953</v>
      </c>
      <c r="Z13" s="229">
        <f>'5A2H_MAX'!$Z$87</f>
        <v>1178326</v>
      </c>
      <c r="AA13" s="226">
        <f>'5A2H_MAX'!$AA$87</f>
        <v>0</v>
      </c>
      <c r="AB13" s="231">
        <f>'5A2H_MAX'!$AB$78+'5A2H_MAX'!$AB$82+'5A2H_MAX'!$AB$84+'5A2H_MAX'!$AB$85+'5A2H_MAX'!AB86</f>
        <v>0</v>
      </c>
      <c r="AC13" s="229">
        <f>'5A2H_MAX'!$AB$87</f>
        <v>1254497</v>
      </c>
      <c r="AD13" s="226">
        <f>'5A2H_MAX'!$AC$87</f>
        <v>0</v>
      </c>
      <c r="AE13" s="226">
        <f>'5A2H_MAX'!$AD$87</f>
        <v>1254497</v>
      </c>
      <c r="AF13" s="229">
        <f>'5A2H_MAX'!$AE$87</f>
        <v>104542</v>
      </c>
      <c r="AG13" s="231">
        <f>'5A2H_MAX'!$AF$79+'5A2H_MAX'!$AF$80+'5A2H_MAX'!$AF$81+'5A2H_MAX'!AF83</f>
        <v>0</v>
      </c>
      <c r="AH13" s="229">
        <f>'5A2H_MAX'!$AF$87</f>
        <v>1254497</v>
      </c>
    </row>
    <row r="14" spans="1:34" s="100" customFormat="1" ht="26.25" customHeight="1" thickBot="1" x14ac:dyDescent="0.25">
      <c r="A14" s="1879" t="s">
        <v>411</v>
      </c>
      <c r="B14" s="1880"/>
      <c r="C14" s="253">
        <f>SUM(C7:C13)</f>
        <v>4130</v>
      </c>
      <c r="D14" s="254"/>
      <c r="E14" s="255">
        <f>SUM(E7:E13)</f>
        <v>39788604.467051148</v>
      </c>
      <c r="F14" s="255"/>
      <c r="G14" s="255">
        <f>SUM(G7:G13)</f>
        <v>2705357.54</v>
      </c>
      <c r="H14" s="253">
        <f>SUM(H7:H13)</f>
        <v>2522</v>
      </c>
      <c r="I14" s="254"/>
      <c r="J14" s="255">
        <f>SUM(J7:J13)</f>
        <v>1417934.5831830285</v>
      </c>
      <c r="K14" s="253">
        <f>SUM(K7:K13)</f>
        <v>617.5</v>
      </c>
      <c r="L14" s="254"/>
      <c r="M14" s="255">
        <f>SUM(M7:M13)</f>
        <v>105367.93258358103</v>
      </c>
      <c r="N14" s="253">
        <f>SUM(N7:N13)</f>
        <v>383</v>
      </c>
      <c r="O14" s="254"/>
      <c r="P14" s="255">
        <f>SUM(P7:P13)</f>
        <v>1373542.572467285</v>
      </c>
      <c r="Q14" s="253">
        <f>SUM(Q7:Q13)</f>
        <v>49</v>
      </c>
      <c r="R14" s="254"/>
      <c r="S14" s="255">
        <f t="shared" ref="S14:AH14" si="1">SUM(S7:S13)</f>
        <v>55303.207650687618</v>
      </c>
      <c r="T14" s="1006">
        <f>SUM(T7:T13)</f>
        <v>45446110</v>
      </c>
      <c r="U14" s="254">
        <f t="shared" si="1"/>
        <v>0</v>
      </c>
      <c r="V14" s="254">
        <f t="shared" si="1"/>
        <v>0</v>
      </c>
      <c r="W14" s="257">
        <f t="shared" si="1"/>
        <v>0</v>
      </c>
      <c r="X14" s="256">
        <f t="shared" si="1"/>
        <v>45446110</v>
      </c>
      <c r="Y14" s="255">
        <f t="shared" si="1"/>
        <v>-113614</v>
      </c>
      <c r="Z14" s="256">
        <f t="shared" si="1"/>
        <v>45332496</v>
      </c>
      <c r="AA14" s="255">
        <f t="shared" si="1"/>
        <v>-9550</v>
      </c>
      <c r="AB14" s="258">
        <f t="shared" si="1"/>
        <v>0</v>
      </c>
      <c r="AC14" s="256">
        <f t="shared" si="1"/>
        <v>47758522</v>
      </c>
      <c r="AD14" s="255">
        <f t="shared" si="1"/>
        <v>0</v>
      </c>
      <c r="AE14" s="255">
        <f t="shared" si="1"/>
        <v>47758522</v>
      </c>
      <c r="AF14" s="256">
        <f t="shared" si="1"/>
        <v>3979879</v>
      </c>
      <c r="AG14" s="258">
        <f t="shared" si="1"/>
        <v>0</v>
      </c>
      <c r="AH14" s="256">
        <f t="shared" si="1"/>
        <v>47814672</v>
      </c>
    </row>
    <row r="15" spans="1:34" ht="13.5" thickTop="1" x14ac:dyDescent="0.2"/>
    <row r="17" spans="1:17" x14ac:dyDescent="0.2">
      <c r="A17" s="87"/>
      <c r="C17" s="87"/>
      <c r="H17" s="87"/>
      <c r="K17" s="87"/>
      <c r="N17" s="87"/>
      <c r="Q17" s="87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3"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  <mergeCell ref="H2:J2"/>
    <mergeCell ref="AF2:AF3"/>
    <mergeCell ref="AH2:AH3"/>
    <mergeCell ref="K2:M2"/>
    <mergeCell ref="N2:P2"/>
    <mergeCell ref="D2:G2"/>
    <mergeCell ref="AB2:AB3"/>
    <mergeCell ref="AE2:AE3"/>
  </mergeCells>
  <printOptions horizontalCentered="1"/>
  <pageMargins left="0.3" right="0.3" top="1" bottom="0.5" header="0.3" footer="0.3"/>
  <pageSetup paperSize="5" scale="75" firstPageNumber="50" orientation="landscape" r:id="rId2"/>
  <headerFooter alignWithMargins="0">
    <oddHeader>&amp;L&amp;"Arial,Bold"&amp;20&amp;K000000FY2022-23 Budget Letter - Preliminary
July 2022</oddHeader>
    <oddFooter>&amp;R&amp;P</oddFooter>
  </headerFooter>
  <colBreaks count="1" manualBreakCount="1">
    <brk id="20" max="1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6"/>
  <sheetViews>
    <sheetView view="pageBreakPreview" zoomScaleNormal="100" zoomScaleSheetLayoutView="100" workbookViewId="0">
      <pane xSplit="2" ySplit="6" topLeftCell="C77" activePane="bottomRight" state="frozen"/>
      <selection activeCell="L68" sqref="L68"/>
      <selection pane="topRight" activeCell="L68" sqref="L68"/>
      <selection pane="bottomLeft" activeCell="L68" sqref="L68"/>
      <selection pane="bottomRight" activeCell="A94" sqref="A94"/>
    </sheetView>
  </sheetViews>
  <sheetFormatPr defaultColWidth="8.85546875" defaultRowHeight="12.75" x14ac:dyDescent="0.2"/>
  <cols>
    <col min="1" max="1" width="6.28515625" style="28" customWidth="1"/>
    <col min="2" max="2" width="27.42578125" style="28" customWidth="1"/>
    <col min="3" max="3" width="12.140625" style="28" bestFit="1" customWidth="1"/>
    <col min="4" max="4" width="10" style="28" customWidth="1"/>
    <col min="5" max="5" width="14.140625" style="28" customWidth="1"/>
    <col min="6" max="6" width="10" style="28" customWidth="1"/>
    <col min="7" max="7" width="14.140625" style="28" customWidth="1"/>
    <col min="8" max="8" width="11.5703125" style="28" customWidth="1"/>
    <col min="9" max="9" width="10" style="28" customWidth="1"/>
    <col min="10" max="10" width="11.28515625" style="28" customWidth="1"/>
    <col min="11" max="11" width="11.5703125" style="28" customWidth="1"/>
    <col min="12" max="12" width="10" style="28" customWidth="1"/>
    <col min="13" max="13" width="11.28515625" style="28" customWidth="1"/>
    <col min="14" max="14" width="11.5703125" style="28" customWidth="1"/>
    <col min="15" max="15" width="10" style="28" customWidth="1"/>
    <col min="16" max="16" width="11.28515625" style="28" customWidth="1"/>
    <col min="17" max="17" width="11.5703125" style="28" customWidth="1"/>
    <col min="18" max="18" width="10" style="28" customWidth="1"/>
    <col min="19" max="19" width="11.28515625" style="28" customWidth="1"/>
    <col min="20" max="20" width="13.140625" style="28" customWidth="1"/>
    <col min="21" max="24" width="14.85546875" style="28" customWidth="1"/>
    <col min="25" max="25" width="12.7109375" style="28" customWidth="1"/>
    <col min="26" max="26" width="14.85546875" style="28" customWidth="1"/>
    <col min="27" max="27" width="16.28515625" style="28" customWidth="1"/>
    <col min="28" max="28" width="17.28515625" style="28" bestFit="1" customWidth="1"/>
    <col min="29" max="31" width="15.28515625" style="28" customWidth="1"/>
    <col min="32" max="32" width="18.85546875" style="28" customWidth="1"/>
    <col min="33" max="16384" width="8.85546875" style="28"/>
  </cols>
  <sheetData>
    <row r="1" spans="1:32" ht="19.899999999999999" customHeight="1" x14ac:dyDescent="0.2">
      <c r="A1" s="2094" t="s">
        <v>454</v>
      </c>
      <c r="B1" s="2088"/>
      <c r="C1" s="2083" t="s">
        <v>350</v>
      </c>
      <c r="D1" s="2084"/>
      <c r="E1" s="2084"/>
      <c r="F1" s="2084"/>
      <c r="G1" s="2084"/>
      <c r="H1" s="2084"/>
      <c r="I1" s="2084"/>
      <c r="J1" s="2085"/>
      <c r="K1" s="2095" t="s">
        <v>350</v>
      </c>
      <c r="L1" s="2096"/>
      <c r="M1" s="2096"/>
      <c r="N1" s="2096"/>
      <c r="O1" s="2096"/>
      <c r="P1" s="2096"/>
      <c r="Q1" s="2096"/>
      <c r="R1" s="2096"/>
      <c r="S1" s="2096"/>
      <c r="T1" s="2097"/>
      <c r="U1" s="2083" t="s">
        <v>350</v>
      </c>
      <c r="V1" s="2084"/>
      <c r="W1" s="2084"/>
      <c r="X1" s="2084"/>
      <c r="Y1" s="2084"/>
      <c r="Z1" s="2084"/>
      <c r="AA1" s="2085"/>
      <c r="AB1" s="2083" t="s">
        <v>350</v>
      </c>
      <c r="AC1" s="2084"/>
      <c r="AD1" s="2084"/>
      <c r="AE1" s="2084"/>
      <c r="AF1" s="2085"/>
    </row>
    <row r="2" spans="1:32" ht="27.75" customHeight="1" x14ac:dyDescent="0.2">
      <c r="A2" s="2089"/>
      <c r="B2" s="2090"/>
      <c r="C2" s="1926" t="s">
        <v>1659</v>
      </c>
      <c r="D2" s="1921" t="s">
        <v>1579</v>
      </c>
      <c r="E2" s="2079"/>
      <c r="F2" s="2079"/>
      <c r="G2" s="2080"/>
      <c r="H2" s="1921" t="s">
        <v>844</v>
      </c>
      <c r="I2" s="2078"/>
      <c r="J2" s="1922"/>
      <c r="K2" s="1921" t="s">
        <v>841</v>
      </c>
      <c r="L2" s="2078"/>
      <c r="M2" s="1922"/>
      <c r="N2" s="1921" t="s">
        <v>842</v>
      </c>
      <c r="O2" s="2078"/>
      <c r="P2" s="1922"/>
      <c r="Q2" s="1921" t="s">
        <v>843</v>
      </c>
      <c r="R2" s="2078"/>
      <c r="S2" s="1922"/>
      <c r="T2" s="1926" t="s">
        <v>465</v>
      </c>
      <c r="U2" s="2086" t="s">
        <v>242</v>
      </c>
      <c r="V2" s="2086"/>
      <c r="W2" s="2086"/>
      <c r="X2" s="1926" t="s">
        <v>466</v>
      </c>
      <c r="Y2" s="2076" t="s">
        <v>1103</v>
      </c>
      <c r="Z2" s="2076" t="s">
        <v>467</v>
      </c>
      <c r="AA2" s="1912" t="s">
        <v>1686</v>
      </c>
      <c r="AB2" s="1926" t="s">
        <v>850</v>
      </c>
      <c r="AC2" s="1926" t="s">
        <v>1101</v>
      </c>
      <c r="AD2" s="1926" t="s">
        <v>283</v>
      </c>
      <c r="AE2" s="1926" t="s">
        <v>401</v>
      </c>
      <c r="AF2" s="1926" t="s">
        <v>851</v>
      </c>
    </row>
    <row r="3" spans="1:32" ht="93" customHeight="1" x14ac:dyDescent="0.2">
      <c r="A3" s="2091"/>
      <c r="B3" s="2092"/>
      <c r="C3" s="2093"/>
      <c r="D3" s="478" t="s">
        <v>424</v>
      </c>
      <c r="E3" s="478" t="s">
        <v>558</v>
      </c>
      <c r="F3" s="478" t="s">
        <v>424</v>
      </c>
      <c r="G3" s="478" t="s">
        <v>557</v>
      </c>
      <c r="H3" s="1521" t="s">
        <v>1660</v>
      </c>
      <c r="I3" s="478" t="s">
        <v>424</v>
      </c>
      <c r="J3" s="478" t="s">
        <v>364</v>
      </c>
      <c r="K3" s="1521" t="s">
        <v>1661</v>
      </c>
      <c r="L3" s="478" t="s">
        <v>424</v>
      </c>
      <c r="M3" s="478" t="s">
        <v>364</v>
      </c>
      <c r="N3" s="1521" t="s">
        <v>1662</v>
      </c>
      <c r="O3" s="478" t="s">
        <v>424</v>
      </c>
      <c r="P3" s="478" t="s">
        <v>364</v>
      </c>
      <c r="Q3" s="1521" t="s">
        <v>1662</v>
      </c>
      <c r="R3" s="478" t="s">
        <v>424</v>
      </c>
      <c r="S3" s="478" t="s">
        <v>364</v>
      </c>
      <c r="T3" s="1926"/>
      <c r="U3" s="479" t="s">
        <v>1692</v>
      </c>
      <c r="V3" s="479" t="s">
        <v>1693</v>
      </c>
      <c r="W3" s="479" t="s">
        <v>243</v>
      </c>
      <c r="X3" s="1926"/>
      <c r="Y3" s="2077"/>
      <c r="Z3" s="2077"/>
      <c r="AA3" s="1912"/>
      <c r="AB3" s="1926"/>
      <c r="AC3" s="1926"/>
      <c r="AD3" s="1926"/>
      <c r="AE3" s="1926"/>
      <c r="AF3" s="1926"/>
    </row>
    <row r="4" spans="1:32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</row>
    <row r="5" spans="1:32" s="771" customFormat="1" ht="36" customHeight="1" x14ac:dyDescent="0.2">
      <c r="A5" s="768"/>
      <c r="B5" s="769"/>
      <c r="C5" s="642" t="s">
        <v>1480</v>
      </c>
      <c r="D5" s="642" t="s">
        <v>1143</v>
      </c>
      <c r="E5" s="642" t="s">
        <v>740</v>
      </c>
      <c r="F5" s="642" t="s">
        <v>700</v>
      </c>
      <c r="G5" s="642" t="s">
        <v>678</v>
      </c>
      <c r="H5" s="642" t="s">
        <v>840</v>
      </c>
      <c r="I5" s="642" t="s">
        <v>1144</v>
      </c>
      <c r="J5" s="642" t="s">
        <v>748</v>
      </c>
      <c r="K5" s="642" t="s">
        <v>839</v>
      </c>
      <c r="L5" s="642" t="s">
        <v>1145</v>
      </c>
      <c r="M5" s="642" t="s">
        <v>749</v>
      </c>
      <c r="N5" s="642" t="s">
        <v>837</v>
      </c>
      <c r="O5" s="642" t="s">
        <v>1146</v>
      </c>
      <c r="P5" s="642" t="s">
        <v>750</v>
      </c>
      <c r="Q5" s="642" t="s">
        <v>838</v>
      </c>
      <c r="R5" s="642" t="s">
        <v>1147</v>
      </c>
      <c r="S5" s="642" t="s">
        <v>751</v>
      </c>
      <c r="T5" s="642" t="s">
        <v>752</v>
      </c>
      <c r="U5" s="642" t="s">
        <v>833</v>
      </c>
      <c r="V5" s="642" t="s">
        <v>834</v>
      </c>
      <c r="W5" s="642" t="s">
        <v>753</v>
      </c>
      <c r="X5" s="642" t="s">
        <v>754</v>
      </c>
      <c r="Y5" s="642" t="s">
        <v>755</v>
      </c>
      <c r="Z5" s="642" t="s">
        <v>756</v>
      </c>
      <c r="AA5" s="642" t="s">
        <v>744</v>
      </c>
      <c r="AB5" s="642" t="s">
        <v>1481</v>
      </c>
      <c r="AC5" s="642" t="s">
        <v>1482</v>
      </c>
      <c r="AD5" s="642" t="s">
        <v>757</v>
      </c>
      <c r="AE5" s="642" t="s">
        <v>849</v>
      </c>
      <c r="AF5" s="642" t="s">
        <v>1497</v>
      </c>
    </row>
    <row r="6" spans="1:32" s="771" customFormat="1" ht="36" hidden="1" customHeight="1" x14ac:dyDescent="0.2">
      <c r="A6" s="772"/>
      <c r="B6" s="773"/>
      <c r="C6" s="645" t="s">
        <v>592</v>
      </c>
      <c r="D6" s="645" t="s">
        <v>592</v>
      </c>
      <c r="E6" s="645" t="s">
        <v>593</v>
      </c>
      <c r="F6" s="645" t="s">
        <v>703</v>
      </c>
      <c r="G6" s="645" t="s">
        <v>593</v>
      </c>
      <c r="H6" s="645" t="s">
        <v>665</v>
      </c>
      <c r="I6" s="645" t="s">
        <v>592</v>
      </c>
      <c r="J6" s="645" t="s">
        <v>593</v>
      </c>
      <c r="K6" s="645" t="s">
        <v>665</v>
      </c>
      <c r="L6" s="645" t="s">
        <v>592</v>
      </c>
      <c r="M6" s="645" t="s">
        <v>593</v>
      </c>
      <c r="N6" s="645" t="s">
        <v>665</v>
      </c>
      <c r="O6" s="645" t="s">
        <v>592</v>
      </c>
      <c r="P6" s="645" t="s">
        <v>593</v>
      </c>
      <c r="Q6" s="645" t="s">
        <v>665</v>
      </c>
      <c r="R6" s="645" t="s">
        <v>592</v>
      </c>
      <c r="S6" s="645" t="s">
        <v>593</v>
      </c>
      <c r="T6" s="645" t="s">
        <v>593</v>
      </c>
      <c r="U6" s="645" t="s">
        <v>743</v>
      </c>
      <c r="V6" s="645" t="s">
        <v>743</v>
      </c>
      <c r="W6" s="645" t="s">
        <v>593</v>
      </c>
      <c r="X6" s="645" t="s">
        <v>593</v>
      </c>
      <c r="Y6" s="645" t="s">
        <v>593</v>
      </c>
      <c r="Z6" s="645" t="s">
        <v>593</v>
      </c>
      <c r="AA6" s="645" t="s">
        <v>744</v>
      </c>
      <c r="AB6" s="645" t="s">
        <v>758</v>
      </c>
      <c r="AC6" s="645" t="s">
        <v>745</v>
      </c>
      <c r="AD6" s="645" t="s">
        <v>593</v>
      </c>
      <c r="AE6" s="645" t="s">
        <v>593</v>
      </c>
      <c r="AF6" s="645" t="s">
        <v>759</v>
      </c>
    </row>
    <row r="7" spans="1:32" ht="15" customHeight="1" x14ac:dyDescent="0.2">
      <c r="A7" s="423">
        <v>1</v>
      </c>
      <c r="B7" s="207" t="s">
        <v>5</v>
      </c>
      <c r="C7" s="211"/>
      <c r="D7" s="209"/>
      <c r="E7" s="209"/>
      <c r="F7" s="209"/>
      <c r="G7" s="209"/>
      <c r="H7" s="211"/>
      <c r="I7" s="209"/>
      <c r="J7" s="209"/>
      <c r="K7" s="211"/>
      <c r="L7" s="209"/>
      <c r="M7" s="209"/>
      <c r="N7" s="211"/>
      <c r="O7" s="209"/>
      <c r="P7" s="209"/>
      <c r="Q7" s="211"/>
      <c r="R7" s="209"/>
      <c r="S7" s="209"/>
      <c r="T7" s="212"/>
      <c r="U7" s="209"/>
      <c r="V7" s="209"/>
      <c r="W7" s="213"/>
      <c r="X7" s="212"/>
      <c r="Y7" s="209"/>
      <c r="Z7" s="212"/>
      <c r="AA7" s="209"/>
      <c r="AB7" s="212"/>
      <c r="AC7" s="209"/>
      <c r="AD7" s="209"/>
      <c r="AE7" s="212"/>
      <c r="AF7" s="214"/>
    </row>
    <row r="8" spans="1:32" ht="15" customHeight="1" x14ac:dyDescent="0.2">
      <c r="A8" s="424">
        <v>2</v>
      </c>
      <c r="B8" s="224" t="s">
        <v>6</v>
      </c>
      <c r="C8" s="228"/>
      <c r="D8" s="226"/>
      <c r="E8" s="226"/>
      <c r="F8" s="226"/>
      <c r="G8" s="226"/>
      <c r="H8" s="228"/>
      <c r="I8" s="226"/>
      <c r="J8" s="226"/>
      <c r="K8" s="228"/>
      <c r="L8" s="226"/>
      <c r="M8" s="226"/>
      <c r="N8" s="228"/>
      <c r="O8" s="226"/>
      <c r="P8" s="226"/>
      <c r="Q8" s="228"/>
      <c r="R8" s="226"/>
      <c r="S8" s="226"/>
      <c r="T8" s="229"/>
      <c r="U8" s="226"/>
      <c r="V8" s="226"/>
      <c r="W8" s="230"/>
      <c r="X8" s="229"/>
      <c r="Y8" s="226"/>
      <c r="Z8" s="229"/>
      <c r="AA8" s="226"/>
      <c r="AB8" s="229"/>
      <c r="AC8" s="226"/>
      <c r="AD8" s="226"/>
      <c r="AE8" s="229"/>
      <c r="AF8" s="232"/>
    </row>
    <row r="9" spans="1:32" ht="15" customHeight="1" x14ac:dyDescent="0.2">
      <c r="A9" s="424">
        <v>3</v>
      </c>
      <c r="B9" s="224" t="s">
        <v>7</v>
      </c>
      <c r="C9" s="228"/>
      <c r="D9" s="226"/>
      <c r="E9" s="226"/>
      <c r="F9" s="226"/>
      <c r="G9" s="226"/>
      <c r="H9" s="228"/>
      <c r="I9" s="226"/>
      <c r="J9" s="226"/>
      <c r="K9" s="228"/>
      <c r="L9" s="226"/>
      <c r="M9" s="226"/>
      <c r="N9" s="228"/>
      <c r="O9" s="226"/>
      <c r="P9" s="226"/>
      <c r="Q9" s="228"/>
      <c r="R9" s="226"/>
      <c r="S9" s="226"/>
      <c r="T9" s="229"/>
      <c r="U9" s="226"/>
      <c r="V9" s="226"/>
      <c r="W9" s="230"/>
      <c r="X9" s="229"/>
      <c r="Y9" s="226"/>
      <c r="Z9" s="229"/>
      <c r="AA9" s="226"/>
      <c r="AB9" s="229"/>
      <c r="AC9" s="226"/>
      <c r="AD9" s="226"/>
      <c r="AE9" s="229"/>
      <c r="AF9" s="232"/>
    </row>
    <row r="10" spans="1:32" ht="15" customHeight="1" x14ac:dyDescent="0.2">
      <c r="A10" s="424">
        <v>4</v>
      </c>
      <c r="B10" s="224" t="s">
        <v>8</v>
      </c>
      <c r="C10" s="228"/>
      <c r="D10" s="226"/>
      <c r="E10" s="226"/>
      <c r="F10" s="226"/>
      <c r="G10" s="226"/>
      <c r="H10" s="228"/>
      <c r="I10" s="226"/>
      <c r="J10" s="226"/>
      <c r="K10" s="228"/>
      <c r="L10" s="226"/>
      <c r="M10" s="226"/>
      <c r="N10" s="228"/>
      <c r="O10" s="226"/>
      <c r="P10" s="226"/>
      <c r="Q10" s="228"/>
      <c r="R10" s="226"/>
      <c r="S10" s="226"/>
      <c r="T10" s="229"/>
      <c r="U10" s="226"/>
      <c r="V10" s="226"/>
      <c r="W10" s="230"/>
      <c r="X10" s="229"/>
      <c r="Y10" s="226"/>
      <c r="Z10" s="229"/>
      <c r="AA10" s="226"/>
      <c r="AB10" s="229"/>
      <c r="AC10" s="226"/>
      <c r="AD10" s="226"/>
      <c r="AE10" s="229"/>
      <c r="AF10" s="232"/>
    </row>
    <row r="11" spans="1:32" ht="15" customHeight="1" x14ac:dyDescent="0.2">
      <c r="A11" s="425">
        <v>5</v>
      </c>
      <c r="B11" s="238" t="s">
        <v>9</v>
      </c>
      <c r="C11" s="242"/>
      <c r="D11" s="240"/>
      <c r="E11" s="240"/>
      <c r="F11" s="240"/>
      <c r="G11" s="240"/>
      <c r="H11" s="242"/>
      <c r="I11" s="240"/>
      <c r="J11" s="240"/>
      <c r="K11" s="242"/>
      <c r="L11" s="240"/>
      <c r="M11" s="240"/>
      <c r="N11" s="242"/>
      <c r="O11" s="240"/>
      <c r="P11" s="240"/>
      <c r="Q11" s="242"/>
      <c r="R11" s="240"/>
      <c r="S11" s="240"/>
      <c r="T11" s="243"/>
      <c r="U11" s="240"/>
      <c r="V11" s="240"/>
      <c r="W11" s="244"/>
      <c r="X11" s="243"/>
      <c r="Y11" s="240"/>
      <c r="Z11" s="243"/>
      <c r="AA11" s="240"/>
      <c r="AB11" s="243"/>
      <c r="AC11" s="246"/>
      <c r="AD11" s="240"/>
      <c r="AE11" s="247"/>
      <c r="AF11" s="247"/>
    </row>
    <row r="12" spans="1:32" ht="15" customHeight="1" x14ac:dyDescent="0.2">
      <c r="A12" s="423">
        <v>6</v>
      </c>
      <c r="B12" s="207" t="s">
        <v>10</v>
      </c>
      <c r="C12" s="211"/>
      <c r="D12" s="209"/>
      <c r="E12" s="209"/>
      <c r="F12" s="209"/>
      <c r="G12" s="209"/>
      <c r="H12" s="211"/>
      <c r="I12" s="209"/>
      <c r="J12" s="209"/>
      <c r="K12" s="211"/>
      <c r="L12" s="209"/>
      <c r="M12" s="209"/>
      <c r="N12" s="211"/>
      <c r="O12" s="209"/>
      <c r="P12" s="209"/>
      <c r="Q12" s="211"/>
      <c r="R12" s="209"/>
      <c r="S12" s="209"/>
      <c r="T12" s="212"/>
      <c r="U12" s="209"/>
      <c r="V12" s="209"/>
      <c r="W12" s="213"/>
      <c r="X12" s="212"/>
      <c r="Y12" s="209"/>
      <c r="Z12" s="212"/>
      <c r="AA12" s="209"/>
      <c r="AB12" s="212"/>
      <c r="AC12" s="209"/>
      <c r="AD12" s="209"/>
      <c r="AE12" s="212"/>
      <c r="AF12" s="214"/>
    </row>
    <row r="13" spans="1:32" ht="15" customHeight="1" x14ac:dyDescent="0.2">
      <c r="A13" s="424">
        <v>7</v>
      </c>
      <c r="B13" s="224" t="s">
        <v>11</v>
      </c>
      <c r="C13" s="228"/>
      <c r="D13" s="226"/>
      <c r="E13" s="226"/>
      <c r="F13" s="226"/>
      <c r="G13" s="226"/>
      <c r="H13" s="228"/>
      <c r="I13" s="226"/>
      <c r="J13" s="226"/>
      <c r="K13" s="228"/>
      <c r="L13" s="226"/>
      <c r="M13" s="226"/>
      <c r="N13" s="228"/>
      <c r="O13" s="226"/>
      <c r="P13" s="226"/>
      <c r="Q13" s="228"/>
      <c r="R13" s="226"/>
      <c r="S13" s="226"/>
      <c r="T13" s="229"/>
      <c r="U13" s="226"/>
      <c r="V13" s="226"/>
      <c r="W13" s="230"/>
      <c r="X13" s="229"/>
      <c r="Y13" s="226"/>
      <c r="Z13" s="229"/>
      <c r="AA13" s="226"/>
      <c r="AB13" s="229"/>
      <c r="AC13" s="226"/>
      <c r="AD13" s="226"/>
      <c r="AE13" s="229"/>
      <c r="AF13" s="232"/>
    </row>
    <row r="14" spans="1:32" ht="15" customHeight="1" x14ac:dyDescent="0.2">
      <c r="A14" s="424">
        <v>8</v>
      </c>
      <c r="B14" s="224" t="s">
        <v>12</v>
      </c>
      <c r="C14" s="228"/>
      <c r="D14" s="226"/>
      <c r="E14" s="226"/>
      <c r="F14" s="226"/>
      <c r="G14" s="226"/>
      <c r="H14" s="228"/>
      <c r="I14" s="226"/>
      <c r="J14" s="226"/>
      <c r="K14" s="228"/>
      <c r="L14" s="226"/>
      <c r="M14" s="226"/>
      <c r="N14" s="228"/>
      <c r="O14" s="226"/>
      <c r="P14" s="226"/>
      <c r="Q14" s="228"/>
      <c r="R14" s="226"/>
      <c r="S14" s="226"/>
      <c r="T14" s="229"/>
      <c r="U14" s="226"/>
      <c r="V14" s="226"/>
      <c r="W14" s="230"/>
      <c r="X14" s="229"/>
      <c r="Y14" s="226"/>
      <c r="Z14" s="229"/>
      <c r="AA14" s="226"/>
      <c r="AB14" s="229"/>
      <c r="AC14" s="226"/>
      <c r="AD14" s="226"/>
      <c r="AE14" s="229"/>
      <c r="AF14" s="232"/>
    </row>
    <row r="15" spans="1:32" ht="15" customHeight="1" x14ac:dyDescent="0.2">
      <c r="A15" s="424">
        <v>9</v>
      </c>
      <c r="B15" s="224" t="s">
        <v>13</v>
      </c>
      <c r="C15" s="228"/>
      <c r="D15" s="226"/>
      <c r="E15" s="226"/>
      <c r="F15" s="226"/>
      <c r="G15" s="226"/>
      <c r="H15" s="228"/>
      <c r="I15" s="226"/>
      <c r="J15" s="226"/>
      <c r="K15" s="228"/>
      <c r="L15" s="226"/>
      <c r="M15" s="226"/>
      <c r="N15" s="228"/>
      <c r="O15" s="226"/>
      <c r="P15" s="226"/>
      <c r="Q15" s="228"/>
      <c r="R15" s="226"/>
      <c r="S15" s="226"/>
      <c r="T15" s="229"/>
      <c r="U15" s="226"/>
      <c r="V15" s="226"/>
      <c r="W15" s="230"/>
      <c r="X15" s="229"/>
      <c r="Y15" s="226"/>
      <c r="Z15" s="229"/>
      <c r="AA15" s="226"/>
      <c r="AB15" s="229"/>
      <c r="AC15" s="226"/>
      <c r="AD15" s="226"/>
      <c r="AE15" s="229"/>
      <c r="AF15" s="232"/>
    </row>
    <row r="16" spans="1:32" ht="15" customHeight="1" x14ac:dyDescent="0.2">
      <c r="A16" s="425">
        <v>10</v>
      </c>
      <c r="B16" s="238" t="s">
        <v>14</v>
      </c>
      <c r="C16" s="242"/>
      <c r="D16" s="240"/>
      <c r="E16" s="240"/>
      <c r="F16" s="240"/>
      <c r="G16" s="240"/>
      <c r="H16" s="242"/>
      <c r="I16" s="240"/>
      <c r="J16" s="240"/>
      <c r="K16" s="242"/>
      <c r="L16" s="240"/>
      <c r="M16" s="240"/>
      <c r="N16" s="242"/>
      <c r="O16" s="240"/>
      <c r="P16" s="240"/>
      <c r="Q16" s="242"/>
      <c r="R16" s="240"/>
      <c r="S16" s="240"/>
      <c r="T16" s="243"/>
      <c r="U16" s="240"/>
      <c r="V16" s="240"/>
      <c r="W16" s="244"/>
      <c r="X16" s="243"/>
      <c r="Y16" s="240"/>
      <c r="Z16" s="243"/>
      <c r="AA16" s="240"/>
      <c r="AB16" s="243"/>
      <c r="AC16" s="246"/>
      <c r="AD16" s="240"/>
      <c r="AE16" s="247"/>
      <c r="AF16" s="247"/>
    </row>
    <row r="17" spans="1:32" ht="15" customHeight="1" x14ac:dyDescent="0.2">
      <c r="A17" s="423">
        <v>11</v>
      </c>
      <c r="B17" s="207" t="s">
        <v>15</v>
      </c>
      <c r="C17" s="211"/>
      <c r="D17" s="209"/>
      <c r="E17" s="209"/>
      <c r="F17" s="209"/>
      <c r="G17" s="209"/>
      <c r="H17" s="211"/>
      <c r="I17" s="209"/>
      <c r="J17" s="209"/>
      <c r="K17" s="211"/>
      <c r="L17" s="209"/>
      <c r="M17" s="209"/>
      <c r="N17" s="211"/>
      <c r="O17" s="209"/>
      <c r="P17" s="209"/>
      <c r="Q17" s="211"/>
      <c r="R17" s="209"/>
      <c r="S17" s="209"/>
      <c r="T17" s="212"/>
      <c r="U17" s="209"/>
      <c r="V17" s="209"/>
      <c r="W17" s="213"/>
      <c r="X17" s="212"/>
      <c r="Y17" s="209"/>
      <c r="Z17" s="212"/>
      <c r="AA17" s="209"/>
      <c r="AB17" s="212"/>
      <c r="AC17" s="209"/>
      <c r="AD17" s="209"/>
      <c r="AE17" s="212"/>
      <c r="AF17" s="214"/>
    </row>
    <row r="18" spans="1:32" ht="15" customHeight="1" x14ac:dyDescent="0.2">
      <c r="A18" s="424">
        <v>12</v>
      </c>
      <c r="B18" s="224" t="s">
        <v>16</v>
      </c>
      <c r="C18" s="228"/>
      <c r="D18" s="226"/>
      <c r="E18" s="226"/>
      <c r="F18" s="226"/>
      <c r="G18" s="226"/>
      <c r="H18" s="228"/>
      <c r="I18" s="226"/>
      <c r="J18" s="226"/>
      <c r="K18" s="228"/>
      <c r="L18" s="226"/>
      <c r="M18" s="226"/>
      <c r="N18" s="228"/>
      <c r="O18" s="226"/>
      <c r="P18" s="226"/>
      <c r="Q18" s="228"/>
      <c r="R18" s="226"/>
      <c r="S18" s="226"/>
      <c r="T18" s="229"/>
      <c r="U18" s="226"/>
      <c r="V18" s="226"/>
      <c r="W18" s="230"/>
      <c r="X18" s="229"/>
      <c r="Y18" s="226"/>
      <c r="Z18" s="229"/>
      <c r="AA18" s="226"/>
      <c r="AB18" s="229"/>
      <c r="AC18" s="226"/>
      <c r="AD18" s="226"/>
      <c r="AE18" s="229"/>
      <c r="AF18" s="232"/>
    </row>
    <row r="19" spans="1:32" ht="15" customHeight="1" x14ac:dyDescent="0.2">
      <c r="A19" s="424">
        <v>13</v>
      </c>
      <c r="B19" s="224" t="s">
        <v>17</v>
      </c>
      <c r="C19" s="228"/>
      <c r="D19" s="226"/>
      <c r="E19" s="226"/>
      <c r="F19" s="226"/>
      <c r="G19" s="226"/>
      <c r="H19" s="228"/>
      <c r="I19" s="226"/>
      <c r="J19" s="226"/>
      <c r="K19" s="228"/>
      <c r="L19" s="226"/>
      <c r="M19" s="226"/>
      <c r="N19" s="228"/>
      <c r="O19" s="226"/>
      <c r="P19" s="226"/>
      <c r="Q19" s="228"/>
      <c r="R19" s="226"/>
      <c r="S19" s="226"/>
      <c r="T19" s="229"/>
      <c r="U19" s="226"/>
      <c r="V19" s="226"/>
      <c r="W19" s="230"/>
      <c r="X19" s="229"/>
      <c r="Y19" s="226"/>
      <c r="Z19" s="229"/>
      <c r="AA19" s="226"/>
      <c r="AB19" s="229"/>
      <c r="AC19" s="226"/>
      <c r="AD19" s="226"/>
      <c r="AE19" s="229"/>
      <c r="AF19" s="232"/>
    </row>
    <row r="20" spans="1:32" ht="15" customHeight="1" x14ac:dyDescent="0.2">
      <c r="A20" s="424">
        <v>14</v>
      </c>
      <c r="B20" s="224" t="s">
        <v>18</v>
      </c>
      <c r="C20" s="228"/>
      <c r="D20" s="226"/>
      <c r="E20" s="226"/>
      <c r="F20" s="226"/>
      <c r="G20" s="226"/>
      <c r="H20" s="228"/>
      <c r="I20" s="226"/>
      <c r="J20" s="226"/>
      <c r="K20" s="228"/>
      <c r="L20" s="226"/>
      <c r="M20" s="226"/>
      <c r="N20" s="228"/>
      <c r="O20" s="226"/>
      <c r="P20" s="226"/>
      <c r="Q20" s="228"/>
      <c r="R20" s="226"/>
      <c r="S20" s="226"/>
      <c r="T20" s="229"/>
      <c r="U20" s="226"/>
      <c r="V20" s="226"/>
      <c r="W20" s="230"/>
      <c r="X20" s="229"/>
      <c r="Y20" s="226"/>
      <c r="Z20" s="229"/>
      <c r="AA20" s="226"/>
      <c r="AB20" s="229"/>
      <c r="AC20" s="226"/>
      <c r="AD20" s="226"/>
      <c r="AE20" s="229"/>
      <c r="AF20" s="232"/>
    </row>
    <row r="21" spans="1:32" ht="15" customHeight="1" x14ac:dyDescent="0.2">
      <c r="A21" s="425">
        <v>15</v>
      </c>
      <c r="B21" s="238" t="s">
        <v>19</v>
      </c>
      <c r="C21" s="242"/>
      <c r="D21" s="240"/>
      <c r="E21" s="240"/>
      <c r="F21" s="240"/>
      <c r="G21" s="240"/>
      <c r="H21" s="242"/>
      <c r="I21" s="240"/>
      <c r="J21" s="240"/>
      <c r="K21" s="242"/>
      <c r="L21" s="240"/>
      <c r="M21" s="240"/>
      <c r="N21" s="242"/>
      <c r="O21" s="240"/>
      <c r="P21" s="240"/>
      <c r="Q21" s="242"/>
      <c r="R21" s="240"/>
      <c r="S21" s="240"/>
      <c r="T21" s="243"/>
      <c r="U21" s="240"/>
      <c r="V21" s="240"/>
      <c r="W21" s="244"/>
      <c r="X21" s="243"/>
      <c r="Y21" s="240"/>
      <c r="Z21" s="243"/>
      <c r="AA21" s="240"/>
      <c r="AB21" s="243"/>
      <c r="AC21" s="246"/>
      <c r="AD21" s="240"/>
      <c r="AE21" s="247"/>
      <c r="AF21" s="247"/>
    </row>
    <row r="22" spans="1:32" ht="15" customHeight="1" x14ac:dyDescent="0.2">
      <c r="A22" s="423">
        <v>16</v>
      </c>
      <c r="B22" s="207" t="s">
        <v>20</v>
      </c>
      <c r="C22" s="211"/>
      <c r="D22" s="209"/>
      <c r="E22" s="209"/>
      <c r="F22" s="209"/>
      <c r="G22" s="209"/>
      <c r="H22" s="211"/>
      <c r="I22" s="209"/>
      <c r="J22" s="209"/>
      <c r="K22" s="211"/>
      <c r="L22" s="209"/>
      <c r="M22" s="209"/>
      <c r="N22" s="211"/>
      <c r="O22" s="209"/>
      <c r="P22" s="209"/>
      <c r="Q22" s="211"/>
      <c r="R22" s="209"/>
      <c r="S22" s="209"/>
      <c r="T22" s="212"/>
      <c r="U22" s="209"/>
      <c r="V22" s="209"/>
      <c r="W22" s="213"/>
      <c r="X22" s="212"/>
      <c r="Y22" s="209"/>
      <c r="Z22" s="212"/>
      <c r="AA22" s="209"/>
      <c r="AB22" s="212"/>
      <c r="AC22" s="209"/>
      <c r="AD22" s="209"/>
      <c r="AE22" s="212"/>
      <c r="AF22" s="214"/>
    </row>
    <row r="23" spans="1:32" ht="15" customHeight="1" x14ac:dyDescent="0.2">
      <c r="A23" s="424">
        <v>17</v>
      </c>
      <c r="B23" s="224" t="s">
        <v>21</v>
      </c>
      <c r="C23" s="228"/>
      <c r="D23" s="226"/>
      <c r="E23" s="226"/>
      <c r="F23" s="226"/>
      <c r="G23" s="226"/>
      <c r="H23" s="228"/>
      <c r="I23" s="226"/>
      <c r="J23" s="226"/>
      <c r="K23" s="228"/>
      <c r="L23" s="226"/>
      <c r="M23" s="226"/>
      <c r="N23" s="228"/>
      <c r="O23" s="226"/>
      <c r="P23" s="226"/>
      <c r="Q23" s="228"/>
      <c r="R23" s="226"/>
      <c r="S23" s="226"/>
      <c r="T23" s="229"/>
      <c r="U23" s="226"/>
      <c r="V23" s="226"/>
      <c r="W23" s="230"/>
      <c r="X23" s="229"/>
      <c r="Y23" s="226"/>
      <c r="Z23" s="229"/>
      <c r="AA23" s="226"/>
      <c r="AB23" s="229"/>
      <c r="AC23" s="226"/>
      <c r="AD23" s="226"/>
      <c r="AE23" s="229"/>
      <c r="AF23" s="232"/>
    </row>
    <row r="24" spans="1:32" ht="15" customHeight="1" x14ac:dyDescent="0.2">
      <c r="A24" s="424">
        <v>18</v>
      </c>
      <c r="B24" s="224" t="s">
        <v>22</v>
      </c>
      <c r="C24" s="228"/>
      <c r="D24" s="226"/>
      <c r="E24" s="226"/>
      <c r="F24" s="226"/>
      <c r="G24" s="226"/>
      <c r="H24" s="228"/>
      <c r="I24" s="226"/>
      <c r="J24" s="226"/>
      <c r="K24" s="228"/>
      <c r="L24" s="226"/>
      <c r="M24" s="226"/>
      <c r="N24" s="228"/>
      <c r="O24" s="226"/>
      <c r="P24" s="226"/>
      <c r="Q24" s="228"/>
      <c r="R24" s="226"/>
      <c r="S24" s="226"/>
      <c r="T24" s="229"/>
      <c r="U24" s="226"/>
      <c r="V24" s="226"/>
      <c r="W24" s="230"/>
      <c r="X24" s="229"/>
      <c r="Y24" s="226"/>
      <c r="Z24" s="229"/>
      <c r="AA24" s="226"/>
      <c r="AB24" s="229"/>
      <c r="AC24" s="226"/>
      <c r="AD24" s="226"/>
      <c r="AE24" s="229"/>
      <c r="AF24" s="232"/>
    </row>
    <row r="25" spans="1:32" ht="15" customHeight="1" x14ac:dyDescent="0.2">
      <c r="A25" s="424">
        <v>19</v>
      </c>
      <c r="B25" s="224" t="s">
        <v>23</v>
      </c>
      <c r="C25" s="228"/>
      <c r="D25" s="226"/>
      <c r="E25" s="226"/>
      <c r="F25" s="226"/>
      <c r="G25" s="226"/>
      <c r="H25" s="228"/>
      <c r="I25" s="226"/>
      <c r="J25" s="226"/>
      <c r="K25" s="228"/>
      <c r="L25" s="226"/>
      <c r="M25" s="226"/>
      <c r="N25" s="228"/>
      <c r="O25" s="226"/>
      <c r="P25" s="226"/>
      <c r="Q25" s="228"/>
      <c r="R25" s="226"/>
      <c r="S25" s="226"/>
      <c r="T25" s="229"/>
      <c r="U25" s="226"/>
      <c r="V25" s="226"/>
      <c r="W25" s="230"/>
      <c r="X25" s="229"/>
      <c r="Y25" s="226"/>
      <c r="Z25" s="229"/>
      <c r="AA25" s="226"/>
      <c r="AB25" s="229"/>
      <c r="AC25" s="226"/>
      <c r="AD25" s="226"/>
      <c r="AE25" s="229"/>
      <c r="AF25" s="232"/>
    </row>
    <row r="26" spans="1:32" ht="15" customHeight="1" x14ac:dyDescent="0.2">
      <c r="A26" s="425">
        <v>20</v>
      </c>
      <c r="B26" s="238" t="s">
        <v>24</v>
      </c>
      <c r="C26" s="242"/>
      <c r="D26" s="240"/>
      <c r="E26" s="240"/>
      <c r="F26" s="240"/>
      <c r="G26" s="240"/>
      <c r="H26" s="242"/>
      <c r="I26" s="240"/>
      <c r="J26" s="240"/>
      <c r="K26" s="242"/>
      <c r="L26" s="240"/>
      <c r="M26" s="240"/>
      <c r="N26" s="242"/>
      <c r="O26" s="240"/>
      <c r="P26" s="240"/>
      <c r="Q26" s="242"/>
      <c r="R26" s="240"/>
      <c r="S26" s="240"/>
      <c r="T26" s="243"/>
      <c r="U26" s="240"/>
      <c r="V26" s="240"/>
      <c r="W26" s="244"/>
      <c r="X26" s="243"/>
      <c r="Y26" s="240"/>
      <c r="Z26" s="243"/>
      <c r="AA26" s="240"/>
      <c r="AB26" s="243"/>
      <c r="AC26" s="246"/>
      <c r="AD26" s="240"/>
      <c r="AE26" s="247"/>
      <c r="AF26" s="247"/>
    </row>
    <row r="27" spans="1:32" ht="15" customHeight="1" x14ac:dyDescent="0.2">
      <c r="A27" s="423">
        <v>21</v>
      </c>
      <c r="B27" s="207" t="s">
        <v>25</v>
      </c>
      <c r="C27" s="211"/>
      <c r="D27" s="209"/>
      <c r="E27" s="209"/>
      <c r="F27" s="209"/>
      <c r="G27" s="209"/>
      <c r="H27" s="211"/>
      <c r="I27" s="209"/>
      <c r="J27" s="209"/>
      <c r="K27" s="211"/>
      <c r="L27" s="209"/>
      <c r="M27" s="209"/>
      <c r="N27" s="211"/>
      <c r="O27" s="209"/>
      <c r="P27" s="209"/>
      <c r="Q27" s="211"/>
      <c r="R27" s="209"/>
      <c r="S27" s="209"/>
      <c r="T27" s="212"/>
      <c r="U27" s="209"/>
      <c r="V27" s="209"/>
      <c r="W27" s="213"/>
      <c r="X27" s="212"/>
      <c r="Y27" s="209"/>
      <c r="Z27" s="212"/>
      <c r="AA27" s="209"/>
      <c r="AB27" s="212"/>
      <c r="AC27" s="209"/>
      <c r="AD27" s="209"/>
      <c r="AE27" s="212"/>
      <c r="AF27" s="214"/>
    </row>
    <row r="28" spans="1:32" ht="15" customHeight="1" x14ac:dyDescent="0.2">
      <c r="A28" s="424">
        <v>22</v>
      </c>
      <c r="B28" s="224" t="s">
        <v>26</v>
      </c>
      <c r="C28" s="228"/>
      <c r="D28" s="226"/>
      <c r="E28" s="226"/>
      <c r="F28" s="226"/>
      <c r="G28" s="226"/>
      <c r="H28" s="228"/>
      <c r="I28" s="226"/>
      <c r="J28" s="226"/>
      <c r="K28" s="228"/>
      <c r="L28" s="226"/>
      <c r="M28" s="226"/>
      <c r="N28" s="228"/>
      <c r="O28" s="226"/>
      <c r="P28" s="226"/>
      <c r="Q28" s="228"/>
      <c r="R28" s="226"/>
      <c r="S28" s="226"/>
      <c r="T28" s="229"/>
      <c r="U28" s="226"/>
      <c r="V28" s="226"/>
      <c r="W28" s="230"/>
      <c r="X28" s="229"/>
      <c r="Y28" s="226"/>
      <c r="Z28" s="229"/>
      <c r="AA28" s="226"/>
      <c r="AB28" s="229"/>
      <c r="AC28" s="226"/>
      <c r="AD28" s="226"/>
      <c r="AE28" s="229"/>
      <c r="AF28" s="232"/>
    </row>
    <row r="29" spans="1:32" ht="15" customHeight="1" x14ac:dyDescent="0.2">
      <c r="A29" s="424">
        <v>23</v>
      </c>
      <c r="B29" s="224" t="s">
        <v>27</v>
      </c>
      <c r="C29" s="228"/>
      <c r="D29" s="226"/>
      <c r="E29" s="226"/>
      <c r="F29" s="226"/>
      <c r="G29" s="226"/>
      <c r="H29" s="228"/>
      <c r="I29" s="226"/>
      <c r="J29" s="226"/>
      <c r="K29" s="228"/>
      <c r="L29" s="226"/>
      <c r="M29" s="226"/>
      <c r="N29" s="228"/>
      <c r="O29" s="226"/>
      <c r="P29" s="226"/>
      <c r="Q29" s="228"/>
      <c r="R29" s="226"/>
      <c r="S29" s="226"/>
      <c r="T29" s="229"/>
      <c r="U29" s="226"/>
      <c r="V29" s="226"/>
      <c r="W29" s="230"/>
      <c r="X29" s="229"/>
      <c r="Y29" s="226"/>
      <c r="Z29" s="229"/>
      <c r="AA29" s="226"/>
      <c r="AB29" s="229"/>
      <c r="AC29" s="226"/>
      <c r="AD29" s="226"/>
      <c r="AE29" s="229"/>
      <c r="AF29" s="232"/>
    </row>
    <row r="30" spans="1:32" ht="15" customHeight="1" x14ac:dyDescent="0.2">
      <c r="A30" s="424">
        <v>24</v>
      </c>
      <c r="B30" s="224" t="s">
        <v>28</v>
      </c>
      <c r="C30" s="228"/>
      <c r="D30" s="226"/>
      <c r="E30" s="226"/>
      <c r="F30" s="226"/>
      <c r="G30" s="226"/>
      <c r="H30" s="228"/>
      <c r="I30" s="226"/>
      <c r="J30" s="226"/>
      <c r="K30" s="228"/>
      <c r="L30" s="226"/>
      <c r="M30" s="226"/>
      <c r="N30" s="228"/>
      <c r="O30" s="226"/>
      <c r="P30" s="226"/>
      <c r="Q30" s="228"/>
      <c r="R30" s="226"/>
      <c r="S30" s="226"/>
      <c r="T30" s="229"/>
      <c r="U30" s="226"/>
      <c r="V30" s="226"/>
      <c r="W30" s="230"/>
      <c r="X30" s="229"/>
      <c r="Y30" s="226"/>
      <c r="Z30" s="229"/>
      <c r="AA30" s="226"/>
      <c r="AB30" s="229"/>
      <c r="AC30" s="226"/>
      <c r="AD30" s="226"/>
      <c r="AE30" s="229"/>
      <c r="AF30" s="232"/>
    </row>
    <row r="31" spans="1:32" ht="15" customHeight="1" x14ac:dyDescent="0.2">
      <c r="A31" s="425">
        <v>25</v>
      </c>
      <c r="B31" s="238" t="s">
        <v>29</v>
      </c>
      <c r="C31" s="242"/>
      <c r="D31" s="240"/>
      <c r="E31" s="240"/>
      <c r="F31" s="240"/>
      <c r="G31" s="240"/>
      <c r="H31" s="242"/>
      <c r="I31" s="240"/>
      <c r="J31" s="240"/>
      <c r="K31" s="242"/>
      <c r="L31" s="240"/>
      <c r="M31" s="240"/>
      <c r="N31" s="242"/>
      <c r="O31" s="240"/>
      <c r="P31" s="240"/>
      <c r="Q31" s="242"/>
      <c r="R31" s="240"/>
      <c r="S31" s="240"/>
      <c r="T31" s="243"/>
      <c r="U31" s="240"/>
      <c r="V31" s="240"/>
      <c r="W31" s="244"/>
      <c r="X31" s="243"/>
      <c r="Y31" s="240"/>
      <c r="Z31" s="243"/>
      <c r="AA31" s="240"/>
      <c r="AB31" s="243"/>
      <c r="AC31" s="246"/>
      <c r="AD31" s="240"/>
      <c r="AE31" s="247"/>
      <c r="AF31" s="247"/>
    </row>
    <row r="32" spans="1:32" ht="15" customHeight="1" x14ac:dyDescent="0.2">
      <c r="A32" s="423">
        <v>26</v>
      </c>
      <c r="B32" s="207" t="s">
        <v>30</v>
      </c>
      <c r="C32" s="211"/>
      <c r="D32" s="209"/>
      <c r="E32" s="209"/>
      <c r="F32" s="209"/>
      <c r="G32" s="209"/>
      <c r="H32" s="211"/>
      <c r="I32" s="209"/>
      <c r="J32" s="209"/>
      <c r="K32" s="211"/>
      <c r="L32" s="209"/>
      <c r="M32" s="209"/>
      <c r="N32" s="211"/>
      <c r="O32" s="209"/>
      <c r="P32" s="209"/>
      <c r="Q32" s="211"/>
      <c r="R32" s="209"/>
      <c r="S32" s="209"/>
      <c r="T32" s="212"/>
      <c r="U32" s="209"/>
      <c r="V32" s="209"/>
      <c r="W32" s="213"/>
      <c r="X32" s="212"/>
      <c r="Y32" s="209"/>
      <c r="Z32" s="212"/>
      <c r="AA32" s="209"/>
      <c r="AB32" s="212"/>
      <c r="AC32" s="209"/>
      <c r="AD32" s="209"/>
      <c r="AE32" s="212"/>
      <c r="AF32" s="214"/>
    </row>
    <row r="33" spans="1:32" ht="15" customHeight="1" x14ac:dyDescent="0.2">
      <c r="A33" s="424">
        <v>27</v>
      </c>
      <c r="B33" s="224" t="s">
        <v>31</v>
      </c>
      <c r="C33" s="228"/>
      <c r="D33" s="226"/>
      <c r="E33" s="226"/>
      <c r="F33" s="226"/>
      <c r="G33" s="226"/>
      <c r="H33" s="228"/>
      <c r="I33" s="226"/>
      <c r="J33" s="226"/>
      <c r="K33" s="228"/>
      <c r="L33" s="226"/>
      <c r="M33" s="226"/>
      <c r="N33" s="228"/>
      <c r="O33" s="226"/>
      <c r="P33" s="226"/>
      <c r="Q33" s="228"/>
      <c r="R33" s="226"/>
      <c r="S33" s="226"/>
      <c r="T33" s="229"/>
      <c r="U33" s="226"/>
      <c r="V33" s="226"/>
      <c r="W33" s="230"/>
      <c r="X33" s="229"/>
      <c r="Y33" s="226"/>
      <c r="Z33" s="229"/>
      <c r="AA33" s="226"/>
      <c r="AB33" s="229"/>
      <c r="AC33" s="226"/>
      <c r="AD33" s="226"/>
      <c r="AE33" s="229"/>
      <c r="AF33" s="232"/>
    </row>
    <row r="34" spans="1:32" ht="15" customHeight="1" x14ac:dyDescent="0.2">
      <c r="A34" s="424">
        <v>28</v>
      </c>
      <c r="B34" s="224" t="s">
        <v>32</v>
      </c>
      <c r="C34" s="228"/>
      <c r="D34" s="226"/>
      <c r="E34" s="226"/>
      <c r="F34" s="226"/>
      <c r="G34" s="226"/>
      <c r="H34" s="228"/>
      <c r="I34" s="226"/>
      <c r="J34" s="226"/>
      <c r="K34" s="228"/>
      <c r="L34" s="226"/>
      <c r="M34" s="226"/>
      <c r="N34" s="228"/>
      <c r="O34" s="226"/>
      <c r="P34" s="226"/>
      <c r="Q34" s="228"/>
      <c r="R34" s="226"/>
      <c r="S34" s="226"/>
      <c r="T34" s="229"/>
      <c r="U34" s="226"/>
      <c r="V34" s="226"/>
      <c r="W34" s="230"/>
      <c r="X34" s="229"/>
      <c r="Y34" s="226"/>
      <c r="Z34" s="229"/>
      <c r="AA34" s="226"/>
      <c r="AB34" s="229"/>
      <c r="AC34" s="226"/>
      <c r="AD34" s="226"/>
      <c r="AE34" s="229"/>
      <c r="AF34" s="232"/>
    </row>
    <row r="35" spans="1:32" ht="15" customHeight="1" x14ac:dyDescent="0.2">
      <c r="A35" s="424">
        <v>29</v>
      </c>
      <c r="B35" s="224" t="s">
        <v>33</v>
      </c>
      <c r="C35" s="228"/>
      <c r="D35" s="226"/>
      <c r="E35" s="226"/>
      <c r="F35" s="226"/>
      <c r="G35" s="226"/>
      <c r="H35" s="228"/>
      <c r="I35" s="226"/>
      <c r="J35" s="226"/>
      <c r="K35" s="228"/>
      <c r="L35" s="226"/>
      <c r="M35" s="226"/>
      <c r="N35" s="228"/>
      <c r="O35" s="226"/>
      <c r="P35" s="226"/>
      <c r="Q35" s="228"/>
      <c r="R35" s="226"/>
      <c r="S35" s="226"/>
      <c r="T35" s="229"/>
      <c r="U35" s="226"/>
      <c r="V35" s="226"/>
      <c r="W35" s="230"/>
      <c r="X35" s="229"/>
      <c r="Y35" s="226"/>
      <c r="Z35" s="229"/>
      <c r="AA35" s="226"/>
      <c r="AB35" s="229"/>
      <c r="AC35" s="226"/>
      <c r="AD35" s="226"/>
      <c r="AE35" s="229"/>
      <c r="AF35" s="232"/>
    </row>
    <row r="36" spans="1:32" ht="15" customHeight="1" x14ac:dyDescent="0.2">
      <c r="A36" s="425">
        <v>30</v>
      </c>
      <c r="B36" s="238" t="s">
        <v>34</v>
      </c>
      <c r="C36" s="242"/>
      <c r="D36" s="240"/>
      <c r="E36" s="240"/>
      <c r="F36" s="240"/>
      <c r="G36" s="240"/>
      <c r="H36" s="242"/>
      <c r="I36" s="240"/>
      <c r="J36" s="240"/>
      <c r="K36" s="242"/>
      <c r="L36" s="240"/>
      <c r="M36" s="240"/>
      <c r="N36" s="242"/>
      <c r="O36" s="240"/>
      <c r="P36" s="240"/>
      <c r="Q36" s="242"/>
      <c r="R36" s="240"/>
      <c r="S36" s="240"/>
      <c r="T36" s="243"/>
      <c r="U36" s="240"/>
      <c r="V36" s="240"/>
      <c r="W36" s="244"/>
      <c r="X36" s="243"/>
      <c r="Y36" s="240"/>
      <c r="Z36" s="243"/>
      <c r="AA36" s="240"/>
      <c r="AB36" s="243"/>
      <c r="AC36" s="246"/>
      <c r="AD36" s="240"/>
      <c r="AE36" s="247"/>
      <c r="AF36" s="247"/>
    </row>
    <row r="37" spans="1:32" ht="15" customHeight="1" x14ac:dyDescent="0.2">
      <c r="A37" s="423">
        <v>31</v>
      </c>
      <c r="B37" s="207" t="s">
        <v>35</v>
      </c>
      <c r="C37" s="211"/>
      <c r="D37" s="209"/>
      <c r="E37" s="209"/>
      <c r="F37" s="209"/>
      <c r="G37" s="209"/>
      <c r="H37" s="211"/>
      <c r="I37" s="209"/>
      <c r="J37" s="209"/>
      <c r="K37" s="211"/>
      <c r="L37" s="209"/>
      <c r="M37" s="209"/>
      <c r="N37" s="211"/>
      <c r="O37" s="209"/>
      <c r="P37" s="209"/>
      <c r="Q37" s="211"/>
      <c r="R37" s="209"/>
      <c r="S37" s="209"/>
      <c r="T37" s="212"/>
      <c r="U37" s="209"/>
      <c r="V37" s="209"/>
      <c r="W37" s="213"/>
      <c r="X37" s="212"/>
      <c r="Y37" s="209"/>
      <c r="Z37" s="212"/>
      <c r="AA37" s="209"/>
      <c r="AB37" s="212"/>
      <c r="AC37" s="209"/>
      <c r="AD37" s="209"/>
      <c r="AE37" s="212"/>
      <c r="AF37" s="214"/>
    </row>
    <row r="38" spans="1:32" ht="15" customHeight="1" x14ac:dyDescent="0.2">
      <c r="A38" s="424">
        <v>32</v>
      </c>
      <c r="B38" s="224" t="s">
        <v>36</v>
      </c>
      <c r="C38" s="228"/>
      <c r="D38" s="226"/>
      <c r="E38" s="226"/>
      <c r="F38" s="226"/>
      <c r="G38" s="226"/>
      <c r="H38" s="228"/>
      <c r="I38" s="226"/>
      <c r="J38" s="226"/>
      <c r="K38" s="228"/>
      <c r="L38" s="226"/>
      <c r="M38" s="226"/>
      <c r="N38" s="228"/>
      <c r="O38" s="226"/>
      <c r="P38" s="226"/>
      <c r="Q38" s="228"/>
      <c r="R38" s="226"/>
      <c r="S38" s="226"/>
      <c r="T38" s="229"/>
      <c r="U38" s="226"/>
      <c r="V38" s="226"/>
      <c r="W38" s="230"/>
      <c r="X38" s="229"/>
      <c r="Y38" s="226"/>
      <c r="Z38" s="229"/>
      <c r="AA38" s="226"/>
      <c r="AB38" s="229"/>
      <c r="AC38" s="226"/>
      <c r="AD38" s="226"/>
      <c r="AE38" s="229"/>
      <c r="AF38" s="232"/>
    </row>
    <row r="39" spans="1:32" ht="15" customHeight="1" x14ac:dyDescent="0.2">
      <c r="A39" s="424">
        <v>33</v>
      </c>
      <c r="B39" s="224" t="s">
        <v>37</v>
      </c>
      <c r="C39" s="228"/>
      <c r="D39" s="226"/>
      <c r="E39" s="226"/>
      <c r="F39" s="226"/>
      <c r="G39" s="226"/>
      <c r="H39" s="228"/>
      <c r="I39" s="226"/>
      <c r="J39" s="226"/>
      <c r="K39" s="228"/>
      <c r="L39" s="226"/>
      <c r="M39" s="226"/>
      <c r="N39" s="228"/>
      <c r="O39" s="226"/>
      <c r="P39" s="226"/>
      <c r="Q39" s="228"/>
      <c r="R39" s="226"/>
      <c r="S39" s="226"/>
      <c r="T39" s="229"/>
      <c r="U39" s="226"/>
      <c r="V39" s="226"/>
      <c r="W39" s="230"/>
      <c r="X39" s="229"/>
      <c r="Y39" s="226"/>
      <c r="Z39" s="229"/>
      <c r="AA39" s="226"/>
      <c r="AB39" s="229"/>
      <c r="AC39" s="226"/>
      <c r="AD39" s="226"/>
      <c r="AE39" s="229"/>
      <c r="AF39" s="232"/>
    </row>
    <row r="40" spans="1:32" ht="15" customHeight="1" x14ac:dyDescent="0.2">
      <c r="A40" s="424">
        <v>34</v>
      </c>
      <c r="B40" s="224" t="s">
        <v>38</v>
      </c>
      <c r="C40" s="228"/>
      <c r="D40" s="226"/>
      <c r="E40" s="226"/>
      <c r="F40" s="226"/>
      <c r="G40" s="226"/>
      <c r="H40" s="228"/>
      <c r="I40" s="226"/>
      <c r="J40" s="226"/>
      <c r="K40" s="228"/>
      <c r="L40" s="226"/>
      <c r="M40" s="226"/>
      <c r="N40" s="228"/>
      <c r="O40" s="226"/>
      <c r="P40" s="226"/>
      <c r="Q40" s="228"/>
      <c r="R40" s="226"/>
      <c r="S40" s="226"/>
      <c r="T40" s="229"/>
      <c r="U40" s="226"/>
      <c r="V40" s="226"/>
      <c r="W40" s="230"/>
      <c r="X40" s="229"/>
      <c r="Y40" s="226"/>
      <c r="Z40" s="229"/>
      <c r="AA40" s="226"/>
      <c r="AB40" s="229"/>
      <c r="AC40" s="226"/>
      <c r="AD40" s="226"/>
      <c r="AE40" s="229"/>
      <c r="AF40" s="232"/>
    </row>
    <row r="41" spans="1:32" ht="15" customHeight="1" x14ac:dyDescent="0.2">
      <c r="A41" s="425">
        <v>35</v>
      </c>
      <c r="B41" s="238" t="s">
        <v>39</v>
      </c>
      <c r="C41" s="242"/>
      <c r="D41" s="240"/>
      <c r="E41" s="240"/>
      <c r="F41" s="240"/>
      <c r="G41" s="240"/>
      <c r="H41" s="242"/>
      <c r="I41" s="240"/>
      <c r="J41" s="240"/>
      <c r="K41" s="242"/>
      <c r="L41" s="240"/>
      <c r="M41" s="240"/>
      <c r="N41" s="242"/>
      <c r="O41" s="240"/>
      <c r="P41" s="240"/>
      <c r="Q41" s="242"/>
      <c r="R41" s="240"/>
      <c r="S41" s="240"/>
      <c r="T41" s="243"/>
      <c r="U41" s="240"/>
      <c r="V41" s="240"/>
      <c r="W41" s="244"/>
      <c r="X41" s="243"/>
      <c r="Y41" s="240"/>
      <c r="Z41" s="243"/>
      <c r="AA41" s="240"/>
      <c r="AB41" s="243"/>
      <c r="AC41" s="246"/>
      <c r="AD41" s="240"/>
      <c r="AE41" s="247"/>
      <c r="AF41" s="247"/>
    </row>
    <row r="42" spans="1:32" ht="15" customHeight="1" x14ac:dyDescent="0.2">
      <c r="A42" s="423">
        <v>36</v>
      </c>
      <c r="B42" s="207" t="s">
        <v>40</v>
      </c>
      <c r="C42" s="211"/>
      <c r="D42" s="209"/>
      <c r="E42" s="209"/>
      <c r="F42" s="209"/>
      <c r="G42" s="209"/>
      <c r="H42" s="211"/>
      <c r="I42" s="209"/>
      <c r="J42" s="209"/>
      <c r="K42" s="211"/>
      <c r="L42" s="209"/>
      <c r="M42" s="209"/>
      <c r="N42" s="211"/>
      <c r="O42" s="209"/>
      <c r="P42" s="209"/>
      <c r="Q42" s="211"/>
      <c r="R42" s="209"/>
      <c r="S42" s="209"/>
      <c r="T42" s="212"/>
      <c r="U42" s="209"/>
      <c r="V42" s="209"/>
      <c r="W42" s="213"/>
      <c r="X42" s="212"/>
      <c r="Y42" s="209"/>
      <c r="Z42" s="212"/>
      <c r="AA42" s="209"/>
      <c r="AB42" s="212"/>
      <c r="AC42" s="209"/>
      <c r="AD42" s="209"/>
      <c r="AE42" s="212"/>
      <c r="AF42" s="214"/>
    </row>
    <row r="43" spans="1:32" ht="15" customHeight="1" x14ac:dyDescent="0.2">
      <c r="A43" s="424">
        <v>37</v>
      </c>
      <c r="B43" s="224" t="s">
        <v>41</v>
      </c>
      <c r="C43" s="228"/>
      <c r="D43" s="226"/>
      <c r="E43" s="226"/>
      <c r="F43" s="226"/>
      <c r="G43" s="226"/>
      <c r="H43" s="228"/>
      <c r="I43" s="226"/>
      <c r="J43" s="226"/>
      <c r="K43" s="228"/>
      <c r="L43" s="226"/>
      <c r="M43" s="226"/>
      <c r="N43" s="228"/>
      <c r="O43" s="226"/>
      <c r="P43" s="226"/>
      <c r="Q43" s="228"/>
      <c r="R43" s="226"/>
      <c r="S43" s="226"/>
      <c r="T43" s="229"/>
      <c r="U43" s="226"/>
      <c r="V43" s="226"/>
      <c r="W43" s="230"/>
      <c r="X43" s="229"/>
      <c r="Y43" s="226"/>
      <c r="Z43" s="229"/>
      <c r="AA43" s="226"/>
      <c r="AB43" s="229"/>
      <c r="AC43" s="226"/>
      <c r="AD43" s="226"/>
      <c r="AE43" s="229"/>
      <c r="AF43" s="232"/>
    </row>
    <row r="44" spans="1:32" ht="15" customHeight="1" x14ac:dyDescent="0.2">
      <c r="A44" s="424">
        <v>38</v>
      </c>
      <c r="B44" s="224" t="s">
        <v>42</v>
      </c>
      <c r="C44" s="228"/>
      <c r="D44" s="226"/>
      <c r="E44" s="226"/>
      <c r="F44" s="226"/>
      <c r="G44" s="226"/>
      <c r="H44" s="228"/>
      <c r="I44" s="226"/>
      <c r="J44" s="226"/>
      <c r="K44" s="228"/>
      <c r="L44" s="226"/>
      <c r="M44" s="226"/>
      <c r="N44" s="228"/>
      <c r="O44" s="226"/>
      <c r="P44" s="226"/>
      <c r="Q44" s="228"/>
      <c r="R44" s="226"/>
      <c r="S44" s="226"/>
      <c r="T44" s="229"/>
      <c r="U44" s="226"/>
      <c r="V44" s="226"/>
      <c r="W44" s="230"/>
      <c r="X44" s="229"/>
      <c r="Y44" s="226"/>
      <c r="Z44" s="229"/>
      <c r="AA44" s="226"/>
      <c r="AB44" s="229"/>
      <c r="AC44" s="226"/>
      <c r="AD44" s="226"/>
      <c r="AE44" s="229"/>
      <c r="AF44" s="232"/>
    </row>
    <row r="45" spans="1:32" ht="15" customHeight="1" x14ac:dyDescent="0.2">
      <c r="A45" s="424">
        <v>39</v>
      </c>
      <c r="B45" s="224" t="s">
        <v>43</v>
      </c>
      <c r="C45" s="228"/>
      <c r="D45" s="226"/>
      <c r="E45" s="226"/>
      <c r="F45" s="226"/>
      <c r="G45" s="226"/>
      <c r="H45" s="228"/>
      <c r="I45" s="226"/>
      <c r="J45" s="226"/>
      <c r="K45" s="228"/>
      <c r="L45" s="226"/>
      <c r="M45" s="226"/>
      <c r="N45" s="228"/>
      <c r="O45" s="226"/>
      <c r="P45" s="226"/>
      <c r="Q45" s="228"/>
      <c r="R45" s="226"/>
      <c r="S45" s="226"/>
      <c r="T45" s="229"/>
      <c r="U45" s="226"/>
      <c r="V45" s="226"/>
      <c r="W45" s="230"/>
      <c r="X45" s="229"/>
      <c r="Y45" s="226"/>
      <c r="Z45" s="229"/>
      <c r="AA45" s="226"/>
      <c r="AB45" s="229"/>
      <c r="AC45" s="226"/>
      <c r="AD45" s="226"/>
      <c r="AE45" s="229"/>
      <c r="AF45" s="232"/>
    </row>
    <row r="46" spans="1:32" ht="15" customHeight="1" x14ac:dyDescent="0.2">
      <c r="A46" s="425">
        <v>40</v>
      </c>
      <c r="B46" s="238" t="s">
        <v>44</v>
      </c>
      <c r="C46" s="242"/>
      <c r="D46" s="240"/>
      <c r="E46" s="240"/>
      <c r="F46" s="240"/>
      <c r="G46" s="240"/>
      <c r="H46" s="242"/>
      <c r="I46" s="240"/>
      <c r="J46" s="240"/>
      <c r="K46" s="242"/>
      <c r="L46" s="240"/>
      <c r="M46" s="240"/>
      <c r="N46" s="242"/>
      <c r="O46" s="240"/>
      <c r="P46" s="240"/>
      <c r="Q46" s="242"/>
      <c r="R46" s="240"/>
      <c r="S46" s="240"/>
      <c r="T46" s="243"/>
      <c r="U46" s="240"/>
      <c r="V46" s="240"/>
      <c r="W46" s="244"/>
      <c r="X46" s="243"/>
      <c r="Y46" s="240"/>
      <c r="Z46" s="243"/>
      <c r="AA46" s="240"/>
      <c r="AB46" s="243"/>
      <c r="AC46" s="246"/>
      <c r="AD46" s="240"/>
      <c r="AE46" s="247"/>
      <c r="AF46" s="247"/>
    </row>
    <row r="47" spans="1:32" ht="15" customHeight="1" x14ac:dyDescent="0.2">
      <c r="A47" s="423">
        <v>41</v>
      </c>
      <c r="B47" s="207" t="s">
        <v>45</v>
      </c>
      <c r="C47" s="211"/>
      <c r="D47" s="209"/>
      <c r="E47" s="209"/>
      <c r="F47" s="209"/>
      <c r="G47" s="209"/>
      <c r="H47" s="211"/>
      <c r="I47" s="209"/>
      <c r="J47" s="209"/>
      <c r="K47" s="211"/>
      <c r="L47" s="209"/>
      <c r="M47" s="209"/>
      <c r="N47" s="211"/>
      <c r="O47" s="209"/>
      <c r="P47" s="209"/>
      <c r="Q47" s="211"/>
      <c r="R47" s="209"/>
      <c r="S47" s="209"/>
      <c r="T47" s="212"/>
      <c r="U47" s="209"/>
      <c r="V47" s="209"/>
      <c r="W47" s="213"/>
      <c r="X47" s="212"/>
      <c r="Y47" s="209"/>
      <c r="Z47" s="212"/>
      <c r="AA47" s="209"/>
      <c r="AB47" s="212"/>
      <c r="AC47" s="209"/>
      <c r="AD47" s="209"/>
      <c r="AE47" s="212"/>
      <c r="AF47" s="214"/>
    </row>
    <row r="48" spans="1:32" ht="15" customHeight="1" x14ac:dyDescent="0.2">
      <c r="A48" s="424">
        <v>42</v>
      </c>
      <c r="B48" s="224" t="s">
        <v>46</v>
      </c>
      <c r="C48" s="228"/>
      <c r="D48" s="226"/>
      <c r="E48" s="226"/>
      <c r="F48" s="226"/>
      <c r="G48" s="226"/>
      <c r="H48" s="228"/>
      <c r="I48" s="226"/>
      <c r="J48" s="226"/>
      <c r="K48" s="228"/>
      <c r="L48" s="226"/>
      <c r="M48" s="226"/>
      <c r="N48" s="228"/>
      <c r="O48" s="226"/>
      <c r="P48" s="226"/>
      <c r="Q48" s="228"/>
      <c r="R48" s="226"/>
      <c r="S48" s="226"/>
      <c r="T48" s="229"/>
      <c r="U48" s="226"/>
      <c r="V48" s="226"/>
      <c r="W48" s="230"/>
      <c r="X48" s="229"/>
      <c r="Y48" s="226"/>
      <c r="Z48" s="229"/>
      <c r="AA48" s="226"/>
      <c r="AB48" s="229"/>
      <c r="AC48" s="226"/>
      <c r="AD48" s="226"/>
      <c r="AE48" s="229"/>
      <c r="AF48" s="232"/>
    </row>
    <row r="49" spans="1:32" ht="15" customHeight="1" x14ac:dyDescent="0.2">
      <c r="A49" s="424">
        <v>43</v>
      </c>
      <c r="B49" s="224" t="s">
        <v>47</v>
      </c>
      <c r="C49" s="228"/>
      <c r="D49" s="226"/>
      <c r="E49" s="226"/>
      <c r="F49" s="226"/>
      <c r="G49" s="226"/>
      <c r="H49" s="228"/>
      <c r="I49" s="226"/>
      <c r="J49" s="226"/>
      <c r="K49" s="228"/>
      <c r="L49" s="226"/>
      <c r="M49" s="226"/>
      <c r="N49" s="228"/>
      <c r="O49" s="226"/>
      <c r="P49" s="226"/>
      <c r="Q49" s="228"/>
      <c r="R49" s="226"/>
      <c r="S49" s="226"/>
      <c r="T49" s="229"/>
      <c r="U49" s="226"/>
      <c r="V49" s="226"/>
      <c r="W49" s="230"/>
      <c r="X49" s="229"/>
      <c r="Y49" s="226"/>
      <c r="Z49" s="229"/>
      <c r="AA49" s="226"/>
      <c r="AB49" s="229"/>
      <c r="AC49" s="226"/>
      <c r="AD49" s="226"/>
      <c r="AE49" s="229"/>
      <c r="AF49" s="232"/>
    </row>
    <row r="50" spans="1:32" ht="15" customHeight="1" x14ac:dyDescent="0.2">
      <c r="A50" s="424">
        <v>44</v>
      </c>
      <c r="B50" s="224" t="s">
        <v>48</v>
      </c>
      <c r="C50" s="228"/>
      <c r="D50" s="226"/>
      <c r="E50" s="226"/>
      <c r="F50" s="226"/>
      <c r="G50" s="226"/>
      <c r="H50" s="228"/>
      <c r="I50" s="226"/>
      <c r="J50" s="226"/>
      <c r="K50" s="228"/>
      <c r="L50" s="226"/>
      <c r="M50" s="226"/>
      <c r="N50" s="228"/>
      <c r="O50" s="226"/>
      <c r="P50" s="226"/>
      <c r="Q50" s="228"/>
      <c r="R50" s="226"/>
      <c r="S50" s="226"/>
      <c r="T50" s="229"/>
      <c r="U50" s="226"/>
      <c r="V50" s="226"/>
      <c r="W50" s="230"/>
      <c r="X50" s="229"/>
      <c r="Y50" s="226"/>
      <c r="Z50" s="229"/>
      <c r="AA50" s="226"/>
      <c r="AB50" s="229"/>
      <c r="AC50" s="226"/>
      <c r="AD50" s="226"/>
      <c r="AE50" s="229"/>
      <c r="AF50" s="232"/>
    </row>
    <row r="51" spans="1:32" ht="15" customHeight="1" x14ac:dyDescent="0.2">
      <c r="A51" s="425">
        <v>45</v>
      </c>
      <c r="B51" s="238" t="s">
        <v>49</v>
      </c>
      <c r="C51" s="242"/>
      <c r="D51" s="240"/>
      <c r="E51" s="240"/>
      <c r="F51" s="240"/>
      <c r="G51" s="240"/>
      <c r="H51" s="242"/>
      <c r="I51" s="240"/>
      <c r="J51" s="240"/>
      <c r="K51" s="242"/>
      <c r="L51" s="240"/>
      <c r="M51" s="240"/>
      <c r="N51" s="242"/>
      <c r="O51" s="240"/>
      <c r="P51" s="240"/>
      <c r="Q51" s="242"/>
      <c r="R51" s="240"/>
      <c r="S51" s="240"/>
      <c r="T51" s="243"/>
      <c r="U51" s="240"/>
      <c r="V51" s="240"/>
      <c r="W51" s="244"/>
      <c r="X51" s="243"/>
      <c r="Y51" s="240"/>
      <c r="Z51" s="243"/>
      <c r="AA51" s="240"/>
      <c r="AB51" s="243"/>
      <c r="AC51" s="246"/>
      <c r="AD51" s="240"/>
      <c r="AE51" s="247"/>
      <c r="AF51" s="247"/>
    </row>
    <row r="52" spans="1:32" ht="15" customHeight="1" x14ac:dyDescent="0.2">
      <c r="A52" s="423">
        <v>46</v>
      </c>
      <c r="B52" s="207" t="s">
        <v>50</v>
      </c>
      <c r="C52" s="211"/>
      <c r="D52" s="209"/>
      <c r="E52" s="209"/>
      <c r="F52" s="209"/>
      <c r="G52" s="209"/>
      <c r="H52" s="211"/>
      <c r="I52" s="209"/>
      <c r="J52" s="209"/>
      <c r="K52" s="211"/>
      <c r="L52" s="209"/>
      <c r="M52" s="209"/>
      <c r="N52" s="211"/>
      <c r="O52" s="209"/>
      <c r="P52" s="209"/>
      <c r="Q52" s="211"/>
      <c r="R52" s="209"/>
      <c r="S52" s="209"/>
      <c r="T52" s="212"/>
      <c r="U52" s="209"/>
      <c r="V52" s="209"/>
      <c r="W52" s="213"/>
      <c r="X52" s="212"/>
      <c r="Y52" s="209"/>
      <c r="Z52" s="212"/>
      <c r="AA52" s="209"/>
      <c r="AB52" s="212"/>
      <c r="AC52" s="209"/>
      <c r="AD52" s="209"/>
      <c r="AE52" s="212"/>
      <c r="AF52" s="214"/>
    </row>
    <row r="53" spans="1:32" ht="15" customHeight="1" x14ac:dyDescent="0.2">
      <c r="A53" s="424">
        <v>47</v>
      </c>
      <c r="B53" s="224" t="s">
        <v>51</v>
      </c>
      <c r="C53" s="228"/>
      <c r="D53" s="226"/>
      <c r="E53" s="226"/>
      <c r="F53" s="226"/>
      <c r="G53" s="226"/>
      <c r="H53" s="228"/>
      <c r="I53" s="226"/>
      <c r="J53" s="226"/>
      <c r="K53" s="228"/>
      <c r="L53" s="226"/>
      <c r="M53" s="226"/>
      <c r="N53" s="228"/>
      <c r="O53" s="226"/>
      <c r="P53" s="226"/>
      <c r="Q53" s="228"/>
      <c r="R53" s="226"/>
      <c r="S53" s="226"/>
      <c r="T53" s="229"/>
      <c r="U53" s="226"/>
      <c r="V53" s="226"/>
      <c r="W53" s="230"/>
      <c r="X53" s="229"/>
      <c r="Y53" s="226"/>
      <c r="Z53" s="229"/>
      <c r="AA53" s="226"/>
      <c r="AB53" s="229"/>
      <c r="AC53" s="226"/>
      <c r="AD53" s="226"/>
      <c r="AE53" s="229"/>
      <c r="AF53" s="232"/>
    </row>
    <row r="54" spans="1:32" ht="15" customHeight="1" x14ac:dyDescent="0.2">
      <c r="A54" s="424">
        <v>48</v>
      </c>
      <c r="B54" s="224" t="s">
        <v>89</v>
      </c>
      <c r="C54" s="228"/>
      <c r="D54" s="226"/>
      <c r="E54" s="226"/>
      <c r="F54" s="226"/>
      <c r="G54" s="226"/>
      <c r="H54" s="228"/>
      <c r="I54" s="226"/>
      <c r="J54" s="226"/>
      <c r="K54" s="228"/>
      <c r="L54" s="226"/>
      <c r="M54" s="226"/>
      <c r="N54" s="228"/>
      <c r="O54" s="226"/>
      <c r="P54" s="226"/>
      <c r="Q54" s="228"/>
      <c r="R54" s="226"/>
      <c r="S54" s="226"/>
      <c r="T54" s="229"/>
      <c r="U54" s="226"/>
      <c r="V54" s="226"/>
      <c r="W54" s="230"/>
      <c r="X54" s="229"/>
      <c r="Y54" s="226"/>
      <c r="Z54" s="229"/>
      <c r="AA54" s="226"/>
      <c r="AB54" s="229"/>
      <c r="AC54" s="226"/>
      <c r="AD54" s="226"/>
      <c r="AE54" s="229"/>
      <c r="AF54" s="232"/>
    </row>
    <row r="55" spans="1:32" ht="15" customHeight="1" x14ac:dyDescent="0.2">
      <c r="A55" s="424">
        <v>49</v>
      </c>
      <c r="B55" s="224" t="s">
        <v>52</v>
      </c>
      <c r="C55" s="228"/>
      <c r="D55" s="226"/>
      <c r="E55" s="226"/>
      <c r="F55" s="226"/>
      <c r="G55" s="226"/>
      <c r="H55" s="228"/>
      <c r="I55" s="226"/>
      <c r="J55" s="226"/>
      <c r="K55" s="228"/>
      <c r="L55" s="226"/>
      <c r="M55" s="226"/>
      <c r="N55" s="228"/>
      <c r="O55" s="226"/>
      <c r="P55" s="226"/>
      <c r="Q55" s="228"/>
      <c r="R55" s="226"/>
      <c r="S55" s="226"/>
      <c r="T55" s="229"/>
      <c r="U55" s="226"/>
      <c r="V55" s="226"/>
      <c r="W55" s="230"/>
      <c r="X55" s="229"/>
      <c r="Y55" s="226"/>
      <c r="Z55" s="229"/>
      <c r="AA55" s="226"/>
      <c r="AB55" s="229"/>
      <c r="AC55" s="226"/>
      <c r="AD55" s="226"/>
      <c r="AE55" s="229"/>
      <c r="AF55" s="232"/>
    </row>
    <row r="56" spans="1:32" ht="15" customHeight="1" x14ac:dyDescent="0.2">
      <c r="A56" s="425">
        <v>50</v>
      </c>
      <c r="B56" s="238" t="s">
        <v>53</v>
      </c>
      <c r="C56" s="242"/>
      <c r="D56" s="240"/>
      <c r="E56" s="240"/>
      <c r="F56" s="240"/>
      <c r="G56" s="240"/>
      <c r="H56" s="242"/>
      <c r="I56" s="240"/>
      <c r="J56" s="240"/>
      <c r="K56" s="242"/>
      <c r="L56" s="240"/>
      <c r="M56" s="240"/>
      <c r="N56" s="242"/>
      <c r="O56" s="240"/>
      <c r="P56" s="240"/>
      <c r="Q56" s="242"/>
      <c r="R56" s="240"/>
      <c r="S56" s="240"/>
      <c r="T56" s="243"/>
      <c r="U56" s="240"/>
      <c r="V56" s="240"/>
      <c r="W56" s="244"/>
      <c r="X56" s="243"/>
      <c r="Y56" s="240"/>
      <c r="Z56" s="243"/>
      <c r="AA56" s="240"/>
      <c r="AB56" s="243"/>
      <c r="AC56" s="246"/>
      <c r="AD56" s="240"/>
      <c r="AE56" s="247"/>
      <c r="AF56" s="247"/>
    </row>
    <row r="57" spans="1:32" ht="15" customHeight="1" x14ac:dyDescent="0.2">
      <c r="A57" s="423">
        <v>51</v>
      </c>
      <c r="B57" s="207" t="s">
        <v>54</v>
      </c>
      <c r="C57" s="211"/>
      <c r="D57" s="209"/>
      <c r="E57" s="209"/>
      <c r="F57" s="209"/>
      <c r="G57" s="209"/>
      <c r="H57" s="211"/>
      <c r="I57" s="209"/>
      <c r="J57" s="209"/>
      <c r="K57" s="211"/>
      <c r="L57" s="209"/>
      <c r="M57" s="209"/>
      <c r="N57" s="211"/>
      <c r="O57" s="209"/>
      <c r="P57" s="209"/>
      <c r="Q57" s="211"/>
      <c r="R57" s="209"/>
      <c r="S57" s="209"/>
      <c r="T57" s="212"/>
      <c r="U57" s="209"/>
      <c r="V57" s="209"/>
      <c r="W57" s="213"/>
      <c r="X57" s="212"/>
      <c r="Y57" s="209"/>
      <c r="Z57" s="212"/>
      <c r="AA57" s="209"/>
      <c r="AB57" s="212"/>
      <c r="AC57" s="209"/>
      <c r="AD57" s="209"/>
      <c r="AE57" s="212"/>
      <c r="AF57" s="214"/>
    </row>
    <row r="58" spans="1:32" ht="15" customHeight="1" x14ac:dyDescent="0.2">
      <c r="A58" s="424">
        <v>52</v>
      </c>
      <c r="B58" s="224" t="s">
        <v>55</v>
      </c>
      <c r="C58" s="228"/>
      <c r="D58" s="226"/>
      <c r="E58" s="226"/>
      <c r="F58" s="226"/>
      <c r="G58" s="226"/>
      <c r="H58" s="228"/>
      <c r="I58" s="226"/>
      <c r="J58" s="226"/>
      <c r="K58" s="228"/>
      <c r="L58" s="226"/>
      <c r="M58" s="226"/>
      <c r="N58" s="228"/>
      <c r="O58" s="226"/>
      <c r="P58" s="226"/>
      <c r="Q58" s="228"/>
      <c r="R58" s="226"/>
      <c r="S58" s="226"/>
      <c r="T58" s="229"/>
      <c r="U58" s="226"/>
      <c r="V58" s="226"/>
      <c r="W58" s="230"/>
      <c r="X58" s="229"/>
      <c r="Y58" s="226"/>
      <c r="Z58" s="229"/>
      <c r="AA58" s="226"/>
      <c r="AB58" s="229"/>
      <c r="AC58" s="226"/>
      <c r="AD58" s="226"/>
      <c r="AE58" s="229"/>
      <c r="AF58" s="232"/>
    </row>
    <row r="59" spans="1:32" ht="15" customHeight="1" x14ac:dyDescent="0.2">
      <c r="A59" s="424">
        <v>53</v>
      </c>
      <c r="B59" s="224" t="s">
        <v>56</v>
      </c>
      <c r="C59" s="228"/>
      <c r="D59" s="226"/>
      <c r="E59" s="226"/>
      <c r="F59" s="226"/>
      <c r="G59" s="226"/>
      <c r="H59" s="228"/>
      <c r="I59" s="226"/>
      <c r="J59" s="226"/>
      <c r="K59" s="228"/>
      <c r="L59" s="226"/>
      <c r="M59" s="226"/>
      <c r="N59" s="228"/>
      <c r="O59" s="226"/>
      <c r="P59" s="226"/>
      <c r="Q59" s="228"/>
      <c r="R59" s="226"/>
      <c r="S59" s="226"/>
      <c r="T59" s="229"/>
      <c r="U59" s="226"/>
      <c r="V59" s="226"/>
      <c r="W59" s="230"/>
      <c r="X59" s="229"/>
      <c r="Y59" s="226"/>
      <c r="Z59" s="229"/>
      <c r="AA59" s="226"/>
      <c r="AB59" s="229"/>
      <c r="AC59" s="226"/>
      <c r="AD59" s="226"/>
      <c r="AE59" s="229"/>
      <c r="AF59" s="232"/>
    </row>
    <row r="60" spans="1:32" ht="15" customHeight="1" x14ac:dyDescent="0.2">
      <c r="A60" s="424">
        <v>54</v>
      </c>
      <c r="B60" s="224" t="s">
        <v>57</v>
      </c>
      <c r="C60" s="228"/>
      <c r="D60" s="226"/>
      <c r="E60" s="226"/>
      <c r="F60" s="226"/>
      <c r="G60" s="226"/>
      <c r="H60" s="228"/>
      <c r="I60" s="226"/>
      <c r="J60" s="226"/>
      <c r="K60" s="228"/>
      <c r="L60" s="226"/>
      <c r="M60" s="226"/>
      <c r="N60" s="228"/>
      <c r="O60" s="226"/>
      <c r="P60" s="226"/>
      <c r="Q60" s="228"/>
      <c r="R60" s="226"/>
      <c r="S60" s="226"/>
      <c r="T60" s="229"/>
      <c r="U60" s="226"/>
      <c r="V60" s="226"/>
      <c r="W60" s="230"/>
      <c r="X60" s="229"/>
      <c r="Y60" s="226"/>
      <c r="Z60" s="229"/>
      <c r="AA60" s="226"/>
      <c r="AB60" s="229"/>
      <c r="AC60" s="226"/>
      <c r="AD60" s="226"/>
      <c r="AE60" s="229"/>
      <c r="AF60" s="232"/>
    </row>
    <row r="61" spans="1:32" ht="15" customHeight="1" x14ac:dyDescent="0.2">
      <c r="A61" s="425">
        <v>55</v>
      </c>
      <c r="B61" s="238" t="s">
        <v>58</v>
      </c>
      <c r="C61" s="242"/>
      <c r="D61" s="240"/>
      <c r="E61" s="240"/>
      <c r="F61" s="240"/>
      <c r="G61" s="240"/>
      <c r="H61" s="242"/>
      <c r="I61" s="240"/>
      <c r="J61" s="240"/>
      <c r="K61" s="242"/>
      <c r="L61" s="240"/>
      <c r="M61" s="240"/>
      <c r="N61" s="242"/>
      <c r="O61" s="240"/>
      <c r="P61" s="240"/>
      <c r="Q61" s="242"/>
      <c r="R61" s="240"/>
      <c r="S61" s="240"/>
      <c r="T61" s="243"/>
      <c r="U61" s="240"/>
      <c r="V61" s="240"/>
      <c r="W61" s="244"/>
      <c r="X61" s="243"/>
      <c r="Y61" s="240"/>
      <c r="Z61" s="243"/>
      <c r="AA61" s="240"/>
      <c r="AB61" s="243"/>
      <c r="AC61" s="246"/>
      <c r="AD61" s="240"/>
      <c r="AE61" s="247"/>
      <c r="AF61" s="247"/>
    </row>
    <row r="62" spans="1:32" ht="15" customHeight="1" x14ac:dyDescent="0.2">
      <c r="A62" s="423">
        <v>56</v>
      </c>
      <c r="B62" s="207" t="s">
        <v>59</v>
      </c>
      <c r="C62" s="211"/>
      <c r="D62" s="209"/>
      <c r="E62" s="209"/>
      <c r="F62" s="209"/>
      <c r="G62" s="209"/>
      <c r="H62" s="211"/>
      <c r="I62" s="209"/>
      <c r="J62" s="209"/>
      <c r="K62" s="211"/>
      <c r="L62" s="209"/>
      <c r="M62" s="209"/>
      <c r="N62" s="211"/>
      <c r="O62" s="209"/>
      <c r="P62" s="209"/>
      <c r="Q62" s="211"/>
      <c r="R62" s="209"/>
      <c r="S62" s="209"/>
      <c r="T62" s="212"/>
      <c r="U62" s="209"/>
      <c r="V62" s="209"/>
      <c r="W62" s="213"/>
      <c r="X62" s="212"/>
      <c r="Y62" s="209"/>
      <c r="Z62" s="212"/>
      <c r="AA62" s="209"/>
      <c r="AB62" s="212"/>
      <c r="AC62" s="209"/>
      <c r="AD62" s="209"/>
      <c r="AE62" s="212"/>
      <c r="AF62" s="214"/>
    </row>
    <row r="63" spans="1:32" ht="15" customHeight="1" x14ac:dyDescent="0.2">
      <c r="A63" s="424">
        <v>57</v>
      </c>
      <c r="B63" s="224" t="s">
        <v>60</v>
      </c>
      <c r="C63" s="228"/>
      <c r="D63" s="226"/>
      <c r="E63" s="226"/>
      <c r="F63" s="226"/>
      <c r="G63" s="226"/>
      <c r="H63" s="228"/>
      <c r="I63" s="226"/>
      <c r="J63" s="226"/>
      <c r="K63" s="228"/>
      <c r="L63" s="226"/>
      <c r="M63" s="226"/>
      <c r="N63" s="228"/>
      <c r="O63" s="226"/>
      <c r="P63" s="226"/>
      <c r="Q63" s="228"/>
      <c r="R63" s="226"/>
      <c r="S63" s="226"/>
      <c r="T63" s="229"/>
      <c r="U63" s="226"/>
      <c r="V63" s="226"/>
      <c r="W63" s="230"/>
      <c r="X63" s="229"/>
      <c r="Y63" s="226"/>
      <c r="Z63" s="229"/>
      <c r="AA63" s="226"/>
      <c r="AB63" s="229"/>
      <c r="AC63" s="226"/>
      <c r="AD63" s="226"/>
      <c r="AE63" s="229"/>
      <c r="AF63" s="232"/>
    </row>
    <row r="64" spans="1:32" ht="15" customHeight="1" x14ac:dyDescent="0.2">
      <c r="A64" s="424">
        <v>58</v>
      </c>
      <c r="B64" s="224" t="s">
        <v>61</v>
      </c>
      <c r="C64" s="228"/>
      <c r="D64" s="226"/>
      <c r="E64" s="226"/>
      <c r="F64" s="226"/>
      <c r="G64" s="226"/>
      <c r="H64" s="228"/>
      <c r="I64" s="226"/>
      <c r="J64" s="226"/>
      <c r="K64" s="228"/>
      <c r="L64" s="226"/>
      <c r="M64" s="226"/>
      <c r="N64" s="228"/>
      <c r="O64" s="226"/>
      <c r="P64" s="226"/>
      <c r="Q64" s="228"/>
      <c r="R64" s="226"/>
      <c r="S64" s="226"/>
      <c r="T64" s="229"/>
      <c r="U64" s="226"/>
      <c r="V64" s="226"/>
      <c r="W64" s="230"/>
      <c r="X64" s="229"/>
      <c r="Y64" s="226"/>
      <c r="Z64" s="229"/>
      <c r="AA64" s="226"/>
      <c r="AB64" s="229"/>
      <c r="AC64" s="226"/>
      <c r="AD64" s="226"/>
      <c r="AE64" s="229"/>
      <c r="AF64" s="232"/>
    </row>
    <row r="65" spans="1:32" ht="15" customHeight="1" x14ac:dyDescent="0.2">
      <c r="A65" s="424">
        <v>59</v>
      </c>
      <c r="B65" s="224" t="s">
        <v>62</v>
      </c>
      <c r="C65" s="228"/>
      <c r="D65" s="226"/>
      <c r="E65" s="226"/>
      <c r="F65" s="226"/>
      <c r="G65" s="226"/>
      <c r="H65" s="228"/>
      <c r="I65" s="226"/>
      <c r="J65" s="226"/>
      <c r="K65" s="228"/>
      <c r="L65" s="226"/>
      <c r="M65" s="226"/>
      <c r="N65" s="228"/>
      <c r="O65" s="226"/>
      <c r="P65" s="226"/>
      <c r="Q65" s="228"/>
      <c r="R65" s="226"/>
      <c r="S65" s="226"/>
      <c r="T65" s="229"/>
      <c r="U65" s="226"/>
      <c r="V65" s="226"/>
      <c r="W65" s="230"/>
      <c r="X65" s="229"/>
      <c r="Y65" s="226"/>
      <c r="Z65" s="229"/>
      <c r="AA65" s="226"/>
      <c r="AB65" s="229"/>
      <c r="AC65" s="226"/>
      <c r="AD65" s="226"/>
      <c r="AE65" s="229"/>
      <c r="AF65" s="232"/>
    </row>
    <row r="66" spans="1:32" ht="15" customHeight="1" x14ac:dyDescent="0.2">
      <c r="A66" s="425">
        <v>60</v>
      </c>
      <c r="B66" s="238" t="s">
        <v>63</v>
      </c>
      <c r="C66" s="242"/>
      <c r="D66" s="240"/>
      <c r="E66" s="240"/>
      <c r="F66" s="240"/>
      <c r="G66" s="240"/>
      <c r="H66" s="242"/>
      <c r="I66" s="240"/>
      <c r="J66" s="240"/>
      <c r="K66" s="242"/>
      <c r="L66" s="240"/>
      <c r="M66" s="240"/>
      <c r="N66" s="242"/>
      <c r="O66" s="240"/>
      <c r="P66" s="240"/>
      <c r="Q66" s="242"/>
      <c r="R66" s="240"/>
      <c r="S66" s="240"/>
      <c r="T66" s="243"/>
      <c r="U66" s="240"/>
      <c r="V66" s="240"/>
      <c r="W66" s="244"/>
      <c r="X66" s="243"/>
      <c r="Y66" s="240"/>
      <c r="Z66" s="243"/>
      <c r="AA66" s="240"/>
      <c r="AB66" s="243"/>
      <c r="AC66" s="246"/>
      <c r="AD66" s="240"/>
      <c r="AE66" s="247"/>
      <c r="AF66" s="247"/>
    </row>
    <row r="67" spans="1:32" ht="15" customHeight="1" x14ac:dyDescent="0.2">
      <c r="A67" s="423">
        <v>61</v>
      </c>
      <c r="B67" s="207" t="s">
        <v>64</v>
      </c>
      <c r="C67" s="211"/>
      <c r="D67" s="209"/>
      <c r="E67" s="209"/>
      <c r="F67" s="209"/>
      <c r="G67" s="209"/>
      <c r="H67" s="211"/>
      <c r="I67" s="209"/>
      <c r="J67" s="209"/>
      <c r="K67" s="211"/>
      <c r="L67" s="209"/>
      <c r="M67" s="209"/>
      <c r="N67" s="211"/>
      <c r="O67" s="209"/>
      <c r="P67" s="209"/>
      <c r="Q67" s="211"/>
      <c r="R67" s="209"/>
      <c r="S67" s="209"/>
      <c r="T67" s="212"/>
      <c r="U67" s="209"/>
      <c r="V67" s="209"/>
      <c r="W67" s="213"/>
      <c r="X67" s="212"/>
      <c r="Y67" s="209"/>
      <c r="Z67" s="212"/>
      <c r="AA67" s="209"/>
      <c r="AB67" s="212"/>
      <c r="AC67" s="209"/>
      <c r="AD67" s="209"/>
      <c r="AE67" s="212"/>
      <c r="AF67" s="214"/>
    </row>
    <row r="68" spans="1:32" ht="15" customHeight="1" x14ac:dyDescent="0.2">
      <c r="A68" s="424">
        <v>62</v>
      </c>
      <c r="B68" s="224" t="s">
        <v>65</v>
      </c>
      <c r="C68" s="228"/>
      <c r="D68" s="226"/>
      <c r="E68" s="226"/>
      <c r="F68" s="226"/>
      <c r="G68" s="226"/>
      <c r="H68" s="228"/>
      <c r="I68" s="226"/>
      <c r="J68" s="226"/>
      <c r="K68" s="228"/>
      <c r="L68" s="226"/>
      <c r="M68" s="226"/>
      <c r="N68" s="228"/>
      <c r="O68" s="226"/>
      <c r="P68" s="226"/>
      <c r="Q68" s="228"/>
      <c r="R68" s="226"/>
      <c r="S68" s="226"/>
      <c r="T68" s="229"/>
      <c r="U68" s="226"/>
      <c r="V68" s="226"/>
      <c r="W68" s="230"/>
      <c r="X68" s="229"/>
      <c r="Y68" s="226"/>
      <c r="Z68" s="229"/>
      <c r="AA68" s="226"/>
      <c r="AB68" s="229"/>
      <c r="AC68" s="226"/>
      <c r="AD68" s="226"/>
      <c r="AE68" s="229"/>
      <c r="AF68" s="232"/>
    </row>
    <row r="69" spans="1:32" ht="15" customHeight="1" x14ac:dyDescent="0.2">
      <c r="A69" s="424">
        <v>63</v>
      </c>
      <c r="B69" s="224" t="s">
        <v>66</v>
      </c>
      <c r="C69" s="228"/>
      <c r="D69" s="226"/>
      <c r="E69" s="226"/>
      <c r="F69" s="226"/>
      <c r="G69" s="226"/>
      <c r="H69" s="228"/>
      <c r="I69" s="226"/>
      <c r="J69" s="226"/>
      <c r="K69" s="228"/>
      <c r="L69" s="226"/>
      <c r="M69" s="226"/>
      <c r="N69" s="228"/>
      <c r="O69" s="226"/>
      <c r="P69" s="226"/>
      <c r="Q69" s="228"/>
      <c r="R69" s="226"/>
      <c r="S69" s="226"/>
      <c r="T69" s="229"/>
      <c r="U69" s="226"/>
      <c r="V69" s="226"/>
      <c r="W69" s="230"/>
      <c r="X69" s="229"/>
      <c r="Y69" s="226"/>
      <c r="Z69" s="229"/>
      <c r="AA69" s="226"/>
      <c r="AB69" s="229"/>
      <c r="AC69" s="226"/>
      <c r="AD69" s="226"/>
      <c r="AE69" s="229"/>
      <c r="AF69" s="232"/>
    </row>
    <row r="70" spans="1:32" ht="15" customHeight="1" x14ac:dyDescent="0.2">
      <c r="A70" s="424">
        <v>64</v>
      </c>
      <c r="B70" s="224" t="s">
        <v>67</v>
      </c>
      <c r="C70" s="228"/>
      <c r="D70" s="226"/>
      <c r="E70" s="226"/>
      <c r="F70" s="226"/>
      <c r="G70" s="226"/>
      <c r="H70" s="228"/>
      <c r="I70" s="226"/>
      <c r="J70" s="226"/>
      <c r="K70" s="228"/>
      <c r="L70" s="226"/>
      <c r="M70" s="226"/>
      <c r="N70" s="228"/>
      <c r="O70" s="226"/>
      <c r="P70" s="226"/>
      <c r="Q70" s="228"/>
      <c r="R70" s="226"/>
      <c r="S70" s="226"/>
      <c r="T70" s="229"/>
      <c r="U70" s="226"/>
      <c r="V70" s="226"/>
      <c r="W70" s="230"/>
      <c r="X70" s="229"/>
      <c r="Y70" s="226"/>
      <c r="Z70" s="229"/>
      <c r="AA70" s="226"/>
      <c r="AB70" s="229"/>
      <c r="AC70" s="226"/>
      <c r="AD70" s="226"/>
      <c r="AE70" s="229"/>
      <c r="AF70" s="232"/>
    </row>
    <row r="71" spans="1:32" ht="15" customHeight="1" x14ac:dyDescent="0.2">
      <c r="A71" s="425">
        <v>65</v>
      </c>
      <c r="B71" s="238" t="s">
        <v>68</v>
      </c>
      <c r="C71" s="242"/>
      <c r="D71" s="240"/>
      <c r="E71" s="240"/>
      <c r="F71" s="240"/>
      <c r="G71" s="240"/>
      <c r="H71" s="242"/>
      <c r="I71" s="240"/>
      <c r="J71" s="240"/>
      <c r="K71" s="242"/>
      <c r="L71" s="240"/>
      <c r="M71" s="240"/>
      <c r="N71" s="242"/>
      <c r="O71" s="240"/>
      <c r="P71" s="240"/>
      <c r="Q71" s="242"/>
      <c r="R71" s="240"/>
      <c r="S71" s="240"/>
      <c r="T71" s="243"/>
      <c r="U71" s="240"/>
      <c r="V71" s="240"/>
      <c r="W71" s="244"/>
      <c r="X71" s="243"/>
      <c r="Y71" s="240"/>
      <c r="Z71" s="243"/>
      <c r="AA71" s="240"/>
      <c r="AB71" s="243"/>
      <c r="AC71" s="246"/>
      <c r="AD71" s="240"/>
      <c r="AE71" s="247"/>
      <c r="AF71" s="247"/>
    </row>
    <row r="72" spans="1:32" ht="15" customHeight="1" x14ac:dyDescent="0.2">
      <c r="A72" s="423">
        <v>66</v>
      </c>
      <c r="B72" s="207" t="s">
        <v>69</v>
      </c>
      <c r="C72" s="211"/>
      <c r="D72" s="209"/>
      <c r="E72" s="209"/>
      <c r="F72" s="209"/>
      <c r="G72" s="209"/>
      <c r="H72" s="211"/>
      <c r="I72" s="209"/>
      <c r="J72" s="209"/>
      <c r="K72" s="211"/>
      <c r="L72" s="209"/>
      <c r="M72" s="209"/>
      <c r="N72" s="211"/>
      <c r="O72" s="209"/>
      <c r="P72" s="209"/>
      <c r="Q72" s="211"/>
      <c r="R72" s="209"/>
      <c r="S72" s="209"/>
      <c r="T72" s="212"/>
      <c r="U72" s="209"/>
      <c r="V72" s="209"/>
      <c r="W72" s="213"/>
      <c r="X72" s="212"/>
      <c r="Y72" s="209"/>
      <c r="Z72" s="212"/>
      <c r="AA72" s="209"/>
      <c r="AB72" s="212"/>
      <c r="AC72" s="209"/>
      <c r="AD72" s="209"/>
      <c r="AE72" s="212"/>
      <c r="AF72" s="214"/>
    </row>
    <row r="73" spans="1:32" ht="15" customHeight="1" x14ac:dyDescent="0.2">
      <c r="A73" s="424">
        <v>67</v>
      </c>
      <c r="B73" s="224" t="s">
        <v>3</v>
      </c>
      <c r="C73" s="228"/>
      <c r="D73" s="226"/>
      <c r="E73" s="226"/>
      <c r="F73" s="226"/>
      <c r="G73" s="226"/>
      <c r="H73" s="228"/>
      <c r="I73" s="226"/>
      <c r="J73" s="226"/>
      <c r="K73" s="228"/>
      <c r="L73" s="226"/>
      <c r="M73" s="226"/>
      <c r="N73" s="228"/>
      <c r="O73" s="226"/>
      <c r="P73" s="226"/>
      <c r="Q73" s="228"/>
      <c r="R73" s="226"/>
      <c r="S73" s="226"/>
      <c r="T73" s="229"/>
      <c r="U73" s="226"/>
      <c r="V73" s="226"/>
      <c r="W73" s="230"/>
      <c r="X73" s="229"/>
      <c r="Y73" s="226"/>
      <c r="Z73" s="229"/>
      <c r="AA73" s="226"/>
      <c r="AB73" s="229"/>
      <c r="AC73" s="226"/>
      <c r="AD73" s="226"/>
      <c r="AE73" s="229"/>
      <c r="AF73" s="232"/>
    </row>
    <row r="74" spans="1:32" ht="15" customHeight="1" x14ac:dyDescent="0.2">
      <c r="A74" s="424">
        <v>68</v>
      </c>
      <c r="B74" s="224" t="s">
        <v>2</v>
      </c>
      <c r="C74" s="228"/>
      <c r="D74" s="226"/>
      <c r="E74" s="226"/>
      <c r="F74" s="226"/>
      <c r="G74" s="226"/>
      <c r="H74" s="228"/>
      <c r="I74" s="226"/>
      <c r="J74" s="226"/>
      <c r="K74" s="228"/>
      <c r="L74" s="226"/>
      <c r="M74" s="226"/>
      <c r="N74" s="228"/>
      <c r="O74" s="226"/>
      <c r="P74" s="226"/>
      <c r="Q74" s="228"/>
      <c r="R74" s="226"/>
      <c r="S74" s="226"/>
      <c r="T74" s="229"/>
      <c r="U74" s="226"/>
      <c r="V74" s="226"/>
      <c r="W74" s="230"/>
      <c r="X74" s="229"/>
      <c r="Y74" s="226"/>
      <c r="Z74" s="229"/>
      <c r="AA74" s="226"/>
      <c r="AB74" s="229"/>
      <c r="AC74" s="226"/>
      <c r="AD74" s="226"/>
      <c r="AE74" s="229"/>
      <c r="AF74" s="232"/>
    </row>
    <row r="75" spans="1:32" ht="15" customHeight="1" x14ac:dyDescent="0.2">
      <c r="A75" s="424">
        <v>69</v>
      </c>
      <c r="B75" s="224" t="s">
        <v>91</v>
      </c>
      <c r="C75" s="228"/>
      <c r="D75" s="226"/>
      <c r="E75" s="226"/>
      <c r="F75" s="226"/>
      <c r="G75" s="226"/>
      <c r="H75" s="228"/>
      <c r="I75" s="226"/>
      <c r="J75" s="226"/>
      <c r="K75" s="228"/>
      <c r="L75" s="226"/>
      <c r="M75" s="226"/>
      <c r="N75" s="228"/>
      <c r="O75" s="226"/>
      <c r="P75" s="226"/>
      <c r="Q75" s="228"/>
      <c r="R75" s="226"/>
      <c r="S75" s="226"/>
      <c r="T75" s="229"/>
      <c r="U75" s="226"/>
      <c r="V75" s="226"/>
      <c r="W75" s="230"/>
      <c r="X75" s="229"/>
      <c r="Y75" s="226"/>
      <c r="Z75" s="229"/>
      <c r="AA75" s="226"/>
      <c r="AB75" s="229"/>
      <c r="AC75" s="226"/>
      <c r="AD75" s="226"/>
      <c r="AE75" s="229"/>
      <c r="AF75" s="232"/>
    </row>
    <row r="76" spans="1:32" s="87" customFormat="1" ht="15" customHeight="1" thickBot="1" x14ac:dyDescent="0.25">
      <c r="A76" s="1879" t="s">
        <v>429</v>
      </c>
      <c r="B76" s="1880"/>
      <c r="C76" s="1364">
        <v>202</v>
      </c>
      <c r="D76" s="1439"/>
      <c r="E76" s="254">
        <v>1885957.1931475396</v>
      </c>
      <c r="F76" s="1439"/>
      <c r="G76" s="254">
        <v>144692.59999999998</v>
      </c>
      <c r="H76" s="1364">
        <v>171</v>
      </c>
      <c r="I76" s="1439"/>
      <c r="J76" s="254">
        <v>106626.06274746242</v>
      </c>
      <c r="K76" s="1364">
        <v>23</v>
      </c>
      <c r="L76" s="1439"/>
      <c r="M76" s="254">
        <v>3914.0947319337997</v>
      </c>
      <c r="N76" s="1364">
        <v>34</v>
      </c>
      <c r="O76" s="1439"/>
      <c r="P76" s="254">
        <v>144073.2700661401</v>
      </c>
      <c r="Q76" s="1364">
        <v>0</v>
      </c>
      <c r="R76" s="1439"/>
      <c r="S76" s="254">
        <v>0</v>
      </c>
      <c r="T76" s="256">
        <v>2285262</v>
      </c>
      <c r="U76" s="254">
        <v>0</v>
      </c>
      <c r="V76" s="254">
        <v>0</v>
      </c>
      <c r="W76" s="257">
        <v>0</v>
      </c>
      <c r="X76" s="256">
        <v>2285262</v>
      </c>
      <c r="Y76" s="254">
        <v>-5714</v>
      </c>
      <c r="Z76" s="256">
        <v>2279548</v>
      </c>
      <c r="AA76" s="254">
        <v>0</v>
      </c>
      <c r="AB76" s="256">
        <v>2279548</v>
      </c>
      <c r="AC76" s="254">
        <v>0</v>
      </c>
      <c r="AD76" s="254">
        <v>2279548</v>
      </c>
      <c r="AE76" s="256">
        <v>189962</v>
      </c>
      <c r="AF76" s="259">
        <v>2279548</v>
      </c>
    </row>
    <row r="77" spans="1:32" s="87" customFormat="1" ht="15" customHeight="1" thickTop="1" x14ac:dyDescent="0.2">
      <c r="A77" s="1885" t="s">
        <v>398</v>
      </c>
      <c r="B77" s="1886"/>
      <c r="C77" s="813"/>
      <c r="D77" s="814"/>
      <c r="E77" s="814"/>
      <c r="F77" s="814"/>
      <c r="G77" s="814"/>
      <c r="H77" s="813"/>
      <c r="I77" s="814"/>
      <c r="J77" s="814"/>
      <c r="K77" s="813"/>
      <c r="L77" s="814"/>
      <c r="M77" s="814"/>
      <c r="N77" s="813"/>
      <c r="O77" s="814"/>
      <c r="P77" s="814"/>
      <c r="Q77" s="813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5"/>
      <c r="AC77" s="815"/>
      <c r="AD77" s="814"/>
      <c r="AE77" s="815"/>
      <c r="AF77" s="815"/>
    </row>
    <row r="78" spans="1:32" s="87" customFormat="1" ht="15" customHeight="1" x14ac:dyDescent="0.2">
      <c r="A78" s="1887" t="s">
        <v>1260</v>
      </c>
      <c r="B78" s="1888"/>
      <c r="C78" s="813"/>
      <c r="D78" s="814"/>
      <c r="E78" s="814"/>
      <c r="F78" s="814"/>
      <c r="G78" s="814"/>
      <c r="H78" s="813"/>
      <c r="I78" s="814"/>
      <c r="J78" s="814"/>
      <c r="K78" s="813"/>
      <c r="L78" s="814"/>
      <c r="M78" s="814"/>
      <c r="N78" s="813"/>
      <c r="O78" s="814"/>
      <c r="P78" s="814"/>
      <c r="Q78" s="813"/>
      <c r="R78" s="814"/>
      <c r="S78" s="814"/>
      <c r="T78" s="814"/>
      <c r="U78" s="814"/>
      <c r="V78" s="814"/>
      <c r="W78" s="814"/>
      <c r="X78" s="814"/>
      <c r="Y78" s="814"/>
      <c r="Z78" s="814"/>
      <c r="AA78" s="814"/>
      <c r="AB78" s="232"/>
      <c r="AC78" s="815"/>
      <c r="AD78" s="814"/>
      <c r="AE78" s="232"/>
      <c r="AF78" s="232"/>
    </row>
    <row r="79" spans="1:32" s="87" customFormat="1" ht="15" customHeight="1" x14ac:dyDescent="0.2">
      <c r="A79" s="1889" t="s">
        <v>1261</v>
      </c>
      <c r="B79" s="1890"/>
      <c r="C79" s="813"/>
      <c r="D79" s="814"/>
      <c r="E79" s="814"/>
      <c r="F79" s="814"/>
      <c r="G79" s="814"/>
      <c r="H79" s="813"/>
      <c r="I79" s="814"/>
      <c r="J79" s="814"/>
      <c r="K79" s="813"/>
      <c r="L79" s="814"/>
      <c r="M79" s="814"/>
      <c r="N79" s="813"/>
      <c r="O79" s="814"/>
      <c r="P79" s="814"/>
      <c r="Q79" s="813"/>
      <c r="R79" s="814"/>
      <c r="S79" s="814"/>
      <c r="T79" s="814"/>
      <c r="U79" s="814"/>
      <c r="V79" s="814"/>
      <c r="W79" s="814"/>
      <c r="X79" s="814"/>
      <c r="Y79" s="814"/>
      <c r="Z79" s="814"/>
      <c r="AA79" s="814"/>
      <c r="AB79" s="815"/>
      <c r="AC79" s="815"/>
      <c r="AD79" s="814"/>
      <c r="AE79" s="815"/>
      <c r="AF79" s="232"/>
    </row>
    <row r="80" spans="1:32" ht="15" customHeight="1" x14ac:dyDescent="0.2">
      <c r="A80" s="1872" t="s">
        <v>1020</v>
      </c>
      <c r="B80" s="1873"/>
      <c r="C80" s="813"/>
      <c r="D80" s="814"/>
      <c r="E80" s="814"/>
      <c r="F80" s="814"/>
      <c r="G80" s="814"/>
      <c r="H80" s="813"/>
      <c r="I80" s="814"/>
      <c r="J80" s="814"/>
      <c r="K80" s="813"/>
      <c r="L80" s="814"/>
      <c r="M80" s="814"/>
      <c r="N80" s="813"/>
      <c r="O80" s="814"/>
      <c r="P80" s="814"/>
      <c r="Q80" s="813"/>
      <c r="R80" s="814"/>
      <c r="S80" s="814"/>
      <c r="T80" s="814"/>
      <c r="U80" s="814"/>
      <c r="V80" s="814"/>
      <c r="W80" s="814"/>
      <c r="X80" s="814"/>
      <c r="Y80" s="814"/>
      <c r="Z80" s="814"/>
      <c r="AA80" s="814"/>
      <c r="AB80" s="815"/>
      <c r="AC80" s="815"/>
      <c r="AD80" s="814"/>
      <c r="AE80" s="815"/>
      <c r="AF80" s="232"/>
    </row>
    <row r="81" spans="1:33" s="87" customFormat="1" ht="15" customHeight="1" x14ac:dyDescent="0.2">
      <c r="A81" s="1872" t="s">
        <v>410</v>
      </c>
      <c r="B81" s="1873"/>
      <c r="C81" s="813"/>
      <c r="D81" s="814"/>
      <c r="E81" s="814"/>
      <c r="F81" s="814"/>
      <c r="G81" s="814"/>
      <c r="H81" s="813"/>
      <c r="I81" s="814"/>
      <c r="J81" s="814"/>
      <c r="K81" s="813"/>
      <c r="L81" s="814"/>
      <c r="M81" s="814"/>
      <c r="N81" s="813"/>
      <c r="O81" s="814"/>
      <c r="P81" s="814"/>
      <c r="Q81" s="813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5"/>
      <c r="AC81" s="815"/>
      <c r="AD81" s="814"/>
      <c r="AE81" s="815"/>
      <c r="AF81" s="232"/>
    </row>
    <row r="82" spans="1:33" s="87" customFormat="1" ht="15" customHeight="1" x14ac:dyDescent="0.2">
      <c r="A82" s="1881" t="s">
        <v>265</v>
      </c>
      <c r="B82" s="1882"/>
      <c r="C82" s="817"/>
      <c r="D82" s="818"/>
      <c r="E82" s="818"/>
      <c r="F82" s="818"/>
      <c r="G82" s="818"/>
      <c r="H82" s="817"/>
      <c r="I82" s="818"/>
      <c r="J82" s="818"/>
      <c r="K82" s="817"/>
      <c r="L82" s="818"/>
      <c r="M82" s="818"/>
      <c r="N82" s="817"/>
      <c r="O82" s="818"/>
      <c r="P82" s="818"/>
      <c r="Q82" s="817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247"/>
      <c r="AC82" s="246"/>
      <c r="AD82" s="818"/>
      <c r="AE82" s="247"/>
      <c r="AF82" s="247"/>
    </row>
    <row r="83" spans="1:33" s="87" customFormat="1" ht="15" customHeight="1" x14ac:dyDescent="0.2">
      <c r="A83" s="1768" t="s">
        <v>1760</v>
      </c>
      <c r="B83" s="1770"/>
      <c r="C83" s="1762"/>
      <c r="D83" s="1763"/>
      <c r="E83" s="1763"/>
      <c r="F83" s="1763"/>
      <c r="G83" s="1763"/>
      <c r="H83" s="1762"/>
      <c r="I83" s="1763"/>
      <c r="J83" s="1763"/>
      <c r="K83" s="1762"/>
      <c r="L83" s="1763"/>
      <c r="M83" s="1763"/>
      <c r="N83" s="1762"/>
      <c r="O83" s="1763"/>
      <c r="P83" s="1763"/>
      <c r="Q83" s="1762"/>
      <c r="R83" s="1763"/>
      <c r="S83" s="1763"/>
      <c r="T83" s="1763"/>
      <c r="U83" s="1763"/>
      <c r="V83" s="1763"/>
      <c r="W83" s="1763"/>
      <c r="X83" s="1763"/>
      <c r="Y83" s="1763"/>
      <c r="Z83" s="1763"/>
      <c r="AA83" s="1763"/>
      <c r="AB83" s="1131"/>
      <c r="AC83" s="1131"/>
      <c r="AD83" s="1763"/>
      <c r="AE83" s="1764"/>
      <c r="AF83" s="1764"/>
    </row>
    <row r="84" spans="1:33" ht="15" customHeight="1" x14ac:dyDescent="0.2">
      <c r="A84" s="1872" t="s">
        <v>1162</v>
      </c>
      <c r="B84" s="1873"/>
      <c r="C84" s="813"/>
      <c r="D84" s="814"/>
      <c r="E84" s="814"/>
      <c r="F84" s="814"/>
      <c r="G84" s="814"/>
      <c r="H84" s="813"/>
      <c r="I84" s="814"/>
      <c r="J84" s="814"/>
      <c r="K84" s="813"/>
      <c r="L84" s="814"/>
      <c r="M84" s="814"/>
      <c r="N84" s="813"/>
      <c r="O84" s="814"/>
      <c r="P84" s="814"/>
      <c r="Q84" s="813"/>
      <c r="R84" s="814"/>
      <c r="S84" s="814"/>
      <c r="T84" s="814"/>
      <c r="U84" s="814"/>
      <c r="V84" s="814"/>
      <c r="W84" s="814"/>
      <c r="X84" s="814"/>
      <c r="Y84" s="814"/>
      <c r="Z84" s="814"/>
      <c r="AA84" s="814"/>
      <c r="AB84" s="232"/>
      <c r="AC84" s="815"/>
      <c r="AD84" s="814"/>
      <c r="AE84" s="232"/>
      <c r="AF84" s="232"/>
    </row>
    <row r="85" spans="1:33" s="87" customFormat="1" ht="15" customHeight="1" x14ac:dyDescent="0.2">
      <c r="A85" s="1872" t="s">
        <v>1163</v>
      </c>
      <c r="B85" s="1873"/>
      <c r="C85" s="813"/>
      <c r="D85" s="814"/>
      <c r="E85" s="814"/>
      <c r="F85" s="814"/>
      <c r="G85" s="814"/>
      <c r="H85" s="813"/>
      <c r="I85" s="814"/>
      <c r="J85" s="814"/>
      <c r="K85" s="813"/>
      <c r="L85" s="814"/>
      <c r="M85" s="814"/>
      <c r="N85" s="813"/>
      <c r="O85" s="814"/>
      <c r="P85" s="814"/>
      <c r="Q85" s="813"/>
      <c r="R85" s="814"/>
      <c r="S85" s="814"/>
      <c r="T85" s="814"/>
      <c r="U85" s="814"/>
      <c r="V85" s="814"/>
      <c r="W85" s="814"/>
      <c r="X85" s="814"/>
      <c r="Y85" s="814"/>
      <c r="Z85" s="814"/>
      <c r="AA85" s="814"/>
      <c r="AB85" s="232"/>
      <c r="AC85" s="815"/>
      <c r="AD85" s="814"/>
      <c r="AE85" s="232"/>
      <c r="AF85" s="232"/>
    </row>
    <row r="86" spans="1:33" s="87" customFormat="1" ht="15" customHeight="1" x14ac:dyDescent="0.2">
      <c r="A86" s="2098" t="s">
        <v>1759</v>
      </c>
      <c r="B86" s="2099"/>
      <c r="C86" s="1765"/>
      <c r="D86" s="1766"/>
      <c r="E86" s="1766"/>
      <c r="F86" s="1766"/>
      <c r="G86" s="1766"/>
      <c r="H86" s="1765"/>
      <c r="I86" s="1766"/>
      <c r="J86" s="1766"/>
      <c r="K86" s="1765"/>
      <c r="L86" s="1766"/>
      <c r="M86" s="1766"/>
      <c r="N86" s="1765"/>
      <c r="O86" s="1766"/>
      <c r="P86" s="1766"/>
      <c r="Q86" s="813"/>
      <c r="R86" s="1766"/>
      <c r="S86" s="1766"/>
      <c r="T86" s="1766"/>
      <c r="U86" s="1766"/>
      <c r="V86" s="1766"/>
      <c r="W86" s="1766"/>
      <c r="X86" s="1766"/>
      <c r="Y86" s="1766"/>
      <c r="Z86" s="1766"/>
      <c r="AA86" s="1766"/>
      <c r="AB86" s="1767"/>
      <c r="AC86" s="1130"/>
      <c r="AD86" s="814"/>
      <c r="AE86" s="232"/>
      <c r="AF86" s="1764"/>
    </row>
    <row r="87" spans="1:33" s="87" customFormat="1" ht="15" customHeight="1" thickBot="1" x14ac:dyDescent="0.25">
      <c r="A87" s="1879" t="s">
        <v>430</v>
      </c>
      <c r="B87" s="1880"/>
      <c r="C87" s="1364">
        <v>202</v>
      </c>
      <c r="D87" s="1439"/>
      <c r="E87" s="254">
        <v>1885957.1931475396</v>
      </c>
      <c r="F87" s="1439"/>
      <c r="G87" s="254">
        <v>144692.59999999998</v>
      </c>
      <c r="H87" s="1364">
        <v>171</v>
      </c>
      <c r="I87" s="1439"/>
      <c r="J87" s="254">
        <v>106626.06274746242</v>
      </c>
      <c r="K87" s="1364">
        <v>23</v>
      </c>
      <c r="L87" s="1439"/>
      <c r="M87" s="254">
        <v>3914.0947319337997</v>
      </c>
      <c r="N87" s="1364">
        <v>34</v>
      </c>
      <c r="O87" s="1439"/>
      <c r="P87" s="254">
        <v>144073.2700661401</v>
      </c>
      <c r="Q87" s="1364">
        <v>0</v>
      </c>
      <c r="R87" s="1439"/>
      <c r="S87" s="254">
        <v>0</v>
      </c>
      <c r="T87" s="256">
        <v>2285262</v>
      </c>
      <c r="U87" s="254">
        <v>0</v>
      </c>
      <c r="V87" s="254">
        <v>0</v>
      </c>
      <c r="W87" s="257">
        <v>0</v>
      </c>
      <c r="X87" s="256">
        <v>2285262</v>
      </c>
      <c r="Y87" s="254">
        <v>-5714</v>
      </c>
      <c r="Z87" s="256">
        <v>2279548</v>
      </c>
      <c r="AA87" s="254">
        <v>0</v>
      </c>
      <c r="AB87" s="256">
        <v>2366404</v>
      </c>
      <c r="AC87" s="254">
        <v>0</v>
      </c>
      <c r="AD87" s="254">
        <v>2366404</v>
      </c>
      <c r="AE87" s="256">
        <v>197200</v>
      </c>
      <c r="AF87" s="259">
        <v>2366404</v>
      </c>
    </row>
    <row r="88" spans="1:33" ht="15" customHeight="1" thickTop="1" x14ac:dyDescent="0.2">
      <c r="A88" s="87"/>
      <c r="D88" s="189"/>
      <c r="E88" s="81"/>
      <c r="F88" s="81"/>
      <c r="G88" s="81"/>
      <c r="H88" s="189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AA88" s="81"/>
      <c r="AB88" s="81"/>
      <c r="AC88" s="81"/>
      <c r="AD88" s="81"/>
      <c r="AE88" s="81"/>
      <c r="AF88" s="81"/>
    </row>
    <row r="89" spans="1:33" ht="13.9" customHeight="1" x14ac:dyDescent="0.2">
      <c r="A89" s="31"/>
      <c r="B89" s="31"/>
      <c r="C89" s="878"/>
      <c r="D89" s="878"/>
      <c r="E89" s="878"/>
      <c r="F89" s="1266"/>
      <c r="G89" s="1266"/>
      <c r="H89" s="883"/>
      <c r="I89" s="878"/>
      <c r="J89" s="878"/>
      <c r="K89" s="878"/>
      <c r="L89" s="878"/>
      <c r="M89" s="878"/>
      <c r="N89" s="878"/>
      <c r="O89" s="878"/>
      <c r="P89" s="878"/>
      <c r="Q89" s="878"/>
      <c r="R89" s="878"/>
      <c r="S89" s="878"/>
      <c r="T89" s="878"/>
      <c r="U89" s="878"/>
      <c r="V89" s="878"/>
      <c r="W89" s="878"/>
      <c r="X89" s="878"/>
      <c r="Y89" s="878"/>
      <c r="Z89" s="878"/>
      <c r="AA89" s="878"/>
      <c r="AB89" s="878"/>
      <c r="AC89" s="878"/>
      <c r="AD89" s="878"/>
      <c r="AE89" s="878"/>
      <c r="AF89" s="878"/>
    </row>
    <row r="90" spans="1:33" x14ac:dyDescent="0.2">
      <c r="A90" s="31"/>
      <c r="B90" s="31"/>
      <c r="C90" s="883"/>
      <c r="D90" s="883"/>
      <c r="E90" s="883"/>
      <c r="F90" s="1266"/>
      <c r="G90" s="1266"/>
      <c r="H90" s="878"/>
      <c r="I90" s="878"/>
      <c r="J90" s="878"/>
      <c r="K90" s="878"/>
      <c r="L90" s="878"/>
      <c r="M90" s="878"/>
      <c r="N90" s="878"/>
      <c r="O90" s="878"/>
      <c r="P90" s="878"/>
      <c r="Q90" s="878"/>
      <c r="R90" s="878"/>
      <c r="S90" s="878"/>
      <c r="T90" s="878"/>
      <c r="U90" s="878"/>
      <c r="V90" s="878"/>
      <c r="W90" s="878"/>
      <c r="X90" s="878"/>
      <c r="Y90" s="878"/>
      <c r="Z90" s="878"/>
      <c r="AA90" s="878"/>
      <c r="AB90" s="878"/>
      <c r="AC90" s="878"/>
      <c r="AD90" s="878"/>
      <c r="AE90" s="878"/>
      <c r="AF90" s="878"/>
    </row>
    <row r="91" spans="1:33" x14ac:dyDescent="0.2">
      <c r="A91" s="31"/>
      <c r="B91" s="31"/>
      <c r="C91" s="878"/>
      <c r="D91" s="878"/>
      <c r="E91" s="878"/>
      <c r="F91" s="878"/>
      <c r="G91" s="878"/>
      <c r="H91" s="878"/>
      <c r="I91" s="878"/>
      <c r="J91" s="878"/>
      <c r="K91" s="878"/>
      <c r="L91" s="878"/>
      <c r="M91" s="878"/>
      <c r="N91" s="878"/>
      <c r="O91" s="878"/>
      <c r="P91" s="878"/>
      <c r="Q91" s="878"/>
      <c r="R91" s="878"/>
      <c r="S91" s="878"/>
      <c r="T91" s="878"/>
      <c r="U91" s="878"/>
      <c r="V91" s="878"/>
      <c r="W91" s="878"/>
      <c r="X91" s="878"/>
      <c r="Y91" s="878"/>
      <c r="Z91" s="878"/>
      <c r="AA91" s="878"/>
      <c r="AB91" s="878"/>
      <c r="AC91" s="878"/>
      <c r="AD91" s="878"/>
      <c r="AE91" s="878"/>
      <c r="AF91" s="878"/>
    </row>
    <row r="92" spans="1:33" x14ac:dyDescent="0.2">
      <c r="A92" s="31"/>
      <c r="B92" s="88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3" x14ac:dyDescent="0.2">
      <c r="A93" s="31"/>
      <c r="B93" s="88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3" x14ac:dyDescent="0.2">
      <c r="A94" s="31"/>
      <c r="B94" s="88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3" x14ac:dyDescent="0.2">
      <c r="A95" s="31"/>
      <c r="B95" s="88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81"/>
      <c r="AG95" s="87"/>
    </row>
    <row r="96" spans="1:33" x14ac:dyDescent="0.2">
      <c r="AF96" s="564"/>
      <c r="AG96" s="8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86:B86"/>
    <mergeCell ref="X2:X3"/>
    <mergeCell ref="U2:W2"/>
    <mergeCell ref="K1:T1"/>
    <mergeCell ref="H2:J2"/>
    <mergeCell ref="A87:B87"/>
    <mergeCell ref="N2:P2"/>
    <mergeCell ref="A79:B79"/>
    <mergeCell ref="A78:B78"/>
    <mergeCell ref="A84:B84"/>
    <mergeCell ref="A85:B85"/>
    <mergeCell ref="A82:B82"/>
    <mergeCell ref="K2:M2"/>
    <mergeCell ref="A80:B80"/>
    <mergeCell ref="A77:B77"/>
    <mergeCell ref="C2:C3"/>
    <mergeCell ref="A76:B76"/>
    <mergeCell ref="AF2:AF3"/>
    <mergeCell ref="A1:B3"/>
    <mergeCell ref="A81:B81"/>
    <mergeCell ref="AB2:AB3"/>
    <mergeCell ref="AC2:AC3"/>
    <mergeCell ref="AD2:AD3"/>
    <mergeCell ref="AB1:AF1"/>
    <mergeCell ref="AE2:AE3"/>
    <mergeCell ref="Q2:S2"/>
    <mergeCell ref="Y2:Y3"/>
    <mergeCell ref="Z2:Z3"/>
    <mergeCell ref="AA2:AA3"/>
    <mergeCell ref="T2:T3"/>
    <mergeCell ref="D2:G2"/>
    <mergeCell ref="C1:J1"/>
    <mergeCell ref="U1:AA1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&amp;L&amp;"Arial,Bold"&amp;18&amp;K000000FY2022-23 Budget Letter
July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7"/>
  <sheetViews>
    <sheetView view="pageBreakPreview" zoomScale="75" zoomScaleNormal="100" zoomScaleSheetLayoutView="75" workbookViewId="0">
      <pane xSplit="2" ySplit="6" topLeftCell="K67" activePane="bottomRight" state="frozen"/>
      <selection activeCell="A94" sqref="A94"/>
      <selection pane="topRight" activeCell="A94" sqref="A94"/>
      <selection pane="bottomLeft" activeCell="A94" sqref="A94"/>
      <selection pane="bottomRight" activeCell="A94" sqref="A94"/>
    </sheetView>
  </sheetViews>
  <sheetFormatPr defaultColWidth="8.85546875" defaultRowHeight="12.75" x14ac:dyDescent="0.2"/>
  <cols>
    <col min="1" max="1" width="6.28515625" style="28" customWidth="1"/>
    <col min="2" max="2" width="27.42578125" style="28" customWidth="1"/>
    <col min="3" max="3" width="12.140625" style="28" bestFit="1" customWidth="1"/>
    <col min="4" max="4" width="10" style="28" customWidth="1"/>
    <col min="5" max="5" width="14.140625" style="28" customWidth="1"/>
    <col min="6" max="6" width="10" style="28" customWidth="1"/>
    <col min="7" max="7" width="14.140625" style="28" customWidth="1"/>
    <col min="8" max="8" width="11.5703125" style="28" customWidth="1"/>
    <col min="9" max="9" width="10" style="28" customWidth="1"/>
    <col min="10" max="10" width="11.28515625" style="28" customWidth="1"/>
    <col min="11" max="11" width="11.5703125" style="28" customWidth="1"/>
    <col min="12" max="12" width="10" style="28" customWidth="1"/>
    <col min="13" max="13" width="11.28515625" style="28" customWidth="1"/>
    <col min="14" max="14" width="11.5703125" style="28" customWidth="1"/>
    <col min="15" max="15" width="10" style="28" customWidth="1"/>
    <col min="16" max="16" width="11.28515625" style="28" customWidth="1"/>
    <col min="17" max="17" width="11.5703125" style="28" customWidth="1"/>
    <col min="18" max="18" width="10" style="28" customWidth="1"/>
    <col min="19" max="19" width="11.28515625" style="28" customWidth="1"/>
    <col min="20" max="20" width="13.140625" style="28" customWidth="1"/>
    <col min="21" max="24" width="14.85546875" style="28" customWidth="1"/>
    <col min="25" max="25" width="12.7109375" style="28" customWidth="1"/>
    <col min="26" max="26" width="14.85546875" style="28" customWidth="1"/>
    <col min="27" max="27" width="16.28515625" style="28" customWidth="1"/>
    <col min="28" max="28" width="17.28515625" style="28" bestFit="1" customWidth="1"/>
    <col min="29" max="31" width="15.28515625" style="28" customWidth="1"/>
    <col min="32" max="32" width="18.85546875" style="28" customWidth="1"/>
    <col min="33" max="16384" width="8.85546875" style="28"/>
  </cols>
  <sheetData>
    <row r="1" spans="1:32" ht="19.899999999999999" customHeight="1" x14ac:dyDescent="0.2">
      <c r="A1" s="2094" t="s">
        <v>471</v>
      </c>
      <c r="B1" s="2088"/>
      <c r="C1" s="2083" t="s">
        <v>350</v>
      </c>
      <c r="D1" s="2084"/>
      <c r="E1" s="2084"/>
      <c r="F1" s="2084"/>
      <c r="G1" s="2084"/>
      <c r="H1" s="2084"/>
      <c r="I1" s="2084"/>
      <c r="J1" s="2085"/>
      <c r="K1" s="2095" t="s">
        <v>350</v>
      </c>
      <c r="L1" s="2096"/>
      <c r="M1" s="2096"/>
      <c r="N1" s="2096"/>
      <c r="O1" s="2096"/>
      <c r="P1" s="2096"/>
      <c r="Q1" s="2096"/>
      <c r="R1" s="2096"/>
      <c r="S1" s="2096"/>
      <c r="T1" s="2097"/>
      <c r="U1" s="2083" t="s">
        <v>350</v>
      </c>
      <c r="V1" s="2084"/>
      <c r="W1" s="2084"/>
      <c r="X1" s="2084"/>
      <c r="Y1" s="2084"/>
      <c r="Z1" s="2084"/>
      <c r="AA1" s="2085"/>
      <c r="AB1" s="2083" t="s">
        <v>350</v>
      </c>
      <c r="AC1" s="2084"/>
      <c r="AD1" s="2084"/>
      <c r="AE1" s="2084"/>
      <c r="AF1" s="2085"/>
    </row>
    <row r="2" spans="1:32" ht="27.75" customHeight="1" x14ac:dyDescent="0.2">
      <c r="A2" s="2089"/>
      <c r="B2" s="2090"/>
      <c r="C2" s="1926" t="s">
        <v>1659</v>
      </c>
      <c r="D2" s="1921" t="s">
        <v>1579</v>
      </c>
      <c r="E2" s="2079"/>
      <c r="F2" s="2079"/>
      <c r="G2" s="2080"/>
      <c r="H2" s="1921" t="s">
        <v>844</v>
      </c>
      <c r="I2" s="2078"/>
      <c r="J2" s="1922"/>
      <c r="K2" s="1921" t="s">
        <v>841</v>
      </c>
      <c r="L2" s="2078"/>
      <c r="M2" s="1922"/>
      <c r="N2" s="1921" t="s">
        <v>842</v>
      </c>
      <c r="O2" s="2078"/>
      <c r="P2" s="1922"/>
      <c r="Q2" s="1921" t="s">
        <v>843</v>
      </c>
      <c r="R2" s="2078"/>
      <c r="S2" s="1922"/>
      <c r="T2" s="1926" t="s">
        <v>465</v>
      </c>
      <c r="U2" s="2086" t="s">
        <v>242</v>
      </c>
      <c r="V2" s="2086"/>
      <c r="W2" s="2086"/>
      <c r="X2" s="1926" t="s">
        <v>466</v>
      </c>
      <c r="Y2" s="2076" t="s">
        <v>1103</v>
      </c>
      <c r="Z2" s="2076" t="s">
        <v>467</v>
      </c>
      <c r="AA2" s="1912" t="s">
        <v>1686</v>
      </c>
      <c r="AB2" s="1926" t="s">
        <v>850</v>
      </c>
      <c r="AC2" s="1926" t="s">
        <v>1101</v>
      </c>
      <c r="AD2" s="1926" t="s">
        <v>283</v>
      </c>
      <c r="AE2" s="1926" t="s">
        <v>401</v>
      </c>
      <c r="AF2" s="1926" t="s">
        <v>851</v>
      </c>
    </row>
    <row r="3" spans="1:32" ht="93" customHeight="1" x14ac:dyDescent="0.2">
      <c r="A3" s="2091"/>
      <c r="B3" s="2092"/>
      <c r="C3" s="2093"/>
      <c r="D3" s="1350" t="s">
        <v>424</v>
      </c>
      <c r="E3" s="1350" t="s">
        <v>558</v>
      </c>
      <c r="F3" s="1350" t="s">
        <v>424</v>
      </c>
      <c r="G3" s="1350" t="s">
        <v>557</v>
      </c>
      <c r="H3" s="1521" t="s">
        <v>1656</v>
      </c>
      <c r="I3" s="1350" t="s">
        <v>424</v>
      </c>
      <c r="J3" s="1350" t="s">
        <v>364</v>
      </c>
      <c r="K3" s="1521" t="s">
        <v>1657</v>
      </c>
      <c r="L3" s="1350" t="s">
        <v>424</v>
      </c>
      <c r="M3" s="1350" t="s">
        <v>364</v>
      </c>
      <c r="N3" s="1521" t="s">
        <v>1658</v>
      </c>
      <c r="O3" s="1350" t="s">
        <v>424</v>
      </c>
      <c r="P3" s="1350" t="s">
        <v>364</v>
      </c>
      <c r="Q3" s="1521" t="s">
        <v>1658</v>
      </c>
      <c r="R3" s="1350" t="s">
        <v>424</v>
      </c>
      <c r="S3" s="1350" t="s">
        <v>364</v>
      </c>
      <c r="T3" s="1926"/>
      <c r="U3" s="1351" t="s">
        <v>1692</v>
      </c>
      <c r="V3" s="1351" t="s">
        <v>1693</v>
      </c>
      <c r="W3" s="1351" t="s">
        <v>243</v>
      </c>
      <c r="X3" s="1926"/>
      <c r="Y3" s="2077"/>
      <c r="Z3" s="2077"/>
      <c r="AA3" s="1912"/>
      <c r="AB3" s="1926"/>
      <c r="AC3" s="1926"/>
      <c r="AD3" s="1926"/>
      <c r="AE3" s="1926"/>
      <c r="AF3" s="1926"/>
    </row>
    <row r="4" spans="1:32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</row>
    <row r="5" spans="1:32" s="771" customFormat="1" ht="36" customHeight="1" x14ac:dyDescent="0.2">
      <c r="A5" s="768"/>
      <c r="B5" s="769"/>
      <c r="C5" s="642" t="s">
        <v>1490</v>
      </c>
      <c r="D5" s="642" t="s">
        <v>1143</v>
      </c>
      <c r="E5" s="642" t="s">
        <v>740</v>
      </c>
      <c r="F5" s="642" t="s">
        <v>700</v>
      </c>
      <c r="G5" s="642" t="s">
        <v>678</v>
      </c>
      <c r="H5" s="642" t="s">
        <v>840</v>
      </c>
      <c r="I5" s="642" t="s">
        <v>1144</v>
      </c>
      <c r="J5" s="642" t="s">
        <v>748</v>
      </c>
      <c r="K5" s="642" t="s">
        <v>839</v>
      </c>
      <c r="L5" s="642" t="s">
        <v>1145</v>
      </c>
      <c r="M5" s="642" t="s">
        <v>749</v>
      </c>
      <c r="N5" s="642" t="s">
        <v>837</v>
      </c>
      <c r="O5" s="642" t="s">
        <v>1146</v>
      </c>
      <c r="P5" s="642" t="s">
        <v>750</v>
      </c>
      <c r="Q5" s="642" t="s">
        <v>838</v>
      </c>
      <c r="R5" s="642" t="s">
        <v>1147</v>
      </c>
      <c r="S5" s="642" t="s">
        <v>751</v>
      </c>
      <c r="T5" s="642" t="s">
        <v>752</v>
      </c>
      <c r="U5" s="642" t="s">
        <v>833</v>
      </c>
      <c r="V5" s="642" t="s">
        <v>834</v>
      </c>
      <c r="W5" s="642" t="s">
        <v>753</v>
      </c>
      <c r="X5" s="642" t="s">
        <v>754</v>
      </c>
      <c r="Y5" s="642" t="s">
        <v>755</v>
      </c>
      <c r="Z5" s="642" t="s">
        <v>756</v>
      </c>
      <c r="AA5" s="642" t="s">
        <v>744</v>
      </c>
      <c r="AB5" s="642" t="s">
        <v>1481</v>
      </c>
      <c r="AC5" s="642" t="s">
        <v>1483</v>
      </c>
      <c r="AD5" s="642" t="s">
        <v>757</v>
      </c>
      <c r="AE5" s="642" t="s">
        <v>849</v>
      </c>
      <c r="AF5" s="642" t="s">
        <v>1497</v>
      </c>
    </row>
    <row r="6" spans="1:32" s="771" customFormat="1" ht="36" hidden="1" customHeight="1" x14ac:dyDescent="0.2">
      <c r="A6" s="772"/>
      <c r="B6" s="773"/>
      <c r="C6" s="645" t="s">
        <v>592</v>
      </c>
      <c r="D6" s="645" t="s">
        <v>592</v>
      </c>
      <c r="E6" s="645" t="s">
        <v>593</v>
      </c>
      <c r="F6" s="645" t="s">
        <v>703</v>
      </c>
      <c r="G6" s="645" t="s">
        <v>593</v>
      </c>
      <c r="H6" s="645" t="s">
        <v>665</v>
      </c>
      <c r="I6" s="645" t="s">
        <v>592</v>
      </c>
      <c r="J6" s="645" t="s">
        <v>593</v>
      </c>
      <c r="K6" s="645" t="s">
        <v>665</v>
      </c>
      <c r="L6" s="645" t="s">
        <v>592</v>
      </c>
      <c r="M6" s="645" t="s">
        <v>593</v>
      </c>
      <c r="N6" s="645" t="s">
        <v>665</v>
      </c>
      <c r="O6" s="645" t="s">
        <v>592</v>
      </c>
      <c r="P6" s="645" t="s">
        <v>593</v>
      </c>
      <c r="Q6" s="645" t="s">
        <v>665</v>
      </c>
      <c r="R6" s="645" t="s">
        <v>592</v>
      </c>
      <c r="S6" s="645" t="s">
        <v>593</v>
      </c>
      <c r="T6" s="645" t="s">
        <v>593</v>
      </c>
      <c r="U6" s="645" t="s">
        <v>743</v>
      </c>
      <c r="V6" s="645" t="s">
        <v>743</v>
      </c>
      <c r="W6" s="645" t="s">
        <v>593</v>
      </c>
      <c r="X6" s="645" t="s">
        <v>593</v>
      </c>
      <c r="Y6" s="645" t="s">
        <v>593</v>
      </c>
      <c r="Z6" s="645" t="s">
        <v>593</v>
      </c>
      <c r="AA6" s="645" t="s">
        <v>744</v>
      </c>
      <c r="AB6" s="645" t="s">
        <v>758</v>
      </c>
      <c r="AC6" s="645" t="s">
        <v>745</v>
      </c>
      <c r="AD6" s="645" t="s">
        <v>593</v>
      </c>
      <c r="AE6" s="645" t="s">
        <v>593</v>
      </c>
      <c r="AF6" s="645" t="s">
        <v>759</v>
      </c>
    </row>
    <row r="7" spans="1:32" ht="15" customHeight="1" x14ac:dyDescent="0.2">
      <c r="A7" s="423">
        <v>1</v>
      </c>
      <c r="B7" s="207" t="s">
        <v>5</v>
      </c>
      <c r="C7" s="211"/>
      <c r="D7" s="209"/>
      <c r="E7" s="209"/>
      <c r="F7" s="209"/>
      <c r="G7" s="209"/>
      <c r="H7" s="211"/>
      <c r="I7" s="209"/>
      <c r="J7" s="209"/>
      <c r="K7" s="211"/>
      <c r="L7" s="209"/>
      <c r="M7" s="209"/>
      <c r="N7" s="211"/>
      <c r="O7" s="209"/>
      <c r="P7" s="209"/>
      <c r="Q7" s="211"/>
      <c r="R7" s="209"/>
      <c r="S7" s="209"/>
      <c r="T7" s="212"/>
      <c r="U7" s="209"/>
      <c r="V7" s="209"/>
      <c r="W7" s="213"/>
      <c r="X7" s="212"/>
      <c r="Y7" s="209"/>
      <c r="Z7" s="212"/>
      <c r="AA7" s="209"/>
      <c r="AB7" s="212"/>
      <c r="AC7" s="209"/>
      <c r="AD7" s="209"/>
      <c r="AE7" s="212"/>
      <c r="AF7" s="214"/>
    </row>
    <row r="8" spans="1:32" ht="15" customHeight="1" x14ac:dyDescent="0.2">
      <c r="A8" s="424">
        <v>2</v>
      </c>
      <c r="B8" s="224" t="s">
        <v>6</v>
      </c>
      <c r="C8" s="228"/>
      <c r="D8" s="226"/>
      <c r="E8" s="226"/>
      <c r="F8" s="226"/>
      <c r="G8" s="226"/>
      <c r="H8" s="228"/>
      <c r="I8" s="226"/>
      <c r="J8" s="226"/>
      <c r="K8" s="228"/>
      <c r="L8" s="226"/>
      <c r="M8" s="226"/>
      <c r="N8" s="228"/>
      <c r="O8" s="226"/>
      <c r="P8" s="226"/>
      <c r="Q8" s="228"/>
      <c r="R8" s="226"/>
      <c r="S8" s="226"/>
      <c r="T8" s="229"/>
      <c r="U8" s="226"/>
      <c r="V8" s="226"/>
      <c r="W8" s="230"/>
      <c r="X8" s="229"/>
      <c r="Y8" s="226"/>
      <c r="Z8" s="229"/>
      <c r="AA8" s="226"/>
      <c r="AB8" s="229"/>
      <c r="AC8" s="226"/>
      <c r="AD8" s="226"/>
      <c r="AE8" s="229"/>
      <c r="AF8" s="232"/>
    </row>
    <row r="9" spans="1:32" ht="15" customHeight="1" x14ac:dyDescent="0.2">
      <c r="A9" s="424">
        <v>3</v>
      </c>
      <c r="B9" s="224" t="s">
        <v>7</v>
      </c>
      <c r="C9" s="228"/>
      <c r="D9" s="226"/>
      <c r="E9" s="226"/>
      <c r="F9" s="226"/>
      <c r="G9" s="226"/>
      <c r="H9" s="228"/>
      <c r="I9" s="226"/>
      <c r="J9" s="226"/>
      <c r="K9" s="228"/>
      <c r="L9" s="226"/>
      <c r="M9" s="226"/>
      <c r="N9" s="228"/>
      <c r="O9" s="226"/>
      <c r="P9" s="226"/>
      <c r="Q9" s="228"/>
      <c r="R9" s="226"/>
      <c r="S9" s="226"/>
      <c r="T9" s="229"/>
      <c r="U9" s="226"/>
      <c r="V9" s="226"/>
      <c r="W9" s="230"/>
      <c r="X9" s="229"/>
      <c r="Y9" s="226"/>
      <c r="Z9" s="229"/>
      <c r="AA9" s="226"/>
      <c r="AB9" s="229"/>
      <c r="AC9" s="226"/>
      <c r="AD9" s="226"/>
      <c r="AE9" s="229"/>
      <c r="AF9" s="232"/>
    </row>
    <row r="10" spans="1:32" ht="15" customHeight="1" x14ac:dyDescent="0.2">
      <c r="A10" s="424">
        <v>4</v>
      </c>
      <c r="B10" s="224" t="s">
        <v>8</v>
      </c>
      <c r="C10" s="228"/>
      <c r="D10" s="226"/>
      <c r="E10" s="226"/>
      <c r="F10" s="226"/>
      <c r="G10" s="226"/>
      <c r="H10" s="228"/>
      <c r="I10" s="226"/>
      <c r="J10" s="226"/>
      <c r="K10" s="228"/>
      <c r="L10" s="226"/>
      <c r="M10" s="226"/>
      <c r="N10" s="228"/>
      <c r="O10" s="226"/>
      <c r="P10" s="226"/>
      <c r="Q10" s="228"/>
      <c r="R10" s="226"/>
      <c r="S10" s="226"/>
      <c r="T10" s="229"/>
      <c r="U10" s="226"/>
      <c r="V10" s="226"/>
      <c r="W10" s="230"/>
      <c r="X10" s="229"/>
      <c r="Y10" s="226"/>
      <c r="Z10" s="229"/>
      <c r="AA10" s="226"/>
      <c r="AB10" s="229"/>
      <c r="AC10" s="226"/>
      <c r="AD10" s="226"/>
      <c r="AE10" s="229"/>
      <c r="AF10" s="232"/>
    </row>
    <row r="11" spans="1:32" ht="15" customHeight="1" x14ac:dyDescent="0.2">
      <c r="A11" s="425">
        <v>5</v>
      </c>
      <c r="B11" s="238" t="s">
        <v>9</v>
      </c>
      <c r="C11" s="242"/>
      <c r="D11" s="240"/>
      <c r="E11" s="240"/>
      <c r="F11" s="240"/>
      <c r="G11" s="240"/>
      <c r="H11" s="242"/>
      <c r="I11" s="240"/>
      <c r="J11" s="240"/>
      <c r="K11" s="242"/>
      <c r="L11" s="240"/>
      <c r="M11" s="240"/>
      <c r="N11" s="242"/>
      <c r="O11" s="240"/>
      <c r="P11" s="240"/>
      <c r="Q11" s="242"/>
      <c r="R11" s="240"/>
      <c r="S11" s="240"/>
      <c r="T11" s="243"/>
      <c r="U11" s="240"/>
      <c r="V11" s="240"/>
      <c r="W11" s="244"/>
      <c r="X11" s="243"/>
      <c r="Y11" s="240"/>
      <c r="Z11" s="243"/>
      <c r="AA11" s="240"/>
      <c r="AB11" s="243"/>
      <c r="AC11" s="246"/>
      <c r="AD11" s="240"/>
      <c r="AE11" s="247"/>
      <c r="AF11" s="247"/>
    </row>
    <row r="12" spans="1:32" ht="15" customHeight="1" x14ac:dyDescent="0.2">
      <c r="A12" s="423">
        <v>6</v>
      </c>
      <c r="B12" s="207" t="s">
        <v>10</v>
      </c>
      <c r="C12" s="211"/>
      <c r="D12" s="209"/>
      <c r="E12" s="209"/>
      <c r="F12" s="209"/>
      <c r="G12" s="209"/>
      <c r="H12" s="211"/>
      <c r="I12" s="209"/>
      <c r="J12" s="209"/>
      <c r="K12" s="211"/>
      <c r="L12" s="209"/>
      <c r="M12" s="209"/>
      <c r="N12" s="211"/>
      <c r="O12" s="209"/>
      <c r="P12" s="209"/>
      <c r="Q12" s="211"/>
      <c r="R12" s="209"/>
      <c r="S12" s="209"/>
      <c r="T12" s="212"/>
      <c r="U12" s="209"/>
      <c r="V12" s="209"/>
      <c r="W12" s="213"/>
      <c r="X12" s="212"/>
      <c r="Y12" s="209"/>
      <c r="Z12" s="212"/>
      <c r="AA12" s="209"/>
      <c r="AB12" s="212"/>
      <c r="AC12" s="209"/>
      <c r="AD12" s="209"/>
      <c r="AE12" s="212"/>
      <c r="AF12" s="214"/>
    </row>
    <row r="13" spans="1:32" ht="15" customHeight="1" x14ac:dyDescent="0.2">
      <c r="A13" s="424">
        <v>7</v>
      </c>
      <c r="B13" s="224" t="s">
        <v>11</v>
      </c>
      <c r="C13" s="228"/>
      <c r="D13" s="226"/>
      <c r="E13" s="226"/>
      <c r="F13" s="226"/>
      <c r="G13" s="226"/>
      <c r="H13" s="228"/>
      <c r="I13" s="226"/>
      <c r="J13" s="226"/>
      <c r="K13" s="228"/>
      <c r="L13" s="226"/>
      <c r="M13" s="226"/>
      <c r="N13" s="228"/>
      <c r="O13" s="226"/>
      <c r="P13" s="226"/>
      <c r="Q13" s="228"/>
      <c r="R13" s="226"/>
      <c r="S13" s="226"/>
      <c r="T13" s="229"/>
      <c r="U13" s="226"/>
      <c r="V13" s="226"/>
      <c r="W13" s="230"/>
      <c r="X13" s="229"/>
      <c r="Y13" s="226"/>
      <c r="Z13" s="229"/>
      <c r="AA13" s="226"/>
      <c r="AB13" s="229"/>
      <c r="AC13" s="226"/>
      <c r="AD13" s="226"/>
      <c r="AE13" s="229"/>
      <c r="AF13" s="232"/>
    </row>
    <row r="14" spans="1:32" ht="15" customHeight="1" x14ac:dyDescent="0.2">
      <c r="A14" s="424">
        <v>8</v>
      </c>
      <c r="B14" s="224" t="s">
        <v>12</v>
      </c>
      <c r="C14" s="228"/>
      <c r="D14" s="226"/>
      <c r="E14" s="226"/>
      <c r="F14" s="226"/>
      <c r="G14" s="226"/>
      <c r="H14" s="228"/>
      <c r="I14" s="226"/>
      <c r="J14" s="226"/>
      <c r="K14" s="228"/>
      <c r="L14" s="226"/>
      <c r="M14" s="226"/>
      <c r="N14" s="228"/>
      <c r="O14" s="226"/>
      <c r="P14" s="226"/>
      <c r="Q14" s="228"/>
      <c r="R14" s="226"/>
      <c r="S14" s="226"/>
      <c r="T14" s="229"/>
      <c r="U14" s="226"/>
      <c r="V14" s="226"/>
      <c r="W14" s="230"/>
      <c r="X14" s="229"/>
      <c r="Y14" s="226"/>
      <c r="Z14" s="229"/>
      <c r="AA14" s="226"/>
      <c r="AB14" s="229"/>
      <c r="AC14" s="226"/>
      <c r="AD14" s="226"/>
      <c r="AE14" s="229"/>
      <c r="AF14" s="232"/>
    </row>
    <row r="15" spans="1:32" ht="15" customHeight="1" x14ac:dyDescent="0.2">
      <c r="A15" s="424">
        <v>9</v>
      </c>
      <c r="B15" s="224" t="s">
        <v>13</v>
      </c>
      <c r="C15" s="228"/>
      <c r="D15" s="226"/>
      <c r="E15" s="226"/>
      <c r="F15" s="226"/>
      <c r="G15" s="226"/>
      <c r="H15" s="228"/>
      <c r="I15" s="226"/>
      <c r="J15" s="226"/>
      <c r="K15" s="228"/>
      <c r="L15" s="226"/>
      <c r="M15" s="226"/>
      <c r="N15" s="228"/>
      <c r="O15" s="226"/>
      <c r="P15" s="226"/>
      <c r="Q15" s="228"/>
      <c r="R15" s="226"/>
      <c r="S15" s="226"/>
      <c r="T15" s="229"/>
      <c r="U15" s="226"/>
      <c r="V15" s="226"/>
      <c r="W15" s="230"/>
      <c r="X15" s="229"/>
      <c r="Y15" s="226"/>
      <c r="Z15" s="229"/>
      <c r="AA15" s="226"/>
      <c r="AB15" s="229"/>
      <c r="AC15" s="226"/>
      <c r="AD15" s="226"/>
      <c r="AE15" s="229"/>
      <c r="AF15" s="232"/>
    </row>
    <row r="16" spans="1:32" ht="15" customHeight="1" x14ac:dyDescent="0.2">
      <c r="A16" s="425">
        <v>10</v>
      </c>
      <c r="B16" s="238" t="s">
        <v>14</v>
      </c>
      <c r="C16" s="242"/>
      <c r="D16" s="240"/>
      <c r="E16" s="240"/>
      <c r="F16" s="240"/>
      <c r="G16" s="240"/>
      <c r="H16" s="242"/>
      <c r="I16" s="240"/>
      <c r="J16" s="240"/>
      <c r="K16" s="242"/>
      <c r="L16" s="240"/>
      <c r="M16" s="240"/>
      <c r="N16" s="242"/>
      <c r="O16" s="240"/>
      <c r="P16" s="240"/>
      <c r="Q16" s="242"/>
      <c r="R16" s="240"/>
      <c r="S16" s="240"/>
      <c r="T16" s="243"/>
      <c r="U16" s="240"/>
      <c r="V16" s="240"/>
      <c r="W16" s="244"/>
      <c r="X16" s="243"/>
      <c r="Y16" s="240"/>
      <c r="Z16" s="243"/>
      <c r="AA16" s="240"/>
      <c r="AB16" s="243"/>
      <c r="AC16" s="246"/>
      <c r="AD16" s="240"/>
      <c r="AE16" s="247"/>
      <c r="AF16" s="247"/>
    </row>
    <row r="17" spans="1:32" ht="15" customHeight="1" x14ac:dyDescent="0.2">
      <c r="A17" s="423">
        <v>11</v>
      </c>
      <c r="B17" s="207" t="s">
        <v>15</v>
      </c>
      <c r="C17" s="211"/>
      <c r="D17" s="209"/>
      <c r="E17" s="209"/>
      <c r="F17" s="209"/>
      <c r="G17" s="209"/>
      <c r="H17" s="211"/>
      <c r="I17" s="209"/>
      <c r="J17" s="209"/>
      <c r="K17" s="211"/>
      <c r="L17" s="209"/>
      <c r="M17" s="209"/>
      <c r="N17" s="211"/>
      <c r="O17" s="209"/>
      <c r="P17" s="209"/>
      <c r="Q17" s="211"/>
      <c r="R17" s="209"/>
      <c r="S17" s="209"/>
      <c r="T17" s="212"/>
      <c r="U17" s="209"/>
      <c r="V17" s="209"/>
      <c r="W17" s="213"/>
      <c r="X17" s="212"/>
      <c r="Y17" s="209"/>
      <c r="Z17" s="212"/>
      <c r="AA17" s="209"/>
      <c r="AB17" s="212"/>
      <c r="AC17" s="209"/>
      <c r="AD17" s="209"/>
      <c r="AE17" s="212"/>
      <c r="AF17" s="214"/>
    </row>
    <row r="18" spans="1:32" ht="15" customHeight="1" x14ac:dyDescent="0.2">
      <c r="A18" s="424">
        <v>12</v>
      </c>
      <c r="B18" s="224" t="s">
        <v>16</v>
      </c>
      <c r="C18" s="228"/>
      <c r="D18" s="226"/>
      <c r="E18" s="226"/>
      <c r="F18" s="226"/>
      <c r="G18" s="226"/>
      <c r="H18" s="228"/>
      <c r="I18" s="226"/>
      <c r="J18" s="226"/>
      <c r="K18" s="228"/>
      <c r="L18" s="226"/>
      <c r="M18" s="226"/>
      <c r="N18" s="228"/>
      <c r="O18" s="226"/>
      <c r="P18" s="226"/>
      <c r="Q18" s="228"/>
      <c r="R18" s="226"/>
      <c r="S18" s="226"/>
      <c r="T18" s="229"/>
      <c r="U18" s="226"/>
      <c r="V18" s="226"/>
      <c r="W18" s="230"/>
      <c r="X18" s="229"/>
      <c r="Y18" s="226"/>
      <c r="Z18" s="229"/>
      <c r="AA18" s="226"/>
      <c r="AB18" s="229"/>
      <c r="AC18" s="226"/>
      <c r="AD18" s="226"/>
      <c r="AE18" s="229"/>
      <c r="AF18" s="232"/>
    </row>
    <row r="19" spans="1:32" ht="15" customHeight="1" x14ac:dyDescent="0.2">
      <c r="A19" s="424">
        <v>13</v>
      </c>
      <c r="B19" s="224" t="s">
        <v>17</v>
      </c>
      <c r="C19" s="228"/>
      <c r="D19" s="226"/>
      <c r="E19" s="226"/>
      <c r="F19" s="226"/>
      <c r="G19" s="226"/>
      <c r="H19" s="228"/>
      <c r="I19" s="226"/>
      <c r="J19" s="226"/>
      <c r="K19" s="228"/>
      <c r="L19" s="226"/>
      <c r="M19" s="226"/>
      <c r="N19" s="228"/>
      <c r="O19" s="226"/>
      <c r="P19" s="226"/>
      <c r="Q19" s="228"/>
      <c r="R19" s="226"/>
      <c r="S19" s="226"/>
      <c r="T19" s="229"/>
      <c r="U19" s="226"/>
      <c r="V19" s="226"/>
      <c r="W19" s="230"/>
      <c r="X19" s="229"/>
      <c r="Y19" s="226"/>
      <c r="Z19" s="229"/>
      <c r="AA19" s="226"/>
      <c r="AB19" s="229"/>
      <c r="AC19" s="226"/>
      <c r="AD19" s="226"/>
      <c r="AE19" s="229"/>
      <c r="AF19" s="232"/>
    </row>
    <row r="20" spans="1:32" ht="15" customHeight="1" x14ac:dyDescent="0.2">
      <c r="A20" s="424">
        <v>14</v>
      </c>
      <c r="B20" s="224" t="s">
        <v>18</v>
      </c>
      <c r="C20" s="228"/>
      <c r="D20" s="226"/>
      <c r="E20" s="226"/>
      <c r="F20" s="226"/>
      <c r="G20" s="226"/>
      <c r="H20" s="228"/>
      <c r="I20" s="226"/>
      <c r="J20" s="226"/>
      <c r="K20" s="228"/>
      <c r="L20" s="226"/>
      <c r="M20" s="226"/>
      <c r="N20" s="228"/>
      <c r="O20" s="226"/>
      <c r="P20" s="226"/>
      <c r="Q20" s="228"/>
      <c r="R20" s="226"/>
      <c r="S20" s="226"/>
      <c r="T20" s="229"/>
      <c r="U20" s="226"/>
      <c r="V20" s="226"/>
      <c r="W20" s="230"/>
      <c r="X20" s="229"/>
      <c r="Y20" s="226"/>
      <c r="Z20" s="229"/>
      <c r="AA20" s="226"/>
      <c r="AB20" s="229"/>
      <c r="AC20" s="226"/>
      <c r="AD20" s="226"/>
      <c r="AE20" s="229"/>
      <c r="AF20" s="232"/>
    </row>
    <row r="21" spans="1:32" ht="15" customHeight="1" x14ac:dyDescent="0.2">
      <c r="A21" s="425">
        <v>15</v>
      </c>
      <c r="B21" s="238" t="s">
        <v>19</v>
      </c>
      <c r="C21" s="242"/>
      <c r="D21" s="240"/>
      <c r="E21" s="240"/>
      <c r="F21" s="240"/>
      <c r="G21" s="240"/>
      <c r="H21" s="242"/>
      <c r="I21" s="240"/>
      <c r="J21" s="240"/>
      <c r="K21" s="242"/>
      <c r="L21" s="240"/>
      <c r="M21" s="240"/>
      <c r="N21" s="242"/>
      <c r="O21" s="240"/>
      <c r="P21" s="240"/>
      <c r="Q21" s="242"/>
      <c r="R21" s="240"/>
      <c r="S21" s="240"/>
      <c r="T21" s="243"/>
      <c r="U21" s="240"/>
      <c r="V21" s="240"/>
      <c r="W21" s="244"/>
      <c r="X21" s="243"/>
      <c r="Y21" s="240"/>
      <c r="Z21" s="243"/>
      <c r="AA21" s="240"/>
      <c r="AB21" s="243"/>
      <c r="AC21" s="246"/>
      <c r="AD21" s="240"/>
      <c r="AE21" s="247"/>
      <c r="AF21" s="247"/>
    </row>
    <row r="22" spans="1:32" ht="15" customHeight="1" x14ac:dyDescent="0.2">
      <c r="A22" s="423">
        <v>16</v>
      </c>
      <c r="B22" s="207" t="s">
        <v>20</v>
      </c>
      <c r="C22" s="211"/>
      <c r="D22" s="209"/>
      <c r="E22" s="209"/>
      <c r="F22" s="209"/>
      <c r="G22" s="209"/>
      <c r="H22" s="211"/>
      <c r="I22" s="209"/>
      <c r="J22" s="209"/>
      <c r="K22" s="211"/>
      <c r="L22" s="209"/>
      <c r="M22" s="209"/>
      <c r="N22" s="211"/>
      <c r="O22" s="209"/>
      <c r="P22" s="209"/>
      <c r="Q22" s="211"/>
      <c r="R22" s="209"/>
      <c r="S22" s="209"/>
      <c r="T22" s="212"/>
      <c r="U22" s="209"/>
      <c r="V22" s="209"/>
      <c r="W22" s="213"/>
      <c r="X22" s="212"/>
      <c r="Y22" s="209"/>
      <c r="Z22" s="212"/>
      <c r="AA22" s="209"/>
      <c r="AB22" s="212"/>
      <c r="AC22" s="209"/>
      <c r="AD22" s="209"/>
      <c r="AE22" s="212"/>
      <c r="AF22" s="214"/>
    </row>
    <row r="23" spans="1:32" ht="15" customHeight="1" x14ac:dyDescent="0.2">
      <c r="A23" s="424">
        <v>17</v>
      </c>
      <c r="B23" s="224" t="s">
        <v>21</v>
      </c>
      <c r="C23" s="228"/>
      <c r="D23" s="226"/>
      <c r="E23" s="226"/>
      <c r="F23" s="226"/>
      <c r="G23" s="226"/>
      <c r="H23" s="228"/>
      <c r="I23" s="226"/>
      <c r="J23" s="226"/>
      <c r="K23" s="228"/>
      <c r="L23" s="226"/>
      <c r="M23" s="226"/>
      <c r="N23" s="228"/>
      <c r="O23" s="226"/>
      <c r="P23" s="226"/>
      <c r="Q23" s="228"/>
      <c r="R23" s="226"/>
      <c r="S23" s="226"/>
      <c r="T23" s="229"/>
      <c r="U23" s="226"/>
      <c r="V23" s="226"/>
      <c r="W23" s="230"/>
      <c r="X23" s="229"/>
      <c r="Y23" s="226"/>
      <c r="Z23" s="229"/>
      <c r="AA23" s="226"/>
      <c r="AB23" s="229"/>
      <c r="AC23" s="226"/>
      <c r="AD23" s="226"/>
      <c r="AE23" s="229"/>
      <c r="AF23" s="232"/>
    </row>
    <row r="24" spans="1:32" ht="15" customHeight="1" x14ac:dyDescent="0.2">
      <c r="A24" s="424">
        <v>18</v>
      </c>
      <c r="B24" s="224" t="s">
        <v>22</v>
      </c>
      <c r="C24" s="228"/>
      <c r="D24" s="226"/>
      <c r="E24" s="226"/>
      <c r="F24" s="226"/>
      <c r="G24" s="226"/>
      <c r="H24" s="228"/>
      <c r="I24" s="226"/>
      <c r="J24" s="226"/>
      <c r="K24" s="228"/>
      <c r="L24" s="226"/>
      <c r="M24" s="226"/>
      <c r="N24" s="228"/>
      <c r="O24" s="226"/>
      <c r="P24" s="226"/>
      <c r="Q24" s="228"/>
      <c r="R24" s="226"/>
      <c r="S24" s="226"/>
      <c r="T24" s="229"/>
      <c r="U24" s="226"/>
      <c r="V24" s="226"/>
      <c r="W24" s="230"/>
      <c r="X24" s="229"/>
      <c r="Y24" s="226"/>
      <c r="Z24" s="229"/>
      <c r="AA24" s="226"/>
      <c r="AB24" s="229"/>
      <c r="AC24" s="226"/>
      <c r="AD24" s="226"/>
      <c r="AE24" s="229"/>
      <c r="AF24" s="232"/>
    </row>
    <row r="25" spans="1:32" ht="15" customHeight="1" x14ac:dyDescent="0.2">
      <c r="A25" s="424">
        <v>19</v>
      </c>
      <c r="B25" s="224" t="s">
        <v>23</v>
      </c>
      <c r="C25" s="228"/>
      <c r="D25" s="226"/>
      <c r="E25" s="226"/>
      <c r="F25" s="226"/>
      <c r="G25" s="226"/>
      <c r="H25" s="228"/>
      <c r="I25" s="226"/>
      <c r="J25" s="226"/>
      <c r="K25" s="228"/>
      <c r="L25" s="226"/>
      <c r="M25" s="226"/>
      <c r="N25" s="228"/>
      <c r="O25" s="226"/>
      <c r="P25" s="226"/>
      <c r="Q25" s="228"/>
      <c r="R25" s="226"/>
      <c r="S25" s="226"/>
      <c r="T25" s="229"/>
      <c r="U25" s="226"/>
      <c r="V25" s="226"/>
      <c r="W25" s="230"/>
      <c r="X25" s="229"/>
      <c r="Y25" s="226"/>
      <c r="Z25" s="229"/>
      <c r="AA25" s="226"/>
      <c r="AB25" s="229"/>
      <c r="AC25" s="226"/>
      <c r="AD25" s="226"/>
      <c r="AE25" s="229"/>
      <c r="AF25" s="232"/>
    </row>
    <row r="26" spans="1:32" ht="15" customHeight="1" x14ac:dyDescent="0.2">
      <c r="A26" s="425">
        <v>20</v>
      </c>
      <c r="B26" s="238" t="s">
        <v>24</v>
      </c>
      <c r="C26" s="242"/>
      <c r="D26" s="240"/>
      <c r="E26" s="240"/>
      <c r="F26" s="240"/>
      <c r="G26" s="240"/>
      <c r="H26" s="242"/>
      <c r="I26" s="240"/>
      <c r="J26" s="240"/>
      <c r="K26" s="242"/>
      <c r="L26" s="240"/>
      <c r="M26" s="240"/>
      <c r="N26" s="242"/>
      <c r="O26" s="240"/>
      <c r="P26" s="240"/>
      <c r="Q26" s="242"/>
      <c r="R26" s="240"/>
      <c r="S26" s="240"/>
      <c r="T26" s="243"/>
      <c r="U26" s="240"/>
      <c r="V26" s="240"/>
      <c r="W26" s="244"/>
      <c r="X26" s="243"/>
      <c r="Y26" s="240"/>
      <c r="Z26" s="243"/>
      <c r="AA26" s="240"/>
      <c r="AB26" s="243"/>
      <c r="AC26" s="246"/>
      <c r="AD26" s="240"/>
      <c r="AE26" s="247"/>
      <c r="AF26" s="247"/>
    </row>
    <row r="27" spans="1:32" ht="15" customHeight="1" x14ac:dyDescent="0.2">
      <c r="A27" s="423">
        <v>21</v>
      </c>
      <c r="B27" s="207" t="s">
        <v>25</v>
      </c>
      <c r="C27" s="211"/>
      <c r="D27" s="209"/>
      <c r="E27" s="209"/>
      <c r="F27" s="209"/>
      <c r="G27" s="209"/>
      <c r="H27" s="211"/>
      <c r="I27" s="209"/>
      <c r="J27" s="209"/>
      <c r="K27" s="211"/>
      <c r="L27" s="209"/>
      <c r="M27" s="209"/>
      <c r="N27" s="211"/>
      <c r="O27" s="209"/>
      <c r="P27" s="209"/>
      <c r="Q27" s="211"/>
      <c r="R27" s="209"/>
      <c r="S27" s="209"/>
      <c r="T27" s="212"/>
      <c r="U27" s="209"/>
      <c r="V27" s="209"/>
      <c r="W27" s="213"/>
      <c r="X27" s="212"/>
      <c r="Y27" s="209"/>
      <c r="Z27" s="212"/>
      <c r="AA27" s="209"/>
      <c r="AB27" s="212"/>
      <c r="AC27" s="209"/>
      <c r="AD27" s="209"/>
      <c r="AE27" s="212"/>
      <c r="AF27" s="214"/>
    </row>
    <row r="28" spans="1:32" ht="15" customHeight="1" x14ac:dyDescent="0.2">
      <c r="A28" s="424">
        <v>22</v>
      </c>
      <c r="B28" s="224" t="s">
        <v>26</v>
      </c>
      <c r="C28" s="228"/>
      <c r="D28" s="226"/>
      <c r="E28" s="226"/>
      <c r="F28" s="226"/>
      <c r="G28" s="226"/>
      <c r="H28" s="228"/>
      <c r="I28" s="226"/>
      <c r="J28" s="226"/>
      <c r="K28" s="228"/>
      <c r="L28" s="226"/>
      <c r="M28" s="226"/>
      <c r="N28" s="228"/>
      <c r="O28" s="226"/>
      <c r="P28" s="226"/>
      <c r="Q28" s="228"/>
      <c r="R28" s="226"/>
      <c r="S28" s="226"/>
      <c r="T28" s="229"/>
      <c r="U28" s="226"/>
      <c r="V28" s="226"/>
      <c r="W28" s="230"/>
      <c r="X28" s="229"/>
      <c r="Y28" s="226"/>
      <c r="Z28" s="229"/>
      <c r="AA28" s="226"/>
      <c r="AB28" s="229"/>
      <c r="AC28" s="226"/>
      <c r="AD28" s="226"/>
      <c r="AE28" s="229"/>
      <c r="AF28" s="232"/>
    </row>
    <row r="29" spans="1:32" ht="15" customHeight="1" x14ac:dyDescent="0.2">
      <c r="A29" s="424">
        <v>23</v>
      </c>
      <c r="B29" s="224" t="s">
        <v>27</v>
      </c>
      <c r="C29" s="228"/>
      <c r="D29" s="226"/>
      <c r="E29" s="226"/>
      <c r="F29" s="226"/>
      <c r="G29" s="226"/>
      <c r="H29" s="228"/>
      <c r="I29" s="226"/>
      <c r="J29" s="226"/>
      <c r="K29" s="228"/>
      <c r="L29" s="226"/>
      <c r="M29" s="226"/>
      <c r="N29" s="228"/>
      <c r="O29" s="226"/>
      <c r="P29" s="226"/>
      <c r="Q29" s="228"/>
      <c r="R29" s="226"/>
      <c r="S29" s="226"/>
      <c r="T29" s="229"/>
      <c r="U29" s="226"/>
      <c r="V29" s="226"/>
      <c r="W29" s="230"/>
      <c r="X29" s="229"/>
      <c r="Y29" s="226"/>
      <c r="Z29" s="229"/>
      <c r="AA29" s="226"/>
      <c r="AB29" s="229"/>
      <c r="AC29" s="226"/>
      <c r="AD29" s="226"/>
      <c r="AE29" s="229"/>
      <c r="AF29" s="232"/>
    </row>
    <row r="30" spans="1:32" ht="15" customHeight="1" x14ac:dyDescent="0.2">
      <c r="A30" s="424">
        <v>24</v>
      </c>
      <c r="B30" s="224" t="s">
        <v>28</v>
      </c>
      <c r="C30" s="228"/>
      <c r="D30" s="226"/>
      <c r="E30" s="226"/>
      <c r="F30" s="226"/>
      <c r="G30" s="226"/>
      <c r="H30" s="228"/>
      <c r="I30" s="226"/>
      <c r="J30" s="226"/>
      <c r="K30" s="228"/>
      <c r="L30" s="226"/>
      <c r="M30" s="226"/>
      <c r="N30" s="228"/>
      <c r="O30" s="226"/>
      <c r="P30" s="226"/>
      <c r="Q30" s="228"/>
      <c r="R30" s="226"/>
      <c r="S30" s="226"/>
      <c r="T30" s="229"/>
      <c r="U30" s="226"/>
      <c r="V30" s="226"/>
      <c r="W30" s="230"/>
      <c r="X30" s="229"/>
      <c r="Y30" s="226"/>
      <c r="Z30" s="229"/>
      <c r="AA30" s="226"/>
      <c r="AB30" s="229"/>
      <c r="AC30" s="226"/>
      <c r="AD30" s="226"/>
      <c r="AE30" s="229"/>
      <c r="AF30" s="232"/>
    </row>
    <row r="31" spans="1:32" ht="15" customHeight="1" x14ac:dyDescent="0.2">
      <c r="A31" s="425">
        <v>25</v>
      </c>
      <c r="B31" s="238" t="s">
        <v>29</v>
      </c>
      <c r="C31" s="242"/>
      <c r="D31" s="240"/>
      <c r="E31" s="240"/>
      <c r="F31" s="240"/>
      <c r="G31" s="240"/>
      <c r="H31" s="242"/>
      <c r="I31" s="240"/>
      <c r="J31" s="240"/>
      <c r="K31" s="242"/>
      <c r="L31" s="240"/>
      <c r="M31" s="240"/>
      <c r="N31" s="242"/>
      <c r="O31" s="240"/>
      <c r="P31" s="240"/>
      <c r="Q31" s="242"/>
      <c r="R31" s="240"/>
      <c r="S31" s="240"/>
      <c r="T31" s="243"/>
      <c r="U31" s="240"/>
      <c r="V31" s="240"/>
      <c r="W31" s="244"/>
      <c r="X31" s="243"/>
      <c r="Y31" s="240"/>
      <c r="Z31" s="243"/>
      <c r="AA31" s="240"/>
      <c r="AB31" s="243"/>
      <c r="AC31" s="246"/>
      <c r="AD31" s="240"/>
      <c r="AE31" s="247"/>
      <c r="AF31" s="247"/>
    </row>
    <row r="32" spans="1:32" ht="15" customHeight="1" x14ac:dyDescent="0.2">
      <c r="A32" s="423">
        <v>26</v>
      </c>
      <c r="B32" s="207" t="s">
        <v>30</v>
      </c>
      <c r="C32" s="211"/>
      <c r="D32" s="209"/>
      <c r="E32" s="209"/>
      <c r="F32" s="209"/>
      <c r="G32" s="209"/>
      <c r="H32" s="211"/>
      <c r="I32" s="209"/>
      <c r="J32" s="209"/>
      <c r="K32" s="211"/>
      <c r="L32" s="209"/>
      <c r="M32" s="209"/>
      <c r="N32" s="211"/>
      <c r="O32" s="209"/>
      <c r="P32" s="209"/>
      <c r="Q32" s="211"/>
      <c r="R32" s="209"/>
      <c r="S32" s="209"/>
      <c r="T32" s="212"/>
      <c r="U32" s="209"/>
      <c r="V32" s="209"/>
      <c r="W32" s="213"/>
      <c r="X32" s="212"/>
      <c r="Y32" s="209"/>
      <c r="Z32" s="212"/>
      <c r="AA32" s="209"/>
      <c r="AB32" s="212"/>
      <c r="AC32" s="209"/>
      <c r="AD32" s="209"/>
      <c r="AE32" s="212"/>
      <c r="AF32" s="214"/>
    </row>
    <row r="33" spans="1:32" ht="15" customHeight="1" x14ac:dyDescent="0.2">
      <c r="A33" s="424">
        <v>27</v>
      </c>
      <c r="B33" s="224" t="s">
        <v>31</v>
      </c>
      <c r="C33" s="228"/>
      <c r="D33" s="226"/>
      <c r="E33" s="226"/>
      <c r="F33" s="226"/>
      <c r="G33" s="226"/>
      <c r="H33" s="228"/>
      <c r="I33" s="226"/>
      <c r="J33" s="226"/>
      <c r="K33" s="228"/>
      <c r="L33" s="226"/>
      <c r="M33" s="226"/>
      <c r="N33" s="228"/>
      <c r="O33" s="226"/>
      <c r="P33" s="226"/>
      <c r="Q33" s="228"/>
      <c r="R33" s="226"/>
      <c r="S33" s="226"/>
      <c r="T33" s="229"/>
      <c r="U33" s="226"/>
      <c r="V33" s="226"/>
      <c r="W33" s="230"/>
      <c r="X33" s="229"/>
      <c r="Y33" s="226"/>
      <c r="Z33" s="229"/>
      <c r="AA33" s="226"/>
      <c r="AB33" s="229"/>
      <c r="AC33" s="226"/>
      <c r="AD33" s="226"/>
      <c r="AE33" s="229"/>
      <c r="AF33" s="232"/>
    </row>
    <row r="34" spans="1:32" ht="15" customHeight="1" x14ac:dyDescent="0.2">
      <c r="A34" s="424">
        <v>28</v>
      </c>
      <c r="B34" s="224" t="s">
        <v>32</v>
      </c>
      <c r="C34" s="228"/>
      <c r="D34" s="226"/>
      <c r="E34" s="226"/>
      <c r="F34" s="226"/>
      <c r="G34" s="226"/>
      <c r="H34" s="228"/>
      <c r="I34" s="226"/>
      <c r="J34" s="226"/>
      <c r="K34" s="228"/>
      <c r="L34" s="226"/>
      <c r="M34" s="226"/>
      <c r="N34" s="228"/>
      <c r="O34" s="226"/>
      <c r="P34" s="226"/>
      <c r="Q34" s="228"/>
      <c r="R34" s="226"/>
      <c r="S34" s="226"/>
      <c r="T34" s="229"/>
      <c r="U34" s="226"/>
      <c r="V34" s="226"/>
      <c r="W34" s="230"/>
      <c r="X34" s="229"/>
      <c r="Y34" s="226"/>
      <c r="Z34" s="229"/>
      <c r="AA34" s="226"/>
      <c r="AB34" s="229"/>
      <c r="AC34" s="226"/>
      <c r="AD34" s="226"/>
      <c r="AE34" s="229"/>
      <c r="AF34" s="232"/>
    </row>
    <row r="35" spans="1:32" ht="15" customHeight="1" x14ac:dyDescent="0.2">
      <c r="A35" s="424">
        <v>29</v>
      </c>
      <c r="B35" s="224" t="s">
        <v>33</v>
      </c>
      <c r="C35" s="228"/>
      <c r="D35" s="226"/>
      <c r="E35" s="226"/>
      <c r="F35" s="226"/>
      <c r="G35" s="226"/>
      <c r="H35" s="228"/>
      <c r="I35" s="226"/>
      <c r="J35" s="226"/>
      <c r="K35" s="228"/>
      <c r="L35" s="226"/>
      <c r="M35" s="226"/>
      <c r="N35" s="228"/>
      <c r="O35" s="226"/>
      <c r="P35" s="226"/>
      <c r="Q35" s="228"/>
      <c r="R35" s="226"/>
      <c r="S35" s="226"/>
      <c r="T35" s="229"/>
      <c r="U35" s="226"/>
      <c r="V35" s="226"/>
      <c r="W35" s="230"/>
      <c r="X35" s="229"/>
      <c r="Y35" s="226"/>
      <c r="Z35" s="229"/>
      <c r="AA35" s="226"/>
      <c r="AB35" s="229"/>
      <c r="AC35" s="226"/>
      <c r="AD35" s="226"/>
      <c r="AE35" s="229"/>
      <c r="AF35" s="232"/>
    </row>
    <row r="36" spans="1:32" ht="15" customHeight="1" x14ac:dyDescent="0.2">
      <c r="A36" s="425">
        <v>30</v>
      </c>
      <c r="B36" s="238" t="s">
        <v>34</v>
      </c>
      <c r="C36" s="242"/>
      <c r="D36" s="240"/>
      <c r="E36" s="240"/>
      <c r="F36" s="240"/>
      <c r="G36" s="240"/>
      <c r="H36" s="242"/>
      <c r="I36" s="240"/>
      <c r="J36" s="240"/>
      <c r="K36" s="242"/>
      <c r="L36" s="240"/>
      <c r="M36" s="240"/>
      <c r="N36" s="242"/>
      <c r="O36" s="240"/>
      <c r="P36" s="240"/>
      <c r="Q36" s="242"/>
      <c r="R36" s="240"/>
      <c r="S36" s="240"/>
      <c r="T36" s="243"/>
      <c r="U36" s="240"/>
      <c r="V36" s="240"/>
      <c r="W36" s="244"/>
      <c r="X36" s="243"/>
      <c r="Y36" s="240"/>
      <c r="Z36" s="243"/>
      <c r="AA36" s="240"/>
      <c r="AB36" s="243"/>
      <c r="AC36" s="246"/>
      <c r="AD36" s="240"/>
      <c r="AE36" s="247"/>
      <c r="AF36" s="247"/>
    </row>
    <row r="37" spans="1:32" ht="15" customHeight="1" x14ac:dyDescent="0.2">
      <c r="A37" s="423">
        <v>31</v>
      </c>
      <c r="B37" s="207" t="s">
        <v>35</v>
      </c>
      <c r="C37" s="211"/>
      <c r="D37" s="209"/>
      <c r="E37" s="209"/>
      <c r="F37" s="209"/>
      <c r="G37" s="209"/>
      <c r="H37" s="211"/>
      <c r="I37" s="209"/>
      <c r="J37" s="209"/>
      <c r="K37" s="211"/>
      <c r="L37" s="209"/>
      <c r="M37" s="209"/>
      <c r="N37" s="211"/>
      <c r="O37" s="209"/>
      <c r="P37" s="209"/>
      <c r="Q37" s="211"/>
      <c r="R37" s="209"/>
      <c r="S37" s="209"/>
      <c r="T37" s="212"/>
      <c r="U37" s="209"/>
      <c r="V37" s="209"/>
      <c r="W37" s="213"/>
      <c r="X37" s="212"/>
      <c r="Y37" s="209"/>
      <c r="Z37" s="212"/>
      <c r="AA37" s="209"/>
      <c r="AB37" s="212"/>
      <c r="AC37" s="209"/>
      <c r="AD37" s="209"/>
      <c r="AE37" s="212"/>
      <c r="AF37" s="214"/>
    </row>
    <row r="38" spans="1:32" ht="15" customHeight="1" x14ac:dyDescent="0.2">
      <c r="A38" s="424">
        <v>32</v>
      </c>
      <c r="B38" s="224" t="s">
        <v>36</v>
      </c>
      <c r="C38" s="228"/>
      <c r="D38" s="226"/>
      <c r="E38" s="226"/>
      <c r="F38" s="226"/>
      <c r="G38" s="226"/>
      <c r="H38" s="228"/>
      <c r="I38" s="226"/>
      <c r="J38" s="226"/>
      <c r="K38" s="228"/>
      <c r="L38" s="226"/>
      <c r="M38" s="226"/>
      <c r="N38" s="228"/>
      <c r="O38" s="226"/>
      <c r="P38" s="226"/>
      <c r="Q38" s="228"/>
      <c r="R38" s="226"/>
      <c r="S38" s="226"/>
      <c r="T38" s="229"/>
      <c r="U38" s="226"/>
      <c r="V38" s="226"/>
      <c r="W38" s="230"/>
      <c r="X38" s="229"/>
      <c r="Y38" s="226"/>
      <c r="Z38" s="229"/>
      <c r="AA38" s="226"/>
      <c r="AB38" s="229"/>
      <c r="AC38" s="226"/>
      <c r="AD38" s="226"/>
      <c r="AE38" s="229"/>
      <c r="AF38" s="232"/>
    </row>
    <row r="39" spans="1:32" ht="15" customHeight="1" x14ac:dyDescent="0.2">
      <c r="A39" s="424">
        <v>33</v>
      </c>
      <c r="B39" s="224" t="s">
        <v>37</v>
      </c>
      <c r="C39" s="228"/>
      <c r="D39" s="226"/>
      <c r="E39" s="226"/>
      <c r="F39" s="226"/>
      <c r="G39" s="226"/>
      <c r="H39" s="228"/>
      <c r="I39" s="226"/>
      <c r="J39" s="226"/>
      <c r="K39" s="228"/>
      <c r="L39" s="226"/>
      <c r="M39" s="226"/>
      <c r="N39" s="228"/>
      <c r="O39" s="226"/>
      <c r="P39" s="226"/>
      <c r="Q39" s="228"/>
      <c r="R39" s="226"/>
      <c r="S39" s="226"/>
      <c r="T39" s="229"/>
      <c r="U39" s="226"/>
      <c r="V39" s="226"/>
      <c r="W39" s="230"/>
      <c r="X39" s="229"/>
      <c r="Y39" s="226"/>
      <c r="Z39" s="229"/>
      <c r="AA39" s="226"/>
      <c r="AB39" s="229"/>
      <c r="AC39" s="226"/>
      <c r="AD39" s="226"/>
      <c r="AE39" s="229"/>
      <c r="AF39" s="232"/>
    </row>
    <row r="40" spans="1:32" ht="15" customHeight="1" x14ac:dyDescent="0.2">
      <c r="A40" s="424">
        <v>34</v>
      </c>
      <c r="B40" s="224" t="s">
        <v>38</v>
      </c>
      <c r="C40" s="228"/>
      <c r="D40" s="226"/>
      <c r="E40" s="226"/>
      <c r="F40" s="226"/>
      <c r="G40" s="226"/>
      <c r="H40" s="228"/>
      <c r="I40" s="226"/>
      <c r="J40" s="226"/>
      <c r="K40" s="228"/>
      <c r="L40" s="226"/>
      <c r="M40" s="226"/>
      <c r="N40" s="228"/>
      <c r="O40" s="226"/>
      <c r="P40" s="226"/>
      <c r="Q40" s="228"/>
      <c r="R40" s="226"/>
      <c r="S40" s="226"/>
      <c r="T40" s="229"/>
      <c r="U40" s="226"/>
      <c r="V40" s="226"/>
      <c r="W40" s="230"/>
      <c r="X40" s="229"/>
      <c r="Y40" s="226"/>
      <c r="Z40" s="229"/>
      <c r="AA40" s="226"/>
      <c r="AB40" s="229"/>
      <c r="AC40" s="226"/>
      <c r="AD40" s="226"/>
      <c r="AE40" s="229"/>
      <c r="AF40" s="232"/>
    </row>
    <row r="41" spans="1:32" ht="15" customHeight="1" x14ac:dyDescent="0.2">
      <c r="A41" s="425">
        <v>35</v>
      </c>
      <c r="B41" s="238" t="s">
        <v>39</v>
      </c>
      <c r="C41" s="242"/>
      <c r="D41" s="240"/>
      <c r="E41" s="240"/>
      <c r="F41" s="240"/>
      <c r="G41" s="240"/>
      <c r="H41" s="242"/>
      <c r="I41" s="240"/>
      <c r="J41" s="240"/>
      <c r="K41" s="242"/>
      <c r="L41" s="240"/>
      <c r="M41" s="240"/>
      <c r="N41" s="242"/>
      <c r="O41" s="240"/>
      <c r="P41" s="240"/>
      <c r="Q41" s="242"/>
      <c r="R41" s="240"/>
      <c r="S41" s="240"/>
      <c r="T41" s="243"/>
      <c r="U41" s="240"/>
      <c r="V41" s="240"/>
      <c r="W41" s="244"/>
      <c r="X41" s="243"/>
      <c r="Y41" s="240"/>
      <c r="Z41" s="243"/>
      <c r="AA41" s="240"/>
      <c r="AB41" s="243"/>
      <c r="AC41" s="246"/>
      <c r="AD41" s="240"/>
      <c r="AE41" s="247"/>
      <c r="AF41" s="247"/>
    </row>
    <row r="42" spans="1:32" ht="15" customHeight="1" x14ac:dyDescent="0.2">
      <c r="A42" s="423">
        <v>36</v>
      </c>
      <c r="B42" s="207" t="s">
        <v>40</v>
      </c>
      <c r="C42" s="211"/>
      <c r="D42" s="209"/>
      <c r="E42" s="209"/>
      <c r="F42" s="209"/>
      <c r="G42" s="209"/>
      <c r="H42" s="211"/>
      <c r="I42" s="209"/>
      <c r="J42" s="209"/>
      <c r="K42" s="211"/>
      <c r="L42" s="209"/>
      <c r="M42" s="209"/>
      <c r="N42" s="211"/>
      <c r="O42" s="209"/>
      <c r="P42" s="209"/>
      <c r="Q42" s="211"/>
      <c r="R42" s="209"/>
      <c r="S42" s="209"/>
      <c r="T42" s="212"/>
      <c r="U42" s="209"/>
      <c r="V42" s="209"/>
      <c r="W42" s="213"/>
      <c r="X42" s="212"/>
      <c r="Y42" s="209"/>
      <c r="Z42" s="212"/>
      <c r="AA42" s="209"/>
      <c r="AB42" s="212"/>
      <c r="AC42" s="209"/>
      <c r="AD42" s="209"/>
      <c r="AE42" s="212"/>
      <c r="AF42" s="214"/>
    </row>
    <row r="43" spans="1:32" ht="15" customHeight="1" x14ac:dyDescent="0.2">
      <c r="A43" s="424">
        <v>37</v>
      </c>
      <c r="B43" s="224" t="s">
        <v>41</v>
      </c>
      <c r="C43" s="228"/>
      <c r="D43" s="226"/>
      <c r="E43" s="226"/>
      <c r="F43" s="226"/>
      <c r="G43" s="226"/>
      <c r="H43" s="228"/>
      <c r="I43" s="226"/>
      <c r="J43" s="226"/>
      <c r="K43" s="228"/>
      <c r="L43" s="226"/>
      <c r="M43" s="226"/>
      <c r="N43" s="228"/>
      <c r="O43" s="226"/>
      <c r="P43" s="226"/>
      <c r="Q43" s="228"/>
      <c r="R43" s="226"/>
      <c r="S43" s="226"/>
      <c r="T43" s="229"/>
      <c r="U43" s="226"/>
      <c r="V43" s="226"/>
      <c r="W43" s="230"/>
      <c r="X43" s="229"/>
      <c r="Y43" s="226"/>
      <c r="Z43" s="229"/>
      <c r="AA43" s="226"/>
      <c r="AB43" s="229"/>
      <c r="AC43" s="226"/>
      <c r="AD43" s="226"/>
      <c r="AE43" s="229"/>
      <c r="AF43" s="232"/>
    </row>
    <row r="44" spans="1:32" ht="15" customHeight="1" x14ac:dyDescent="0.2">
      <c r="A44" s="424">
        <v>38</v>
      </c>
      <c r="B44" s="224" t="s">
        <v>42</v>
      </c>
      <c r="C44" s="228"/>
      <c r="D44" s="226"/>
      <c r="E44" s="226"/>
      <c r="F44" s="226"/>
      <c r="G44" s="226"/>
      <c r="H44" s="228"/>
      <c r="I44" s="226"/>
      <c r="J44" s="226"/>
      <c r="K44" s="228"/>
      <c r="L44" s="226"/>
      <c r="M44" s="226"/>
      <c r="N44" s="228"/>
      <c r="O44" s="226"/>
      <c r="P44" s="226"/>
      <c r="Q44" s="228"/>
      <c r="R44" s="226"/>
      <c r="S44" s="226"/>
      <c r="T44" s="229"/>
      <c r="U44" s="226"/>
      <c r="V44" s="226"/>
      <c r="W44" s="230"/>
      <c r="X44" s="229"/>
      <c r="Y44" s="226"/>
      <c r="Z44" s="229"/>
      <c r="AA44" s="226"/>
      <c r="AB44" s="229"/>
      <c r="AC44" s="226"/>
      <c r="AD44" s="226"/>
      <c r="AE44" s="229"/>
      <c r="AF44" s="232"/>
    </row>
    <row r="45" spans="1:32" ht="15" customHeight="1" x14ac:dyDescent="0.2">
      <c r="A45" s="424">
        <v>39</v>
      </c>
      <c r="B45" s="224" t="s">
        <v>43</v>
      </c>
      <c r="C45" s="228"/>
      <c r="D45" s="226"/>
      <c r="E45" s="226"/>
      <c r="F45" s="226"/>
      <c r="G45" s="226"/>
      <c r="H45" s="228"/>
      <c r="I45" s="226"/>
      <c r="J45" s="226"/>
      <c r="K45" s="228"/>
      <c r="L45" s="226"/>
      <c r="M45" s="226"/>
      <c r="N45" s="228"/>
      <c r="O45" s="226"/>
      <c r="P45" s="226"/>
      <c r="Q45" s="228"/>
      <c r="R45" s="226"/>
      <c r="S45" s="226"/>
      <c r="T45" s="229"/>
      <c r="U45" s="226"/>
      <c r="V45" s="226"/>
      <c r="W45" s="230"/>
      <c r="X45" s="229"/>
      <c r="Y45" s="226"/>
      <c r="Z45" s="229"/>
      <c r="AA45" s="226"/>
      <c r="AB45" s="229"/>
      <c r="AC45" s="226"/>
      <c r="AD45" s="226"/>
      <c r="AE45" s="229"/>
      <c r="AF45" s="232"/>
    </row>
    <row r="46" spans="1:32" ht="15" customHeight="1" x14ac:dyDescent="0.2">
      <c r="A46" s="425">
        <v>40</v>
      </c>
      <c r="B46" s="238" t="s">
        <v>44</v>
      </c>
      <c r="C46" s="242"/>
      <c r="D46" s="240"/>
      <c r="E46" s="240"/>
      <c r="F46" s="240"/>
      <c r="G46" s="240"/>
      <c r="H46" s="242"/>
      <c r="I46" s="240"/>
      <c r="J46" s="240"/>
      <c r="K46" s="242"/>
      <c r="L46" s="240"/>
      <c r="M46" s="240"/>
      <c r="N46" s="242"/>
      <c r="O46" s="240"/>
      <c r="P46" s="240"/>
      <c r="Q46" s="242"/>
      <c r="R46" s="240"/>
      <c r="S46" s="240"/>
      <c r="T46" s="243"/>
      <c r="U46" s="240"/>
      <c r="V46" s="240"/>
      <c r="W46" s="244"/>
      <c r="X46" s="243"/>
      <c r="Y46" s="240"/>
      <c r="Z46" s="243"/>
      <c r="AA46" s="240"/>
      <c r="AB46" s="243"/>
      <c r="AC46" s="246"/>
      <c r="AD46" s="240"/>
      <c r="AE46" s="247"/>
      <c r="AF46" s="247"/>
    </row>
    <row r="47" spans="1:32" ht="15" customHeight="1" x14ac:dyDescent="0.2">
      <c r="A47" s="423">
        <v>41</v>
      </c>
      <c r="B47" s="207" t="s">
        <v>45</v>
      </c>
      <c r="C47" s="211"/>
      <c r="D47" s="209"/>
      <c r="E47" s="209"/>
      <c r="F47" s="209"/>
      <c r="G47" s="209"/>
      <c r="H47" s="211"/>
      <c r="I47" s="209"/>
      <c r="J47" s="209"/>
      <c r="K47" s="211"/>
      <c r="L47" s="209"/>
      <c r="M47" s="209"/>
      <c r="N47" s="211"/>
      <c r="O47" s="209"/>
      <c r="P47" s="209"/>
      <c r="Q47" s="211"/>
      <c r="R47" s="209"/>
      <c r="S47" s="209"/>
      <c r="T47" s="212"/>
      <c r="U47" s="209"/>
      <c r="V47" s="209"/>
      <c r="W47" s="213"/>
      <c r="X47" s="212"/>
      <c r="Y47" s="209"/>
      <c r="Z47" s="212"/>
      <c r="AA47" s="209"/>
      <c r="AB47" s="212"/>
      <c r="AC47" s="209"/>
      <c r="AD47" s="209"/>
      <c r="AE47" s="212"/>
      <c r="AF47" s="214"/>
    </row>
    <row r="48" spans="1:32" ht="15" customHeight="1" x14ac:dyDescent="0.2">
      <c r="A48" s="424">
        <v>42</v>
      </c>
      <c r="B48" s="224" t="s">
        <v>46</v>
      </c>
      <c r="C48" s="228"/>
      <c r="D48" s="226"/>
      <c r="E48" s="226"/>
      <c r="F48" s="226"/>
      <c r="G48" s="226"/>
      <c r="H48" s="228"/>
      <c r="I48" s="226"/>
      <c r="J48" s="226"/>
      <c r="K48" s="228"/>
      <c r="L48" s="226"/>
      <c r="M48" s="226"/>
      <c r="N48" s="228"/>
      <c r="O48" s="226"/>
      <c r="P48" s="226"/>
      <c r="Q48" s="228"/>
      <c r="R48" s="226"/>
      <c r="S48" s="226"/>
      <c r="T48" s="229"/>
      <c r="U48" s="226"/>
      <c r="V48" s="226"/>
      <c r="W48" s="230"/>
      <c r="X48" s="229"/>
      <c r="Y48" s="226"/>
      <c r="Z48" s="229"/>
      <c r="AA48" s="226"/>
      <c r="AB48" s="229"/>
      <c r="AC48" s="226"/>
      <c r="AD48" s="226"/>
      <c r="AE48" s="229"/>
      <c r="AF48" s="232"/>
    </row>
    <row r="49" spans="1:32" ht="15" customHeight="1" x14ac:dyDescent="0.2">
      <c r="A49" s="424">
        <v>43</v>
      </c>
      <c r="B49" s="224" t="s">
        <v>47</v>
      </c>
      <c r="C49" s="228"/>
      <c r="D49" s="226"/>
      <c r="E49" s="226"/>
      <c r="F49" s="226"/>
      <c r="G49" s="226"/>
      <c r="H49" s="228"/>
      <c r="I49" s="226"/>
      <c r="J49" s="226"/>
      <c r="K49" s="228"/>
      <c r="L49" s="226"/>
      <c r="M49" s="226"/>
      <c r="N49" s="228"/>
      <c r="O49" s="226"/>
      <c r="P49" s="226"/>
      <c r="Q49" s="228"/>
      <c r="R49" s="226"/>
      <c r="S49" s="226"/>
      <c r="T49" s="229"/>
      <c r="U49" s="226"/>
      <c r="V49" s="226"/>
      <c r="W49" s="230"/>
      <c r="X49" s="229"/>
      <c r="Y49" s="226"/>
      <c r="Z49" s="229"/>
      <c r="AA49" s="226"/>
      <c r="AB49" s="229"/>
      <c r="AC49" s="226"/>
      <c r="AD49" s="226"/>
      <c r="AE49" s="229"/>
      <c r="AF49" s="232"/>
    </row>
    <row r="50" spans="1:32" ht="15" customHeight="1" x14ac:dyDescent="0.2">
      <c r="A50" s="424">
        <v>44</v>
      </c>
      <c r="B50" s="224" t="s">
        <v>48</v>
      </c>
      <c r="C50" s="228"/>
      <c r="D50" s="226"/>
      <c r="E50" s="226"/>
      <c r="F50" s="226"/>
      <c r="G50" s="226"/>
      <c r="H50" s="228"/>
      <c r="I50" s="226"/>
      <c r="J50" s="226"/>
      <c r="K50" s="228"/>
      <c r="L50" s="226"/>
      <c r="M50" s="226"/>
      <c r="N50" s="228"/>
      <c r="O50" s="226"/>
      <c r="P50" s="226"/>
      <c r="Q50" s="228"/>
      <c r="R50" s="226"/>
      <c r="S50" s="226"/>
      <c r="T50" s="229"/>
      <c r="U50" s="226"/>
      <c r="V50" s="226"/>
      <c r="W50" s="230"/>
      <c r="X50" s="229"/>
      <c r="Y50" s="226"/>
      <c r="Z50" s="229"/>
      <c r="AA50" s="226"/>
      <c r="AB50" s="229"/>
      <c r="AC50" s="226"/>
      <c r="AD50" s="226"/>
      <c r="AE50" s="229"/>
      <c r="AF50" s="232"/>
    </row>
    <row r="51" spans="1:32" ht="15" customHeight="1" x14ac:dyDescent="0.2">
      <c r="A51" s="425">
        <v>45</v>
      </c>
      <c r="B51" s="238" t="s">
        <v>49</v>
      </c>
      <c r="C51" s="242"/>
      <c r="D51" s="240"/>
      <c r="E51" s="240"/>
      <c r="F51" s="240"/>
      <c r="G51" s="240"/>
      <c r="H51" s="242"/>
      <c r="I51" s="240"/>
      <c r="J51" s="240"/>
      <c r="K51" s="242"/>
      <c r="L51" s="240"/>
      <c r="M51" s="240"/>
      <c r="N51" s="242"/>
      <c r="O51" s="240"/>
      <c r="P51" s="240"/>
      <c r="Q51" s="242"/>
      <c r="R51" s="240"/>
      <c r="S51" s="240"/>
      <c r="T51" s="243"/>
      <c r="U51" s="240"/>
      <c r="V51" s="240"/>
      <c r="W51" s="244"/>
      <c r="X51" s="243"/>
      <c r="Y51" s="240"/>
      <c r="Z51" s="243"/>
      <c r="AA51" s="240"/>
      <c r="AB51" s="243"/>
      <c r="AC51" s="246"/>
      <c r="AD51" s="240"/>
      <c r="AE51" s="247"/>
      <c r="AF51" s="247"/>
    </row>
    <row r="52" spans="1:32" ht="15" customHeight="1" x14ac:dyDescent="0.2">
      <c r="A52" s="423">
        <v>46</v>
      </c>
      <c r="B52" s="207" t="s">
        <v>50</v>
      </c>
      <c r="C52" s="211"/>
      <c r="D52" s="209"/>
      <c r="E52" s="209"/>
      <c r="F52" s="209"/>
      <c r="G52" s="209"/>
      <c r="H52" s="211"/>
      <c r="I52" s="209"/>
      <c r="J52" s="209"/>
      <c r="K52" s="211"/>
      <c r="L52" s="209"/>
      <c r="M52" s="209"/>
      <c r="N52" s="211"/>
      <c r="O52" s="209"/>
      <c r="P52" s="209"/>
      <c r="Q52" s="211"/>
      <c r="R52" s="209"/>
      <c r="S52" s="209"/>
      <c r="T52" s="212"/>
      <c r="U52" s="209"/>
      <c r="V52" s="209"/>
      <c r="W52" s="213"/>
      <c r="X52" s="212"/>
      <c r="Y52" s="209"/>
      <c r="Z52" s="212"/>
      <c r="AA52" s="209"/>
      <c r="AB52" s="212"/>
      <c r="AC52" s="209"/>
      <c r="AD52" s="209"/>
      <c r="AE52" s="212"/>
      <c r="AF52" s="214"/>
    </row>
    <row r="53" spans="1:32" ht="15" customHeight="1" x14ac:dyDescent="0.2">
      <c r="A53" s="424">
        <v>47</v>
      </c>
      <c r="B53" s="224" t="s">
        <v>51</v>
      </c>
      <c r="C53" s="228"/>
      <c r="D53" s="226"/>
      <c r="E53" s="226"/>
      <c r="F53" s="226"/>
      <c r="G53" s="226"/>
      <c r="H53" s="228"/>
      <c r="I53" s="226"/>
      <c r="J53" s="226"/>
      <c r="K53" s="228"/>
      <c r="L53" s="226"/>
      <c r="M53" s="226"/>
      <c r="N53" s="228"/>
      <c r="O53" s="226"/>
      <c r="P53" s="226"/>
      <c r="Q53" s="228"/>
      <c r="R53" s="226"/>
      <c r="S53" s="226"/>
      <c r="T53" s="229"/>
      <c r="U53" s="226"/>
      <c r="V53" s="226"/>
      <c r="W53" s="230"/>
      <c r="X53" s="229"/>
      <c r="Y53" s="226"/>
      <c r="Z53" s="229"/>
      <c r="AA53" s="226"/>
      <c r="AB53" s="229"/>
      <c r="AC53" s="226"/>
      <c r="AD53" s="226"/>
      <c r="AE53" s="229"/>
      <c r="AF53" s="232"/>
    </row>
    <row r="54" spans="1:32" ht="15" customHeight="1" x14ac:dyDescent="0.2">
      <c r="A54" s="424">
        <v>48</v>
      </c>
      <c r="B54" s="224" t="s">
        <v>89</v>
      </c>
      <c r="C54" s="228"/>
      <c r="D54" s="226"/>
      <c r="E54" s="226"/>
      <c r="F54" s="226"/>
      <c r="G54" s="226"/>
      <c r="H54" s="228"/>
      <c r="I54" s="226"/>
      <c r="J54" s="226"/>
      <c r="K54" s="228"/>
      <c r="L54" s="226"/>
      <c r="M54" s="226"/>
      <c r="N54" s="228"/>
      <c r="O54" s="226"/>
      <c r="P54" s="226"/>
      <c r="Q54" s="228"/>
      <c r="R54" s="226"/>
      <c r="S54" s="226"/>
      <c r="T54" s="229"/>
      <c r="U54" s="226"/>
      <c r="V54" s="226"/>
      <c r="W54" s="230"/>
      <c r="X54" s="229"/>
      <c r="Y54" s="226"/>
      <c r="Z54" s="229"/>
      <c r="AA54" s="226"/>
      <c r="AB54" s="229"/>
      <c r="AC54" s="226"/>
      <c r="AD54" s="226"/>
      <c r="AE54" s="229"/>
      <c r="AF54" s="232"/>
    </row>
    <row r="55" spans="1:32" ht="15" customHeight="1" x14ac:dyDescent="0.2">
      <c r="A55" s="424">
        <v>49</v>
      </c>
      <c r="B55" s="224" t="s">
        <v>52</v>
      </c>
      <c r="C55" s="228"/>
      <c r="D55" s="226"/>
      <c r="E55" s="226"/>
      <c r="F55" s="226"/>
      <c r="G55" s="226"/>
      <c r="H55" s="228"/>
      <c r="I55" s="226"/>
      <c r="J55" s="226"/>
      <c r="K55" s="228"/>
      <c r="L55" s="226"/>
      <c r="M55" s="226"/>
      <c r="N55" s="228"/>
      <c r="O55" s="226"/>
      <c r="P55" s="226"/>
      <c r="Q55" s="228"/>
      <c r="R55" s="226"/>
      <c r="S55" s="226"/>
      <c r="T55" s="229"/>
      <c r="U55" s="226"/>
      <c r="V55" s="226"/>
      <c r="W55" s="230"/>
      <c r="X55" s="229"/>
      <c r="Y55" s="226"/>
      <c r="Z55" s="229"/>
      <c r="AA55" s="226"/>
      <c r="AB55" s="229"/>
      <c r="AC55" s="226"/>
      <c r="AD55" s="226"/>
      <c r="AE55" s="229"/>
      <c r="AF55" s="232"/>
    </row>
    <row r="56" spans="1:32" ht="15" customHeight="1" x14ac:dyDescent="0.2">
      <c r="A56" s="425">
        <v>50</v>
      </c>
      <c r="B56" s="238" t="s">
        <v>53</v>
      </c>
      <c r="C56" s="242"/>
      <c r="D56" s="240"/>
      <c r="E56" s="240"/>
      <c r="F56" s="240"/>
      <c r="G56" s="240"/>
      <c r="H56" s="242"/>
      <c r="I56" s="240"/>
      <c r="J56" s="240"/>
      <c r="K56" s="242"/>
      <c r="L56" s="240"/>
      <c r="M56" s="240"/>
      <c r="N56" s="242"/>
      <c r="O56" s="240"/>
      <c r="P56" s="240"/>
      <c r="Q56" s="242"/>
      <c r="R56" s="240"/>
      <c r="S56" s="240"/>
      <c r="T56" s="243"/>
      <c r="U56" s="240"/>
      <c r="V56" s="240"/>
      <c r="W56" s="244"/>
      <c r="X56" s="243"/>
      <c r="Y56" s="240"/>
      <c r="Z56" s="243"/>
      <c r="AA56" s="240"/>
      <c r="AB56" s="243"/>
      <c r="AC56" s="246"/>
      <c r="AD56" s="240"/>
      <c r="AE56" s="247"/>
      <c r="AF56" s="247"/>
    </row>
    <row r="57" spans="1:32" ht="15" customHeight="1" x14ac:dyDescent="0.2">
      <c r="A57" s="423">
        <v>51</v>
      </c>
      <c r="B57" s="207" t="s">
        <v>54</v>
      </c>
      <c r="C57" s="211"/>
      <c r="D57" s="209"/>
      <c r="E57" s="209"/>
      <c r="F57" s="209"/>
      <c r="G57" s="209"/>
      <c r="H57" s="211"/>
      <c r="I57" s="209"/>
      <c r="J57" s="209"/>
      <c r="K57" s="211"/>
      <c r="L57" s="209"/>
      <c r="M57" s="209"/>
      <c r="N57" s="211"/>
      <c r="O57" s="209"/>
      <c r="P57" s="209"/>
      <c r="Q57" s="211"/>
      <c r="R57" s="209"/>
      <c r="S57" s="209"/>
      <c r="T57" s="212"/>
      <c r="U57" s="209"/>
      <c r="V57" s="209"/>
      <c r="W57" s="213"/>
      <c r="X57" s="212"/>
      <c r="Y57" s="209"/>
      <c r="Z57" s="212"/>
      <c r="AA57" s="209"/>
      <c r="AB57" s="212"/>
      <c r="AC57" s="209"/>
      <c r="AD57" s="209"/>
      <c r="AE57" s="212"/>
      <c r="AF57" s="214"/>
    </row>
    <row r="58" spans="1:32" ht="15" customHeight="1" x14ac:dyDescent="0.2">
      <c r="A58" s="424">
        <v>52</v>
      </c>
      <c r="B58" s="224" t="s">
        <v>55</v>
      </c>
      <c r="C58" s="228"/>
      <c r="D58" s="226"/>
      <c r="E58" s="226"/>
      <c r="F58" s="226"/>
      <c r="G58" s="226"/>
      <c r="H58" s="228"/>
      <c r="I58" s="226"/>
      <c r="J58" s="226"/>
      <c r="K58" s="228"/>
      <c r="L58" s="226"/>
      <c r="M58" s="226"/>
      <c r="N58" s="228"/>
      <c r="O58" s="226"/>
      <c r="P58" s="226"/>
      <c r="Q58" s="228"/>
      <c r="R58" s="226"/>
      <c r="S58" s="226"/>
      <c r="T58" s="229"/>
      <c r="U58" s="226"/>
      <c r="V58" s="226"/>
      <c r="W58" s="230"/>
      <c r="X58" s="229"/>
      <c r="Y58" s="226"/>
      <c r="Z58" s="229"/>
      <c r="AA58" s="226"/>
      <c r="AB58" s="229"/>
      <c r="AC58" s="226"/>
      <c r="AD58" s="226"/>
      <c r="AE58" s="229"/>
      <c r="AF58" s="232"/>
    </row>
    <row r="59" spans="1:32" ht="15" customHeight="1" x14ac:dyDescent="0.2">
      <c r="A59" s="424">
        <v>53</v>
      </c>
      <c r="B59" s="224" t="s">
        <v>56</v>
      </c>
      <c r="C59" s="228"/>
      <c r="D59" s="226"/>
      <c r="E59" s="226"/>
      <c r="F59" s="226"/>
      <c r="G59" s="226"/>
      <c r="H59" s="228"/>
      <c r="I59" s="226"/>
      <c r="J59" s="226"/>
      <c r="K59" s="228"/>
      <c r="L59" s="226"/>
      <c r="M59" s="226"/>
      <c r="N59" s="228"/>
      <c r="O59" s="226"/>
      <c r="P59" s="226"/>
      <c r="Q59" s="228"/>
      <c r="R59" s="226"/>
      <c r="S59" s="226"/>
      <c r="T59" s="229"/>
      <c r="U59" s="226"/>
      <c r="V59" s="226"/>
      <c r="W59" s="230"/>
      <c r="X59" s="229"/>
      <c r="Y59" s="226"/>
      <c r="Z59" s="229"/>
      <c r="AA59" s="226"/>
      <c r="AB59" s="229"/>
      <c r="AC59" s="226"/>
      <c r="AD59" s="226"/>
      <c r="AE59" s="229"/>
      <c r="AF59" s="232"/>
    </row>
    <row r="60" spans="1:32" ht="15" customHeight="1" x14ac:dyDescent="0.2">
      <c r="A60" s="424">
        <v>54</v>
      </c>
      <c r="B60" s="224" t="s">
        <v>57</v>
      </c>
      <c r="C60" s="228"/>
      <c r="D60" s="226"/>
      <c r="E60" s="226"/>
      <c r="F60" s="226"/>
      <c r="G60" s="226"/>
      <c r="H60" s="228"/>
      <c r="I60" s="226"/>
      <c r="J60" s="226"/>
      <c r="K60" s="228"/>
      <c r="L60" s="226"/>
      <c r="M60" s="226"/>
      <c r="N60" s="228"/>
      <c r="O60" s="226"/>
      <c r="P60" s="226"/>
      <c r="Q60" s="228"/>
      <c r="R60" s="226"/>
      <c r="S60" s="226"/>
      <c r="T60" s="229"/>
      <c r="U60" s="226"/>
      <c r="V60" s="226"/>
      <c r="W60" s="230"/>
      <c r="X60" s="229"/>
      <c r="Y60" s="226"/>
      <c r="Z60" s="229"/>
      <c r="AA60" s="226"/>
      <c r="AB60" s="229"/>
      <c r="AC60" s="226"/>
      <c r="AD60" s="226"/>
      <c r="AE60" s="229"/>
      <c r="AF60" s="232"/>
    </row>
    <row r="61" spans="1:32" ht="15" customHeight="1" x14ac:dyDescent="0.2">
      <c r="A61" s="425">
        <v>55</v>
      </c>
      <c r="B61" s="238" t="s">
        <v>58</v>
      </c>
      <c r="C61" s="242"/>
      <c r="D61" s="240"/>
      <c r="E61" s="240"/>
      <c r="F61" s="240"/>
      <c r="G61" s="240"/>
      <c r="H61" s="242"/>
      <c r="I61" s="240"/>
      <c r="J61" s="240"/>
      <c r="K61" s="242"/>
      <c r="L61" s="240"/>
      <c r="M61" s="240"/>
      <c r="N61" s="242"/>
      <c r="O61" s="240"/>
      <c r="P61" s="240"/>
      <c r="Q61" s="242"/>
      <c r="R61" s="240"/>
      <c r="S61" s="240"/>
      <c r="T61" s="243"/>
      <c r="U61" s="240"/>
      <c r="V61" s="240"/>
      <c r="W61" s="244"/>
      <c r="X61" s="243"/>
      <c r="Y61" s="240"/>
      <c r="Z61" s="243"/>
      <c r="AA61" s="240"/>
      <c r="AB61" s="243"/>
      <c r="AC61" s="246"/>
      <c r="AD61" s="240"/>
      <c r="AE61" s="247"/>
      <c r="AF61" s="247"/>
    </row>
    <row r="62" spans="1:32" ht="15" customHeight="1" x14ac:dyDescent="0.2">
      <c r="A62" s="423">
        <v>56</v>
      </c>
      <c r="B62" s="207" t="s">
        <v>59</v>
      </c>
      <c r="C62" s="211"/>
      <c r="D62" s="209"/>
      <c r="E62" s="209"/>
      <c r="F62" s="209"/>
      <c r="G62" s="209"/>
      <c r="H62" s="211"/>
      <c r="I62" s="209"/>
      <c r="J62" s="209"/>
      <c r="K62" s="211"/>
      <c r="L62" s="209"/>
      <c r="M62" s="209"/>
      <c r="N62" s="211"/>
      <c r="O62" s="209"/>
      <c r="P62" s="209"/>
      <c r="Q62" s="211"/>
      <c r="R62" s="209"/>
      <c r="S62" s="209"/>
      <c r="T62" s="212"/>
      <c r="U62" s="209"/>
      <c r="V62" s="209"/>
      <c r="W62" s="213"/>
      <c r="X62" s="212"/>
      <c r="Y62" s="209"/>
      <c r="Z62" s="212"/>
      <c r="AA62" s="209"/>
      <c r="AB62" s="212"/>
      <c r="AC62" s="209"/>
      <c r="AD62" s="209"/>
      <c r="AE62" s="212"/>
      <c r="AF62" s="214"/>
    </row>
    <row r="63" spans="1:32" ht="15" customHeight="1" x14ac:dyDescent="0.2">
      <c r="A63" s="424">
        <v>57</v>
      </c>
      <c r="B63" s="224" t="s">
        <v>60</v>
      </c>
      <c r="C63" s="228"/>
      <c r="D63" s="226"/>
      <c r="E63" s="226"/>
      <c r="F63" s="226"/>
      <c r="G63" s="226"/>
      <c r="H63" s="228"/>
      <c r="I63" s="226"/>
      <c r="J63" s="226"/>
      <c r="K63" s="228"/>
      <c r="L63" s="226"/>
      <c r="M63" s="226"/>
      <c r="N63" s="228"/>
      <c r="O63" s="226"/>
      <c r="P63" s="226"/>
      <c r="Q63" s="228"/>
      <c r="R63" s="226"/>
      <c r="S63" s="226"/>
      <c r="T63" s="229"/>
      <c r="U63" s="226"/>
      <c r="V63" s="226"/>
      <c r="W63" s="230"/>
      <c r="X63" s="229"/>
      <c r="Y63" s="226"/>
      <c r="Z63" s="229"/>
      <c r="AA63" s="226"/>
      <c r="AB63" s="229"/>
      <c r="AC63" s="226"/>
      <c r="AD63" s="226"/>
      <c r="AE63" s="229"/>
      <c r="AF63" s="232"/>
    </row>
    <row r="64" spans="1:32" ht="15" customHeight="1" x14ac:dyDescent="0.2">
      <c r="A64" s="424">
        <v>58</v>
      </c>
      <c r="B64" s="224" t="s">
        <v>61</v>
      </c>
      <c r="C64" s="228"/>
      <c r="D64" s="226"/>
      <c r="E64" s="226"/>
      <c r="F64" s="226"/>
      <c r="G64" s="226"/>
      <c r="H64" s="228"/>
      <c r="I64" s="226"/>
      <c r="J64" s="226"/>
      <c r="K64" s="228"/>
      <c r="L64" s="226"/>
      <c r="M64" s="226"/>
      <c r="N64" s="228"/>
      <c r="O64" s="226"/>
      <c r="P64" s="226"/>
      <c r="Q64" s="228"/>
      <c r="R64" s="226"/>
      <c r="S64" s="226"/>
      <c r="T64" s="229"/>
      <c r="U64" s="226"/>
      <c r="V64" s="226"/>
      <c r="W64" s="230"/>
      <c r="X64" s="229"/>
      <c r="Y64" s="226"/>
      <c r="Z64" s="229"/>
      <c r="AA64" s="226"/>
      <c r="AB64" s="229"/>
      <c r="AC64" s="226"/>
      <c r="AD64" s="226"/>
      <c r="AE64" s="229"/>
      <c r="AF64" s="232"/>
    </row>
    <row r="65" spans="1:32" ht="15" customHeight="1" x14ac:dyDescent="0.2">
      <c r="A65" s="424">
        <v>59</v>
      </c>
      <c r="B65" s="224" t="s">
        <v>62</v>
      </c>
      <c r="C65" s="228"/>
      <c r="D65" s="226"/>
      <c r="E65" s="226"/>
      <c r="F65" s="226"/>
      <c r="G65" s="226"/>
      <c r="H65" s="228"/>
      <c r="I65" s="226"/>
      <c r="J65" s="226"/>
      <c r="K65" s="228"/>
      <c r="L65" s="226"/>
      <c r="M65" s="226"/>
      <c r="N65" s="228"/>
      <c r="O65" s="226"/>
      <c r="P65" s="226"/>
      <c r="Q65" s="228"/>
      <c r="R65" s="226"/>
      <c r="S65" s="226"/>
      <c r="T65" s="229"/>
      <c r="U65" s="226"/>
      <c r="V65" s="226"/>
      <c r="W65" s="230"/>
      <c r="X65" s="229"/>
      <c r="Y65" s="226"/>
      <c r="Z65" s="229"/>
      <c r="AA65" s="226"/>
      <c r="AB65" s="229"/>
      <c r="AC65" s="226"/>
      <c r="AD65" s="226"/>
      <c r="AE65" s="229"/>
      <c r="AF65" s="232"/>
    </row>
    <row r="66" spans="1:32" ht="15" customHeight="1" x14ac:dyDescent="0.2">
      <c r="A66" s="425">
        <v>60</v>
      </c>
      <c r="B66" s="238" t="s">
        <v>63</v>
      </c>
      <c r="C66" s="242"/>
      <c r="D66" s="240"/>
      <c r="E66" s="240"/>
      <c r="F66" s="240"/>
      <c r="G66" s="240"/>
      <c r="H66" s="242"/>
      <c r="I66" s="240"/>
      <c r="J66" s="240"/>
      <c r="K66" s="242"/>
      <c r="L66" s="240"/>
      <c r="M66" s="240"/>
      <c r="N66" s="242"/>
      <c r="O66" s="240"/>
      <c r="P66" s="240"/>
      <c r="Q66" s="242"/>
      <c r="R66" s="240"/>
      <c r="S66" s="240"/>
      <c r="T66" s="243"/>
      <c r="U66" s="240"/>
      <c r="V66" s="240"/>
      <c r="W66" s="244"/>
      <c r="X66" s="243"/>
      <c r="Y66" s="240"/>
      <c r="Z66" s="243"/>
      <c r="AA66" s="240"/>
      <c r="AB66" s="243"/>
      <c r="AC66" s="246"/>
      <c r="AD66" s="240"/>
      <c r="AE66" s="247"/>
      <c r="AF66" s="247"/>
    </row>
    <row r="67" spans="1:32" ht="15" customHeight="1" x14ac:dyDescent="0.2">
      <c r="A67" s="423">
        <v>61</v>
      </c>
      <c r="B67" s="207" t="s">
        <v>64</v>
      </c>
      <c r="C67" s="211"/>
      <c r="D67" s="209"/>
      <c r="E67" s="209"/>
      <c r="F67" s="209"/>
      <c r="G67" s="209"/>
      <c r="H67" s="211"/>
      <c r="I67" s="209"/>
      <c r="J67" s="209"/>
      <c r="K67" s="211"/>
      <c r="L67" s="209"/>
      <c r="M67" s="209"/>
      <c r="N67" s="211"/>
      <c r="O67" s="209"/>
      <c r="P67" s="209"/>
      <c r="Q67" s="211"/>
      <c r="R67" s="209"/>
      <c r="S67" s="209"/>
      <c r="T67" s="212"/>
      <c r="U67" s="209"/>
      <c r="V67" s="209"/>
      <c r="W67" s="213"/>
      <c r="X67" s="212"/>
      <c r="Y67" s="209"/>
      <c r="Z67" s="212"/>
      <c r="AA67" s="209"/>
      <c r="AB67" s="212"/>
      <c r="AC67" s="209"/>
      <c r="AD67" s="209"/>
      <c r="AE67" s="212"/>
      <c r="AF67" s="214"/>
    </row>
    <row r="68" spans="1:32" ht="15" customHeight="1" x14ac:dyDescent="0.2">
      <c r="A68" s="424">
        <v>62</v>
      </c>
      <c r="B68" s="224" t="s">
        <v>65</v>
      </c>
      <c r="C68" s="228"/>
      <c r="D68" s="226"/>
      <c r="E68" s="226"/>
      <c r="F68" s="226"/>
      <c r="G68" s="226"/>
      <c r="H68" s="228"/>
      <c r="I68" s="226"/>
      <c r="J68" s="226"/>
      <c r="K68" s="228"/>
      <c r="L68" s="226"/>
      <c r="M68" s="226"/>
      <c r="N68" s="228"/>
      <c r="O68" s="226"/>
      <c r="P68" s="226"/>
      <c r="Q68" s="228"/>
      <c r="R68" s="226"/>
      <c r="S68" s="226"/>
      <c r="T68" s="229"/>
      <c r="U68" s="226"/>
      <c r="V68" s="226"/>
      <c r="W68" s="230"/>
      <c r="X68" s="229"/>
      <c r="Y68" s="226"/>
      <c r="Z68" s="229"/>
      <c r="AA68" s="226"/>
      <c r="AB68" s="229"/>
      <c r="AC68" s="226"/>
      <c r="AD68" s="226"/>
      <c r="AE68" s="229"/>
      <c r="AF68" s="232"/>
    </row>
    <row r="69" spans="1:32" ht="15" customHeight="1" x14ac:dyDescent="0.2">
      <c r="A69" s="424">
        <v>63</v>
      </c>
      <c r="B69" s="224" t="s">
        <v>66</v>
      </c>
      <c r="C69" s="228"/>
      <c r="D69" s="226"/>
      <c r="E69" s="226"/>
      <c r="F69" s="226"/>
      <c r="G69" s="226"/>
      <c r="H69" s="228"/>
      <c r="I69" s="226"/>
      <c r="J69" s="226"/>
      <c r="K69" s="228"/>
      <c r="L69" s="226"/>
      <c r="M69" s="226"/>
      <c r="N69" s="228"/>
      <c r="O69" s="226"/>
      <c r="P69" s="226"/>
      <c r="Q69" s="228"/>
      <c r="R69" s="226"/>
      <c r="S69" s="226"/>
      <c r="T69" s="229"/>
      <c r="U69" s="226"/>
      <c r="V69" s="226"/>
      <c r="W69" s="230"/>
      <c r="X69" s="229"/>
      <c r="Y69" s="226"/>
      <c r="Z69" s="229"/>
      <c r="AA69" s="226"/>
      <c r="AB69" s="229"/>
      <c r="AC69" s="226"/>
      <c r="AD69" s="226"/>
      <c r="AE69" s="229"/>
      <c r="AF69" s="232"/>
    </row>
    <row r="70" spans="1:32" ht="15" customHeight="1" x14ac:dyDescent="0.2">
      <c r="A70" s="424">
        <v>64</v>
      </c>
      <c r="B70" s="224" t="s">
        <v>67</v>
      </c>
      <c r="C70" s="228"/>
      <c r="D70" s="226"/>
      <c r="E70" s="226"/>
      <c r="F70" s="226"/>
      <c r="G70" s="226"/>
      <c r="H70" s="228"/>
      <c r="I70" s="226"/>
      <c r="J70" s="226"/>
      <c r="K70" s="228"/>
      <c r="L70" s="226"/>
      <c r="M70" s="226"/>
      <c r="N70" s="228"/>
      <c r="O70" s="226"/>
      <c r="P70" s="226"/>
      <c r="Q70" s="228"/>
      <c r="R70" s="226"/>
      <c r="S70" s="226"/>
      <c r="T70" s="229"/>
      <c r="U70" s="226"/>
      <c r="V70" s="226"/>
      <c r="W70" s="230"/>
      <c r="X70" s="229"/>
      <c r="Y70" s="226"/>
      <c r="Z70" s="229"/>
      <c r="AA70" s="226"/>
      <c r="AB70" s="229"/>
      <c r="AC70" s="226"/>
      <c r="AD70" s="226"/>
      <c r="AE70" s="229"/>
      <c r="AF70" s="232"/>
    </row>
    <row r="71" spans="1:32" ht="15" customHeight="1" x14ac:dyDescent="0.2">
      <c r="A71" s="425">
        <v>65</v>
      </c>
      <c r="B71" s="238" t="s">
        <v>68</v>
      </c>
      <c r="C71" s="242"/>
      <c r="D71" s="240"/>
      <c r="E71" s="240"/>
      <c r="F71" s="240"/>
      <c r="G71" s="240"/>
      <c r="H71" s="242"/>
      <c r="I71" s="240"/>
      <c r="J71" s="240"/>
      <c r="K71" s="242"/>
      <c r="L71" s="240"/>
      <c r="M71" s="240"/>
      <c r="N71" s="242"/>
      <c r="O71" s="240"/>
      <c r="P71" s="240"/>
      <c r="Q71" s="242"/>
      <c r="R71" s="240"/>
      <c r="S71" s="240"/>
      <c r="T71" s="243"/>
      <c r="U71" s="240"/>
      <c r="V71" s="240"/>
      <c r="W71" s="244"/>
      <c r="X71" s="243"/>
      <c r="Y71" s="240"/>
      <c r="Z71" s="243"/>
      <c r="AA71" s="240"/>
      <c r="AB71" s="243"/>
      <c r="AC71" s="246"/>
      <c r="AD71" s="240"/>
      <c r="AE71" s="247"/>
      <c r="AF71" s="247"/>
    </row>
    <row r="72" spans="1:32" ht="15" customHeight="1" x14ac:dyDescent="0.2">
      <c r="A72" s="423">
        <v>66</v>
      </c>
      <c r="B72" s="207" t="s">
        <v>69</v>
      </c>
      <c r="C72" s="211"/>
      <c r="D72" s="209"/>
      <c r="E72" s="209"/>
      <c r="F72" s="209"/>
      <c r="G72" s="209"/>
      <c r="H72" s="211"/>
      <c r="I72" s="209"/>
      <c r="J72" s="209"/>
      <c r="K72" s="211"/>
      <c r="L72" s="209"/>
      <c r="M72" s="209"/>
      <c r="N72" s="211"/>
      <c r="O72" s="209"/>
      <c r="P72" s="209"/>
      <c r="Q72" s="211"/>
      <c r="R72" s="209"/>
      <c r="S72" s="209"/>
      <c r="T72" s="212"/>
      <c r="U72" s="209"/>
      <c r="V72" s="209"/>
      <c r="W72" s="213"/>
      <c r="X72" s="212"/>
      <c r="Y72" s="209"/>
      <c r="Z72" s="212"/>
      <c r="AA72" s="209"/>
      <c r="AB72" s="212"/>
      <c r="AC72" s="209"/>
      <c r="AD72" s="209"/>
      <c r="AE72" s="212"/>
      <c r="AF72" s="214"/>
    </row>
    <row r="73" spans="1:32" ht="15" customHeight="1" x14ac:dyDescent="0.2">
      <c r="A73" s="424">
        <v>67</v>
      </c>
      <c r="B73" s="224" t="s">
        <v>3</v>
      </c>
      <c r="C73" s="228"/>
      <c r="D73" s="226"/>
      <c r="E73" s="226"/>
      <c r="F73" s="226"/>
      <c r="G73" s="226"/>
      <c r="H73" s="228"/>
      <c r="I73" s="226"/>
      <c r="J73" s="226"/>
      <c r="K73" s="228"/>
      <c r="L73" s="226"/>
      <c r="M73" s="226"/>
      <c r="N73" s="228"/>
      <c r="O73" s="226"/>
      <c r="P73" s="226"/>
      <c r="Q73" s="228"/>
      <c r="R73" s="226"/>
      <c r="S73" s="226"/>
      <c r="T73" s="229"/>
      <c r="U73" s="226"/>
      <c r="V73" s="226"/>
      <c r="W73" s="230"/>
      <c r="X73" s="229"/>
      <c r="Y73" s="226"/>
      <c r="Z73" s="229"/>
      <c r="AA73" s="226"/>
      <c r="AB73" s="229"/>
      <c r="AC73" s="226"/>
      <c r="AD73" s="226"/>
      <c r="AE73" s="229"/>
      <c r="AF73" s="232"/>
    </row>
    <row r="74" spans="1:32" ht="15" customHeight="1" x14ac:dyDescent="0.2">
      <c r="A74" s="424">
        <v>68</v>
      </c>
      <c r="B74" s="224" t="s">
        <v>2</v>
      </c>
      <c r="C74" s="228"/>
      <c r="D74" s="226"/>
      <c r="E74" s="226"/>
      <c r="F74" s="226"/>
      <c r="G74" s="226"/>
      <c r="H74" s="228"/>
      <c r="I74" s="226"/>
      <c r="J74" s="226"/>
      <c r="K74" s="228"/>
      <c r="L74" s="226"/>
      <c r="M74" s="226"/>
      <c r="N74" s="228"/>
      <c r="O74" s="226"/>
      <c r="P74" s="226"/>
      <c r="Q74" s="228"/>
      <c r="R74" s="226"/>
      <c r="S74" s="226"/>
      <c r="T74" s="229"/>
      <c r="U74" s="226"/>
      <c r="V74" s="226"/>
      <c r="W74" s="230"/>
      <c r="X74" s="229"/>
      <c r="Y74" s="226"/>
      <c r="Z74" s="229"/>
      <c r="AA74" s="226"/>
      <c r="AB74" s="229"/>
      <c r="AC74" s="226"/>
      <c r="AD74" s="226"/>
      <c r="AE74" s="229"/>
      <c r="AF74" s="232"/>
    </row>
    <row r="75" spans="1:32" ht="15" customHeight="1" x14ac:dyDescent="0.2">
      <c r="A75" s="424">
        <v>69</v>
      </c>
      <c r="B75" s="224" t="s">
        <v>91</v>
      </c>
      <c r="C75" s="228"/>
      <c r="D75" s="226"/>
      <c r="E75" s="226"/>
      <c r="F75" s="226"/>
      <c r="G75" s="226"/>
      <c r="H75" s="228"/>
      <c r="I75" s="226"/>
      <c r="J75" s="226"/>
      <c r="K75" s="228"/>
      <c r="L75" s="226"/>
      <c r="M75" s="226"/>
      <c r="N75" s="228"/>
      <c r="O75" s="226"/>
      <c r="P75" s="226"/>
      <c r="Q75" s="228"/>
      <c r="R75" s="226"/>
      <c r="S75" s="226"/>
      <c r="T75" s="229"/>
      <c r="U75" s="226"/>
      <c r="V75" s="226"/>
      <c r="W75" s="230"/>
      <c r="X75" s="229"/>
      <c r="Y75" s="226"/>
      <c r="Z75" s="229"/>
      <c r="AA75" s="226"/>
      <c r="AB75" s="229"/>
      <c r="AC75" s="226"/>
      <c r="AD75" s="226"/>
      <c r="AE75" s="229"/>
      <c r="AF75" s="232"/>
    </row>
    <row r="76" spans="1:32" s="87" customFormat="1" ht="15" customHeight="1" thickBot="1" x14ac:dyDescent="0.25">
      <c r="A76" s="1879" t="s">
        <v>429</v>
      </c>
      <c r="B76" s="1880"/>
      <c r="C76" s="1364">
        <v>393</v>
      </c>
      <c r="D76" s="1439"/>
      <c r="E76" s="254">
        <v>3669014.202963776</v>
      </c>
      <c r="F76" s="1439"/>
      <c r="G76" s="254">
        <v>235171.20000000001</v>
      </c>
      <c r="H76" s="1364">
        <v>278</v>
      </c>
      <c r="I76" s="1439"/>
      <c r="J76" s="254">
        <v>173758.70657716785</v>
      </c>
      <c r="K76" s="1364">
        <v>96</v>
      </c>
      <c r="L76" s="1439"/>
      <c r="M76" s="254">
        <v>16341.569184833368</v>
      </c>
      <c r="N76" s="1364">
        <v>35</v>
      </c>
      <c r="O76" s="1439"/>
      <c r="P76" s="254">
        <v>149327.79079476674</v>
      </c>
      <c r="Q76" s="1364">
        <v>1</v>
      </c>
      <c r="R76" s="1439"/>
      <c r="S76" s="254">
        <v>1688.0154480324272</v>
      </c>
      <c r="T76" s="256">
        <v>4245302</v>
      </c>
      <c r="U76" s="254">
        <v>0</v>
      </c>
      <c r="V76" s="254">
        <v>0</v>
      </c>
      <c r="W76" s="257">
        <v>0</v>
      </c>
      <c r="X76" s="256">
        <v>4245302</v>
      </c>
      <c r="Y76" s="254">
        <v>-10613</v>
      </c>
      <c r="Z76" s="256">
        <v>4234689</v>
      </c>
      <c r="AA76" s="254">
        <v>0</v>
      </c>
      <c r="AB76" s="256">
        <v>4234689</v>
      </c>
      <c r="AC76" s="254">
        <v>0</v>
      </c>
      <c r="AD76" s="254">
        <v>4234689</v>
      </c>
      <c r="AE76" s="256">
        <v>352891</v>
      </c>
      <c r="AF76" s="259">
        <v>4234689</v>
      </c>
    </row>
    <row r="77" spans="1:32" s="87" customFormat="1" ht="15" customHeight="1" thickTop="1" x14ac:dyDescent="0.2">
      <c r="A77" s="1885" t="s">
        <v>398</v>
      </c>
      <c r="B77" s="1886"/>
      <c r="C77" s="813"/>
      <c r="D77" s="814"/>
      <c r="E77" s="814"/>
      <c r="F77" s="814"/>
      <c r="G77" s="814"/>
      <c r="H77" s="813"/>
      <c r="I77" s="814"/>
      <c r="J77" s="814"/>
      <c r="K77" s="813"/>
      <c r="L77" s="814"/>
      <c r="M77" s="814"/>
      <c r="N77" s="813"/>
      <c r="O77" s="814"/>
      <c r="P77" s="814"/>
      <c r="Q77" s="813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5"/>
      <c r="AC77" s="815"/>
      <c r="AD77" s="814"/>
      <c r="AE77" s="815"/>
      <c r="AF77" s="815"/>
    </row>
    <row r="78" spans="1:32" s="87" customFormat="1" ht="15" customHeight="1" x14ac:dyDescent="0.2">
      <c r="A78" s="1887" t="s">
        <v>1260</v>
      </c>
      <c r="B78" s="1888"/>
      <c r="C78" s="813"/>
      <c r="D78" s="814"/>
      <c r="E78" s="814"/>
      <c r="F78" s="814"/>
      <c r="G78" s="814"/>
      <c r="H78" s="813"/>
      <c r="I78" s="814"/>
      <c r="J78" s="814"/>
      <c r="K78" s="813"/>
      <c r="L78" s="814"/>
      <c r="M78" s="814"/>
      <c r="N78" s="813"/>
      <c r="O78" s="814"/>
      <c r="P78" s="814"/>
      <c r="Q78" s="813"/>
      <c r="R78" s="814"/>
      <c r="S78" s="814"/>
      <c r="T78" s="814"/>
      <c r="U78" s="814"/>
      <c r="V78" s="814"/>
      <c r="W78" s="814"/>
      <c r="X78" s="814"/>
      <c r="Y78" s="814"/>
      <c r="Z78" s="814"/>
      <c r="AA78" s="814"/>
      <c r="AB78" s="232"/>
      <c r="AC78" s="815"/>
      <c r="AD78" s="814"/>
      <c r="AE78" s="232"/>
      <c r="AF78" s="232"/>
    </row>
    <row r="79" spans="1:32" s="87" customFormat="1" ht="15" customHeight="1" x14ac:dyDescent="0.2">
      <c r="A79" s="1889" t="s">
        <v>1261</v>
      </c>
      <c r="B79" s="1890"/>
      <c r="C79" s="813"/>
      <c r="D79" s="814"/>
      <c r="E79" s="814"/>
      <c r="F79" s="814"/>
      <c r="G79" s="814"/>
      <c r="H79" s="813"/>
      <c r="I79" s="814"/>
      <c r="J79" s="814"/>
      <c r="K79" s="813"/>
      <c r="L79" s="814"/>
      <c r="M79" s="814"/>
      <c r="N79" s="813"/>
      <c r="O79" s="814"/>
      <c r="P79" s="814"/>
      <c r="Q79" s="813"/>
      <c r="R79" s="814"/>
      <c r="S79" s="814"/>
      <c r="T79" s="814"/>
      <c r="U79" s="814"/>
      <c r="V79" s="814"/>
      <c r="W79" s="814"/>
      <c r="X79" s="814"/>
      <c r="Y79" s="814"/>
      <c r="Z79" s="814"/>
      <c r="AA79" s="814"/>
      <c r="AB79" s="815"/>
      <c r="AC79" s="815"/>
      <c r="AD79" s="814"/>
      <c r="AE79" s="815"/>
      <c r="AF79" s="232"/>
    </row>
    <row r="80" spans="1:32" ht="15" customHeight="1" x14ac:dyDescent="0.2">
      <c r="A80" s="1872" t="s">
        <v>1020</v>
      </c>
      <c r="B80" s="1873"/>
      <c r="C80" s="813"/>
      <c r="D80" s="814"/>
      <c r="E80" s="814"/>
      <c r="F80" s="814"/>
      <c r="G80" s="814"/>
      <c r="H80" s="813"/>
      <c r="I80" s="814"/>
      <c r="J80" s="814"/>
      <c r="K80" s="813"/>
      <c r="L80" s="814"/>
      <c r="M80" s="814"/>
      <c r="N80" s="813"/>
      <c r="O80" s="814"/>
      <c r="P80" s="814"/>
      <c r="Q80" s="813"/>
      <c r="R80" s="814"/>
      <c r="S80" s="814"/>
      <c r="T80" s="814"/>
      <c r="U80" s="814"/>
      <c r="V80" s="814"/>
      <c r="W80" s="814"/>
      <c r="X80" s="814"/>
      <c r="Y80" s="814"/>
      <c r="Z80" s="814"/>
      <c r="AA80" s="814"/>
      <c r="AB80" s="815"/>
      <c r="AC80" s="815"/>
      <c r="AD80" s="814"/>
      <c r="AE80" s="815"/>
      <c r="AF80" s="232"/>
    </row>
    <row r="81" spans="1:32" s="87" customFormat="1" ht="15" customHeight="1" x14ac:dyDescent="0.2">
      <c r="A81" s="1872" t="s">
        <v>410</v>
      </c>
      <c r="B81" s="1873"/>
      <c r="C81" s="813"/>
      <c r="D81" s="814"/>
      <c r="E81" s="814"/>
      <c r="F81" s="814"/>
      <c r="G81" s="814"/>
      <c r="H81" s="813"/>
      <c r="I81" s="814"/>
      <c r="J81" s="814"/>
      <c r="K81" s="813"/>
      <c r="L81" s="814"/>
      <c r="M81" s="814"/>
      <c r="N81" s="813"/>
      <c r="O81" s="814"/>
      <c r="P81" s="814"/>
      <c r="Q81" s="813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5"/>
      <c r="AC81" s="815"/>
      <c r="AD81" s="814"/>
      <c r="AE81" s="815"/>
      <c r="AF81" s="232"/>
    </row>
    <row r="82" spans="1:32" s="87" customFormat="1" ht="15" customHeight="1" x14ac:dyDescent="0.2">
      <c r="A82" s="1881" t="s">
        <v>265</v>
      </c>
      <c r="B82" s="1882"/>
      <c r="C82" s="817"/>
      <c r="D82" s="818"/>
      <c r="E82" s="818"/>
      <c r="F82" s="818"/>
      <c r="G82" s="818"/>
      <c r="H82" s="817"/>
      <c r="I82" s="818"/>
      <c r="J82" s="818"/>
      <c r="K82" s="817"/>
      <c r="L82" s="818"/>
      <c r="M82" s="818"/>
      <c r="N82" s="817"/>
      <c r="O82" s="818"/>
      <c r="P82" s="818"/>
      <c r="Q82" s="817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247"/>
      <c r="AC82" s="246"/>
      <c r="AD82" s="818"/>
      <c r="AE82" s="247"/>
      <c r="AF82" s="247"/>
    </row>
    <row r="83" spans="1:32" s="87" customFormat="1" ht="15" customHeight="1" x14ac:dyDescent="0.2">
      <c r="A83" s="1768" t="s">
        <v>1760</v>
      </c>
      <c r="B83" s="1770"/>
      <c r="C83" s="1762"/>
      <c r="D83" s="1763"/>
      <c r="E83" s="1763"/>
      <c r="F83" s="1763"/>
      <c r="G83" s="1763"/>
      <c r="H83" s="1762"/>
      <c r="I83" s="1763"/>
      <c r="J83" s="1763"/>
      <c r="K83" s="1762"/>
      <c r="L83" s="1763"/>
      <c r="M83" s="1763"/>
      <c r="N83" s="1762"/>
      <c r="O83" s="1763"/>
      <c r="P83" s="1763"/>
      <c r="Q83" s="1762"/>
      <c r="R83" s="1763"/>
      <c r="S83" s="1763"/>
      <c r="T83" s="1763"/>
      <c r="U83" s="1763"/>
      <c r="V83" s="1763"/>
      <c r="W83" s="1763"/>
      <c r="X83" s="1763"/>
      <c r="Y83" s="1763"/>
      <c r="Z83" s="1763"/>
      <c r="AA83" s="1763"/>
      <c r="AB83" s="1764"/>
      <c r="AC83" s="1131"/>
      <c r="AD83" s="1763"/>
      <c r="AE83" s="1764"/>
      <c r="AF83" s="1764"/>
    </row>
    <row r="84" spans="1:32" ht="15" customHeight="1" x14ac:dyDescent="0.2">
      <c r="A84" s="1872" t="s">
        <v>1162</v>
      </c>
      <c r="B84" s="1873"/>
      <c r="C84" s="813"/>
      <c r="D84" s="814"/>
      <c r="E84" s="814"/>
      <c r="F84" s="814"/>
      <c r="G84" s="814"/>
      <c r="H84" s="813"/>
      <c r="I84" s="814"/>
      <c r="J84" s="814"/>
      <c r="K84" s="813"/>
      <c r="L84" s="814"/>
      <c r="M84" s="814"/>
      <c r="N84" s="813"/>
      <c r="O84" s="814"/>
      <c r="P84" s="814"/>
      <c r="Q84" s="813"/>
      <c r="R84" s="814"/>
      <c r="S84" s="814"/>
      <c r="T84" s="814"/>
      <c r="U84" s="814"/>
      <c r="V84" s="814"/>
      <c r="W84" s="814"/>
      <c r="X84" s="814"/>
      <c r="Y84" s="814"/>
      <c r="Z84" s="814"/>
      <c r="AA84" s="814"/>
      <c r="AB84" s="232"/>
      <c r="AC84" s="815"/>
      <c r="AD84" s="814"/>
      <c r="AE84" s="232"/>
      <c r="AF84" s="232"/>
    </row>
    <row r="85" spans="1:32" s="87" customFormat="1" ht="15" customHeight="1" x14ac:dyDescent="0.2">
      <c r="A85" s="1872" t="s">
        <v>1163</v>
      </c>
      <c r="B85" s="1873"/>
      <c r="C85" s="813"/>
      <c r="D85" s="814"/>
      <c r="E85" s="814"/>
      <c r="F85" s="814"/>
      <c r="G85" s="814"/>
      <c r="H85" s="813"/>
      <c r="I85" s="814"/>
      <c r="J85" s="814"/>
      <c r="K85" s="813"/>
      <c r="L85" s="814"/>
      <c r="M85" s="814"/>
      <c r="N85" s="813"/>
      <c r="O85" s="814"/>
      <c r="P85" s="814"/>
      <c r="Q85" s="813"/>
      <c r="R85" s="814"/>
      <c r="S85" s="814"/>
      <c r="T85" s="814"/>
      <c r="U85" s="814"/>
      <c r="V85" s="814"/>
      <c r="W85" s="814"/>
      <c r="X85" s="814"/>
      <c r="Y85" s="814"/>
      <c r="Z85" s="814"/>
      <c r="AA85" s="814"/>
      <c r="AB85" s="232"/>
      <c r="AC85" s="815"/>
      <c r="AD85" s="814"/>
      <c r="AE85" s="232"/>
      <c r="AF85" s="232"/>
    </row>
    <row r="86" spans="1:32" s="87" customFormat="1" ht="15" customHeight="1" x14ac:dyDescent="0.2">
      <c r="A86" s="2098" t="s">
        <v>1759</v>
      </c>
      <c r="B86" s="2099"/>
      <c r="C86" s="1765"/>
      <c r="D86" s="1766"/>
      <c r="E86" s="1766"/>
      <c r="F86" s="1766"/>
      <c r="G86" s="1766"/>
      <c r="H86" s="1765"/>
      <c r="I86" s="1766"/>
      <c r="J86" s="1766"/>
      <c r="K86" s="1765"/>
      <c r="L86" s="1766"/>
      <c r="M86" s="1766"/>
      <c r="N86" s="1765"/>
      <c r="O86" s="1766"/>
      <c r="P86" s="1766"/>
      <c r="Q86" s="1765"/>
      <c r="R86" s="1766"/>
      <c r="S86" s="1766"/>
      <c r="T86" s="1766"/>
      <c r="U86" s="1766"/>
      <c r="V86" s="1766"/>
      <c r="W86" s="1766"/>
      <c r="X86" s="1766"/>
      <c r="Y86" s="1766"/>
      <c r="Z86" s="1766"/>
      <c r="AA86" s="1766"/>
      <c r="AB86" s="1767"/>
      <c r="AC86" s="1130"/>
      <c r="AD86" s="814"/>
      <c r="AE86" s="232"/>
      <c r="AF86" s="1764"/>
    </row>
    <row r="87" spans="1:32" s="87" customFormat="1" ht="15" customHeight="1" thickBot="1" x14ac:dyDescent="0.25">
      <c r="A87" s="1879" t="s">
        <v>430</v>
      </c>
      <c r="B87" s="1880"/>
      <c r="C87" s="1364">
        <v>393</v>
      </c>
      <c r="D87" s="1439"/>
      <c r="E87" s="254">
        <v>3669014.202963776</v>
      </c>
      <c r="F87" s="1439"/>
      <c r="G87" s="254">
        <v>235171.20000000001</v>
      </c>
      <c r="H87" s="1364">
        <v>278</v>
      </c>
      <c r="I87" s="1439"/>
      <c r="J87" s="254">
        <v>173758.70657716785</v>
      </c>
      <c r="K87" s="1364">
        <v>96</v>
      </c>
      <c r="L87" s="1439"/>
      <c r="M87" s="254">
        <v>16341.569184833368</v>
      </c>
      <c r="N87" s="1364">
        <v>35</v>
      </c>
      <c r="O87" s="1439"/>
      <c r="P87" s="254">
        <v>149327.79079476674</v>
      </c>
      <c r="Q87" s="1364">
        <v>1</v>
      </c>
      <c r="R87" s="1439"/>
      <c r="S87" s="254">
        <v>1688.0154480324272</v>
      </c>
      <c r="T87" s="256">
        <v>4245302</v>
      </c>
      <c r="U87" s="254">
        <v>0</v>
      </c>
      <c r="V87" s="254">
        <v>0</v>
      </c>
      <c r="W87" s="257">
        <v>0</v>
      </c>
      <c r="X87" s="256">
        <v>4245302</v>
      </c>
      <c r="Y87" s="254">
        <v>-10613</v>
      </c>
      <c r="Z87" s="256">
        <v>4234689</v>
      </c>
      <c r="AA87" s="254">
        <v>0</v>
      </c>
      <c r="AB87" s="256">
        <v>4425148</v>
      </c>
      <c r="AC87" s="254">
        <v>0</v>
      </c>
      <c r="AD87" s="254">
        <v>4425148</v>
      </c>
      <c r="AE87" s="256">
        <v>368763</v>
      </c>
      <c r="AF87" s="259">
        <v>4435148</v>
      </c>
    </row>
    <row r="88" spans="1:32" ht="15" customHeight="1" thickTop="1" x14ac:dyDescent="0.2">
      <c r="A88" s="87"/>
      <c r="D88" s="189"/>
      <c r="E88" s="81"/>
      <c r="F88" s="81"/>
      <c r="G88" s="81"/>
      <c r="H88" s="189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AA88" s="81"/>
      <c r="AB88" s="81"/>
      <c r="AC88" s="81"/>
      <c r="AD88" s="81"/>
      <c r="AE88" s="81"/>
      <c r="AF88" s="81"/>
    </row>
    <row r="89" spans="1:32" ht="13.9" customHeight="1" x14ac:dyDescent="0.2">
      <c r="A89" s="31"/>
      <c r="B89" s="31"/>
      <c r="C89" s="31"/>
      <c r="D89" s="189"/>
      <c r="E89" s="31"/>
      <c r="F89" s="1257"/>
      <c r="G89" s="1257"/>
      <c r="H89" s="31"/>
      <c r="I89" s="31"/>
      <c r="J89" s="31"/>
      <c r="K89" s="31"/>
      <c r="L89" s="878"/>
      <c r="M89" s="878"/>
      <c r="N89" s="878"/>
      <c r="O89" s="878"/>
      <c r="P89" s="878"/>
      <c r="Q89" s="878"/>
      <c r="R89" s="878"/>
      <c r="S89" s="878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spans="1:32" x14ac:dyDescent="0.2">
      <c r="A90" s="31"/>
      <c r="B90" s="31"/>
      <c r="C90" s="31"/>
      <c r="D90" s="31"/>
      <c r="E90" s="31"/>
      <c r="F90" s="1257"/>
      <c r="G90" s="1257"/>
      <c r="H90" s="31"/>
      <c r="I90" s="31"/>
      <c r="J90" s="31"/>
      <c r="K90" s="31"/>
      <c r="L90" s="878"/>
      <c r="M90" s="878"/>
      <c r="N90" s="878"/>
      <c r="O90" s="878"/>
      <c r="P90" s="878"/>
      <c r="Q90" s="878"/>
      <c r="R90" s="878"/>
      <c r="S90" s="878"/>
      <c r="T90" s="31"/>
      <c r="U90" s="31"/>
      <c r="V90" s="31"/>
      <c r="W90" s="31"/>
      <c r="X90" s="31"/>
      <c r="Y90" s="564"/>
      <c r="Z90" s="879"/>
      <c r="AA90" s="31"/>
      <c r="AB90" s="31"/>
      <c r="AC90" s="31"/>
      <c r="AD90" s="31"/>
      <c r="AE90" s="31"/>
      <c r="AF90" s="31"/>
    </row>
    <row r="91" spans="1:32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564"/>
      <c r="Z91" s="879"/>
      <c r="AA91" s="31"/>
      <c r="AB91" s="31"/>
      <c r="AC91" s="31"/>
      <c r="AD91" s="31"/>
      <c r="AE91" s="31"/>
      <c r="AF91" s="31"/>
    </row>
    <row r="92" spans="1:32" x14ac:dyDescent="0.2">
      <c r="A92" s="31"/>
      <c r="B92" s="88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x14ac:dyDescent="0.2">
      <c r="A93" s="31"/>
      <c r="B93" s="88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x14ac:dyDescent="0.2">
      <c r="A94" s="31"/>
      <c r="B94" s="88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x14ac:dyDescent="0.2">
      <c r="A95" s="31"/>
      <c r="B95" s="88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6" spans="1:32" x14ac:dyDescent="0.2">
      <c r="AF96" s="81"/>
    </row>
    <row r="97" spans="32:32" x14ac:dyDescent="0.2">
      <c r="AF97" s="81">
        <v>190459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7:B87"/>
    <mergeCell ref="A84:B84"/>
    <mergeCell ref="A85:B85"/>
    <mergeCell ref="A86:B86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5"/>
  <sheetViews>
    <sheetView view="pageBreakPreview" zoomScale="75" zoomScaleNormal="100" zoomScaleSheetLayoutView="75" workbookViewId="0">
      <pane xSplit="2" ySplit="6" topLeftCell="J73" activePane="bottomRight" state="frozen"/>
      <selection activeCell="A94" sqref="A94"/>
      <selection pane="topRight" activeCell="A94" sqref="A94"/>
      <selection pane="bottomLeft" activeCell="A94" sqref="A94"/>
      <selection pane="bottomRight" activeCell="A94" sqref="A94"/>
    </sheetView>
  </sheetViews>
  <sheetFormatPr defaultColWidth="8.85546875" defaultRowHeight="12.75" x14ac:dyDescent="0.2"/>
  <cols>
    <col min="1" max="1" width="6.28515625" style="28" customWidth="1"/>
    <col min="2" max="2" width="27.42578125" style="28" customWidth="1"/>
    <col min="3" max="3" width="12.140625" style="28" bestFit="1" customWidth="1"/>
    <col min="4" max="4" width="10" style="28" customWidth="1"/>
    <col min="5" max="5" width="15.42578125" style="28" bestFit="1" customWidth="1"/>
    <col min="6" max="6" width="10" style="28" customWidth="1"/>
    <col min="7" max="7" width="14.140625" style="28" customWidth="1"/>
    <col min="8" max="8" width="11.5703125" style="28" customWidth="1"/>
    <col min="9" max="9" width="10" style="28" customWidth="1"/>
    <col min="10" max="10" width="12.7109375" style="28" bestFit="1" customWidth="1"/>
    <col min="11" max="11" width="11.5703125" style="28" customWidth="1"/>
    <col min="12" max="12" width="10" style="28" customWidth="1"/>
    <col min="13" max="13" width="11.28515625" style="28" customWidth="1"/>
    <col min="14" max="14" width="11.5703125" style="28" customWidth="1"/>
    <col min="15" max="15" width="10" style="28" customWidth="1"/>
    <col min="16" max="16" width="12.7109375" style="28" bestFit="1" customWidth="1"/>
    <col min="17" max="17" width="11.5703125" style="28" customWidth="1"/>
    <col min="18" max="18" width="10" style="28" customWidth="1"/>
    <col min="19" max="19" width="11.28515625" style="28" customWidth="1"/>
    <col min="20" max="20" width="15.5703125" style="28" bestFit="1" customWidth="1"/>
    <col min="21" max="24" width="14.85546875" style="28" customWidth="1"/>
    <col min="25" max="25" width="12.7109375" style="28" customWidth="1"/>
    <col min="26" max="26" width="15.7109375" style="28" bestFit="1" customWidth="1"/>
    <col min="27" max="27" width="16.28515625" style="28" customWidth="1"/>
    <col min="28" max="28" width="17.28515625" style="28" bestFit="1" customWidth="1"/>
    <col min="29" max="31" width="15.28515625" style="28" customWidth="1"/>
    <col min="32" max="32" width="18.85546875" style="28" customWidth="1"/>
    <col min="33" max="16384" width="8.85546875" style="28"/>
  </cols>
  <sheetData>
    <row r="1" spans="1:32" ht="19.899999999999999" customHeight="1" x14ac:dyDescent="0.2">
      <c r="A1" s="2102" t="s">
        <v>980</v>
      </c>
      <c r="B1" s="2103"/>
      <c r="C1" s="2083" t="s">
        <v>350</v>
      </c>
      <c r="D1" s="2084"/>
      <c r="E1" s="2084"/>
      <c r="F1" s="2084"/>
      <c r="G1" s="2084"/>
      <c r="H1" s="2084"/>
      <c r="I1" s="2084"/>
      <c r="J1" s="2085"/>
      <c r="K1" s="2095" t="s">
        <v>350</v>
      </c>
      <c r="L1" s="2096"/>
      <c r="M1" s="2096"/>
      <c r="N1" s="2096"/>
      <c r="O1" s="2096"/>
      <c r="P1" s="2096"/>
      <c r="Q1" s="2096"/>
      <c r="R1" s="2096"/>
      <c r="S1" s="2096"/>
      <c r="T1" s="2097"/>
      <c r="U1" s="2083" t="s">
        <v>350</v>
      </c>
      <c r="V1" s="2084"/>
      <c r="W1" s="2084"/>
      <c r="X1" s="2084"/>
      <c r="Y1" s="2084"/>
      <c r="Z1" s="2084"/>
      <c r="AA1" s="2085"/>
      <c r="AB1" s="2083" t="s">
        <v>350</v>
      </c>
      <c r="AC1" s="2084"/>
      <c r="AD1" s="2084"/>
      <c r="AE1" s="2084"/>
      <c r="AF1" s="2085"/>
    </row>
    <row r="2" spans="1:32" ht="27.75" customHeight="1" x14ac:dyDescent="0.2">
      <c r="A2" s="2104"/>
      <c r="B2" s="2105"/>
      <c r="C2" s="1926" t="s">
        <v>1659</v>
      </c>
      <c r="D2" s="1921" t="s">
        <v>1579</v>
      </c>
      <c r="E2" s="2079"/>
      <c r="F2" s="2079"/>
      <c r="G2" s="2080"/>
      <c r="H2" s="1921" t="s">
        <v>844</v>
      </c>
      <c r="I2" s="2078"/>
      <c r="J2" s="1922"/>
      <c r="K2" s="1921" t="s">
        <v>841</v>
      </c>
      <c r="L2" s="2078"/>
      <c r="M2" s="1922"/>
      <c r="N2" s="1921" t="s">
        <v>842</v>
      </c>
      <c r="O2" s="2078"/>
      <c r="P2" s="1922"/>
      <c r="Q2" s="1921" t="s">
        <v>843</v>
      </c>
      <c r="R2" s="2078"/>
      <c r="S2" s="1922"/>
      <c r="T2" s="1926" t="s">
        <v>465</v>
      </c>
      <c r="U2" s="2086" t="s">
        <v>242</v>
      </c>
      <c r="V2" s="2086"/>
      <c r="W2" s="2086"/>
      <c r="X2" s="1926" t="s">
        <v>466</v>
      </c>
      <c r="Y2" s="2076" t="s">
        <v>1103</v>
      </c>
      <c r="Z2" s="2076" t="s">
        <v>467</v>
      </c>
      <c r="AA2" s="1912" t="s">
        <v>1686</v>
      </c>
      <c r="AB2" s="1926" t="s">
        <v>850</v>
      </c>
      <c r="AC2" s="1926" t="s">
        <v>1101</v>
      </c>
      <c r="AD2" s="1926" t="s">
        <v>283</v>
      </c>
      <c r="AE2" s="1926" t="s">
        <v>401</v>
      </c>
      <c r="AF2" s="1926" t="s">
        <v>851</v>
      </c>
    </row>
    <row r="3" spans="1:32" ht="93" customHeight="1" x14ac:dyDescent="0.2">
      <c r="A3" s="2106"/>
      <c r="B3" s="2107"/>
      <c r="C3" s="2093"/>
      <c r="D3" s="1350" t="s">
        <v>424</v>
      </c>
      <c r="E3" s="1350" t="s">
        <v>558</v>
      </c>
      <c r="F3" s="1350" t="s">
        <v>424</v>
      </c>
      <c r="G3" s="1350" t="s">
        <v>557</v>
      </c>
      <c r="H3" s="1521" t="s">
        <v>1656</v>
      </c>
      <c r="I3" s="1350" t="s">
        <v>424</v>
      </c>
      <c r="J3" s="1350" t="s">
        <v>364</v>
      </c>
      <c r="K3" s="1521" t="s">
        <v>1657</v>
      </c>
      <c r="L3" s="1350" t="s">
        <v>424</v>
      </c>
      <c r="M3" s="1350" t="s">
        <v>364</v>
      </c>
      <c r="N3" s="1521" t="s">
        <v>1658</v>
      </c>
      <c r="O3" s="1350" t="s">
        <v>424</v>
      </c>
      <c r="P3" s="1350" t="s">
        <v>364</v>
      </c>
      <c r="Q3" s="1521" t="s">
        <v>1658</v>
      </c>
      <c r="R3" s="1350" t="s">
        <v>424</v>
      </c>
      <c r="S3" s="1350" t="s">
        <v>364</v>
      </c>
      <c r="T3" s="1926"/>
      <c r="U3" s="1351" t="s">
        <v>1692</v>
      </c>
      <c r="V3" s="1351" t="s">
        <v>1693</v>
      </c>
      <c r="W3" s="1351" t="s">
        <v>243</v>
      </c>
      <c r="X3" s="1926"/>
      <c r="Y3" s="2077"/>
      <c r="Z3" s="2077"/>
      <c r="AA3" s="1912"/>
      <c r="AB3" s="1926"/>
      <c r="AC3" s="1926"/>
      <c r="AD3" s="1926"/>
      <c r="AE3" s="1926"/>
      <c r="AF3" s="1926"/>
    </row>
    <row r="4" spans="1:32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</row>
    <row r="5" spans="1:32" s="771" customFormat="1" ht="31.5" customHeight="1" x14ac:dyDescent="0.2">
      <c r="A5" s="768"/>
      <c r="B5" s="769"/>
      <c r="C5" s="642" t="s">
        <v>1491</v>
      </c>
      <c r="D5" s="642" t="s">
        <v>1143</v>
      </c>
      <c r="E5" s="642" t="s">
        <v>740</v>
      </c>
      <c r="F5" s="642" t="s">
        <v>700</v>
      </c>
      <c r="G5" s="642" t="s">
        <v>678</v>
      </c>
      <c r="H5" s="642" t="s">
        <v>840</v>
      </c>
      <c r="I5" s="642" t="s">
        <v>1144</v>
      </c>
      <c r="J5" s="642" t="s">
        <v>748</v>
      </c>
      <c r="K5" s="642" t="s">
        <v>839</v>
      </c>
      <c r="L5" s="642" t="s">
        <v>1145</v>
      </c>
      <c r="M5" s="642" t="s">
        <v>749</v>
      </c>
      <c r="N5" s="642" t="s">
        <v>837</v>
      </c>
      <c r="O5" s="642" t="s">
        <v>1146</v>
      </c>
      <c r="P5" s="642" t="s">
        <v>750</v>
      </c>
      <c r="Q5" s="642" t="s">
        <v>838</v>
      </c>
      <c r="R5" s="642" t="s">
        <v>1147</v>
      </c>
      <c r="S5" s="642" t="s">
        <v>751</v>
      </c>
      <c r="T5" s="642" t="s">
        <v>752</v>
      </c>
      <c r="U5" s="642" t="s">
        <v>833</v>
      </c>
      <c r="V5" s="642" t="s">
        <v>834</v>
      </c>
      <c r="W5" s="642" t="s">
        <v>753</v>
      </c>
      <c r="X5" s="642" t="s">
        <v>754</v>
      </c>
      <c r="Y5" s="642" t="s">
        <v>755</v>
      </c>
      <c r="Z5" s="642" t="s">
        <v>756</v>
      </c>
      <c r="AA5" s="642" t="s">
        <v>744</v>
      </c>
      <c r="AB5" s="642" t="s">
        <v>1481</v>
      </c>
      <c r="AC5" s="642" t="s">
        <v>1484</v>
      </c>
      <c r="AD5" s="642" t="s">
        <v>757</v>
      </c>
      <c r="AE5" s="642" t="s">
        <v>849</v>
      </c>
      <c r="AF5" s="642" t="s">
        <v>1497</v>
      </c>
    </row>
    <row r="6" spans="1:32" s="771" customFormat="1" ht="36" hidden="1" customHeight="1" x14ac:dyDescent="0.2">
      <c r="A6" s="772"/>
      <c r="B6" s="773"/>
      <c r="C6" s="645" t="s">
        <v>592</v>
      </c>
      <c r="D6" s="645" t="s">
        <v>592</v>
      </c>
      <c r="E6" s="645" t="s">
        <v>593</v>
      </c>
      <c r="F6" s="645" t="s">
        <v>703</v>
      </c>
      <c r="G6" s="645" t="s">
        <v>593</v>
      </c>
      <c r="H6" s="645" t="s">
        <v>665</v>
      </c>
      <c r="I6" s="645" t="s">
        <v>592</v>
      </c>
      <c r="J6" s="645" t="s">
        <v>593</v>
      </c>
      <c r="K6" s="645" t="s">
        <v>665</v>
      </c>
      <c r="L6" s="645" t="s">
        <v>592</v>
      </c>
      <c r="M6" s="645" t="s">
        <v>593</v>
      </c>
      <c r="N6" s="645" t="s">
        <v>665</v>
      </c>
      <c r="O6" s="645" t="s">
        <v>592</v>
      </c>
      <c r="P6" s="645" t="s">
        <v>593</v>
      </c>
      <c r="Q6" s="645" t="s">
        <v>665</v>
      </c>
      <c r="R6" s="645" t="s">
        <v>592</v>
      </c>
      <c r="S6" s="645" t="s">
        <v>593</v>
      </c>
      <c r="T6" s="645" t="s">
        <v>593</v>
      </c>
      <c r="U6" s="645" t="s">
        <v>743</v>
      </c>
      <c r="V6" s="645" t="s">
        <v>743</v>
      </c>
      <c r="W6" s="645" t="s">
        <v>593</v>
      </c>
      <c r="X6" s="645" t="s">
        <v>593</v>
      </c>
      <c r="Y6" s="645" t="s">
        <v>593</v>
      </c>
      <c r="Z6" s="645" t="s">
        <v>593</v>
      </c>
      <c r="AA6" s="645" t="s">
        <v>744</v>
      </c>
      <c r="AB6" s="645" t="s">
        <v>758</v>
      </c>
      <c r="AC6" s="645" t="s">
        <v>745</v>
      </c>
      <c r="AD6" s="645" t="s">
        <v>593</v>
      </c>
      <c r="AE6" s="645" t="s">
        <v>593</v>
      </c>
      <c r="AF6" s="645" t="s">
        <v>759</v>
      </c>
    </row>
    <row r="7" spans="1:32" ht="15" customHeight="1" x14ac:dyDescent="0.2">
      <c r="A7" s="423">
        <v>1</v>
      </c>
      <c r="B7" s="207" t="s">
        <v>5</v>
      </c>
      <c r="C7" s="211"/>
      <c r="D7" s="209"/>
      <c r="E7" s="209"/>
      <c r="F7" s="209"/>
      <c r="G7" s="209"/>
      <c r="H7" s="211"/>
      <c r="I7" s="209"/>
      <c r="J7" s="209"/>
      <c r="K7" s="211"/>
      <c r="L7" s="209"/>
      <c r="M7" s="209"/>
      <c r="N7" s="211"/>
      <c r="O7" s="209"/>
      <c r="P7" s="209"/>
      <c r="Q7" s="211"/>
      <c r="R7" s="209"/>
      <c r="S7" s="209"/>
      <c r="T7" s="212"/>
      <c r="U7" s="209"/>
      <c r="V7" s="209"/>
      <c r="W7" s="213"/>
      <c r="X7" s="212"/>
      <c r="Y7" s="209"/>
      <c r="Z7" s="212"/>
      <c r="AA7" s="209"/>
      <c r="AB7" s="212"/>
      <c r="AC7" s="209"/>
      <c r="AD7" s="209"/>
      <c r="AE7" s="212"/>
      <c r="AF7" s="214"/>
    </row>
    <row r="8" spans="1:32" ht="15" customHeight="1" x14ac:dyDescent="0.2">
      <c r="A8" s="424">
        <v>2</v>
      </c>
      <c r="B8" s="224" t="s">
        <v>6</v>
      </c>
      <c r="C8" s="228"/>
      <c r="D8" s="226"/>
      <c r="E8" s="226"/>
      <c r="F8" s="226"/>
      <c r="G8" s="226"/>
      <c r="H8" s="228"/>
      <c r="I8" s="226"/>
      <c r="J8" s="226"/>
      <c r="K8" s="228"/>
      <c r="L8" s="226"/>
      <c r="M8" s="226"/>
      <c r="N8" s="228"/>
      <c r="O8" s="226"/>
      <c r="P8" s="226"/>
      <c r="Q8" s="228"/>
      <c r="R8" s="226"/>
      <c r="S8" s="226"/>
      <c r="T8" s="229"/>
      <c r="U8" s="226"/>
      <c r="V8" s="226"/>
      <c r="W8" s="230"/>
      <c r="X8" s="229"/>
      <c r="Y8" s="226"/>
      <c r="Z8" s="229"/>
      <c r="AA8" s="226"/>
      <c r="AB8" s="229"/>
      <c r="AC8" s="226"/>
      <c r="AD8" s="226"/>
      <c r="AE8" s="229"/>
      <c r="AF8" s="232"/>
    </row>
    <row r="9" spans="1:32" ht="15" customHeight="1" x14ac:dyDescent="0.2">
      <c r="A9" s="424">
        <v>3</v>
      </c>
      <c r="B9" s="224" t="s">
        <v>7</v>
      </c>
      <c r="C9" s="228"/>
      <c r="D9" s="226"/>
      <c r="E9" s="226"/>
      <c r="F9" s="226"/>
      <c r="G9" s="226"/>
      <c r="H9" s="228"/>
      <c r="I9" s="226"/>
      <c r="J9" s="226"/>
      <c r="K9" s="228"/>
      <c r="L9" s="226"/>
      <c r="M9" s="226"/>
      <c r="N9" s="228"/>
      <c r="O9" s="226"/>
      <c r="P9" s="226"/>
      <c r="Q9" s="228"/>
      <c r="R9" s="226"/>
      <c r="S9" s="226"/>
      <c r="T9" s="229"/>
      <c r="U9" s="226"/>
      <c r="V9" s="226"/>
      <c r="W9" s="230"/>
      <c r="X9" s="229"/>
      <c r="Y9" s="226"/>
      <c r="Z9" s="229"/>
      <c r="AA9" s="226"/>
      <c r="AB9" s="229"/>
      <c r="AC9" s="226"/>
      <c r="AD9" s="226"/>
      <c r="AE9" s="229"/>
      <c r="AF9" s="232"/>
    </row>
    <row r="10" spans="1:32" ht="15" customHeight="1" x14ac:dyDescent="0.2">
      <c r="A10" s="424">
        <v>4</v>
      </c>
      <c r="B10" s="224" t="s">
        <v>8</v>
      </c>
      <c r="C10" s="228"/>
      <c r="D10" s="226"/>
      <c r="E10" s="226"/>
      <c r="F10" s="226"/>
      <c r="G10" s="226"/>
      <c r="H10" s="228"/>
      <c r="I10" s="226"/>
      <c r="J10" s="226"/>
      <c r="K10" s="228"/>
      <c r="L10" s="226"/>
      <c r="M10" s="226"/>
      <c r="N10" s="228"/>
      <c r="O10" s="226"/>
      <c r="P10" s="226"/>
      <c r="Q10" s="228"/>
      <c r="R10" s="226"/>
      <c r="S10" s="226"/>
      <c r="T10" s="229"/>
      <c r="U10" s="226"/>
      <c r="V10" s="226"/>
      <c r="W10" s="230"/>
      <c r="X10" s="229"/>
      <c r="Y10" s="226"/>
      <c r="Z10" s="229"/>
      <c r="AA10" s="226"/>
      <c r="AB10" s="229"/>
      <c r="AC10" s="226"/>
      <c r="AD10" s="226"/>
      <c r="AE10" s="229"/>
      <c r="AF10" s="232"/>
    </row>
    <row r="11" spans="1:32" ht="15" customHeight="1" x14ac:dyDescent="0.2">
      <c r="A11" s="425">
        <v>5</v>
      </c>
      <c r="B11" s="238" t="s">
        <v>9</v>
      </c>
      <c r="C11" s="242"/>
      <c r="D11" s="240"/>
      <c r="E11" s="240"/>
      <c r="F11" s="240"/>
      <c r="G11" s="240"/>
      <c r="H11" s="242"/>
      <c r="I11" s="240"/>
      <c r="J11" s="240"/>
      <c r="K11" s="242"/>
      <c r="L11" s="240"/>
      <c r="M11" s="240"/>
      <c r="N11" s="242"/>
      <c r="O11" s="240"/>
      <c r="P11" s="240"/>
      <c r="Q11" s="242"/>
      <c r="R11" s="240"/>
      <c r="S11" s="240"/>
      <c r="T11" s="243"/>
      <c r="U11" s="240"/>
      <c r="V11" s="240"/>
      <c r="W11" s="244"/>
      <c r="X11" s="243"/>
      <c r="Y11" s="240"/>
      <c r="Z11" s="243"/>
      <c r="AA11" s="240"/>
      <c r="AB11" s="243"/>
      <c r="AC11" s="246"/>
      <c r="AD11" s="240"/>
      <c r="AE11" s="247"/>
      <c r="AF11" s="247"/>
    </row>
    <row r="12" spans="1:32" ht="15" customHeight="1" x14ac:dyDescent="0.2">
      <c r="A12" s="423">
        <v>6</v>
      </c>
      <c r="B12" s="207" t="s">
        <v>10</v>
      </c>
      <c r="C12" s="211"/>
      <c r="D12" s="209"/>
      <c r="E12" s="209"/>
      <c r="F12" s="209"/>
      <c r="G12" s="209"/>
      <c r="H12" s="211"/>
      <c r="I12" s="209"/>
      <c r="J12" s="209"/>
      <c r="K12" s="211"/>
      <c r="L12" s="209"/>
      <c r="M12" s="209"/>
      <c r="N12" s="211"/>
      <c r="O12" s="209"/>
      <c r="P12" s="209"/>
      <c r="Q12" s="211"/>
      <c r="R12" s="209"/>
      <c r="S12" s="209"/>
      <c r="T12" s="212"/>
      <c r="U12" s="209"/>
      <c r="V12" s="209"/>
      <c r="W12" s="213"/>
      <c r="X12" s="212"/>
      <c r="Y12" s="209"/>
      <c r="Z12" s="212"/>
      <c r="AA12" s="209"/>
      <c r="AB12" s="212"/>
      <c r="AC12" s="209"/>
      <c r="AD12" s="209"/>
      <c r="AE12" s="212"/>
      <c r="AF12" s="214"/>
    </row>
    <row r="13" spans="1:32" ht="15" customHeight="1" x14ac:dyDescent="0.2">
      <c r="A13" s="424">
        <v>7</v>
      </c>
      <c r="B13" s="224" t="s">
        <v>11</v>
      </c>
      <c r="C13" s="228"/>
      <c r="D13" s="226"/>
      <c r="E13" s="226"/>
      <c r="F13" s="226"/>
      <c r="G13" s="226"/>
      <c r="H13" s="228"/>
      <c r="I13" s="226"/>
      <c r="J13" s="226"/>
      <c r="K13" s="228"/>
      <c r="L13" s="226"/>
      <c r="M13" s="226"/>
      <c r="N13" s="228"/>
      <c r="O13" s="226"/>
      <c r="P13" s="226"/>
      <c r="Q13" s="228"/>
      <c r="R13" s="226"/>
      <c r="S13" s="226"/>
      <c r="T13" s="229"/>
      <c r="U13" s="226"/>
      <c r="V13" s="226"/>
      <c r="W13" s="230"/>
      <c r="X13" s="229"/>
      <c r="Y13" s="226"/>
      <c r="Z13" s="229"/>
      <c r="AA13" s="226"/>
      <c r="AB13" s="229"/>
      <c r="AC13" s="226"/>
      <c r="AD13" s="226"/>
      <c r="AE13" s="229"/>
      <c r="AF13" s="232"/>
    </row>
    <row r="14" spans="1:32" ht="15" customHeight="1" x14ac:dyDescent="0.2">
      <c r="A14" s="424">
        <v>8</v>
      </c>
      <c r="B14" s="224" t="s">
        <v>12</v>
      </c>
      <c r="C14" s="228"/>
      <c r="D14" s="226"/>
      <c r="E14" s="226"/>
      <c r="F14" s="226"/>
      <c r="G14" s="226"/>
      <c r="H14" s="228"/>
      <c r="I14" s="226"/>
      <c r="J14" s="226"/>
      <c r="K14" s="228"/>
      <c r="L14" s="226"/>
      <c r="M14" s="226"/>
      <c r="N14" s="228"/>
      <c r="O14" s="226"/>
      <c r="P14" s="226"/>
      <c r="Q14" s="228"/>
      <c r="R14" s="226"/>
      <c r="S14" s="226"/>
      <c r="T14" s="229"/>
      <c r="U14" s="226"/>
      <c r="V14" s="226"/>
      <c r="W14" s="230"/>
      <c r="X14" s="229"/>
      <c r="Y14" s="226"/>
      <c r="Z14" s="229"/>
      <c r="AA14" s="226"/>
      <c r="AB14" s="229"/>
      <c r="AC14" s="226"/>
      <c r="AD14" s="226"/>
      <c r="AE14" s="229"/>
      <c r="AF14" s="232"/>
    </row>
    <row r="15" spans="1:32" ht="15" customHeight="1" x14ac:dyDescent="0.2">
      <c r="A15" s="424">
        <v>9</v>
      </c>
      <c r="B15" s="224" t="s">
        <v>13</v>
      </c>
      <c r="C15" s="228"/>
      <c r="D15" s="226"/>
      <c r="E15" s="226"/>
      <c r="F15" s="226"/>
      <c r="G15" s="226"/>
      <c r="H15" s="228"/>
      <c r="I15" s="226"/>
      <c r="J15" s="226"/>
      <c r="K15" s="228"/>
      <c r="L15" s="226"/>
      <c r="M15" s="226"/>
      <c r="N15" s="228"/>
      <c r="O15" s="226"/>
      <c r="P15" s="226"/>
      <c r="Q15" s="228"/>
      <c r="R15" s="226"/>
      <c r="S15" s="226"/>
      <c r="T15" s="229"/>
      <c r="U15" s="226"/>
      <c r="V15" s="226"/>
      <c r="W15" s="230"/>
      <c r="X15" s="229"/>
      <c r="Y15" s="226"/>
      <c r="Z15" s="229"/>
      <c r="AA15" s="226"/>
      <c r="AB15" s="229"/>
      <c r="AC15" s="226"/>
      <c r="AD15" s="226"/>
      <c r="AE15" s="229"/>
      <c r="AF15" s="232"/>
    </row>
    <row r="16" spans="1:32" ht="15" customHeight="1" x14ac:dyDescent="0.2">
      <c r="A16" s="425">
        <v>10</v>
      </c>
      <c r="B16" s="238" t="s">
        <v>14</v>
      </c>
      <c r="C16" s="242"/>
      <c r="D16" s="240"/>
      <c r="E16" s="240"/>
      <c r="F16" s="240"/>
      <c r="G16" s="240"/>
      <c r="H16" s="242"/>
      <c r="I16" s="240"/>
      <c r="J16" s="240"/>
      <c r="K16" s="242"/>
      <c r="L16" s="240"/>
      <c r="M16" s="240"/>
      <c r="N16" s="242"/>
      <c r="O16" s="240"/>
      <c r="P16" s="240"/>
      <c r="Q16" s="242"/>
      <c r="R16" s="240"/>
      <c r="S16" s="240"/>
      <c r="T16" s="243"/>
      <c r="U16" s="240"/>
      <c r="V16" s="240"/>
      <c r="W16" s="244"/>
      <c r="X16" s="243"/>
      <c r="Y16" s="240"/>
      <c r="Z16" s="243"/>
      <c r="AA16" s="240"/>
      <c r="AB16" s="243"/>
      <c r="AC16" s="246"/>
      <c r="AD16" s="240"/>
      <c r="AE16" s="247"/>
      <c r="AF16" s="247"/>
    </row>
    <row r="17" spans="1:32" ht="15" customHeight="1" x14ac:dyDescent="0.2">
      <c r="A17" s="423">
        <v>11</v>
      </c>
      <c r="B17" s="207" t="s">
        <v>15</v>
      </c>
      <c r="C17" s="211"/>
      <c r="D17" s="209"/>
      <c r="E17" s="209"/>
      <c r="F17" s="209"/>
      <c r="G17" s="209"/>
      <c r="H17" s="211"/>
      <c r="I17" s="209"/>
      <c r="J17" s="209"/>
      <c r="K17" s="211"/>
      <c r="L17" s="209"/>
      <c r="M17" s="209"/>
      <c r="N17" s="211"/>
      <c r="O17" s="209"/>
      <c r="P17" s="209"/>
      <c r="Q17" s="211"/>
      <c r="R17" s="209"/>
      <c r="S17" s="209"/>
      <c r="T17" s="212"/>
      <c r="U17" s="209"/>
      <c r="V17" s="209"/>
      <c r="W17" s="213"/>
      <c r="X17" s="212"/>
      <c r="Y17" s="209"/>
      <c r="Z17" s="212"/>
      <c r="AA17" s="209"/>
      <c r="AB17" s="212"/>
      <c r="AC17" s="209"/>
      <c r="AD17" s="209"/>
      <c r="AE17" s="212"/>
      <c r="AF17" s="214"/>
    </row>
    <row r="18" spans="1:32" ht="15" customHeight="1" x14ac:dyDescent="0.2">
      <c r="A18" s="424">
        <v>12</v>
      </c>
      <c r="B18" s="224" t="s">
        <v>16</v>
      </c>
      <c r="C18" s="228"/>
      <c r="D18" s="226"/>
      <c r="E18" s="226"/>
      <c r="F18" s="226"/>
      <c r="G18" s="226"/>
      <c r="H18" s="228"/>
      <c r="I18" s="226"/>
      <c r="J18" s="226"/>
      <c r="K18" s="228"/>
      <c r="L18" s="226"/>
      <c r="M18" s="226"/>
      <c r="N18" s="228"/>
      <c r="O18" s="226"/>
      <c r="P18" s="226"/>
      <c r="Q18" s="228"/>
      <c r="R18" s="226"/>
      <c r="S18" s="226"/>
      <c r="T18" s="229"/>
      <c r="U18" s="226"/>
      <c r="V18" s="226"/>
      <c r="W18" s="230"/>
      <c r="X18" s="229"/>
      <c r="Y18" s="226"/>
      <c r="Z18" s="229"/>
      <c r="AA18" s="226"/>
      <c r="AB18" s="229"/>
      <c r="AC18" s="226"/>
      <c r="AD18" s="226"/>
      <c r="AE18" s="229"/>
      <c r="AF18" s="232"/>
    </row>
    <row r="19" spans="1:32" ht="15" customHeight="1" x14ac:dyDescent="0.2">
      <c r="A19" s="424">
        <v>13</v>
      </c>
      <c r="B19" s="224" t="s">
        <v>17</v>
      </c>
      <c r="C19" s="228"/>
      <c r="D19" s="226"/>
      <c r="E19" s="226"/>
      <c r="F19" s="226"/>
      <c r="G19" s="226"/>
      <c r="H19" s="228"/>
      <c r="I19" s="226"/>
      <c r="J19" s="226"/>
      <c r="K19" s="228"/>
      <c r="L19" s="226"/>
      <c r="M19" s="226"/>
      <c r="N19" s="228"/>
      <c r="O19" s="226"/>
      <c r="P19" s="226"/>
      <c r="Q19" s="228"/>
      <c r="R19" s="226"/>
      <c r="S19" s="226"/>
      <c r="T19" s="229"/>
      <c r="U19" s="226"/>
      <c r="V19" s="226"/>
      <c r="W19" s="230"/>
      <c r="X19" s="229"/>
      <c r="Y19" s="226"/>
      <c r="Z19" s="229"/>
      <c r="AA19" s="226"/>
      <c r="AB19" s="229"/>
      <c r="AC19" s="226"/>
      <c r="AD19" s="226"/>
      <c r="AE19" s="229"/>
      <c r="AF19" s="232"/>
    </row>
    <row r="20" spans="1:32" ht="15" customHeight="1" x14ac:dyDescent="0.2">
      <c r="A20" s="424">
        <v>14</v>
      </c>
      <c r="B20" s="224" t="s">
        <v>18</v>
      </c>
      <c r="C20" s="228"/>
      <c r="D20" s="226"/>
      <c r="E20" s="226"/>
      <c r="F20" s="226"/>
      <c r="G20" s="226"/>
      <c r="H20" s="228"/>
      <c r="I20" s="226"/>
      <c r="J20" s="226"/>
      <c r="K20" s="228"/>
      <c r="L20" s="226"/>
      <c r="M20" s="226"/>
      <c r="N20" s="228"/>
      <c r="O20" s="226"/>
      <c r="P20" s="226"/>
      <c r="Q20" s="228"/>
      <c r="R20" s="226"/>
      <c r="S20" s="226"/>
      <c r="T20" s="229"/>
      <c r="U20" s="226"/>
      <c r="V20" s="226"/>
      <c r="W20" s="230"/>
      <c r="X20" s="229"/>
      <c r="Y20" s="226"/>
      <c r="Z20" s="229"/>
      <c r="AA20" s="226"/>
      <c r="AB20" s="229"/>
      <c r="AC20" s="226"/>
      <c r="AD20" s="226"/>
      <c r="AE20" s="229"/>
      <c r="AF20" s="232"/>
    </row>
    <row r="21" spans="1:32" ht="15" customHeight="1" x14ac:dyDescent="0.2">
      <c r="A21" s="425">
        <v>15</v>
      </c>
      <c r="B21" s="238" t="s">
        <v>19</v>
      </c>
      <c r="C21" s="242"/>
      <c r="D21" s="240"/>
      <c r="E21" s="240"/>
      <c r="F21" s="240"/>
      <c r="G21" s="240"/>
      <c r="H21" s="242"/>
      <c r="I21" s="240"/>
      <c r="J21" s="240"/>
      <c r="K21" s="242"/>
      <c r="L21" s="240"/>
      <c r="M21" s="240"/>
      <c r="N21" s="242"/>
      <c r="O21" s="240"/>
      <c r="P21" s="240"/>
      <c r="Q21" s="242"/>
      <c r="R21" s="240"/>
      <c r="S21" s="240"/>
      <c r="T21" s="243"/>
      <c r="U21" s="240"/>
      <c r="V21" s="240"/>
      <c r="W21" s="244"/>
      <c r="X21" s="243"/>
      <c r="Y21" s="240"/>
      <c r="Z21" s="243"/>
      <c r="AA21" s="240"/>
      <c r="AB21" s="243"/>
      <c r="AC21" s="246"/>
      <c r="AD21" s="240"/>
      <c r="AE21" s="247"/>
      <c r="AF21" s="247"/>
    </row>
    <row r="22" spans="1:32" ht="15" customHeight="1" x14ac:dyDescent="0.2">
      <c r="A22" s="423">
        <v>16</v>
      </c>
      <c r="B22" s="207" t="s">
        <v>20</v>
      </c>
      <c r="C22" s="211"/>
      <c r="D22" s="209"/>
      <c r="E22" s="209"/>
      <c r="F22" s="209"/>
      <c r="G22" s="209"/>
      <c r="H22" s="211"/>
      <c r="I22" s="209"/>
      <c r="J22" s="209"/>
      <c r="K22" s="211"/>
      <c r="L22" s="209"/>
      <c r="M22" s="209"/>
      <c r="N22" s="211"/>
      <c r="O22" s="209"/>
      <c r="P22" s="209"/>
      <c r="Q22" s="211"/>
      <c r="R22" s="209"/>
      <c r="S22" s="209"/>
      <c r="T22" s="212"/>
      <c r="U22" s="209"/>
      <c r="V22" s="209"/>
      <c r="W22" s="213"/>
      <c r="X22" s="212"/>
      <c r="Y22" s="209"/>
      <c r="Z22" s="212"/>
      <c r="AA22" s="209"/>
      <c r="AB22" s="212"/>
      <c r="AC22" s="209"/>
      <c r="AD22" s="209"/>
      <c r="AE22" s="212"/>
      <c r="AF22" s="214"/>
    </row>
    <row r="23" spans="1:32" ht="15" customHeight="1" x14ac:dyDescent="0.2">
      <c r="A23" s="424">
        <v>17</v>
      </c>
      <c r="B23" s="224" t="s">
        <v>21</v>
      </c>
      <c r="C23" s="228"/>
      <c r="D23" s="226"/>
      <c r="E23" s="226"/>
      <c r="F23" s="226"/>
      <c r="G23" s="226"/>
      <c r="H23" s="228"/>
      <c r="I23" s="226"/>
      <c r="J23" s="226"/>
      <c r="K23" s="228"/>
      <c r="L23" s="226"/>
      <c r="M23" s="226"/>
      <c r="N23" s="228"/>
      <c r="O23" s="226"/>
      <c r="P23" s="226"/>
      <c r="Q23" s="228"/>
      <c r="R23" s="226"/>
      <c r="S23" s="226"/>
      <c r="T23" s="229"/>
      <c r="U23" s="226"/>
      <c r="V23" s="226"/>
      <c r="W23" s="230"/>
      <c r="X23" s="229"/>
      <c r="Y23" s="226"/>
      <c r="Z23" s="229"/>
      <c r="AA23" s="226"/>
      <c r="AB23" s="229"/>
      <c r="AC23" s="226"/>
      <c r="AD23" s="226"/>
      <c r="AE23" s="229"/>
      <c r="AF23" s="232"/>
    </row>
    <row r="24" spans="1:32" ht="15" customHeight="1" x14ac:dyDescent="0.2">
      <c r="A24" s="424">
        <v>18</v>
      </c>
      <c r="B24" s="224" t="s">
        <v>22</v>
      </c>
      <c r="C24" s="228"/>
      <c r="D24" s="226"/>
      <c r="E24" s="226"/>
      <c r="F24" s="226"/>
      <c r="G24" s="226"/>
      <c r="H24" s="228"/>
      <c r="I24" s="226"/>
      <c r="J24" s="226"/>
      <c r="K24" s="228"/>
      <c r="L24" s="226"/>
      <c r="M24" s="226"/>
      <c r="N24" s="228"/>
      <c r="O24" s="226"/>
      <c r="P24" s="226"/>
      <c r="Q24" s="228"/>
      <c r="R24" s="226"/>
      <c r="S24" s="226"/>
      <c r="T24" s="229"/>
      <c r="U24" s="226"/>
      <c r="V24" s="226"/>
      <c r="W24" s="230"/>
      <c r="X24" s="229"/>
      <c r="Y24" s="226"/>
      <c r="Z24" s="229"/>
      <c r="AA24" s="226"/>
      <c r="AB24" s="229"/>
      <c r="AC24" s="226"/>
      <c r="AD24" s="226"/>
      <c r="AE24" s="229"/>
      <c r="AF24" s="232"/>
    </row>
    <row r="25" spans="1:32" ht="15" customHeight="1" x14ac:dyDescent="0.2">
      <c r="A25" s="424">
        <v>19</v>
      </c>
      <c r="B25" s="224" t="s">
        <v>23</v>
      </c>
      <c r="C25" s="228"/>
      <c r="D25" s="226"/>
      <c r="E25" s="226"/>
      <c r="F25" s="226"/>
      <c r="G25" s="226"/>
      <c r="H25" s="228"/>
      <c r="I25" s="226"/>
      <c r="J25" s="226"/>
      <c r="K25" s="228"/>
      <c r="L25" s="226"/>
      <c r="M25" s="226"/>
      <c r="N25" s="228"/>
      <c r="O25" s="226"/>
      <c r="P25" s="226"/>
      <c r="Q25" s="228"/>
      <c r="R25" s="226"/>
      <c r="S25" s="226"/>
      <c r="T25" s="229"/>
      <c r="U25" s="226"/>
      <c r="V25" s="226"/>
      <c r="W25" s="230"/>
      <c r="X25" s="229"/>
      <c r="Y25" s="226"/>
      <c r="Z25" s="229"/>
      <c r="AA25" s="226"/>
      <c r="AB25" s="229"/>
      <c r="AC25" s="226"/>
      <c r="AD25" s="226"/>
      <c r="AE25" s="229"/>
      <c r="AF25" s="232"/>
    </row>
    <row r="26" spans="1:32" ht="15" customHeight="1" x14ac:dyDescent="0.2">
      <c r="A26" s="425">
        <v>20</v>
      </c>
      <c r="B26" s="238" t="s">
        <v>24</v>
      </c>
      <c r="C26" s="242"/>
      <c r="D26" s="240"/>
      <c r="E26" s="240"/>
      <c r="F26" s="240"/>
      <c r="G26" s="240"/>
      <c r="H26" s="242"/>
      <c r="I26" s="240"/>
      <c r="J26" s="240"/>
      <c r="K26" s="242"/>
      <c r="L26" s="240"/>
      <c r="M26" s="240"/>
      <c r="N26" s="242"/>
      <c r="O26" s="240"/>
      <c r="P26" s="240"/>
      <c r="Q26" s="242"/>
      <c r="R26" s="240"/>
      <c r="S26" s="240"/>
      <c r="T26" s="243"/>
      <c r="U26" s="240"/>
      <c r="V26" s="240"/>
      <c r="W26" s="244"/>
      <c r="X26" s="243"/>
      <c r="Y26" s="240"/>
      <c r="Z26" s="243"/>
      <c r="AA26" s="240"/>
      <c r="AB26" s="243"/>
      <c r="AC26" s="246"/>
      <c r="AD26" s="240"/>
      <c r="AE26" s="247"/>
      <c r="AF26" s="247"/>
    </row>
    <row r="27" spans="1:32" ht="15" customHeight="1" x14ac:dyDescent="0.2">
      <c r="A27" s="423">
        <v>21</v>
      </c>
      <c r="B27" s="207" t="s">
        <v>25</v>
      </c>
      <c r="C27" s="211"/>
      <c r="D27" s="209"/>
      <c r="E27" s="209"/>
      <c r="F27" s="209"/>
      <c r="G27" s="209"/>
      <c r="H27" s="211"/>
      <c r="I27" s="209"/>
      <c r="J27" s="209"/>
      <c r="K27" s="211"/>
      <c r="L27" s="209"/>
      <c r="M27" s="209"/>
      <c r="N27" s="211"/>
      <c r="O27" s="209"/>
      <c r="P27" s="209"/>
      <c r="Q27" s="211"/>
      <c r="R27" s="209"/>
      <c r="S27" s="209"/>
      <c r="T27" s="212"/>
      <c r="U27" s="209"/>
      <c r="V27" s="209"/>
      <c r="W27" s="213"/>
      <c r="X27" s="212"/>
      <c r="Y27" s="209"/>
      <c r="Z27" s="212"/>
      <c r="AA27" s="209"/>
      <c r="AB27" s="212"/>
      <c r="AC27" s="209"/>
      <c r="AD27" s="209"/>
      <c r="AE27" s="212"/>
      <c r="AF27" s="214"/>
    </row>
    <row r="28" spans="1:32" ht="15" customHeight="1" x14ac:dyDescent="0.2">
      <c r="A28" s="424">
        <v>22</v>
      </c>
      <c r="B28" s="224" t="s">
        <v>26</v>
      </c>
      <c r="C28" s="228"/>
      <c r="D28" s="226"/>
      <c r="E28" s="226"/>
      <c r="F28" s="226"/>
      <c r="G28" s="226"/>
      <c r="H28" s="228"/>
      <c r="I28" s="226"/>
      <c r="J28" s="226"/>
      <c r="K28" s="228"/>
      <c r="L28" s="226"/>
      <c r="M28" s="226"/>
      <c r="N28" s="228"/>
      <c r="O28" s="226"/>
      <c r="P28" s="226"/>
      <c r="Q28" s="228"/>
      <c r="R28" s="226"/>
      <c r="S28" s="226"/>
      <c r="T28" s="229"/>
      <c r="U28" s="226"/>
      <c r="V28" s="226"/>
      <c r="W28" s="230"/>
      <c r="X28" s="229"/>
      <c r="Y28" s="226"/>
      <c r="Z28" s="229"/>
      <c r="AA28" s="226"/>
      <c r="AB28" s="229"/>
      <c r="AC28" s="226"/>
      <c r="AD28" s="226"/>
      <c r="AE28" s="229"/>
      <c r="AF28" s="232"/>
    </row>
    <row r="29" spans="1:32" ht="15" customHeight="1" x14ac:dyDescent="0.2">
      <c r="A29" s="424">
        <v>23</v>
      </c>
      <c r="B29" s="224" t="s">
        <v>27</v>
      </c>
      <c r="C29" s="228"/>
      <c r="D29" s="226"/>
      <c r="E29" s="226"/>
      <c r="F29" s="226"/>
      <c r="G29" s="226"/>
      <c r="H29" s="228"/>
      <c r="I29" s="226"/>
      <c r="J29" s="226"/>
      <c r="K29" s="228"/>
      <c r="L29" s="226"/>
      <c r="M29" s="226"/>
      <c r="N29" s="228"/>
      <c r="O29" s="226"/>
      <c r="P29" s="226"/>
      <c r="Q29" s="228"/>
      <c r="R29" s="226"/>
      <c r="S29" s="226"/>
      <c r="T29" s="229"/>
      <c r="U29" s="226"/>
      <c r="V29" s="226"/>
      <c r="W29" s="230"/>
      <c r="X29" s="229"/>
      <c r="Y29" s="226"/>
      <c r="Z29" s="229"/>
      <c r="AA29" s="226"/>
      <c r="AB29" s="229"/>
      <c r="AC29" s="226"/>
      <c r="AD29" s="226"/>
      <c r="AE29" s="229"/>
      <c r="AF29" s="232"/>
    </row>
    <row r="30" spans="1:32" ht="15" customHeight="1" x14ac:dyDescent="0.2">
      <c r="A30" s="424">
        <v>24</v>
      </c>
      <c r="B30" s="224" t="s">
        <v>28</v>
      </c>
      <c r="C30" s="228"/>
      <c r="D30" s="226"/>
      <c r="E30" s="226"/>
      <c r="F30" s="226"/>
      <c r="G30" s="226"/>
      <c r="H30" s="228"/>
      <c r="I30" s="226"/>
      <c r="J30" s="226"/>
      <c r="K30" s="228"/>
      <c r="L30" s="226"/>
      <c r="M30" s="226"/>
      <c r="N30" s="228"/>
      <c r="O30" s="226"/>
      <c r="P30" s="226"/>
      <c r="Q30" s="228"/>
      <c r="R30" s="226"/>
      <c r="S30" s="226"/>
      <c r="T30" s="229"/>
      <c r="U30" s="226"/>
      <c r="V30" s="226"/>
      <c r="W30" s="230"/>
      <c r="X30" s="229"/>
      <c r="Y30" s="226"/>
      <c r="Z30" s="229"/>
      <c r="AA30" s="226"/>
      <c r="AB30" s="229"/>
      <c r="AC30" s="226"/>
      <c r="AD30" s="226"/>
      <c r="AE30" s="229"/>
      <c r="AF30" s="232"/>
    </row>
    <row r="31" spans="1:32" ht="15" customHeight="1" x14ac:dyDescent="0.2">
      <c r="A31" s="425">
        <v>25</v>
      </c>
      <c r="B31" s="238" t="s">
        <v>29</v>
      </c>
      <c r="C31" s="242"/>
      <c r="D31" s="240"/>
      <c r="E31" s="240"/>
      <c r="F31" s="240"/>
      <c r="G31" s="240"/>
      <c r="H31" s="242"/>
      <c r="I31" s="240"/>
      <c r="J31" s="240"/>
      <c r="K31" s="242"/>
      <c r="L31" s="240"/>
      <c r="M31" s="240"/>
      <c r="N31" s="242"/>
      <c r="O31" s="240"/>
      <c r="P31" s="240"/>
      <c r="Q31" s="242"/>
      <c r="R31" s="240"/>
      <c r="S31" s="240"/>
      <c r="T31" s="243"/>
      <c r="U31" s="240"/>
      <c r="V31" s="240"/>
      <c r="W31" s="244"/>
      <c r="X31" s="243"/>
      <c r="Y31" s="240"/>
      <c r="Z31" s="243"/>
      <c r="AA31" s="240"/>
      <c r="AB31" s="243"/>
      <c r="AC31" s="246"/>
      <c r="AD31" s="240"/>
      <c r="AE31" s="247"/>
      <c r="AF31" s="247"/>
    </row>
    <row r="32" spans="1:32" ht="15" customHeight="1" x14ac:dyDescent="0.2">
      <c r="A32" s="423">
        <v>26</v>
      </c>
      <c r="B32" s="207" t="s">
        <v>30</v>
      </c>
      <c r="C32" s="211"/>
      <c r="D32" s="209"/>
      <c r="E32" s="209"/>
      <c r="F32" s="209"/>
      <c r="G32" s="209"/>
      <c r="H32" s="211"/>
      <c r="I32" s="209"/>
      <c r="J32" s="209"/>
      <c r="K32" s="211"/>
      <c r="L32" s="209"/>
      <c r="M32" s="209"/>
      <c r="N32" s="211"/>
      <c r="O32" s="209"/>
      <c r="P32" s="209"/>
      <c r="Q32" s="211"/>
      <c r="R32" s="209"/>
      <c r="S32" s="209"/>
      <c r="T32" s="212"/>
      <c r="U32" s="209"/>
      <c r="V32" s="209"/>
      <c r="W32" s="213"/>
      <c r="X32" s="212"/>
      <c r="Y32" s="209"/>
      <c r="Z32" s="212"/>
      <c r="AA32" s="209"/>
      <c r="AB32" s="212"/>
      <c r="AC32" s="209"/>
      <c r="AD32" s="209"/>
      <c r="AE32" s="212"/>
      <c r="AF32" s="214"/>
    </row>
    <row r="33" spans="1:32" ht="15" customHeight="1" x14ac:dyDescent="0.2">
      <c r="A33" s="424">
        <v>27</v>
      </c>
      <c r="B33" s="224" t="s">
        <v>31</v>
      </c>
      <c r="C33" s="228"/>
      <c r="D33" s="226"/>
      <c r="E33" s="226"/>
      <c r="F33" s="226"/>
      <c r="G33" s="226"/>
      <c r="H33" s="228"/>
      <c r="I33" s="226"/>
      <c r="J33" s="226"/>
      <c r="K33" s="228"/>
      <c r="L33" s="226"/>
      <c r="M33" s="226"/>
      <c r="N33" s="228"/>
      <c r="O33" s="226"/>
      <c r="P33" s="226"/>
      <c r="Q33" s="228"/>
      <c r="R33" s="226"/>
      <c r="S33" s="226"/>
      <c r="T33" s="229"/>
      <c r="U33" s="226"/>
      <c r="V33" s="226"/>
      <c r="W33" s="230"/>
      <c r="X33" s="229"/>
      <c r="Y33" s="226"/>
      <c r="Z33" s="229"/>
      <c r="AA33" s="226"/>
      <c r="AB33" s="229"/>
      <c r="AC33" s="226"/>
      <c r="AD33" s="226"/>
      <c r="AE33" s="229"/>
      <c r="AF33" s="232"/>
    </row>
    <row r="34" spans="1:32" ht="15" customHeight="1" x14ac:dyDescent="0.2">
      <c r="A34" s="424">
        <v>28</v>
      </c>
      <c r="B34" s="224" t="s">
        <v>32</v>
      </c>
      <c r="C34" s="228"/>
      <c r="D34" s="226"/>
      <c r="E34" s="226"/>
      <c r="F34" s="226"/>
      <c r="G34" s="226"/>
      <c r="H34" s="228"/>
      <c r="I34" s="226"/>
      <c r="J34" s="226"/>
      <c r="K34" s="228"/>
      <c r="L34" s="226"/>
      <c r="M34" s="226"/>
      <c r="N34" s="228"/>
      <c r="O34" s="226"/>
      <c r="P34" s="226"/>
      <c r="Q34" s="228"/>
      <c r="R34" s="226"/>
      <c r="S34" s="226"/>
      <c r="T34" s="229"/>
      <c r="U34" s="226"/>
      <c r="V34" s="226"/>
      <c r="W34" s="230"/>
      <c r="X34" s="229"/>
      <c r="Y34" s="226"/>
      <c r="Z34" s="229"/>
      <c r="AA34" s="226"/>
      <c r="AB34" s="229"/>
      <c r="AC34" s="226"/>
      <c r="AD34" s="226"/>
      <c r="AE34" s="229"/>
      <c r="AF34" s="232"/>
    </row>
    <row r="35" spans="1:32" ht="15" customHeight="1" x14ac:dyDescent="0.2">
      <c r="A35" s="424">
        <v>29</v>
      </c>
      <c r="B35" s="224" t="s">
        <v>33</v>
      </c>
      <c r="C35" s="228"/>
      <c r="D35" s="226"/>
      <c r="E35" s="226"/>
      <c r="F35" s="226"/>
      <c r="G35" s="226"/>
      <c r="H35" s="228"/>
      <c r="I35" s="226"/>
      <c r="J35" s="226"/>
      <c r="K35" s="228"/>
      <c r="L35" s="226"/>
      <c r="M35" s="226"/>
      <c r="N35" s="228"/>
      <c r="O35" s="226"/>
      <c r="P35" s="226"/>
      <c r="Q35" s="228"/>
      <c r="R35" s="226"/>
      <c r="S35" s="226"/>
      <c r="T35" s="229"/>
      <c r="U35" s="226"/>
      <c r="V35" s="226"/>
      <c r="W35" s="230"/>
      <c r="X35" s="229"/>
      <c r="Y35" s="226"/>
      <c r="Z35" s="229"/>
      <c r="AA35" s="226"/>
      <c r="AB35" s="229"/>
      <c r="AC35" s="226"/>
      <c r="AD35" s="226"/>
      <c r="AE35" s="229"/>
      <c r="AF35" s="232"/>
    </row>
    <row r="36" spans="1:32" ht="15" customHeight="1" x14ac:dyDescent="0.2">
      <c r="A36" s="425">
        <v>30</v>
      </c>
      <c r="B36" s="238" t="s">
        <v>34</v>
      </c>
      <c r="C36" s="242"/>
      <c r="D36" s="240"/>
      <c r="E36" s="240"/>
      <c r="F36" s="240"/>
      <c r="G36" s="240"/>
      <c r="H36" s="242"/>
      <c r="I36" s="240"/>
      <c r="J36" s="240"/>
      <c r="K36" s="242"/>
      <c r="L36" s="240"/>
      <c r="M36" s="240"/>
      <c r="N36" s="242"/>
      <c r="O36" s="240"/>
      <c r="P36" s="240"/>
      <c r="Q36" s="242"/>
      <c r="R36" s="240"/>
      <c r="S36" s="240"/>
      <c r="T36" s="243"/>
      <c r="U36" s="240"/>
      <c r="V36" s="240"/>
      <c r="W36" s="244"/>
      <c r="X36" s="243"/>
      <c r="Y36" s="240"/>
      <c r="Z36" s="243"/>
      <c r="AA36" s="240"/>
      <c r="AB36" s="243"/>
      <c r="AC36" s="246"/>
      <c r="AD36" s="240"/>
      <c r="AE36" s="247"/>
      <c r="AF36" s="247"/>
    </row>
    <row r="37" spans="1:32" ht="15" customHeight="1" x14ac:dyDescent="0.2">
      <c r="A37" s="423">
        <v>31</v>
      </c>
      <c r="B37" s="207" t="s">
        <v>35</v>
      </c>
      <c r="C37" s="211"/>
      <c r="D37" s="209"/>
      <c r="E37" s="209"/>
      <c r="F37" s="209"/>
      <c r="G37" s="209"/>
      <c r="H37" s="211"/>
      <c r="I37" s="209"/>
      <c r="J37" s="209"/>
      <c r="K37" s="211"/>
      <c r="L37" s="209"/>
      <c r="M37" s="209"/>
      <c r="N37" s="211"/>
      <c r="O37" s="209"/>
      <c r="P37" s="209"/>
      <c r="Q37" s="211"/>
      <c r="R37" s="209"/>
      <c r="S37" s="209"/>
      <c r="T37" s="212"/>
      <c r="U37" s="209"/>
      <c r="V37" s="209"/>
      <c r="W37" s="213"/>
      <c r="X37" s="212"/>
      <c r="Y37" s="209"/>
      <c r="Z37" s="212"/>
      <c r="AA37" s="209"/>
      <c r="AB37" s="212"/>
      <c r="AC37" s="209"/>
      <c r="AD37" s="209"/>
      <c r="AE37" s="212"/>
      <c r="AF37" s="214"/>
    </row>
    <row r="38" spans="1:32" ht="15" customHeight="1" x14ac:dyDescent="0.2">
      <c r="A38" s="424">
        <v>32</v>
      </c>
      <c r="B38" s="224" t="s">
        <v>36</v>
      </c>
      <c r="C38" s="228"/>
      <c r="D38" s="226"/>
      <c r="E38" s="226"/>
      <c r="F38" s="226"/>
      <c r="G38" s="226"/>
      <c r="H38" s="228"/>
      <c r="I38" s="226"/>
      <c r="J38" s="226"/>
      <c r="K38" s="228"/>
      <c r="L38" s="226"/>
      <c r="M38" s="226"/>
      <c r="N38" s="228"/>
      <c r="O38" s="226"/>
      <c r="P38" s="226"/>
      <c r="Q38" s="228"/>
      <c r="R38" s="226"/>
      <c r="S38" s="226"/>
      <c r="T38" s="229"/>
      <c r="U38" s="226"/>
      <c r="V38" s="226"/>
      <c r="W38" s="230"/>
      <c r="X38" s="229"/>
      <c r="Y38" s="226"/>
      <c r="Z38" s="229"/>
      <c r="AA38" s="226"/>
      <c r="AB38" s="229"/>
      <c r="AC38" s="226"/>
      <c r="AD38" s="226"/>
      <c r="AE38" s="229"/>
      <c r="AF38" s="232"/>
    </row>
    <row r="39" spans="1:32" ht="15" customHeight="1" x14ac:dyDescent="0.2">
      <c r="A39" s="424">
        <v>33</v>
      </c>
      <c r="B39" s="224" t="s">
        <v>37</v>
      </c>
      <c r="C39" s="228"/>
      <c r="D39" s="226"/>
      <c r="E39" s="226"/>
      <c r="F39" s="226"/>
      <c r="G39" s="226"/>
      <c r="H39" s="228"/>
      <c r="I39" s="226"/>
      <c r="J39" s="226"/>
      <c r="K39" s="228"/>
      <c r="L39" s="226"/>
      <c r="M39" s="226"/>
      <c r="N39" s="228"/>
      <c r="O39" s="226"/>
      <c r="P39" s="226"/>
      <c r="Q39" s="228"/>
      <c r="R39" s="226"/>
      <c r="S39" s="226"/>
      <c r="T39" s="229"/>
      <c r="U39" s="226"/>
      <c r="V39" s="226"/>
      <c r="W39" s="230"/>
      <c r="X39" s="229"/>
      <c r="Y39" s="226"/>
      <c r="Z39" s="229"/>
      <c r="AA39" s="226"/>
      <c r="AB39" s="229"/>
      <c r="AC39" s="226"/>
      <c r="AD39" s="226"/>
      <c r="AE39" s="229"/>
      <c r="AF39" s="232"/>
    </row>
    <row r="40" spans="1:32" ht="15" customHeight="1" x14ac:dyDescent="0.2">
      <c r="A40" s="424">
        <v>34</v>
      </c>
      <c r="B40" s="224" t="s">
        <v>38</v>
      </c>
      <c r="C40" s="228"/>
      <c r="D40" s="226"/>
      <c r="E40" s="226"/>
      <c r="F40" s="226"/>
      <c r="G40" s="226"/>
      <c r="H40" s="228"/>
      <c r="I40" s="226"/>
      <c r="J40" s="226"/>
      <c r="K40" s="228"/>
      <c r="L40" s="226"/>
      <c r="M40" s="226"/>
      <c r="N40" s="228"/>
      <c r="O40" s="226"/>
      <c r="P40" s="226"/>
      <c r="Q40" s="228"/>
      <c r="R40" s="226"/>
      <c r="S40" s="226"/>
      <c r="T40" s="229"/>
      <c r="U40" s="226"/>
      <c r="V40" s="226"/>
      <c r="W40" s="230"/>
      <c r="X40" s="229"/>
      <c r="Y40" s="226"/>
      <c r="Z40" s="229"/>
      <c r="AA40" s="226"/>
      <c r="AB40" s="229"/>
      <c r="AC40" s="226"/>
      <c r="AD40" s="226"/>
      <c r="AE40" s="229"/>
      <c r="AF40" s="232"/>
    </row>
    <row r="41" spans="1:32" ht="15" customHeight="1" x14ac:dyDescent="0.2">
      <c r="A41" s="425">
        <v>35</v>
      </c>
      <c r="B41" s="238" t="s">
        <v>39</v>
      </c>
      <c r="C41" s="242"/>
      <c r="D41" s="240"/>
      <c r="E41" s="240"/>
      <c r="F41" s="240"/>
      <c r="G41" s="240"/>
      <c r="H41" s="242"/>
      <c r="I41" s="240"/>
      <c r="J41" s="240"/>
      <c r="K41" s="242"/>
      <c r="L41" s="240"/>
      <c r="M41" s="240"/>
      <c r="N41" s="242"/>
      <c r="O41" s="240"/>
      <c r="P41" s="240"/>
      <c r="Q41" s="242"/>
      <c r="R41" s="240"/>
      <c r="S41" s="240"/>
      <c r="T41" s="243"/>
      <c r="U41" s="240"/>
      <c r="V41" s="240"/>
      <c r="W41" s="244"/>
      <c r="X41" s="243"/>
      <c r="Y41" s="240"/>
      <c r="Z41" s="243"/>
      <c r="AA41" s="240"/>
      <c r="AB41" s="243"/>
      <c r="AC41" s="246"/>
      <c r="AD41" s="240"/>
      <c r="AE41" s="247"/>
      <c r="AF41" s="247"/>
    </row>
    <row r="42" spans="1:32" ht="15" customHeight="1" x14ac:dyDescent="0.2">
      <c r="A42" s="423">
        <v>36</v>
      </c>
      <c r="B42" s="207" t="s">
        <v>432</v>
      </c>
      <c r="C42" s="211"/>
      <c r="D42" s="209"/>
      <c r="E42" s="209"/>
      <c r="F42" s="209"/>
      <c r="G42" s="209"/>
      <c r="H42" s="211"/>
      <c r="I42" s="209"/>
      <c r="J42" s="209"/>
      <c r="K42" s="211"/>
      <c r="L42" s="209"/>
      <c r="M42" s="209"/>
      <c r="N42" s="211"/>
      <c r="O42" s="209"/>
      <c r="P42" s="209"/>
      <c r="Q42" s="211"/>
      <c r="R42" s="209"/>
      <c r="S42" s="209"/>
      <c r="T42" s="212"/>
      <c r="U42" s="209"/>
      <c r="V42" s="209"/>
      <c r="W42" s="213"/>
      <c r="X42" s="212"/>
      <c r="Y42" s="209"/>
      <c r="Z42" s="212"/>
      <c r="AA42" s="209"/>
      <c r="AB42" s="212"/>
      <c r="AC42" s="209"/>
      <c r="AD42" s="209"/>
      <c r="AE42" s="212"/>
      <c r="AF42" s="214"/>
    </row>
    <row r="43" spans="1:32" ht="15" customHeight="1" x14ac:dyDescent="0.2">
      <c r="A43" s="424">
        <v>37</v>
      </c>
      <c r="B43" s="224" t="s">
        <v>41</v>
      </c>
      <c r="C43" s="228"/>
      <c r="D43" s="226"/>
      <c r="E43" s="226"/>
      <c r="F43" s="226"/>
      <c r="G43" s="226"/>
      <c r="H43" s="228"/>
      <c r="I43" s="226"/>
      <c r="J43" s="226"/>
      <c r="K43" s="228"/>
      <c r="L43" s="226"/>
      <c r="M43" s="226"/>
      <c r="N43" s="228"/>
      <c r="O43" s="226"/>
      <c r="P43" s="226"/>
      <c r="Q43" s="228"/>
      <c r="R43" s="226"/>
      <c r="S43" s="226"/>
      <c r="T43" s="229"/>
      <c r="U43" s="226"/>
      <c r="V43" s="226"/>
      <c r="W43" s="230"/>
      <c r="X43" s="229"/>
      <c r="Y43" s="226"/>
      <c r="Z43" s="229"/>
      <c r="AA43" s="226"/>
      <c r="AB43" s="229"/>
      <c r="AC43" s="226"/>
      <c r="AD43" s="226"/>
      <c r="AE43" s="229"/>
      <c r="AF43" s="232"/>
    </row>
    <row r="44" spans="1:32" ht="15" customHeight="1" x14ac:dyDescent="0.2">
      <c r="A44" s="424">
        <v>38</v>
      </c>
      <c r="B44" s="224" t="s">
        <v>42</v>
      </c>
      <c r="C44" s="228"/>
      <c r="D44" s="226"/>
      <c r="E44" s="226"/>
      <c r="F44" s="226"/>
      <c r="G44" s="226"/>
      <c r="H44" s="228"/>
      <c r="I44" s="226"/>
      <c r="J44" s="226"/>
      <c r="K44" s="228"/>
      <c r="L44" s="226"/>
      <c r="M44" s="226"/>
      <c r="N44" s="228"/>
      <c r="O44" s="226"/>
      <c r="P44" s="226"/>
      <c r="Q44" s="228"/>
      <c r="R44" s="226"/>
      <c r="S44" s="226"/>
      <c r="T44" s="229"/>
      <c r="U44" s="226"/>
      <c r="V44" s="226"/>
      <c r="W44" s="230"/>
      <c r="X44" s="229"/>
      <c r="Y44" s="226"/>
      <c r="Z44" s="229"/>
      <c r="AA44" s="226"/>
      <c r="AB44" s="229"/>
      <c r="AC44" s="226"/>
      <c r="AD44" s="226"/>
      <c r="AE44" s="229"/>
      <c r="AF44" s="232"/>
    </row>
    <row r="45" spans="1:32" ht="15" customHeight="1" x14ac:dyDescent="0.2">
      <c r="A45" s="424">
        <v>39</v>
      </c>
      <c r="B45" s="224" t="s">
        <v>43</v>
      </c>
      <c r="C45" s="228"/>
      <c r="D45" s="226"/>
      <c r="E45" s="226"/>
      <c r="F45" s="226"/>
      <c r="G45" s="226"/>
      <c r="H45" s="228"/>
      <c r="I45" s="226"/>
      <c r="J45" s="226"/>
      <c r="K45" s="228"/>
      <c r="L45" s="226"/>
      <c r="M45" s="226"/>
      <c r="N45" s="228"/>
      <c r="O45" s="226"/>
      <c r="P45" s="226"/>
      <c r="Q45" s="228"/>
      <c r="R45" s="226"/>
      <c r="S45" s="226"/>
      <c r="T45" s="229"/>
      <c r="U45" s="226"/>
      <c r="V45" s="226"/>
      <c r="W45" s="230"/>
      <c r="X45" s="229"/>
      <c r="Y45" s="226"/>
      <c r="Z45" s="229"/>
      <c r="AA45" s="226"/>
      <c r="AB45" s="229"/>
      <c r="AC45" s="226"/>
      <c r="AD45" s="226"/>
      <c r="AE45" s="229"/>
      <c r="AF45" s="232"/>
    </row>
    <row r="46" spans="1:32" ht="15" customHeight="1" x14ac:dyDescent="0.2">
      <c r="A46" s="425">
        <v>40</v>
      </c>
      <c r="B46" s="238" t="s">
        <v>44</v>
      </c>
      <c r="C46" s="242"/>
      <c r="D46" s="240"/>
      <c r="E46" s="240"/>
      <c r="F46" s="240"/>
      <c r="G46" s="240"/>
      <c r="H46" s="242"/>
      <c r="I46" s="240"/>
      <c r="J46" s="240"/>
      <c r="K46" s="242"/>
      <c r="L46" s="240"/>
      <c r="M46" s="240"/>
      <c r="N46" s="242"/>
      <c r="O46" s="240"/>
      <c r="P46" s="240"/>
      <c r="Q46" s="242"/>
      <c r="R46" s="240"/>
      <c r="S46" s="240"/>
      <c r="T46" s="243"/>
      <c r="U46" s="240"/>
      <c r="V46" s="240"/>
      <c r="W46" s="244"/>
      <c r="X46" s="243"/>
      <c r="Y46" s="240"/>
      <c r="Z46" s="243"/>
      <c r="AA46" s="240"/>
      <c r="AB46" s="243"/>
      <c r="AC46" s="246"/>
      <c r="AD46" s="240"/>
      <c r="AE46" s="247"/>
      <c r="AF46" s="247"/>
    </row>
    <row r="47" spans="1:32" ht="15" customHeight="1" x14ac:dyDescent="0.2">
      <c r="A47" s="423">
        <v>41</v>
      </c>
      <c r="B47" s="207" t="s">
        <v>45</v>
      </c>
      <c r="C47" s="211"/>
      <c r="D47" s="209"/>
      <c r="E47" s="209"/>
      <c r="F47" s="209"/>
      <c r="G47" s="209"/>
      <c r="H47" s="211"/>
      <c r="I47" s="209"/>
      <c r="J47" s="209"/>
      <c r="K47" s="211"/>
      <c r="L47" s="209"/>
      <c r="M47" s="209"/>
      <c r="N47" s="211"/>
      <c r="O47" s="209"/>
      <c r="P47" s="209"/>
      <c r="Q47" s="211"/>
      <c r="R47" s="209"/>
      <c r="S47" s="209"/>
      <c r="T47" s="212"/>
      <c r="U47" s="209"/>
      <c r="V47" s="209"/>
      <c r="W47" s="213"/>
      <c r="X47" s="212"/>
      <c r="Y47" s="209"/>
      <c r="Z47" s="212"/>
      <c r="AA47" s="209"/>
      <c r="AB47" s="212"/>
      <c r="AC47" s="209"/>
      <c r="AD47" s="209"/>
      <c r="AE47" s="212"/>
      <c r="AF47" s="214"/>
    </row>
    <row r="48" spans="1:32" ht="15" customHeight="1" x14ac:dyDescent="0.2">
      <c r="A48" s="424">
        <v>42</v>
      </c>
      <c r="B48" s="224" t="s">
        <v>46</v>
      </c>
      <c r="C48" s="228"/>
      <c r="D48" s="226"/>
      <c r="E48" s="226"/>
      <c r="F48" s="226"/>
      <c r="G48" s="226"/>
      <c r="H48" s="228"/>
      <c r="I48" s="226"/>
      <c r="J48" s="226"/>
      <c r="K48" s="228"/>
      <c r="L48" s="226"/>
      <c r="M48" s="226"/>
      <c r="N48" s="228"/>
      <c r="O48" s="226"/>
      <c r="P48" s="226"/>
      <c r="Q48" s="228"/>
      <c r="R48" s="226"/>
      <c r="S48" s="226"/>
      <c r="T48" s="229"/>
      <c r="U48" s="226"/>
      <c r="V48" s="226"/>
      <c r="W48" s="230"/>
      <c r="X48" s="229"/>
      <c r="Y48" s="226"/>
      <c r="Z48" s="229"/>
      <c r="AA48" s="226"/>
      <c r="AB48" s="229"/>
      <c r="AC48" s="226"/>
      <c r="AD48" s="226"/>
      <c r="AE48" s="229"/>
      <c r="AF48" s="232"/>
    </row>
    <row r="49" spans="1:32" ht="15" customHeight="1" x14ac:dyDescent="0.2">
      <c r="A49" s="424">
        <v>43</v>
      </c>
      <c r="B49" s="224" t="s">
        <v>47</v>
      </c>
      <c r="C49" s="228"/>
      <c r="D49" s="226"/>
      <c r="E49" s="226"/>
      <c r="F49" s="226"/>
      <c r="G49" s="226"/>
      <c r="H49" s="228"/>
      <c r="I49" s="226"/>
      <c r="J49" s="226"/>
      <c r="K49" s="228"/>
      <c r="L49" s="226"/>
      <c r="M49" s="226"/>
      <c r="N49" s="228"/>
      <c r="O49" s="226"/>
      <c r="P49" s="226"/>
      <c r="Q49" s="228"/>
      <c r="R49" s="226"/>
      <c r="S49" s="226"/>
      <c r="T49" s="229"/>
      <c r="U49" s="226"/>
      <c r="V49" s="226"/>
      <c r="W49" s="230"/>
      <c r="X49" s="229"/>
      <c r="Y49" s="226"/>
      <c r="Z49" s="229"/>
      <c r="AA49" s="226"/>
      <c r="AB49" s="229"/>
      <c r="AC49" s="226"/>
      <c r="AD49" s="226"/>
      <c r="AE49" s="229"/>
      <c r="AF49" s="232"/>
    </row>
    <row r="50" spans="1:32" ht="15" customHeight="1" x14ac:dyDescent="0.2">
      <c r="A50" s="424">
        <v>44</v>
      </c>
      <c r="B50" s="224" t="s">
        <v>48</v>
      </c>
      <c r="C50" s="228"/>
      <c r="D50" s="226"/>
      <c r="E50" s="226"/>
      <c r="F50" s="226"/>
      <c r="G50" s="226"/>
      <c r="H50" s="228"/>
      <c r="I50" s="226"/>
      <c r="J50" s="226"/>
      <c r="K50" s="228"/>
      <c r="L50" s="226"/>
      <c r="M50" s="226"/>
      <c r="N50" s="228"/>
      <c r="O50" s="226"/>
      <c r="P50" s="226"/>
      <c r="Q50" s="228"/>
      <c r="R50" s="226"/>
      <c r="S50" s="226"/>
      <c r="T50" s="229"/>
      <c r="U50" s="226"/>
      <c r="V50" s="226"/>
      <c r="W50" s="230"/>
      <c r="X50" s="229"/>
      <c r="Y50" s="226"/>
      <c r="Z50" s="229"/>
      <c r="AA50" s="226"/>
      <c r="AB50" s="229"/>
      <c r="AC50" s="226"/>
      <c r="AD50" s="226"/>
      <c r="AE50" s="229"/>
      <c r="AF50" s="232"/>
    </row>
    <row r="51" spans="1:32" ht="15" customHeight="1" x14ac:dyDescent="0.2">
      <c r="A51" s="425">
        <v>45</v>
      </c>
      <c r="B51" s="238" t="s">
        <v>49</v>
      </c>
      <c r="C51" s="242"/>
      <c r="D51" s="240"/>
      <c r="E51" s="240"/>
      <c r="F51" s="240"/>
      <c r="G51" s="240"/>
      <c r="H51" s="242"/>
      <c r="I51" s="240"/>
      <c r="J51" s="240"/>
      <c r="K51" s="242"/>
      <c r="L51" s="240"/>
      <c r="M51" s="240"/>
      <c r="N51" s="242"/>
      <c r="O51" s="240"/>
      <c r="P51" s="240"/>
      <c r="Q51" s="242"/>
      <c r="R51" s="240"/>
      <c r="S51" s="240"/>
      <c r="T51" s="243"/>
      <c r="U51" s="240"/>
      <c r="V51" s="240"/>
      <c r="W51" s="244"/>
      <c r="X51" s="243"/>
      <c r="Y51" s="240"/>
      <c r="Z51" s="243"/>
      <c r="AA51" s="240"/>
      <c r="AB51" s="243"/>
      <c r="AC51" s="246"/>
      <c r="AD51" s="240"/>
      <c r="AE51" s="247"/>
      <c r="AF51" s="247"/>
    </row>
    <row r="52" spans="1:32" ht="15" customHeight="1" x14ac:dyDescent="0.2">
      <c r="A52" s="423">
        <v>46</v>
      </c>
      <c r="B52" s="207" t="s">
        <v>50</v>
      </c>
      <c r="C52" s="211"/>
      <c r="D52" s="209"/>
      <c r="E52" s="209"/>
      <c r="F52" s="209"/>
      <c r="G52" s="209"/>
      <c r="H52" s="211"/>
      <c r="I52" s="209"/>
      <c r="J52" s="209"/>
      <c r="K52" s="211"/>
      <c r="L52" s="209"/>
      <c r="M52" s="209"/>
      <c r="N52" s="211"/>
      <c r="O52" s="209"/>
      <c r="P52" s="209"/>
      <c r="Q52" s="211"/>
      <c r="R52" s="209"/>
      <c r="S52" s="209"/>
      <c r="T52" s="212"/>
      <c r="U52" s="209"/>
      <c r="V52" s="209"/>
      <c r="W52" s="213"/>
      <c r="X52" s="212"/>
      <c r="Y52" s="209"/>
      <c r="Z52" s="212"/>
      <c r="AA52" s="209"/>
      <c r="AB52" s="212"/>
      <c r="AC52" s="209"/>
      <c r="AD52" s="209"/>
      <c r="AE52" s="212"/>
      <c r="AF52" s="214"/>
    </row>
    <row r="53" spans="1:32" ht="15" customHeight="1" x14ac:dyDescent="0.2">
      <c r="A53" s="424">
        <v>47</v>
      </c>
      <c r="B53" s="224" t="s">
        <v>51</v>
      </c>
      <c r="C53" s="228"/>
      <c r="D53" s="226"/>
      <c r="E53" s="226"/>
      <c r="F53" s="226"/>
      <c r="G53" s="226"/>
      <c r="H53" s="228"/>
      <c r="I53" s="226"/>
      <c r="J53" s="226"/>
      <c r="K53" s="228"/>
      <c r="L53" s="226"/>
      <c r="M53" s="226"/>
      <c r="N53" s="228"/>
      <c r="O53" s="226"/>
      <c r="P53" s="226"/>
      <c r="Q53" s="228"/>
      <c r="R53" s="226"/>
      <c r="S53" s="226"/>
      <c r="T53" s="229"/>
      <c r="U53" s="226"/>
      <c r="V53" s="226"/>
      <c r="W53" s="230"/>
      <c r="X53" s="229"/>
      <c r="Y53" s="226"/>
      <c r="Z53" s="229"/>
      <c r="AA53" s="226"/>
      <c r="AB53" s="229"/>
      <c r="AC53" s="226"/>
      <c r="AD53" s="226"/>
      <c r="AE53" s="229"/>
      <c r="AF53" s="232"/>
    </row>
    <row r="54" spans="1:32" ht="15" customHeight="1" x14ac:dyDescent="0.2">
      <c r="A54" s="424">
        <v>48</v>
      </c>
      <c r="B54" s="224" t="s">
        <v>89</v>
      </c>
      <c r="C54" s="228"/>
      <c r="D54" s="226"/>
      <c r="E54" s="226"/>
      <c r="F54" s="226"/>
      <c r="G54" s="226"/>
      <c r="H54" s="228"/>
      <c r="I54" s="226"/>
      <c r="J54" s="226"/>
      <c r="K54" s="228"/>
      <c r="L54" s="226"/>
      <c r="M54" s="226"/>
      <c r="N54" s="228"/>
      <c r="O54" s="226"/>
      <c r="P54" s="226"/>
      <c r="Q54" s="228"/>
      <c r="R54" s="226"/>
      <c r="S54" s="226"/>
      <c r="T54" s="229"/>
      <c r="U54" s="226"/>
      <c r="V54" s="226"/>
      <c r="W54" s="230"/>
      <c r="X54" s="229"/>
      <c r="Y54" s="226"/>
      <c r="Z54" s="229"/>
      <c r="AA54" s="226"/>
      <c r="AB54" s="229"/>
      <c r="AC54" s="226"/>
      <c r="AD54" s="226"/>
      <c r="AE54" s="229"/>
      <c r="AF54" s="232"/>
    </row>
    <row r="55" spans="1:32" ht="15" customHeight="1" x14ac:dyDescent="0.2">
      <c r="A55" s="424">
        <v>49</v>
      </c>
      <c r="B55" s="224" t="s">
        <v>52</v>
      </c>
      <c r="C55" s="228"/>
      <c r="D55" s="226"/>
      <c r="E55" s="226"/>
      <c r="F55" s="226"/>
      <c r="G55" s="226"/>
      <c r="H55" s="228"/>
      <c r="I55" s="226"/>
      <c r="J55" s="226"/>
      <c r="K55" s="228"/>
      <c r="L55" s="226"/>
      <c r="M55" s="226"/>
      <c r="N55" s="228"/>
      <c r="O55" s="226"/>
      <c r="P55" s="226"/>
      <c r="Q55" s="228"/>
      <c r="R55" s="226"/>
      <c r="S55" s="226"/>
      <c r="T55" s="229"/>
      <c r="U55" s="226"/>
      <c r="V55" s="226"/>
      <c r="W55" s="230"/>
      <c r="X55" s="229"/>
      <c r="Y55" s="226"/>
      <c r="Z55" s="229"/>
      <c r="AA55" s="226"/>
      <c r="AB55" s="229"/>
      <c r="AC55" s="226"/>
      <c r="AD55" s="226"/>
      <c r="AE55" s="229"/>
      <c r="AF55" s="232"/>
    </row>
    <row r="56" spans="1:32" ht="15" customHeight="1" x14ac:dyDescent="0.2">
      <c r="A56" s="425">
        <v>50</v>
      </c>
      <c r="B56" s="238" t="s">
        <v>53</v>
      </c>
      <c r="C56" s="242"/>
      <c r="D56" s="240"/>
      <c r="E56" s="240"/>
      <c r="F56" s="240"/>
      <c r="G56" s="240"/>
      <c r="H56" s="242"/>
      <c r="I56" s="240"/>
      <c r="J56" s="240"/>
      <c r="K56" s="242"/>
      <c r="L56" s="240"/>
      <c r="M56" s="240"/>
      <c r="N56" s="242"/>
      <c r="O56" s="240"/>
      <c r="P56" s="240"/>
      <c r="Q56" s="242"/>
      <c r="R56" s="240"/>
      <c r="S56" s="240"/>
      <c r="T56" s="243"/>
      <c r="U56" s="240"/>
      <c r="V56" s="240"/>
      <c r="W56" s="244"/>
      <c r="X56" s="243"/>
      <c r="Y56" s="240"/>
      <c r="Z56" s="243"/>
      <c r="AA56" s="240"/>
      <c r="AB56" s="243"/>
      <c r="AC56" s="246"/>
      <c r="AD56" s="240"/>
      <c r="AE56" s="247"/>
      <c r="AF56" s="247"/>
    </row>
    <row r="57" spans="1:32" ht="15" customHeight="1" x14ac:dyDescent="0.2">
      <c r="A57" s="423">
        <v>51</v>
      </c>
      <c r="B57" s="207" t="s">
        <v>54</v>
      </c>
      <c r="C57" s="211"/>
      <c r="D57" s="209"/>
      <c r="E57" s="209"/>
      <c r="F57" s="209"/>
      <c r="G57" s="209"/>
      <c r="H57" s="211"/>
      <c r="I57" s="209"/>
      <c r="J57" s="209"/>
      <c r="K57" s="211"/>
      <c r="L57" s="209"/>
      <c r="M57" s="209"/>
      <c r="N57" s="211"/>
      <c r="O57" s="209"/>
      <c r="P57" s="209"/>
      <c r="Q57" s="211"/>
      <c r="R57" s="209"/>
      <c r="S57" s="209"/>
      <c r="T57" s="212"/>
      <c r="U57" s="209"/>
      <c r="V57" s="209"/>
      <c r="W57" s="213"/>
      <c r="X57" s="212"/>
      <c r="Y57" s="209"/>
      <c r="Z57" s="212"/>
      <c r="AA57" s="209"/>
      <c r="AB57" s="212"/>
      <c r="AC57" s="209"/>
      <c r="AD57" s="209"/>
      <c r="AE57" s="212"/>
      <c r="AF57" s="214"/>
    </row>
    <row r="58" spans="1:32" ht="15" customHeight="1" x14ac:dyDescent="0.2">
      <c r="A58" s="424">
        <v>52</v>
      </c>
      <c r="B58" s="224" t="s">
        <v>55</v>
      </c>
      <c r="C58" s="228"/>
      <c r="D58" s="226"/>
      <c r="E58" s="226"/>
      <c r="F58" s="226"/>
      <c r="G58" s="226"/>
      <c r="H58" s="228"/>
      <c r="I58" s="226"/>
      <c r="J58" s="226"/>
      <c r="K58" s="228"/>
      <c r="L58" s="226"/>
      <c r="M58" s="226"/>
      <c r="N58" s="228"/>
      <c r="O58" s="226"/>
      <c r="P58" s="226"/>
      <c r="Q58" s="228"/>
      <c r="R58" s="226"/>
      <c r="S58" s="226"/>
      <c r="T58" s="229"/>
      <c r="U58" s="226"/>
      <c r="V58" s="226"/>
      <c r="W58" s="230"/>
      <c r="X58" s="229"/>
      <c r="Y58" s="226"/>
      <c r="Z58" s="229"/>
      <c r="AA58" s="226"/>
      <c r="AB58" s="229"/>
      <c r="AC58" s="226"/>
      <c r="AD58" s="226"/>
      <c r="AE58" s="229"/>
      <c r="AF58" s="232"/>
    </row>
    <row r="59" spans="1:32" ht="15" customHeight="1" x14ac:dyDescent="0.2">
      <c r="A59" s="424">
        <v>53</v>
      </c>
      <c r="B59" s="224" t="s">
        <v>56</v>
      </c>
      <c r="C59" s="228"/>
      <c r="D59" s="226"/>
      <c r="E59" s="226"/>
      <c r="F59" s="226"/>
      <c r="G59" s="226"/>
      <c r="H59" s="228"/>
      <c r="I59" s="226"/>
      <c r="J59" s="226"/>
      <c r="K59" s="228"/>
      <c r="L59" s="226"/>
      <c r="M59" s="226"/>
      <c r="N59" s="228"/>
      <c r="O59" s="226"/>
      <c r="P59" s="226"/>
      <c r="Q59" s="228"/>
      <c r="R59" s="226"/>
      <c r="S59" s="226"/>
      <c r="T59" s="229"/>
      <c r="U59" s="226"/>
      <c r="V59" s="226"/>
      <c r="W59" s="230"/>
      <c r="X59" s="229"/>
      <c r="Y59" s="226"/>
      <c r="Z59" s="229"/>
      <c r="AA59" s="226"/>
      <c r="AB59" s="229"/>
      <c r="AC59" s="226"/>
      <c r="AD59" s="226"/>
      <c r="AE59" s="229"/>
      <c r="AF59" s="232"/>
    </row>
    <row r="60" spans="1:32" ht="15" customHeight="1" x14ac:dyDescent="0.2">
      <c r="A60" s="424">
        <v>54</v>
      </c>
      <c r="B60" s="224" t="s">
        <v>57</v>
      </c>
      <c r="C60" s="228"/>
      <c r="D60" s="226"/>
      <c r="E60" s="226"/>
      <c r="F60" s="226"/>
      <c r="G60" s="226"/>
      <c r="H60" s="228"/>
      <c r="I60" s="226"/>
      <c r="J60" s="226"/>
      <c r="K60" s="228"/>
      <c r="L60" s="226"/>
      <c r="M60" s="226"/>
      <c r="N60" s="228"/>
      <c r="O60" s="226"/>
      <c r="P60" s="226"/>
      <c r="Q60" s="228"/>
      <c r="R60" s="226"/>
      <c r="S60" s="226"/>
      <c r="T60" s="229"/>
      <c r="U60" s="226"/>
      <c r="V60" s="226"/>
      <c r="W60" s="230"/>
      <c r="X60" s="229"/>
      <c r="Y60" s="226"/>
      <c r="Z60" s="229"/>
      <c r="AA60" s="226"/>
      <c r="AB60" s="229"/>
      <c r="AC60" s="226"/>
      <c r="AD60" s="226"/>
      <c r="AE60" s="229"/>
      <c r="AF60" s="232"/>
    </row>
    <row r="61" spans="1:32" ht="15" customHeight="1" x14ac:dyDescent="0.2">
      <c r="A61" s="425">
        <v>55</v>
      </c>
      <c r="B61" s="238" t="s">
        <v>58</v>
      </c>
      <c r="C61" s="242"/>
      <c r="D61" s="240"/>
      <c r="E61" s="240"/>
      <c r="F61" s="240"/>
      <c r="G61" s="240"/>
      <c r="H61" s="242"/>
      <c r="I61" s="240"/>
      <c r="J61" s="240"/>
      <c r="K61" s="242"/>
      <c r="L61" s="240"/>
      <c r="M61" s="240"/>
      <c r="N61" s="242"/>
      <c r="O61" s="240"/>
      <c r="P61" s="240"/>
      <c r="Q61" s="242"/>
      <c r="R61" s="240"/>
      <c r="S61" s="240"/>
      <c r="T61" s="243"/>
      <c r="U61" s="240"/>
      <c r="V61" s="240"/>
      <c r="W61" s="244"/>
      <c r="X61" s="243"/>
      <c r="Y61" s="240"/>
      <c r="Z61" s="243"/>
      <c r="AA61" s="240"/>
      <c r="AB61" s="243"/>
      <c r="AC61" s="246"/>
      <c r="AD61" s="240"/>
      <c r="AE61" s="247"/>
      <c r="AF61" s="247"/>
    </row>
    <row r="62" spans="1:32" ht="15" customHeight="1" x14ac:dyDescent="0.2">
      <c r="A62" s="423">
        <v>56</v>
      </c>
      <c r="B62" s="207" t="s">
        <v>59</v>
      </c>
      <c r="C62" s="211"/>
      <c r="D62" s="209"/>
      <c r="E62" s="209"/>
      <c r="F62" s="209"/>
      <c r="G62" s="209"/>
      <c r="H62" s="211"/>
      <c r="I62" s="209"/>
      <c r="J62" s="209"/>
      <c r="K62" s="211"/>
      <c r="L62" s="209"/>
      <c r="M62" s="209"/>
      <c r="N62" s="211"/>
      <c r="O62" s="209"/>
      <c r="P62" s="209"/>
      <c r="Q62" s="211"/>
      <c r="R62" s="209"/>
      <c r="S62" s="209"/>
      <c r="T62" s="212"/>
      <c r="U62" s="209"/>
      <c r="V62" s="209"/>
      <c r="W62" s="213"/>
      <c r="X62" s="212"/>
      <c r="Y62" s="209"/>
      <c r="Z62" s="212"/>
      <c r="AA62" s="209"/>
      <c r="AB62" s="212"/>
      <c r="AC62" s="209"/>
      <c r="AD62" s="209"/>
      <c r="AE62" s="212"/>
      <c r="AF62" s="214"/>
    </row>
    <row r="63" spans="1:32" ht="15" customHeight="1" x14ac:dyDescent="0.2">
      <c r="A63" s="424">
        <v>57</v>
      </c>
      <c r="B63" s="224" t="s">
        <v>60</v>
      </c>
      <c r="C63" s="228"/>
      <c r="D63" s="226"/>
      <c r="E63" s="226"/>
      <c r="F63" s="226"/>
      <c r="G63" s="226"/>
      <c r="H63" s="228"/>
      <c r="I63" s="226"/>
      <c r="J63" s="226"/>
      <c r="K63" s="228"/>
      <c r="L63" s="226"/>
      <c r="M63" s="226"/>
      <c r="N63" s="228"/>
      <c r="O63" s="226"/>
      <c r="P63" s="226"/>
      <c r="Q63" s="228"/>
      <c r="R63" s="226"/>
      <c r="S63" s="226"/>
      <c r="T63" s="229"/>
      <c r="U63" s="226"/>
      <c r="V63" s="226"/>
      <c r="W63" s="230"/>
      <c r="X63" s="229"/>
      <c r="Y63" s="226"/>
      <c r="Z63" s="229"/>
      <c r="AA63" s="226"/>
      <c r="AB63" s="229"/>
      <c r="AC63" s="226"/>
      <c r="AD63" s="226"/>
      <c r="AE63" s="229"/>
      <c r="AF63" s="232"/>
    </row>
    <row r="64" spans="1:32" ht="15" customHeight="1" x14ac:dyDescent="0.2">
      <c r="A64" s="424">
        <v>58</v>
      </c>
      <c r="B64" s="224" t="s">
        <v>61</v>
      </c>
      <c r="C64" s="228"/>
      <c r="D64" s="226"/>
      <c r="E64" s="226"/>
      <c r="F64" s="226"/>
      <c r="G64" s="226"/>
      <c r="H64" s="228"/>
      <c r="I64" s="226"/>
      <c r="J64" s="226"/>
      <c r="K64" s="228"/>
      <c r="L64" s="226"/>
      <c r="M64" s="226"/>
      <c r="N64" s="228"/>
      <c r="O64" s="226"/>
      <c r="P64" s="226"/>
      <c r="Q64" s="228"/>
      <c r="R64" s="226"/>
      <c r="S64" s="226"/>
      <c r="T64" s="229"/>
      <c r="U64" s="226"/>
      <c r="V64" s="226"/>
      <c r="W64" s="230"/>
      <c r="X64" s="229"/>
      <c r="Y64" s="226"/>
      <c r="Z64" s="229"/>
      <c r="AA64" s="226"/>
      <c r="AB64" s="229"/>
      <c r="AC64" s="226"/>
      <c r="AD64" s="226"/>
      <c r="AE64" s="229"/>
      <c r="AF64" s="232"/>
    </row>
    <row r="65" spans="1:32" ht="15" customHeight="1" x14ac:dyDescent="0.2">
      <c r="A65" s="424">
        <v>59</v>
      </c>
      <c r="B65" s="224" t="s">
        <v>62</v>
      </c>
      <c r="C65" s="228"/>
      <c r="D65" s="226"/>
      <c r="E65" s="226"/>
      <c r="F65" s="226"/>
      <c r="G65" s="226"/>
      <c r="H65" s="228"/>
      <c r="I65" s="226"/>
      <c r="J65" s="226"/>
      <c r="K65" s="228"/>
      <c r="L65" s="226"/>
      <c r="M65" s="226"/>
      <c r="N65" s="228"/>
      <c r="O65" s="226"/>
      <c r="P65" s="226"/>
      <c r="Q65" s="228"/>
      <c r="R65" s="226"/>
      <c r="S65" s="226"/>
      <c r="T65" s="229"/>
      <c r="U65" s="226"/>
      <c r="V65" s="226"/>
      <c r="W65" s="230"/>
      <c r="X65" s="229"/>
      <c r="Y65" s="226"/>
      <c r="Z65" s="229"/>
      <c r="AA65" s="226"/>
      <c r="AB65" s="229"/>
      <c r="AC65" s="226"/>
      <c r="AD65" s="226"/>
      <c r="AE65" s="229"/>
      <c r="AF65" s="232"/>
    </row>
    <row r="66" spans="1:32" ht="15" customHeight="1" x14ac:dyDescent="0.2">
      <c r="A66" s="425">
        <v>60</v>
      </c>
      <c r="B66" s="238" t="s">
        <v>63</v>
      </c>
      <c r="C66" s="242"/>
      <c r="D66" s="240"/>
      <c r="E66" s="240"/>
      <c r="F66" s="240"/>
      <c r="G66" s="240"/>
      <c r="H66" s="242"/>
      <c r="I66" s="240"/>
      <c r="J66" s="240"/>
      <c r="K66" s="242"/>
      <c r="L66" s="240"/>
      <c r="M66" s="240"/>
      <c r="N66" s="242"/>
      <c r="O66" s="240"/>
      <c r="P66" s="240"/>
      <c r="Q66" s="242"/>
      <c r="R66" s="240"/>
      <c r="S66" s="240"/>
      <c r="T66" s="243"/>
      <c r="U66" s="240"/>
      <c r="V66" s="240"/>
      <c r="W66" s="244"/>
      <c r="X66" s="243"/>
      <c r="Y66" s="240"/>
      <c r="Z66" s="243"/>
      <c r="AA66" s="240"/>
      <c r="AB66" s="243"/>
      <c r="AC66" s="246"/>
      <c r="AD66" s="240"/>
      <c r="AE66" s="247"/>
      <c r="AF66" s="247"/>
    </row>
    <row r="67" spans="1:32" ht="15" customHeight="1" x14ac:dyDescent="0.2">
      <c r="A67" s="423">
        <v>61</v>
      </c>
      <c r="B67" s="207" t="s">
        <v>64</v>
      </c>
      <c r="C67" s="211"/>
      <c r="D67" s="209"/>
      <c r="E67" s="209"/>
      <c r="F67" s="209"/>
      <c r="G67" s="209"/>
      <c r="H67" s="211"/>
      <c r="I67" s="209"/>
      <c r="J67" s="209"/>
      <c r="K67" s="211"/>
      <c r="L67" s="209"/>
      <c r="M67" s="209"/>
      <c r="N67" s="211"/>
      <c r="O67" s="209"/>
      <c r="P67" s="209"/>
      <c r="Q67" s="211"/>
      <c r="R67" s="209"/>
      <c r="S67" s="209"/>
      <c r="T67" s="212"/>
      <c r="U67" s="209"/>
      <c r="V67" s="209"/>
      <c r="W67" s="213"/>
      <c r="X67" s="212"/>
      <c r="Y67" s="209"/>
      <c r="Z67" s="212"/>
      <c r="AA67" s="209"/>
      <c r="AB67" s="212"/>
      <c r="AC67" s="209"/>
      <c r="AD67" s="209"/>
      <c r="AE67" s="212"/>
      <c r="AF67" s="214"/>
    </row>
    <row r="68" spans="1:32" ht="15" customHeight="1" x14ac:dyDescent="0.2">
      <c r="A68" s="424">
        <v>62</v>
      </c>
      <c r="B68" s="224" t="s">
        <v>65</v>
      </c>
      <c r="C68" s="228"/>
      <c r="D68" s="226"/>
      <c r="E68" s="226"/>
      <c r="F68" s="226"/>
      <c r="G68" s="226"/>
      <c r="H68" s="228"/>
      <c r="I68" s="226"/>
      <c r="J68" s="226"/>
      <c r="K68" s="228"/>
      <c r="L68" s="226"/>
      <c r="M68" s="226"/>
      <c r="N68" s="228"/>
      <c r="O68" s="226"/>
      <c r="P68" s="226"/>
      <c r="Q68" s="228"/>
      <c r="R68" s="226"/>
      <c r="S68" s="226"/>
      <c r="T68" s="229"/>
      <c r="U68" s="226"/>
      <c r="V68" s="226"/>
      <c r="W68" s="230"/>
      <c r="X68" s="229"/>
      <c r="Y68" s="226"/>
      <c r="Z68" s="229"/>
      <c r="AA68" s="226"/>
      <c r="AB68" s="229"/>
      <c r="AC68" s="226"/>
      <c r="AD68" s="226"/>
      <c r="AE68" s="229"/>
      <c r="AF68" s="232"/>
    </row>
    <row r="69" spans="1:32" ht="15" customHeight="1" x14ac:dyDescent="0.2">
      <c r="A69" s="424">
        <v>63</v>
      </c>
      <c r="B69" s="224" t="s">
        <v>66</v>
      </c>
      <c r="C69" s="228"/>
      <c r="D69" s="226"/>
      <c r="E69" s="226"/>
      <c r="F69" s="226"/>
      <c r="G69" s="226"/>
      <c r="H69" s="228"/>
      <c r="I69" s="226"/>
      <c r="J69" s="226"/>
      <c r="K69" s="228"/>
      <c r="L69" s="226"/>
      <c r="M69" s="226"/>
      <c r="N69" s="228"/>
      <c r="O69" s="226"/>
      <c r="P69" s="226"/>
      <c r="Q69" s="228"/>
      <c r="R69" s="226"/>
      <c r="S69" s="226"/>
      <c r="T69" s="229"/>
      <c r="U69" s="226"/>
      <c r="V69" s="226"/>
      <c r="W69" s="230"/>
      <c r="X69" s="229"/>
      <c r="Y69" s="226"/>
      <c r="Z69" s="229"/>
      <c r="AA69" s="226"/>
      <c r="AB69" s="229"/>
      <c r="AC69" s="226"/>
      <c r="AD69" s="226"/>
      <c r="AE69" s="229"/>
      <c r="AF69" s="232"/>
    </row>
    <row r="70" spans="1:32" ht="15" customHeight="1" x14ac:dyDescent="0.2">
      <c r="A70" s="424">
        <v>64</v>
      </c>
      <c r="B70" s="224" t="s">
        <v>67</v>
      </c>
      <c r="C70" s="228"/>
      <c r="D70" s="226"/>
      <c r="E70" s="226"/>
      <c r="F70" s="226"/>
      <c r="G70" s="226"/>
      <c r="H70" s="228"/>
      <c r="I70" s="226"/>
      <c r="J70" s="226"/>
      <c r="K70" s="228"/>
      <c r="L70" s="226"/>
      <c r="M70" s="226"/>
      <c r="N70" s="228"/>
      <c r="O70" s="226"/>
      <c r="P70" s="226"/>
      <c r="Q70" s="228"/>
      <c r="R70" s="226"/>
      <c r="S70" s="226"/>
      <c r="T70" s="229"/>
      <c r="U70" s="226"/>
      <c r="V70" s="226"/>
      <c r="W70" s="230"/>
      <c r="X70" s="229"/>
      <c r="Y70" s="226"/>
      <c r="Z70" s="229"/>
      <c r="AA70" s="226"/>
      <c r="AB70" s="229"/>
      <c r="AC70" s="226"/>
      <c r="AD70" s="226"/>
      <c r="AE70" s="229"/>
      <c r="AF70" s="232"/>
    </row>
    <row r="71" spans="1:32" ht="15" customHeight="1" x14ac:dyDescent="0.2">
      <c r="A71" s="425">
        <v>65</v>
      </c>
      <c r="B71" s="238" t="s">
        <v>68</v>
      </c>
      <c r="C71" s="242"/>
      <c r="D71" s="240"/>
      <c r="E71" s="240"/>
      <c r="F71" s="240"/>
      <c r="G71" s="240"/>
      <c r="H71" s="242"/>
      <c r="I71" s="240"/>
      <c r="J71" s="240"/>
      <c r="K71" s="242"/>
      <c r="L71" s="240"/>
      <c r="M71" s="240"/>
      <c r="N71" s="242"/>
      <c r="O71" s="240"/>
      <c r="P71" s="240"/>
      <c r="Q71" s="242"/>
      <c r="R71" s="240"/>
      <c r="S71" s="240"/>
      <c r="T71" s="243"/>
      <c r="U71" s="240"/>
      <c r="V71" s="240"/>
      <c r="W71" s="244"/>
      <c r="X71" s="243"/>
      <c r="Y71" s="240"/>
      <c r="Z71" s="243"/>
      <c r="AA71" s="240"/>
      <c r="AB71" s="243"/>
      <c r="AC71" s="246"/>
      <c r="AD71" s="240"/>
      <c r="AE71" s="247"/>
      <c r="AF71" s="247"/>
    </row>
    <row r="72" spans="1:32" ht="15" customHeight="1" x14ac:dyDescent="0.2">
      <c r="A72" s="423">
        <v>66</v>
      </c>
      <c r="B72" s="207" t="s">
        <v>69</v>
      </c>
      <c r="C72" s="211"/>
      <c r="D72" s="209"/>
      <c r="E72" s="209"/>
      <c r="F72" s="209"/>
      <c r="G72" s="209"/>
      <c r="H72" s="211"/>
      <c r="I72" s="209"/>
      <c r="J72" s="209"/>
      <c r="K72" s="211"/>
      <c r="L72" s="209"/>
      <c r="M72" s="209"/>
      <c r="N72" s="211"/>
      <c r="O72" s="209"/>
      <c r="P72" s="209"/>
      <c r="Q72" s="211"/>
      <c r="R72" s="209"/>
      <c r="S72" s="209"/>
      <c r="T72" s="212"/>
      <c r="U72" s="209"/>
      <c r="V72" s="209"/>
      <c r="W72" s="213"/>
      <c r="X72" s="212"/>
      <c r="Y72" s="209"/>
      <c r="Z72" s="212"/>
      <c r="AA72" s="209"/>
      <c r="AB72" s="212"/>
      <c r="AC72" s="209"/>
      <c r="AD72" s="209"/>
      <c r="AE72" s="212"/>
      <c r="AF72" s="214"/>
    </row>
    <row r="73" spans="1:32" ht="15" customHeight="1" x14ac:dyDescent="0.2">
      <c r="A73" s="424">
        <v>67</v>
      </c>
      <c r="B73" s="224" t="s">
        <v>3</v>
      </c>
      <c r="C73" s="228"/>
      <c r="D73" s="226"/>
      <c r="E73" s="226"/>
      <c r="F73" s="226"/>
      <c r="G73" s="226"/>
      <c r="H73" s="228"/>
      <c r="I73" s="226"/>
      <c r="J73" s="226"/>
      <c r="K73" s="228"/>
      <c r="L73" s="226"/>
      <c r="M73" s="226"/>
      <c r="N73" s="228"/>
      <c r="O73" s="226"/>
      <c r="P73" s="226"/>
      <c r="Q73" s="228"/>
      <c r="R73" s="226"/>
      <c r="S73" s="226"/>
      <c r="T73" s="229"/>
      <c r="U73" s="226"/>
      <c r="V73" s="226"/>
      <c r="W73" s="230"/>
      <c r="X73" s="229"/>
      <c r="Y73" s="226"/>
      <c r="Z73" s="229"/>
      <c r="AA73" s="226"/>
      <c r="AB73" s="229"/>
      <c r="AC73" s="226"/>
      <c r="AD73" s="226"/>
      <c r="AE73" s="229"/>
      <c r="AF73" s="232"/>
    </row>
    <row r="74" spans="1:32" ht="15" customHeight="1" x14ac:dyDescent="0.2">
      <c r="A74" s="424">
        <v>68</v>
      </c>
      <c r="B74" s="224" t="s">
        <v>2</v>
      </c>
      <c r="C74" s="228"/>
      <c r="D74" s="226"/>
      <c r="E74" s="226"/>
      <c r="F74" s="226"/>
      <c r="G74" s="226"/>
      <c r="H74" s="228"/>
      <c r="I74" s="226"/>
      <c r="J74" s="226"/>
      <c r="K74" s="228"/>
      <c r="L74" s="226"/>
      <c r="M74" s="226"/>
      <c r="N74" s="228"/>
      <c r="O74" s="226"/>
      <c r="P74" s="226"/>
      <c r="Q74" s="228"/>
      <c r="R74" s="226"/>
      <c r="S74" s="226"/>
      <c r="T74" s="229"/>
      <c r="U74" s="226"/>
      <c r="V74" s="226"/>
      <c r="W74" s="230"/>
      <c r="X74" s="229"/>
      <c r="Y74" s="226"/>
      <c r="Z74" s="229"/>
      <c r="AA74" s="226"/>
      <c r="AB74" s="229"/>
      <c r="AC74" s="226"/>
      <c r="AD74" s="226"/>
      <c r="AE74" s="229"/>
      <c r="AF74" s="232"/>
    </row>
    <row r="75" spans="1:32" ht="15" customHeight="1" x14ac:dyDescent="0.2">
      <c r="A75" s="424">
        <v>69</v>
      </c>
      <c r="B75" s="224" t="s">
        <v>91</v>
      </c>
      <c r="C75" s="228"/>
      <c r="D75" s="226"/>
      <c r="E75" s="226"/>
      <c r="F75" s="226"/>
      <c r="G75" s="226"/>
      <c r="H75" s="228"/>
      <c r="I75" s="226"/>
      <c r="J75" s="226"/>
      <c r="K75" s="228"/>
      <c r="L75" s="226"/>
      <c r="M75" s="226"/>
      <c r="N75" s="228"/>
      <c r="O75" s="226"/>
      <c r="P75" s="226"/>
      <c r="Q75" s="228"/>
      <c r="R75" s="226"/>
      <c r="S75" s="226"/>
      <c r="T75" s="229"/>
      <c r="U75" s="226"/>
      <c r="V75" s="226"/>
      <c r="W75" s="230"/>
      <c r="X75" s="229"/>
      <c r="Y75" s="226"/>
      <c r="Z75" s="229"/>
      <c r="AA75" s="226"/>
      <c r="AB75" s="229"/>
      <c r="AC75" s="226"/>
      <c r="AD75" s="226"/>
      <c r="AE75" s="229"/>
      <c r="AF75" s="232"/>
    </row>
    <row r="76" spans="1:32" s="87" customFormat="1" ht="15" customHeight="1" thickBot="1" x14ac:dyDescent="0.25">
      <c r="A76" s="1879" t="s">
        <v>429</v>
      </c>
      <c r="B76" s="1880"/>
      <c r="C76" s="1364">
        <v>1167</v>
      </c>
      <c r="D76" s="1439"/>
      <c r="E76" s="254">
        <v>11619409.271844059</v>
      </c>
      <c r="F76" s="1439"/>
      <c r="G76" s="254">
        <v>834183.27</v>
      </c>
      <c r="H76" s="1364">
        <v>723</v>
      </c>
      <c r="I76" s="1439"/>
      <c r="J76" s="254">
        <v>357490.29736740858</v>
      </c>
      <c r="K76" s="1364">
        <v>0</v>
      </c>
      <c r="L76" s="1439"/>
      <c r="M76" s="254">
        <v>0</v>
      </c>
      <c r="N76" s="1364">
        <v>98</v>
      </c>
      <c r="O76" s="1439"/>
      <c r="P76" s="254">
        <v>332078.30141024926</v>
      </c>
      <c r="Q76" s="1364">
        <v>0</v>
      </c>
      <c r="R76" s="1439"/>
      <c r="S76" s="254">
        <v>0</v>
      </c>
      <c r="T76" s="256">
        <v>13143162</v>
      </c>
      <c r="U76" s="254">
        <v>0</v>
      </c>
      <c r="V76" s="254">
        <v>0</v>
      </c>
      <c r="W76" s="257">
        <v>0</v>
      </c>
      <c r="X76" s="256">
        <v>13143162</v>
      </c>
      <c r="Y76" s="254">
        <v>-32857</v>
      </c>
      <c r="Z76" s="256">
        <v>13110305</v>
      </c>
      <c r="AA76" s="254">
        <v>-4763</v>
      </c>
      <c r="AB76" s="256">
        <v>13105542</v>
      </c>
      <c r="AC76" s="254">
        <v>0</v>
      </c>
      <c r="AD76" s="254">
        <v>13105542</v>
      </c>
      <c r="AE76" s="256">
        <v>1092129</v>
      </c>
      <c r="AF76" s="259">
        <v>13105542</v>
      </c>
    </row>
    <row r="77" spans="1:32" s="87" customFormat="1" ht="15" customHeight="1" thickTop="1" x14ac:dyDescent="0.2">
      <c r="A77" s="1885" t="s">
        <v>398</v>
      </c>
      <c r="B77" s="1886"/>
      <c r="C77" s="813"/>
      <c r="D77" s="814"/>
      <c r="E77" s="814"/>
      <c r="F77" s="814"/>
      <c r="G77" s="814"/>
      <c r="H77" s="813"/>
      <c r="I77" s="814"/>
      <c r="J77" s="814"/>
      <c r="K77" s="813"/>
      <c r="L77" s="814"/>
      <c r="M77" s="814"/>
      <c r="N77" s="813"/>
      <c r="O77" s="814"/>
      <c r="P77" s="814"/>
      <c r="Q77" s="813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5"/>
      <c r="AC77" s="815"/>
      <c r="AD77" s="814"/>
      <c r="AE77" s="815"/>
      <c r="AF77" s="815"/>
    </row>
    <row r="78" spans="1:32" s="87" customFormat="1" ht="15" customHeight="1" x14ac:dyDescent="0.2">
      <c r="A78" s="1887" t="s">
        <v>1260</v>
      </c>
      <c r="B78" s="1888"/>
      <c r="C78" s="813"/>
      <c r="D78" s="814"/>
      <c r="E78" s="814"/>
      <c r="F78" s="814"/>
      <c r="G78" s="814"/>
      <c r="H78" s="813"/>
      <c r="I78" s="814"/>
      <c r="J78" s="814"/>
      <c r="K78" s="813"/>
      <c r="L78" s="814"/>
      <c r="M78" s="814"/>
      <c r="N78" s="813"/>
      <c r="O78" s="814"/>
      <c r="P78" s="814"/>
      <c r="Q78" s="813"/>
      <c r="R78" s="814"/>
      <c r="S78" s="814"/>
      <c r="T78" s="814"/>
      <c r="U78" s="814"/>
      <c r="V78" s="814"/>
      <c r="W78" s="814"/>
      <c r="X78" s="814"/>
      <c r="Y78" s="814"/>
      <c r="Z78" s="814"/>
      <c r="AA78" s="814"/>
      <c r="AB78" s="232"/>
      <c r="AC78" s="815"/>
      <c r="AD78" s="814"/>
      <c r="AE78" s="232"/>
      <c r="AF78" s="232"/>
    </row>
    <row r="79" spans="1:32" s="87" customFormat="1" ht="15" customHeight="1" x14ac:dyDescent="0.2">
      <c r="A79" s="1889" t="s">
        <v>1261</v>
      </c>
      <c r="B79" s="1890"/>
      <c r="C79" s="813"/>
      <c r="D79" s="814"/>
      <c r="E79" s="814"/>
      <c r="F79" s="814"/>
      <c r="G79" s="814"/>
      <c r="H79" s="813"/>
      <c r="I79" s="814"/>
      <c r="J79" s="814"/>
      <c r="K79" s="813"/>
      <c r="L79" s="814"/>
      <c r="M79" s="814"/>
      <c r="N79" s="813"/>
      <c r="O79" s="814"/>
      <c r="P79" s="814"/>
      <c r="Q79" s="813"/>
      <c r="R79" s="814"/>
      <c r="S79" s="814"/>
      <c r="T79" s="814"/>
      <c r="U79" s="814"/>
      <c r="V79" s="814"/>
      <c r="W79" s="814"/>
      <c r="X79" s="814"/>
      <c r="Y79" s="814"/>
      <c r="Z79" s="814"/>
      <c r="AA79" s="814"/>
      <c r="AB79" s="815"/>
      <c r="AC79" s="815"/>
      <c r="AD79" s="814"/>
      <c r="AE79" s="815"/>
      <c r="AF79" s="232"/>
    </row>
    <row r="80" spans="1:32" ht="15" customHeight="1" x14ac:dyDescent="0.2">
      <c r="A80" s="1872" t="s">
        <v>1020</v>
      </c>
      <c r="B80" s="1873"/>
      <c r="C80" s="813"/>
      <c r="D80" s="814"/>
      <c r="E80" s="814"/>
      <c r="F80" s="814"/>
      <c r="G80" s="814"/>
      <c r="H80" s="813"/>
      <c r="I80" s="814"/>
      <c r="J80" s="814"/>
      <c r="K80" s="813"/>
      <c r="L80" s="814"/>
      <c r="M80" s="814"/>
      <c r="N80" s="813"/>
      <c r="O80" s="814"/>
      <c r="P80" s="814"/>
      <c r="Q80" s="813"/>
      <c r="R80" s="814"/>
      <c r="S80" s="814"/>
      <c r="T80" s="814"/>
      <c r="U80" s="814"/>
      <c r="V80" s="814"/>
      <c r="W80" s="814"/>
      <c r="X80" s="814"/>
      <c r="Y80" s="814"/>
      <c r="Z80" s="814"/>
      <c r="AA80" s="814"/>
      <c r="AB80" s="815"/>
      <c r="AC80" s="815"/>
      <c r="AD80" s="814"/>
      <c r="AE80" s="815"/>
      <c r="AF80" s="232"/>
    </row>
    <row r="81" spans="1:32" s="87" customFormat="1" ht="15" customHeight="1" x14ac:dyDescent="0.2">
      <c r="A81" s="1872" t="s">
        <v>410</v>
      </c>
      <c r="B81" s="1873"/>
      <c r="C81" s="813"/>
      <c r="D81" s="814"/>
      <c r="E81" s="814"/>
      <c r="F81" s="814"/>
      <c r="G81" s="814"/>
      <c r="H81" s="813"/>
      <c r="I81" s="814"/>
      <c r="J81" s="814"/>
      <c r="K81" s="813"/>
      <c r="L81" s="814"/>
      <c r="M81" s="814"/>
      <c r="N81" s="813"/>
      <c r="O81" s="814"/>
      <c r="P81" s="814"/>
      <c r="Q81" s="813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5"/>
      <c r="AC81" s="815"/>
      <c r="AD81" s="814"/>
      <c r="AE81" s="815"/>
      <c r="AF81" s="232"/>
    </row>
    <row r="82" spans="1:32" s="87" customFormat="1" ht="15" customHeight="1" x14ac:dyDescent="0.2">
      <c r="A82" s="1881" t="s">
        <v>265</v>
      </c>
      <c r="B82" s="1882"/>
      <c r="C82" s="817"/>
      <c r="D82" s="818"/>
      <c r="E82" s="818"/>
      <c r="F82" s="818"/>
      <c r="G82" s="818"/>
      <c r="H82" s="817"/>
      <c r="I82" s="818"/>
      <c r="J82" s="818"/>
      <c r="K82" s="817"/>
      <c r="L82" s="818"/>
      <c r="M82" s="818"/>
      <c r="N82" s="817"/>
      <c r="O82" s="818"/>
      <c r="P82" s="818"/>
      <c r="Q82" s="817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247"/>
      <c r="AC82" s="246"/>
      <c r="AD82" s="818"/>
      <c r="AE82" s="247"/>
      <c r="AF82" s="247"/>
    </row>
    <row r="83" spans="1:32" s="87" customFormat="1" ht="15" customHeight="1" x14ac:dyDescent="0.2">
      <c r="A83" s="1768" t="s">
        <v>1760</v>
      </c>
      <c r="B83" s="1770"/>
      <c r="C83" s="1762"/>
      <c r="D83" s="1763"/>
      <c r="E83" s="1763"/>
      <c r="F83" s="1763"/>
      <c r="G83" s="1763"/>
      <c r="H83" s="1762"/>
      <c r="I83" s="1763"/>
      <c r="J83" s="1763"/>
      <c r="K83" s="1762"/>
      <c r="L83" s="1763"/>
      <c r="M83" s="1763"/>
      <c r="N83" s="1762"/>
      <c r="O83" s="1763"/>
      <c r="P83" s="1763"/>
      <c r="Q83" s="1762"/>
      <c r="R83" s="1763"/>
      <c r="S83" s="1763"/>
      <c r="T83" s="1763"/>
      <c r="U83" s="1763"/>
      <c r="V83" s="1763"/>
      <c r="W83" s="1763"/>
      <c r="X83" s="1763"/>
      <c r="Y83" s="1763"/>
      <c r="Z83" s="1763"/>
      <c r="AA83" s="1763"/>
      <c r="AB83" s="1764"/>
      <c r="AC83" s="1131"/>
      <c r="AD83" s="1763"/>
      <c r="AE83" s="1764"/>
      <c r="AF83" s="1764"/>
    </row>
    <row r="84" spans="1:32" ht="15" customHeight="1" x14ac:dyDescent="0.2">
      <c r="A84" s="1872" t="s">
        <v>1162</v>
      </c>
      <c r="B84" s="1873"/>
      <c r="C84" s="813"/>
      <c r="D84" s="814"/>
      <c r="E84" s="814"/>
      <c r="F84" s="814"/>
      <c r="G84" s="814"/>
      <c r="H84" s="813"/>
      <c r="I84" s="814"/>
      <c r="J84" s="814"/>
      <c r="K84" s="813"/>
      <c r="L84" s="814"/>
      <c r="M84" s="814"/>
      <c r="N84" s="813"/>
      <c r="O84" s="814"/>
      <c r="P84" s="814"/>
      <c r="Q84" s="813"/>
      <c r="R84" s="814"/>
      <c r="S84" s="814"/>
      <c r="T84" s="814"/>
      <c r="U84" s="814"/>
      <c r="V84" s="814"/>
      <c r="W84" s="814"/>
      <c r="X84" s="814"/>
      <c r="Y84" s="814"/>
      <c r="Z84" s="814"/>
      <c r="AA84" s="814"/>
      <c r="AB84" s="232"/>
      <c r="AC84" s="815"/>
      <c r="AD84" s="814"/>
      <c r="AE84" s="232"/>
      <c r="AF84" s="232"/>
    </row>
    <row r="85" spans="1:32" s="87" customFormat="1" ht="15" customHeight="1" x14ac:dyDescent="0.2">
      <c r="A85" s="1872" t="s">
        <v>1163</v>
      </c>
      <c r="B85" s="1873"/>
      <c r="C85" s="813"/>
      <c r="D85" s="814"/>
      <c r="E85" s="814"/>
      <c r="F85" s="814"/>
      <c r="G85" s="814"/>
      <c r="H85" s="813"/>
      <c r="I85" s="814"/>
      <c r="J85" s="814"/>
      <c r="K85" s="813"/>
      <c r="L85" s="814"/>
      <c r="M85" s="814"/>
      <c r="N85" s="813"/>
      <c r="O85" s="814"/>
      <c r="P85" s="814"/>
      <c r="Q85" s="813"/>
      <c r="R85" s="814"/>
      <c r="S85" s="814"/>
      <c r="T85" s="814"/>
      <c r="U85" s="814"/>
      <c r="V85" s="814"/>
      <c r="W85" s="814"/>
      <c r="X85" s="814"/>
      <c r="Y85" s="814"/>
      <c r="Z85" s="814"/>
      <c r="AA85" s="814"/>
      <c r="AB85" s="232"/>
      <c r="AC85" s="815"/>
      <c r="AD85" s="814"/>
      <c r="AE85" s="232"/>
      <c r="AF85" s="232"/>
    </row>
    <row r="86" spans="1:32" s="87" customFormat="1" ht="15" customHeight="1" x14ac:dyDescent="0.2">
      <c r="A86" s="2098" t="s">
        <v>1759</v>
      </c>
      <c r="B86" s="2099"/>
      <c r="C86" s="1765"/>
      <c r="D86" s="1766"/>
      <c r="E86" s="1766"/>
      <c r="F86" s="1766"/>
      <c r="G86" s="1766"/>
      <c r="H86" s="1765"/>
      <c r="I86" s="1766"/>
      <c r="J86" s="1766"/>
      <c r="K86" s="1765"/>
      <c r="L86" s="1766"/>
      <c r="M86" s="1766"/>
      <c r="N86" s="1765"/>
      <c r="O86" s="1766"/>
      <c r="P86" s="1766"/>
      <c r="Q86" s="1765"/>
      <c r="R86" s="1766"/>
      <c r="S86" s="1766"/>
      <c r="T86" s="1766"/>
      <c r="U86" s="1766"/>
      <c r="V86" s="1766"/>
      <c r="W86" s="1766"/>
      <c r="X86" s="1766"/>
      <c r="Y86" s="1766"/>
      <c r="Z86" s="1766"/>
      <c r="AA86" s="1766"/>
      <c r="AB86" s="232"/>
      <c r="AC86" s="1130"/>
      <c r="AD86" s="814"/>
      <c r="AE86" s="232"/>
      <c r="AF86" s="1764"/>
    </row>
    <row r="87" spans="1:32" s="87" customFormat="1" ht="15" customHeight="1" thickBot="1" x14ac:dyDescent="0.25">
      <c r="A87" s="1879" t="s">
        <v>430</v>
      </c>
      <c r="B87" s="1880"/>
      <c r="C87" s="1364">
        <v>1167</v>
      </c>
      <c r="D87" s="1439"/>
      <c r="E87" s="254">
        <v>11619409.271844059</v>
      </c>
      <c r="F87" s="1439"/>
      <c r="G87" s="254">
        <v>834183.27</v>
      </c>
      <c r="H87" s="1364">
        <v>723</v>
      </c>
      <c r="I87" s="1439"/>
      <c r="J87" s="254">
        <v>357490.29736740858</v>
      </c>
      <c r="K87" s="1364">
        <v>0</v>
      </c>
      <c r="L87" s="1439"/>
      <c r="M87" s="254">
        <v>0</v>
      </c>
      <c r="N87" s="1364">
        <v>98</v>
      </c>
      <c r="O87" s="1439"/>
      <c r="P87" s="254">
        <v>332078.30141024926</v>
      </c>
      <c r="Q87" s="1364">
        <v>0</v>
      </c>
      <c r="R87" s="1439"/>
      <c r="S87" s="254">
        <v>0</v>
      </c>
      <c r="T87" s="256">
        <v>13143162</v>
      </c>
      <c r="U87" s="254">
        <v>0</v>
      </c>
      <c r="V87" s="254">
        <v>0</v>
      </c>
      <c r="W87" s="257">
        <v>0</v>
      </c>
      <c r="X87" s="256">
        <v>13143162</v>
      </c>
      <c r="Y87" s="254">
        <v>-32857</v>
      </c>
      <c r="Z87" s="256">
        <v>13110305</v>
      </c>
      <c r="AA87" s="254">
        <v>-4763</v>
      </c>
      <c r="AB87" s="256">
        <v>14000804</v>
      </c>
      <c r="AC87" s="254">
        <v>0</v>
      </c>
      <c r="AD87" s="254">
        <v>14000804</v>
      </c>
      <c r="AE87" s="256">
        <v>1166735</v>
      </c>
      <c r="AF87" s="259">
        <v>14000804</v>
      </c>
    </row>
    <row r="88" spans="1:32" s="1042" customFormat="1" ht="15" customHeight="1" thickTop="1" x14ac:dyDescent="0.2">
      <c r="A88" s="2100"/>
      <c r="B88" s="2101"/>
      <c r="C88" s="1092"/>
      <c r="D88" s="1093"/>
      <c r="E88" s="1093"/>
      <c r="F88" s="1167"/>
      <c r="G88" s="1167"/>
      <c r="H88" s="1167"/>
      <c r="I88" s="1167"/>
      <c r="J88" s="1167"/>
      <c r="K88" s="1167"/>
      <c r="L88" s="1167"/>
      <c r="M88" s="1167"/>
      <c r="N88" s="1167"/>
      <c r="O88" s="1167"/>
      <c r="P88" s="1167"/>
      <c r="Q88" s="1167"/>
      <c r="R88" s="1167"/>
      <c r="S88" s="1167"/>
      <c r="T88" s="1167"/>
      <c r="U88" s="1167"/>
      <c r="V88" s="1167"/>
      <c r="W88" s="1167"/>
      <c r="X88" s="1167"/>
      <c r="Y88" s="1167"/>
      <c r="Z88" s="1167"/>
      <c r="AA88" s="1167"/>
      <c r="AB88" s="1167"/>
      <c r="AC88" s="1167"/>
      <c r="AD88" s="1167"/>
      <c r="AE88" s="1167"/>
      <c r="AF88" s="1167"/>
    </row>
    <row r="89" spans="1:32" ht="16.149999999999999" customHeight="1" x14ac:dyDescent="0.2">
      <c r="A89" s="31"/>
      <c r="B89" s="31"/>
      <c r="C89" s="877"/>
      <c r="D89" s="564"/>
      <c r="E89" s="564"/>
      <c r="F89" s="1265"/>
      <c r="G89" s="1265"/>
      <c r="H89" s="564"/>
      <c r="I89" s="564"/>
      <c r="J89" s="564"/>
      <c r="K89" s="564"/>
      <c r="L89" s="878"/>
      <c r="M89" s="878"/>
      <c r="N89" s="878"/>
      <c r="O89" s="878"/>
      <c r="P89" s="878"/>
      <c r="Q89" s="878"/>
      <c r="R89" s="878"/>
      <c r="S89" s="878"/>
      <c r="T89" s="564"/>
      <c r="U89" s="564"/>
      <c r="V89" s="564"/>
      <c r="W89" s="564"/>
      <c r="X89" s="564"/>
      <c r="Y89" s="564"/>
      <c r="Z89" s="879"/>
      <c r="AA89" s="564"/>
      <c r="AB89" s="564"/>
      <c r="AC89" s="564"/>
      <c r="AD89" s="564"/>
      <c r="AE89" s="31"/>
      <c r="AF89" s="564"/>
    </row>
    <row r="90" spans="1:32" ht="16.149999999999999" customHeight="1" x14ac:dyDescent="0.2">
      <c r="A90" s="880"/>
      <c r="B90" s="880"/>
      <c r="C90" s="877"/>
      <c r="D90" s="564"/>
      <c r="E90" s="564"/>
      <c r="F90" s="1265"/>
      <c r="G90" s="1265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879"/>
      <c r="AA90" s="564"/>
      <c r="AB90" s="564"/>
      <c r="AC90" s="564"/>
      <c r="AD90" s="564"/>
      <c r="AE90" s="564"/>
      <c r="AF90" s="564"/>
    </row>
    <row r="91" spans="1:32" ht="16.149999999999999" customHeight="1" x14ac:dyDescent="0.2">
      <c r="A91" s="31"/>
      <c r="B91" s="31"/>
      <c r="C91" s="877"/>
      <c r="D91" s="31"/>
      <c r="E91" s="31"/>
      <c r="F91" s="878"/>
      <c r="G91" s="878"/>
      <c r="H91" s="878"/>
      <c r="I91" s="878"/>
      <c r="J91" s="878"/>
      <c r="K91" s="878"/>
      <c r="L91" s="878"/>
      <c r="M91" s="878"/>
      <c r="N91" s="878"/>
      <c r="O91" s="878"/>
      <c r="P91" s="878"/>
      <c r="Q91" s="878"/>
      <c r="R91" s="878"/>
      <c r="S91" s="878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</row>
    <row r="92" spans="1:32" x14ac:dyDescent="0.2">
      <c r="A92" s="31"/>
      <c r="B92" s="881"/>
      <c r="C92" s="31"/>
      <c r="D92" s="31"/>
      <c r="E92" s="31"/>
      <c r="F92" s="878"/>
      <c r="G92" s="878"/>
      <c r="H92" s="878"/>
      <c r="I92" s="878"/>
      <c r="J92" s="878"/>
      <c r="K92" s="878"/>
      <c r="L92" s="878"/>
      <c r="M92" s="878"/>
      <c r="N92" s="878"/>
      <c r="O92" s="878"/>
      <c r="P92" s="878"/>
      <c r="Q92" s="878"/>
      <c r="R92" s="878"/>
      <c r="S92" s="878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x14ac:dyDescent="0.2">
      <c r="A93" s="31"/>
      <c r="B93" s="882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x14ac:dyDescent="0.2">
      <c r="A94" s="31"/>
      <c r="B94" s="882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x14ac:dyDescent="0.2">
      <c r="A95" s="31"/>
      <c r="B95" s="882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6" spans="1:32" x14ac:dyDescent="0.2">
      <c r="A96"/>
      <c r="B96"/>
    </row>
    <row r="97" spans="1:32" x14ac:dyDescent="0.2">
      <c r="A97"/>
      <c r="B97"/>
    </row>
    <row r="99" spans="1:32" s="87" customFormat="1" ht="15" customHeight="1" thickBot="1" x14ac:dyDescent="0.25">
      <c r="A99" s="1879" t="s">
        <v>1717</v>
      </c>
      <c r="B99" s="1880"/>
      <c r="C99" s="1364">
        <v>1167</v>
      </c>
      <c r="D99" s="1439"/>
      <c r="E99" s="254">
        <v>10922156.407105682</v>
      </c>
      <c r="F99" s="1439"/>
      <c r="G99" s="254">
        <v>834183.27</v>
      </c>
      <c r="H99" s="1364">
        <v>723</v>
      </c>
      <c r="I99" s="1439"/>
      <c r="J99" s="254">
        <v>349442.53522872279</v>
      </c>
      <c r="K99" s="1364">
        <v>0</v>
      </c>
      <c r="L99" s="1439"/>
      <c r="M99" s="254">
        <v>0</v>
      </c>
      <c r="N99" s="1364">
        <v>98</v>
      </c>
      <c r="O99" s="1439"/>
      <c r="P99" s="254">
        <v>323238.58311140712</v>
      </c>
      <c r="Q99" s="1364">
        <v>0</v>
      </c>
      <c r="R99" s="1439"/>
      <c r="S99" s="254">
        <v>0</v>
      </c>
      <c r="T99" s="256">
        <v>12429021</v>
      </c>
      <c r="U99" s="254">
        <v>0</v>
      </c>
      <c r="V99" s="254">
        <v>0</v>
      </c>
      <c r="W99" s="257">
        <v>0</v>
      </c>
      <c r="X99" s="256">
        <v>12429021</v>
      </c>
      <c r="Y99" s="254">
        <v>-31072</v>
      </c>
      <c r="Z99" s="256">
        <v>12397949</v>
      </c>
      <c r="AA99" s="254">
        <v>-4763</v>
      </c>
      <c r="AB99" s="256">
        <v>13133207</v>
      </c>
      <c r="AC99" s="254">
        <v>0</v>
      </c>
      <c r="AD99" s="254">
        <v>13133207</v>
      </c>
      <c r="AE99" s="256">
        <v>1094434</v>
      </c>
      <c r="AF99" s="259">
        <v>13151207</v>
      </c>
    </row>
    <row r="100" spans="1:32" ht="13.5" thickTop="1" x14ac:dyDescent="0.2">
      <c r="B100" s="87" t="s">
        <v>1726</v>
      </c>
      <c r="C100" s="1686">
        <v>0</v>
      </c>
      <c r="D100" s="1686">
        <v>0</v>
      </c>
      <c r="E100" s="1686">
        <v>697252.86473837681</v>
      </c>
      <c r="F100" s="1686">
        <v>0</v>
      </c>
      <c r="G100" s="1686">
        <v>0</v>
      </c>
      <c r="H100" s="1686">
        <v>0</v>
      </c>
      <c r="I100" s="1686">
        <v>0</v>
      </c>
      <c r="J100" s="1686">
        <v>8047.7621386857936</v>
      </c>
      <c r="K100" s="1686">
        <v>0</v>
      </c>
      <c r="L100" s="1686">
        <v>0</v>
      </c>
      <c r="M100" s="1686">
        <v>0</v>
      </c>
      <c r="N100" s="1686">
        <v>0</v>
      </c>
      <c r="O100" s="1686">
        <v>0</v>
      </c>
      <c r="P100" s="1686">
        <v>8839.7182988421409</v>
      </c>
      <c r="Q100" s="1686">
        <v>0</v>
      </c>
      <c r="R100" s="1686">
        <v>0</v>
      </c>
      <c r="S100" s="1686">
        <v>0</v>
      </c>
      <c r="T100" s="1686">
        <v>714141</v>
      </c>
      <c r="U100" s="1686">
        <v>0</v>
      </c>
      <c r="V100" s="1686">
        <v>0</v>
      </c>
      <c r="W100" s="1686">
        <v>0</v>
      </c>
      <c r="X100" s="1686">
        <v>714141</v>
      </c>
      <c r="Y100" s="1686">
        <v>-1785</v>
      </c>
      <c r="Z100" s="1686">
        <v>712356</v>
      </c>
      <c r="AA100" s="1686">
        <v>0</v>
      </c>
      <c r="AB100" s="1686">
        <v>867597</v>
      </c>
      <c r="AC100" s="1686">
        <v>0</v>
      </c>
      <c r="AD100" s="1686">
        <v>867597</v>
      </c>
      <c r="AE100" s="1686">
        <v>72301</v>
      </c>
      <c r="AF100" s="1686">
        <v>849597</v>
      </c>
    </row>
    <row r="104" spans="1:32" x14ac:dyDescent="0.2">
      <c r="AF104" s="81">
        <v>0</v>
      </c>
    </row>
    <row r="105" spans="1:32" x14ac:dyDescent="0.2">
      <c r="AF105" s="81">
        <v>895262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5"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  <mergeCell ref="X2:X3"/>
    <mergeCell ref="AF2:AF3"/>
    <mergeCell ref="A99:B99"/>
    <mergeCell ref="A88:B88"/>
    <mergeCell ref="A78:B78"/>
    <mergeCell ref="A1:B3"/>
    <mergeCell ref="N2:P2"/>
    <mergeCell ref="K1:T1"/>
    <mergeCell ref="A77:B77"/>
    <mergeCell ref="A87:B87"/>
    <mergeCell ref="A79:B79"/>
    <mergeCell ref="A80:B80"/>
    <mergeCell ref="A81:B81"/>
    <mergeCell ref="A82:B82"/>
    <mergeCell ref="AB1:AF1"/>
    <mergeCell ref="AE2:AE3"/>
    <mergeCell ref="T2:T3"/>
    <mergeCell ref="A84:B84"/>
    <mergeCell ref="A85:B85"/>
    <mergeCell ref="A86:B86"/>
    <mergeCell ref="K2:M2"/>
    <mergeCell ref="AD2:AD3"/>
    <mergeCell ref="A76:B76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&amp;L&amp;"Arial,Bold"&amp;18&amp;K000000FY2022-23 Budget Letter
July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5"/>
  <sheetViews>
    <sheetView view="pageBreakPreview" zoomScale="75" zoomScaleNormal="100" zoomScaleSheetLayoutView="75" workbookViewId="0">
      <pane xSplit="2" ySplit="6" topLeftCell="J61" activePane="bottomRight" state="frozen"/>
      <selection activeCell="A94" sqref="A94"/>
      <selection pane="topRight" activeCell="A94" sqref="A94"/>
      <selection pane="bottomLeft" activeCell="A94" sqref="A94"/>
      <selection pane="bottomRight" activeCell="A94" sqref="A94"/>
    </sheetView>
  </sheetViews>
  <sheetFormatPr defaultColWidth="8.85546875" defaultRowHeight="12.75" x14ac:dyDescent="0.2"/>
  <cols>
    <col min="1" max="1" width="6.28515625" style="28" customWidth="1"/>
    <col min="2" max="2" width="27.42578125" style="28" customWidth="1"/>
    <col min="3" max="3" width="12.140625" style="28" bestFit="1" customWidth="1"/>
    <col min="4" max="4" width="10" style="28" customWidth="1"/>
    <col min="5" max="5" width="14.140625" style="28" customWidth="1"/>
    <col min="6" max="6" width="10" style="28" customWidth="1"/>
    <col min="7" max="7" width="14.140625" style="28" customWidth="1"/>
    <col min="8" max="8" width="11.5703125" style="28" customWidth="1"/>
    <col min="9" max="9" width="10" style="28" customWidth="1"/>
    <col min="10" max="10" width="11.28515625" style="28" customWidth="1"/>
    <col min="11" max="11" width="11.5703125" style="28" customWidth="1"/>
    <col min="12" max="12" width="10" style="28" customWidth="1"/>
    <col min="13" max="13" width="11.28515625" style="28" customWidth="1"/>
    <col min="14" max="14" width="11.5703125" style="28" customWidth="1"/>
    <col min="15" max="15" width="10" style="28" customWidth="1"/>
    <col min="16" max="16" width="12" style="28" customWidth="1"/>
    <col min="17" max="17" width="11.5703125" style="28" customWidth="1"/>
    <col min="18" max="18" width="10" style="28" customWidth="1"/>
    <col min="19" max="19" width="11.28515625" style="28" customWidth="1"/>
    <col min="20" max="20" width="13.140625" style="28" customWidth="1"/>
    <col min="21" max="24" width="14.85546875" style="28" customWidth="1"/>
    <col min="25" max="25" width="12.7109375" style="28" customWidth="1"/>
    <col min="26" max="26" width="14.85546875" style="28" customWidth="1"/>
    <col min="27" max="27" width="16.28515625" style="28" customWidth="1"/>
    <col min="28" max="28" width="17.28515625" style="28" bestFit="1" customWidth="1"/>
    <col min="29" max="31" width="15.28515625" style="28" customWidth="1"/>
    <col min="32" max="32" width="18.85546875" style="28" customWidth="1"/>
    <col min="33" max="16384" width="8.85546875" style="28"/>
  </cols>
  <sheetData>
    <row r="1" spans="1:32" ht="19.899999999999999" customHeight="1" x14ac:dyDescent="0.2">
      <c r="A1" s="2094" t="s">
        <v>431</v>
      </c>
      <c r="B1" s="2088"/>
      <c r="C1" s="2083" t="s">
        <v>350</v>
      </c>
      <c r="D1" s="2084"/>
      <c r="E1" s="2084"/>
      <c r="F1" s="2084"/>
      <c r="G1" s="2084"/>
      <c r="H1" s="2084"/>
      <c r="I1" s="2084"/>
      <c r="J1" s="2085"/>
      <c r="K1" s="2095" t="s">
        <v>350</v>
      </c>
      <c r="L1" s="2096"/>
      <c r="M1" s="2096"/>
      <c r="N1" s="2096"/>
      <c r="O1" s="2096"/>
      <c r="P1" s="2096"/>
      <c r="Q1" s="2096"/>
      <c r="R1" s="2096"/>
      <c r="S1" s="2096"/>
      <c r="T1" s="2097"/>
      <c r="U1" s="2083" t="s">
        <v>350</v>
      </c>
      <c r="V1" s="2084"/>
      <c r="W1" s="2084"/>
      <c r="X1" s="2084"/>
      <c r="Y1" s="2084"/>
      <c r="Z1" s="2084"/>
      <c r="AA1" s="2085"/>
      <c r="AB1" s="2083" t="s">
        <v>350</v>
      </c>
      <c r="AC1" s="2084"/>
      <c r="AD1" s="2084"/>
      <c r="AE1" s="2084"/>
      <c r="AF1" s="2085"/>
    </row>
    <row r="2" spans="1:32" ht="27.75" customHeight="1" x14ac:dyDescent="0.2">
      <c r="A2" s="2089"/>
      <c r="B2" s="2090"/>
      <c r="C2" s="1926" t="s">
        <v>1659</v>
      </c>
      <c r="D2" s="1921" t="s">
        <v>1579</v>
      </c>
      <c r="E2" s="2079"/>
      <c r="F2" s="2079"/>
      <c r="G2" s="2080"/>
      <c r="H2" s="1921" t="s">
        <v>844</v>
      </c>
      <c r="I2" s="2078"/>
      <c r="J2" s="1922"/>
      <c r="K2" s="1921" t="s">
        <v>841</v>
      </c>
      <c r="L2" s="2078"/>
      <c r="M2" s="1922"/>
      <c r="N2" s="1921" t="s">
        <v>842</v>
      </c>
      <c r="O2" s="2078"/>
      <c r="P2" s="1922"/>
      <c r="Q2" s="1921" t="s">
        <v>843</v>
      </c>
      <c r="R2" s="2078"/>
      <c r="S2" s="1922"/>
      <c r="T2" s="1926" t="s">
        <v>465</v>
      </c>
      <c r="U2" s="2086" t="s">
        <v>242</v>
      </c>
      <c r="V2" s="2086"/>
      <c r="W2" s="2086"/>
      <c r="X2" s="1926" t="s">
        <v>466</v>
      </c>
      <c r="Y2" s="2076" t="s">
        <v>1103</v>
      </c>
      <c r="Z2" s="2076" t="s">
        <v>467</v>
      </c>
      <c r="AA2" s="1912" t="s">
        <v>1686</v>
      </c>
      <c r="AB2" s="1926" t="s">
        <v>850</v>
      </c>
      <c r="AC2" s="1926" t="s">
        <v>1101</v>
      </c>
      <c r="AD2" s="1926" t="s">
        <v>283</v>
      </c>
      <c r="AE2" s="1926" t="s">
        <v>401</v>
      </c>
      <c r="AF2" s="1926" t="s">
        <v>851</v>
      </c>
    </row>
    <row r="3" spans="1:32" ht="93" customHeight="1" x14ac:dyDescent="0.2">
      <c r="A3" s="2091"/>
      <c r="B3" s="2092"/>
      <c r="C3" s="2093"/>
      <c r="D3" s="1350" t="s">
        <v>424</v>
      </c>
      <c r="E3" s="1350" t="s">
        <v>558</v>
      </c>
      <c r="F3" s="1350" t="s">
        <v>424</v>
      </c>
      <c r="G3" s="1350" t="s">
        <v>557</v>
      </c>
      <c r="H3" s="1521" t="s">
        <v>1656</v>
      </c>
      <c r="I3" s="1350" t="s">
        <v>424</v>
      </c>
      <c r="J3" s="1350" t="s">
        <v>364</v>
      </c>
      <c r="K3" s="1521" t="s">
        <v>1657</v>
      </c>
      <c r="L3" s="1350" t="s">
        <v>424</v>
      </c>
      <c r="M3" s="1350" t="s">
        <v>364</v>
      </c>
      <c r="N3" s="1521" t="s">
        <v>1658</v>
      </c>
      <c r="O3" s="1350" t="s">
        <v>424</v>
      </c>
      <c r="P3" s="1350" t="s">
        <v>364</v>
      </c>
      <c r="Q3" s="1521" t="s">
        <v>1658</v>
      </c>
      <c r="R3" s="1350" t="s">
        <v>424</v>
      </c>
      <c r="S3" s="1350" t="s">
        <v>364</v>
      </c>
      <c r="T3" s="1926"/>
      <c r="U3" s="1351" t="s">
        <v>1692</v>
      </c>
      <c r="V3" s="1351" t="s">
        <v>1693</v>
      </c>
      <c r="W3" s="1351" t="s">
        <v>243</v>
      </c>
      <c r="X3" s="1926"/>
      <c r="Y3" s="2077"/>
      <c r="Z3" s="2077"/>
      <c r="AA3" s="1912"/>
      <c r="AB3" s="1926"/>
      <c r="AC3" s="1926"/>
      <c r="AD3" s="1926"/>
      <c r="AE3" s="1926"/>
      <c r="AF3" s="1926"/>
    </row>
    <row r="4" spans="1:32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</row>
    <row r="5" spans="1:32" s="771" customFormat="1" ht="36" customHeight="1" x14ac:dyDescent="0.2">
      <c r="A5" s="768"/>
      <c r="B5" s="769"/>
      <c r="C5" s="642" t="s">
        <v>1492</v>
      </c>
      <c r="D5" s="642" t="s">
        <v>1143</v>
      </c>
      <c r="E5" s="642" t="s">
        <v>740</v>
      </c>
      <c r="F5" s="642" t="s">
        <v>700</v>
      </c>
      <c r="G5" s="642" t="s">
        <v>678</v>
      </c>
      <c r="H5" s="642" t="s">
        <v>840</v>
      </c>
      <c r="I5" s="642" t="s">
        <v>1144</v>
      </c>
      <c r="J5" s="642" t="s">
        <v>748</v>
      </c>
      <c r="K5" s="642" t="s">
        <v>839</v>
      </c>
      <c r="L5" s="642" t="s">
        <v>1145</v>
      </c>
      <c r="M5" s="642" t="s">
        <v>749</v>
      </c>
      <c r="N5" s="642" t="s">
        <v>837</v>
      </c>
      <c r="O5" s="642" t="s">
        <v>1146</v>
      </c>
      <c r="P5" s="642" t="s">
        <v>750</v>
      </c>
      <c r="Q5" s="642" t="s">
        <v>838</v>
      </c>
      <c r="R5" s="642" t="s">
        <v>1147</v>
      </c>
      <c r="S5" s="642" t="s">
        <v>751</v>
      </c>
      <c r="T5" s="642" t="s">
        <v>752</v>
      </c>
      <c r="U5" s="642" t="s">
        <v>833</v>
      </c>
      <c r="V5" s="642" t="s">
        <v>834</v>
      </c>
      <c r="W5" s="642" t="s">
        <v>753</v>
      </c>
      <c r="X5" s="642" t="s">
        <v>754</v>
      </c>
      <c r="Y5" s="642" t="s">
        <v>755</v>
      </c>
      <c r="Z5" s="642" t="s">
        <v>756</v>
      </c>
      <c r="AA5" s="642" t="s">
        <v>744</v>
      </c>
      <c r="AB5" s="642" t="s">
        <v>1481</v>
      </c>
      <c r="AC5" s="642" t="s">
        <v>1485</v>
      </c>
      <c r="AD5" s="642" t="s">
        <v>757</v>
      </c>
      <c r="AE5" s="642" t="s">
        <v>849</v>
      </c>
      <c r="AF5" s="642" t="s">
        <v>1497</v>
      </c>
    </row>
    <row r="6" spans="1:32" s="771" customFormat="1" ht="36" hidden="1" customHeight="1" x14ac:dyDescent="0.2">
      <c r="A6" s="772"/>
      <c r="B6" s="773"/>
      <c r="C6" s="645" t="s">
        <v>592</v>
      </c>
      <c r="D6" s="645" t="s">
        <v>592</v>
      </c>
      <c r="E6" s="645" t="s">
        <v>593</v>
      </c>
      <c r="F6" s="645" t="s">
        <v>703</v>
      </c>
      <c r="G6" s="645" t="s">
        <v>593</v>
      </c>
      <c r="H6" s="645" t="s">
        <v>665</v>
      </c>
      <c r="I6" s="645" t="s">
        <v>592</v>
      </c>
      <c r="J6" s="645" t="s">
        <v>593</v>
      </c>
      <c r="K6" s="645" t="s">
        <v>665</v>
      </c>
      <c r="L6" s="645" t="s">
        <v>592</v>
      </c>
      <c r="M6" s="645" t="s">
        <v>593</v>
      </c>
      <c r="N6" s="645" t="s">
        <v>665</v>
      </c>
      <c r="O6" s="645" t="s">
        <v>592</v>
      </c>
      <c r="P6" s="645" t="s">
        <v>593</v>
      </c>
      <c r="Q6" s="645" t="s">
        <v>665</v>
      </c>
      <c r="R6" s="645" t="s">
        <v>592</v>
      </c>
      <c r="S6" s="645" t="s">
        <v>593</v>
      </c>
      <c r="T6" s="645" t="s">
        <v>593</v>
      </c>
      <c r="U6" s="645" t="s">
        <v>743</v>
      </c>
      <c r="V6" s="645" t="s">
        <v>743</v>
      </c>
      <c r="W6" s="645" t="s">
        <v>593</v>
      </c>
      <c r="X6" s="645" t="s">
        <v>593</v>
      </c>
      <c r="Y6" s="645" t="s">
        <v>593</v>
      </c>
      <c r="Z6" s="645" t="s">
        <v>593</v>
      </c>
      <c r="AA6" s="645" t="s">
        <v>744</v>
      </c>
      <c r="AB6" s="645" t="s">
        <v>758</v>
      </c>
      <c r="AC6" s="645" t="s">
        <v>745</v>
      </c>
      <c r="AD6" s="645" t="s">
        <v>593</v>
      </c>
      <c r="AE6" s="645" t="s">
        <v>593</v>
      </c>
      <c r="AF6" s="645" t="s">
        <v>759</v>
      </c>
    </row>
    <row r="7" spans="1:32" ht="15" customHeight="1" x14ac:dyDescent="0.2">
      <c r="A7" s="423">
        <v>1</v>
      </c>
      <c r="B7" s="207" t="s">
        <v>5</v>
      </c>
      <c r="C7" s="211"/>
      <c r="D7" s="209"/>
      <c r="E7" s="209"/>
      <c r="F7" s="209"/>
      <c r="G7" s="209"/>
      <c r="H7" s="211"/>
      <c r="I7" s="209"/>
      <c r="J7" s="209"/>
      <c r="K7" s="211"/>
      <c r="L7" s="209"/>
      <c r="M7" s="209"/>
      <c r="N7" s="211"/>
      <c r="O7" s="209"/>
      <c r="P7" s="209"/>
      <c r="Q7" s="211"/>
      <c r="R7" s="209"/>
      <c r="S7" s="209"/>
      <c r="T7" s="212"/>
      <c r="U7" s="209"/>
      <c r="V7" s="209"/>
      <c r="W7" s="213"/>
      <c r="X7" s="212"/>
      <c r="Y7" s="209"/>
      <c r="Z7" s="212"/>
      <c r="AA7" s="209"/>
      <c r="AB7" s="212"/>
      <c r="AC7" s="209"/>
      <c r="AD7" s="209"/>
      <c r="AE7" s="212"/>
      <c r="AF7" s="214"/>
    </row>
    <row r="8" spans="1:32" ht="15" customHeight="1" x14ac:dyDescent="0.2">
      <c r="A8" s="424">
        <v>2</v>
      </c>
      <c r="B8" s="224" t="s">
        <v>6</v>
      </c>
      <c r="C8" s="228"/>
      <c r="D8" s="226"/>
      <c r="E8" s="226"/>
      <c r="F8" s="226"/>
      <c r="G8" s="226"/>
      <c r="H8" s="228"/>
      <c r="I8" s="226"/>
      <c r="J8" s="226"/>
      <c r="K8" s="228"/>
      <c r="L8" s="226"/>
      <c r="M8" s="226"/>
      <c r="N8" s="228"/>
      <c r="O8" s="226"/>
      <c r="P8" s="226"/>
      <c r="Q8" s="228"/>
      <c r="R8" s="226"/>
      <c r="S8" s="226"/>
      <c r="T8" s="229"/>
      <c r="U8" s="226"/>
      <c r="V8" s="226"/>
      <c r="W8" s="230"/>
      <c r="X8" s="229"/>
      <c r="Y8" s="226"/>
      <c r="Z8" s="229"/>
      <c r="AA8" s="226"/>
      <c r="AB8" s="229"/>
      <c r="AC8" s="226"/>
      <c r="AD8" s="226"/>
      <c r="AE8" s="229"/>
      <c r="AF8" s="232"/>
    </row>
    <row r="9" spans="1:32" ht="15" customHeight="1" x14ac:dyDescent="0.2">
      <c r="A9" s="424">
        <v>3</v>
      </c>
      <c r="B9" s="224" t="s">
        <v>7</v>
      </c>
      <c r="C9" s="228"/>
      <c r="D9" s="226"/>
      <c r="E9" s="226"/>
      <c r="F9" s="226"/>
      <c r="G9" s="226"/>
      <c r="H9" s="228"/>
      <c r="I9" s="226"/>
      <c r="J9" s="226"/>
      <c r="K9" s="228"/>
      <c r="L9" s="226"/>
      <c r="M9" s="226"/>
      <c r="N9" s="228"/>
      <c r="O9" s="226"/>
      <c r="P9" s="226"/>
      <c r="Q9" s="228"/>
      <c r="R9" s="226"/>
      <c r="S9" s="226"/>
      <c r="T9" s="229"/>
      <c r="U9" s="226"/>
      <c r="V9" s="226"/>
      <c r="W9" s="230"/>
      <c r="X9" s="229"/>
      <c r="Y9" s="226"/>
      <c r="Z9" s="229"/>
      <c r="AA9" s="226"/>
      <c r="AB9" s="229"/>
      <c r="AC9" s="226"/>
      <c r="AD9" s="226"/>
      <c r="AE9" s="229"/>
      <c r="AF9" s="232"/>
    </row>
    <row r="10" spans="1:32" ht="15" customHeight="1" x14ac:dyDescent="0.2">
      <c r="A10" s="424">
        <v>4</v>
      </c>
      <c r="B10" s="224" t="s">
        <v>8</v>
      </c>
      <c r="C10" s="228"/>
      <c r="D10" s="226"/>
      <c r="E10" s="226"/>
      <c r="F10" s="226"/>
      <c r="G10" s="226"/>
      <c r="H10" s="228"/>
      <c r="I10" s="226"/>
      <c r="J10" s="226"/>
      <c r="K10" s="228"/>
      <c r="L10" s="226"/>
      <c r="M10" s="226"/>
      <c r="N10" s="228"/>
      <c r="O10" s="226"/>
      <c r="P10" s="226"/>
      <c r="Q10" s="228"/>
      <c r="R10" s="226"/>
      <c r="S10" s="226"/>
      <c r="T10" s="229"/>
      <c r="U10" s="226"/>
      <c r="V10" s="226"/>
      <c r="W10" s="230"/>
      <c r="X10" s="229"/>
      <c r="Y10" s="226"/>
      <c r="Z10" s="229"/>
      <c r="AA10" s="226"/>
      <c r="AB10" s="229"/>
      <c r="AC10" s="226"/>
      <c r="AD10" s="226"/>
      <c r="AE10" s="229"/>
      <c r="AF10" s="232"/>
    </row>
    <row r="11" spans="1:32" ht="15" customHeight="1" x14ac:dyDescent="0.2">
      <c r="A11" s="425">
        <v>5</v>
      </c>
      <c r="B11" s="238" t="s">
        <v>9</v>
      </c>
      <c r="C11" s="242"/>
      <c r="D11" s="240"/>
      <c r="E11" s="240"/>
      <c r="F11" s="240"/>
      <c r="G11" s="240"/>
      <c r="H11" s="242"/>
      <c r="I11" s="240"/>
      <c r="J11" s="240"/>
      <c r="K11" s="242"/>
      <c r="L11" s="240"/>
      <c r="M11" s="240"/>
      <c r="N11" s="242"/>
      <c r="O11" s="240"/>
      <c r="P11" s="240"/>
      <c r="Q11" s="242"/>
      <c r="R11" s="240"/>
      <c r="S11" s="240"/>
      <c r="T11" s="243"/>
      <c r="U11" s="240"/>
      <c r="V11" s="240"/>
      <c r="W11" s="244"/>
      <c r="X11" s="243"/>
      <c r="Y11" s="240"/>
      <c r="Z11" s="243"/>
      <c r="AA11" s="240"/>
      <c r="AB11" s="243"/>
      <c r="AC11" s="246"/>
      <c r="AD11" s="240"/>
      <c r="AE11" s="247"/>
      <c r="AF11" s="247"/>
    </row>
    <row r="12" spans="1:32" ht="15" customHeight="1" x14ac:dyDescent="0.2">
      <c r="A12" s="423">
        <v>6</v>
      </c>
      <c r="B12" s="207" t="s">
        <v>10</v>
      </c>
      <c r="C12" s="211"/>
      <c r="D12" s="209"/>
      <c r="E12" s="209"/>
      <c r="F12" s="209"/>
      <c r="G12" s="209"/>
      <c r="H12" s="211"/>
      <c r="I12" s="209"/>
      <c r="J12" s="209"/>
      <c r="K12" s="211"/>
      <c r="L12" s="209"/>
      <c r="M12" s="209"/>
      <c r="N12" s="211"/>
      <c r="O12" s="209"/>
      <c r="P12" s="209"/>
      <c r="Q12" s="211"/>
      <c r="R12" s="209"/>
      <c r="S12" s="209"/>
      <c r="T12" s="212"/>
      <c r="U12" s="209"/>
      <c r="V12" s="209"/>
      <c r="W12" s="213"/>
      <c r="X12" s="212"/>
      <c r="Y12" s="209"/>
      <c r="Z12" s="212"/>
      <c r="AA12" s="209"/>
      <c r="AB12" s="212"/>
      <c r="AC12" s="209"/>
      <c r="AD12" s="209"/>
      <c r="AE12" s="212"/>
      <c r="AF12" s="214"/>
    </row>
    <row r="13" spans="1:32" ht="15" customHeight="1" x14ac:dyDescent="0.2">
      <c r="A13" s="424">
        <v>7</v>
      </c>
      <c r="B13" s="224" t="s">
        <v>11</v>
      </c>
      <c r="C13" s="228"/>
      <c r="D13" s="226"/>
      <c r="E13" s="226"/>
      <c r="F13" s="226"/>
      <c r="G13" s="226"/>
      <c r="H13" s="228"/>
      <c r="I13" s="226"/>
      <c r="J13" s="226"/>
      <c r="K13" s="228"/>
      <c r="L13" s="226"/>
      <c r="M13" s="226"/>
      <c r="N13" s="228"/>
      <c r="O13" s="226"/>
      <c r="P13" s="226"/>
      <c r="Q13" s="228"/>
      <c r="R13" s="226"/>
      <c r="S13" s="226"/>
      <c r="T13" s="229"/>
      <c r="U13" s="226"/>
      <c r="V13" s="226"/>
      <c r="W13" s="230"/>
      <c r="X13" s="229"/>
      <c r="Y13" s="226"/>
      <c r="Z13" s="229"/>
      <c r="AA13" s="226"/>
      <c r="AB13" s="229"/>
      <c r="AC13" s="226"/>
      <c r="AD13" s="226"/>
      <c r="AE13" s="229"/>
      <c r="AF13" s="232"/>
    </row>
    <row r="14" spans="1:32" ht="15" customHeight="1" x14ac:dyDescent="0.2">
      <c r="A14" s="424">
        <v>8</v>
      </c>
      <c r="B14" s="224" t="s">
        <v>12</v>
      </c>
      <c r="C14" s="228"/>
      <c r="D14" s="226"/>
      <c r="E14" s="226"/>
      <c r="F14" s="226"/>
      <c r="G14" s="226"/>
      <c r="H14" s="228"/>
      <c r="I14" s="226"/>
      <c r="J14" s="226"/>
      <c r="K14" s="228"/>
      <c r="L14" s="226"/>
      <c r="M14" s="226"/>
      <c r="N14" s="228"/>
      <c r="O14" s="226"/>
      <c r="P14" s="226"/>
      <c r="Q14" s="228"/>
      <c r="R14" s="226"/>
      <c r="S14" s="226"/>
      <c r="T14" s="229"/>
      <c r="U14" s="226"/>
      <c r="V14" s="226"/>
      <c r="W14" s="230"/>
      <c r="X14" s="229"/>
      <c r="Y14" s="226"/>
      <c r="Z14" s="229"/>
      <c r="AA14" s="226"/>
      <c r="AB14" s="229"/>
      <c r="AC14" s="226"/>
      <c r="AD14" s="226"/>
      <c r="AE14" s="229"/>
      <c r="AF14" s="232"/>
    </row>
    <row r="15" spans="1:32" ht="15" customHeight="1" x14ac:dyDescent="0.2">
      <c r="A15" s="424">
        <v>9</v>
      </c>
      <c r="B15" s="224" t="s">
        <v>13</v>
      </c>
      <c r="C15" s="228"/>
      <c r="D15" s="226"/>
      <c r="E15" s="226"/>
      <c r="F15" s="226"/>
      <c r="G15" s="226"/>
      <c r="H15" s="228"/>
      <c r="I15" s="226"/>
      <c r="J15" s="226"/>
      <c r="K15" s="228"/>
      <c r="L15" s="226"/>
      <c r="M15" s="226"/>
      <c r="N15" s="228"/>
      <c r="O15" s="226"/>
      <c r="P15" s="226"/>
      <c r="Q15" s="228"/>
      <c r="R15" s="226"/>
      <c r="S15" s="226"/>
      <c r="T15" s="229"/>
      <c r="U15" s="226"/>
      <c r="V15" s="226"/>
      <c r="W15" s="230"/>
      <c r="X15" s="229"/>
      <c r="Y15" s="226"/>
      <c r="Z15" s="229"/>
      <c r="AA15" s="226"/>
      <c r="AB15" s="229"/>
      <c r="AC15" s="226"/>
      <c r="AD15" s="226"/>
      <c r="AE15" s="229"/>
      <c r="AF15" s="232"/>
    </row>
    <row r="16" spans="1:32" ht="15" customHeight="1" x14ac:dyDescent="0.2">
      <c r="A16" s="425">
        <v>10</v>
      </c>
      <c r="B16" s="238" t="s">
        <v>14</v>
      </c>
      <c r="C16" s="242"/>
      <c r="D16" s="240"/>
      <c r="E16" s="240"/>
      <c r="F16" s="240"/>
      <c r="G16" s="240"/>
      <c r="H16" s="242"/>
      <c r="I16" s="240"/>
      <c r="J16" s="240"/>
      <c r="K16" s="242"/>
      <c r="L16" s="240"/>
      <c r="M16" s="240"/>
      <c r="N16" s="242"/>
      <c r="O16" s="240"/>
      <c r="P16" s="240"/>
      <c r="Q16" s="242"/>
      <c r="R16" s="240"/>
      <c r="S16" s="240"/>
      <c r="T16" s="243"/>
      <c r="U16" s="240"/>
      <c r="V16" s="240"/>
      <c r="W16" s="244"/>
      <c r="X16" s="243"/>
      <c r="Y16" s="240"/>
      <c r="Z16" s="243"/>
      <c r="AA16" s="240"/>
      <c r="AB16" s="243"/>
      <c r="AC16" s="246"/>
      <c r="AD16" s="240"/>
      <c r="AE16" s="247"/>
      <c r="AF16" s="247"/>
    </row>
    <row r="17" spans="1:32" ht="15" customHeight="1" x14ac:dyDescent="0.2">
      <c r="A17" s="423">
        <v>11</v>
      </c>
      <c r="B17" s="207" t="s">
        <v>15</v>
      </c>
      <c r="C17" s="211"/>
      <c r="D17" s="209"/>
      <c r="E17" s="209"/>
      <c r="F17" s="209"/>
      <c r="G17" s="209"/>
      <c r="H17" s="211"/>
      <c r="I17" s="209"/>
      <c r="J17" s="209"/>
      <c r="K17" s="211"/>
      <c r="L17" s="209"/>
      <c r="M17" s="209"/>
      <c r="N17" s="211"/>
      <c r="O17" s="209"/>
      <c r="P17" s="209"/>
      <c r="Q17" s="211"/>
      <c r="R17" s="209"/>
      <c r="S17" s="209"/>
      <c r="T17" s="212"/>
      <c r="U17" s="209"/>
      <c r="V17" s="209"/>
      <c r="W17" s="213"/>
      <c r="X17" s="212"/>
      <c r="Y17" s="209"/>
      <c r="Z17" s="212"/>
      <c r="AA17" s="209"/>
      <c r="AB17" s="212"/>
      <c r="AC17" s="209"/>
      <c r="AD17" s="209"/>
      <c r="AE17" s="212"/>
      <c r="AF17" s="214"/>
    </row>
    <row r="18" spans="1:32" ht="15" customHeight="1" x14ac:dyDescent="0.2">
      <c r="A18" s="424">
        <v>12</v>
      </c>
      <c r="B18" s="224" t="s">
        <v>16</v>
      </c>
      <c r="C18" s="228"/>
      <c r="D18" s="226"/>
      <c r="E18" s="226"/>
      <c r="F18" s="226"/>
      <c r="G18" s="226"/>
      <c r="H18" s="228"/>
      <c r="I18" s="226"/>
      <c r="J18" s="226"/>
      <c r="K18" s="228"/>
      <c r="L18" s="226"/>
      <c r="M18" s="226"/>
      <c r="N18" s="228"/>
      <c r="O18" s="226"/>
      <c r="P18" s="226"/>
      <c r="Q18" s="228"/>
      <c r="R18" s="226"/>
      <c r="S18" s="226"/>
      <c r="T18" s="229"/>
      <c r="U18" s="226"/>
      <c r="V18" s="226"/>
      <c r="W18" s="230"/>
      <c r="X18" s="229"/>
      <c r="Y18" s="226"/>
      <c r="Z18" s="229"/>
      <c r="AA18" s="226"/>
      <c r="AB18" s="229"/>
      <c r="AC18" s="226"/>
      <c r="AD18" s="226"/>
      <c r="AE18" s="229"/>
      <c r="AF18" s="232"/>
    </row>
    <row r="19" spans="1:32" ht="15" customHeight="1" x14ac:dyDescent="0.2">
      <c r="A19" s="424">
        <v>13</v>
      </c>
      <c r="B19" s="224" t="s">
        <v>17</v>
      </c>
      <c r="C19" s="228"/>
      <c r="D19" s="226"/>
      <c r="E19" s="226"/>
      <c r="F19" s="226"/>
      <c r="G19" s="226"/>
      <c r="H19" s="228"/>
      <c r="I19" s="226"/>
      <c r="J19" s="226"/>
      <c r="K19" s="228"/>
      <c r="L19" s="226"/>
      <c r="M19" s="226"/>
      <c r="N19" s="228"/>
      <c r="O19" s="226"/>
      <c r="P19" s="226"/>
      <c r="Q19" s="228"/>
      <c r="R19" s="226"/>
      <c r="S19" s="226"/>
      <c r="T19" s="229"/>
      <c r="U19" s="226"/>
      <c r="V19" s="226"/>
      <c r="W19" s="230"/>
      <c r="X19" s="229"/>
      <c r="Y19" s="226"/>
      <c r="Z19" s="229"/>
      <c r="AA19" s="226"/>
      <c r="AB19" s="229"/>
      <c r="AC19" s="226"/>
      <c r="AD19" s="226"/>
      <c r="AE19" s="229"/>
      <c r="AF19" s="232"/>
    </row>
    <row r="20" spans="1:32" ht="15" customHeight="1" x14ac:dyDescent="0.2">
      <c r="A20" s="424">
        <v>14</v>
      </c>
      <c r="B20" s="224" t="s">
        <v>18</v>
      </c>
      <c r="C20" s="228"/>
      <c r="D20" s="226"/>
      <c r="E20" s="226"/>
      <c r="F20" s="226"/>
      <c r="G20" s="226"/>
      <c r="H20" s="228"/>
      <c r="I20" s="226"/>
      <c r="J20" s="226"/>
      <c r="K20" s="228"/>
      <c r="L20" s="226"/>
      <c r="M20" s="226"/>
      <c r="N20" s="228"/>
      <c r="O20" s="226"/>
      <c r="P20" s="226"/>
      <c r="Q20" s="228"/>
      <c r="R20" s="226"/>
      <c r="S20" s="226"/>
      <c r="T20" s="229"/>
      <c r="U20" s="226"/>
      <c r="V20" s="226"/>
      <c r="W20" s="230"/>
      <c r="X20" s="229"/>
      <c r="Y20" s="226"/>
      <c r="Z20" s="229"/>
      <c r="AA20" s="226"/>
      <c r="AB20" s="229"/>
      <c r="AC20" s="226"/>
      <c r="AD20" s="226"/>
      <c r="AE20" s="229"/>
      <c r="AF20" s="232"/>
    </row>
    <row r="21" spans="1:32" ht="15" customHeight="1" x14ac:dyDescent="0.2">
      <c r="A21" s="425">
        <v>15</v>
      </c>
      <c r="B21" s="238" t="s">
        <v>19</v>
      </c>
      <c r="C21" s="242"/>
      <c r="D21" s="240"/>
      <c r="E21" s="240"/>
      <c r="F21" s="240"/>
      <c r="G21" s="240"/>
      <c r="H21" s="242"/>
      <c r="I21" s="240"/>
      <c r="J21" s="240"/>
      <c r="K21" s="242"/>
      <c r="L21" s="240"/>
      <c r="M21" s="240"/>
      <c r="N21" s="242"/>
      <c r="O21" s="240"/>
      <c r="P21" s="240"/>
      <c r="Q21" s="242"/>
      <c r="R21" s="240"/>
      <c r="S21" s="240"/>
      <c r="T21" s="243"/>
      <c r="U21" s="240"/>
      <c r="V21" s="240"/>
      <c r="W21" s="244"/>
      <c r="X21" s="243"/>
      <c r="Y21" s="240"/>
      <c r="Z21" s="243"/>
      <c r="AA21" s="240"/>
      <c r="AB21" s="243"/>
      <c r="AC21" s="246"/>
      <c r="AD21" s="240"/>
      <c r="AE21" s="247"/>
      <c r="AF21" s="247"/>
    </row>
    <row r="22" spans="1:32" ht="15" customHeight="1" x14ac:dyDescent="0.2">
      <c r="A22" s="423">
        <v>16</v>
      </c>
      <c r="B22" s="207" t="s">
        <v>20</v>
      </c>
      <c r="C22" s="211"/>
      <c r="D22" s="209"/>
      <c r="E22" s="209"/>
      <c r="F22" s="209"/>
      <c r="G22" s="209"/>
      <c r="H22" s="211"/>
      <c r="I22" s="209"/>
      <c r="J22" s="209"/>
      <c r="K22" s="211"/>
      <c r="L22" s="209"/>
      <c r="M22" s="209"/>
      <c r="N22" s="211"/>
      <c r="O22" s="209"/>
      <c r="P22" s="209"/>
      <c r="Q22" s="211"/>
      <c r="R22" s="209"/>
      <c r="S22" s="209"/>
      <c r="T22" s="212"/>
      <c r="U22" s="209"/>
      <c r="V22" s="209"/>
      <c r="W22" s="213"/>
      <c r="X22" s="212"/>
      <c r="Y22" s="209"/>
      <c r="Z22" s="212"/>
      <c r="AA22" s="209"/>
      <c r="AB22" s="212"/>
      <c r="AC22" s="209"/>
      <c r="AD22" s="209"/>
      <c r="AE22" s="212"/>
      <c r="AF22" s="214"/>
    </row>
    <row r="23" spans="1:32" ht="15" customHeight="1" x14ac:dyDescent="0.2">
      <c r="A23" s="424">
        <v>17</v>
      </c>
      <c r="B23" s="224" t="s">
        <v>21</v>
      </c>
      <c r="C23" s="228"/>
      <c r="D23" s="226"/>
      <c r="E23" s="226"/>
      <c r="F23" s="226"/>
      <c r="G23" s="226"/>
      <c r="H23" s="228"/>
      <c r="I23" s="226"/>
      <c r="J23" s="226"/>
      <c r="K23" s="228"/>
      <c r="L23" s="226"/>
      <c r="M23" s="226"/>
      <c r="N23" s="228"/>
      <c r="O23" s="226"/>
      <c r="P23" s="226"/>
      <c r="Q23" s="228"/>
      <c r="R23" s="226"/>
      <c r="S23" s="226"/>
      <c r="T23" s="229"/>
      <c r="U23" s="226"/>
      <c r="V23" s="226"/>
      <c r="W23" s="230"/>
      <c r="X23" s="229"/>
      <c r="Y23" s="226"/>
      <c r="Z23" s="229"/>
      <c r="AA23" s="226"/>
      <c r="AB23" s="229"/>
      <c r="AC23" s="226"/>
      <c r="AD23" s="226"/>
      <c r="AE23" s="229"/>
      <c r="AF23" s="232"/>
    </row>
    <row r="24" spans="1:32" ht="15" customHeight="1" x14ac:dyDescent="0.2">
      <c r="A24" s="424">
        <v>18</v>
      </c>
      <c r="B24" s="224" t="s">
        <v>22</v>
      </c>
      <c r="C24" s="228"/>
      <c r="D24" s="226"/>
      <c r="E24" s="226"/>
      <c r="F24" s="226"/>
      <c r="G24" s="226"/>
      <c r="H24" s="228"/>
      <c r="I24" s="226"/>
      <c r="J24" s="226"/>
      <c r="K24" s="228"/>
      <c r="L24" s="226"/>
      <c r="M24" s="226"/>
      <c r="N24" s="228"/>
      <c r="O24" s="226"/>
      <c r="P24" s="226"/>
      <c r="Q24" s="228"/>
      <c r="R24" s="226"/>
      <c r="S24" s="226"/>
      <c r="T24" s="229"/>
      <c r="U24" s="226"/>
      <c r="V24" s="226"/>
      <c r="W24" s="230"/>
      <c r="X24" s="229"/>
      <c r="Y24" s="226"/>
      <c r="Z24" s="229"/>
      <c r="AA24" s="226"/>
      <c r="AB24" s="229"/>
      <c r="AC24" s="226"/>
      <c r="AD24" s="226"/>
      <c r="AE24" s="229"/>
      <c r="AF24" s="232"/>
    </row>
    <row r="25" spans="1:32" ht="15" customHeight="1" x14ac:dyDescent="0.2">
      <c r="A25" s="424">
        <v>19</v>
      </c>
      <c r="B25" s="224" t="s">
        <v>23</v>
      </c>
      <c r="C25" s="228"/>
      <c r="D25" s="226"/>
      <c r="E25" s="226"/>
      <c r="F25" s="226"/>
      <c r="G25" s="226"/>
      <c r="H25" s="228"/>
      <c r="I25" s="226"/>
      <c r="J25" s="226"/>
      <c r="K25" s="228"/>
      <c r="L25" s="226"/>
      <c r="M25" s="226"/>
      <c r="N25" s="228"/>
      <c r="O25" s="226"/>
      <c r="P25" s="226"/>
      <c r="Q25" s="228"/>
      <c r="R25" s="226"/>
      <c r="S25" s="226"/>
      <c r="T25" s="229"/>
      <c r="U25" s="226"/>
      <c r="V25" s="226"/>
      <c r="W25" s="230"/>
      <c r="X25" s="229"/>
      <c r="Y25" s="226"/>
      <c r="Z25" s="229"/>
      <c r="AA25" s="226"/>
      <c r="AB25" s="229"/>
      <c r="AC25" s="226"/>
      <c r="AD25" s="226"/>
      <c r="AE25" s="229"/>
      <c r="AF25" s="232"/>
    </row>
    <row r="26" spans="1:32" ht="15" customHeight="1" x14ac:dyDescent="0.2">
      <c r="A26" s="425">
        <v>20</v>
      </c>
      <c r="B26" s="238" t="s">
        <v>24</v>
      </c>
      <c r="C26" s="242"/>
      <c r="D26" s="240"/>
      <c r="E26" s="240"/>
      <c r="F26" s="240"/>
      <c r="G26" s="240"/>
      <c r="H26" s="242"/>
      <c r="I26" s="240"/>
      <c r="J26" s="240"/>
      <c r="K26" s="242"/>
      <c r="L26" s="240"/>
      <c r="M26" s="240"/>
      <c r="N26" s="242"/>
      <c r="O26" s="240"/>
      <c r="P26" s="240"/>
      <c r="Q26" s="242"/>
      <c r="R26" s="240"/>
      <c r="S26" s="240"/>
      <c r="T26" s="243"/>
      <c r="U26" s="240"/>
      <c r="V26" s="240"/>
      <c r="W26" s="244"/>
      <c r="X26" s="243"/>
      <c r="Y26" s="240"/>
      <c r="Z26" s="243"/>
      <c r="AA26" s="240"/>
      <c r="AB26" s="243"/>
      <c r="AC26" s="246"/>
      <c r="AD26" s="240"/>
      <c r="AE26" s="247"/>
      <c r="AF26" s="247"/>
    </row>
    <row r="27" spans="1:32" ht="15" customHeight="1" x14ac:dyDescent="0.2">
      <c r="A27" s="423">
        <v>21</v>
      </c>
      <c r="B27" s="207" t="s">
        <v>25</v>
      </c>
      <c r="C27" s="211"/>
      <c r="D27" s="209"/>
      <c r="E27" s="209"/>
      <c r="F27" s="209"/>
      <c r="G27" s="209"/>
      <c r="H27" s="211"/>
      <c r="I27" s="209"/>
      <c r="J27" s="209"/>
      <c r="K27" s="211"/>
      <c r="L27" s="209"/>
      <c r="M27" s="209"/>
      <c r="N27" s="211"/>
      <c r="O27" s="209"/>
      <c r="P27" s="209"/>
      <c r="Q27" s="211"/>
      <c r="R27" s="209"/>
      <c r="S27" s="209"/>
      <c r="T27" s="212"/>
      <c r="U27" s="209"/>
      <c r="V27" s="209"/>
      <c r="W27" s="213"/>
      <c r="X27" s="212"/>
      <c r="Y27" s="209"/>
      <c r="Z27" s="212"/>
      <c r="AA27" s="209"/>
      <c r="AB27" s="212"/>
      <c r="AC27" s="209"/>
      <c r="AD27" s="209"/>
      <c r="AE27" s="212"/>
      <c r="AF27" s="214"/>
    </row>
    <row r="28" spans="1:32" ht="15" customHeight="1" x14ac:dyDescent="0.2">
      <c r="A28" s="424">
        <v>22</v>
      </c>
      <c r="B28" s="224" t="s">
        <v>26</v>
      </c>
      <c r="C28" s="228"/>
      <c r="D28" s="226"/>
      <c r="E28" s="226"/>
      <c r="F28" s="226"/>
      <c r="G28" s="226"/>
      <c r="H28" s="228"/>
      <c r="I28" s="226"/>
      <c r="J28" s="226"/>
      <c r="K28" s="228"/>
      <c r="L28" s="226"/>
      <c r="M28" s="226"/>
      <c r="N28" s="228"/>
      <c r="O28" s="226"/>
      <c r="P28" s="226"/>
      <c r="Q28" s="228"/>
      <c r="R28" s="226"/>
      <c r="S28" s="226"/>
      <c r="T28" s="229"/>
      <c r="U28" s="226"/>
      <c r="V28" s="226"/>
      <c r="W28" s="230"/>
      <c r="X28" s="229"/>
      <c r="Y28" s="226"/>
      <c r="Z28" s="229"/>
      <c r="AA28" s="226"/>
      <c r="AB28" s="229"/>
      <c r="AC28" s="226"/>
      <c r="AD28" s="226"/>
      <c r="AE28" s="229"/>
      <c r="AF28" s="232"/>
    </row>
    <row r="29" spans="1:32" ht="15" customHeight="1" x14ac:dyDescent="0.2">
      <c r="A29" s="424">
        <v>23</v>
      </c>
      <c r="B29" s="224" t="s">
        <v>27</v>
      </c>
      <c r="C29" s="228"/>
      <c r="D29" s="226"/>
      <c r="E29" s="226"/>
      <c r="F29" s="226"/>
      <c r="G29" s="226"/>
      <c r="H29" s="228"/>
      <c r="I29" s="226"/>
      <c r="J29" s="226"/>
      <c r="K29" s="228"/>
      <c r="L29" s="226"/>
      <c r="M29" s="226"/>
      <c r="N29" s="228"/>
      <c r="O29" s="226"/>
      <c r="P29" s="226"/>
      <c r="Q29" s="228"/>
      <c r="R29" s="226"/>
      <c r="S29" s="226"/>
      <c r="T29" s="229"/>
      <c r="U29" s="226"/>
      <c r="V29" s="226"/>
      <c r="W29" s="230"/>
      <c r="X29" s="229"/>
      <c r="Y29" s="226"/>
      <c r="Z29" s="229"/>
      <c r="AA29" s="226"/>
      <c r="AB29" s="229"/>
      <c r="AC29" s="226"/>
      <c r="AD29" s="226"/>
      <c r="AE29" s="229"/>
      <c r="AF29" s="232"/>
    </row>
    <row r="30" spans="1:32" ht="15" customHeight="1" x14ac:dyDescent="0.2">
      <c r="A30" s="424">
        <v>24</v>
      </c>
      <c r="B30" s="224" t="s">
        <v>28</v>
      </c>
      <c r="C30" s="228"/>
      <c r="D30" s="226"/>
      <c r="E30" s="226"/>
      <c r="F30" s="226"/>
      <c r="G30" s="226"/>
      <c r="H30" s="228"/>
      <c r="I30" s="226"/>
      <c r="J30" s="226"/>
      <c r="K30" s="228"/>
      <c r="L30" s="226"/>
      <c r="M30" s="226"/>
      <c r="N30" s="228"/>
      <c r="O30" s="226"/>
      <c r="P30" s="226"/>
      <c r="Q30" s="228"/>
      <c r="R30" s="226"/>
      <c r="S30" s="226"/>
      <c r="T30" s="229"/>
      <c r="U30" s="226"/>
      <c r="V30" s="226"/>
      <c r="W30" s="230"/>
      <c r="X30" s="229"/>
      <c r="Y30" s="226"/>
      <c r="Z30" s="229"/>
      <c r="AA30" s="226"/>
      <c r="AB30" s="229"/>
      <c r="AC30" s="226"/>
      <c r="AD30" s="226"/>
      <c r="AE30" s="229"/>
      <c r="AF30" s="232"/>
    </row>
    <row r="31" spans="1:32" ht="15" customHeight="1" x14ac:dyDescent="0.2">
      <c r="A31" s="425">
        <v>25</v>
      </c>
      <c r="B31" s="238" t="s">
        <v>29</v>
      </c>
      <c r="C31" s="242"/>
      <c r="D31" s="240"/>
      <c r="E31" s="240"/>
      <c r="F31" s="240"/>
      <c r="G31" s="240"/>
      <c r="H31" s="242"/>
      <c r="I31" s="240"/>
      <c r="J31" s="240"/>
      <c r="K31" s="242"/>
      <c r="L31" s="240"/>
      <c r="M31" s="240"/>
      <c r="N31" s="242"/>
      <c r="O31" s="240"/>
      <c r="P31" s="240"/>
      <c r="Q31" s="242"/>
      <c r="R31" s="240"/>
      <c r="S31" s="240"/>
      <c r="T31" s="243"/>
      <c r="U31" s="240"/>
      <c r="V31" s="240"/>
      <c r="W31" s="244"/>
      <c r="X31" s="243"/>
      <c r="Y31" s="240"/>
      <c r="Z31" s="243"/>
      <c r="AA31" s="240"/>
      <c r="AB31" s="243"/>
      <c r="AC31" s="246"/>
      <c r="AD31" s="240"/>
      <c r="AE31" s="247"/>
      <c r="AF31" s="247"/>
    </row>
    <row r="32" spans="1:32" ht="15" customHeight="1" x14ac:dyDescent="0.2">
      <c r="A32" s="423">
        <v>26</v>
      </c>
      <c r="B32" s="207" t="s">
        <v>30</v>
      </c>
      <c r="C32" s="211"/>
      <c r="D32" s="209"/>
      <c r="E32" s="209"/>
      <c r="F32" s="209"/>
      <c r="G32" s="209"/>
      <c r="H32" s="211"/>
      <c r="I32" s="209"/>
      <c r="J32" s="209"/>
      <c r="K32" s="211"/>
      <c r="L32" s="209"/>
      <c r="M32" s="209"/>
      <c r="N32" s="211"/>
      <c r="O32" s="209"/>
      <c r="P32" s="209"/>
      <c r="Q32" s="211"/>
      <c r="R32" s="209"/>
      <c r="S32" s="209"/>
      <c r="T32" s="212"/>
      <c r="U32" s="209"/>
      <c r="V32" s="209"/>
      <c r="W32" s="213"/>
      <c r="X32" s="212"/>
      <c r="Y32" s="209"/>
      <c r="Z32" s="212"/>
      <c r="AA32" s="209"/>
      <c r="AB32" s="212"/>
      <c r="AC32" s="209"/>
      <c r="AD32" s="209"/>
      <c r="AE32" s="212"/>
      <c r="AF32" s="214"/>
    </row>
    <row r="33" spans="1:32" ht="15" customHeight="1" x14ac:dyDescent="0.2">
      <c r="A33" s="424">
        <v>27</v>
      </c>
      <c r="B33" s="224" t="s">
        <v>31</v>
      </c>
      <c r="C33" s="228"/>
      <c r="D33" s="226"/>
      <c r="E33" s="226"/>
      <c r="F33" s="226"/>
      <c r="G33" s="226"/>
      <c r="H33" s="228"/>
      <c r="I33" s="226"/>
      <c r="J33" s="226"/>
      <c r="K33" s="228"/>
      <c r="L33" s="226"/>
      <c r="M33" s="226"/>
      <c r="N33" s="228"/>
      <c r="O33" s="226"/>
      <c r="P33" s="226"/>
      <c r="Q33" s="228"/>
      <c r="R33" s="226"/>
      <c r="S33" s="226"/>
      <c r="T33" s="229"/>
      <c r="U33" s="226"/>
      <c r="V33" s="226"/>
      <c r="W33" s="230"/>
      <c r="X33" s="229"/>
      <c r="Y33" s="226"/>
      <c r="Z33" s="229"/>
      <c r="AA33" s="226"/>
      <c r="AB33" s="229"/>
      <c r="AC33" s="226"/>
      <c r="AD33" s="226"/>
      <c r="AE33" s="229"/>
      <c r="AF33" s="232"/>
    </row>
    <row r="34" spans="1:32" ht="15" customHeight="1" x14ac:dyDescent="0.2">
      <c r="A34" s="424">
        <v>28</v>
      </c>
      <c r="B34" s="224" t="s">
        <v>32</v>
      </c>
      <c r="C34" s="228"/>
      <c r="D34" s="226"/>
      <c r="E34" s="226"/>
      <c r="F34" s="226"/>
      <c r="G34" s="226"/>
      <c r="H34" s="228"/>
      <c r="I34" s="226"/>
      <c r="J34" s="226"/>
      <c r="K34" s="228"/>
      <c r="L34" s="226"/>
      <c r="M34" s="226"/>
      <c r="N34" s="228"/>
      <c r="O34" s="226"/>
      <c r="P34" s="226"/>
      <c r="Q34" s="228"/>
      <c r="R34" s="226"/>
      <c r="S34" s="226"/>
      <c r="T34" s="229"/>
      <c r="U34" s="226"/>
      <c r="V34" s="226"/>
      <c r="W34" s="230"/>
      <c r="X34" s="229"/>
      <c r="Y34" s="226"/>
      <c r="Z34" s="229"/>
      <c r="AA34" s="226"/>
      <c r="AB34" s="229"/>
      <c r="AC34" s="226"/>
      <c r="AD34" s="226"/>
      <c r="AE34" s="229"/>
      <c r="AF34" s="232"/>
    </row>
    <row r="35" spans="1:32" ht="15" customHeight="1" x14ac:dyDescent="0.2">
      <c r="A35" s="424">
        <v>29</v>
      </c>
      <c r="B35" s="224" t="s">
        <v>33</v>
      </c>
      <c r="C35" s="228"/>
      <c r="D35" s="226"/>
      <c r="E35" s="226"/>
      <c r="F35" s="226"/>
      <c r="G35" s="226"/>
      <c r="H35" s="228"/>
      <c r="I35" s="226"/>
      <c r="J35" s="226"/>
      <c r="K35" s="228"/>
      <c r="L35" s="226"/>
      <c r="M35" s="226"/>
      <c r="N35" s="228"/>
      <c r="O35" s="226"/>
      <c r="P35" s="226"/>
      <c r="Q35" s="228"/>
      <c r="R35" s="226"/>
      <c r="S35" s="226"/>
      <c r="T35" s="229"/>
      <c r="U35" s="226"/>
      <c r="V35" s="226"/>
      <c r="W35" s="230"/>
      <c r="X35" s="229"/>
      <c r="Y35" s="226"/>
      <c r="Z35" s="229"/>
      <c r="AA35" s="226"/>
      <c r="AB35" s="229"/>
      <c r="AC35" s="226"/>
      <c r="AD35" s="226"/>
      <c r="AE35" s="229"/>
      <c r="AF35" s="232"/>
    </row>
    <row r="36" spans="1:32" ht="15" customHeight="1" x14ac:dyDescent="0.2">
      <c r="A36" s="425">
        <v>30</v>
      </c>
      <c r="B36" s="238" t="s">
        <v>34</v>
      </c>
      <c r="C36" s="242"/>
      <c r="D36" s="240"/>
      <c r="E36" s="240"/>
      <c r="F36" s="240"/>
      <c r="G36" s="240"/>
      <c r="H36" s="242"/>
      <c r="I36" s="240"/>
      <c r="J36" s="240"/>
      <c r="K36" s="242"/>
      <c r="L36" s="240"/>
      <c r="M36" s="240"/>
      <c r="N36" s="242"/>
      <c r="O36" s="240"/>
      <c r="P36" s="240"/>
      <c r="Q36" s="242"/>
      <c r="R36" s="240"/>
      <c r="S36" s="240"/>
      <c r="T36" s="243"/>
      <c r="U36" s="240"/>
      <c r="V36" s="240"/>
      <c r="W36" s="244"/>
      <c r="X36" s="243"/>
      <c r="Y36" s="240"/>
      <c r="Z36" s="243"/>
      <c r="AA36" s="240"/>
      <c r="AB36" s="243"/>
      <c r="AC36" s="246"/>
      <c r="AD36" s="240"/>
      <c r="AE36" s="247"/>
      <c r="AF36" s="247"/>
    </row>
    <row r="37" spans="1:32" ht="15" customHeight="1" x14ac:dyDescent="0.2">
      <c r="A37" s="423">
        <v>31</v>
      </c>
      <c r="B37" s="207" t="s">
        <v>35</v>
      </c>
      <c r="C37" s="211"/>
      <c r="D37" s="209"/>
      <c r="E37" s="209"/>
      <c r="F37" s="209"/>
      <c r="G37" s="209"/>
      <c r="H37" s="211"/>
      <c r="I37" s="209"/>
      <c r="J37" s="209"/>
      <c r="K37" s="211"/>
      <c r="L37" s="209"/>
      <c r="M37" s="209"/>
      <c r="N37" s="211"/>
      <c r="O37" s="209"/>
      <c r="P37" s="209"/>
      <c r="Q37" s="211"/>
      <c r="R37" s="209"/>
      <c r="S37" s="209"/>
      <c r="T37" s="212"/>
      <c r="U37" s="209"/>
      <c r="V37" s="209"/>
      <c r="W37" s="213"/>
      <c r="X37" s="212"/>
      <c r="Y37" s="209"/>
      <c r="Z37" s="212"/>
      <c r="AA37" s="209"/>
      <c r="AB37" s="212"/>
      <c r="AC37" s="209"/>
      <c r="AD37" s="209"/>
      <c r="AE37" s="212"/>
      <c r="AF37" s="214"/>
    </row>
    <row r="38" spans="1:32" ht="15" customHeight="1" x14ac:dyDescent="0.2">
      <c r="A38" s="424">
        <v>32</v>
      </c>
      <c r="B38" s="224" t="s">
        <v>36</v>
      </c>
      <c r="C38" s="228"/>
      <c r="D38" s="226"/>
      <c r="E38" s="226"/>
      <c r="F38" s="226"/>
      <c r="G38" s="226"/>
      <c r="H38" s="228"/>
      <c r="I38" s="226"/>
      <c r="J38" s="226"/>
      <c r="K38" s="228"/>
      <c r="L38" s="226"/>
      <c r="M38" s="226"/>
      <c r="N38" s="228"/>
      <c r="O38" s="226"/>
      <c r="P38" s="226"/>
      <c r="Q38" s="228"/>
      <c r="R38" s="226"/>
      <c r="S38" s="226"/>
      <c r="T38" s="229"/>
      <c r="U38" s="226"/>
      <c r="V38" s="226"/>
      <c r="W38" s="230"/>
      <c r="X38" s="229"/>
      <c r="Y38" s="226"/>
      <c r="Z38" s="229"/>
      <c r="AA38" s="226"/>
      <c r="AB38" s="229"/>
      <c r="AC38" s="226"/>
      <c r="AD38" s="226"/>
      <c r="AE38" s="229"/>
      <c r="AF38" s="232"/>
    </row>
    <row r="39" spans="1:32" ht="15" customHeight="1" x14ac:dyDescent="0.2">
      <c r="A39" s="424">
        <v>33</v>
      </c>
      <c r="B39" s="224" t="s">
        <v>37</v>
      </c>
      <c r="C39" s="228"/>
      <c r="D39" s="226"/>
      <c r="E39" s="226"/>
      <c r="F39" s="226"/>
      <c r="G39" s="226"/>
      <c r="H39" s="228"/>
      <c r="I39" s="226"/>
      <c r="J39" s="226"/>
      <c r="K39" s="228"/>
      <c r="L39" s="226"/>
      <c r="M39" s="226"/>
      <c r="N39" s="228"/>
      <c r="O39" s="226"/>
      <c r="P39" s="226"/>
      <c r="Q39" s="228"/>
      <c r="R39" s="226"/>
      <c r="S39" s="226"/>
      <c r="T39" s="229"/>
      <c r="U39" s="226"/>
      <c r="V39" s="226"/>
      <c r="W39" s="230"/>
      <c r="X39" s="229"/>
      <c r="Y39" s="226"/>
      <c r="Z39" s="229"/>
      <c r="AA39" s="226"/>
      <c r="AB39" s="229"/>
      <c r="AC39" s="226"/>
      <c r="AD39" s="226"/>
      <c r="AE39" s="229"/>
      <c r="AF39" s="232"/>
    </row>
    <row r="40" spans="1:32" ht="15" customHeight="1" x14ac:dyDescent="0.2">
      <c r="A40" s="424">
        <v>34</v>
      </c>
      <c r="B40" s="224" t="s">
        <v>38</v>
      </c>
      <c r="C40" s="228"/>
      <c r="D40" s="226"/>
      <c r="E40" s="226"/>
      <c r="F40" s="226"/>
      <c r="G40" s="226"/>
      <c r="H40" s="228"/>
      <c r="I40" s="226"/>
      <c r="J40" s="226"/>
      <c r="K40" s="228"/>
      <c r="L40" s="226"/>
      <c r="M40" s="226"/>
      <c r="N40" s="228"/>
      <c r="O40" s="226"/>
      <c r="P40" s="226"/>
      <c r="Q40" s="228"/>
      <c r="R40" s="226"/>
      <c r="S40" s="226"/>
      <c r="T40" s="229"/>
      <c r="U40" s="226"/>
      <c r="V40" s="226"/>
      <c r="W40" s="230"/>
      <c r="X40" s="229"/>
      <c r="Y40" s="226"/>
      <c r="Z40" s="229"/>
      <c r="AA40" s="226"/>
      <c r="AB40" s="229"/>
      <c r="AC40" s="226"/>
      <c r="AD40" s="226"/>
      <c r="AE40" s="229"/>
      <c r="AF40" s="232"/>
    </row>
    <row r="41" spans="1:32" ht="15" customHeight="1" x14ac:dyDescent="0.2">
      <c r="A41" s="425">
        <v>35</v>
      </c>
      <c r="B41" s="238" t="s">
        <v>39</v>
      </c>
      <c r="C41" s="242"/>
      <c r="D41" s="240"/>
      <c r="E41" s="240"/>
      <c r="F41" s="240"/>
      <c r="G41" s="240"/>
      <c r="H41" s="242"/>
      <c r="I41" s="240"/>
      <c r="J41" s="240"/>
      <c r="K41" s="242"/>
      <c r="L41" s="240"/>
      <c r="M41" s="240"/>
      <c r="N41" s="242"/>
      <c r="O41" s="240"/>
      <c r="P41" s="240"/>
      <c r="Q41" s="242"/>
      <c r="R41" s="240"/>
      <c r="S41" s="240"/>
      <c r="T41" s="243"/>
      <c r="U41" s="240"/>
      <c r="V41" s="240"/>
      <c r="W41" s="244"/>
      <c r="X41" s="243"/>
      <c r="Y41" s="240"/>
      <c r="Z41" s="243"/>
      <c r="AA41" s="240"/>
      <c r="AB41" s="243"/>
      <c r="AC41" s="246"/>
      <c r="AD41" s="240"/>
      <c r="AE41" s="247"/>
      <c r="AF41" s="247"/>
    </row>
    <row r="42" spans="1:32" ht="15" customHeight="1" x14ac:dyDescent="0.2">
      <c r="A42" s="423">
        <v>36</v>
      </c>
      <c r="B42" s="207" t="s">
        <v>40</v>
      </c>
      <c r="C42" s="211"/>
      <c r="D42" s="209"/>
      <c r="E42" s="209"/>
      <c r="F42" s="209"/>
      <c r="G42" s="209"/>
      <c r="H42" s="211"/>
      <c r="I42" s="209"/>
      <c r="J42" s="209"/>
      <c r="K42" s="211"/>
      <c r="L42" s="209"/>
      <c r="M42" s="209"/>
      <c r="N42" s="211"/>
      <c r="O42" s="209"/>
      <c r="P42" s="209"/>
      <c r="Q42" s="211"/>
      <c r="R42" s="209"/>
      <c r="S42" s="209"/>
      <c r="T42" s="212"/>
      <c r="U42" s="209"/>
      <c r="V42" s="209"/>
      <c r="W42" s="213"/>
      <c r="X42" s="212"/>
      <c r="Y42" s="209"/>
      <c r="Z42" s="212"/>
      <c r="AA42" s="209"/>
      <c r="AB42" s="212"/>
      <c r="AC42" s="209"/>
      <c r="AD42" s="209"/>
      <c r="AE42" s="212"/>
      <c r="AF42" s="214"/>
    </row>
    <row r="43" spans="1:32" ht="15" customHeight="1" x14ac:dyDescent="0.2">
      <c r="A43" s="424">
        <v>37</v>
      </c>
      <c r="B43" s="224" t="s">
        <v>41</v>
      </c>
      <c r="C43" s="228"/>
      <c r="D43" s="226"/>
      <c r="E43" s="226"/>
      <c r="F43" s="226"/>
      <c r="G43" s="226"/>
      <c r="H43" s="228"/>
      <c r="I43" s="226"/>
      <c r="J43" s="226"/>
      <c r="K43" s="228"/>
      <c r="L43" s="226"/>
      <c r="M43" s="226"/>
      <c r="N43" s="228"/>
      <c r="O43" s="226"/>
      <c r="P43" s="226"/>
      <c r="Q43" s="228"/>
      <c r="R43" s="226"/>
      <c r="S43" s="226"/>
      <c r="T43" s="229"/>
      <c r="U43" s="226"/>
      <c r="V43" s="226"/>
      <c r="W43" s="230"/>
      <c r="X43" s="229"/>
      <c r="Y43" s="226"/>
      <c r="Z43" s="229"/>
      <c r="AA43" s="226"/>
      <c r="AB43" s="229"/>
      <c r="AC43" s="226"/>
      <c r="AD43" s="226"/>
      <c r="AE43" s="229"/>
      <c r="AF43" s="232"/>
    </row>
    <row r="44" spans="1:32" ht="15" customHeight="1" x14ac:dyDescent="0.2">
      <c r="A44" s="424">
        <v>38</v>
      </c>
      <c r="B44" s="224" t="s">
        <v>42</v>
      </c>
      <c r="C44" s="228"/>
      <c r="D44" s="226"/>
      <c r="E44" s="226"/>
      <c r="F44" s="226"/>
      <c r="G44" s="226"/>
      <c r="H44" s="228"/>
      <c r="I44" s="226"/>
      <c r="J44" s="226"/>
      <c r="K44" s="228"/>
      <c r="L44" s="226"/>
      <c r="M44" s="226"/>
      <c r="N44" s="228"/>
      <c r="O44" s="226"/>
      <c r="P44" s="226"/>
      <c r="Q44" s="228"/>
      <c r="R44" s="226"/>
      <c r="S44" s="226"/>
      <c r="T44" s="229"/>
      <c r="U44" s="226"/>
      <c r="V44" s="226"/>
      <c r="W44" s="230"/>
      <c r="X44" s="229"/>
      <c r="Y44" s="226"/>
      <c r="Z44" s="229"/>
      <c r="AA44" s="226"/>
      <c r="AB44" s="229"/>
      <c r="AC44" s="226"/>
      <c r="AD44" s="226"/>
      <c r="AE44" s="229"/>
      <c r="AF44" s="232"/>
    </row>
    <row r="45" spans="1:32" ht="15" customHeight="1" x14ac:dyDescent="0.2">
      <c r="A45" s="424">
        <v>39</v>
      </c>
      <c r="B45" s="224" t="s">
        <v>43</v>
      </c>
      <c r="C45" s="228"/>
      <c r="D45" s="226"/>
      <c r="E45" s="226"/>
      <c r="F45" s="226"/>
      <c r="G45" s="226"/>
      <c r="H45" s="228"/>
      <c r="I45" s="226"/>
      <c r="J45" s="226"/>
      <c r="K45" s="228"/>
      <c r="L45" s="226"/>
      <c r="M45" s="226"/>
      <c r="N45" s="228"/>
      <c r="O45" s="226"/>
      <c r="P45" s="226"/>
      <c r="Q45" s="228"/>
      <c r="R45" s="226"/>
      <c r="S45" s="226"/>
      <c r="T45" s="229"/>
      <c r="U45" s="226"/>
      <c r="V45" s="226"/>
      <c r="W45" s="230"/>
      <c r="X45" s="229"/>
      <c r="Y45" s="226"/>
      <c r="Z45" s="229"/>
      <c r="AA45" s="226"/>
      <c r="AB45" s="229"/>
      <c r="AC45" s="226"/>
      <c r="AD45" s="226"/>
      <c r="AE45" s="229"/>
      <c r="AF45" s="232"/>
    </row>
    <row r="46" spans="1:32" ht="15" customHeight="1" x14ac:dyDescent="0.2">
      <c r="A46" s="425">
        <v>40</v>
      </c>
      <c r="B46" s="238" t="s">
        <v>44</v>
      </c>
      <c r="C46" s="242"/>
      <c r="D46" s="240"/>
      <c r="E46" s="240"/>
      <c r="F46" s="240"/>
      <c r="G46" s="240"/>
      <c r="H46" s="242"/>
      <c r="I46" s="240"/>
      <c r="J46" s="240"/>
      <c r="K46" s="242"/>
      <c r="L46" s="240"/>
      <c r="M46" s="240"/>
      <c r="N46" s="242"/>
      <c r="O46" s="240"/>
      <c r="P46" s="240"/>
      <c r="Q46" s="242"/>
      <c r="R46" s="240"/>
      <c r="S46" s="240"/>
      <c r="T46" s="243"/>
      <c r="U46" s="240"/>
      <c r="V46" s="240"/>
      <c r="W46" s="244"/>
      <c r="X46" s="243"/>
      <c r="Y46" s="240"/>
      <c r="Z46" s="243"/>
      <c r="AA46" s="240"/>
      <c r="AB46" s="243"/>
      <c r="AC46" s="246"/>
      <c r="AD46" s="240"/>
      <c r="AE46" s="247"/>
      <c r="AF46" s="247"/>
    </row>
    <row r="47" spans="1:32" ht="15" customHeight="1" x14ac:dyDescent="0.2">
      <c r="A47" s="423">
        <v>41</v>
      </c>
      <c r="B47" s="207" t="s">
        <v>45</v>
      </c>
      <c r="C47" s="211"/>
      <c r="D47" s="209"/>
      <c r="E47" s="209"/>
      <c r="F47" s="209"/>
      <c r="G47" s="209"/>
      <c r="H47" s="211"/>
      <c r="I47" s="209"/>
      <c r="J47" s="209"/>
      <c r="K47" s="211"/>
      <c r="L47" s="209"/>
      <c r="M47" s="209"/>
      <c r="N47" s="211"/>
      <c r="O47" s="209"/>
      <c r="P47" s="209"/>
      <c r="Q47" s="211"/>
      <c r="R47" s="209"/>
      <c r="S47" s="209"/>
      <c r="T47" s="212"/>
      <c r="U47" s="209"/>
      <c r="V47" s="209"/>
      <c r="W47" s="213"/>
      <c r="X47" s="212"/>
      <c r="Y47" s="209"/>
      <c r="Z47" s="212"/>
      <c r="AA47" s="209"/>
      <c r="AB47" s="212"/>
      <c r="AC47" s="209"/>
      <c r="AD47" s="209"/>
      <c r="AE47" s="212"/>
      <c r="AF47" s="214"/>
    </row>
    <row r="48" spans="1:32" ht="15" customHeight="1" x14ac:dyDescent="0.2">
      <c r="A48" s="424">
        <v>42</v>
      </c>
      <c r="B48" s="224" t="s">
        <v>46</v>
      </c>
      <c r="C48" s="228"/>
      <c r="D48" s="226"/>
      <c r="E48" s="226"/>
      <c r="F48" s="226"/>
      <c r="G48" s="226"/>
      <c r="H48" s="228"/>
      <c r="I48" s="226"/>
      <c r="J48" s="226"/>
      <c r="K48" s="228"/>
      <c r="L48" s="226"/>
      <c r="M48" s="226"/>
      <c r="N48" s="228"/>
      <c r="O48" s="226"/>
      <c r="P48" s="226"/>
      <c r="Q48" s="228"/>
      <c r="R48" s="226"/>
      <c r="S48" s="226"/>
      <c r="T48" s="229"/>
      <c r="U48" s="226"/>
      <c r="V48" s="226"/>
      <c r="W48" s="230"/>
      <c r="X48" s="229"/>
      <c r="Y48" s="226"/>
      <c r="Z48" s="229"/>
      <c r="AA48" s="226"/>
      <c r="AB48" s="229"/>
      <c r="AC48" s="226"/>
      <c r="AD48" s="226"/>
      <c r="AE48" s="229"/>
      <c r="AF48" s="232"/>
    </row>
    <row r="49" spans="1:32" ht="15" customHeight="1" x14ac:dyDescent="0.2">
      <c r="A49" s="424">
        <v>43</v>
      </c>
      <c r="B49" s="224" t="s">
        <v>47</v>
      </c>
      <c r="C49" s="228"/>
      <c r="D49" s="226"/>
      <c r="E49" s="226"/>
      <c r="F49" s="226"/>
      <c r="G49" s="226"/>
      <c r="H49" s="228"/>
      <c r="I49" s="226"/>
      <c r="J49" s="226"/>
      <c r="K49" s="228"/>
      <c r="L49" s="226"/>
      <c r="M49" s="226"/>
      <c r="N49" s="228"/>
      <c r="O49" s="226"/>
      <c r="P49" s="226"/>
      <c r="Q49" s="228"/>
      <c r="R49" s="226"/>
      <c r="S49" s="226"/>
      <c r="T49" s="229"/>
      <c r="U49" s="226"/>
      <c r="V49" s="226"/>
      <c r="W49" s="230"/>
      <c r="X49" s="229"/>
      <c r="Y49" s="226"/>
      <c r="Z49" s="229"/>
      <c r="AA49" s="226"/>
      <c r="AB49" s="229"/>
      <c r="AC49" s="226"/>
      <c r="AD49" s="226"/>
      <c r="AE49" s="229"/>
      <c r="AF49" s="232"/>
    </row>
    <row r="50" spans="1:32" ht="15" customHeight="1" x14ac:dyDescent="0.2">
      <c r="A50" s="424">
        <v>44</v>
      </c>
      <c r="B50" s="224" t="s">
        <v>48</v>
      </c>
      <c r="C50" s="228"/>
      <c r="D50" s="226"/>
      <c r="E50" s="226"/>
      <c r="F50" s="226"/>
      <c r="G50" s="226"/>
      <c r="H50" s="228"/>
      <c r="I50" s="226"/>
      <c r="J50" s="226"/>
      <c r="K50" s="228"/>
      <c r="L50" s="226"/>
      <c r="M50" s="226"/>
      <c r="N50" s="228"/>
      <c r="O50" s="226"/>
      <c r="P50" s="226"/>
      <c r="Q50" s="228"/>
      <c r="R50" s="226"/>
      <c r="S50" s="226"/>
      <c r="T50" s="229"/>
      <c r="U50" s="226"/>
      <c r="V50" s="226"/>
      <c r="W50" s="230"/>
      <c r="X50" s="229"/>
      <c r="Y50" s="226"/>
      <c r="Z50" s="229"/>
      <c r="AA50" s="226"/>
      <c r="AB50" s="229"/>
      <c r="AC50" s="226"/>
      <c r="AD50" s="226"/>
      <c r="AE50" s="229"/>
      <c r="AF50" s="232"/>
    </row>
    <row r="51" spans="1:32" ht="15" customHeight="1" x14ac:dyDescent="0.2">
      <c r="A51" s="425">
        <v>45</v>
      </c>
      <c r="B51" s="238" t="s">
        <v>49</v>
      </c>
      <c r="C51" s="242"/>
      <c r="D51" s="240"/>
      <c r="E51" s="240"/>
      <c r="F51" s="240"/>
      <c r="G51" s="240"/>
      <c r="H51" s="242"/>
      <c r="I51" s="240"/>
      <c r="J51" s="240"/>
      <c r="K51" s="242"/>
      <c r="L51" s="240"/>
      <c r="M51" s="240"/>
      <c r="N51" s="242"/>
      <c r="O51" s="240"/>
      <c r="P51" s="240"/>
      <c r="Q51" s="242"/>
      <c r="R51" s="240"/>
      <c r="S51" s="240"/>
      <c r="T51" s="243"/>
      <c r="U51" s="240"/>
      <c r="V51" s="240"/>
      <c r="W51" s="244"/>
      <c r="X51" s="243"/>
      <c r="Y51" s="240"/>
      <c r="Z51" s="243"/>
      <c r="AA51" s="240"/>
      <c r="AB51" s="243"/>
      <c r="AC51" s="246"/>
      <c r="AD51" s="240"/>
      <c r="AE51" s="247"/>
      <c r="AF51" s="247"/>
    </row>
    <row r="52" spans="1:32" ht="15" customHeight="1" x14ac:dyDescent="0.2">
      <c r="A52" s="423">
        <v>46</v>
      </c>
      <c r="B52" s="207" t="s">
        <v>50</v>
      </c>
      <c r="C52" s="211"/>
      <c r="D52" s="209"/>
      <c r="E52" s="209"/>
      <c r="F52" s="209"/>
      <c r="G52" s="209"/>
      <c r="H52" s="211"/>
      <c r="I52" s="209"/>
      <c r="J52" s="209"/>
      <c r="K52" s="211"/>
      <c r="L52" s="209"/>
      <c r="M52" s="209"/>
      <c r="N52" s="211"/>
      <c r="O52" s="209"/>
      <c r="P52" s="209"/>
      <c r="Q52" s="211"/>
      <c r="R52" s="209"/>
      <c r="S52" s="209"/>
      <c r="T52" s="212"/>
      <c r="U52" s="209"/>
      <c r="V52" s="209"/>
      <c r="W52" s="213"/>
      <c r="X52" s="212"/>
      <c r="Y52" s="209"/>
      <c r="Z52" s="212"/>
      <c r="AA52" s="209"/>
      <c r="AB52" s="212"/>
      <c r="AC52" s="209"/>
      <c r="AD52" s="209"/>
      <c r="AE52" s="212"/>
      <c r="AF52" s="214"/>
    </row>
    <row r="53" spans="1:32" ht="15" customHeight="1" x14ac:dyDescent="0.2">
      <c r="A53" s="424">
        <v>47</v>
      </c>
      <c r="B53" s="224" t="s">
        <v>51</v>
      </c>
      <c r="C53" s="228"/>
      <c r="D53" s="226"/>
      <c r="E53" s="226"/>
      <c r="F53" s="226"/>
      <c r="G53" s="226"/>
      <c r="H53" s="228"/>
      <c r="I53" s="226"/>
      <c r="J53" s="226"/>
      <c r="K53" s="228"/>
      <c r="L53" s="226"/>
      <c r="M53" s="226"/>
      <c r="N53" s="228"/>
      <c r="O53" s="226"/>
      <c r="P53" s="226"/>
      <c r="Q53" s="228"/>
      <c r="R53" s="226"/>
      <c r="S53" s="226"/>
      <c r="T53" s="229"/>
      <c r="U53" s="226"/>
      <c r="V53" s="226"/>
      <c r="W53" s="230"/>
      <c r="X53" s="229"/>
      <c r="Y53" s="226"/>
      <c r="Z53" s="229"/>
      <c r="AA53" s="226"/>
      <c r="AB53" s="229"/>
      <c r="AC53" s="226"/>
      <c r="AD53" s="226"/>
      <c r="AE53" s="229"/>
      <c r="AF53" s="232"/>
    </row>
    <row r="54" spans="1:32" ht="15" customHeight="1" x14ac:dyDescent="0.2">
      <c r="A54" s="424">
        <v>48</v>
      </c>
      <c r="B54" s="224" t="s">
        <v>89</v>
      </c>
      <c r="C54" s="228"/>
      <c r="D54" s="226"/>
      <c r="E54" s="226"/>
      <c r="F54" s="226"/>
      <c r="G54" s="226"/>
      <c r="H54" s="228"/>
      <c r="I54" s="226"/>
      <c r="J54" s="226"/>
      <c r="K54" s="228"/>
      <c r="L54" s="226"/>
      <c r="M54" s="226"/>
      <c r="N54" s="228"/>
      <c r="O54" s="226"/>
      <c r="P54" s="226"/>
      <c r="Q54" s="228"/>
      <c r="R54" s="226"/>
      <c r="S54" s="226"/>
      <c r="T54" s="229"/>
      <c r="U54" s="226"/>
      <c r="V54" s="226"/>
      <c r="W54" s="230"/>
      <c r="X54" s="229"/>
      <c r="Y54" s="226"/>
      <c r="Z54" s="229"/>
      <c r="AA54" s="226"/>
      <c r="AB54" s="229"/>
      <c r="AC54" s="226"/>
      <c r="AD54" s="226"/>
      <c r="AE54" s="229"/>
      <c r="AF54" s="232"/>
    </row>
    <row r="55" spans="1:32" ht="15" customHeight="1" x14ac:dyDescent="0.2">
      <c r="A55" s="424">
        <v>49</v>
      </c>
      <c r="B55" s="224" t="s">
        <v>52</v>
      </c>
      <c r="C55" s="228"/>
      <c r="D55" s="226"/>
      <c r="E55" s="226"/>
      <c r="F55" s="226"/>
      <c r="G55" s="226"/>
      <c r="H55" s="228"/>
      <c r="I55" s="226"/>
      <c r="J55" s="226"/>
      <c r="K55" s="228"/>
      <c r="L55" s="226"/>
      <c r="M55" s="226"/>
      <c r="N55" s="228"/>
      <c r="O55" s="226"/>
      <c r="P55" s="226"/>
      <c r="Q55" s="228"/>
      <c r="R55" s="226"/>
      <c r="S55" s="226"/>
      <c r="T55" s="229"/>
      <c r="U55" s="226"/>
      <c r="V55" s="226"/>
      <c r="W55" s="230"/>
      <c r="X55" s="229"/>
      <c r="Y55" s="226"/>
      <c r="Z55" s="229"/>
      <c r="AA55" s="226"/>
      <c r="AB55" s="229"/>
      <c r="AC55" s="226"/>
      <c r="AD55" s="226"/>
      <c r="AE55" s="229"/>
      <c r="AF55" s="232"/>
    </row>
    <row r="56" spans="1:32" ht="15" customHeight="1" x14ac:dyDescent="0.2">
      <c r="A56" s="425">
        <v>50</v>
      </c>
      <c r="B56" s="238" t="s">
        <v>53</v>
      </c>
      <c r="C56" s="242"/>
      <c r="D56" s="240"/>
      <c r="E56" s="240"/>
      <c r="F56" s="240"/>
      <c r="G56" s="240"/>
      <c r="H56" s="242"/>
      <c r="I56" s="240"/>
      <c r="J56" s="240"/>
      <c r="K56" s="242"/>
      <c r="L56" s="240"/>
      <c r="M56" s="240"/>
      <c r="N56" s="242"/>
      <c r="O56" s="240"/>
      <c r="P56" s="240"/>
      <c r="Q56" s="242"/>
      <c r="R56" s="240"/>
      <c r="S56" s="240"/>
      <c r="T56" s="243"/>
      <c r="U56" s="240"/>
      <c r="V56" s="240"/>
      <c r="W56" s="244"/>
      <c r="X56" s="243"/>
      <c r="Y56" s="240"/>
      <c r="Z56" s="243"/>
      <c r="AA56" s="240"/>
      <c r="AB56" s="243"/>
      <c r="AC56" s="246"/>
      <c r="AD56" s="240"/>
      <c r="AE56" s="247"/>
      <c r="AF56" s="247"/>
    </row>
    <row r="57" spans="1:32" ht="15" customHeight="1" x14ac:dyDescent="0.2">
      <c r="A57" s="423">
        <v>51</v>
      </c>
      <c r="B57" s="207" t="s">
        <v>54</v>
      </c>
      <c r="C57" s="211"/>
      <c r="D57" s="209"/>
      <c r="E57" s="209"/>
      <c r="F57" s="209"/>
      <c r="G57" s="209"/>
      <c r="H57" s="211"/>
      <c r="I57" s="209"/>
      <c r="J57" s="209"/>
      <c r="K57" s="211"/>
      <c r="L57" s="209"/>
      <c r="M57" s="209"/>
      <c r="N57" s="211"/>
      <c r="O57" s="209"/>
      <c r="P57" s="209"/>
      <c r="Q57" s="211"/>
      <c r="R57" s="209"/>
      <c r="S57" s="209"/>
      <c r="T57" s="212"/>
      <c r="U57" s="209"/>
      <c r="V57" s="209"/>
      <c r="W57" s="213"/>
      <c r="X57" s="212"/>
      <c r="Y57" s="209"/>
      <c r="Z57" s="212"/>
      <c r="AA57" s="209"/>
      <c r="AB57" s="212"/>
      <c r="AC57" s="209"/>
      <c r="AD57" s="209"/>
      <c r="AE57" s="212"/>
      <c r="AF57" s="214"/>
    </row>
    <row r="58" spans="1:32" ht="15" customHeight="1" x14ac:dyDescent="0.2">
      <c r="A58" s="424">
        <v>52</v>
      </c>
      <c r="B58" s="224" t="s">
        <v>55</v>
      </c>
      <c r="C58" s="228"/>
      <c r="D58" s="226"/>
      <c r="E58" s="226"/>
      <c r="F58" s="226"/>
      <c r="G58" s="226"/>
      <c r="H58" s="228"/>
      <c r="I58" s="226"/>
      <c r="J58" s="226"/>
      <c r="K58" s="228"/>
      <c r="L58" s="226"/>
      <c r="M58" s="226"/>
      <c r="N58" s="228"/>
      <c r="O58" s="226"/>
      <c r="P58" s="226"/>
      <c r="Q58" s="228"/>
      <c r="R58" s="226"/>
      <c r="S58" s="226"/>
      <c r="T58" s="229"/>
      <c r="U58" s="226"/>
      <c r="V58" s="226"/>
      <c r="W58" s="230"/>
      <c r="X58" s="229"/>
      <c r="Y58" s="226"/>
      <c r="Z58" s="229"/>
      <c r="AA58" s="226"/>
      <c r="AB58" s="229"/>
      <c r="AC58" s="226"/>
      <c r="AD58" s="226"/>
      <c r="AE58" s="229"/>
      <c r="AF58" s="232"/>
    </row>
    <row r="59" spans="1:32" ht="15" customHeight="1" x14ac:dyDescent="0.2">
      <c r="A59" s="424">
        <v>53</v>
      </c>
      <c r="B59" s="224" t="s">
        <v>56</v>
      </c>
      <c r="C59" s="228"/>
      <c r="D59" s="226"/>
      <c r="E59" s="226"/>
      <c r="F59" s="226"/>
      <c r="G59" s="226"/>
      <c r="H59" s="228"/>
      <c r="I59" s="226"/>
      <c r="J59" s="226"/>
      <c r="K59" s="228"/>
      <c r="L59" s="226"/>
      <c r="M59" s="226"/>
      <c r="N59" s="228"/>
      <c r="O59" s="226"/>
      <c r="P59" s="226"/>
      <c r="Q59" s="228"/>
      <c r="R59" s="226"/>
      <c r="S59" s="226"/>
      <c r="T59" s="229"/>
      <c r="U59" s="226"/>
      <c r="V59" s="226"/>
      <c r="W59" s="230"/>
      <c r="X59" s="229"/>
      <c r="Y59" s="226"/>
      <c r="Z59" s="229"/>
      <c r="AA59" s="226"/>
      <c r="AB59" s="229"/>
      <c r="AC59" s="226"/>
      <c r="AD59" s="226"/>
      <c r="AE59" s="229"/>
      <c r="AF59" s="232"/>
    </row>
    <row r="60" spans="1:32" ht="15" customHeight="1" x14ac:dyDescent="0.2">
      <c r="A60" s="424">
        <v>54</v>
      </c>
      <c r="B60" s="224" t="s">
        <v>57</v>
      </c>
      <c r="C60" s="228"/>
      <c r="D60" s="226"/>
      <c r="E60" s="226"/>
      <c r="F60" s="226"/>
      <c r="G60" s="226"/>
      <c r="H60" s="228"/>
      <c r="I60" s="226"/>
      <c r="J60" s="226"/>
      <c r="K60" s="228"/>
      <c r="L60" s="226"/>
      <c r="M60" s="226"/>
      <c r="N60" s="228"/>
      <c r="O60" s="226"/>
      <c r="P60" s="226"/>
      <c r="Q60" s="228"/>
      <c r="R60" s="226"/>
      <c r="S60" s="226"/>
      <c r="T60" s="229"/>
      <c r="U60" s="226"/>
      <c r="V60" s="226"/>
      <c r="W60" s="230"/>
      <c r="X60" s="229"/>
      <c r="Y60" s="226"/>
      <c r="Z60" s="229"/>
      <c r="AA60" s="226"/>
      <c r="AB60" s="229"/>
      <c r="AC60" s="226"/>
      <c r="AD60" s="226"/>
      <c r="AE60" s="229"/>
      <c r="AF60" s="232"/>
    </row>
    <row r="61" spans="1:32" ht="15" customHeight="1" x14ac:dyDescent="0.2">
      <c r="A61" s="425">
        <v>55</v>
      </c>
      <c r="B61" s="238" t="s">
        <v>58</v>
      </c>
      <c r="C61" s="242"/>
      <c r="D61" s="240"/>
      <c r="E61" s="240"/>
      <c r="F61" s="240"/>
      <c r="G61" s="240"/>
      <c r="H61" s="242"/>
      <c r="I61" s="240"/>
      <c r="J61" s="240"/>
      <c r="K61" s="242"/>
      <c r="L61" s="240"/>
      <c r="M61" s="240"/>
      <c r="N61" s="242"/>
      <c r="O61" s="240"/>
      <c r="P61" s="240"/>
      <c r="Q61" s="242"/>
      <c r="R61" s="240"/>
      <c r="S61" s="240"/>
      <c r="T61" s="243"/>
      <c r="U61" s="240"/>
      <c r="V61" s="240"/>
      <c r="W61" s="244"/>
      <c r="X61" s="243"/>
      <c r="Y61" s="240"/>
      <c r="Z61" s="243"/>
      <c r="AA61" s="240"/>
      <c r="AB61" s="243"/>
      <c r="AC61" s="246"/>
      <c r="AD61" s="240"/>
      <c r="AE61" s="247"/>
      <c r="AF61" s="247"/>
    </row>
    <row r="62" spans="1:32" ht="15" customHeight="1" x14ac:dyDescent="0.2">
      <c r="A62" s="423">
        <v>56</v>
      </c>
      <c r="B62" s="207" t="s">
        <v>59</v>
      </c>
      <c r="C62" s="211"/>
      <c r="D62" s="209"/>
      <c r="E62" s="209"/>
      <c r="F62" s="209"/>
      <c r="G62" s="209"/>
      <c r="H62" s="211"/>
      <c r="I62" s="209"/>
      <c r="J62" s="209"/>
      <c r="K62" s="211"/>
      <c r="L62" s="209"/>
      <c r="M62" s="209"/>
      <c r="N62" s="211"/>
      <c r="O62" s="209"/>
      <c r="P62" s="209"/>
      <c r="Q62" s="211"/>
      <c r="R62" s="209"/>
      <c r="S62" s="209"/>
      <c r="T62" s="212"/>
      <c r="U62" s="209"/>
      <c r="V62" s="209"/>
      <c r="W62" s="213"/>
      <c r="X62" s="212"/>
      <c r="Y62" s="209"/>
      <c r="Z62" s="212"/>
      <c r="AA62" s="209"/>
      <c r="AB62" s="212"/>
      <c r="AC62" s="209"/>
      <c r="AD62" s="209"/>
      <c r="AE62" s="212"/>
      <c r="AF62" s="214"/>
    </row>
    <row r="63" spans="1:32" ht="15" customHeight="1" x14ac:dyDescent="0.2">
      <c r="A63" s="424">
        <v>57</v>
      </c>
      <c r="B63" s="224" t="s">
        <v>60</v>
      </c>
      <c r="C63" s="228"/>
      <c r="D63" s="226"/>
      <c r="E63" s="226"/>
      <c r="F63" s="226"/>
      <c r="G63" s="226"/>
      <c r="H63" s="228"/>
      <c r="I63" s="226"/>
      <c r="J63" s="226"/>
      <c r="K63" s="228"/>
      <c r="L63" s="226"/>
      <c r="M63" s="226"/>
      <c r="N63" s="228"/>
      <c r="O63" s="226"/>
      <c r="P63" s="226"/>
      <c r="Q63" s="228"/>
      <c r="R63" s="226"/>
      <c r="S63" s="226"/>
      <c r="T63" s="229"/>
      <c r="U63" s="226"/>
      <c r="V63" s="226"/>
      <c r="W63" s="230"/>
      <c r="X63" s="229"/>
      <c r="Y63" s="226"/>
      <c r="Z63" s="229"/>
      <c r="AA63" s="226"/>
      <c r="AB63" s="229"/>
      <c r="AC63" s="226"/>
      <c r="AD63" s="226"/>
      <c r="AE63" s="229"/>
      <c r="AF63" s="232"/>
    </row>
    <row r="64" spans="1:32" ht="15" customHeight="1" x14ac:dyDescent="0.2">
      <c r="A64" s="424">
        <v>58</v>
      </c>
      <c r="B64" s="224" t="s">
        <v>61</v>
      </c>
      <c r="C64" s="228"/>
      <c r="D64" s="226"/>
      <c r="E64" s="226"/>
      <c r="F64" s="226"/>
      <c r="G64" s="226"/>
      <c r="H64" s="228"/>
      <c r="I64" s="226"/>
      <c r="J64" s="226"/>
      <c r="K64" s="228"/>
      <c r="L64" s="226"/>
      <c r="M64" s="226"/>
      <c r="N64" s="228"/>
      <c r="O64" s="226"/>
      <c r="P64" s="226"/>
      <c r="Q64" s="228"/>
      <c r="R64" s="226"/>
      <c r="S64" s="226"/>
      <c r="T64" s="229"/>
      <c r="U64" s="226"/>
      <c r="V64" s="226"/>
      <c r="W64" s="230"/>
      <c r="X64" s="229"/>
      <c r="Y64" s="226"/>
      <c r="Z64" s="229"/>
      <c r="AA64" s="226"/>
      <c r="AB64" s="229"/>
      <c r="AC64" s="226"/>
      <c r="AD64" s="226"/>
      <c r="AE64" s="229"/>
      <c r="AF64" s="232"/>
    </row>
    <row r="65" spans="1:32" ht="15" customHeight="1" x14ac:dyDescent="0.2">
      <c r="A65" s="424">
        <v>59</v>
      </c>
      <c r="B65" s="224" t="s">
        <v>62</v>
      </c>
      <c r="C65" s="228"/>
      <c r="D65" s="226"/>
      <c r="E65" s="226"/>
      <c r="F65" s="226"/>
      <c r="G65" s="226"/>
      <c r="H65" s="228"/>
      <c r="I65" s="226"/>
      <c r="J65" s="226"/>
      <c r="K65" s="228"/>
      <c r="L65" s="226"/>
      <c r="M65" s="226"/>
      <c r="N65" s="228"/>
      <c r="O65" s="226"/>
      <c r="P65" s="226"/>
      <c r="Q65" s="228"/>
      <c r="R65" s="226"/>
      <c r="S65" s="226"/>
      <c r="T65" s="229"/>
      <c r="U65" s="226"/>
      <c r="V65" s="226"/>
      <c r="W65" s="230"/>
      <c r="X65" s="229"/>
      <c r="Y65" s="226"/>
      <c r="Z65" s="229"/>
      <c r="AA65" s="226"/>
      <c r="AB65" s="229"/>
      <c r="AC65" s="226"/>
      <c r="AD65" s="226"/>
      <c r="AE65" s="229"/>
      <c r="AF65" s="232"/>
    </row>
    <row r="66" spans="1:32" ht="15" customHeight="1" x14ac:dyDescent="0.2">
      <c r="A66" s="425">
        <v>60</v>
      </c>
      <c r="B66" s="238" t="s">
        <v>63</v>
      </c>
      <c r="C66" s="242"/>
      <c r="D66" s="240"/>
      <c r="E66" s="240"/>
      <c r="F66" s="240"/>
      <c r="G66" s="240"/>
      <c r="H66" s="242"/>
      <c r="I66" s="240"/>
      <c r="J66" s="240"/>
      <c r="K66" s="242"/>
      <c r="L66" s="240"/>
      <c r="M66" s="240"/>
      <c r="N66" s="242"/>
      <c r="O66" s="240"/>
      <c r="P66" s="240"/>
      <c r="Q66" s="242"/>
      <c r="R66" s="240"/>
      <c r="S66" s="240"/>
      <c r="T66" s="243"/>
      <c r="U66" s="240"/>
      <c r="V66" s="240"/>
      <c r="W66" s="244"/>
      <c r="X66" s="243"/>
      <c r="Y66" s="240"/>
      <c r="Z66" s="243"/>
      <c r="AA66" s="240"/>
      <c r="AB66" s="243"/>
      <c r="AC66" s="246"/>
      <c r="AD66" s="240"/>
      <c r="AE66" s="247"/>
      <c r="AF66" s="247"/>
    </row>
    <row r="67" spans="1:32" ht="15" customHeight="1" x14ac:dyDescent="0.2">
      <c r="A67" s="423">
        <v>61</v>
      </c>
      <c r="B67" s="207" t="s">
        <v>64</v>
      </c>
      <c r="C67" s="211"/>
      <c r="D67" s="209"/>
      <c r="E67" s="209"/>
      <c r="F67" s="209"/>
      <c r="G67" s="209"/>
      <c r="H67" s="211"/>
      <c r="I67" s="209"/>
      <c r="J67" s="209"/>
      <c r="K67" s="211"/>
      <c r="L67" s="209"/>
      <c r="M67" s="209"/>
      <c r="N67" s="211"/>
      <c r="O67" s="209"/>
      <c r="P67" s="209"/>
      <c r="Q67" s="211"/>
      <c r="R67" s="209"/>
      <c r="S67" s="209"/>
      <c r="T67" s="212"/>
      <c r="U67" s="209"/>
      <c r="V67" s="209"/>
      <c r="W67" s="213"/>
      <c r="X67" s="212"/>
      <c r="Y67" s="209"/>
      <c r="Z67" s="212"/>
      <c r="AA67" s="209"/>
      <c r="AB67" s="212"/>
      <c r="AC67" s="209"/>
      <c r="AD67" s="209"/>
      <c r="AE67" s="212"/>
      <c r="AF67" s="214"/>
    </row>
    <row r="68" spans="1:32" ht="15" customHeight="1" x14ac:dyDescent="0.2">
      <c r="A68" s="424">
        <v>62</v>
      </c>
      <c r="B68" s="224" t="s">
        <v>65</v>
      </c>
      <c r="C68" s="228"/>
      <c r="D68" s="226"/>
      <c r="E68" s="226"/>
      <c r="F68" s="226"/>
      <c r="G68" s="226"/>
      <c r="H68" s="228"/>
      <c r="I68" s="226"/>
      <c r="J68" s="226"/>
      <c r="K68" s="228"/>
      <c r="L68" s="226"/>
      <c r="M68" s="226"/>
      <c r="N68" s="228"/>
      <c r="O68" s="226"/>
      <c r="P68" s="226"/>
      <c r="Q68" s="228"/>
      <c r="R68" s="226"/>
      <c r="S68" s="226"/>
      <c r="T68" s="229"/>
      <c r="U68" s="226"/>
      <c r="V68" s="226"/>
      <c r="W68" s="230"/>
      <c r="X68" s="229"/>
      <c r="Y68" s="226"/>
      <c r="Z68" s="229"/>
      <c r="AA68" s="226"/>
      <c r="AB68" s="229"/>
      <c r="AC68" s="226"/>
      <c r="AD68" s="226"/>
      <c r="AE68" s="229"/>
      <c r="AF68" s="232"/>
    </row>
    <row r="69" spans="1:32" ht="15" customHeight="1" x14ac:dyDescent="0.2">
      <c r="A69" s="424">
        <v>63</v>
      </c>
      <c r="B69" s="224" t="s">
        <v>66</v>
      </c>
      <c r="C69" s="228"/>
      <c r="D69" s="226"/>
      <c r="E69" s="226"/>
      <c r="F69" s="226"/>
      <c r="G69" s="226"/>
      <c r="H69" s="228"/>
      <c r="I69" s="226"/>
      <c r="J69" s="226"/>
      <c r="K69" s="228"/>
      <c r="L69" s="226"/>
      <c r="M69" s="226"/>
      <c r="N69" s="228"/>
      <c r="O69" s="226"/>
      <c r="P69" s="226"/>
      <c r="Q69" s="228"/>
      <c r="R69" s="226"/>
      <c r="S69" s="226"/>
      <c r="T69" s="229"/>
      <c r="U69" s="226"/>
      <c r="V69" s="226"/>
      <c r="W69" s="230"/>
      <c r="X69" s="229"/>
      <c r="Y69" s="226"/>
      <c r="Z69" s="229"/>
      <c r="AA69" s="226"/>
      <c r="AB69" s="229"/>
      <c r="AC69" s="226"/>
      <c r="AD69" s="226"/>
      <c r="AE69" s="229"/>
      <c r="AF69" s="232"/>
    </row>
    <row r="70" spans="1:32" ht="15" customHeight="1" x14ac:dyDescent="0.2">
      <c r="A70" s="424">
        <v>64</v>
      </c>
      <c r="B70" s="224" t="s">
        <v>67</v>
      </c>
      <c r="C70" s="228"/>
      <c r="D70" s="226"/>
      <c r="E70" s="226"/>
      <c r="F70" s="226"/>
      <c r="G70" s="226"/>
      <c r="H70" s="228"/>
      <c r="I70" s="226"/>
      <c r="J70" s="226"/>
      <c r="K70" s="228"/>
      <c r="L70" s="226"/>
      <c r="M70" s="226"/>
      <c r="N70" s="228"/>
      <c r="O70" s="226"/>
      <c r="P70" s="226"/>
      <c r="Q70" s="228"/>
      <c r="R70" s="226"/>
      <c r="S70" s="226"/>
      <c r="T70" s="229"/>
      <c r="U70" s="226"/>
      <c r="V70" s="226"/>
      <c r="W70" s="230"/>
      <c r="X70" s="229"/>
      <c r="Y70" s="226"/>
      <c r="Z70" s="229"/>
      <c r="AA70" s="226"/>
      <c r="AB70" s="229"/>
      <c r="AC70" s="226"/>
      <c r="AD70" s="226"/>
      <c r="AE70" s="229"/>
      <c r="AF70" s="232"/>
    </row>
    <row r="71" spans="1:32" ht="15" customHeight="1" x14ac:dyDescent="0.2">
      <c r="A71" s="425">
        <v>65</v>
      </c>
      <c r="B71" s="238" t="s">
        <v>68</v>
      </c>
      <c r="C71" s="242"/>
      <c r="D71" s="240"/>
      <c r="E71" s="240"/>
      <c r="F71" s="240"/>
      <c r="G71" s="240"/>
      <c r="H71" s="242"/>
      <c r="I71" s="240"/>
      <c r="J71" s="240"/>
      <c r="K71" s="242"/>
      <c r="L71" s="240"/>
      <c r="M71" s="240"/>
      <c r="N71" s="242"/>
      <c r="O71" s="240"/>
      <c r="P71" s="240"/>
      <c r="Q71" s="242"/>
      <c r="R71" s="240"/>
      <c r="S71" s="240"/>
      <c r="T71" s="243"/>
      <c r="U71" s="240"/>
      <c r="V71" s="240"/>
      <c r="W71" s="244"/>
      <c r="X71" s="243"/>
      <c r="Y71" s="240"/>
      <c r="Z71" s="243"/>
      <c r="AA71" s="240"/>
      <c r="AB71" s="243"/>
      <c r="AC71" s="246"/>
      <c r="AD71" s="240"/>
      <c r="AE71" s="247"/>
      <c r="AF71" s="247"/>
    </row>
    <row r="72" spans="1:32" ht="15" customHeight="1" x14ac:dyDescent="0.2">
      <c r="A72" s="423">
        <v>66</v>
      </c>
      <c r="B72" s="207" t="s">
        <v>69</v>
      </c>
      <c r="C72" s="211"/>
      <c r="D72" s="209"/>
      <c r="E72" s="209"/>
      <c r="F72" s="209"/>
      <c r="G72" s="209"/>
      <c r="H72" s="211"/>
      <c r="I72" s="209"/>
      <c r="J72" s="209"/>
      <c r="K72" s="211"/>
      <c r="L72" s="209"/>
      <c r="M72" s="209"/>
      <c r="N72" s="211"/>
      <c r="O72" s="209"/>
      <c r="P72" s="209"/>
      <c r="Q72" s="211"/>
      <c r="R72" s="209"/>
      <c r="S72" s="209"/>
      <c r="T72" s="212"/>
      <c r="U72" s="209"/>
      <c r="V72" s="209"/>
      <c r="W72" s="213"/>
      <c r="X72" s="212"/>
      <c r="Y72" s="209"/>
      <c r="Z72" s="212"/>
      <c r="AA72" s="209"/>
      <c r="AB72" s="212"/>
      <c r="AC72" s="209"/>
      <c r="AD72" s="209"/>
      <c r="AE72" s="212"/>
      <c r="AF72" s="214"/>
    </row>
    <row r="73" spans="1:32" ht="15" customHeight="1" x14ac:dyDescent="0.2">
      <c r="A73" s="424">
        <v>67</v>
      </c>
      <c r="B73" s="224" t="s">
        <v>3</v>
      </c>
      <c r="C73" s="228"/>
      <c r="D73" s="226"/>
      <c r="E73" s="226"/>
      <c r="F73" s="226"/>
      <c r="G73" s="226"/>
      <c r="H73" s="228"/>
      <c r="I73" s="226"/>
      <c r="J73" s="226"/>
      <c r="K73" s="228"/>
      <c r="L73" s="226"/>
      <c r="M73" s="226"/>
      <c r="N73" s="228"/>
      <c r="O73" s="226"/>
      <c r="P73" s="226"/>
      <c r="Q73" s="228"/>
      <c r="R73" s="226"/>
      <c r="S73" s="226"/>
      <c r="T73" s="229"/>
      <c r="U73" s="226"/>
      <c r="V73" s="226"/>
      <c r="W73" s="230"/>
      <c r="X73" s="229"/>
      <c r="Y73" s="226"/>
      <c r="Z73" s="229"/>
      <c r="AA73" s="226"/>
      <c r="AB73" s="229"/>
      <c r="AC73" s="226"/>
      <c r="AD73" s="226"/>
      <c r="AE73" s="229"/>
      <c r="AF73" s="232"/>
    </row>
    <row r="74" spans="1:32" ht="15" customHeight="1" x14ac:dyDescent="0.2">
      <c r="A74" s="424">
        <v>68</v>
      </c>
      <c r="B74" s="224" t="s">
        <v>2</v>
      </c>
      <c r="C74" s="228"/>
      <c r="D74" s="226"/>
      <c r="E74" s="226"/>
      <c r="F74" s="226"/>
      <c r="G74" s="226"/>
      <c r="H74" s="228"/>
      <c r="I74" s="226"/>
      <c r="J74" s="226"/>
      <c r="K74" s="228"/>
      <c r="L74" s="226"/>
      <c r="M74" s="226"/>
      <c r="N74" s="228"/>
      <c r="O74" s="226"/>
      <c r="P74" s="226"/>
      <c r="Q74" s="228"/>
      <c r="R74" s="226"/>
      <c r="S74" s="226"/>
      <c r="T74" s="229"/>
      <c r="U74" s="226"/>
      <c r="V74" s="226"/>
      <c r="W74" s="230"/>
      <c r="X74" s="229"/>
      <c r="Y74" s="226"/>
      <c r="Z74" s="229"/>
      <c r="AA74" s="226"/>
      <c r="AB74" s="229"/>
      <c r="AC74" s="226"/>
      <c r="AD74" s="226"/>
      <c r="AE74" s="229"/>
      <c r="AF74" s="232"/>
    </row>
    <row r="75" spans="1:32" ht="15" customHeight="1" x14ac:dyDescent="0.2">
      <c r="A75" s="424">
        <v>69</v>
      </c>
      <c r="B75" s="224" t="s">
        <v>91</v>
      </c>
      <c r="C75" s="228"/>
      <c r="D75" s="226"/>
      <c r="E75" s="226"/>
      <c r="F75" s="226"/>
      <c r="G75" s="226"/>
      <c r="H75" s="228"/>
      <c r="I75" s="226"/>
      <c r="J75" s="226"/>
      <c r="K75" s="228"/>
      <c r="L75" s="226"/>
      <c r="M75" s="226"/>
      <c r="N75" s="228"/>
      <c r="O75" s="226"/>
      <c r="P75" s="226"/>
      <c r="Q75" s="228"/>
      <c r="R75" s="226"/>
      <c r="S75" s="226"/>
      <c r="T75" s="229"/>
      <c r="U75" s="226"/>
      <c r="V75" s="226"/>
      <c r="W75" s="230"/>
      <c r="X75" s="229"/>
      <c r="Y75" s="226"/>
      <c r="Z75" s="229"/>
      <c r="AA75" s="226"/>
      <c r="AB75" s="229"/>
      <c r="AC75" s="226"/>
      <c r="AD75" s="226"/>
      <c r="AE75" s="229"/>
      <c r="AF75" s="232"/>
    </row>
    <row r="76" spans="1:32" s="87" customFormat="1" ht="15" customHeight="1" thickBot="1" x14ac:dyDescent="0.25">
      <c r="A76" s="1879" t="s">
        <v>429</v>
      </c>
      <c r="B76" s="1880"/>
      <c r="C76" s="1364">
        <v>694</v>
      </c>
      <c r="D76" s="1439"/>
      <c r="E76" s="254">
        <v>5058405.0213270076</v>
      </c>
      <c r="F76" s="1439"/>
      <c r="G76" s="254">
        <v>372067.27999999997</v>
      </c>
      <c r="H76" s="1364">
        <v>398</v>
      </c>
      <c r="I76" s="1439"/>
      <c r="J76" s="254">
        <v>282299.51650670939</v>
      </c>
      <c r="K76" s="1364">
        <v>94.5</v>
      </c>
      <c r="L76" s="1439"/>
      <c r="M76" s="254">
        <v>18280.47348781455</v>
      </c>
      <c r="N76" s="1364">
        <v>38</v>
      </c>
      <c r="O76" s="1439"/>
      <c r="P76" s="254">
        <v>183771.95569760661</v>
      </c>
      <c r="Q76" s="1364">
        <v>0</v>
      </c>
      <c r="R76" s="1439"/>
      <c r="S76" s="254">
        <v>0</v>
      </c>
      <c r="T76" s="256">
        <v>5914825</v>
      </c>
      <c r="U76" s="254">
        <v>0</v>
      </c>
      <c r="V76" s="254">
        <v>0</v>
      </c>
      <c r="W76" s="257">
        <v>0</v>
      </c>
      <c r="X76" s="256">
        <v>5914825</v>
      </c>
      <c r="Y76" s="254">
        <v>-14787</v>
      </c>
      <c r="Z76" s="256">
        <v>5900038</v>
      </c>
      <c r="AA76" s="254">
        <v>0</v>
      </c>
      <c r="AB76" s="256">
        <v>5900038</v>
      </c>
      <c r="AC76" s="254">
        <v>0</v>
      </c>
      <c r="AD76" s="254">
        <v>5900038</v>
      </c>
      <c r="AE76" s="256">
        <v>491670</v>
      </c>
      <c r="AF76" s="259">
        <v>5900038</v>
      </c>
    </row>
    <row r="77" spans="1:32" s="87" customFormat="1" ht="15" customHeight="1" thickTop="1" x14ac:dyDescent="0.2">
      <c r="A77" s="1885" t="s">
        <v>398</v>
      </c>
      <c r="B77" s="1886"/>
      <c r="C77" s="813"/>
      <c r="D77" s="814"/>
      <c r="E77" s="814"/>
      <c r="F77" s="814"/>
      <c r="G77" s="814"/>
      <c r="H77" s="813"/>
      <c r="I77" s="814"/>
      <c r="J77" s="814"/>
      <c r="K77" s="813"/>
      <c r="L77" s="814"/>
      <c r="M77" s="814"/>
      <c r="N77" s="813"/>
      <c r="O77" s="814"/>
      <c r="P77" s="814"/>
      <c r="Q77" s="813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5"/>
      <c r="AC77" s="815"/>
      <c r="AD77" s="814"/>
      <c r="AE77" s="815"/>
      <c r="AF77" s="815"/>
    </row>
    <row r="78" spans="1:32" s="87" customFormat="1" ht="15" customHeight="1" x14ac:dyDescent="0.2">
      <c r="A78" s="1887" t="s">
        <v>1260</v>
      </c>
      <c r="B78" s="1888"/>
      <c r="C78" s="813"/>
      <c r="D78" s="814"/>
      <c r="E78" s="814"/>
      <c r="F78" s="814"/>
      <c r="G78" s="814"/>
      <c r="H78" s="813"/>
      <c r="I78" s="814"/>
      <c r="J78" s="814"/>
      <c r="K78" s="813"/>
      <c r="L78" s="814"/>
      <c r="M78" s="814"/>
      <c r="N78" s="813"/>
      <c r="O78" s="814"/>
      <c r="P78" s="814"/>
      <c r="Q78" s="813"/>
      <c r="R78" s="814"/>
      <c r="S78" s="814"/>
      <c r="T78" s="814"/>
      <c r="U78" s="814"/>
      <c r="V78" s="814"/>
      <c r="W78" s="814"/>
      <c r="X78" s="814"/>
      <c r="Y78" s="814"/>
      <c r="Z78" s="814"/>
      <c r="AA78" s="814"/>
      <c r="AB78" s="232"/>
      <c r="AC78" s="815"/>
      <c r="AD78" s="814"/>
      <c r="AE78" s="232"/>
      <c r="AF78" s="232"/>
    </row>
    <row r="79" spans="1:32" s="87" customFormat="1" ht="15" customHeight="1" x14ac:dyDescent="0.2">
      <c r="A79" s="1889" t="s">
        <v>1261</v>
      </c>
      <c r="B79" s="1890"/>
      <c r="C79" s="813"/>
      <c r="D79" s="814"/>
      <c r="E79" s="814"/>
      <c r="F79" s="814"/>
      <c r="G79" s="814"/>
      <c r="H79" s="813"/>
      <c r="I79" s="814"/>
      <c r="J79" s="814"/>
      <c r="K79" s="813"/>
      <c r="L79" s="814"/>
      <c r="M79" s="814"/>
      <c r="N79" s="813"/>
      <c r="O79" s="814"/>
      <c r="P79" s="814"/>
      <c r="Q79" s="813"/>
      <c r="R79" s="814"/>
      <c r="S79" s="814"/>
      <c r="T79" s="814"/>
      <c r="U79" s="814"/>
      <c r="V79" s="814"/>
      <c r="W79" s="814"/>
      <c r="X79" s="814"/>
      <c r="Y79" s="814"/>
      <c r="Z79" s="814"/>
      <c r="AA79" s="814"/>
      <c r="AB79" s="815"/>
      <c r="AC79" s="815"/>
      <c r="AD79" s="814"/>
      <c r="AE79" s="815"/>
      <c r="AF79" s="232"/>
    </row>
    <row r="80" spans="1:32" ht="15" customHeight="1" x14ac:dyDescent="0.2">
      <c r="A80" s="1872" t="s">
        <v>1020</v>
      </c>
      <c r="B80" s="1873"/>
      <c r="C80" s="813"/>
      <c r="D80" s="814"/>
      <c r="E80" s="814"/>
      <c r="F80" s="814"/>
      <c r="G80" s="814"/>
      <c r="H80" s="813"/>
      <c r="I80" s="814"/>
      <c r="J80" s="814"/>
      <c r="K80" s="813"/>
      <c r="L80" s="814"/>
      <c r="M80" s="814"/>
      <c r="N80" s="813"/>
      <c r="O80" s="814"/>
      <c r="P80" s="814"/>
      <c r="Q80" s="813"/>
      <c r="R80" s="814"/>
      <c r="S80" s="814"/>
      <c r="T80" s="814"/>
      <c r="U80" s="814"/>
      <c r="V80" s="814"/>
      <c r="W80" s="814"/>
      <c r="X80" s="814"/>
      <c r="Y80" s="814"/>
      <c r="Z80" s="814"/>
      <c r="AA80" s="814"/>
      <c r="AB80" s="815"/>
      <c r="AC80" s="815"/>
      <c r="AD80" s="814"/>
      <c r="AE80" s="815"/>
      <c r="AF80" s="232"/>
    </row>
    <row r="81" spans="1:32" s="87" customFormat="1" ht="15" customHeight="1" x14ac:dyDescent="0.2">
      <c r="A81" s="1872" t="s">
        <v>410</v>
      </c>
      <c r="B81" s="1873"/>
      <c r="C81" s="813"/>
      <c r="D81" s="814"/>
      <c r="E81" s="814"/>
      <c r="F81" s="814"/>
      <c r="G81" s="814"/>
      <c r="H81" s="813"/>
      <c r="I81" s="814"/>
      <c r="J81" s="814"/>
      <c r="K81" s="813"/>
      <c r="L81" s="814"/>
      <c r="M81" s="814"/>
      <c r="N81" s="813"/>
      <c r="O81" s="814"/>
      <c r="P81" s="814"/>
      <c r="Q81" s="813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5"/>
      <c r="AC81" s="815"/>
      <c r="AD81" s="814"/>
      <c r="AE81" s="815"/>
      <c r="AF81" s="232"/>
    </row>
    <row r="82" spans="1:32" s="87" customFormat="1" ht="15" customHeight="1" x14ac:dyDescent="0.2">
      <c r="A82" s="1881" t="s">
        <v>265</v>
      </c>
      <c r="B82" s="1882"/>
      <c r="C82" s="817"/>
      <c r="D82" s="818"/>
      <c r="E82" s="818"/>
      <c r="F82" s="818"/>
      <c r="G82" s="818"/>
      <c r="H82" s="817"/>
      <c r="I82" s="818"/>
      <c r="J82" s="818"/>
      <c r="K82" s="817"/>
      <c r="L82" s="818"/>
      <c r="M82" s="818"/>
      <c r="N82" s="817"/>
      <c r="O82" s="818"/>
      <c r="P82" s="818"/>
      <c r="Q82" s="817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247"/>
      <c r="AC82" s="246"/>
      <c r="AD82" s="818"/>
      <c r="AE82" s="247"/>
      <c r="AF82" s="247"/>
    </row>
    <row r="83" spans="1:32" s="87" customFormat="1" ht="15" customHeight="1" x14ac:dyDescent="0.2">
      <c r="A83" s="1768" t="s">
        <v>1760</v>
      </c>
      <c r="B83" s="1770"/>
      <c r="C83" s="1762"/>
      <c r="D83" s="1763"/>
      <c r="E83" s="1763"/>
      <c r="F83" s="1763"/>
      <c r="G83" s="1763"/>
      <c r="H83" s="1762"/>
      <c r="I83" s="1763"/>
      <c r="J83" s="1763"/>
      <c r="K83" s="1762"/>
      <c r="L83" s="1763"/>
      <c r="M83" s="1763"/>
      <c r="N83" s="1762"/>
      <c r="O83" s="1763"/>
      <c r="P83" s="1763"/>
      <c r="Q83" s="1762"/>
      <c r="R83" s="1763"/>
      <c r="S83" s="1763"/>
      <c r="T83" s="1763"/>
      <c r="U83" s="1763"/>
      <c r="V83" s="1763"/>
      <c r="W83" s="1763"/>
      <c r="X83" s="1763"/>
      <c r="Y83" s="1763"/>
      <c r="Z83" s="1763"/>
      <c r="AA83" s="1763"/>
      <c r="AB83" s="1764"/>
      <c r="AC83" s="1131"/>
      <c r="AD83" s="1763"/>
      <c r="AE83" s="1764"/>
      <c r="AF83" s="1764"/>
    </row>
    <row r="84" spans="1:32" ht="15" customHeight="1" x14ac:dyDescent="0.2">
      <c r="A84" s="1872" t="s">
        <v>1162</v>
      </c>
      <c r="B84" s="1873"/>
      <c r="C84" s="813"/>
      <c r="D84" s="814"/>
      <c r="E84" s="814"/>
      <c r="F84" s="814"/>
      <c r="G84" s="814"/>
      <c r="H84" s="813"/>
      <c r="I84" s="814"/>
      <c r="J84" s="814"/>
      <c r="K84" s="813"/>
      <c r="L84" s="814"/>
      <c r="M84" s="814"/>
      <c r="N84" s="813"/>
      <c r="O84" s="814"/>
      <c r="P84" s="814"/>
      <c r="Q84" s="813"/>
      <c r="R84" s="814"/>
      <c r="S84" s="814"/>
      <c r="T84" s="814"/>
      <c r="U84" s="814"/>
      <c r="V84" s="814"/>
      <c r="W84" s="814"/>
      <c r="X84" s="814"/>
      <c r="Y84" s="814"/>
      <c r="Z84" s="814"/>
      <c r="AA84" s="814"/>
      <c r="AB84" s="232"/>
      <c r="AC84" s="815"/>
      <c r="AD84" s="814"/>
      <c r="AE84" s="232"/>
      <c r="AF84" s="232"/>
    </row>
    <row r="85" spans="1:32" s="87" customFormat="1" ht="15" customHeight="1" x14ac:dyDescent="0.2">
      <c r="A85" s="1872" t="s">
        <v>1163</v>
      </c>
      <c r="B85" s="1873"/>
      <c r="C85" s="813"/>
      <c r="D85" s="814"/>
      <c r="E85" s="814"/>
      <c r="F85" s="814"/>
      <c r="G85" s="814"/>
      <c r="H85" s="813"/>
      <c r="I85" s="814"/>
      <c r="J85" s="814"/>
      <c r="K85" s="813"/>
      <c r="L85" s="814"/>
      <c r="M85" s="814"/>
      <c r="N85" s="813"/>
      <c r="O85" s="814"/>
      <c r="P85" s="814"/>
      <c r="Q85" s="813"/>
      <c r="R85" s="814"/>
      <c r="S85" s="814"/>
      <c r="T85" s="814"/>
      <c r="U85" s="814"/>
      <c r="V85" s="814"/>
      <c r="W85" s="814"/>
      <c r="X85" s="814"/>
      <c r="Y85" s="814"/>
      <c r="Z85" s="814"/>
      <c r="AA85" s="814"/>
      <c r="AB85" s="232"/>
      <c r="AC85" s="815"/>
      <c r="AD85" s="814"/>
      <c r="AE85" s="232"/>
      <c r="AF85" s="232"/>
    </row>
    <row r="86" spans="1:32" s="87" customFormat="1" ht="15" customHeight="1" x14ac:dyDescent="0.2">
      <c r="A86" s="2098" t="s">
        <v>1759</v>
      </c>
      <c r="B86" s="2099"/>
      <c r="C86" s="1765"/>
      <c r="D86" s="1766"/>
      <c r="E86" s="1766"/>
      <c r="F86" s="1766"/>
      <c r="G86" s="1766"/>
      <c r="H86" s="1765"/>
      <c r="I86" s="1766"/>
      <c r="J86" s="1766"/>
      <c r="K86" s="1765"/>
      <c r="L86" s="1766"/>
      <c r="M86" s="1766"/>
      <c r="N86" s="1765"/>
      <c r="O86" s="1766"/>
      <c r="P86" s="1766"/>
      <c r="Q86" s="1765"/>
      <c r="R86" s="1766"/>
      <c r="S86" s="1766"/>
      <c r="T86" s="1766"/>
      <c r="U86" s="1766"/>
      <c r="V86" s="1766"/>
      <c r="W86" s="1766"/>
      <c r="X86" s="1766"/>
      <c r="Y86" s="1766"/>
      <c r="Z86" s="1766"/>
      <c r="AA86" s="1766"/>
      <c r="AB86" s="1767"/>
      <c r="AC86" s="1130"/>
      <c r="AD86" s="814"/>
      <c r="AE86" s="232"/>
      <c r="AF86" s="1764"/>
    </row>
    <row r="87" spans="1:32" s="87" customFormat="1" ht="15" customHeight="1" thickBot="1" x14ac:dyDescent="0.25">
      <c r="A87" s="1879" t="s">
        <v>430</v>
      </c>
      <c r="B87" s="1880"/>
      <c r="C87" s="1364">
        <v>694</v>
      </c>
      <c r="D87" s="1439"/>
      <c r="E87" s="254">
        <v>5058405.0213270076</v>
      </c>
      <c r="F87" s="1439"/>
      <c r="G87" s="254">
        <v>372067.27999999997</v>
      </c>
      <c r="H87" s="1364">
        <v>398</v>
      </c>
      <c r="I87" s="1439"/>
      <c r="J87" s="254">
        <v>282299.51650670939</v>
      </c>
      <c r="K87" s="1364">
        <v>94.5</v>
      </c>
      <c r="L87" s="1439"/>
      <c r="M87" s="254">
        <v>18280.47348781455</v>
      </c>
      <c r="N87" s="1364">
        <v>38</v>
      </c>
      <c r="O87" s="1439"/>
      <c r="P87" s="254">
        <v>183771.95569760661</v>
      </c>
      <c r="Q87" s="1364">
        <v>0</v>
      </c>
      <c r="R87" s="1439"/>
      <c r="S87" s="254">
        <v>0</v>
      </c>
      <c r="T87" s="256">
        <v>5914825</v>
      </c>
      <c r="U87" s="254">
        <v>0</v>
      </c>
      <c r="V87" s="254">
        <v>0</v>
      </c>
      <c r="W87" s="257">
        <v>0</v>
      </c>
      <c r="X87" s="256">
        <v>5914825</v>
      </c>
      <c r="Y87" s="254">
        <v>-14787</v>
      </c>
      <c r="Z87" s="256">
        <v>5900038</v>
      </c>
      <c r="AA87" s="254">
        <v>0</v>
      </c>
      <c r="AB87" s="256">
        <v>6147377</v>
      </c>
      <c r="AC87" s="254">
        <v>0</v>
      </c>
      <c r="AD87" s="254">
        <v>6147377</v>
      </c>
      <c r="AE87" s="256">
        <v>512282</v>
      </c>
      <c r="AF87" s="259">
        <v>6157377</v>
      </c>
    </row>
    <row r="88" spans="1:32" ht="15" customHeight="1" thickTop="1" x14ac:dyDescent="0.2"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AA88" s="81"/>
      <c r="AB88" s="81"/>
      <c r="AC88" s="81"/>
      <c r="AD88" s="81"/>
      <c r="AE88" s="81"/>
      <c r="AF88" s="81"/>
    </row>
    <row r="89" spans="1:32" ht="13.9" customHeight="1" x14ac:dyDescent="0.2">
      <c r="A89" s="31"/>
      <c r="B89" s="31"/>
      <c r="C89" s="31"/>
      <c r="D89" s="31"/>
      <c r="E89" s="31"/>
      <c r="F89" s="1257"/>
      <c r="G89" s="1257"/>
      <c r="H89" s="31"/>
      <c r="I89" s="31"/>
      <c r="J89" s="31"/>
      <c r="K89" s="31"/>
      <c r="L89" s="878"/>
      <c r="M89" s="878"/>
      <c r="N89" s="878"/>
      <c r="O89" s="878"/>
      <c r="P89" s="878"/>
      <c r="Q89" s="878"/>
      <c r="R89" s="878"/>
      <c r="S89" s="878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spans="1:32" x14ac:dyDescent="0.2">
      <c r="A90" s="31"/>
      <c r="B90" s="31"/>
      <c r="C90" s="31"/>
      <c r="D90" s="31"/>
      <c r="E90" s="31"/>
      <c r="F90" s="1257"/>
      <c r="G90" s="1257"/>
      <c r="H90" s="31"/>
      <c r="I90" s="31"/>
      <c r="J90" s="31"/>
      <c r="K90" s="31"/>
      <c r="L90" s="878"/>
      <c r="M90" s="878"/>
      <c r="N90" s="878"/>
      <c r="O90" s="878"/>
      <c r="P90" s="878"/>
      <c r="Q90" s="878"/>
      <c r="R90" s="878"/>
      <c r="S90" s="878"/>
      <c r="T90" s="31"/>
      <c r="U90" s="31"/>
      <c r="V90" s="31"/>
      <c r="W90" s="31"/>
      <c r="X90" s="31"/>
      <c r="Y90" s="564"/>
      <c r="Z90" s="879"/>
      <c r="AA90" s="31"/>
      <c r="AB90" s="31"/>
      <c r="AC90" s="31"/>
      <c r="AD90" s="31"/>
      <c r="AE90" s="31"/>
      <c r="AF90" s="31"/>
    </row>
    <row r="91" spans="1:32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564"/>
      <c r="Z91" s="879"/>
      <c r="AA91" s="31"/>
      <c r="AB91" s="31"/>
      <c r="AC91" s="31"/>
      <c r="AD91" s="31"/>
      <c r="AE91" s="31"/>
      <c r="AF91" s="31"/>
    </row>
    <row r="92" spans="1:32" x14ac:dyDescent="0.2">
      <c r="A92" s="31"/>
      <c r="B92" s="88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x14ac:dyDescent="0.2">
      <c r="A93" s="31"/>
      <c r="B93" s="88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x14ac:dyDescent="0.2">
      <c r="A94" s="31"/>
      <c r="B94" s="88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x14ac:dyDescent="0.2">
      <c r="A95" s="31"/>
      <c r="B95" s="88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7:B87"/>
    <mergeCell ref="A84:B84"/>
    <mergeCell ref="A85:B85"/>
    <mergeCell ref="A86:B86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2"/>
  <sheetViews>
    <sheetView view="pageBreakPreview" zoomScale="75" zoomScaleNormal="100" zoomScaleSheetLayoutView="75" workbookViewId="0">
      <pane xSplit="2" ySplit="6" topLeftCell="J67" activePane="bottomRight" state="frozen"/>
      <selection activeCell="A94" sqref="A94"/>
      <selection pane="topRight" activeCell="A94" sqref="A94"/>
      <selection pane="bottomLeft" activeCell="A94" sqref="A94"/>
      <selection pane="bottomRight" activeCell="A94" sqref="A94"/>
    </sheetView>
  </sheetViews>
  <sheetFormatPr defaultColWidth="8.85546875" defaultRowHeight="12.75" x14ac:dyDescent="0.2"/>
  <cols>
    <col min="1" max="1" width="6.28515625" style="28" customWidth="1"/>
    <col min="2" max="2" width="27.42578125" style="28" customWidth="1"/>
    <col min="3" max="3" width="12.140625" style="28" bestFit="1" customWidth="1"/>
    <col min="4" max="4" width="10" style="28" customWidth="1"/>
    <col min="5" max="5" width="14.140625" style="28" customWidth="1"/>
    <col min="6" max="6" width="10" style="28" customWidth="1"/>
    <col min="7" max="7" width="14.140625" style="28" customWidth="1"/>
    <col min="8" max="8" width="11.5703125" style="28" customWidth="1"/>
    <col min="9" max="9" width="10" style="28" customWidth="1"/>
    <col min="10" max="10" width="11.28515625" style="28" customWidth="1"/>
    <col min="11" max="11" width="11.5703125" style="28" customWidth="1"/>
    <col min="12" max="12" width="10" style="28" customWidth="1"/>
    <col min="13" max="13" width="11.28515625" style="28" customWidth="1"/>
    <col min="14" max="14" width="11.5703125" style="28" customWidth="1"/>
    <col min="15" max="15" width="10" style="28" customWidth="1"/>
    <col min="16" max="16" width="11.28515625" style="28" customWidth="1"/>
    <col min="17" max="17" width="11.5703125" style="28" customWidth="1"/>
    <col min="18" max="18" width="10" style="28" customWidth="1"/>
    <col min="19" max="19" width="11.28515625" style="28" customWidth="1"/>
    <col min="20" max="20" width="13.140625" style="28" customWidth="1"/>
    <col min="21" max="24" width="14.85546875" style="28" customWidth="1"/>
    <col min="25" max="25" width="12.7109375" style="28" customWidth="1"/>
    <col min="26" max="26" width="14.85546875" style="28" customWidth="1"/>
    <col min="27" max="27" width="16.28515625" style="28" customWidth="1"/>
    <col min="28" max="28" width="17.28515625" style="28" bestFit="1" customWidth="1"/>
    <col min="29" max="31" width="15.28515625" style="28" customWidth="1"/>
    <col min="32" max="32" width="18.85546875" style="28" customWidth="1"/>
    <col min="33" max="16384" width="8.85546875" style="28"/>
  </cols>
  <sheetData>
    <row r="1" spans="1:32" ht="19.899999999999999" customHeight="1" x14ac:dyDescent="0.2">
      <c r="A1" s="2094" t="s">
        <v>455</v>
      </c>
      <c r="B1" s="2088"/>
      <c r="C1" s="2083" t="s">
        <v>350</v>
      </c>
      <c r="D1" s="2084"/>
      <c r="E1" s="2084"/>
      <c r="F1" s="2084"/>
      <c r="G1" s="2084"/>
      <c r="H1" s="2084"/>
      <c r="I1" s="2084"/>
      <c r="J1" s="2085"/>
      <c r="K1" s="2095" t="s">
        <v>350</v>
      </c>
      <c r="L1" s="2096"/>
      <c r="M1" s="2096"/>
      <c r="N1" s="2096"/>
      <c r="O1" s="2096"/>
      <c r="P1" s="2096"/>
      <c r="Q1" s="2096"/>
      <c r="R1" s="2096"/>
      <c r="S1" s="2096"/>
      <c r="T1" s="2097"/>
      <c r="U1" s="2083" t="s">
        <v>350</v>
      </c>
      <c r="V1" s="2084"/>
      <c r="W1" s="2084"/>
      <c r="X1" s="2084"/>
      <c r="Y1" s="2084"/>
      <c r="Z1" s="2084"/>
      <c r="AA1" s="2085"/>
      <c r="AB1" s="2083" t="s">
        <v>350</v>
      </c>
      <c r="AC1" s="2084"/>
      <c r="AD1" s="2084"/>
      <c r="AE1" s="2084"/>
      <c r="AF1" s="2085"/>
    </row>
    <row r="2" spans="1:32" ht="27.75" customHeight="1" x14ac:dyDescent="0.2">
      <c r="A2" s="2089"/>
      <c r="B2" s="2090"/>
      <c r="C2" s="1926" t="s">
        <v>1659</v>
      </c>
      <c r="D2" s="1921" t="s">
        <v>1579</v>
      </c>
      <c r="E2" s="2079"/>
      <c r="F2" s="2079"/>
      <c r="G2" s="2080"/>
      <c r="H2" s="1921" t="s">
        <v>844</v>
      </c>
      <c r="I2" s="2078"/>
      <c r="J2" s="1922"/>
      <c r="K2" s="1921" t="s">
        <v>841</v>
      </c>
      <c r="L2" s="2078"/>
      <c r="M2" s="1922"/>
      <c r="N2" s="1921" t="s">
        <v>842</v>
      </c>
      <c r="O2" s="2078"/>
      <c r="P2" s="1922"/>
      <c r="Q2" s="1921" t="s">
        <v>843</v>
      </c>
      <c r="R2" s="2078"/>
      <c r="S2" s="1922"/>
      <c r="T2" s="1926" t="s">
        <v>465</v>
      </c>
      <c r="U2" s="2086" t="s">
        <v>242</v>
      </c>
      <c r="V2" s="2086"/>
      <c r="W2" s="2086"/>
      <c r="X2" s="1926" t="s">
        <v>466</v>
      </c>
      <c r="Y2" s="2076" t="s">
        <v>1103</v>
      </c>
      <c r="Z2" s="2076" t="s">
        <v>467</v>
      </c>
      <c r="AA2" s="1912" t="s">
        <v>1686</v>
      </c>
      <c r="AB2" s="1926" t="s">
        <v>850</v>
      </c>
      <c r="AC2" s="1926" t="s">
        <v>1101</v>
      </c>
      <c r="AD2" s="1926" t="s">
        <v>283</v>
      </c>
      <c r="AE2" s="1926" t="s">
        <v>401</v>
      </c>
      <c r="AF2" s="1926" t="s">
        <v>851</v>
      </c>
    </row>
    <row r="3" spans="1:32" ht="93" customHeight="1" x14ac:dyDescent="0.2">
      <c r="A3" s="2091"/>
      <c r="B3" s="2092"/>
      <c r="C3" s="2093"/>
      <c r="D3" s="1350" t="s">
        <v>424</v>
      </c>
      <c r="E3" s="1350" t="s">
        <v>558</v>
      </c>
      <c r="F3" s="1350" t="s">
        <v>424</v>
      </c>
      <c r="G3" s="1350" t="s">
        <v>557</v>
      </c>
      <c r="H3" s="1521" t="s">
        <v>1656</v>
      </c>
      <c r="I3" s="1350" t="s">
        <v>424</v>
      </c>
      <c r="J3" s="1350" t="s">
        <v>364</v>
      </c>
      <c r="K3" s="1521" t="s">
        <v>1657</v>
      </c>
      <c r="L3" s="1350" t="s">
        <v>424</v>
      </c>
      <c r="M3" s="1350" t="s">
        <v>364</v>
      </c>
      <c r="N3" s="1521" t="s">
        <v>1658</v>
      </c>
      <c r="O3" s="1350" t="s">
        <v>424</v>
      </c>
      <c r="P3" s="1350" t="s">
        <v>364</v>
      </c>
      <c r="Q3" s="1521" t="s">
        <v>1658</v>
      </c>
      <c r="R3" s="1350" t="s">
        <v>424</v>
      </c>
      <c r="S3" s="1350" t="s">
        <v>364</v>
      </c>
      <c r="T3" s="1926"/>
      <c r="U3" s="1351" t="s">
        <v>1692</v>
      </c>
      <c r="V3" s="1351" t="s">
        <v>1693</v>
      </c>
      <c r="W3" s="1351" t="s">
        <v>243</v>
      </c>
      <c r="X3" s="1926"/>
      <c r="Y3" s="2077"/>
      <c r="Z3" s="2077"/>
      <c r="AA3" s="1912"/>
      <c r="AB3" s="1926"/>
      <c r="AC3" s="1926"/>
      <c r="AD3" s="1926"/>
      <c r="AE3" s="1926"/>
      <c r="AF3" s="1926"/>
    </row>
    <row r="4" spans="1:32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</row>
    <row r="5" spans="1:32" s="771" customFormat="1" ht="36" customHeight="1" x14ac:dyDescent="0.2">
      <c r="A5" s="768"/>
      <c r="B5" s="769"/>
      <c r="C5" s="642" t="s">
        <v>1493</v>
      </c>
      <c r="D5" s="642" t="s">
        <v>1143</v>
      </c>
      <c r="E5" s="642" t="s">
        <v>740</v>
      </c>
      <c r="F5" s="642" t="s">
        <v>700</v>
      </c>
      <c r="G5" s="642" t="s">
        <v>678</v>
      </c>
      <c r="H5" s="642" t="s">
        <v>840</v>
      </c>
      <c r="I5" s="642" t="s">
        <v>1144</v>
      </c>
      <c r="J5" s="642" t="s">
        <v>748</v>
      </c>
      <c r="K5" s="642" t="s">
        <v>839</v>
      </c>
      <c r="L5" s="642" t="s">
        <v>1145</v>
      </c>
      <c r="M5" s="642" t="s">
        <v>749</v>
      </c>
      <c r="N5" s="642" t="s">
        <v>837</v>
      </c>
      <c r="O5" s="642" t="s">
        <v>1146</v>
      </c>
      <c r="P5" s="642" t="s">
        <v>750</v>
      </c>
      <c r="Q5" s="642" t="s">
        <v>838</v>
      </c>
      <c r="R5" s="642" t="s">
        <v>1147</v>
      </c>
      <c r="S5" s="642" t="s">
        <v>751</v>
      </c>
      <c r="T5" s="642" t="s">
        <v>752</v>
      </c>
      <c r="U5" s="642" t="s">
        <v>833</v>
      </c>
      <c r="V5" s="642" t="s">
        <v>834</v>
      </c>
      <c r="W5" s="642" t="s">
        <v>753</v>
      </c>
      <c r="X5" s="642" t="s">
        <v>754</v>
      </c>
      <c r="Y5" s="642" t="s">
        <v>755</v>
      </c>
      <c r="Z5" s="642" t="s">
        <v>756</v>
      </c>
      <c r="AA5" s="642" t="s">
        <v>744</v>
      </c>
      <c r="AB5" s="642" t="s">
        <v>1481</v>
      </c>
      <c r="AC5" s="642" t="s">
        <v>1486</v>
      </c>
      <c r="AD5" s="642" t="s">
        <v>757</v>
      </c>
      <c r="AE5" s="642" t="s">
        <v>849</v>
      </c>
      <c r="AF5" s="642" t="s">
        <v>1497</v>
      </c>
    </row>
    <row r="6" spans="1:32" s="771" customFormat="1" ht="36" hidden="1" customHeight="1" x14ac:dyDescent="0.2">
      <c r="A6" s="772"/>
      <c r="B6" s="773"/>
      <c r="C6" s="645" t="s">
        <v>592</v>
      </c>
      <c r="D6" s="645" t="s">
        <v>592</v>
      </c>
      <c r="E6" s="645" t="s">
        <v>593</v>
      </c>
      <c r="F6" s="645" t="s">
        <v>703</v>
      </c>
      <c r="G6" s="645" t="s">
        <v>593</v>
      </c>
      <c r="H6" s="645" t="s">
        <v>665</v>
      </c>
      <c r="I6" s="645" t="s">
        <v>592</v>
      </c>
      <c r="J6" s="645" t="s">
        <v>593</v>
      </c>
      <c r="K6" s="645" t="s">
        <v>665</v>
      </c>
      <c r="L6" s="645" t="s">
        <v>592</v>
      </c>
      <c r="M6" s="645" t="s">
        <v>593</v>
      </c>
      <c r="N6" s="645" t="s">
        <v>665</v>
      </c>
      <c r="O6" s="645" t="s">
        <v>592</v>
      </c>
      <c r="P6" s="645" t="s">
        <v>593</v>
      </c>
      <c r="Q6" s="645" t="s">
        <v>665</v>
      </c>
      <c r="R6" s="645" t="s">
        <v>592</v>
      </c>
      <c r="S6" s="645" t="s">
        <v>593</v>
      </c>
      <c r="T6" s="645" t="s">
        <v>593</v>
      </c>
      <c r="U6" s="645" t="s">
        <v>743</v>
      </c>
      <c r="V6" s="645" t="s">
        <v>743</v>
      </c>
      <c r="W6" s="645" t="s">
        <v>593</v>
      </c>
      <c r="X6" s="645" t="s">
        <v>593</v>
      </c>
      <c r="Y6" s="645" t="s">
        <v>593</v>
      </c>
      <c r="Z6" s="645" t="s">
        <v>593</v>
      </c>
      <c r="AA6" s="645" t="s">
        <v>744</v>
      </c>
      <c r="AB6" s="645" t="s">
        <v>758</v>
      </c>
      <c r="AC6" s="645" t="s">
        <v>745</v>
      </c>
      <c r="AD6" s="645" t="s">
        <v>593</v>
      </c>
      <c r="AE6" s="645" t="s">
        <v>593</v>
      </c>
      <c r="AF6" s="645" t="s">
        <v>759</v>
      </c>
    </row>
    <row r="7" spans="1:32" ht="15" customHeight="1" x14ac:dyDescent="0.2">
      <c r="A7" s="423">
        <v>1</v>
      </c>
      <c r="B7" s="207" t="s">
        <v>5</v>
      </c>
      <c r="C7" s="211"/>
      <c r="D7" s="209"/>
      <c r="E7" s="209"/>
      <c r="F7" s="209"/>
      <c r="G7" s="209"/>
      <c r="H7" s="211"/>
      <c r="I7" s="209"/>
      <c r="J7" s="209"/>
      <c r="K7" s="211"/>
      <c r="L7" s="209"/>
      <c r="M7" s="209"/>
      <c r="N7" s="211"/>
      <c r="O7" s="209"/>
      <c r="P7" s="209"/>
      <c r="Q7" s="211"/>
      <c r="R7" s="209"/>
      <c r="S7" s="209"/>
      <c r="T7" s="212"/>
      <c r="U7" s="209"/>
      <c r="V7" s="209"/>
      <c r="W7" s="213"/>
      <c r="X7" s="212"/>
      <c r="Y7" s="209"/>
      <c r="Z7" s="212"/>
      <c r="AA7" s="209"/>
      <c r="AB7" s="212"/>
      <c r="AC7" s="209"/>
      <c r="AD7" s="209"/>
      <c r="AE7" s="212"/>
      <c r="AF7" s="214"/>
    </row>
    <row r="8" spans="1:32" ht="15" customHeight="1" x14ac:dyDescent="0.2">
      <c r="A8" s="424">
        <v>2</v>
      </c>
      <c r="B8" s="224" t="s">
        <v>6</v>
      </c>
      <c r="C8" s="228"/>
      <c r="D8" s="226"/>
      <c r="E8" s="226"/>
      <c r="F8" s="226"/>
      <c r="G8" s="226"/>
      <c r="H8" s="228"/>
      <c r="I8" s="226"/>
      <c r="J8" s="226"/>
      <c r="K8" s="228"/>
      <c r="L8" s="226"/>
      <c r="M8" s="226"/>
      <c r="N8" s="228"/>
      <c r="O8" s="226"/>
      <c r="P8" s="226"/>
      <c r="Q8" s="228"/>
      <c r="R8" s="226"/>
      <c r="S8" s="226"/>
      <c r="T8" s="229"/>
      <c r="U8" s="226"/>
      <c r="V8" s="226"/>
      <c r="W8" s="230"/>
      <c r="X8" s="229"/>
      <c r="Y8" s="226"/>
      <c r="Z8" s="229"/>
      <c r="AA8" s="226"/>
      <c r="AB8" s="229"/>
      <c r="AC8" s="226"/>
      <c r="AD8" s="226"/>
      <c r="AE8" s="229"/>
      <c r="AF8" s="232"/>
    </row>
    <row r="9" spans="1:32" ht="15" customHeight="1" x14ac:dyDescent="0.2">
      <c r="A9" s="424">
        <v>3</v>
      </c>
      <c r="B9" s="224" t="s">
        <v>7</v>
      </c>
      <c r="C9" s="228"/>
      <c r="D9" s="226"/>
      <c r="E9" s="226"/>
      <c r="F9" s="226"/>
      <c r="G9" s="226"/>
      <c r="H9" s="228"/>
      <c r="I9" s="226"/>
      <c r="J9" s="226"/>
      <c r="K9" s="228"/>
      <c r="L9" s="226"/>
      <c r="M9" s="226"/>
      <c r="N9" s="228"/>
      <c r="O9" s="226"/>
      <c r="P9" s="226"/>
      <c r="Q9" s="228"/>
      <c r="R9" s="226"/>
      <c r="S9" s="226"/>
      <c r="T9" s="229"/>
      <c r="U9" s="226"/>
      <c r="V9" s="226"/>
      <c r="W9" s="230"/>
      <c r="X9" s="229"/>
      <c r="Y9" s="226"/>
      <c r="Z9" s="229"/>
      <c r="AA9" s="226"/>
      <c r="AB9" s="229"/>
      <c r="AC9" s="226"/>
      <c r="AD9" s="226"/>
      <c r="AE9" s="229"/>
      <c r="AF9" s="232"/>
    </row>
    <row r="10" spans="1:32" ht="15" customHeight="1" x14ac:dyDescent="0.2">
      <c r="A10" s="424">
        <v>4</v>
      </c>
      <c r="B10" s="224" t="s">
        <v>8</v>
      </c>
      <c r="C10" s="228"/>
      <c r="D10" s="226"/>
      <c r="E10" s="226"/>
      <c r="F10" s="226"/>
      <c r="G10" s="226"/>
      <c r="H10" s="228"/>
      <c r="I10" s="226"/>
      <c r="J10" s="226"/>
      <c r="K10" s="228"/>
      <c r="L10" s="226"/>
      <c r="M10" s="226"/>
      <c r="N10" s="228"/>
      <c r="O10" s="226"/>
      <c r="P10" s="226"/>
      <c r="Q10" s="228"/>
      <c r="R10" s="226"/>
      <c r="S10" s="226"/>
      <c r="T10" s="229"/>
      <c r="U10" s="226"/>
      <c r="V10" s="226"/>
      <c r="W10" s="230"/>
      <c r="X10" s="229"/>
      <c r="Y10" s="226"/>
      <c r="Z10" s="229"/>
      <c r="AA10" s="226"/>
      <c r="AB10" s="229"/>
      <c r="AC10" s="226"/>
      <c r="AD10" s="226"/>
      <c r="AE10" s="229"/>
      <c r="AF10" s="232"/>
    </row>
    <row r="11" spans="1:32" ht="15" customHeight="1" x14ac:dyDescent="0.2">
      <c r="A11" s="425">
        <v>5</v>
      </c>
      <c r="B11" s="238" t="s">
        <v>9</v>
      </c>
      <c r="C11" s="242"/>
      <c r="D11" s="240"/>
      <c r="E11" s="240"/>
      <c r="F11" s="240"/>
      <c r="G11" s="240"/>
      <c r="H11" s="242"/>
      <c r="I11" s="240"/>
      <c r="J11" s="240"/>
      <c r="K11" s="242"/>
      <c r="L11" s="240"/>
      <c r="M11" s="240"/>
      <c r="N11" s="242"/>
      <c r="O11" s="240"/>
      <c r="P11" s="240"/>
      <c r="Q11" s="242"/>
      <c r="R11" s="240"/>
      <c r="S11" s="240"/>
      <c r="T11" s="243"/>
      <c r="U11" s="240"/>
      <c r="V11" s="240"/>
      <c r="W11" s="244"/>
      <c r="X11" s="243"/>
      <c r="Y11" s="240"/>
      <c r="Z11" s="243"/>
      <c r="AA11" s="240"/>
      <c r="AB11" s="243"/>
      <c r="AC11" s="246"/>
      <c r="AD11" s="240"/>
      <c r="AE11" s="247"/>
      <c r="AF11" s="247"/>
    </row>
    <row r="12" spans="1:32" ht="15" customHeight="1" x14ac:dyDescent="0.2">
      <c r="A12" s="423">
        <v>6</v>
      </c>
      <c r="B12" s="207" t="s">
        <v>10</v>
      </c>
      <c r="C12" s="211"/>
      <c r="D12" s="209"/>
      <c r="E12" s="209"/>
      <c r="F12" s="209"/>
      <c r="G12" s="209"/>
      <c r="H12" s="211"/>
      <c r="I12" s="209"/>
      <c r="J12" s="209"/>
      <c r="K12" s="211"/>
      <c r="L12" s="209"/>
      <c r="M12" s="209"/>
      <c r="N12" s="211"/>
      <c r="O12" s="209"/>
      <c r="P12" s="209"/>
      <c r="Q12" s="211"/>
      <c r="R12" s="209"/>
      <c r="S12" s="209"/>
      <c r="T12" s="212"/>
      <c r="U12" s="209"/>
      <c r="V12" s="209"/>
      <c r="W12" s="213"/>
      <c r="X12" s="212"/>
      <c r="Y12" s="209"/>
      <c r="Z12" s="212"/>
      <c r="AA12" s="209"/>
      <c r="AB12" s="212"/>
      <c r="AC12" s="209"/>
      <c r="AD12" s="209"/>
      <c r="AE12" s="212"/>
      <c r="AF12" s="214"/>
    </row>
    <row r="13" spans="1:32" ht="15" customHeight="1" x14ac:dyDescent="0.2">
      <c r="A13" s="424">
        <v>7</v>
      </c>
      <c r="B13" s="224" t="s">
        <v>11</v>
      </c>
      <c r="C13" s="228"/>
      <c r="D13" s="226"/>
      <c r="E13" s="226"/>
      <c r="F13" s="226"/>
      <c r="G13" s="226"/>
      <c r="H13" s="228"/>
      <c r="I13" s="226"/>
      <c r="J13" s="226"/>
      <c r="K13" s="228"/>
      <c r="L13" s="226"/>
      <c r="M13" s="226"/>
      <c r="N13" s="228"/>
      <c r="O13" s="226"/>
      <c r="P13" s="226"/>
      <c r="Q13" s="228"/>
      <c r="R13" s="226"/>
      <c r="S13" s="226"/>
      <c r="T13" s="229"/>
      <c r="U13" s="226"/>
      <c r="V13" s="226"/>
      <c r="W13" s="230"/>
      <c r="X13" s="229"/>
      <c r="Y13" s="226"/>
      <c r="Z13" s="229"/>
      <c r="AA13" s="226"/>
      <c r="AB13" s="229"/>
      <c r="AC13" s="226"/>
      <c r="AD13" s="226"/>
      <c r="AE13" s="229"/>
      <c r="AF13" s="232"/>
    </row>
    <row r="14" spans="1:32" ht="15" customHeight="1" x14ac:dyDescent="0.2">
      <c r="A14" s="424">
        <v>8</v>
      </c>
      <c r="B14" s="224" t="s">
        <v>12</v>
      </c>
      <c r="C14" s="228"/>
      <c r="D14" s="226"/>
      <c r="E14" s="226"/>
      <c r="F14" s="226"/>
      <c r="G14" s="226"/>
      <c r="H14" s="228"/>
      <c r="I14" s="226"/>
      <c r="J14" s="226"/>
      <c r="K14" s="228"/>
      <c r="L14" s="226"/>
      <c r="M14" s="226"/>
      <c r="N14" s="228"/>
      <c r="O14" s="226"/>
      <c r="P14" s="226"/>
      <c r="Q14" s="228"/>
      <c r="R14" s="226"/>
      <c r="S14" s="226"/>
      <c r="T14" s="229"/>
      <c r="U14" s="226"/>
      <c r="V14" s="226"/>
      <c r="W14" s="230"/>
      <c r="X14" s="229"/>
      <c r="Y14" s="226"/>
      <c r="Z14" s="229"/>
      <c r="AA14" s="226"/>
      <c r="AB14" s="229"/>
      <c r="AC14" s="226"/>
      <c r="AD14" s="226"/>
      <c r="AE14" s="229"/>
      <c r="AF14" s="232"/>
    </row>
    <row r="15" spans="1:32" ht="15" customHeight="1" x14ac:dyDescent="0.2">
      <c r="A15" s="424">
        <v>9</v>
      </c>
      <c r="B15" s="224" t="s">
        <v>13</v>
      </c>
      <c r="C15" s="228"/>
      <c r="D15" s="226"/>
      <c r="E15" s="226"/>
      <c r="F15" s="226"/>
      <c r="G15" s="226"/>
      <c r="H15" s="228"/>
      <c r="I15" s="226"/>
      <c r="J15" s="226"/>
      <c r="K15" s="228"/>
      <c r="L15" s="226"/>
      <c r="M15" s="226"/>
      <c r="N15" s="228"/>
      <c r="O15" s="226"/>
      <c r="P15" s="226"/>
      <c r="Q15" s="228"/>
      <c r="R15" s="226"/>
      <c r="S15" s="226"/>
      <c r="T15" s="229"/>
      <c r="U15" s="226"/>
      <c r="V15" s="226"/>
      <c r="W15" s="230"/>
      <c r="X15" s="229"/>
      <c r="Y15" s="226"/>
      <c r="Z15" s="229"/>
      <c r="AA15" s="226"/>
      <c r="AB15" s="229"/>
      <c r="AC15" s="226"/>
      <c r="AD15" s="226"/>
      <c r="AE15" s="229"/>
      <c r="AF15" s="232"/>
    </row>
    <row r="16" spans="1:32" ht="15" customHeight="1" x14ac:dyDescent="0.2">
      <c r="A16" s="425">
        <v>10</v>
      </c>
      <c r="B16" s="238" t="s">
        <v>14</v>
      </c>
      <c r="C16" s="242"/>
      <c r="D16" s="240"/>
      <c r="E16" s="240"/>
      <c r="F16" s="240"/>
      <c r="G16" s="240"/>
      <c r="H16" s="242"/>
      <c r="I16" s="240"/>
      <c r="J16" s="240"/>
      <c r="K16" s="242"/>
      <c r="L16" s="240"/>
      <c r="M16" s="240"/>
      <c r="N16" s="242"/>
      <c r="O16" s="240"/>
      <c r="P16" s="240"/>
      <c r="Q16" s="242"/>
      <c r="R16" s="240"/>
      <c r="S16" s="240"/>
      <c r="T16" s="243"/>
      <c r="U16" s="240"/>
      <c r="V16" s="240"/>
      <c r="W16" s="244"/>
      <c r="X16" s="243"/>
      <c r="Y16" s="240"/>
      <c r="Z16" s="243"/>
      <c r="AA16" s="240"/>
      <c r="AB16" s="243"/>
      <c r="AC16" s="246"/>
      <c r="AD16" s="240"/>
      <c r="AE16" s="247"/>
      <c r="AF16" s="247"/>
    </row>
    <row r="17" spans="1:32" ht="15" customHeight="1" x14ac:dyDescent="0.2">
      <c r="A17" s="423">
        <v>11</v>
      </c>
      <c r="B17" s="207" t="s">
        <v>15</v>
      </c>
      <c r="C17" s="211"/>
      <c r="D17" s="209"/>
      <c r="E17" s="209"/>
      <c r="F17" s="209"/>
      <c r="G17" s="209"/>
      <c r="H17" s="211"/>
      <c r="I17" s="209"/>
      <c r="J17" s="209"/>
      <c r="K17" s="211"/>
      <c r="L17" s="209"/>
      <c r="M17" s="209"/>
      <c r="N17" s="211"/>
      <c r="O17" s="209"/>
      <c r="P17" s="209"/>
      <c r="Q17" s="211"/>
      <c r="R17" s="209"/>
      <c r="S17" s="209"/>
      <c r="T17" s="212"/>
      <c r="U17" s="209"/>
      <c r="V17" s="209"/>
      <c r="W17" s="213"/>
      <c r="X17" s="212"/>
      <c r="Y17" s="209"/>
      <c r="Z17" s="212"/>
      <c r="AA17" s="209"/>
      <c r="AB17" s="212"/>
      <c r="AC17" s="209"/>
      <c r="AD17" s="209"/>
      <c r="AE17" s="212"/>
      <c r="AF17" s="214"/>
    </row>
    <row r="18" spans="1:32" ht="15" customHeight="1" x14ac:dyDescent="0.2">
      <c r="A18" s="424">
        <v>12</v>
      </c>
      <c r="B18" s="224" t="s">
        <v>16</v>
      </c>
      <c r="C18" s="228"/>
      <c r="D18" s="226"/>
      <c r="E18" s="226"/>
      <c r="F18" s="226"/>
      <c r="G18" s="226"/>
      <c r="H18" s="228"/>
      <c r="I18" s="226"/>
      <c r="J18" s="226"/>
      <c r="K18" s="228"/>
      <c r="L18" s="226"/>
      <c r="M18" s="226"/>
      <c r="N18" s="228"/>
      <c r="O18" s="226"/>
      <c r="P18" s="226"/>
      <c r="Q18" s="228"/>
      <c r="R18" s="226"/>
      <c r="S18" s="226"/>
      <c r="T18" s="229"/>
      <c r="U18" s="226"/>
      <c r="V18" s="226"/>
      <c r="W18" s="230"/>
      <c r="X18" s="229"/>
      <c r="Y18" s="226"/>
      <c r="Z18" s="229"/>
      <c r="AA18" s="226"/>
      <c r="AB18" s="229"/>
      <c r="AC18" s="226"/>
      <c r="AD18" s="226"/>
      <c r="AE18" s="229"/>
      <c r="AF18" s="232"/>
    </row>
    <row r="19" spans="1:32" ht="15" customHeight="1" x14ac:dyDescent="0.2">
      <c r="A19" s="424">
        <v>13</v>
      </c>
      <c r="B19" s="224" t="s">
        <v>17</v>
      </c>
      <c r="C19" s="228"/>
      <c r="D19" s="226"/>
      <c r="E19" s="226"/>
      <c r="F19" s="226"/>
      <c r="G19" s="226"/>
      <c r="H19" s="228"/>
      <c r="I19" s="226"/>
      <c r="J19" s="226"/>
      <c r="K19" s="228"/>
      <c r="L19" s="226"/>
      <c r="M19" s="226"/>
      <c r="N19" s="228"/>
      <c r="O19" s="226"/>
      <c r="P19" s="226"/>
      <c r="Q19" s="228"/>
      <c r="R19" s="226"/>
      <c r="S19" s="226"/>
      <c r="T19" s="229"/>
      <c r="U19" s="226"/>
      <c r="V19" s="226"/>
      <c r="W19" s="230"/>
      <c r="X19" s="229"/>
      <c r="Y19" s="226"/>
      <c r="Z19" s="229"/>
      <c r="AA19" s="226"/>
      <c r="AB19" s="229"/>
      <c r="AC19" s="226"/>
      <c r="AD19" s="226"/>
      <c r="AE19" s="229"/>
      <c r="AF19" s="232"/>
    </row>
    <row r="20" spans="1:32" ht="15" customHeight="1" x14ac:dyDescent="0.2">
      <c r="A20" s="424">
        <v>14</v>
      </c>
      <c r="B20" s="224" t="s">
        <v>18</v>
      </c>
      <c r="C20" s="228"/>
      <c r="D20" s="226"/>
      <c r="E20" s="226"/>
      <c r="F20" s="226"/>
      <c r="G20" s="226"/>
      <c r="H20" s="228"/>
      <c r="I20" s="226"/>
      <c r="J20" s="226"/>
      <c r="K20" s="228"/>
      <c r="L20" s="226"/>
      <c r="M20" s="226"/>
      <c r="N20" s="228"/>
      <c r="O20" s="226"/>
      <c r="P20" s="226"/>
      <c r="Q20" s="228"/>
      <c r="R20" s="226"/>
      <c r="S20" s="226"/>
      <c r="T20" s="229"/>
      <c r="U20" s="226"/>
      <c r="V20" s="226"/>
      <c r="W20" s="230"/>
      <c r="X20" s="229"/>
      <c r="Y20" s="226"/>
      <c r="Z20" s="229"/>
      <c r="AA20" s="226"/>
      <c r="AB20" s="229"/>
      <c r="AC20" s="226"/>
      <c r="AD20" s="226"/>
      <c r="AE20" s="229"/>
      <c r="AF20" s="232"/>
    </row>
    <row r="21" spans="1:32" ht="15" customHeight="1" x14ac:dyDescent="0.2">
      <c r="A21" s="425">
        <v>15</v>
      </c>
      <c r="B21" s="238" t="s">
        <v>19</v>
      </c>
      <c r="C21" s="242"/>
      <c r="D21" s="240"/>
      <c r="E21" s="240"/>
      <c r="F21" s="240"/>
      <c r="G21" s="240"/>
      <c r="H21" s="242"/>
      <c r="I21" s="240"/>
      <c r="J21" s="240"/>
      <c r="K21" s="242"/>
      <c r="L21" s="240"/>
      <c r="M21" s="240"/>
      <c r="N21" s="242"/>
      <c r="O21" s="240"/>
      <c r="P21" s="240"/>
      <c r="Q21" s="242"/>
      <c r="R21" s="240"/>
      <c r="S21" s="240"/>
      <c r="T21" s="243"/>
      <c r="U21" s="240"/>
      <c r="V21" s="240"/>
      <c r="W21" s="244"/>
      <c r="X21" s="243"/>
      <c r="Y21" s="240"/>
      <c r="Z21" s="243"/>
      <c r="AA21" s="240"/>
      <c r="AB21" s="243"/>
      <c r="AC21" s="246"/>
      <c r="AD21" s="240"/>
      <c r="AE21" s="247"/>
      <c r="AF21" s="247"/>
    </row>
    <row r="22" spans="1:32" ht="15" customHeight="1" x14ac:dyDescent="0.2">
      <c r="A22" s="423">
        <v>16</v>
      </c>
      <c r="B22" s="207" t="s">
        <v>20</v>
      </c>
      <c r="C22" s="211"/>
      <c r="D22" s="209"/>
      <c r="E22" s="209"/>
      <c r="F22" s="209"/>
      <c r="G22" s="209"/>
      <c r="H22" s="211"/>
      <c r="I22" s="209"/>
      <c r="J22" s="209"/>
      <c r="K22" s="211"/>
      <c r="L22" s="209"/>
      <c r="M22" s="209"/>
      <c r="N22" s="211"/>
      <c r="O22" s="209"/>
      <c r="P22" s="209"/>
      <c r="Q22" s="211"/>
      <c r="R22" s="209"/>
      <c r="S22" s="209"/>
      <c r="T22" s="212"/>
      <c r="U22" s="209"/>
      <c r="V22" s="209"/>
      <c r="W22" s="213"/>
      <c r="X22" s="212"/>
      <c r="Y22" s="209"/>
      <c r="Z22" s="212"/>
      <c r="AA22" s="209"/>
      <c r="AB22" s="212"/>
      <c r="AC22" s="209"/>
      <c r="AD22" s="209"/>
      <c r="AE22" s="212"/>
      <c r="AF22" s="214"/>
    </row>
    <row r="23" spans="1:32" ht="15" customHeight="1" x14ac:dyDescent="0.2">
      <c r="A23" s="424">
        <v>17</v>
      </c>
      <c r="B23" s="224" t="s">
        <v>21</v>
      </c>
      <c r="C23" s="228"/>
      <c r="D23" s="226"/>
      <c r="E23" s="226"/>
      <c r="F23" s="226"/>
      <c r="G23" s="226"/>
      <c r="H23" s="228"/>
      <c r="I23" s="226"/>
      <c r="J23" s="226"/>
      <c r="K23" s="228"/>
      <c r="L23" s="226"/>
      <c r="M23" s="226"/>
      <c r="N23" s="228"/>
      <c r="O23" s="226"/>
      <c r="P23" s="226"/>
      <c r="Q23" s="228"/>
      <c r="R23" s="226"/>
      <c r="S23" s="226"/>
      <c r="T23" s="229"/>
      <c r="U23" s="226"/>
      <c r="V23" s="226"/>
      <c r="W23" s="230"/>
      <c r="X23" s="229"/>
      <c r="Y23" s="226"/>
      <c r="Z23" s="229"/>
      <c r="AA23" s="226"/>
      <c r="AB23" s="229"/>
      <c r="AC23" s="226"/>
      <c r="AD23" s="226"/>
      <c r="AE23" s="229"/>
      <c r="AF23" s="232"/>
    </row>
    <row r="24" spans="1:32" ht="15" customHeight="1" x14ac:dyDescent="0.2">
      <c r="A24" s="424">
        <v>18</v>
      </c>
      <c r="B24" s="224" t="s">
        <v>22</v>
      </c>
      <c r="C24" s="228"/>
      <c r="D24" s="226"/>
      <c r="E24" s="226"/>
      <c r="F24" s="226"/>
      <c r="G24" s="226"/>
      <c r="H24" s="228"/>
      <c r="I24" s="226"/>
      <c r="J24" s="226"/>
      <c r="K24" s="228"/>
      <c r="L24" s="226"/>
      <c r="M24" s="226"/>
      <c r="N24" s="228"/>
      <c r="O24" s="226"/>
      <c r="P24" s="226"/>
      <c r="Q24" s="228"/>
      <c r="R24" s="226"/>
      <c r="S24" s="226"/>
      <c r="T24" s="229"/>
      <c r="U24" s="226"/>
      <c r="V24" s="226"/>
      <c r="W24" s="230"/>
      <c r="X24" s="229"/>
      <c r="Y24" s="226"/>
      <c r="Z24" s="229"/>
      <c r="AA24" s="226"/>
      <c r="AB24" s="229"/>
      <c r="AC24" s="226"/>
      <c r="AD24" s="226"/>
      <c r="AE24" s="229"/>
      <c r="AF24" s="232"/>
    </row>
    <row r="25" spans="1:32" ht="15" customHeight="1" x14ac:dyDescent="0.2">
      <c r="A25" s="424">
        <v>19</v>
      </c>
      <c r="B25" s="224" t="s">
        <v>23</v>
      </c>
      <c r="C25" s="228"/>
      <c r="D25" s="226"/>
      <c r="E25" s="226"/>
      <c r="F25" s="226"/>
      <c r="G25" s="226"/>
      <c r="H25" s="228"/>
      <c r="I25" s="226"/>
      <c r="J25" s="226"/>
      <c r="K25" s="228"/>
      <c r="L25" s="226"/>
      <c r="M25" s="226"/>
      <c r="N25" s="228"/>
      <c r="O25" s="226"/>
      <c r="P25" s="226"/>
      <c r="Q25" s="228"/>
      <c r="R25" s="226"/>
      <c r="S25" s="226"/>
      <c r="T25" s="229"/>
      <c r="U25" s="226"/>
      <c r="V25" s="226"/>
      <c r="W25" s="230"/>
      <c r="X25" s="229"/>
      <c r="Y25" s="226"/>
      <c r="Z25" s="229"/>
      <c r="AA25" s="226"/>
      <c r="AB25" s="229"/>
      <c r="AC25" s="226"/>
      <c r="AD25" s="226"/>
      <c r="AE25" s="229"/>
      <c r="AF25" s="232"/>
    </row>
    <row r="26" spans="1:32" ht="15" customHeight="1" x14ac:dyDescent="0.2">
      <c r="A26" s="425">
        <v>20</v>
      </c>
      <c r="B26" s="238" t="s">
        <v>24</v>
      </c>
      <c r="C26" s="242"/>
      <c r="D26" s="240"/>
      <c r="E26" s="240"/>
      <c r="F26" s="240"/>
      <c r="G26" s="240"/>
      <c r="H26" s="242"/>
      <c r="I26" s="240"/>
      <c r="J26" s="240"/>
      <c r="K26" s="242"/>
      <c r="L26" s="240"/>
      <c r="M26" s="240"/>
      <c r="N26" s="242"/>
      <c r="O26" s="240"/>
      <c r="P26" s="240"/>
      <c r="Q26" s="242"/>
      <c r="R26" s="240"/>
      <c r="S26" s="240"/>
      <c r="T26" s="243"/>
      <c r="U26" s="240"/>
      <c r="V26" s="240"/>
      <c r="W26" s="244"/>
      <c r="X26" s="243"/>
      <c r="Y26" s="240"/>
      <c r="Z26" s="243"/>
      <c r="AA26" s="240"/>
      <c r="AB26" s="243"/>
      <c r="AC26" s="246"/>
      <c r="AD26" s="240"/>
      <c r="AE26" s="247"/>
      <c r="AF26" s="247"/>
    </row>
    <row r="27" spans="1:32" ht="15" customHeight="1" x14ac:dyDescent="0.2">
      <c r="A27" s="423">
        <v>21</v>
      </c>
      <c r="B27" s="207" t="s">
        <v>25</v>
      </c>
      <c r="C27" s="211"/>
      <c r="D27" s="209"/>
      <c r="E27" s="209"/>
      <c r="F27" s="209"/>
      <c r="G27" s="209"/>
      <c r="H27" s="211"/>
      <c r="I27" s="209"/>
      <c r="J27" s="209"/>
      <c r="K27" s="211"/>
      <c r="L27" s="209"/>
      <c r="M27" s="209"/>
      <c r="N27" s="211"/>
      <c r="O27" s="209"/>
      <c r="P27" s="209"/>
      <c r="Q27" s="211"/>
      <c r="R27" s="209"/>
      <c r="S27" s="209"/>
      <c r="T27" s="212"/>
      <c r="U27" s="209"/>
      <c r="V27" s="209"/>
      <c r="W27" s="213"/>
      <c r="X27" s="212"/>
      <c r="Y27" s="209"/>
      <c r="Z27" s="212"/>
      <c r="AA27" s="209"/>
      <c r="AB27" s="212"/>
      <c r="AC27" s="209"/>
      <c r="AD27" s="209"/>
      <c r="AE27" s="212"/>
      <c r="AF27" s="214"/>
    </row>
    <row r="28" spans="1:32" ht="15" customHeight="1" x14ac:dyDescent="0.2">
      <c r="A28" s="424">
        <v>22</v>
      </c>
      <c r="B28" s="224" t="s">
        <v>26</v>
      </c>
      <c r="C28" s="228"/>
      <c r="D28" s="226"/>
      <c r="E28" s="226"/>
      <c r="F28" s="226"/>
      <c r="G28" s="226"/>
      <c r="H28" s="228"/>
      <c r="I28" s="226"/>
      <c r="J28" s="226"/>
      <c r="K28" s="228"/>
      <c r="L28" s="226"/>
      <c r="M28" s="226"/>
      <c r="N28" s="228"/>
      <c r="O28" s="226"/>
      <c r="P28" s="226"/>
      <c r="Q28" s="228"/>
      <c r="R28" s="226"/>
      <c r="S28" s="226"/>
      <c r="T28" s="229"/>
      <c r="U28" s="226"/>
      <c r="V28" s="226"/>
      <c r="W28" s="230"/>
      <c r="X28" s="229"/>
      <c r="Y28" s="226"/>
      <c r="Z28" s="229"/>
      <c r="AA28" s="226"/>
      <c r="AB28" s="229"/>
      <c r="AC28" s="226"/>
      <c r="AD28" s="226"/>
      <c r="AE28" s="229"/>
      <c r="AF28" s="232"/>
    </row>
    <row r="29" spans="1:32" ht="15" customHeight="1" x14ac:dyDescent="0.2">
      <c r="A29" s="424">
        <v>23</v>
      </c>
      <c r="B29" s="224" t="s">
        <v>27</v>
      </c>
      <c r="C29" s="228"/>
      <c r="D29" s="226"/>
      <c r="E29" s="226"/>
      <c r="F29" s="226"/>
      <c r="G29" s="226"/>
      <c r="H29" s="228"/>
      <c r="I29" s="226"/>
      <c r="J29" s="226"/>
      <c r="K29" s="228"/>
      <c r="L29" s="226"/>
      <c r="M29" s="226"/>
      <c r="N29" s="228"/>
      <c r="O29" s="226"/>
      <c r="P29" s="226"/>
      <c r="Q29" s="228"/>
      <c r="R29" s="226"/>
      <c r="S29" s="226"/>
      <c r="T29" s="229"/>
      <c r="U29" s="226"/>
      <c r="V29" s="226"/>
      <c r="W29" s="230"/>
      <c r="X29" s="229"/>
      <c r="Y29" s="226"/>
      <c r="Z29" s="229"/>
      <c r="AA29" s="226"/>
      <c r="AB29" s="229"/>
      <c r="AC29" s="226"/>
      <c r="AD29" s="226"/>
      <c r="AE29" s="229"/>
      <c r="AF29" s="232"/>
    </row>
    <row r="30" spans="1:32" ht="15" customHeight="1" x14ac:dyDescent="0.2">
      <c r="A30" s="424">
        <v>24</v>
      </c>
      <c r="B30" s="224" t="s">
        <v>28</v>
      </c>
      <c r="C30" s="228"/>
      <c r="D30" s="226"/>
      <c r="E30" s="226"/>
      <c r="F30" s="226"/>
      <c r="G30" s="226"/>
      <c r="H30" s="228"/>
      <c r="I30" s="226"/>
      <c r="J30" s="226"/>
      <c r="K30" s="228"/>
      <c r="L30" s="226"/>
      <c r="M30" s="226"/>
      <c r="N30" s="228"/>
      <c r="O30" s="226"/>
      <c r="P30" s="226"/>
      <c r="Q30" s="228"/>
      <c r="R30" s="226"/>
      <c r="S30" s="226"/>
      <c r="T30" s="229"/>
      <c r="U30" s="226"/>
      <c r="V30" s="226"/>
      <c r="W30" s="230"/>
      <c r="X30" s="229"/>
      <c r="Y30" s="226"/>
      <c r="Z30" s="229"/>
      <c r="AA30" s="226"/>
      <c r="AB30" s="229"/>
      <c r="AC30" s="226"/>
      <c r="AD30" s="226"/>
      <c r="AE30" s="229"/>
      <c r="AF30" s="232"/>
    </row>
    <row r="31" spans="1:32" ht="15" customHeight="1" x14ac:dyDescent="0.2">
      <c r="A31" s="425">
        <v>25</v>
      </c>
      <c r="B31" s="238" t="s">
        <v>29</v>
      </c>
      <c r="C31" s="242"/>
      <c r="D31" s="240"/>
      <c r="E31" s="240"/>
      <c r="F31" s="240"/>
      <c r="G31" s="240"/>
      <c r="H31" s="242"/>
      <c r="I31" s="240"/>
      <c r="J31" s="240"/>
      <c r="K31" s="242"/>
      <c r="L31" s="240"/>
      <c r="M31" s="240"/>
      <c r="N31" s="242"/>
      <c r="O31" s="240"/>
      <c r="P31" s="240"/>
      <c r="Q31" s="242"/>
      <c r="R31" s="240"/>
      <c r="S31" s="240"/>
      <c r="T31" s="243"/>
      <c r="U31" s="240"/>
      <c r="V31" s="240"/>
      <c r="W31" s="244"/>
      <c r="X31" s="243"/>
      <c r="Y31" s="240"/>
      <c r="Z31" s="243"/>
      <c r="AA31" s="240"/>
      <c r="AB31" s="243"/>
      <c r="AC31" s="246"/>
      <c r="AD31" s="240"/>
      <c r="AE31" s="247"/>
      <c r="AF31" s="247"/>
    </row>
    <row r="32" spans="1:32" ht="15" customHeight="1" x14ac:dyDescent="0.2">
      <c r="A32" s="423">
        <v>26</v>
      </c>
      <c r="B32" s="207" t="s">
        <v>30</v>
      </c>
      <c r="C32" s="211"/>
      <c r="D32" s="209"/>
      <c r="E32" s="209"/>
      <c r="F32" s="209"/>
      <c r="G32" s="209"/>
      <c r="H32" s="211"/>
      <c r="I32" s="209"/>
      <c r="J32" s="209"/>
      <c r="K32" s="211"/>
      <c r="L32" s="209"/>
      <c r="M32" s="209"/>
      <c r="N32" s="211"/>
      <c r="O32" s="209"/>
      <c r="P32" s="209"/>
      <c r="Q32" s="211"/>
      <c r="R32" s="209"/>
      <c r="S32" s="209"/>
      <c r="T32" s="212"/>
      <c r="U32" s="209"/>
      <c r="V32" s="209"/>
      <c r="W32" s="213"/>
      <c r="X32" s="212"/>
      <c r="Y32" s="209"/>
      <c r="Z32" s="212"/>
      <c r="AA32" s="209"/>
      <c r="AB32" s="212"/>
      <c r="AC32" s="209"/>
      <c r="AD32" s="209"/>
      <c r="AE32" s="212"/>
      <c r="AF32" s="214"/>
    </row>
    <row r="33" spans="1:32" ht="15" customHeight="1" x14ac:dyDescent="0.2">
      <c r="A33" s="424">
        <v>27</v>
      </c>
      <c r="B33" s="224" t="s">
        <v>31</v>
      </c>
      <c r="C33" s="228"/>
      <c r="D33" s="226"/>
      <c r="E33" s="226"/>
      <c r="F33" s="226"/>
      <c r="G33" s="226"/>
      <c r="H33" s="228"/>
      <c r="I33" s="226"/>
      <c r="J33" s="226"/>
      <c r="K33" s="228"/>
      <c r="L33" s="226"/>
      <c r="M33" s="226"/>
      <c r="N33" s="228"/>
      <c r="O33" s="226"/>
      <c r="P33" s="226"/>
      <c r="Q33" s="228"/>
      <c r="R33" s="226"/>
      <c r="S33" s="226"/>
      <c r="T33" s="229"/>
      <c r="U33" s="226"/>
      <c r="V33" s="226"/>
      <c r="W33" s="230"/>
      <c r="X33" s="229"/>
      <c r="Y33" s="226"/>
      <c r="Z33" s="229"/>
      <c r="AA33" s="226"/>
      <c r="AB33" s="229"/>
      <c r="AC33" s="226"/>
      <c r="AD33" s="226"/>
      <c r="AE33" s="229"/>
      <c r="AF33" s="232"/>
    </row>
    <row r="34" spans="1:32" ht="15" customHeight="1" x14ac:dyDescent="0.2">
      <c r="A34" s="424">
        <v>28</v>
      </c>
      <c r="B34" s="224" t="s">
        <v>32</v>
      </c>
      <c r="C34" s="228"/>
      <c r="D34" s="226"/>
      <c r="E34" s="226"/>
      <c r="F34" s="226"/>
      <c r="G34" s="226"/>
      <c r="H34" s="228"/>
      <c r="I34" s="226"/>
      <c r="J34" s="226"/>
      <c r="K34" s="228"/>
      <c r="L34" s="226"/>
      <c r="M34" s="226"/>
      <c r="N34" s="228"/>
      <c r="O34" s="226"/>
      <c r="P34" s="226"/>
      <c r="Q34" s="228"/>
      <c r="R34" s="226"/>
      <c r="S34" s="226"/>
      <c r="T34" s="229"/>
      <c r="U34" s="226"/>
      <c r="V34" s="226"/>
      <c r="W34" s="230"/>
      <c r="X34" s="229"/>
      <c r="Y34" s="226"/>
      <c r="Z34" s="229"/>
      <c r="AA34" s="226"/>
      <c r="AB34" s="229"/>
      <c r="AC34" s="226"/>
      <c r="AD34" s="226"/>
      <c r="AE34" s="229"/>
      <c r="AF34" s="232"/>
    </row>
    <row r="35" spans="1:32" ht="15" customHeight="1" x14ac:dyDescent="0.2">
      <c r="A35" s="424">
        <v>29</v>
      </c>
      <c r="B35" s="224" t="s">
        <v>33</v>
      </c>
      <c r="C35" s="228"/>
      <c r="D35" s="226"/>
      <c r="E35" s="226"/>
      <c r="F35" s="226"/>
      <c r="G35" s="226"/>
      <c r="H35" s="228"/>
      <c r="I35" s="226"/>
      <c r="J35" s="226"/>
      <c r="K35" s="228"/>
      <c r="L35" s="226"/>
      <c r="M35" s="226"/>
      <c r="N35" s="228"/>
      <c r="O35" s="226"/>
      <c r="P35" s="226"/>
      <c r="Q35" s="228"/>
      <c r="R35" s="226"/>
      <c r="S35" s="226"/>
      <c r="T35" s="229"/>
      <c r="U35" s="226"/>
      <c r="V35" s="226"/>
      <c r="W35" s="230"/>
      <c r="X35" s="229"/>
      <c r="Y35" s="226"/>
      <c r="Z35" s="229"/>
      <c r="AA35" s="226"/>
      <c r="AB35" s="229"/>
      <c r="AC35" s="226"/>
      <c r="AD35" s="226"/>
      <c r="AE35" s="229"/>
      <c r="AF35" s="232"/>
    </row>
    <row r="36" spans="1:32" ht="15" customHeight="1" x14ac:dyDescent="0.2">
      <c r="A36" s="425">
        <v>30</v>
      </c>
      <c r="B36" s="238" t="s">
        <v>34</v>
      </c>
      <c r="C36" s="242"/>
      <c r="D36" s="240"/>
      <c r="E36" s="240"/>
      <c r="F36" s="240"/>
      <c r="G36" s="240"/>
      <c r="H36" s="242"/>
      <c r="I36" s="240"/>
      <c r="J36" s="240"/>
      <c r="K36" s="242"/>
      <c r="L36" s="240"/>
      <c r="M36" s="240"/>
      <c r="N36" s="242"/>
      <c r="O36" s="240"/>
      <c r="P36" s="240"/>
      <c r="Q36" s="242"/>
      <c r="R36" s="240"/>
      <c r="S36" s="240"/>
      <c r="T36" s="243"/>
      <c r="U36" s="240"/>
      <c r="V36" s="240"/>
      <c r="W36" s="244"/>
      <c r="X36" s="243"/>
      <c r="Y36" s="240"/>
      <c r="Z36" s="243"/>
      <c r="AA36" s="240"/>
      <c r="AB36" s="243"/>
      <c r="AC36" s="246"/>
      <c r="AD36" s="240"/>
      <c r="AE36" s="247"/>
      <c r="AF36" s="247"/>
    </row>
    <row r="37" spans="1:32" ht="15" customHeight="1" x14ac:dyDescent="0.2">
      <c r="A37" s="423">
        <v>31</v>
      </c>
      <c r="B37" s="207" t="s">
        <v>35</v>
      </c>
      <c r="C37" s="211"/>
      <c r="D37" s="209"/>
      <c r="E37" s="209"/>
      <c r="F37" s="209"/>
      <c r="G37" s="209"/>
      <c r="H37" s="211"/>
      <c r="I37" s="209"/>
      <c r="J37" s="209"/>
      <c r="K37" s="211"/>
      <c r="L37" s="209"/>
      <c r="M37" s="209"/>
      <c r="N37" s="211"/>
      <c r="O37" s="209"/>
      <c r="P37" s="209"/>
      <c r="Q37" s="211"/>
      <c r="R37" s="209"/>
      <c r="S37" s="209"/>
      <c r="T37" s="212"/>
      <c r="U37" s="209"/>
      <c r="V37" s="209"/>
      <c r="W37" s="213"/>
      <c r="X37" s="212"/>
      <c r="Y37" s="209"/>
      <c r="Z37" s="212"/>
      <c r="AA37" s="209"/>
      <c r="AB37" s="212"/>
      <c r="AC37" s="209"/>
      <c r="AD37" s="209"/>
      <c r="AE37" s="212"/>
      <c r="AF37" s="214"/>
    </row>
    <row r="38" spans="1:32" ht="15" customHeight="1" x14ac:dyDescent="0.2">
      <c r="A38" s="424">
        <v>32</v>
      </c>
      <c r="B38" s="224" t="s">
        <v>36</v>
      </c>
      <c r="C38" s="228"/>
      <c r="D38" s="226"/>
      <c r="E38" s="226"/>
      <c r="F38" s="226"/>
      <c r="G38" s="226"/>
      <c r="H38" s="228"/>
      <c r="I38" s="226"/>
      <c r="J38" s="226"/>
      <c r="K38" s="228"/>
      <c r="L38" s="226"/>
      <c r="M38" s="226"/>
      <c r="N38" s="228"/>
      <c r="O38" s="226"/>
      <c r="P38" s="226"/>
      <c r="Q38" s="228"/>
      <c r="R38" s="226"/>
      <c r="S38" s="226"/>
      <c r="T38" s="229"/>
      <c r="U38" s="226"/>
      <c r="V38" s="226"/>
      <c r="W38" s="230"/>
      <c r="X38" s="229"/>
      <c r="Y38" s="226"/>
      <c r="Z38" s="229"/>
      <c r="AA38" s="226"/>
      <c r="AB38" s="229"/>
      <c r="AC38" s="226"/>
      <c r="AD38" s="226"/>
      <c r="AE38" s="229"/>
      <c r="AF38" s="232"/>
    </row>
    <row r="39" spans="1:32" ht="15" customHeight="1" x14ac:dyDescent="0.2">
      <c r="A39" s="424">
        <v>33</v>
      </c>
      <c r="B39" s="224" t="s">
        <v>37</v>
      </c>
      <c r="C39" s="228"/>
      <c r="D39" s="226"/>
      <c r="E39" s="226"/>
      <c r="F39" s="226"/>
      <c r="G39" s="226"/>
      <c r="H39" s="228"/>
      <c r="I39" s="226"/>
      <c r="J39" s="226"/>
      <c r="K39" s="228"/>
      <c r="L39" s="226"/>
      <c r="M39" s="226"/>
      <c r="N39" s="228"/>
      <c r="O39" s="226"/>
      <c r="P39" s="226"/>
      <c r="Q39" s="228"/>
      <c r="R39" s="226"/>
      <c r="S39" s="226"/>
      <c r="T39" s="229"/>
      <c r="U39" s="226"/>
      <c r="V39" s="226"/>
      <c r="W39" s="230"/>
      <c r="X39" s="229"/>
      <c r="Y39" s="226"/>
      <c r="Z39" s="229"/>
      <c r="AA39" s="226"/>
      <c r="AB39" s="229"/>
      <c r="AC39" s="226"/>
      <c r="AD39" s="226"/>
      <c r="AE39" s="229"/>
      <c r="AF39" s="232"/>
    </row>
    <row r="40" spans="1:32" ht="15" customHeight="1" x14ac:dyDescent="0.2">
      <c r="A40" s="424">
        <v>34</v>
      </c>
      <c r="B40" s="224" t="s">
        <v>38</v>
      </c>
      <c r="C40" s="228"/>
      <c r="D40" s="226"/>
      <c r="E40" s="226"/>
      <c r="F40" s="226"/>
      <c r="G40" s="226"/>
      <c r="H40" s="228"/>
      <c r="I40" s="226"/>
      <c r="J40" s="226"/>
      <c r="K40" s="228"/>
      <c r="L40" s="226"/>
      <c r="M40" s="226"/>
      <c r="N40" s="228"/>
      <c r="O40" s="226"/>
      <c r="P40" s="226"/>
      <c r="Q40" s="228"/>
      <c r="R40" s="226"/>
      <c r="S40" s="226"/>
      <c r="T40" s="229"/>
      <c r="U40" s="226"/>
      <c r="V40" s="226"/>
      <c r="W40" s="230"/>
      <c r="X40" s="229"/>
      <c r="Y40" s="226"/>
      <c r="Z40" s="229"/>
      <c r="AA40" s="226"/>
      <c r="AB40" s="229"/>
      <c r="AC40" s="226"/>
      <c r="AD40" s="226"/>
      <c r="AE40" s="229"/>
      <c r="AF40" s="232"/>
    </row>
    <row r="41" spans="1:32" ht="15" customHeight="1" x14ac:dyDescent="0.2">
      <c r="A41" s="425">
        <v>35</v>
      </c>
      <c r="B41" s="238" t="s">
        <v>39</v>
      </c>
      <c r="C41" s="242"/>
      <c r="D41" s="240"/>
      <c r="E41" s="240"/>
      <c r="F41" s="240"/>
      <c r="G41" s="240"/>
      <c r="H41" s="242"/>
      <c r="I41" s="240"/>
      <c r="J41" s="240"/>
      <c r="K41" s="242"/>
      <c r="L41" s="240"/>
      <c r="M41" s="240"/>
      <c r="N41" s="242"/>
      <c r="O41" s="240"/>
      <c r="P41" s="240"/>
      <c r="Q41" s="242"/>
      <c r="R41" s="240"/>
      <c r="S41" s="240"/>
      <c r="T41" s="243"/>
      <c r="U41" s="240"/>
      <c r="V41" s="240"/>
      <c r="W41" s="244"/>
      <c r="X41" s="243"/>
      <c r="Y41" s="240"/>
      <c r="Z41" s="243"/>
      <c r="AA41" s="240"/>
      <c r="AB41" s="243"/>
      <c r="AC41" s="246"/>
      <c r="AD41" s="240"/>
      <c r="AE41" s="247"/>
      <c r="AF41" s="247"/>
    </row>
    <row r="42" spans="1:32" ht="15" customHeight="1" x14ac:dyDescent="0.2">
      <c r="A42" s="423">
        <v>36</v>
      </c>
      <c r="B42" s="207" t="s">
        <v>40</v>
      </c>
      <c r="C42" s="211"/>
      <c r="D42" s="209"/>
      <c r="E42" s="209"/>
      <c r="F42" s="209"/>
      <c r="G42" s="209"/>
      <c r="H42" s="211"/>
      <c r="I42" s="209"/>
      <c r="J42" s="209"/>
      <c r="K42" s="211"/>
      <c r="L42" s="209"/>
      <c r="M42" s="209"/>
      <c r="N42" s="211"/>
      <c r="O42" s="209"/>
      <c r="P42" s="209"/>
      <c r="Q42" s="211"/>
      <c r="R42" s="209"/>
      <c r="S42" s="209"/>
      <c r="T42" s="212"/>
      <c r="U42" s="209"/>
      <c r="V42" s="209"/>
      <c r="W42" s="213"/>
      <c r="X42" s="212"/>
      <c r="Y42" s="209"/>
      <c r="Z42" s="212"/>
      <c r="AA42" s="209"/>
      <c r="AB42" s="212"/>
      <c r="AC42" s="209"/>
      <c r="AD42" s="209"/>
      <c r="AE42" s="212"/>
      <c r="AF42" s="214"/>
    </row>
    <row r="43" spans="1:32" ht="15" customHeight="1" x14ac:dyDescent="0.2">
      <c r="A43" s="424">
        <v>37</v>
      </c>
      <c r="B43" s="224" t="s">
        <v>41</v>
      </c>
      <c r="C43" s="228"/>
      <c r="D43" s="226"/>
      <c r="E43" s="226"/>
      <c r="F43" s="226"/>
      <c r="G43" s="226"/>
      <c r="H43" s="228"/>
      <c r="I43" s="226"/>
      <c r="J43" s="226"/>
      <c r="K43" s="228"/>
      <c r="L43" s="226"/>
      <c r="M43" s="226"/>
      <c r="N43" s="228"/>
      <c r="O43" s="226"/>
      <c r="P43" s="226"/>
      <c r="Q43" s="228"/>
      <c r="R43" s="226"/>
      <c r="S43" s="226"/>
      <c r="T43" s="229"/>
      <c r="U43" s="226"/>
      <c r="V43" s="226"/>
      <c r="W43" s="230"/>
      <c r="X43" s="229"/>
      <c r="Y43" s="226"/>
      <c r="Z43" s="229"/>
      <c r="AA43" s="226"/>
      <c r="AB43" s="229"/>
      <c r="AC43" s="226"/>
      <c r="AD43" s="226"/>
      <c r="AE43" s="229"/>
      <c r="AF43" s="232"/>
    </row>
    <row r="44" spans="1:32" ht="15" customHeight="1" x14ac:dyDescent="0.2">
      <c r="A44" s="424">
        <v>38</v>
      </c>
      <c r="B44" s="224" t="s">
        <v>42</v>
      </c>
      <c r="C44" s="228"/>
      <c r="D44" s="226"/>
      <c r="E44" s="226"/>
      <c r="F44" s="226"/>
      <c r="G44" s="226"/>
      <c r="H44" s="228"/>
      <c r="I44" s="226"/>
      <c r="J44" s="226"/>
      <c r="K44" s="228"/>
      <c r="L44" s="226"/>
      <c r="M44" s="226"/>
      <c r="N44" s="228"/>
      <c r="O44" s="226"/>
      <c r="P44" s="226"/>
      <c r="Q44" s="228"/>
      <c r="R44" s="226"/>
      <c r="S44" s="226"/>
      <c r="T44" s="229"/>
      <c r="U44" s="226"/>
      <c r="V44" s="226"/>
      <c r="W44" s="230"/>
      <c r="X44" s="229"/>
      <c r="Y44" s="226"/>
      <c r="Z44" s="229"/>
      <c r="AA44" s="226"/>
      <c r="AB44" s="229"/>
      <c r="AC44" s="226"/>
      <c r="AD44" s="226"/>
      <c r="AE44" s="229"/>
      <c r="AF44" s="232"/>
    </row>
    <row r="45" spans="1:32" ht="15" customHeight="1" x14ac:dyDescent="0.2">
      <c r="A45" s="424">
        <v>39</v>
      </c>
      <c r="B45" s="224" t="s">
        <v>43</v>
      </c>
      <c r="C45" s="228"/>
      <c r="D45" s="226"/>
      <c r="E45" s="226"/>
      <c r="F45" s="226"/>
      <c r="G45" s="226"/>
      <c r="H45" s="228"/>
      <c r="I45" s="226"/>
      <c r="J45" s="226"/>
      <c r="K45" s="228"/>
      <c r="L45" s="226"/>
      <c r="M45" s="226"/>
      <c r="N45" s="228"/>
      <c r="O45" s="226"/>
      <c r="P45" s="226"/>
      <c r="Q45" s="228"/>
      <c r="R45" s="226"/>
      <c r="S45" s="226"/>
      <c r="T45" s="229"/>
      <c r="U45" s="226"/>
      <c r="V45" s="226"/>
      <c r="W45" s="230"/>
      <c r="X45" s="229"/>
      <c r="Y45" s="226"/>
      <c r="Z45" s="229"/>
      <c r="AA45" s="226"/>
      <c r="AB45" s="229"/>
      <c r="AC45" s="226"/>
      <c r="AD45" s="226"/>
      <c r="AE45" s="229"/>
      <c r="AF45" s="232"/>
    </row>
    <row r="46" spans="1:32" ht="15" customHeight="1" x14ac:dyDescent="0.2">
      <c r="A46" s="425">
        <v>40</v>
      </c>
      <c r="B46" s="238" t="s">
        <v>44</v>
      </c>
      <c r="C46" s="242"/>
      <c r="D46" s="240"/>
      <c r="E46" s="240"/>
      <c r="F46" s="240"/>
      <c r="G46" s="240"/>
      <c r="H46" s="242"/>
      <c r="I46" s="240"/>
      <c r="J46" s="240"/>
      <c r="K46" s="242"/>
      <c r="L46" s="240"/>
      <c r="M46" s="240"/>
      <c r="N46" s="242"/>
      <c r="O46" s="240"/>
      <c r="P46" s="240"/>
      <c r="Q46" s="242"/>
      <c r="R46" s="240"/>
      <c r="S46" s="240"/>
      <c r="T46" s="243"/>
      <c r="U46" s="240"/>
      <c r="V46" s="240"/>
      <c r="W46" s="244"/>
      <c r="X46" s="243"/>
      <c r="Y46" s="240"/>
      <c r="Z46" s="243"/>
      <c r="AA46" s="240"/>
      <c r="AB46" s="243"/>
      <c r="AC46" s="246"/>
      <c r="AD46" s="240"/>
      <c r="AE46" s="247"/>
      <c r="AF46" s="247"/>
    </row>
    <row r="47" spans="1:32" ht="15" customHeight="1" x14ac:dyDescent="0.2">
      <c r="A47" s="423">
        <v>41</v>
      </c>
      <c r="B47" s="207" t="s">
        <v>45</v>
      </c>
      <c r="C47" s="211"/>
      <c r="D47" s="209"/>
      <c r="E47" s="209"/>
      <c r="F47" s="209"/>
      <c r="G47" s="209"/>
      <c r="H47" s="211"/>
      <c r="I47" s="209"/>
      <c r="J47" s="209"/>
      <c r="K47" s="211"/>
      <c r="L47" s="209"/>
      <c r="M47" s="209"/>
      <c r="N47" s="211"/>
      <c r="O47" s="209"/>
      <c r="P47" s="209"/>
      <c r="Q47" s="211"/>
      <c r="R47" s="209"/>
      <c r="S47" s="209"/>
      <c r="T47" s="212"/>
      <c r="U47" s="209"/>
      <c r="V47" s="209"/>
      <c r="W47" s="213"/>
      <c r="X47" s="212"/>
      <c r="Y47" s="209"/>
      <c r="Z47" s="212"/>
      <c r="AA47" s="209"/>
      <c r="AB47" s="212"/>
      <c r="AC47" s="209"/>
      <c r="AD47" s="209"/>
      <c r="AE47" s="212"/>
      <c r="AF47" s="214"/>
    </row>
    <row r="48" spans="1:32" ht="15" customHeight="1" x14ac:dyDescent="0.2">
      <c r="A48" s="424">
        <v>42</v>
      </c>
      <c r="B48" s="224" t="s">
        <v>46</v>
      </c>
      <c r="C48" s="228"/>
      <c r="D48" s="226"/>
      <c r="E48" s="226"/>
      <c r="F48" s="226"/>
      <c r="G48" s="226"/>
      <c r="H48" s="228"/>
      <c r="I48" s="226"/>
      <c r="J48" s="226"/>
      <c r="K48" s="228"/>
      <c r="L48" s="226"/>
      <c r="M48" s="226"/>
      <c r="N48" s="228"/>
      <c r="O48" s="226"/>
      <c r="P48" s="226"/>
      <c r="Q48" s="228"/>
      <c r="R48" s="226"/>
      <c r="S48" s="226"/>
      <c r="T48" s="229"/>
      <c r="U48" s="226"/>
      <c r="V48" s="226"/>
      <c r="W48" s="230"/>
      <c r="X48" s="229"/>
      <c r="Y48" s="226"/>
      <c r="Z48" s="229"/>
      <c r="AA48" s="226"/>
      <c r="AB48" s="229"/>
      <c r="AC48" s="226"/>
      <c r="AD48" s="226"/>
      <c r="AE48" s="229"/>
      <c r="AF48" s="232"/>
    </row>
    <row r="49" spans="1:32" ht="15" customHeight="1" x14ac:dyDescent="0.2">
      <c r="A49" s="424">
        <v>43</v>
      </c>
      <c r="B49" s="224" t="s">
        <v>47</v>
      </c>
      <c r="C49" s="228"/>
      <c r="D49" s="226"/>
      <c r="E49" s="226"/>
      <c r="F49" s="226"/>
      <c r="G49" s="226"/>
      <c r="H49" s="228"/>
      <c r="I49" s="226"/>
      <c r="J49" s="226"/>
      <c r="K49" s="228"/>
      <c r="L49" s="226"/>
      <c r="M49" s="226"/>
      <c r="N49" s="228"/>
      <c r="O49" s="226"/>
      <c r="P49" s="226"/>
      <c r="Q49" s="228"/>
      <c r="R49" s="226"/>
      <c r="S49" s="226"/>
      <c r="T49" s="229"/>
      <c r="U49" s="226"/>
      <c r="V49" s="226"/>
      <c r="W49" s="230"/>
      <c r="X49" s="229"/>
      <c r="Y49" s="226"/>
      <c r="Z49" s="229"/>
      <c r="AA49" s="226"/>
      <c r="AB49" s="229"/>
      <c r="AC49" s="226"/>
      <c r="AD49" s="226"/>
      <c r="AE49" s="229"/>
      <c r="AF49" s="232"/>
    </row>
    <row r="50" spans="1:32" ht="15" customHeight="1" x14ac:dyDescent="0.2">
      <c r="A50" s="424">
        <v>44</v>
      </c>
      <c r="B50" s="224" t="s">
        <v>48</v>
      </c>
      <c r="C50" s="228"/>
      <c r="D50" s="226"/>
      <c r="E50" s="226"/>
      <c r="F50" s="226"/>
      <c r="G50" s="226"/>
      <c r="H50" s="228"/>
      <c r="I50" s="226"/>
      <c r="J50" s="226"/>
      <c r="K50" s="228"/>
      <c r="L50" s="226"/>
      <c r="M50" s="226"/>
      <c r="N50" s="228"/>
      <c r="O50" s="226"/>
      <c r="P50" s="226"/>
      <c r="Q50" s="228"/>
      <c r="R50" s="226"/>
      <c r="S50" s="226"/>
      <c r="T50" s="229"/>
      <c r="U50" s="226"/>
      <c r="V50" s="226"/>
      <c r="W50" s="230"/>
      <c r="X50" s="229"/>
      <c r="Y50" s="226"/>
      <c r="Z50" s="229"/>
      <c r="AA50" s="226"/>
      <c r="AB50" s="229"/>
      <c r="AC50" s="226"/>
      <c r="AD50" s="226"/>
      <c r="AE50" s="229"/>
      <c r="AF50" s="232"/>
    </row>
    <row r="51" spans="1:32" ht="15" customHeight="1" x14ac:dyDescent="0.2">
      <c r="A51" s="425">
        <v>45</v>
      </c>
      <c r="B51" s="238" t="s">
        <v>49</v>
      </c>
      <c r="C51" s="242"/>
      <c r="D51" s="240"/>
      <c r="E51" s="240"/>
      <c r="F51" s="240"/>
      <c r="G51" s="240"/>
      <c r="H51" s="242"/>
      <c r="I51" s="240"/>
      <c r="J51" s="240"/>
      <c r="K51" s="242"/>
      <c r="L51" s="240"/>
      <c r="M51" s="240"/>
      <c r="N51" s="242"/>
      <c r="O51" s="240"/>
      <c r="P51" s="240"/>
      <c r="Q51" s="242"/>
      <c r="R51" s="240"/>
      <c r="S51" s="240"/>
      <c r="T51" s="243"/>
      <c r="U51" s="240"/>
      <c r="V51" s="240"/>
      <c r="W51" s="244"/>
      <c r="X51" s="243"/>
      <c r="Y51" s="240"/>
      <c r="Z51" s="243"/>
      <c r="AA51" s="240"/>
      <c r="AB51" s="243"/>
      <c r="AC51" s="246"/>
      <c r="AD51" s="240"/>
      <c r="AE51" s="247"/>
      <c r="AF51" s="247"/>
    </row>
    <row r="52" spans="1:32" ht="15" customHeight="1" x14ac:dyDescent="0.2">
      <c r="A52" s="423">
        <v>46</v>
      </c>
      <c r="B52" s="207" t="s">
        <v>50</v>
      </c>
      <c r="C52" s="211"/>
      <c r="D52" s="209"/>
      <c r="E52" s="209"/>
      <c r="F52" s="209"/>
      <c r="G52" s="209"/>
      <c r="H52" s="211"/>
      <c r="I52" s="209"/>
      <c r="J52" s="209"/>
      <c r="K52" s="211"/>
      <c r="L52" s="209"/>
      <c r="M52" s="209"/>
      <c r="N52" s="211"/>
      <c r="O52" s="209"/>
      <c r="P52" s="209"/>
      <c r="Q52" s="211"/>
      <c r="R52" s="209"/>
      <c r="S52" s="209"/>
      <c r="T52" s="212"/>
      <c r="U52" s="209"/>
      <c r="V52" s="209"/>
      <c r="W52" s="213"/>
      <c r="X52" s="212"/>
      <c r="Y52" s="209"/>
      <c r="Z52" s="212"/>
      <c r="AA52" s="209"/>
      <c r="AB52" s="212"/>
      <c r="AC52" s="209"/>
      <c r="AD52" s="209"/>
      <c r="AE52" s="212"/>
      <c r="AF52" s="214"/>
    </row>
    <row r="53" spans="1:32" ht="15" customHeight="1" x14ac:dyDescent="0.2">
      <c r="A53" s="424">
        <v>47</v>
      </c>
      <c r="B53" s="224" t="s">
        <v>51</v>
      </c>
      <c r="C53" s="228"/>
      <c r="D53" s="226"/>
      <c r="E53" s="226"/>
      <c r="F53" s="226"/>
      <c r="G53" s="226"/>
      <c r="H53" s="228"/>
      <c r="I53" s="226"/>
      <c r="J53" s="226"/>
      <c r="K53" s="228"/>
      <c r="L53" s="226"/>
      <c r="M53" s="226"/>
      <c r="N53" s="228"/>
      <c r="O53" s="226"/>
      <c r="P53" s="226"/>
      <c r="Q53" s="228"/>
      <c r="R53" s="226"/>
      <c r="S53" s="226"/>
      <c r="T53" s="229"/>
      <c r="U53" s="226"/>
      <c r="V53" s="226"/>
      <c r="W53" s="230"/>
      <c r="X53" s="229"/>
      <c r="Y53" s="226"/>
      <c r="Z53" s="229"/>
      <c r="AA53" s="226"/>
      <c r="AB53" s="229"/>
      <c r="AC53" s="226"/>
      <c r="AD53" s="226"/>
      <c r="AE53" s="229"/>
      <c r="AF53" s="232"/>
    </row>
    <row r="54" spans="1:32" ht="15" customHeight="1" x14ac:dyDescent="0.2">
      <c r="A54" s="424">
        <v>48</v>
      </c>
      <c r="B54" s="224" t="s">
        <v>89</v>
      </c>
      <c r="C54" s="228"/>
      <c r="D54" s="226"/>
      <c r="E54" s="226"/>
      <c r="F54" s="226"/>
      <c r="G54" s="226"/>
      <c r="H54" s="228"/>
      <c r="I54" s="226"/>
      <c r="J54" s="226"/>
      <c r="K54" s="228"/>
      <c r="L54" s="226"/>
      <c r="M54" s="226"/>
      <c r="N54" s="228"/>
      <c r="O54" s="226"/>
      <c r="P54" s="226"/>
      <c r="Q54" s="228"/>
      <c r="R54" s="226"/>
      <c r="S54" s="226"/>
      <c r="T54" s="229"/>
      <c r="U54" s="226"/>
      <c r="V54" s="226"/>
      <c r="W54" s="230"/>
      <c r="X54" s="229"/>
      <c r="Y54" s="226"/>
      <c r="Z54" s="229"/>
      <c r="AA54" s="226"/>
      <c r="AB54" s="229"/>
      <c r="AC54" s="226"/>
      <c r="AD54" s="226"/>
      <c r="AE54" s="229"/>
      <c r="AF54" s="232"/>
    </row>
    <row r="55" spans="1:32" ht="15" customHeight="1" x14ac:dyDescent="0.2">
      <c r="A55" s="424">
        <v>49</v>
      </c>
      <c r="B55" s="224" t="s">
        <v>52</v>
      </c>
      <c r="C55" s="228"/>
      <c r="D55" s="226"/>
      <c r="E55" s="226"/>
      <c r="F55" s="226"/>
      <c r="G55" s="226"/>
      <c r="H55" s="228"/>
      <c r="I55" s="226"/>
      <c r="J55" s="226"/>
      <c r="K55" s="228"/>
      <c r="L55" s="226"/>
      <c r="M55" s="226"/>
      <c r="N55" s="228"/>
      <c r="O55" s="226"/>
      <c r="P55" s="226"/>
      <c r="Q55" s="228"/>
      <c r="R55" s="226"/>
      <c r="S55" s="226"/>
      <c r="T55" s="229"/>
      <c r="U55" s="226"/>
      <c r="V55" s="226"/>
      <c r="W55" s="230"/>
      <c r="X55" s="229"/>
      <c r="Y55" s="226"/>
      <c r="Z55" s="229"/>
      <c r="AA55" s="226"/>
      <c r="AB55" s="229"/>
      <c r="AC55" s="226"/>
      <c r="AD55" s="226"/>
      <c r="AE55" s="229"/>
      <c r="AF55" s="232"/>
    </row>
    <row r="56" spans="1:32" ht="15" customHeight="1" x14ac:dyDescent="0.2">
      <c r="A56" s="425">
        <v>50</v>
      </c>
      <c r="B56" s="238" t="s">
        <v>53</v>
      </c>
      <c r="C56" s="242"/>
      <c r="D56" s="240"/>
      <c r="E56" s="240"/>
      <c r="F56" s="240"/>
      <c r="G56" s="240"/>
      <c r="H56" s="242"/>
      <c r="I56" s="240"/>
      <c r="J56" s="240"/>
      <c r="K56" s="242"/>
      <c r="L56" s="240"/>
      <c r="M56" s="240"/>
      <c r="N56" s="242"/>
      <c r="O56" s="240"/>
      <c r="P56" s="240"/>
      <c r="Q56" s="242"/>
      <c r="R56" s="240"/>
      <c r="S56" s="240"/>
      <c r="T56" s="243"/>
      <c r="U56" s="240"/>
      <c r="V56" s="240"/>
      <c r="W56" s="244"/>
      <c r="X56" s="243"/>
      <c r="Y56" s="240"/>
      <c r="Z56" s="243"/>
      <c r="AA56" s="240"/>
      <c r="AB56" s="243"/>
      <c r="AC56" s="246"/>
      <c r="AD56" s="240"/>
      <c r="AE56" s="247"/>
      <c r="AF56" s="247"/>
    </row>
    <row r="57" spans="1:32" ht="15" customHeight="1" x14ac:dyDescent="0.2">
      <c r="A57" s="423">
        <v>51</v>
      </c>
      <c r="B57" s="207" t="s">
        <v>54</v>
      </c>
      <c r="C57" s="211"/>
      <c r="D57" s="209"/>
      <c r="E57" s="209"/>
      <c r="F57" s="209"/>
      <c r="G57" s="209"/>
      <c r="H57" s="211"/>
      <c r="I57" s="209"/>
      <c r="J57" s="209"/>
      <c r="K57" s="211"/>
      <c r="L57" s="209"/>
      <c r="M57" s="209"/>
      <c r="N57" s="211"/>
      <c r="O57" s="209"/>
      <c r="P57" s="209"/>
      <c r="Q57" s="211"/>
      <c r="R57" s="209"/>
      <c r="S57" s="209"/>
      <c r="T57" s="212"/>
      <c r="U57" s="209"/>
      <c r="V57" s="209"/>
      <c r="W57" s="213"/>
      <c r="X57" s="212"/>
      <c r="Y57" s="209"/>
      <c r="Z57" s="212"/>
      <c r="AA57" s="209"/>
      <c r="AB57" s="212"/>
      <c r="AC57" s="209"/>
      <c r="AD57" s="209"/>
      <c r="AE57" s="212"/>
      <c r="AF57" s="214"/>
    </row>
    <row r="58" spans="1:32" ht="15" customHeight="1" x14ac:dyDescent="0.2">
      <c r="A58" s="424">
        <v>52</v>
      </c>
      <c r="B58" s="224" t="s">
        <v>55</v>
      </c>
      <c r="C58" s="228"/>
      <c r="D58" s="226"/>
      <c r="E58" s="226"/>
      <c r="F58" s="226"/>
      <c r="G58" s="226"/>
      <c r="H58" s="228"/>
      <c r="I58" s="226"/>
      <c r="J58" s="226"/>
      <c r="K58" s="228"/>
      <c r="L58" s="226"/>
      <c r="M58" s="226"/>
      <c r="N58" s="228"/>
      <c r="O58" s="226"/>
      <c r="P58" s="226"/>
      <c r="Q58" s="228"/>
      <c r="R58" s="226"/>
      <c r="S58" s="226"/>
      <c r="T58" s="229"/>
      <c r="U58" s="226"/>
      <c r="V58" s="226"/>
      <c r="W58" s="230"/>
      <c r="X58" s="229"/>
      <c r="Y58" s="226"/>
      <c r="Z58" s="229"/>
      <c r="AA58" s="226"/>
      <c r="AB58" s="229"/>
      <c r="AC58" s="226"/>
      <c r="AD58" s="226"/>
      <c r="AE58" s="229"/>
      <c r="AF58" s="232"/>
    </row>
    <row r="59" spans="1:32" ht="15" customHeight="1" x14ac:dyDescent="0.2">
      <c r="A59" s="424">
        <v>53</v>
      </c>
      <c r="B59" s="224" t="s">
        <v>56</v>
      </c>
      <c r="C59" s="228"/>
      <c r="D59" s="226"/>
      <c r="E59" s="226"/>
      <c r="F59" s="226"/>
      <c r="G59" s="226"/>
      <c r="H59" s="228"/>
      <c r="I59" s="226"/>
      <c r="J59" s="226"/>
      <c r="K59" s="228"/>
      <c r="L59" s="226"/>
      <c r="M59" s="226"/>
      <c r="N59" s="228"/>
      <c r="O59" s="226"/>
      <c r="P59" s="226"/>
      <c r="Q59" s="228"/>
      <c r="R59" s="226"/>
      <c r="S59" s="226"/>
      <c r="T59" s="229"/>
      <c r="U59" s="226"/>
      <c r="V59" s="226"/>
      <c r="W59" s="230"/>
      <c r="X59" s="229"/>
      <c r="Y59" s="226"/>
      <c r="Z59" s="229"/>
      <c r="AA59" s="226"/>
      <c r="AB59" s="229"/>
      <c r="AC59" s="226"/>
      <c r="AD59" s="226"/>
      <c r="AE59" s="229"/>
      <c r="AF59" s="232"/>
    </row>
    <row r="60" spans="1:32" ht="15" customHeight="1" x14ac:dyDescent="0.2">
      <c r="A60" s="424">
        <v>54</v>
      </c>
      <c r="B60" s="224" t="s">
        <v>57</v>
      </c>
      <c r="C60" s="228"/>
      <c r="D60" s="226"/>
      <c r="E60" s="226"/>
      <c r="F60" s="226"/>
      <c r="G60" s="226"/>
      <c r="H60" s="228"/>
      <c r="I60" s="226"/>
      <c r="J60" s="226"/>
      <c r="K60" s="228"/>
      <c r="L60" s="226"/>
      <c r="M60" s="226"/>
      <c r="N60" s="228"/>
      <c r="O60" s="226"/>
      <c r="P60" s="226"/>
      <c r="Q60" s="228"/>
      <c r="R60" s="226"/>
      <c r="S60" s="226"/>
      <c r="T60" s="229"/>
      <c r="U60" s="226"/>
      <c r="V60" s="226"/>
      <c r="W60" s="230"/>
      <c r="X60" s="229"/>
      <c r="Y60" s="226"/>
      <c r="Z60" s="229"/>
      <c r="AA60" s="226"/>
      <c r="AB60" s="229"/>
      <c r="AC60" s="226"/>
      <c r="AD60" s="226"/>
      <c r="AE60" s="229"/>
      <c r="AF60" s="232"/>
    </row>
    <row r="61" spans="1:32" ht="15" customHeight="1" x14ac:dyDescent="0.2">
      <c r="A61" s="425">
        <v>55</v>
      </c>
      <c r="B61" s="238" t="s">
        <v>58</v>
      </c>
      <c r="C61" s="242"/>
      <c r="D61" s="240"/>
      <c r="E61" s="240"/>
      <c r="F61" s="240"/>
      <c r="G61" s="240"/>
      <c r="H61" s="242"/>
      <c r="I61" s="240"/>
      <c r="J61" s="240"/>
      <c r="K61" s="242"/>
      <c r="L61" s="240"/>
      <c r="M61" s="240"/>
      <c r="N61" s="242"/>
      <c r="O61" s="240"/>
      <c r="P61" s="240"/>
      <c r="Q61" s="242"/>
      <c r="R61" s="240"/>
      <c r="S61" s="240"/>
      <c r="T61" s="243"/>
      <c r="U61" s="240"/>
      <c r="V61" s="240"/>
      <c r="W61" s="244"/>
      <c r="X61" s="243"/>
      <c r="Y61" s="240"/>
      <c r="Z61" s="243"/>
      <c r="AA61" s="240"/>
      <c r="AB61" s="243"/>
      <c r="AC61" s="246"/>
      <c r="AD61" s="240"/>
      <c r="AE61" s="247"/>
      <c r="AF61" s="247"/>
    </row>
    <row r="62" spans="1:32" ht="15" customHeight="1" x14ac:dyDescent="0.2">
      <c r="A62" s="423">
        <v>56</v>
      </c>
      <c r="B62" s="207" t="s">
        <v>59</v>
      </c>
      <c r="C62" s="211"/>
      <c r="D62" s="209"/>
      <c r="E62" s="209"/>
      <c r="F62" s="209"/>
      <c r="G62" s="209"/>
      <c r="H62" s="211"/>
      <c r="I62" s="209"/>
      <c r="J62" s="209"/>
      <c r="K62" s="211"/>
      <c r="L62" s="209"/>
      <c r="M62" s="209"/>
      <c r="N62" s="211"/>
      <c r="O62" s="209"/>
      <c r="P62" s="209"/>
      <c r="Q62" s="211"/>
      <c r="R62" s="209"/>
      <c r="S62" s="209"/>
      <c r="T62" s="212"/>
      <c r="U62" s="209"/>
      <c r="V62" s="209"/>
      <c r="W62" s="213"/>
      <c r="X62" s="212"/>
      <c r="Y62" s="209"/>
      <c r="Z62" s="212"/>
      <c r="AA62" s="209"/>
      <c r="AB62" s="212"/>
      <c r="AC62" s="209"/>
      <c r="AD62" s="209"/>
      <c r="AE62" s="212"/>
      <c r="AF62" s="214"/>
    </row>
    <row r="63" spans="1:32" ht="15" customHeight="1" x14ac:dyDescent="0.2">
      <c r="A63" s="424">
        <v>57</v>
      </c>
      <c r="B63" s="224" t="s">
        <v>60</v>
      </c>
      <c r="C63" s="228"/>
      <c r="D63" s="226"/>
      <c r="E63" s="226"/>
      <c r="F63" s="226"/>
      <c r="G63" s="226"/>
      <c r="H63" s="228"/>
      <c r="I63" s="226"/>
      <c r="J63" s="226"/>
      <c r="K63" s="228"/>
      <c r="L63" s="226"/>
      <c r="M63" s="226"/>
      <c r="N63" s="228"/>
      <c r="O63" s="226"/>
      <c r="P63" s="226"/>
      <c r="Q63" s="228"/>
      <c r="R63" s="226"/>
      <c r="S63" s="226"/>
      <c r="T63" s="229"/>
      <c r="U63" s="226"/>
      <c r="V63" s="226"/>
      <c r="W63" s="230"/>
      <c r="X63" s="229"/>
      <c r="Y63" s="226"/>
      <c r="Z63" s="229"/>
      <c r="AA63" s="226"/>
      <c r="AB63" s="229"/>
      <c r="AC63" s="226"/>
      <c r="AD63" s="226"/>
      <c r="AE63" s="229"/>
      <c r="AF63" s="232"/>
    </row>
    <row r="64" spans="1:32" ht="15" customHeight="1" x14ac:dyDescent="0.2">
      <c r="A64" s="424">
        <v>58</v>
      </c>
      <c r="B64" s="224" t="s">
        <v>61</v>
      </c>
      <c r="C64" s="228"/>
      <c r="D64" s="226"/>
      <c r="E64" s="226"/>
      <c r="F64" s="226"/>
      <c r="G64" s="226"/>
      <c r="H64" s="228"/>
      <c r="I64" s="226"/>
      <c r="J64" s="226"/>
      <c r="K64" s="228"/>
      <c r="L64" s="226"/>
      <c r="M64" s="226"/>
      <c r="N64" s="228"/>
      <c r="O64" s="226"/>
      <c r="P64" s="226"/>
      <c r="Q64" s="228"/>
      <c r="R64" s="226"/>
      <c r="S64" s="226"/>
      <c r="T64" s="229"/>
      <c r="U64" s="226"/>
      <c r="V64" s="226"/>
      <c r="W64" s="230"/>
      <c r="X64" s="229"/>
      <c r="Y64" s="226"/>
      <c r="Z64" s="229"/>
      <c r="AA64" s="226"/>
      <c r="AB64" s="229"/>
      <c r="AC64" s="226"/>
      <c r="AD64" s="226"/>
      <c r="AE64" s="229"/>
      <c r="AF64" s="232"/>
    </row>
    <row r="65" spans="1:32" ht="15" customHeight="1" x14ac:dyDescent="0.2">
      <c r="A65" s="424">
        <v>59</v>
      </c>
      <c r="B65" s="224" t="s">
        <v>62</v>
      </c>
      <c r="C65" s="228"/>
      <c r="D65" s="226"/>
      <c r="E65" s="226"/>
      <c r="F65" s="226"/>
      <c r="G65" s="226"/>
      <c r="H65" s="228"/>
      <c r="I65" s="226"/>
      <c r="J65" s="226"/>
      <c r="K65" s="228"/>
      <c r="L65" s="226"/>
      <c r="M65" s="226"/>
      <c r="N65" s="228"/>
      <c r="O65" s="226"/>
      <c r="P65" s="226"/>
      <c r="Q65" s="228"/>
      <c r="R65" s="226"/>
      <c r="S65" s="226"/>
      <c r="T65" s="229"/>
      <c r="U65" s="226"/>
      <c r="V65" s="226"/>
      <c r="W65" s="230"/>
      <c r="X65" s="229"/>
      <c r="Y65" s="226"/>
      <c r="Z65" s="229"/>
      <c r="AA65" s="226"/>
      <c r="AB65" s="229"/>
      <c r="AC65" s="226"/>
      <c r="AD65" s="226"/>
      <c r="AE65" s="229"/>
      <c r="AF65" s="232"/>
    </row>
    <row r="66" spans="1:32" ht="15" customHeight="1" x14ac:dyDescent="0.2">
      <c r="A66" s="425">
        <v>60</v>
      </c>
      <c r="B66" s="238" t="s">
        <v>63</v>
      </c>
      <c r="C66" s="242"/>
      <c r="D66" s="240"/>
      <c r="E66" s="240"/>
      <c r="F66" s="240"/>
      <c r="G66" s="240"/>
      <c r="H66" s="242"/>
      <c r="I66" s="240"/>
      <c r="J66" s="240"/>
      <c r="K66" s="242"/>
      <c r="L66" s="240"/>
      <c r="M66" s="240"/>
      <c r="N66" s="242"/>
      <c r="O66" s="240"/>
      <c r="P66" s="240"/>
      <c r="Q66" s="242"/>
      <c r="R66" s="240"/>
      <c r="S66" s="240"/>
      <c r="T66" s="243"/>
      <c r="U66" s="240"/>
      <c r="V66" s="240"/>
      <c r="W66" s="244"/>
      <c r="X66" s="243"/>
      <c r="Y66" s="240"/>
      <c r="Z66" s="243"/>
      <c r="AA66" s="240"/>
      <c r="AB66" s="243"/>
      <c r="AC66" s="246"/>
      <c r="AD66" s="240"/>
      <c r="AE66" s="247"/>
      <c r="AF66" s="247"/>
    </row>
    <row r="67" spans="1:32" ht="15" customHeight="1" x14ac:dyDescent="0.2">
      <c r="A67" s="423">
        <v>61</v>
      </c>
      <c r="B67" s="207" t="s">
        <v>64</v>
      </c>
      <c r="C67" s="211"/>
      <c r="D67" s="209"/>
      <c r="E67" s="209"/>
      <c r="F67" s="209"/>
      <c r="G67" s="209"/>
      <c r="H67" s="211"/>
      <c r="I67" s="209"/>
      <c r="J67" s="209"/>
      <c r="K67" s="211"/>
      <c r="L67" s="209"/>
      <c r="M67" s="209"/>
      <c r="N67" s="211"/>
      <c r="O67" s="209"/>
      <c r="P67" s="209"/>
      <c r="Q67" s="211"/>
      <c r="R67" s="209"/>
      <c r="S67" s="209"/>
      <c r="T67" s="212"/>
      <c r="U67" s="209"/>
      <c r="V67" s="209"/>
      <c r="W67" s="213"/>
      <c r="X67" s="212"/>
      <c r="Y67" s="209"/>
      <c r="Z67" s="212"/>
      <c r="AA67" s="209"/>
      <c r="AB67" s="212"/>
      <c r="AC67" s="209"/>
      <c r="AD67" s="209"/>
      <c r="AE67" s="212"/>
      <c r="AF67" s="214"/>
    </row>
    <row r="68" spans="1:32" ht="15" customHeight="1" x14ac:dyDescent="0.2">
      <c r="A68" s="424">
        <v>62</v>
      </c>
      <c r="B68" s="224" t="s">
        <v>65</v>
      </c>
      <c r="C68" s="228"/>
      <c r="D68" s="226"/>
      <c r="E68" s="226"/>
      <c r="F68" s="226"/>
      <c r="G68" s="226"/>
      <c r="H68" s="228"/>
      <c r="I68" s="226"/>
      <c r="J68" s="226"/>
      <c r="K68" s="228"/>
      <c r="L68" s="226"/>
      <c r="M68" s="226"/>
      <c r="N68" s="228"/>
      <c r="O68" s="226"/>
      <c r="P68" s="226"/>
      <c r="Q68" s="228"/>
      <c r="R68" s="226"/>
      <c r="S68" s="226"/>
      <c r="T68" s="229"/>
      <c r="U68" s="226"/>
      <c r="V68" s="226"/>
      <c r="W68" s="230"/>
      <c r="X68" s="229"/>
      <c r="Y68" s="226"/>
      <c r="Z68" s="229"/>
      <c r="AA68" s="226"/>
      <c r="AB68" s="229"/>
      <c r="AC68" s="226"/>
      <c r="AD68" s="226"/>
      <c r="AE68" s="229"/>
      <c r="AF68" s="232"/>
    </row>
    <row r="69" spans="1:32" ht="15" customHeight="1" x14ac:dyDescent="0.2">
      <c r="A69" s="424">
        <v>63</v>
      </c>
      <c r="B69" s="224" t="s">
        <v>66</v>
      </c>
      <c r="C69" s="228"/>
      <c r="D69" s="226"/>
      <c r="E69" s="226"/>
      <c r="F69" s="226"/>
      <c r="G69" s="226"/>
      <c r="H69" s="228"/>
      <c r="I69" s="226"/>
      <c r="J69" s="226"/>
      <c r="K69" s="228"/>
      <c r="L69" s="226"/>
      <c r="M69" s="226"/>
      <c r="N69" s="228"/>
      <c r="O69" s="226"/>
      <c r="P69" s="226"/>
      <c r="Q69" s="228"/>
      <c r="R69" s="226"/>
      <c r="S69" s="226"/>
      <c r="T69" s="229"/>
      <c r="U69" s="226"/>
      <c r="V69" s="226"/>
      <c r="W69" s="230"/>
      <c r="X69" s="229"/>
      <c r="Y69" s="226"/>
      <c r="Z69" s="229"/>
      <c r="AA69" s="226"/>
      <c r="AB69" s="229"/>
      <c r="AC69" s="226"/>
      <c r="AD69" s="226"/>
      <c r="AE69" s="229"/>
      <c r="AF69" s="232"/>
    </row>
    <row r="70" spans="1:32" ht="15" customHeight="1" x14ac:dyDescent="0.2">
      <c r="A70" s="424">
        <v>64</v>
      </c>
      <c r="B70" s="224" t="s">
        <v>67</v>
      </c>
      <c r="C70" s="228"/>
      <c r="D70" s="226"/>
      <c r="E70" s="226"/>
      <c r="F70" s="226"/>
      <c r="G70" s="226"/>
      <c r="H70" s="228"/>
      <c r="I70" s="226"/>
      <c r="J70" s="226"/>
      <c r="K70" s="228"/>
      <c r="L70" s="226"/>
      <c r="M70" s="226"/>
      <c r="N70" s="228"/>
      <c r="O70" s="226"/>
      <c r="P70" s="226"/>
      <c r="Q70" s="228"/>
      <c r="R70" s="226"/>
      <c r="S70" s="226"/>
      <c r="T70" s="229"/>
      <c r="U70" s="226"/>
      <c r="V70" s="226"/>
      <c r="W70" s="230"/>
      <c r="X70" s="229"/>
      <c r="Y70" s="226"/>
      <c r="Z70" s="229"/>
      <c r="AA70" s="226"/>
      <c r="AB70" s="229"/>
      <c r="AC70" s="226"/>
      <c r="AD70" s="226"/>
      <c r="AE70" s="229"/>
      <c r="AF70" s="232"/>
    </row>
    <row r="71" spans="1:32" ht="15" customHeight="1" x14ac:dyDescent="0.2">
      <c r="A71" s="425">
        <v>65</v>
      </c>
      <c r="B71" s="238" t="s">
        <v>68</v>
      </c>
      <c r="C71" s="242"/>
      <c r="D71" s="240"/>
      <c r="E71" s="240"/>
      <c r="F71" s="240"/>
      <c r="G71" s="240"/>
      <c r="H71" s="242"/>
      <c r="I71" s="240"/>
      <c r="J71" s="240"/>
      <c r="K71" s="242"/>
      <c r="L71" s="240"/>
      <c r="M71" s="240"/>
      <c r="N71" s="242"/>
      <c r="O71" s="240"/>
      <c r="P71" s="240"/>
      <c r="Q71" s="242"/>
      <c r="R71" s="240"/>
      <c r="S71" s="240"/>
      <c r="T71" s="243"/>
      <c r="U71" s="240"/>
      <c r="V71" s="240"/>
      <c r="W71" s="244"/>
      <c r="X71" s="243"/>
      <c r="Y71" s="240"/>
      <c r="Z71" s="243"/>
      <c r="AA71" s="240"/>
      <c r="AB71" s="243"/>
      <c r="AC71" s="246"/>
      <c r="AD71" s="240"/>
      <c r="AE71" s="247"/>
      <c r="AF71" s="247"/>
    </row>
    <row r="72" spans="1:32" ht="15" customHeight="1" x14ac:dyDescent="0.2">
      <c r="A72" s="423">
        <v>66</v>
      </c>
      <c r="B72" s="207" t="s">
        <v>69</v>
      </c>
      <c r="C72" s="211"/>
      <c r="D72" s="209"/>
      <c r="E72" s="209"/>
      <c r="F72" s="209"/>
      <c r="G72" s="209"/>
      <c r="H72" s="211"/>
      <c r="I72" s="209"/>
      <c r="J72" s="209"/>
      <c r="K72" s="211"/>
      <c r="L72" s="209"/>
      <c r="M72" s="209"/>
      <c r="N72" s="211"/>
      <c r="O72" s="209"/>
      <c r="P72" s="209"/>
      <c r="Q72" s="211"/>
      <c r="R72" s="209"/>
      <c r="S72" s="209"/>
      <c r="T72" s="212"/>
      <c r="U72" s="209"/>
      <c r="V72" s="209"/>
      <c r="W72" s="213"/>
      <c r="X72" s="212"/>
      <c r="Y72" s="209"/>
      <c r="Z72" s="212"/>
      <c r="AA72" s="209"/>
      <c r="AB72" s="212"/>
      <c r="AC72" s="209"/>
      <c r="AD72" s="209"/>
      <c r="AE72" s="212"/>
      <c r="AF72" s="214"/>
    </row>
    <row r="73" spans="1:32" ht="15" customHeight="1" x14ac:dyDescent="0.2">
      <c r="A73" s="424">
        <v>67</v>
      </c>
      <c r="B73" s="224" t="s">
        <v>3</v>
      </c>
      <c r="C73" s="228"/>
      <c r="D73" s="226"/>
      <c r="E73" s="226"/>
      <c r="F73" s="226"/>
      <c r="G73" s="226"/>
      <c r="H73" s="228"/>
      <c r="I73" s="226"/>
      <c r="J73" s="226"/>
      <c r="K73" s="228"/>
      <c r="L73" s="226"/>
      <c r="M73" s="226"/>
      <c r="N73" s="228"/>
      <c r="O73" s="226"/>
      <c r="P73" s="226"/>
      <c r="Q73" s="228"/>
      <c r="R73" s="226"/>
      <c r="S73" s="226"/>
      <c r="T73" s="229"/>
      <c r="U73" s="226"/>
      <c r="V73" s="226"/>
      <c r="W73" s="230"/>
      <c r="X73" s="229"/>
      <c r="Y73" s="226"/>
      <c r="Z73" s="229"/>
      <c r="AA73" s="226"/>
      <c r="AB73" s="229"/>
      <c r="AC73" s="226"/>
      <c r="AD73" s="226"/>
      <c r="AE73" s="229"/>
      <c r="AF73" s="232"/>
    </row>
    <row r="74" spans="1:32" ht="15" customHeight="1" x14ac:dyDescent="0.2">
      <c r="A74" s="424">
        <v>68</v>
      </c>
      <c r="B74" s="224" t="s">
        <v>2</v>
      </c>
      <c r="C74" s="228"/>
      <c r="D74" s="226"/>
      <c r="E74" s="226"/>
      <c r="F74" s="226"/>
      <c r="G74" s="226"/>
      <c r="H74" s="228"/>
      <c r="I74" s="226"/>
      <c r="J74" s="226"/>
      <c r="K74" s="228"/>
      <c r="L74" s="226"/>
      <c r="M74" s="226"/>
      <c r="N74" s="228"/>
      <c r="O74" s="226"/>
      <c r="P74" s="226"/>
      <c r="Q74" s="228"/>
      <c r="R74" s="226"/>
      <c r="S74" s="226"/>
      <c r="T74" s="229"/>
      <c r="U74" s="226"/>
      <c r="V74" s="226"/>
      <c r="W74" s="230"/>
      <c r="X74" s="229"/>
      <c r="Y74" s="226"/>
      <c r="Z74" s="229"/>
      <c r="AA74" s="226"/>
      <c r="AB74" s="229"/>
      <c r="AC74" s="226"/>
      <c r="AD74" s="226"/>
      <c r="AE74" s="229"/>
      <c r="AF74" s="232"/>
    </row>
    <row r="75" spans="1:32" ht="15" customHeight="1" x14ac:dyDescent="0.2">
      <c r="A75" s="424">
        <v>69</v>
      </c>
      <c r="B75" s="224" t="s">
        <v>91</v>
      </c>
      <c r="C75" s="228"/>
      <c r="D75" s="226"/>
      <c r="E75" s="226"/>
      <c r="F75" s="226"/>
      <c r="G75" s="226"/>
      <c r="H75" s="228"/>
      <c r="I75" s="226"/>
      <c r="J75" s="226"/>
      <c r="K75" s="228"/>
      <c r="L75" s="226"/>
      <c r="M75" s="226"/>
      <c r="N75" s="228"/>
      <c r="O75" s="226"/>
      <c r="P75" s="226"/>
      <c r="Q75" s="228"/>
      <c r="R75" s="226"/>
      <c r="S75" s="226"/>
      <c r="T75" s="229"/>
      <c r="U75" s="226"/>
      <c r="V75" s="226"/>
      <c r="W75" s="230"/>
      <c r="X75" s="229"/>
      <c r="Y75" s="226"/>
      <c r="Z75" s="229"/>
      <c r="AA75" s="226"/>
      <c r="AB75" s="229"/>
      <c r="AC75" s="226"/>
      <c r="AD75" s="226"/>
      <c r="AE75" s="229"/>
      <c r="AF75" s="232"/>
    </row>
    <row r="76" spans="1:32" s="87" customFormat="1" ht="15" customHeight="1" thickBot="1" x14ac:dyDescent="0.25">
      <c r="A76" s="1879" t="s">
        <v>429</v>
      </c>
      <c r="B76" s="1880"/>
      <c r="C76" s="1364">
        <v>713</v>
      </c>
      <c r="D76" s="1439"/>
      <c r="E76" s="254">
        <v>6681596.1401246171</v>
      </c>
      <c r="F76" s="1439"/>
      <c r="G76" s="254">
        <v>375765.26</v>
      </c>
      <c r="H76" s="1364">
        <v>539</v>
      </c>
      <c r="I76" s="1439"/>
      <c r="J76" s="254">
        <v>332183.80366508331</v>
      </c>
      <c r="K76" s="1364">
        <v>377</v>
      </c>
      <c r="L76" s="1439"/>
      <c r="M76" s="254">
        <v>64222.145385053504</v>
      </c>
      <c r="N76" s="1364">
        <v>57</v>
      </c>
      <c r="O76" s="1439"/>
      <c r="P76" s="254">
        <v>242683.22547822288</v>
      </c>
      <c r="Q76" s="1364">
        <v>10</v>
      </c>
      <c r="R76" s="1439"/>
      <c r="S76" s="254">
        <v>18242.900106223835</v>
      </c>
      <c r="T76" s="256">
        <v>7714693</v>
      </c>
      <c r="U76" s="254">
        <v>0</v>
      </c>
      <c r="V76" s="254">
        <v>0</v>
      </c>
      <c r="W76" s="257">
        <v>0</v>
      </c>
      <c r="X76" s="256">
        <v>7714693</v>
      </c>
      <c r="Y76" s="254">
        <v>-19287</v>
      </c>
      <c r="Z76" s="256">
        <v>7695406</v>
      </c>
      <c r="AA76" s="254">
        <v>-4787</v>
      </c>
      <c r="AB76" s="256">
        <v>7690619</v>
      </c>
      <c r="AC76" s="254">
        <v>0</v>
      </c>
      <c r="AD76" s="254">
        <v>7690619</v>
      </c>
      <c r="AE76" s="256">
        <v>640885</v>
      </c>
      <c r="AF76" s="259">
        <v>7690619</v>
      </c>
    </row>
    <row r="77" spans="1:32" s="87" customFormat="1" ht="15" customHeight="1" thickTop="1" x14ac:dyDescent="0.2">
      <c r="A77" s="1885" t="s">
        <v>398</v>
      </c>
      <c r="B77" s="1886"/>
      <c r="C77" s="813"/>
      <c r="D77" s="814"/>
      <c r="E77" s="814"/>
      <c r="F77" s="814"/>
      <c r="G77" s="814"/>
      <c r="H77" s="813"/>
      <c r="I77" s="814"/>
      <c r="J77" s="814"/>
      <c r="K77" s="813"/>
      <c r="L77" s="814"/>
      <c r="M77" s="814"/>
      <c r="N77" s="813"/>
      <c r="O77" s="814"/>
      <c r="P77" s="814"/>
      <c r="Q77" s="813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5"/>
      <c r="AC77" s="815"/>
      <c r="AD77" s="814"/>
      <c r="AE77" s="815"/>
      <c r="AF77" s="815"/>
    </row>
    <row r="78" spans="1:32" s="87" customFormat="1" ht="15" customHeight="1" x14ac:dyDescent="0.2">
      <c r="A78" s="1887" t="s">
        <v>1260</v>
      </c>
      <c r="B78" s="1888"/>
      <c r="C78" s="813"/>
      <c r="D78" s="814"/>
      <c r="E78" s="814"/>
      <c r="F78" s="814"/>
      <c r="G78" s="814"/>
      <c r="H78" s="813"/>
      <c r="I78" s="814"/>
      <c r="J78" s="814"/>
      <c r="K78" s="813"/>
      <c r="L78" s="814"/>
      <c r="M78" s="814"/>
      <c r="N78" s="813"/>
      <c r="O78" s="814"/>
      <c r="P78" s="814"/>
      <c r="Q78" s="813"/>
      <c r="R78" s="814"/>
      <c r="S78" s="814"/>
      <c r="T78" s="814"/>
      <c r="U78" s="814"/>
      <c r="V78" s="814"/>
      <c r="W78" s="814"/>
      <c r="X78" s="814"/>
      <c r="Y78" s="814"/>
      <c r="Z78" s="814"/>
      <c r="AA78" s="814"/>
      <c r="AB78" s="232"/>
      <c r="AC78" s="815"/>
      <c r="AD78" s="814"/>
      <c r="AE78" s="232"/>
      <c r="AF78" s="232"/>
    </row>
    <row r="79" spans="1:32" s="87" customFormat="1" ht="15" customHeight="1" x14ac:dyDescent="0.2">
      <c r="A79" s="1889" t="s">
        <v>1261</v>
      </c>
      <c r="B79" s="1890"/>
      <c r="C79" s="813"/>
      <c r="D79" s="814"/>
      <c r="E79" s="814"/>
      <c r="F79" s="814"/>
      <c r="G79" s="814"/>
      <c r="H79" s="813"/>
      <c r="I79" s="814"/>
      <c r="J79" s="814"/>
      <c r="K79" s="813"/>
      <c r="L79" s="814"/>
      <c r="M79" s="814"/>
      <c r="N79" s="813"/>
      <c r="O79" s="814"/>
      <c r="P79" s="814"/>
      <c r="Q79" s="813"/>
      <c r="R79" s="814"/>
      <c r="S79" s="814"/>
      <c r="T79" s="814"/>
      <c r="U79" s="814"/>
      <c r="V79" s="814"/>
      <c r="W79" s="814"/>
      <c r="X79" s="814"/>
      <c r="Y79" s="814"/>
      <c r="Z79" s="814"/>
      <c r="AA79" s="814"/>
      <c r="AB79" s="815"/>
      <c r="AC79" s="815"/>
      <c r="AD79" s="814"/>
      <c r="AE79" s="815"/>
      <c r="AF79" s="232"/>
    </row>
    <row r="80" spans="1:32" ht="15" customHeight="1" x14ac:dyDescent="0.2">
      <c r="A80" s="1872" t="s">
        <v>1020</v>
      </c>
      <c r="B80" s="1873"/>
      <c r="C80" s="813"/>
      <c r="D80" s="814"/>
      <c r="E80" s="814"/>
      <c r="F80" s="814"/>
      <c r="G80" s="814"/>
      <c r="H80" s="813"/>
      <c r="I80" s="814"/>
      <c r="J80" s="814"/>
      <c r="K80" s="813"/>
      <c r="L80" s="814"/>
      <c r="M80" s="814"/>
      <c r="N80" s="813"/>
      <c r="O80" s="814"/>
      <c r="P80" s="814"/>
      <c r="Q80" s="813"/>
      <c r="R80" s="814"/>
      <c r="S80" s="814"/>
      <c r="T80" s="814"/>
      <c r="U80" s="814"/>
      <c r="V80" s="814"/>
      <c r="W80" s="814"/>
      <c r="X80" s="814"/>
      <c r="Y80" s="814"/>
      <c r="Z80" s="814"/>
      <c r="AA80" s="814"/>
      <c r="AB80" s="815"/>
      <c r="AC80" s="815"/>
      <c r="AD80" s="814"/>
      <c r="AE80" s="815"/>
      <c r="AF80" s="232"/>
    </row>
    <row r="81" spans="1:32" s="87" customFormat="1" ht="15" customHeight="1" x14ac:dyDescent="0.2">
      <c r="A81" s="1872" t="s">
        <v>410</v>
      </c>
      <c r="B81" s="1873"/>
      <c r="C81" s="813"/>
      <c r="D81" s="814"/>
      <c r="E81" s="814"/>
      <c r="F81" s="814"/>
      <c r="G81" s="814"/>
      <c r="H81" s="813"/>
      <c r="I81" s="814"/>
      <c r="J81" s="814"/>
      <c r="K81" s="813"/>
      <c r="L81" s="814"/>
      <c r="M81" s="814"/>
      <c r="N81" s="813"/>
      <c r="O81" s="814"/>
      <c r="P81" s="814"/>
      <c r="Q81" s="813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5"/>
      <c r="AC81" s="815"/>
      <c r="AD81" s="814"/>
      <c r="AE81" s="815"/>
      <c r="AF81" s="232"/>
    </row>
    <row r="82" spans="1:32" s="87" customFormat="1" ht="15" customHeight="1" x14ac:dyDescent="0.2">
      <c r="A82" s="1881" t="s">
        <v>265</v>
      </c>
      <c r="B82" s="1882"/>
      <c r="C82" s="817"/>
      <c r="D82" s="818"/>
      <c r="E82" s="818"/>
      <c r="F82" s="818"/>
      <c r="G82" s="818"/>
      <c r="H82" s="817"/>
      <c r="I82" s="818"/>
      <c r="J82" s="818"/>
      <c r="K82" s="817"/>
      <c r="L82" s="818"/>
      <c r="M82" s="818"/>
      <c r="N82" s="817"/>
      <c r="O82" s="818"/>
      <c r="P82" s="818"/>
      <c r="Q82" s="817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247"/>
      <c r="AC82" s="246"/>
      <c r="AD82" s="818"/>
      <c r="AE82" s="247"/>
      <c r="AF82" s="247"/>
    </row>
    <row r="83" spans="1:32" s="87" customFormat="1" ht="15" customHeight="1" x14ac:dyDescent="0.2">
      <c r="A83" s="1768" t="s">
        <v>1760</v>
      </c>
      <c r="B83" s="1770"/>
      <c r="C83" s="1762"/>
      <c r="D83" s="1763"/>
      <c r="E83" s="1763"/>
      <c r="F83" s="1763"/>
      <c r="G83" s="1763"/>
      <c r="H83" s="1762"/>
      <c r="I83" s="1763"/>
      <c r="J83" s="1763"/>
      <c r="K83" s="1762"/>
      <c r="L83" s="1763"/>
      <c r="M83" s="1763"/>
      <c r="N83" s="1762"/>
      <c r="O83" s="1763"/>
      <c r="P83" s="1763"/>
      <c r="Q83" s="1762"/>
      <c r="R83" s="1763"/>
      <c r="S83" s="1763"/>
      <c r="T83" s="1763"/>
      <c r="U83" s="1763"/>
      <c r="V83" s="1763"/>
      <c r="W83" s="1763"/>
      <c r="X83" s="1763"/>
      <c r="Y83" s="1763"/>
      <c r="Z83" s="1763"/>
      <c r="AA83" s="1763"/>
      <c r="AB83" s="1764"/>
      <c r="AC83" s="1131"/>
      <c r="AD83" s="1763"/>
      <c r="AE83" s="1764"/>
      <c r="AF83" s="1764"/>
    </row>
    <row r="84" spans="1:32" ht="15" customHeight="1" x14ac:dyDescent="0.2">
      <c r="A84" s="1872" t="s">
        <v>1162</v>
      </c>
      <c r="B84" s="1873"/>
      <c r="C84" s="813"/>
      <c r="D84" s="814"/>
      <c r="E84" s="814"/>
      <c r="F84" s="814"/>
      <c r="G84" s="814"/>
      <c r="H84" s="813"/>
      <c r="I84" s="814"/>
      <c r="J84" s="814"/>
      <c r="K84" s="813"/>
      <c r="L84" s="814"/>
      <c r="M84" s="814"/>
      <c r="N84" s="813"/>
      <c r="O84" s="814"/>
      <c r="P84" s="814"/>
      <c r="Q84" s="813"/>
      <c r="R84" s="814"/>
      <c r="S84" s="814"/>
      <c r="T84" s="814"/>
      <c r="U84" s="814"/>
      <c r="V84" s="814"/>
      <c r="W84" s="814"/>
      <c r="X84" s="814"/>
      <c r="Y84" s="814"/>
      <c r="Z84" s="814"/>
      <c r="AA84" s="814"/>
      <c r="AB84" s="232"/>
      <c r="AC84" s="815"/>
      <c r="AD84" s="814"/>
      <c r="AE84" s="232"/>
      <c r="AF84" s="232"/>
    </row>
    <row r="85" spans="1:32" s="87" customFormat="1" ht="15" customHeight="1" x14ac:dyDescent="0.2">
      <c r="A85" s="1872" t="s">
        <v>1163</v>
      </c>
      <c r="B85" s="1873"/>
      <c r="C85" s="813"/>
      <c r="D85" s="814"/>
      <c r="E85" s="814"/>
      <c r="F85" s="814"/>
      <c r="G85" s="814"/>
      <c r="H85" s="813"/>
      <c r="I85" s="814"/>
      <c r="J85" s="814"/>
      <c r="K85" s="813"/>
      <c r="L85" s="814"/>
      <c r="M85" s="814"/>
      <c r="N85" s="813"/>
      <c r="O85" s="814"/>
      <c r="P85" s="814"/>
      <c r="Q85" s="813"/>
      <c r="R85" s="814"/>
      <c r="S85" s="814"/>
      <c r="T85" s="814"/>
      <c r="U85" s="814"/>
      <c r="V85" s="814"/>
      <c r="W85" s="814"/>
      <c r="X85" s="814"/>
      <c r="Y85" s="814"/>
      <c r="Z85" s="814"/>
      <c r="AA85" s="814"/>
      <c r="AB85" s="232"/>
      <c r="AC85" s="815"/>
      <c r="AD85" s="814"/>
      <c r="AE85" s="232"/>
      <c r="AF85" s="232"/>
    </row>
    <row r="86" spans="1:32" s="87" customFormat="1" ht="15" customHeight="1" x14ac:dyDescent="0.2">
      <c r="A86" s="2098" t="s">
        <v>1759</v>
      </c>
      <c r="B86" s="2099"/>
      <c r="C86" s="1765"/>
      <c r="D86" s="1766"/>
      <c r="E86" s="1766"/>
      <c r="F86" s="1766"/>
      <c r="G86" s="1766"/>
      <c r="H86" s="1765"/>
      <c r="I86" s="1766"/>
      <c r="J86" s="1766"/>
      <c r="K86" s="1765"/>
      <c r="L86" s="1766"/>
      <c r="M86" s="1766"/>
      <c r="N86" s="1765"/>
      <c r="O86" s="1766"/>
      <c r="P86" s="1766"/>
      <c r="Q86" s="1765"/>
      <c r="R86" s="1766"/>
      <c r="S86" s="1766"/>
      <c r="T86" s="1766"/>
      <c r="U86" s="1766"/>
      <c r="V86" s="1766"/>
      <c r="W86" s="1766"/>
      <c r="X86" s="1766"/>
      <c r="Y86" s="1766"/>
      <c r="Z86" s="1766"/>
      <c r="AA86" s="1766"/>
      <c r="AB86" s="232"/>
      <c r="AC86" s="1130"/>
      <c r="AD86" s="814"/>
      <c r="AE86" s="232"/>
      <c r="AF86" s="1764"/>
    </row>
    <row r="87" spans="1:32" s="87" customFormat="1" ht="15" customHeight="1" thickBot="1" x14ac:dyDescent="0.25">
      <c r="A87" s="1879" t="s">
        <v>430</v>
      </c>
      <c r="B87" s="1880"/>
      <c r="C87" s="1364">
        <v>713</v>
      </c>
      <c r="D87" s="1439"/>
      <c r="E87" s="254">
        <v>6681596.1401246171</v>
      </c>
      <c r="F87" s="1439"/>
      <c r="G87" s="254">
        <v>375765.26</v>
      </c>
      <c r="H87" s="1364">
        <v>539</v>
      </c>
      <c r="I87" s="1439"/>
      <c r="J87" s="254">
        <v>332183.80366508331</v>
      </c>
      <c r="K87" s="1364">
        <v>377</v>
      </c>
      <c r="L87" s="1439"/>
      <c r="M87" s="254">
        <v>64222.145385053504</v>
      </c>
      <c r="N87" s="1364">
        <v>57</v>
      </c>
      <c r="O87" s="1439"/>
      <c r="P87" s="254">
        <v>242683.22547822288</v>
      </c>
      <c r="Q87" s="1364">
        <v>10</v>
      </c>
      <c r="R87" s="1439"/>
      <c r="S87" s="254">
        <v>18242.900106223835</v>
      </c>
      <c r="T87" s="256">
        <v>7714693</v>
      </c>
      <c r="U87" s="254">
        <v>0</v>
      </c>
      <c r="V87" s="254">
        <v>0</v>
      </c>
      <c r="W87" s="257">
        <v>0</v>
      </c>
      <c r="X87" s="256">
        <v>7714693</v>
      </c>
      <c r="Y87" s="254">
        <v>-19287</v>
      </c>
      <c r="Z87" s="256">
        <v>7695406</v>
      </c>
      <c r="AA87" s="254">
        <v>-4787</v>
      </c>
      <c r="AB87" s="256">
        <v>8051723</v>
      </c>
      <c r="AC87" s="254">
        <v>0</v>
      </c>
      <c r="AD87" s="254">
        <v>8051723</v>
      </c>
      <c r="AE87" s="256">
        <v>670976</v>
      </c>
      <c r="AF87" s="259">
        <v>8087873</v>
      </c>
    </row>
    <row r="88" spans="1:32" ht="15" customHeight="1" thickTop="1" x14ac:dyDescent="0.2"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AA88" s="81"/>
      <c r="AB88" s="81"/>
      <c r="AC88" s="81"/>
      <c r="AD88" s="81"/>
      <c r="AE88" s="81"/>
      <c r="AF88" s="81"/>
    </row>
    <row r="89" spans="1:32" ht="13.9" customHeight="1" x14ac:dyDescent="0.2">
      <c r="A89" s="31"/>
      <c r="B89" s="31"/>
      <c r="C89" s="31"/>
      <c r="D89" s="31"/>
      <c r="E89" s="31"/>
      <c r="F89" s="1257"/>
      <c r="G89" s="1257"/>
      <c r="H89" s="31"/>
      <c r="I89" s="31"/>
      <c r="J89" s="31"/>
      <c r="K89" s="31"/>
      <c r="L89" s="878"/>
      <c r="M89" s="878"/>
      <c r="N89" s="878"/>
      <c r="O89" s="878"/>
      <c r="P89" s="878"/>
      <c r="Q89" s="878"/>
      <c r="R89" s="878"/>
      <c r="S89" s="878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spans="1:32" x14ac:dyDescent="0.2">
      <c r="A90" s="31"/>
      <c r="B90" s="31"/>
      <c r="C90" s="31"/>
      <c r="D90" s="31"/>
      <c r="E90" s="31"/>
      <c r="F90" s="1257"/>
      <c r="G90" s="1257"/>
      <c r="H90" s="31"/>
      <c r="I90" s="31"/>
      <c r="J90" s="31"/>
      <c r="K90" s="31"/>
      <c r="L90" s="878"/>
      <c r="M90" s="878"/>
      <c r="N90" s="878"/>
      <c r="O90" s="878"/>
      <c r="P90" s="878"/>
      <c r="Q90" s="878"/>
      <c r="R90" s="878"/>
      <c r="S90" s="878"/>
      <c r="T90" s="31"/>
      <c r="U90" s="31"/>
      <c r="V90" s="31"/>
      <c r="W90" s="31"/>
      <c r="X90" s="31"/>
      <c r="Y90" s="564"/>
      <c r="Z90" s="879"/>
      <c r="AA90" s="31"/>
      <c r="AB90" s="31"/>
      <c r="AC90" s="31"/>
      <c r="AD90" s="31"/>
      <c r="AE90" s="31"/>
      <c r="AF90" s="31"/>
    </row>
    <row r="91" spans="1:32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564"/>
      <c r="Z91" s="879"/>
      <c r="AA91" s="31"/>
      <c r="AB91" s="31"/>
      <c r="AC91" s="31"/>
      <c r="AD91" s="31"/>
      <c r="AE91" s="31"/>
      <c r="AF91" s="31"/>
    </row>
    <row r="92" spans="1:32" x14ac:dyDescent="0.2">
      <c r="A92" s="31"/>
      <c r="B92" s="88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x14ac:dyDescent="0.2">
      <c r="A93" s="31"/>
      <c r="B93" s="88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x14ac:dyDescent="0.2">
      <c r="A94" s="31"/>
      <c r="B94" s="88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x14ac:dyDescent="0.2">
      <c r="A95" s="31"/>
      <c r="B95" s="88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101" spans="32:32" x14ac:dyDescent="0.2">
      <c r="AF101" s="81">
        <v>36150</v>
      </c>
    </row>
    <row r="102" spans="32:32" x14ac:dyDescent="0.2">
      <c r="AF102" s="81">
        <v>361104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7:B87"/>
    <mergeCell ref="A84:B84"/>
    <mergeCell ref="A85:B85"/>
    <mergeCell ref="A86:B86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Y9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2.140625" style="30" bestFit="1" customWidth="1"/>
    <col min="4" max="4" width="13.85546875" style="30" customWidth="1"/>
    <col min="5" max="5" width="12.28515625" style="30" customWidth="1"/>
    <col min="6" max="6" width="11.28515625" style="30" customWidth="1"/>
    <col min="7" max="7" width="10.85546875" style="30" customWidth="1"/>
    <col min="8" max="9" width="11.28515625" style="30" customWidth="1"/>
    <col min="10" max="10" width="10.85546875" style="30" customWidth="1"/>
    <col min="11" max="12" width="11.28515625" style="30" customWidth="1"/>
    <col min="13" max="13" width="8.5703125" style="30" customWidth="1"/>
    <col min="14" max="15" width="11.28515625" style="30" customWidth="1"/>
    <col min="16" max="16" width="8.5703125" style="30" customWidth="1"/>
    <col min="17" max="17" width="11.28515625" style="30" customWidth="1"/>
    <col min="18" max="18" width="12.7109375" style="30" bestFit="1" customWidth="1"/>
    <col min="19" max="19" width="10.7109375" style="30" customWidth="1"/>
    <col min="20" max="22" width="13.85546875" style="30" customWidth="1"/>
    <col min="23" max="23" width="12.7109375" style="30" bestFit="1" customWidth="1"/>
    <col min="24" max="24" width="10.85546875" style="30" bestFit="1" customWidth="1"/>
    <col min="25" max="25" width="12.7109375" style="30" customWidth="1"/>
    <col min="26" max="26" width="13.28515625" style="30" bestFit="1" customWidth="1"/>
    <col min="27" max="27" width="17.5703125" style="30" customWidth="1"/>
    <col min="28" max="28" width="11.7109375" style="30" bestFit="1" customWidth="1"/>
    <col min="29" max="29" width="12.7109375" style="30" bestFit="1" customWidth="1"/>
    <col min="30" max="30" width="11.28515625" style="30" bestFit="1" customWidth="1"/>
    <col min="31" max="31" width="16.42578125" style="30" customWidth="1"/>
    <col min="32" max="33" width="15.85546875" style="30" customWidth="1"/>
    <col min="34" max="38" width="15.7109375" style="30" customWidth="1"/>
    <col min="39" max="39" width="15.140625" style="30" customWidth="1"/>
    <col min="40" max="40" width="10.85546875" style="30" customWidth="1"/>
    <col min="41" max="41" width="15" style="30" customWidth="1"/>
    <col min="42" max="42" width="13.42578125" style="30" customWidth="1"/>
    <col min="43" max="43" width="16.28515625" style="30" customWidth="1"/>
    <col min="44" max="45" width="13.85546875" style="30" customWidth="1"/>
    <col min="46" max="48" width="14.42578125" style="30" bestFit="1" customWidth="1"/>
    <col min="49" max="50" width="12.28515625" style="30" customWidth="1"/>
    <col min="51" max="51" width="10" style="30" bestFit="1" customWidth="1"/>
    <col min="52" max="16384" width="8.85546875" style="30"/>
  </cols>
  <sheetData>
    <row r="1" spans="1:51" ht="19.899999999999999" customHeight="1" x14ac:dyDescent="0.2">
      <c r="A1" s="1874" t="s">
        <v>452</v>
      </c>
      <c r="B1" s="1875"/>
      <c r="C1" s="1859" t="s">
        <v>350</v>
      </c>
      <c r="D1" s="1860"/>
      <c r="E1" s="1860"/>
      <c r="F1" s="1860"/>
      <c r="G1" s="1860"/>
      <c r="H1" s="1860"/>
      <c r="I1" s="1860"/>
      <c r="J1" s="1860"/>
      <c r="K1" s="1861"/>
      <c r="L1" s="1876" t="s">
        <v>350</v>
      </c>
      <c r="M1" s="1877"/>
      <c r="N1" s="1877"/>
      <c r="O1" s="1877"/>
      <c r="P1" s="1877"/>
      <c r="Q1" s="1877"/>
      <c r="R1" s="1877"/>
      <c r="S1" s="1877"/>
      <c r="T1" s="1877"/>
      <c r="U1" s="1877"/>
      <c r="V1" s="1878"/>
      <c r="W1" s="1859" t="s">
        <v>350</v>
      </c>
      <c r="X1" s="1860"/>
      <c r="Y1" s="1860"/>
      <c r="Z1" s="1860"/>
      <c r="AA1" s="1860"/>
      <c r="AB1" s="1860"/>
      <c r="AC1" s="1860"/>
      <c r="AD1" s="1860"/>
      <c r="AE1" s="1861"/>
      <c r="AF1" s="1898" t="s">
        <v>422</v>
      </c>
      <c r="AG1" s="1898"/>
      <c r="AH1" s="1898"/>
      <c r="AI1" s="1898"/>
      <c r="AJ1" s="1898"/>
      <c r="AK1" s="1898"/>
      <c r="AL1" s="1898"/>
      <c r="AM1" s="1899" t="s">
        <v>422</v>
      </c>
      <c r="AN1" s="1899"/>
      <c r="AO1" s="1899"/>
      <c r="AP1" s="1899"/>
      <c r="AQ1" s="1899"/>
      <c r="AR1" s="1899"/>
      <c r="AS1" s="1899"/>
      <c r="AT1" s="1899"/>
      <c r="AU1" s="1895" t="s">
        <v>367</v>
      </c>
      <c r="AV1" s="1895" t="s">
        <v>368</v>
      </c>
      <c r="AW1" s="1901" t="s">
        <v>1141</v>
      </c>
      <c r="AX1" s="1901"/>
      <c r="AY1" s="1901"/>
    </row>
    <row r="2" spans="1:51" ht="30" customHeight="1" x14ac:dyDescent="0.2">
      <c r="A2" s="1875"/>
      <c r="B2" s="1875"/>
      <c r="C2" s="1862" t="s">
        <v>1182</v>
      </c>
      <c r="D2" s="1896" t="s">
        <v>559</v>
      </c>
      <c r="E2" s="1896"/>
      <c r="F2" s="1864" t="s">
        <v>844</v>
      </c>
      <c r="G2" s="1867"/>
      <c r="H2" s="1868"/>
      <c r="I2" s="1897" t="s">
        <v>841</v>
      </c>
      <c r="J2" s="1897"/>
      <c r="K2" s="1897"/>
      <c r="L2" s="1897" t="s">
        <v>842</v>
      </c>
      <c r="M2" s="1897"/>
      <c r="N2" s="1897"/>
      <c r="O2" s="1897" t="s">
        <v>843</v>
      </c>
      <c r="P2" s="1897"/>
      <c r="Q2" s="1897"/>
      <c r="R2" s="1862" t="s">
        <v>465</v>
      </c>
      <c r="S2" s="1870" t="s">
        <v>427</v>
      </c>
      <c r="T2" s="1869" t="s">
        <v>242</v>
      </c>
      <c r="U2" s="1869"/>
      <c r="V2" s="1869"/>
      <c r="W2" s="1862" t="s">
        <v>466</v>
      </c>
      <c r="X2" s="1862" t="s">
        <v>1103</v>
      </c>
      <c r="Y2" s="1862" t="s">
        <v>467</v>
      </c>
      <c r="Z2" s="1869" t="s">
        <v>1262</v>
      </c>
      <c r="AA2" s="1862" t="s">
        <v>850</v>
      </c>
      <c r="AB2" s="1862" t="s">
        <v>1111</v>
      </c>
      <c r="AC2" s="1862" t="s">
        <v>283</v>
      </c>
      <c r="AD2" s="1862" t="s">
        <v>244</v>
      </c>
      <c r="AE2" s="1862" t="s">
        <v>851</v>
      </c>
      <c r="AF2" s="1902" t="s">
        <v>1265</v>
      </c>
      <c r="AG2" s="1893" t="s">
        <v>877</v>
      </c>
      <c r="AH2" s="1894" t="s">
        <v>242</v>
      </c>
      <c r="AI2" s="1894"/>
      <c r="AJ2" s="1894"/>
      <c r="AK2" s="1894"/>
      <c r="AL2" s="1894"/>
      <c r="AM2" s="1893" t="s">
        <v>878</v>
      </c>
      <c r="AN2" s="1893" t="s">
        <v>1112</v>
      </c>
      <c r="AO2" s="1893" t="s">
        <v>879</v>
      </c>
      <c r="AP2" s="1869" t="s">
        <v>1262</v>
      </c>
      <c r="AQ2" s="1893" t="s">
        <v>880</v>
      </c>
      <c r="AR2" s="1893" t="s">
        <v>1106</v>
      </c>
      <c r="AS2" s="1893" t="s">
        <v>283</v>
      </c>
      <c r="AT2" s="1893" t="s">
        <v>881</v>
      </c>
      <c r="AU2" s="1895"/>
      <c r="AV2" s="1895"/>
      <c r="AW2" s="1900" t="s">
        <v>1133</v>
      </c>
      <c r="AX2" s="1900" t="s">
        <v>1134</v>
      </c>
      <c r="AY2" s="1900" t="s">
        <v>412</v>
      </c>
    </row>
    <row r="3" spans="1:51" ht="95.25" customHeight="1" x14ac:dyDescent="0.2">
      <c r="A3" s="1875"/>
      <c r="B3" s="1875"/>
      <c r="C3" s="1862"/>
      <c r="D3" s="1578" t="s">
        <v>552</v>
      </c>
      <c r="E3" s="1578" t="s">
        <v>364</v>
      </c>
      <c r="F3" s="1578" t="s">
        <v>1183</v>
      </c>
      <c r="G3" s="1578" t="s">
        <v>424</v>
      </c>
      <c r="H3" s="1578" t="s">
        <v>364</v>
      </c>
      <c r="I3" s="1578" t="s">
        <v>1184</v>
      </c>
      <c r="J3" s="1578" t="s">
        <v>424</v>
      </c>
      <c r="K3" s="1578" t="s">
        <v>364</v>
      </c>
      <c r="L3" s="1578" t="s">
        <v>1185</v>
      </c>
      <c r="M3" s="1578" t="s">
        <v>444</v>
      </c>
      <c r="N3" s="1578" t="s">
        <v>364</v>
      </c>
      <c r="O3" s="1578" t="s">
        <v>1185</v>
      </c>
      <c r="P3" s="1578" t="s">
        <v>444</v>
      </c>
      <c r="Q3" s="1578" t="s">
        <v>364</v>
      </c>
      <c r="R3" s="1862"/>
      <c r="S3" s="1871"/>
      <c r="T3" s="1569" t="s">
        <v>1169</v>
      </c>
      <c r="U3" s="1569" t="s">
        <v>1170</v>
      </c>
      <c r="V3" s="1569" t="s">
        <v>243</v>
      </c>
      <c r="W3" s="1862"/>
      <c r="X3" s="1862"/>
      <c r="Y3" s="1862"/>
      <c r="Z3" s="1869"/>
      <c r="AA3" s="1862"/>
      <c r="AB3" s="1862"/>
      <c r="AC3" s="1862"/>
      <c r="AD3" s="1862"/>
      <c r="AE3" s="1862"/>
      <c r="AF3" s="1903"/>
      <c r="AG3" s="1893"/>
      <c r="AH3" s="1569" t="s">
        <v>1263</v>
      </c>
      <c r="AI3" s="1569" t="s">
        <v>1187</v>
      </c>
      <c r="AJ3" s="1569" t="s">
        <v>1188</v>
      </c>
      <c r="AK3" s="1569" t="s">
        <v>1264</v>
      </c>
      <c r="AL3" s="1569" t="s">
        <v>243</v>
      </c>
      <c r="AM3" s="1893"/>
      <c r="AN3" s="1893"/>
      <c r="AO3" s="1893"/>
      <c r="AP3" s="1869"/>
      <c r="AQ3" s="1893"/>
      <c r="AR3" s="1893"/>
      <c r="AS3" s="1893"/>
      <c r="AT3" s="1893"/>
      <c r="AU3" s="1895"/>
      <c r="AV3" s="1895"/>
      <c r="AW3" s="1900"/>
      <c r="AX3" s="1900"/>
      <c r="AY3" s="1900"/>
    </row>
    <row r="4" spans="1:51" ht="16.149999999999999" customHeight="1" x14ac:dyDescent="0.2">
      <c r="A4" s="1107"/>
      <c r="B4" s="1108"/>
      <c r="C4" s="1580">
        <v>1</v>
      </c>
      <c r="D4" s="1580">
        <f t="shared" ref="D4:Z4" si="0">C4+1</f>
        <v>2</v>
      </c>
      <c r="E4" s="1580">
        <f t="shared" si="0"/>
        <v>3</v>
      </c>
      <c r="F4" s="1580">
        <f>E4+1</f>
        <v>4</v>
      </c>
      <c r="G4" s="1580">
        <f t="shared" si="0"/>
        <v>5</v>
      </c>
      <c r="H4" s="1580">
        <f t="shared" si="0"/>
        <v>6</v>
      </c>
      <c r="I4" s="1580">
        <f t="shared" si="0"/>
        <v>7</v>
      </c>
      <c r="J4" s="1580">
        <f t="shared" si="0"/>
        <v>8</v>
      </c>
      <c r="K4" s="1580">
        <f t="shared" si="0"/>
        <v>9</v>
      </c>
      <c r="L4" s="1580">
        <f t="shared" si="0"/>
        <v>10</v>
      </c>
      <c r="M4" s="1580">
        <f t="shared" si="0"/>
        <v>11</v>
      </c>
      <c r="N4" s="1580">
        <f t="shared" si="0"/>
        <v>12</v>
      </c>
      <c r="O4" s="1580">
        <f t="shared" si="0"/>
        <v>13</v>
      </c>
      <c r="P4" s="1580">
        <f t="shared" si="0"/>
        <v>14</v>
      </c>
      <c r="Q4" s="1580">
        <f t="shared" si="0"/>
        <v>15</v>
      </c>
      <c r="R4" s="1580">
        <f t="shared" si="0"/>
        <v>16</v>
      </c>
      <c r="S4" s="1582" t="s">
        <v>1311</v>
      </c>
      <c r="T4" s="1580">
        <f>R4+1</f>
        <v>17</v>
      </c>
      <c r="U4" s="1580">
        <f t="shared" si="0"/>
        <v>18</v>
      </c>
      <c r="V4" s="1580">
        <f t="shared" si="0"/>
        <v>19</v>
      </c>
      <c r="W4" s="1580">
        <f t="shared" si="0"/>
        <v>20</v>
      </c>
      <c r="X4" s="1580">
        <f t="shared" si="0"/>
        <v>21</v>
      </c>
      <c r="Y4" s="1580">
        <f t="shared" si="0"/>
        <v>22</v>
      </c>
      <c r="Z4" s="1580">
        <f t="shared" si="0"/>
        <v>23</v>
      </c>
      <c r="AA4" s="1580">
        <f>Z4+1</f>
        <v>24</v>
      </c>
      <c r="AB4" s="1580">
        <f t="shared" ref="AB4:AV4" si="1">AA4+1</f>
        <v>25</v>
      </c>
      <c r="AC4" s="1580">
        <f t="shared" si="1"/>
        <v>26</v>
      </c>
      <c r="AD4" s="1580">
        <f t="shared" si="1"/>
        <v>27</v>
      </c>
      <c r="AE4" s="1580">
        <f t="shared" si="1"/>
        <v>28</v>
      </c>
      <c r="AF4" s="1580">
        <f t="shared" si="1"/>
        <v>29</v>
      </c>
      <c r="AG4" s="1580">
        <f t="shared" si="1"/>
        <v>30</v>
      </c>
      <c r="AH4" s="1580">
        <f t="shared" si="1"/>
        <v>31</v>
      </c>
      <c r="AI4" s="1580">
        <f t="shared" si="1"/>
        <v>32</v>
      </c>
      <c r="AJ4" s="1580">
        <f t="shared" si="1"/>
        <v>33</v>
      </c>
      <c r="AK4" s="1580">
        <f t="shared" si="1"/>
        <v>34</v>
      </c>
      <c r="AL4" s="1580">
        <f t="shared" si="1"/>
        <v>35</v>
      </c>
      <c r="AM4" s="1580">
        <f t="shared" si="1"/>
        <v>36</v>
      </c>
      <c r="AN4" s="1580">
        <f t="shared" si="1"/>
        <v>37</v>
      </c>
      <c r="AO4" s="1580">
        <f t="shared" si="1"/>
        <v>38</v>
      </c>
      <c r="AP4" s="1580">
        <f t="shared" si="1"/>
        <v>39</v>
      </c>
      <c r="AQ4" s="1580">
        <f t="shared" si="1"/>
        <v>40</v>
      </c>
      <c r="AR4" s="1580">
        <f t="shared" si="1"/>
        <v>41</v>
      </c>
      <c r="AS4" s="1580">
        <f t="shared" si="1"/>
        <v>42</v>
      </c>
      <c r="AT4" s="1580">
        <f t="shared" si="1"/>
        <v>43</v>
      </c>
      <c r="AU4" s="1580">
        <f t="shared" si="1"/>
        <v>44</v>
      </c>
      <c r="AV4" s="1580">
        <f t="shared" si="1"/>
        <v>45</v>
      </c>
      <c r="AW4" s="1580">
        <f>AV4+1</f>
        <v>46</v>
      </c>
      <c r="AX4" s="1580">
        <f>AW4+1</f>
        <v>47</v>
      </c>
      <c r="AY4" s="1580">
        <f>AX4+1</f>
        <v>48</v>
      </c>
    </row>
    <row r="5" spans="1:51" s="491" customFormat="1" ht="31.5" customHeight="1" x14ac:dyDescent="0.2">
      <c r="A5" s="1109"/>
      <c r="B5" s="1109"/>
      <c r="C5" s="1581" t="s">
        <v>739</v>
      </c>
      <c r="D5" s="1577" t="s">
        <v>1149</v>
      </c>
      <c r="E5" s="1577" t="s">
        <v>740</v>
      </c>
      <c r="F5" s="1581" t="s">
        <v>840</v>
      </c>
      <c r="G5" s="1581" t="s">
        <v>1144</v>
      </c>
      <c r="H5" s="1581" t="s">
        <v>775</v>
      </c>
      <c r="I5" s="1581" t="s">
        <v>839</v>
      </c>
      <c r="J5" s="1581" t="s">
        <v>1145</v>
      </c>
      <c r="K5" s="1581" t="s">
        <v>776</v>
      </c>
      <c r="L5" s="1581" t="s">
        <v>837</v>
      </c>
      <c r="M5" s="1581" t="s">
        <v>1146</v>
      </c>
      <c r="N5" s="1581" t="s">
        <v>777</v>
      </c>
      <c r="O5" s="1581" t="s">
        <v>838</v>
      </c>
      <c r="P5" s="1581" t="s">
        <v>1147</v>
      </c>
      <c r="Q5" s="1581" t="s">
        <v>778</v>
      </c>
      <c r="R5" s="1581" t="s">
        <v>872</v>
      </c>
      <c r="S5" s="1581"/>
      <c r="T5" s="1581" t="s">
        <v>833</v>
      </c>
      <c r="U5" s="1581" t="s">
        <v>834</v>
      </c>
      <c r="V5" s="1581" t="s">
        <v>779</v>
      </c>
      <c r="W5" s="1581" t="s">
        <v>780</v>
      </c>
      <c r="X5" s="1581" t="s">
        <v>781</v>
      </c>
      <c r="Y5" s="1581" t="s">
        <v>782</v>
      </c>
      <c r="Z5" s="1581" t="s">
        <v>744</v>
      </c>
      <c r="AA5" s="1577" t="s">
        <v>1038</v>
      </c>
      <c r="AB5" s="1577" t="s">
        <v>868</v>
      </c>
      <c r="AC5" s="1577" t="s">
        <v>783</v>
      </c>
      <c r="AD5" s="1577" t="s">
        <v>875</v>
      </c>
      <c r="AE5" s="1577" t="s">
        <v>1039</v>
      </c>
      <c r="AF5" s="1577" t="s">
        <v>1150</v>
      </c>
      <c r="AG5" s="1577" t="s">
        <v>784</v>
      </c>
      <c r="AH5" s="1577" t="s">
        <v>833</v>
      </c>
      <c r="AI5" s="1577" t="s">
        <v>785</v>
      </c>
      <c r="AJ5" s="1577" t="s">
        <v>834</v>
      </c>
      <c r="AK5" s="1577" t="s">
        <v>786</v>
      </c>
      <c r="AL5" s="1577" t="s">
        <v>787</v>
      </c>
      <c r="AM5" s="1577" t="s">
        <v>788</v>
      </c>
      <c r="AN5" s="1577" t="s">
        <v>789</v>
      </c>
      <c r="AO5" s="1577" t="s">
        <v>790</v>
      </c>
      <c r="AP5" s="1577" t="s">
        <v>744</v>
      </c>
      <c r="AQ5" s="1577" t="s">
        <v>768</v>
      </c>
      <c r="AR5" s="1577" t="s">
        <v>864</v>
      </c>
      <c r="AS5" s="1577" t="s">
        <v>769</v>
      </c>
      <c r="AT5" s="1577" t="s">
        <v>871</v>
      </c>
      <c r="AU5" s="1577" t="s">
        <v>772</v>
      </c>
      <c r="AV5" s="1577" t="s">
        <v>773</v>
      </c>
      <c r="AW5" s="1576" t="s">
        <v>774</v>
      </c>
      <c r="AX5" s="1576" t="s">
        <v>1135</v>
      </c>
      <c r="AY5" s="1576" t="s">
        <v>1136</v>
      </c>
    </row>
    <row r="6" spans="1:51" s="49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903"/>
      <c r="T6" s="645" t="s">
        <v>743</v>
      </c>
      <c r="U6" s="645" t="s">
        <v>743</v>
      </c>
      <c r="V6" s="645" t="s">
        <v>593</v>
      </c>
      <c r="W6" s="645" t="s">
        <v>593</v>
      </c>
      <c r="X6" s="645" t="s">
        <v>593</v>
      </c>
      <c r="Y6" s="645" t="s">
        <v>593</v>
      </c>
      <c r="Z6" s="645" t="s">
        <v>744</v>
      </c>
      <c r="AA6" s="645" t="s">
        <v>758</v>
      </c>
      <c r="AB6" s="645" t="s">
        <v>767</v>
      </c>
      <c r="AC6" s="645" t="s">
        <v>593</v>
      </c>
      <c r="AD6" s="645" t="s">
        <v>593</v>
      </c>
      <c r="AE6" s="645" t="s">
        <v>759</v>
      </c>
      <c r="AF6" s="645" t="s">
        <v>592</v>
      </c>
      <c r="AG6" s="645" t="s">
        <v>593</v>
      </c>
      <c r="AH6" s="645" t="s">
        <v>743</v>
      </c>
      <c r="AI6" s="645" t="s">
        <v>593</v>
      </c>
      <c r="AJ6" s="645" t="s">
        <v>743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593</v>
      </c>
      <c r="AP6" s="645" t="s">
        <v>744</v>
      </c>
      <c r="AQ6" s="645" t="s">
        <v>593</v>
      </c>
      <c r="AR6" s="645" t="s">
        <v>767</v>
      </c>
      <c r="AS6" s="645" t="s">
        <v>593</v>
      </c>
      <c r="AT6" s="645" t="s">
        <v>593</v>
      </c>
      <c r="AU6" s="645" t="s">
        <v>593</v>
      </c>
      <c r="AV6" s="645" t="s">
        <v>593</v>
      </c>
      <c r="AW6" s="645" t="s">
        <v>766</v>
      </c>
      <c r="AX6" s="645" t="s">
        <v>593</v>
      </c>
      <c r="AY6" s="645" t="s">
        <v>593</v>
      </c>
    </row>
    <row r="7" spans="1:51" ht="16.149999999999999" customHeight="1" x14ac:dyDescent="0.2">
      <c r="A7" s="423">
        <v>1</v>
      </c>
      <c r="B7" s="207" t="s">
        <v>5</v>
      </c>
      <c r="C7" s="208">
        <f>'5C1B_DArbonne'!C7+'5C1A_Madison'!C7+'5C1C_IntlHigh'!C7+'5C3_UnvView'!C7+'5C1F_LCCharter'!C7+'5C1E_LFNO'!C7+'5C1D_NOMMA'!C7+'5C1AE_NobleMinds'!C7+'5C1J_JCFAEast'!C7+'5C1Q_Advantage'!C7+'5C1AF_JCFA-Laf'!C7+'5C1W_Willow'!C7+'5C1Z_LincolnPrep'!C7+'5C1R_Iberville'!C7+'5C1N_Delta'!C7+'5C1S_LCColPrep'!C7+'5C1T_Northeast'!C7+'5C1U_AcadianaRen'!C7+'5C1I_LAKey'!C7+'5C1V_LafRen'!C7+'5C1O_Impact'!C7+'5C2_LAVCA'!C7+'5C1H_Southwest'!C7+'5C1G_JSClark'!C7+'5C1Y_GEOPrep'!C7+'5C1AI_Harmony'!C7+'5C1AJ_Athlos'!C7+'5C1AG_Collegiate'!C7+'5C1M_GEOMidCity'!C7+'5C1AK_NxtGen'!C7+'5C1AL_RedRiver'!C7+'5C1AM_Williams'!C7+'5C1AN_StLandry'!C7</f>
        <v>63</v>
      </c>
      <c r="D7" s="209">
        <f>'9_Per Pupil Summary'!H6</f>
        <v>5060.6316863562533</v>
      </c>
      <c r="E7" s="210">
        <f>'5C1B_DArbonne'!E7+'5C1A_Madison'!E7+'5C1C_IntlHigh'!E7+'5C3_UnvView'!E7+'5C1F_LCCharter'!E7+'5C1E_LFNO'!E7+'5C1D_NOMMA'!E7+'5C1AE_NobleMinds'!E7+'5C1J_JCFAEast'!E7+'5C1Q_Advantage'!E7+'5C1AF_JCFA-Laf'!E7+'5C1W_Willow'!E7+'5C1Z_LincolnPrep'!E7+'5C1R_Iberville'!E7+'5C1N_Delta'!E7+'5C1S_LCColPrep'!E7+'5C1T_Northeast'!E7+'5C1U_AcadianaRen'!E7+'5C1I_LAKey'!E7+'5C1V_LafRen'!E7+'5C1O_Impact'!E7+'5C2_LAVCA'!E7+'5C1H_Southwest'!E7+'5C1G_JSClark'!E7+'5C1Y_GEOPrep'!E7+'5C1AI_Harmony'!E7+'5C1AJ_Athlos'!E7+'5C1AG_Collegiate'!E7+'5C1M_GEOMidCity'!E7+'5C1AK_NxtGen'!E7+'5C1AL_RedRiver'!E7+'5C1AM_Williams'!E7+'5C1AN_StLandry'!E7</f>
        <v>286937.81661639956</v>
      </c>
      <c r="F7" s="211">
        <f>'5C1B_DArbonne'!F7+'5C1A_Madison'!F7+'5C1C_IntlHigh'!F7+'5C3_UnvView'!F7+'5C1F_LCCharter'!F7+'5C1E_LFNO'!F7+'5C1D_NOMMA'!F7+'5C1AE_NobleMinds'!F7+'5C1J_JCFAEast'!F7+'5C1Q_Advantage'!F7+'5C1AF_JCFA-Laf'!F7+'5C1W_Willow'!F7+'5C1Z_LincolnPrep'!F7+'5C1R_Iberville'!F7+'5C1N_Delta'!F7+'5C1S_LCColPrep'!F7+'5C1T_Northeast'!F7+'5C1U_AcadianaRen'!F7+'5C1I_LAKey'!F7+'5C1V_LafRen'!F7+'5C1O_Impact'!F7+'5C2_LAVCA'!F7+'5C1H_Southwest'!F7+'5C1G_JSClark'!F7+'5C1Y_GEOPrep'!F7+'5C1AI_Harmony'!F7+'5C1AJ_Athlos'!F7+'5C1AG_Collegiate'!F7+'5C1M_GEOMidCity'!F7+'5C1AK_NxtGen'!F7+'5C1AL_RedRiver'!F7+'5C1AM_Williams'!F7+'5C1AN_StLandry'!F7</f>
        <v>51</v>
      </c>
      <c r="G7" s="209">
        <f>'9_Per Pupil Summary'!I6</f>
        <v>671.98452207751234</v>
      </c>
      <c r="H7" s="210">
        <f>'5C1B_DArbonne'!H7+'5C1A_Madison'!H7+'5C1C_IntlHigh'!H7+'5C3_UnvView'!H7+'5C1F_LCCharter'!H7+'5C1E_LFNO'!H7+'5C1D_NOMMA'!H7+'5C1AE_NobleMinds'!H7+'5C1J_JCFAEast'!H7+'5C1Q_Advantage'!H7+'5C1AF_JCFA-Laf'!H7+'5C1W_Willow'!H7+'5C1Z_LincolnPrep'!H7+'5C1R_Iberville'!H7+'5C1N_Delta'!H7+'5C1S_LCColPrep'!H7+'5C1T_Northeast'!H7+'5C1U_AcadianaRen'!H7+'5C1I_LAKey'!H7+'5C1V_LafRen'!H7+'5C1O_Impact'!H7+'5C2_LAVCA'!H7+'5C1H_Southwest'!H7+'5C1G_JSClark'!H7+'5C1Y_GEOPrep'!H7+'5C1AI_Harmony'!H7+'5C1AJ_Athlos'!H7+'5C1AG_Collegiate'!H7+'5C1M_GEOMidCity'!H7+'5C1AK_NxtGen'!H7+'5C1AL_RedRiver'!H7+'5C1AM_Williams'!H7+'5C1AN_StLandry'!H7</f>
        <v>30844.089563357818</v>
      </c>
      <c r="I7" s="211">
        <f>'5C1B_DArbonne'!I7+'5C1A_Madison'!I7+'5C1C_IntlHigh'!I7+'5C3_UnvView'!I7+'5C1F_LCCharter'!I7+'5C1E_LFNO'!I7+'5C1D_NOMMA'!I7+'5C1AE_NobleMinds'!I7+'5C1J_JCFAEast'!I7+'5C1Q_Advantage'!I7+'5C1AF_JCFA-Laf'!I7+'5C1W_Willow'!I7+'5C1Z_LincolnPrep'!I7+'5C1R_Iberville'!I7+'5C1N_Delta'!I7+'5C1S_LCColPrep'!I7+'5C1T_Northeast'!I7+'5C1U_AcadianaRen'!I7+'5C1I_LAKey'!I7+'5C1V_LafRen'!I7+'5C1O_Impact'!I7+'5C2_LAVCA'!I7+'5C1H_Southwest'!I7+'5C1G_JSClark'!I7+'5C1Y_GEOPrep'!I7+'5C1AI_Harmony'!I7+'5C1AJ_Athlos'!I7+'5C1AG_Collegiate'!I7+'5C1M_GEOMidCity'!I7+'5C1AK_NxtGen'!I7+'5C1AL_RedRiver'!I7+'5C1AM_Williams'!I7+'5C1AN_StLandry'!I7</f>
        <v>36</v>
      </c>
      <c r="J7" s="209">
        <f>'9_Per Pupil Summary'!J6</f>
        <v>183.26850602113973</v>
      </c>
      <c r="K7" s="210">
        <f>'5C1B_DArbonne'!K7+'5C1A_Madison'!K7+'5C1C_IntlHigh'!K7+'5C3_UnvView'!K7+'5C1F_LCCharter'!K7+'5C1E_LFNO'!K7+'5C1D_NOMMA'!K7+'5C1AE_NobleMinds'!K7+'5C1J_JCFAEast'!K7+'5C1Q_Advantage'!K7+'5C1AF_JCFA-Laf'!K7+'5C1W_Willow'!K7+'5C1Z_LincolnPrep'!K7+'5C1R_Iberville'!K7+'5C1N_Delta'!K7+'5C1S_LCColPrep'!K7+'5C1T_Northeast'!K7+'5C1U_AcadianaRen'!K7+'5C1I_LAKey'!K7+'5C1V_LafRen'!K7+'5C1O_Impact'!K7+'5C2_LAVCA'!K7+'5C1H_Southwest'!K7+'5C1G_JSClark'!K7+'5C1Y_GEOPrep'!K7+'5C1AI_Harmony'!K7+'5C1AJ_Athlos'!K7+'5C1AG_Collegiate'!K7+'5C1M_GEOMidCity'!K7+'5C1AK_NxtGen'!K7+'5C1AL_RedRiver'!K7+'5C1AM_Williams'!K7+'5C1AN_StLandry'!K7</f>
        <v>5937.8995950849276</v>
      </c>
      <c r="L7" s="211">
        <f>'5C1B_DArbonne'!L7+'5C1A_Madison'!L7+'5C1C_IntlHigh'!L7+'5C3_UnvView'!L7+'5C1F_LCCharter'!L7+'5C1E_LFNO'!L7+'5C1D_NOMMA'!L7+'5C1AE_NobleMinds'!L7+'5C1J_JCFAEast'!L7+'5C1Q_Advantage'!L7+'5C1AF_JCFA-Laf'!L7+'5C1W_Willow'!L7+'5C1Z_LincolnPrep'!L7+'5C1R_Iberville'!L7+'5C1N_Delta'!L7+'5C1S_LCColPrep'!L7+'5C1T_Northeast'!L7+'5C1U_AcadianaRen'!L7+'5C1I_LAKey'!L7+'5C1V_LafRen'!L7+'5C1O_Impact'!L7+'5C2_LAVCA'!L7+'5C1H_Southwest'!L7+'5C1G_JSClark'!L7+'5C1Y_GEOPrep'!L7+'5C1AI_Harmony'!L7+'5C1AJ_Athlos'!L7+'5C1AG_Collegiate'!L7+'5C1M_GEOMidCity'!L7+'5C1AK_NxtGen'!L7+'5C1AL_RedRiver'!L7+'5C1AM_Williams'!L7+'5C1AN_StLandry'!L7</f>
        <v>5</v>
      </c>
      <c r="M7" s="209">
        <f>'9_Per Pupil Summary'!K6</f>
        <v>4581.7126505284932</v>
      </c>
      <c r="N7" s="210">
        <f>'5C1B_DArbonne'!N7+'5C1A_Madison'!N7+'5C1C_IntlHigh'!N7+'5C3_UnvView'!N7+'5C1F_LCCharter'!N7+'5C1E_LFNO'!N7+'5C1D_NOMMA'!N7+'5C1AE_NobleMinds'!N7+'5C1J_JCFAEast'!N7+'5C1Q_Advantage'!N7+'5C1AF_JCFA-Laf'!N7+'5C1W_Willow'!N7+'5C1Z_LincolnPrep'!N7+'5C1R_Iberville'!N7+'5C1N_Delta'!N7+'5C1S_LCColPrep'!N7+'5C1T_Northeast'!N7+'5C1U_AcadianaRen'!N7+'5C1I_LAKey'!N7+'5C1V_LafRen'!N7+'5C1O_Impact'!N7+'5C2_LAVCA'!N7+'5C1H_Southwest'!N7+'5C1G_JSClark'!N7+'5C1Y_GEOPrep'!N7+'5C1AI_Harmony'!N7+'5C1AJ_Athlos'!N7+'5C1AG_Collegiate'!N7+'5C1M_GEOMidCity'!N7+'5C1AK_NxtGen'!N7+'5C1AL_RedRiver'!N7+'5C1AM_Williams'!N7+'5C1AN_StLandry'!N7</f>
        <v>20617.706927378222</v>
      </c>
      <c r="O7" s="211">
        <f>'5C1B_DArbonne'!O7+'5C1A_Madison'!O7+'5C1C_IntlHigh'!O7+'5C3_UnvView'!O7+'5C1F_LCCharter'!O7+'5C1E_LFNO'!O7+'5C1D_NOMMA'!O7+'5C1AE_NobleMinds'!O7+'5C1J_JCFAEast'!O7+'5C1Q_Advantage'!O7+'5C1AF_JCFA-Laf'!O7+'5C1W_Willow'!O7+'5C1Z_LincolnPrep'!O7+'5C1R_Iberville'!O7+'5C1N_Delta'!O7+'5C1S_LCColPrep'!O7+'5C1T_Northeast'!O7+'5C1U_AcadianaRen'!O7+'5C1I_LAKey'!O7+'5C1V_LafRen'!O7+'5C1O_Impact'!O7+'5C2_LAVCA'!O7+'5C1H_Southwest'!O7+'5C1G_JSClark'!O7+'5C1Y_GEOPrep'!O7+'5C1AI_Harmony'!O7+'5C1AJ_Athlos'!O7+'5C1AG_Collegiate'!O7+'5C1M_GEOMidCity'!O7+'5C1AK_NxtGen'!O7+'5C1AL_RedRiver'!O7+'5C1AM_Williams'!O7+'5C1AN_StLandry'!O7</f>
        <v>1</v>
      </c>
      <c r="P7" s="209">
        <f>'9_Per Pupil Summary'!L6</f>
        <v>1832.6850602113973</v>
      </c>
      <c r="Q7" s="210">
        <f>'5C1B_DArbonne'!Q7+'5C1A_Madison'!Q7+'5C1C_IntlHigh'!Q7+'5C3_UnvView'!Q7+'5C1F_LCCharter'!Q7+'5C1E_LFNO'!Q7+'5C1D_NOMMA'!Q7+'5C1AE_NobleMinds'!Q7+'5C1J_JCFAEast'!Q7+'5C1Q_Advantage'!Q7+'5C1AF_JCFA-Laf'!Q7+'5C1W_Willow'!Q7+'5C1Z_LincolnPrep'!Q7+'5C1R_Iberville'!Q7+'5C1N_Delta'!Q7+'5C1S_LCColPrep'!Q7+'5C1T_Northeast'!Q7+'5C1U_AcadianaRen'!Q7+'5C1I_LAKey'!Q7+'5C1V_LafRen'!Q7+'5C1O_Impact'!Q7+'5C2_LAVCA'!Q7+'5C1H_Southwest'!Q7+'5C1G_JSClark'!Q7+'5C1Y_GEOPrep'!Q7+'5C1AI_Harmony'!Q7+'5C1AJ_Athlos'!Q7+'5C1AG_Collegiate'!Q7+'5C1M_GEOMidCity'!Q7+'5C1AK_NxtGen'!Q7+'5C1AL_RedRiver'!Q7+'5C1AM_Williams'!Q7+'5C1AN_StLandry'!Q7</f>
        <v>1649.4165541902576</v>
      </c>
      <c r="R7" s="212">
        <f>'5C1B_DArbonne'!R7+'5C1A_Madison'!R7+'5C1C_IntlHigh'!R7+'5C3_UnvView'!R7+'5C1F_LCCharter'!R7+'5C1E_LFNO'!R7+'5C1D_NOMMA'!R7+'5C1AE_NobleMinds'!R7+'5C1J_JCFAEast'!R7+'5C1Q_Advantage'!R7+'5C1AF_JCFA-Laf'!R7+'5C1W_Willow'!R7+'5C1Z_LincolnPrep'!R7+'5C1R_Iberville'!R7+'5C1N_Delta'!R7+'5C1S_LCColPrep'!R7+'5C1T_Northeast'!R7+'5C1U_AcadianaRen'!R7+'5C1I_LAKey'!R7+'5C1V_LafRen'!R7+'5C1O_Impact'!R7+'5C2_LAVCA'!R7+'5C1H_Southwest'!R7+'5C1G_JSClark'!R7+'5C1Y_GEOPrep'!R7+'5C1AI_Harmony'!R7+'5C1AJ_Athlos'!R7+'5C1AG_Collegiate'!R7+'5C1M_GEOMidCity'!R7+'5C1AK_NxtGen'!R7+'5C1AL_RedRiver'!R7+'5C1AM_Williams'!R7+'5C1AN_StLandry'!R7</f>
        <v>699738</v>
      </c>
      <c r="S7" s="1110">
        <f>'5C3_UnvView'!S7+'5C2_LAVCA'!S7</f>
        <v>38443</v>
      </c>
      <c r="T7" s="209">
        <f>'5C1B_DArbonne'!S7+'5C1A_Madison'!S7+'5C1C_IntlHigh'!S7+'5C3_UnvView'!T7+'5C1F_LCCharter'!S7+'5C1E_LFNO'!S7+'5C1D_NOMMA'!S7+'5C1AE_NobleMinds'!S7+'5C1J_JCFAEast'!S7+'5C1Q_Advantage'!S7+'5C1AF_JCFA-Laf'!S7+'5C1W_Willow'!S7+'5C1Z_LincolnPrep'!S7+'5C1R_Iberville'!S7+'5C1N_Delta'!S7+'5C1S_LCColPrep'!S7+'5C1T_Northeast'!S7+'5C1U_AcadianaRen'!S7+'5C1I_LAKey'!S7+'5C1V_LafRen'!S7+'5C1O_Impact'!S7+'5C2_LAVCA'!T7+'5C1H_Southwest'!S7+'5C1G_JSClark'!S7+'5C1Y_GEOPrep'!S7+'5C1AI_Harmony'!S7+'5C1AJ_Athlos'!S7+'5C1AG_Collegiate'!S7+'5C1M_GEOMidCity'!S7+'5C1AK_NxtGen'!S7+'5C1AL_RedRiver'!S7+'5C1AM_Williams'!S7+'5C1AN_StLandry'!S7</f>
        <v>0</v>
      </c>
      <c r="U7" s="209">
        <f>'5C1B_DArbonne'!T7+'5C1A_Madison'!T7+'5C1C_IntlHigh'!T7+'5C3_UnvView'!U7+'5C1F_LCCharter'!T7+'5C1E_LFNO'!T7+'5C1D_NOMMA'!T7+'5C1AE_NobleMinds'!T7+'5C1J_JCFAEast'!T7+'5C1Q_Advantage'!T7+'5C1AF_JCFA-Laf'!T7+'5C1W_Willow'!T7+'5C1Z_LincolnPrep'!T7+'5C1R_Iberville'!T7+'5C1N_Delta'!T7+'5C1S_LCColPrep'!T7+'5C1T_Northeast'!T7+'5C1U_AcadianaRen'!T7+'5C1I_LAKey'!T7+'5C1V_LafRen'!T7+'5C1O_Impact'!T7+'5C2_LAVCA'!U7+'5C1H_Southwest'!T7+'5C1G_JSClark'!T7+'5C1Y_GEOPrep'!T7+'5C1AI_Harmony'!T7+'5C1AJ_Athlos'!T7+'5C1AG_Collegiate'!T7+'5C1M_GEOMidCity'!T7+'5C1AK_NxtGen'!T7+'5C1AL_RedRiver'!T7+'5C1AM_Williams'!T7+'5C1AN_StLandry'!T7</f>
        <v>0</v>
      </c>
      <c r="V7" s="213">
        <f>'5C1B_DArbonne'!U7+'5C1A_Madison'!U7+'5C1C_IntlHigh'!U7+'5C3_UnvView'!V7+'5C1F_LCCharter'!U7+'5C1E_LFNO'!U7+'5C1D_NOMMA'!U7+'5C1AE_NobleMinds'!U7+'5C1J_JCFAEast'!U7+'5C1Q_Advantage'!U7+'5C1AF_JCFA-Laf'!U7+'5C1W_Willow'!U7+'5C1Z_LincolnPrep'!U7+'5C1R_Iberville'!U7+'5C1N_Delta'!U7+'5C1S_LCColPrep'!U7+'5C1T_Northeast'!U7+'5C1U_AcadianaRen'!U7+'5C1I_LAKey'!U7+'5C1V_LafRen'!U7+'5C1O_Impact'!U7+'5C2_LAVCA'!V7+'5C1H_Southwest'!U7+'5C1G_JSClark'!U7+'5C1Y_GEOPrep'!U7+'5C1AI_Harmony'!U7+'5C1AJ_Athlos'!U7+'5C1AG_Collegiate'!U7+'5C1M_GEOMidCity'!U7+'5C1AK_NxtGen'!U7+'5C1AL_RedRiver'!U7+'5C1AM_Williams'!U7+'5C1AN_StLandry'!U7</f>
        <v>0</v>
      </c>
      <c r="W7" s="212">
        <f>'5C1B_DArbonne'!V7+'5C1A_Madison'!V7+'5C1C_IntlHigh'!V7+'5C3_UnvView'!W7+'5C1F_LCCharter'!V7+'5C1E_LFNO'!V7+'5C1D_NOMMA'!V7+'5C1AE_NobleMinds'!V7+'5C1J_JCFAEast'!V7+'5C1Q_Advantage'!V7+'5C1AF_JCFA-Laf'!V7+'5C1W_Willow'!V7+'5C1Z_LincolnPrep'!V7+'5C1R_Iberville'!V7+'5C1N_Delta'!V7+'5C1S_LCColPrep'!V7+'5C1T_Northeast'!V7+'5C1U_AcadianaRen'!V7+'5C1I_LAKey'!V7+'5C1V_LafRen'!V7+'5C1O_Impact'!V7+'5C2_LAVCA'!W7+'5C1H_Southwest'!V7+'5C1G_JSClark'!V7+'5C1Y_GEOPrep'!V7+'5C1AI_Harmony'!V7+'5C1AJ_Athlos'!V7+'5C1AG_Collegiate'!V7+'5C1M_GEOMidCity'!V7+'5C1AK_NxtGen'!V7+'5C1AL_RedRiver'!V7+'5C1AM_Williams'!V7+'5C1AN_StLandry'!V7</f>
        <v>345987</v>
      </c>
      <c r="X7" s="210">
        <f>'5C1B_DArbonne'!W7+'5C1A_Madison'!W7+'5C1C_IntlHigh'!W7+'5C3_UnvView'!X7+'5C1F_LCCharter'!W7+'5C1E_LFNO'!W7+'5C1D_NOMMA'!W7+'5C1AE_NobleMinds'!W7+'5C1J_JCFAEast'!W7+'5C1Q_Advantage'!W7+'5C1AF_JCFA-Laf'!W7+'5C1W_Willow'!W7+'5C1Z_LincolnPrep'!W7+'5C1R_Iberville'!W7+'5C1N_Delta'!W7+'5C1S_LCColPrep'!W7+'5C1T_Northeast'!W7+'5C1U_AcadianaRen'!W7+'5C1I_LAKey'!W7+'5C1V_LafRen'!W7+'5C1O_Impact'!W7+'5C2_LAVCA'!X7+'5C1H_Southwest'!W7+'5C1G_JSClark'!W7+'5C1Y_GEOPrep'!W7+'5C1AI_Harmony'!W7+'5C1AJ_Athlos'!W7+'5C1AG_Collegiate'!W7+'5C1M_GEOMidCity'!W7+'5C1AK_NxtGen'!W7+'5C1AL_RedRiver'!W7+'5C1AM_Williams'!W7+'5C1AN_StLandry'!W7</f>
        <v>-865</v>
      </c>
      <c r="Y7" s="212">
        <f>'5C1B_DArbonne'!X7+'5C1A_Madison'!X7+'5C1C_IntlHigh'!X7+'5C3_UnvView'!Y7+'5C1F_LCCharter'!X7+'5C1E_LFNO'!X7+'5C1D_NOMMA'!X7+'5C1AE_NobleMinds'!X7+'5C1J_JCFAEast'!X7+'5C1Q_Advantage'!X7+'5C1AF_JCFA-Laf'!X7+'5C1W_Willow'!X7+'5C1Z_LincolnPrep'!X7+'5C1R_Iberville'!X7+'5C1N_Delta'!X7+'5C1S_LCColPrep'!X7+'5C1T_Northeast'!X7+'5C1U_AcadianaRen'!X7+'5C1I_LAKey'!X7+'5C1V_LafRen'!X7+'5C1O_Impact'!X7+'5C2_LAVCA'!Y7+'5C1H_Southwest'!X7+'5C1G_JSClark'!X7+'5C1Y_GEOPrep'!X7+'5C1AI_Harmony'!X7+'5C1AJ_Athlos'!X7+'5C1AG_Collegiate'!X7+'5C1M_GEOMidCity'!X7+'5C1AK_NxtGen'!X7+'5C1AL_RedRiver'!X7+'5C1AM_Williams'!X7+'5C1AN_StLandry'!X7</f>
        <v>345122</v>
      </c>
      <c r="Z7" s="209">
        <f>'5C1B_DArbonne'!Y7+'5C1A_Madison'!Y7+'5C1C_IntlHigh'!Y7+'5C3_UnvView'!Z7+'5C1F_LCCharter'!Y7+'5C1E_LFNO'!Y7+'5C1D_NOMMA'!Y7+'5C1AE_NobleMinds'!Y7+'5C1J_JCFAEast'!Y7+'5C1Q_Advantage'!Y7+'5C1AF_JCFA-Laf'!Y7+'5C1W_Willow'!Y7+'5C1Z_LincolnPrep'!Y7+'5C1R_Iberville'!Y7+'5C1N_Delta'!Y7+'5C1S_LCColPrep'!Y7+'5C1T_Northeast'!Y7+'5C1U_AcadianaRen'!Y7+'5C1I_LAKey'!Y7+'5C1V_LafRen'!Y7+'5C1O_Impact'!Y7+'5C2_LAVCA'!Z7+'5C1H_Southwest'!Y7+'5C1G_JSClark'!Y7+'5C1Y_GEOPrep'!Y7+'5C1AI_Harmony'!Y7+'5C1AJ_Athlos'!Y7+'5C1AG_Collegiate'!Y7+'5C1M_GEOMidCity'!Y7+'5C1AK_NxtGen'!Y7+'5C1AL_RedRiver'!Y7+'5C1AM_Williams'!Y7+'5C1AN_StLandry'!Y7</f>
        <v>0</v>
      </c>
      <c r="AA7" s="212">
        <f>'5C1B_DArbonne'!Z7+'5C1A_Madison'!Z7+'5C1C_IntlHigh'!Z7+'5C3_UnvView'!AA7+'5C1F_LCCharter'!Z7+'5C1E_LFNO'!Z7+'5C1D_NOMMA'!Z7+'5C1AE_NobleMinds'!Z7+'5C1J_JCFAEast'!Z7+'5C1Q_Advantage'!Z7+'5C1AF_JCFA-Laf'!Z7+'5C1W_Willow'!Z7+'5C1Z_LincolnPrep'!Z7+'5C1R_Iberville'!Z7+'5C1N_Delta'!Z7+'5C1S_LCColPrep'!Z7+'5C1T_Northeast'!Z7+'5C1U_AcadianaRen'!Z7+'5C1I_LAKey'!Z7+'5C1V_LafRen'!Z7+'5C1O_Impact'!Z7+'5C2_LAVCA'!AA7+'5C1H_Southwest'!Z7+'5C1G_JSClark'!Z7+'5C1Y_GEOPrep'!Z7+'5C1AI_Harmony'!Z7+'5C1AJ_Athlos'!Z7+'5C1AG_Collegiate'!Z7+'5C1M_GEOMidCity'!Z7+'5C1AK_NxtGen'!Z7+'5C1AL_RedRiver'!Z7+'5C1AM_Williams'!Z7+'5C1AN_StLandry'!Z7</f>
        <v>345122</v>
      </c>
      <c r="AB7" s="209">
        <f>'5C1B_DArbonne'!AA7+'5C1A_Madison'!AA7+'5C1C_IntlHigh'!AA7+'5C3_UnvView'!AB7+'5C1F_LCCharter'!AA7+'5C1E_LFNO'!AA7+'5C1D_NOMMA'!AA7+'5C1AE_NobleMinds'!AA7+'5C1J_JCFAEast'!AA7+'5C1Q_Advantage'!AA7+'5C1AF_JCFA-Laf'!AA7+'5C1W_Willow'!AA7+'5C1Z_LincolnPrep'!AA7+'5C1R_Iberville'!AA7+'5C1N_Delta'!AA7+'5C1S_LCColPrep'!AA7+'5C1T_Northeast'!AA7+'5C1U_AcadianaRen'!AA7+'5C1I_LAKey'!AA7+'5C1V_LafRen'!AA7+'5C1O_Impact'!AA7+'5C2_LAVCA'!AB7+'5C1H_Southwest'!AA7+'5C1G_JSClark'!AA7+'5C1Y_GEOPrep'!AA7+'5C1AI_Harmony'!AA7+'5C1AJ_Athlos'!AA7+'5C1AG_Collegiate'!AA7+'5C1M_GEOMidCity'!AA7+'5C1AK_NxtGen'!AA7+'5C1AL_RedRiver'!AA7+'5C1AM_Williams'!AA7+'5C1AN_StLandry'!AA7</f>
        <v>0</v>
      </c>
      <c r="AC7" s="209">
        <f>'5C1B_DArbonne'!AB7+'5C1A_Madison'!AB7+'5C1C_IntlHigh'!AB7+'5C3_UnvView'!AC7+'5C1F_LCCharter'!AB7+'5C1E_LFNO'!AB7+'5C1D_NOMMA'!AB7+'5C1AE_NobleMinds'!AB7+'5C1J_JCFAEast'!AB7+'5C1Q_Advantage'!AB7+'5C1AF_JCFA-Laf'!AB7+'5C1W_Willow'!AB7+'5C1Z_LincolnPrep'!AB7+'5C1R_Iberville'!AB7+'5C1N_Delta'!AB7+'5C1S_LCColPrep'!AB7+'5C1T_Northeast'!AB7+'5C1U_AcadianaRen'!AB7+'5C1I_LAKey'!AB7+'5C1V_LafRen'!AB7+'5C1O_Impact'!AB7+'5C2_LAVCA'!AC7+'5C1H_Southwest'!AB7+'5C1G_JSClark'!AB7+'5C1Y_GEOPrep'!AB7+'5C1AI_Harmony'!AB7+'5C1AJ_Athlos'!AB7+'5C1AG_Collegiate'!AB7+'5C1M_GEOMidCity'!AB7+'5C1AK_NxtGen'!AB7+'5C1AL_RedRiver'!AB7+'5C1AM_Williams'!AB7+'5C1AN_StLandry'!AB7</f>
        <v>345122</v>
      </c>
      <c r="AD7" s="212">
        <f>'5C1B_DArbonne'!AC7+'5C1A_Madison'!AC7+'5C1C_IntlHigh'!AC7+'5C3_UnvView'!AD7+'5C1F_LCCharter'!AC7+'5C1E_LFNO'!AC7+'5C1D_NOMMA'!AC7+'5C1AE_NobleMinds'!AC7+'5C1J_JCFAEast'!AC7+'5C1Q_Advantage'!AC7+'5C1AF_JCFA-Laf'!AC7+'5C1W_Willow'!AC7+'5C1Z_LincolnPrep'!AC7+'5C1R_Iberville'!AC7+'5C1N_Delta'!AC7+'5C1S_LCColPrep'!AC7+'5C1T_Northeast'!AC7+'5C1U_AcadianaRen'!AC7+'5C1I_LAKey'!AC7+'5C1V_LafRen'!AC7+'5C1O_Impact'!AC7+'5C2_LAVCA'!AD7+'5C1H_Southwest'!AC7+'5C1G_JSClark'!AC7+'5C1Y_GEOPrep'!AC7+'5C1AI_Harmony'!AC7+'5C1AJ_Athlos'!AC7+'5C1AG_Collegiate'!AC7+'5C1M_GEOMidCity'!AC7+'5C1AK_NxtGen'!AC7+'5C1AL_RedRiver'!AC7+'5C1AM_Williams'!AC7+'5C1AN_StLandry'!AC7</f>
        <v>28761</v>
      </c>
      <c r="AE7" s="214">
        <f>'5C1B_DArbonne'!AD7+'5C1A_Madison'!AD7+'5C1C_IntlHigh'!AD7+'5C3_UnvView'!AE7+'5C1F_LCCharter'!AD7+'5C1E_LFNO'!AD7+'5C1D_NOMMA'!AD7+'5C1AE_NobleMinds'!AD7+'5C1J_JCFAEast'!AD7+'5C1Q_Advantage'!AD7+'5C1AF_JCFA-Laf'!AD7+'5C1W_Willow'!AD7+'5C1Z_LincolnPrep'!AD7+'5C1R_Iberville'!AD7+'5C1N_Delta'!AD7+'5C1S_LCColPrep'!AD7+'5C1T_Northeast'!AD7+'5C1U_AcadianaRen'!AD7+'5C1I_LAKey'!AD7+'5C1V_LafRen'!AD7+'5C1O_Impact'!AD7+'5C2_LAVCA'!AE7+'5C1H_Southwest'!AD7+'5C1G_JSClark'!AD7+'5C1Y_GEOPrep'!AD7+'5C1AI_Harmony'!AD7+'5C1AJ_Athlos'!AD7+'5C1AG_Collegiate'!AD7+'5C1M_GEOMidCity'!AD7+'5C1AK_NxtGen'!AD7+'5C1AL_RedRiver'!AD7+'5C1AM_Williams'!AD7+'5C1AN_StLandry'!AD7</f>
        <v>345122</v>
      </c>
      <c r="AF7" s="215">
        <f>'9_Per Pupil Summary'!N6</f>
        <v>3090</v>
      </c>
      <c r="AG7" s="216">
        <f>'5C1B_DArbonne'!AF7+'5C1A_Madison'!AF7+'5C1C_IntlHigh'!AF7+'5C3_UnvView'!AG7+'5C1F_LCCharter'!AF7+'5C1E_LFNO'!AF7+'5C1D_NOMMA'!AF7+'5C1AE_NobleMinds'!AF7+'5C1J_JCFAEast'!AF7+'5C1Q_Advantage'!AF7+'5C1AF_JCFA-Laf'!AF7+'5C1W_Willow'!AF7+'5C1Z_LincolnPrep'!AF7+'5C1R_Iberville'!AF7+'5C1N_Delta'!AF7+'5C1S_LCColPrep'!AF7+'5C1T_Northeast'!AF7+'5C1U_AcadianaRen'!AF7+'5C1I_LAKey'!AF7+'5C1V_LafRen'!AF7+'5C1O_Impact'!AF7+'5C2_LAVCA'!AG7+'5C1H_Southwest'!AF7+'5C1G_JSClark'!AF7+'5C1Y_GEOPrep'!AF7+'5C1AI_Harmony'!AF7+'5C1AJ_Athlos'!AF7+'5C1AG_Collegiate'!AF7+'5C1M_GEOMidCity'!AF7+'5C1AK_NxtGen'!AF7+'5C1AL_RedRiver'!AF7+'5C1AM_Williams'!AF7+'5C1AN_StLandry'!AF7</f>
        <v>175203</v>
      </c>
      <c r="AH7" s="208">
        <f>'5C1B_DArbonne'!AG7+'5C1A_Madison'!AG7+'5C1C_IntlHigh'!AG7+'5C3_UnvView'!AH7+'5C1F_LCCharter'!AG7+'5C1E_LFNO'!AG7+'5C1D_NOMMA'!AG7+'5C1AE_NobleMinds'!AG7+'5C1J_JCFAEast'!AG7+'5C1Q_Advantage'!AG7+'5C1AF_JCFA-Laf'!AG7+'5C1W_Willow'!AG7+'5C1Z_LincolnPrep'!AG7+'5C1R_Iberville'!AG7+'5C1N_Delta'!AG7+'5C1S_LCColPrep'!AG7+'5C1T_Northeast'!AG7+'5C1U_AcadianaRen'!AG7+'5C1I_LAKey'!AG7+'5C1V_LafRen'!AG7+'5C1O_Impact'!AG7+'5C2_LAVCA'!AH7+'5C1H_Southwest'!AG7+'5C1G_JSClark'!AG7+'5C1Y_GEOPrep'!AG7+'5C1AI_Harmony'!AG7+'5C1AJ_Athlos'!AG7+'5C1AG_Collegiate'!AG7+'5C1M_GEOMidCity'!AG7+'5C1AK_NxtGen'!AG7+'5C1AL_RedRiver'!AG7+'5C1AM_Williams'!AG7+'5C1AN_StLandry'!AG7</f>
        <v>0</v>
      </c>
      <c r="AI7" s="215">
        <f>'5C1B_DArbonne'!AH7+'5C1A_Madison'!AH7+'5C1C_IntlHigh'!AH7+'5C3_UnvView'!AI7+'5C1F_LCCharter'!AH7+'5C1E_LFNO'!AH7+'5C1D_NOMMA'!AH7+'5C1AE_NobleMinds'!AH7+'5C1J_JCFAEast'!AH7+'5C1Q_Advantage'!AH7+'5C1AF_JCFA-Laf'!AH7+'5C1W_Willow'!AH7+'5C1Z_LincolnPrep'!AH7+'5C1R_Iberville'!AH7+'5C1N_Delta'!AH7+'5C1S_LCColPrep'!AH7+'5C1T_Northeast'!AH7+'5C1U_AcadianaRen'!AH7+'5C1I_LAKey'!AH7+'5C1V_LafRen'!AH7+'5C1O_Impact'!AH7+'5C2_LAVCA'!AI7+'5C1H_Southwest'!AH7+'5C1G_JSClark'!AH7+'5C1Y_GEOPrep'!AH7+'5C1AI_Harmony'!AH7+'5C1AJ_Athlos'!AH7+'5C1AG_Collegiate'!AH7+'5C1M_GEOMidCity'!AH7+'5C1AK_NxtGen'!AH7+'5C1AL_RedRiver'!AH7+'5C1AM_Williams'!AH7+'5C1AN_StLandry'!AH7</f>
        <v>0</v>
      </c>
      <c r="AJ7" s="208">
        <f>'5C1B_DArbonne'!AI7+'5C1A_Madison'!AI7+'5C1C_IntlHigh'!AI7+'5C3_UnvView'!AJ7+'5C1F_LCCharter'!AI7+'5C1E_LFNO'!AI7+'5C1D_NOMMA'!AI7+'5C1AE_NobleMinds'!AI7+'5C1J_JCFAEast'!AI7+'5C1Q_Advantage'!AI7+'5C1AF_JCFA-Laf'!AI7+'5C1W_Willow'!AI7+'5C1Z_LincolnPrep'!AI7+'5C1R_Iberville'!AI7+'5C1N_Delta'!AI7+'5C1S_LCColPrep'!AI7+'5C1T_Northeast'!AI7+'5C1U_AcadianaRen'!AI7+'5C1I_LAKey'!AI7+'5C1V_LafRen'!AI7+'5C1O_Impact'!AI7+'5C2_LAVCA'!AJ7+'5C1H_Southwest'!AI7+'5C1G_JSClark'!AI7+'5C1Y_GEOPrep'!AI7+'5C1AI_Harmony'!AI7+'5C1AJ_Athlos'!AI7+'5C1AG_Collegiate'!AI7+'5C1M_GEOMidCity'!AI7+'5C1AK_NxtGen'!AI7+'5C1AL_RedRiver'!AI7+'5C1AM_Williams'!AI7+'5C1AN_StLandry'!AI7</f>
        <v>0</v>
      </c>
      <c r="AK7" s="217">
        <f>'5C1B_DArbonne'!AJ7+'5C1A_Madison'!AJ7+'5C1C_IntlHigh'!AJ7+'5C3_UnvView'!AK7+'5C1F_LCCharter'!AJ7+'5C1E_LFNO'!AJ7+'5C1D_NOMMA'!AJ7+'5C1AE_NobleMinds'!AJ7+'5C1J_JCFAEast'!AJ7+'5C1Q_Advantage'!AJ7+'5C1AF_JCFA-Laf'!AJ7+'5C1W_Willow'!AJ7+'5C1Z_LincolnPrep'!AJ7+'5C1R_Iberville'!AJ7+'5C1N_Delta'!AJ7+'5C1S_LCColPrep'!AJ7+'5C1T_Northeast'!AJ7+'5C1U_AcadianaRen'!AJ7+'5C1I_LAKey'!AJ7+'5C1V_LafRen'!AJ7+'5C1O_Impact'!AJ7+'5C2_LAVCA'!AK7+'5C1H_Southwest'!AJ7+'5C1G_JSClark'!AJ7+'5C1Y_GEOPrep'!AJ7+'5C1AI_Harmony'!AJ7+'5C1AJ_Athlos'!AJ7+'5C1AG_Collegiate'!AJ7+'5C1M_GEOMidCity'!AJ7+'5C1AK_NxtGen'!AJ7+'5C1AL_RedRiver'!AJ7+'5C1AM_Williams'!AJ7+'5C1AN_StLandry'!AJ7</f>
        <v>0</v>
      </c>
      <c r="AL7" s="218">
        <f>'5C1B_DArbonne'!AK7+'5C1A_Madison'!AK7+'5C1C_IntlHigh'!AK7+'5C3_UnvView'!AL7+'5C1F_LCCharter'!AK7+'5C1E_LFNO'!AK7+'5C1D_NOMMA'!AK7+'5C1AE_NobleMinds'!AK7+'5C1J_JCFAEast'!AK7+'5C1Q_Advantage'!AK7+'5C1AF_JCFA-Laf'!AK7+'5C1W_Willow'!AK7+'5C1Z_LincolnPrep'!AK7+'5C1R_Iberville'!AK7+'5C1N_Delta'!AK7+'5C1S_LCColPrep'!AK7+'5C1T_Northeast'!AK7+'5C1U_AcadianaRen'!AK7+'5C1I_LAKey'!AK7+'5C1V_LafRen'!AK7+'5C1O_Impact'!AK7+'5C2_LAVCA'!AL7+'5C1H_Southwest'!AK7+'5C1G_JSClark'!AK7+'5C1Y_GEOPrep'!AK7+'5C1AI_Harmony'!AK7+'5C1AJ_Athlos'!AK7+'5C1AG_Collegiate'!AK7+'5C1M_GEOMidCity'!AK7+'5C1AK_NxtGen'!AK7+'5C1AL_RedRiver'!AK7+'5C1AM_Williams'!AK7+'5C1AN_StLandry'!AK7</f>
        <v>0</v>
      </c>
      <c r="AM7" s="216">
        <f>'5C1B_DArbonne'!AL7+'5C1A_Madison'!AL7+'5C1C_IntlHigh'!AL7+'5C3_UnvView'!AM7+'5C1F_LCCharter'!AL7+'5C1E_LFNO'!AL7+'5C1D_NOMMA'!AL7+'5C1AE_NobleMinds'!AL7+'5C1J_JCFAEast'!AL7+'5C1Q_Advantage'!AL7+'5C1AF_JCFA-Laf'!AL7+'5C1W_Willow'!AL7+'5C1Z_LincolnPrep'!AL7+'5C1R_Iberville'!AL7+'5C1N_Delta'!AL7+'5C1S_LCColPrep'!AL7+'5C1T_Northeast'!AL7+'5C1U_AcadianaRen'!AL7+'5C1I_LAKey'!AL7+'5C1V_LafRen'!AL7+'5C1O_Impact'!AL7+'5C2_LAVCA'!AM7+'5C1H_Southwest'!AL7+'5C1G_JSClark'!AL7+'5C1Y_GEOPrep'!AL7+'5C1AI_Harmony'!AL7+'5C1AJ_Athlos'!AL7+'5C1AG_Collegiate'!AL7+'5C1M_GEOMidCity'!AL7+'5C1AK_NxtGen'!AL7+'5C1AL_RedRiver'!AL7+'5C1AM_Williams'!AL7+'5C1AN_StLandry'!AL7</f>
        <v>354423</v>
      </c>
      <c r="AN7" s="219">
        <f>'5C1B_DArbonne'!AM7+'5C1A_Madison'!AM7+'5C1C_IntlHigh'!AM7+'5C3_UnvView'!AN7+'5C1F_LCCharter'!AM7+'5C1E_LFNO'!AM7+'5C1D_NOMMA'!AM7+'5C1AE_NobleMinds'!AM7+'5C1J_JCFAEast'!AM7+'5C1Q_Advantage'!AM7+'5C1AF_JCFA-Laf'!AM7+'5C1W_Willow'!AM7+'5C1Z_LincolnPrep'!AM7+'5C1R_Iberville'!AM7+'5C1N_Delta'!AM7+'5C1S_LCColPrep'!AM7+'5C1T_Northeast'!AM7+'5C1U_AcadianaRen'!AM7+'5C1I_LAKey'!AM7+'5C1V_LafRen'!AM7+'5C1O_Impact'!AM7+'5C2_LAVCA'!AN7+'5C1H_Southwest'!AM7+'5C1G_JSClark'!AM7+'5C1Y_GEOPrep'!AM7+'5C1AI_Harmony'!AM7+'5C1AJ_Athlos'!AM7+'5C1AG_Collegiate'!AM7+'5C1M_GEOMidCity'!AM7+'5C1AK_NxtGen'!AM7+'5C1AL_RedRiver'!AM7+'5C1AM_Williams'!AM7+'5C1AN_StLandry'!AM7</f>
        <v>-438</v>
      </c>
      <c r="AO7" s="216">
        <f>'5C1B_DArbonne'!AN7+'5C1A_Madison'!AN7+'5C1C_IntlHigh'!AN7+'5C3_UnvView'!AO7+'5C1F_LCCharter'!AN7+'5C1E_LFNO'!AN7+'5C1D_NOMMA'!AN7+'5C1AE_NobleMinds'!AN7+'5C1J_JCFAEast'!AN7+'5C1Q_Advantage'!AN7+'5C1AF_JCFA-Laf'!AN7+'5C1W_Willow'!AN7+'5C1Z_LincolnPrep'!AN7+'5C1R_Iberville'!AN7+'5C1N_Delta'!AN7+'5C1S_LCColPrep'!AN7+'5C1T_Northeast'!AN7+'5C1U_AcadianaRen'!AN7+'5C1I_LAKey'!AN7+'5C1V_LafRen'!AN7+'5C1O_Impact'!AN7+'5C2_LAVCA'!AO7+'5C1H_Southwest'!AN7+'5C1G_JSClark'!AN7+'5C1Y_GEOPrep'!AN7+'5C1AI_Harmony'!AN7+'5C1AJ_Athlos'!AN7+'5C1AG_Collegiate'!AN7+'5C1M_GEOMidCity'!AN7+'5C1AK_NxtGen'!AN7+'5C1AL_RedRiver'!AN7+'5C1AM_Williams'!AN7+'5C1AN_StLandry'!AN7</f>
        <v>174765</v>
      </c>
      <c r="AP7" s="217">
        <f>'5C1B_DArbonne'!AO7+'5C1A_Madison'!AO7+'5C1C_IntlHigh'!AO7+'5C3_UnvView'!AP7+'5C1F_LCCharter'!AO7+'5C1E_LFNO'!AO7+'5C1D_NOMMA'!AO7+'5C1AE_NobleMinds'!AO7+'5C1J_JCFAEast'!AO7+'5C1Q_Advantage'!AO7+'5C1AF_JCFA-Laf'!AO7+'5C1W_Willow'!AO7+'5C1Z_LincolnPrep'!AO7+'5C1R_Iberville'!AO7+'5C1N_Delta'!AO7+'5C1S_LCColPrep'!AO7+'5C1T_Northeast'!AO7+'5C1U_AcadianaRen'!AO7+'5C1I_LAKey'!AO7+'5C1V_LafRen'!AO7+'5C1O_Impact'!AO7+'5C2_LAVCA'!AP7+'5C1H_Southwest'!AO7+'5C1G_JSClark'!AO7+'5C1Y_GEOPrep'!AO7+'5C1AI_Harmony'!AO7+'5C1AJ_Athlos'!AO7+'5C1AG_Collegiate'!AO7+'5C1M_GEOMidCity'!AO7+'5C1AK_NxtGen'!AO7+'5C1AL_RedRiver'!AO7+'5C1AM_Williams'!AO7+'5C1AN_StLandry'!AO7</f>
        <v>0</v>
      </c>
      <c r="AQ7" s="216">
        <f>'5C1B_DArbonne'!AP7+'5C1A_Madison'!AP7+'5C1C_IntlHigh'!AP7+'5C3_UnvView'!AQ7+'5C1F_LCCharter'!AP7+'5C1E_LFNO'!AP7+'5C1D_NOMMA'!AP7+'5C1AE_NobleMinds'!AP7+'5C1J_JCFAEast'!AP7+'5C1Q_Advantage'!AP7+'5C1AF_JCFA-Laf'!AP7+'5C1W_Willow'!AP7+'5C1Z_LincolnPrep'!AP7+'5C1R_Iberville'!AP7+'5C1N_Delta'!AP7+'5C1S_LCColPrep'!AP7+'5C1T_Northeast'!AP7+'5C1U_AcadianaRen'!AP7+'5C1I_LAKey'!AP7+'5C1V_LafRen'!AP7+'5C1O_Impact'!AP7+'5C2_LAVCA'!AQ7+'5C1H_Southwest'!AP7+'5C1G_JSClark'!AP7+'5C1Y_GEOPrep'!AP7+'5C1AI_Harmony'!AP7+'5C1AJ_Athlos'!AP7+'5C1AG_Collegiate'!AP7+'5C1M_GEOMidCity'!AP7+'5C1AK_NxtGen'!AP7+'5C1AL_RedRiver'!AP7+'5C1AM_Williams'!AP7+'5C1AN_StLandry'!AP7</f>
        <v>174765</v>
      </c>
      <c r="AR7" s="217">
        <f>'5C1B_DArbonne'!AQ7+'5C1A_Madison'!AQ7+'5C1C_IntlHigh'!AQ7+'5C3_UnvView'!AR7+'5C1F_LCCharter'!AQ7+'5C1E_LFNO'!AQ7+'5C1D_NOMMA'!AQ7+'5C1AE_NobleMinds'!AQ7+'5C1J_JCFAEast'!AQ7+'5C1Q_Advantage'!AQ7+'5C1AF_JCFA-Laf'!AQ7+'5C1W_Willow'!AQ7+'5C1Z_LincolnPrep'!AQ7+'5C1R_Iberville'!AQ7+'5C1N_Delta'!AQ7+'5C1S_LCColPrep'!AQ7+'5C1T_Northeast'!AQ7+'5C1U_AcadianaRen'!AQ7+'5C1I_LAKey'!AQ7+'5C1V_LafRen'!AQ7+'5C1O_Impact'!AQ7+'5C2_LAVCA'!AR7+'5C1H_Southwest'!AQ7+'5C1G_JSClark'!AQ7+'5C1Y_GEOPrep'!AQ7+'5C1AI_Harmony'!AQ7+'5C1AJ_Athlos'!AQ7+'5C1AG_Collegiate'!AQ7+'5C1M_GEOMidCity'!AQ7+'5C1AK_NxtGen'!AQ7+'5C1AL_RedRiver'!AQ7+'5C1AM_Williams'!AQ7+'5C1AN_StLandry'!AQ7</f>
        <v>0</v>
      </c>
      <c r="AS7" s="217">
        <f>'5C1B_DArbonne'!AR7+'5C1A_Madison'!AR7+'5C1C_IntlHigh'!AR7+'5C3_UnvView'!AS7+'5C1F_LCCharter'!AR7+'5C1E_LFNO'!AR7+'5C1D_NOMMA'!AR7+'5C1AE_NobleMinds'!AR7+'5C1J_JCFAEast'!AR7+'5C1Q_Advantage'!AR7+'5C1AF_JCFA-Laf'!AR7+'5C1W_Willow'!AR7+'5C1Z_LincolnPrep'!AR7+'5C1R_Iberville'!AR7+'5C1N_Delta'!AR7+'5C1S_LCColPrep'!AR7+'5C1T_Northeast'!AR7+'5C1U_AcadianaRen'!AR7+'5C1I_LAKey'!AR7+'5C1V_LafRen'!AR7+'5C1O_Impact'!AR7+'5C2_LAVCA'!AS7+'5C1H_Southwest'!AR7+'5C1G_JSClark'!AR7+'5C1Y_GEOPrep'!AR7+'5C1AI_Harmony'!AR7+'5C1AJ_Athlos'!AR7+'5C1AG_Collegiate'!AR7+'5C1M_GEOMidCity'!AR7+'5C1AK_NxtGen'!AR7+'5C1AL_RedRiver'!AR7+'5C1AM_Williams'!AR7+'5C1AN_StLandry'!AR7</f>
        <v>174765</v>
      </c>
      <c r="AT7" s="216">
        <f>'5C1B_DArbonne'!AS7+'5C1A_Madison'!AS7+'5C1C_IntlHigh'!AS7+'5C3_UnvView'!AT7+'5C1F_LCCharter'!AS7+'5C1E_LFNO'!AS7+'5C1D_NOMMA'!AS7+'5C1AE_NobleMinds'!AS7+'5C1J_JCFAEast'!AS7+'5C1Q_Advantage'!AS7+'5C1AF_JCFA-Laf'!AS7+'5C1W_Willow'!AS7+'5C1Z_LincolnPrep'!AS7+'5C1R_Iberville'!AS7+'5C1N_Delta'!AS7+'5C1S_LCColPrep'!AS7+'5C1T_Northeast'!AS7+'5C1U_AcadianaRen'!AS7+'5C1I_LAKey'!AS7+'5C1V_LafRen'!AS7+'5C1O_Impact'!AS7+'5C2_LAVCA'!AT7+'5C1H_Southwest'!AS7+'5C1G_JSClark'!AS7+'5C1Y_GEOPrep'!AS7+'5C1AI_Harmony'!AS7+'5C1AJ_Athlos'!AS7+'5C1AG_Collegiate'!AS7+'5C1M_GEOMidCity'!AS7+'5C1AK_NxtGen'!AS7+'5C1AL_RedRiver'!AS7+'5C1AM_Williams'!AS7+'5C1AN_StLandry'!AS7</f>
        <v>29462</v>
      </c>
      <c r="AU7" s="804">
        <f>AA7+AQ7</f>
        <v>519887</v>
      </c>
      <c r="AV7" s="805">
        <f>AD7+AT7</f>
        <v>58223</v>
      </c>
      <c r="AW7" s="210">
        <f>'5C1B_DArbonne'!AV7+'5C1A_Madison'!AV7+'5C1C_IntlHigh'!AV7+'5C3_UnvView'!AW7+'5C1F_LCCharter'!AV7+'5C1E_LFNO'!AV7+'5C1D_NOMMA'!AV7+'5C1AE_NobleMinds'!AV7+'5C1J_JCFAEast'!AV7+'5C1Q_Advantage'!AV7+'5C1AF_JCFA-Laf'!AV7+'5C1W_Willow'!AV7+'5C1Z_LincolnPrep'!AV7+'5C1R_Iberville'!AV7+'5C1N_Delta'!AV7+'5C1S_LCColPrep'!AV7+'5C1T_Northeast'!AV7+'5C1U_AcadianaRen'!AV7+'5C1I_LAKey'!AV7+'5C1V_LafRen'!AV7+'5C1O_Impact'!AV7+'5C2_LAVCA'!AW7+'5C1H_Southwest'!AV7+'5C1G_JSClark'!AV7+'5C1Y_GEOPrep'!AV7+'5C1AI_Harmony'!AV7+'5C1AJ_Athlos'!AV7+'5C1AG_Collegiate'!AV7+'5C1M_GEOMidCity'!AV7+'5C1AK_NxtGen'!AV7+'5C1AL_RedRiver'!AV7+'5C1AM_Williams'!AV7+'5C1AN_StLandry'!AV7</f>
        <v>886</v>
      </c>
      <c r="AX7" s="210"/>
      <c r="AY7" s="210">
        <f>AW7-AX7</f>
        <v>886</v>
      </c>
    </row>
    <row r="8" spans="1:51" ht="16.149999999999999" customHeight="1" x14ac:dyDescent="0.2">
      <c r="A8" s="424">
        <v>2</v>
      </c>
      <c r="B8" s="224" t="s">
        <v>6</v>
      </c>
      <c r="C8" s="225">
        <f>'5C1B_DArbonne'!C8+'5C1A_Madison'!C8+'5C1C_IntlHigh'!C8+'5C3_UnvView'!C8+'5C1F_LCCharter'!C8+'5C1E_LFNO'!C8+'5C1D_NOMMA'!C8+'5C1AE_NobleMinds'!C8+'5C1J_JCFAEast'!C8+'5C1Q_Advantage'!C8+'5C1AF_JCFA-Laf'!C8+'5C1W_Willow'!C8+'5C1Z_LincolnPrep'!C8+'5C1R_Iberville'!C8+'5C1N_Delta'!C8+'5C1S_LCColPrep'!C8+'5C1T_Northeast'!C8+'5C1U_AcadianaRen'!C8+'5C1I_LAKey'!C8+'5C1V_LafRen'!C8+'5C1O_Impact'!C8+'5C2_LAVCA'!C8+'5C1H_Southwest'!C8+'5C1G_JSClark'!C8+'5C1Y_GEOPrep'!C8+'5C1AI_Harmony'!C8+'5C1AJ_Athlos'!C8+'5C1AG_Collegiate'!C8+'5C1M_GEOMidCity'!C8+'5C1AK_NxtGen'!C8+'5C1AL_RedRiver'!C8+'5C1AM_Williams'!C8+'5C1AN_StLandry'!C8</f>
        <v>29</v>
      </c>
      <c r="D8" s="226">
        <f>'9_Per Pupil Summary'!H7</f>
        <v>5822.701765908233</v>
      </c>
      <c r="E8" s="227">
        <f>'5C1B_DArbonne'!E8+'5C1A_Madison'!E8+'5C1C_IntlHigh'!E8+'5C3_UnvView'!E8+'5C1F_LCCharter'!E8+'5C1E_LFNO'!E8+'5C1D_NOMMA'!E8+'5C1AE_NobleMinds'!E8+'5C1J_JCFAEast'!E8+'5C1Q_Advantage'!E8+'5C1AF_JCFA-Laf'!E8+'5C1W_Willow'!E8+'5C1Z_LincolnPrep'!E8+'5C1R_Iberville'!E8+'5C1N_Delta'!E8+'5C1S_LCColPrep'!E8+'5C1T_Northeast'!E8+'5C1U_AcadianaRen'!E8+'5C1I_LAKey'!E8+'5C1V_LafRen'!E8+'5C1O_Impact'!E8+'5C2_LAVCA'!E8+'5C1H_Southwest'!E8+'5C1G_JSClark'!E8+'5C1Y_GEOPrep'!E8+'5C1AI_Harmony'!E8+'5C1AJ_Athlos'!E8+'5C1AG_Collegiate'!E8+'5C1M_GEOMidCity'!E8+'5C1AK_NxtGen'!E8+'5C1AL_RedRiver'!E8+'5C1AM_Williams'!E8+'5C1AN_StLandry'!E8</f>
        <v>151972.51609020488</v>
      </c>
      <c r="F8" s="228">
        <f>'5C1B_DArbonne'!F8+'5C1A_Madison'!F8+'5C1C_IntlHigh'!F8+'5C3_UnvView'!F8+'5C1F_LCCharter'!F8+'5C1E_LFNO'!F8+'5C1D_NOMMA'!F8+'5C1AE_NobleMinds'!F8+'5C1J_JCFAEast'!F8+'5C1Q_Advantage'!F8+'5C1AF_JCFA-Laf'!F8+'5C1W_Willow'!F8+'5C1Z_LincolnPrep'!F8+'5C1R_Iberville'!F8+'5C1N_Delta'!F8+'5C1S_LCColPrep'!F8+'5C1T_Northeast'!F8+'5C1U_AcadianaRen'!F8+'5C1I_LAKey'!F8+'5C1V_LafRen'!F8+'5C1O_Impact'!F8+'5C2_LAVCA'!F8+'5C1H_Southwest'!F8+'5C1G_JSClark'!F8+'5C1Y_GEOPrep'!F8+'5C1AI_Harmony'!F8+'5C1AJ_Athlos'!F8+'5C1AG_Collegiate'!F8+'5C1M_GEOMidCity'!F8+'5C1AK_NxtGen'!F8+'5C1AL_RedRiver'!F8+'5C1AM_Williams'!F8+'5C1AN_StLandry'!F8</f>
        <v>26</v>
      </c>
      <c r="G8" s="226">
        <f>'9_Per Pupil Summary'!I7</f>
        <v>741.11517174588448</v>
      </c>
      <c r="H8" s="227">
        <f>'5C1B_DArbonne'!H8+'5C1A_Madison'!H8+'5C1C_IntlHigh'!H8+'5C3_UnvView'!H8+'5C1F_LCCharter'!H8+'5C1E_LFNO'!H8+'5C1D_NOMMA'!H8+'5C1AE_NobleMinds'!H8+'5C1J_JCFAEast'!H8+'5C1Q_Advantage'!H8+'5C1AF_JCFA-Laf'!H8+'5C1W_Willow'!H8+'5C1Z_LincolnPrep'!H8+'5C1R_Iberville'!H8+'5C1N_Delta'!H8+'5C1S_LCColPrep'!H8+'5C1T_Northeast'!H8+'5C1U_AcadianaRen'!H8+'5C1I_LAKey'!H8+'5C1V_LafRen'!H8+'5C1O_Impact'!H8+'5C2_LAVCA'!H8+'5C1H_Southwest'!H8+'5C1G_JSClark'!H8+'5C1Y_GEOPrep'!H8+'5C1AI_Harmony'!H8+'5C1AJ_Athlos'!H8+'5C1AG_Collegiate'!H8+'5C1M_GEOMidCity'!H8+'5C1AK_NxtGen'!H8+'5C1AL_RedRiver'!H8+'5C1AM_Williams'!H8+'5C1AN_StLandry'!H8</f>
        <v>17342.095018853695</v>
      </c>
      <c r="I8" s="228">
        <f>'5C1B_DArbonne'!I8+'5C1A_Madison'!I8+'5C1C_IntlHigh'!I8+'5C3_UnvView'!I8+'5C1F_LCCharter'!I8+'5C1E_LFNO'!I8+'5C1D_NOMMA'!I8+'5C1AE_NobleMinds'!I8+'5C1J_JCFAEast'!I8+'5C1Q_Advantage'!I8+'5C1AF_JCFA-Laf'!I8+'5C1W_Willow'!I8+'5C1Z_LincolnPrep'!I8+'5C1R_Iberville'!I8+'5C1N_Delta'!I8+'5C1S_LCColPrep'!I8+'5C1T_Northeast'!I8+'5C1U_AcadianaRen'!I8+'5C1I_LAKey'!I8+'5C1V_LafRen'!I8+'5C1O_Impact'!I8+'5C2_LAVCA'!I8+'5C1H_Southwest'!I8+'5C1G_JSClark'!I8+'5C1Y_GEOPrep'!I8+'5C1AI_Harmony'!I8+'5C1AJ_Athlos'!I8+'5C1AG_Collegiate'!I8+'5C1M_GEOMidCity'!I8+'5C1AK_NxtGen'!I8+'5C1AL_RedRiver'!I8+'5C1AM_Williams'!I8+'5C1AN_StLandry'!I8</f>
        <v>13</v>
      </c>
      <c r="J8" s="226">
        <f>'9_Per Pupil Summary'!J7</f>
        <v>202.12231956705944</v>
      </c>
      <c r="K8" s="227">
        <f>'5C1B_DArbonne'!K8+'5C1A_Madison'!K8+'5C1C_IntlHigh'!K8+'5C3_UnvView'!K8+'5C1F_LCCharter'!K8+'5C1E_LFNO'!K8+'5C1D_NOMMA'!K8+'5C1AE_NobleMinds'!K8+'5C1J_JCFAEast'!K8+'5C1Q_Advantage'!K8+'5C1AF_JCFA-Laf'!K8+'5C1W_Willow'!K8+'5C1Z_LincolnPrep'!K8+'5C1R_Iberville'!K8+'5C1N_Delta'!K8+'5C1S_LCColPrep'!K8+'5C1T_Northeast'!K8+'5C1U_AcadianaRen'!K8+'5C1I_LAKey'!K8+'5C1V_LafRen'!K8+'5C1O_Impact'!K8+'5C2_LAVCA'!K8+'5C1H_Southwest'!K8+'5C1G_JSClark'!K8+'5C1Y_GEOPrep'!K8+'5C1AI_Harmony'!K8+'5C1AJ_Athlos'!K8+'5C1AG_Collegiate'!K8+'5C1M_GEOMidCity'!K8+'5C1AK_NxtGen'!K8+'5C1AL_RedRiver'!K8+'5C1AM_Williams'!K8+'5C1AN_StLandry'!K8</f>
        <v>2364.8311389345954</v>
      </c>
      <c r="L8" s="228">
        <f>'5C1B_DArbonne'!L8+'5C1A_Madison'!L8+'5C1C_IntlHigh'!L8+'5C3_UnvView'!L8+'5C1F_LCCharter'!L8+'5C1E_LFNO'!L8+'5C1D_NOMMA'!L8+'5C1AE_NobleMinds'!L8+'5C1J_JCFAEast'!L8+'5C1Q_Advantage'!L8+'5C1AF_JCFA-Laf'!L8+'5C1W_Willow'!L8+'5C1Z_LincolnPrep'!L8+'5C1R_Iberville'!L8+'5C1N_Delta'!L8+'5C1S_LCColPrep'!L8+'5C1T_Northeast'!L8+'5C1U_AcadianaRen'!L8+'5C1I_LAKey'!L8+'5C1V_LafRen'!L8+'5C1O_Impact'!L8+'5C2_LAVCA'!L8+'5C1H_Southwest'!L8+'5C1G_JSClark'!L8+'5C1Y_GEOPrep'!L8+'5C1AI_Harmony'!L8+'5C1AJ_Athlos'!L8+'5C1AG_Collegiate'!L8+'5C1M_GEOMidCity'!L8+'5C1AK_NxtGen'!L8+'5C1AL_RedRiver'!L8+'5C1AM_Williams'!L8+'5C1AN_StLandry'!L8</f>
        <v>2</v>
      </c>
      <c r="M8" s="226">
        <f>'9_Per Pupil Summary'!K7</f>
        <v>5053.0579891764864</v>
      </c>
      <c r="N8" s="227">
        <f>'5C1B_DArbonne'!N8+'5C1A_Madison'!N8+'5C1C_IntlHigh'!N8+'5C3_UnvView'!N8+'5C1F_LCCharter'!N8+'5C1E_LFNO'!N8+'5C1D_NOMMA'!N8+'5C1AE_NobleMinds'!N8+'5C1J_JCFAEast'!N8+'5C1Q_Advantage'!N8+'5C1AF_JCFA-Laf'!N8+'5C1W_Willow'!N8+'5C1Z_LincolnPrep'!N8+'5C1R_Iberville'!N8+'5C1N_Delta'!N8+'5C1S_LCColPrep'!N8+'5C1T_Northeast'!N8+'5C1U_AcadianaRen'!N8+'5C1I_LAKey'!N8+'5C1V_LafRen'!N8+'5C1O_Impact'!N8+'5C2_LAVCA'!N8+'5C1H_Southwest'!N8+'5C1G_JSClark'!N8+'5C1Y_GEOPrep'!N8+'5C1AI_Harmony'!N8+'5C1AJ_Athlos'!N8+'5C1AG_Collegiate'!N8+'5C1M_GEOMidCity'!N8+'5C1AK_NxtGen'!N8+'5C1AL_RedRiver'!N8+'5C1AM_Williams'!N8+'5C1AN_StLandry'!N8</f>
        <v>9095.5043805176756</v>
      </c>
      <c r="O8" s="228">
        <f>'5C1B_DArbonne'!O8+'5C1A_Madison'!O8+'5C1C_IntlHigh'!O8+'5C3_UnvView'!O8+'5C1F_LCCharter'!O8+'5C1E_LFNO'!O8+'5C1D_NOMMA'!O8+'5C1AE_NobleMinds'!O8+'5C1J_JCFAEast'!O8+'5C1Q_Advantage'!O8+'5C1AF_JCFA-Laf'!O8+'5C1W_Willow'!O8+'5C1Z_LincolnPrep'!O8+'5C1R_Iberville'!O8+'5C1N_Delta'!O8+'5C1S_LCColPrep'!O8+'5C1T_Northeast'!O8+'5C1U_AcadianaRen'!O8+'5C1I_LAKey'!O8+'5C1V_LafRen'!O8+'5C1O_Impact'!O8+'5C2_LAVCA'!O8+'5C1H_Southwest'!O8+'5C1G_JSClark'!O8+'5C1Y_GEOPrep'!O8+'5C1AI_Harmony'!O8+'5C1AJ_Athlos'!O8+'5C1AG_Collegiate'!O8+'5C1M_GEOMidCity'!O8+'5C1AK_NxtGen'!O8+'5C1AL_RedRiver'!O8+'5C1AM_Williams'!O8+'5C1AN_StLandry'!O8</f>
        <v>0</v>
      </c>
      <c r="P8" s="226">
        <f>'9_Per Pupil Summary'!L7</f>
        <v>2021.2231956705944</v>
      </c>
      <c r="Q8" s="227">
        <f>'5C1B_DArbonne'!Q8+'5C1A_Madison'!Q8+'5C1C_IntlHigh'!Q8+'5C3_UnvView'!Q8+'5C1F_LCCharter'!Q8+'5C1E_LFNO'!Q8+'5C1D_NOMMA'!Q8+'5C1AE_NobleMinds'!Q8+'5C1J_JCFAEast'!Q8+'5C1Q_Advantage'!Q8+'5C1AF_JCFA-Laf'!Q8+'5C1W_Willow'!Q8+'5C1Z_LincolnPrep'!Q8+'5C1R_Iberville'!Q8+'5C1N_Delta'!Q8+'5C1S_LCColPrep'!Q8+'5C1T_Northeast'!Q8+'5C1U_AcadianaRen'!Q8+'5C1I_LAKey'!Q8+'5C1V_LafRen'!Q8+'5C1O_Impact'!Q8+'5C2_LAVCA'!Q8+'5C1H_Southwest'!Q8+'5C1G_JSClark'!Q8+'5C1Y_GEOPrep'!Q8+'5C1AI_Harmony'!Q8+'5C1AJ_Athlos'!Q8+'5C1AG_Collegiate'!Q8+'5C1M_GEOMidCity'!Q8+'5C1AK_NxtGen'!Q8+'5C1AL_RedRiver'!Q8+'5C1AM_Williams'!Q8+'5C1AN_StLandry'!Q8</f>
        <v>0</v>
      </c>
      <c r="R8" s="229">
        <f>'5C1B_DArbonne'!R8+'5C1A_Madison'!R8+'5C1C_IntlHigh'!R8+'5C3_UnvView'!R8+'5C1F_LCCharter'!R8+'5C1E_LFNO'!R8+'5C1D_NOMMA'!R8+'5C1AE_NobleMinds'!R8+'5C1J_JCFAEast'!R8+'5C1Q_Advantage'!R8+'5C1AF_JCFA-Laf'!R8+'5C1W_Willow'!R8+'5C1Z_LincolnPrep'!R8+'5C1R_Iberville'!R8+'5C1N_Delta'!R8+'5C1S_LCColPrep'!R8+'5C1T_Northeast'!R8+'5C1U_AcadianaRen'!R8+'5C1I_LAKey'!R8+'5C1V_LafRen'!R8+'5C1O_Impact'!R8+'5C2_LAVCA'!R8+'5C1H_Southwest'!R8+'5C1G_JSClark'!R8+'5C1Y_GEOPrep'!R8+'5C1AI_Harmony'!R8+'5C1AJ_Athlos'!R8+'5C1AG_Collegiate'!R8+'5C1M_GEOMidCity'!R8+'5C1AK_NxtGen'!R8+'5C1AL_RedRiver'!R8+'5C1AM_Williams'!R8+'5C1AN_StLandry'!R8</f>
        <v>186800</v>
      </c>
      <c r="S8" s="889">
        <f>'5C3_UnvView'!S8+'5C2_LAVCA'!S8</f>
        <v>20086</v>
      </c>
      <c r="T8" s="226">
        <f>'5C1B_DArbonne'!S8+'5C1A_Madison'!S8+'5C1C_IntlHigh'!S8+'5C3_UnvView'!T8+'5C1F_LCCharter'!S8+'5C1E_LFNO'!S8+'5C1D_NOMMA'!S8+'5C1AE_NobleMinds'!S8+'5C1J_JCFAEast'!S8+'5C1Q_Advantage'!S8+'5C1AF_JCFA-Laf'!S8+'5C1W_Willow'!S8+'5C1Z_LincolnPrep'!S8+'5C1R_Iberville'!S8+'5C1N_Delta'!S8+'5C1S_LCColPrep'!S8+'5C1T_Northeast'!S8+'5C1U_AcadianaRen'!S8+'5C1I_LAKey'!S8+'5C1V_LafRen'!S8+'5C1O_Impact'!S8+'5C2_LAVCA'!T8+'5C1H_Southwest'!S8+'5C1G_JSClark'!S8+'5C1Y_GEOPrep'!S8+'5C1AI_Harmony'!S8+'5C1AJ_Athlos'!S8+'5C1AG_Collegiate'!S8+'5C1M_GEOMidCity'!S8+'5C1AK_NxtGen'!S8+'5C1AL_RedRiver'!S8+'5C1AM_Williams'!S8+'5C1AN_StLandry'!S8</f>
        <v>0</v>
      </c>
      <c r="U8" s="226">
        <f>'5C1B_DArbonne'!T8+'5C1A_Madison'!T8+'5C1C_IntlHigh'!T8+'5C3_UnvView'!U8+'5C1F_LCCharter'!T8+'5C1E_LFNO'!T8+'5C1D_NOMMA'!T8+'5C1AE_NobleMinds'!T8+'5C1J_JCFAEast'!T8+'5C1Q_Advantage'!T8+'5C1AF_JCFA-Laf'!T8+'5C1W_Willow'!T8+'5C1Z_LincolnPrep'!T8+'5C1R_Iberville'!T8+'5C1N_Delta'!T8+'5C1S_LCColPrep'!T8+'5C1T_Northeast'!T8+'5C1U_AcadianaRen'!T8+'5C1I_LAKey'!T8+'5C1V_LafRen'!T8+'5C1O_Impact'!T8+'5C2_LAVCA'!U8+'5C1H_Southwest'!T8+'5C1G_JSClark'!T8+'5C1Y_GEOPrep'!T8+'5C1AI_Harmony'!T8+'5C1AJ_Athlos'!T8+'5C1AG_Collegiate'!T8+'5C1M_GEOMidCity'!T8+'5C1AK_NxtGen'!T8+'5C1AL_RedRiver'!T8+'5C1AM_Williams'!T8+'5C1AN_StLandry'!T8</f>
        <v>0</v>
      </c>
      <c r="V8" s="230">
        <f>'5C1B_DArbonne'!U8+'5C1A_Madison'!U8+'5C1C_IntlHigh'!U8+'5C3_UnvView'!V8+'5C1F_LCCharter'!U8+'5C1E_LFNO'!U8+'5C1D_NOMMA'!U8+'5C1AE_NobleMinds'!U8+'5C1J_JCFAEast'!U8+'5C1Q_Advantage'!U8+'5C1AF_JCFA-Laf'!U8+'5C1W_Willow'!U8+'5C1Z_LincolnPrep'!U8+'5C1R_Iberville'!U8+'5C1N_Delta'!U8+'5C1S_LCColPrep'!U8+'5C1T_Northeast'!U8+'5C1U_AcadianaRen'!U8+'5C1I_LAKey'!U8+'5C1V_LafRen'!U8+'5C1O_Impact'!U8+'5C2_LAVCA'!V8+'5C1H_Southwest'!U8+'5C1G_JSClark'!U8+'5C1Y_GEOPrep'!U8+'5C1AI_Harmony'!U8+'5C1AJ_Athlos'!U8+'5C1AG_Collegiate'!U8+'5C1M_GEOMidCity'!U8+'5C1AK_NxtGen'!U8+'5C1AL_RedRiver'!U8+'5C1AM_Williams'!U8+'5C1AN_StLandry'!U8</f>
        <v>0</v>
      </c>
      <c r="W8" s="229">
        <f>'5C1B_DArbonne'!V8+'5C1A_Madison'!V8+'5C1C_IntlHigh'!V8+'5C3_UnvView'!W8+'5C1F_LCCharter'!V8+'5C1E_LFNO'!V8+'5C1D_NOMMA'!V8+'5C1AE_NobleMinds'!V8+'5C1J_JCFAEast'!V8+'5C1Q_Advantage'!V8+'5C1AF_JCFA-Laf'!V8+'5C1W_Willow'!V8+'5C1Z_LincolnPrep'!V8+'5C1R_Iberville'!V8+'5C1N_Delta'!V8+'5C1S_LCColPrep'!V8+'5C1T_Northeast'!V8+'5C1U_AcadianaRen'!V8+'5C1I_LAKey'!V8+'5C1V_LafRen'!V8+'5C1O_Impact'!V8+'5C2_LAVCA'!W8+'5C1H_Southwest'!V8+'5C1G_JSClark'!V8+'5C1Y_GEOPrep'!V8+'5C1AI_Harmony'!V8+'5C1AJ_Athlos'!V8+'5C1AG_Collegiate'!V8+'5C1M_GEOMidCity'!V8+'5C1AK_NxtGen'!V8+'5C1AL_RedRiver'!V8+'5C1AM_Williams'!V8+'5C1AN_StLandry'!V8</f>
        <v>180775</v>
      </c>
      <c r="X8" s="227">
        <f>'5C1B_DArbonne'!W8+'5C1A_Madison'!W8+'5C1C_IntlHigh'!W8+'5C3_UnvView'!X8+'5C1F_LCCharter'!W8+'5C1E_LFNO'!W8+'5C1D_NOMMA'!W8+'5C1AE_NobleMinds'!W8+'5C1J_JCFAEast'!W8+'5C1Q_Advantage'!W8+'5C1AF_JCFA-Laf'!W8+'5C1W_Willow'!W8+'5C1Z_LincolnPrep'!W8+'5C1R_Iberville'!W8+'5C1N_Delta'!W8+'5C1S_LCColPrep'!W8+'5C1T_Northeast'!W8+'5C1U_AcadianaRen'!W8+'5C1I_LAKey'!W8+'5C1V_LafRen'!W8+'5C1O_Impact'!W8+'5C2_LAVCA'!X8+'5C1H_Southwest'!W8+'5C1G_JSClark'!W8+'5C1Y_GEOPrep'!W8+'5C1AI_Harmony'!W8+'5C1AJ_Athlos'!W8+'5C1AG_Collegiate'!W8+'5C1M_GEOMidCity'!W8+'5C1AK_NxtGen'!W8+'5C1AL_RedRiver'!W8+'5C1AM_Williams'!W8+'5C1AN_StLandry'!W8</f>
        <v>-452</v>
      </c>
      <c r="Y8" s="229">
        <f>'5C1B_DArbonne'!X8+'5C1A_Madison'!X8+'5C1C_IntlHigh'!X8+'5C3_UnvView'!Y8+'5C1F_LCCharter'!X8+'5C1E_LFNO'!X8+'5C1D_NOMMA'!X8+'5C1AE_NobleMinds'!X8+'5C1J_JCFAEast'!X8+'5C1Q_Advantage'!X8+'5C1AF_JCFA-Laf'!X8+'5C1W_Willow'!X8+'5C1Z_LincolnPrep'!X8+'5C1R_Iberville'!X8+'5C1N_Delta'!X8+'5C1S_LCColPrep'!X8+'5C1T_Northeast'!X8+'5C1U_AcadianaRen'!X8+'5C1I_LAKey'!X8+'5C1V_LafRen'!X8+'5C1O_Impact'!X8+'5C2_LAVCA'!Y8+'5C1H_Southwest'!X8+'5C1G_JSClark'!X8+'5C1Y_GEOPrep'!X8+'5C1AI_Harmony'!X8+'5C1AJ_Athlos'!X8+'5C1AG_Collegiate'!X8+'5C1M_GEOMidCity'!X8+'5C1AK_NxtGen'!X8+'5C1AL_RedRiver'!X8+'5C1AM_Williams'!X8+'5C1AN_StLandry'!X8</f>
        <v>180323</v>
      </c>
      <c r="Z8" s="226">
        <f>'5C1B_DArbonne'!Y8+'5C1A_Madison'!Y8+'5C1C_IntlHigh'!Y8+'5C3_UnvView'!Z8+'5C1F_LCCharter'!Y8+'5C1E_LFNO'!Y8+'5C1D_NOMMA'!Y8+'5C1AE_NobleMinds'!Y8+'5C1J_JCFAEast'!Y8+'5C1Q_Advantage'!Y8+'5C1AF_JCFA-Laf'!Y8+'5C1W_Willow'!Y8+'5C1Z_LincolnPrep'!Y8+'5C1R_Iberville'!Y8+'5C1N_Delta'!Y8+'5C1S_LCColPrep'!Y8+'5C1T_Northeast'!Y8+'5C1U_AcadianaRen'!Y8+'5C1I_LAKey'!Y8+'5C1V_LafRen'!Y8+'5C1O_Impact'!Y8+'5C2_LAVCA'!Z8+'5C1H_Southwest'!Y8+'5C1G_JSClark'!Y8+'5C1Y_GEOPrep'!Y8+'5C1AI_Harmony'!Y8+'5C1AJ_Athlos'!Y8+'5C1AG_Collegiate'!Y8+'5C1M_GEOMidCity'!Y8+'5C1AK_NxtGen'!Y8+'5C1AL_RedRiver'!Y8+'5C1AM_Williams'!Y8+'5C1AN_StLandry'!Y8</f>
        <v>0</v>
      </c>
      <c r="AA8" s="229">
        <f>'5C1B_DArbonne'!Z8+'5C1A_Madison'!Z8+'5C1C_IntlHigh'!Z8+'5C3_UnvView'!AA8+'5C1F_LCCharter'!Z8+'5C1E_LFNO'!Z8+'5C1D_NOMMA'!Z8+'5C1AE_NobleMinds'!Z8+'5C1J_JCFAEast'!Z8+'5C1Q_Advantage'!Z8+'5C1AF_JCFA-Laf'!Z8+'5C1W_Willow'!Z8+'5C1Z_LincolnPrep'!Z8+'5C1R_Iberville'!Z8+'5C1N_Delta'!Z8+'5C1S_LCColPrep'!Z8+'5C1T_Northeast'!Z8+'5C1U_AcadianaRen'!Z8+'5C1I_LAKey'!Z8+'5C1V_LafRen'!Z8+'5C1O_Impact'!Z8+'5C2_LAVCA'!AA8+'5C1H_Southwest'!Z8+'5C1G_JSClark'!Z8+'5C1Y_GEOPrep'!Z8+'5C1AI_Harmony'!Z8+'5C1AJ_Athlos'!Z8+'5C1AG_Collegiate'!Z8+'5C1M_GEOMidCity'!Z8+'5C1AK_NxtGen'!Z8+'5C1AL_RedRiver'!Z8+'5C1AM_Williams'!Z8+'5C1AN_StLandry'!Z8</f>
        <v>180323</v>
      </c>
      <c r="AB8" s="226">
        <f>'5C1B_DArbonne'!AA8+'5C1A_Madison'!AA8+'5C1C_IntlHigh'!AA8+'5C3_UnvView'!AB8+'5C1F_LCCharter'!AA8+'5C1E_LFNO'!AA8+'5C1D_NOMMA'!AA8+'5C1AE_NobleMinds'!AA8+'5C1J_JCFAEast'!AA8+'5C1Q_Advantage'!AA8+'5C1AF_JCFA-Laf'!AA8+'5C1W_Willow'!AA8+'5C1Z_LincolnPrep'!AA8+'5C1R_Iberville'!AA8+'5C1N_Delta'!AA8+'5C1S_LCColPrep'!AA8+'5C1T_Northeast'!AA8+'5C1U_AcadianaRen'!AA8+'5C1I_LAKey'!AA8+'5C1V_LafRen'!AA8+'5C1O_Impact'!AA8+'5C2_LAVCA'!AB8+'5C1H_Southwest'!AA8+'5C1G_JSClark'!AA8+'5C1Y_GEOPrep'!AA8+'5C1AI_Harmony'!AA8+'5C1AJ_Athlos'!AA8+'5C1AG_Collegiate'!AA8+'5C1M_GEOMidCity'!AA8+'5C1AK_NxtGen'!AA8+'5C1AL_RedRiver'!AA8+'5C1AM_Williams'!AA8+'5C1AN_StLandry'!AA8</f>
        <v>0</v>
      </c>
      <c r="AC8" s="226">
        <f>'5C1B_DArbonne'!AB8+'5C1A_Madison'!AB8+'5C1C_IntlHigh'!AB8+'5C3_UnvView'!AC8+'5C1F_LCCharter'!AB8+'5C1E_LFNO'!AB8+'5C1D_NOMMA'!AB8+'5C1AE_NobleMinds'!AB8+'5C1J_JCFAEast'!AB8+'5C1Q_Advantage'!AB8+'5C1AF_JCFA-Laf'!AB8+'5C1W_Willow'!AB8+'5C1Z_LincolnPrep'!AB8+'5C1R_Iberville'!AB8+'5C1N_Delta'!AB8+'5C1S_LCColPrep'!AB8+'5C1T_Northeast'!AB8+'5C1U_AcadianaRen'!AB8+'5C1I_LAKey'!AB8+'5C1V_LafRen'!AB8+'5C1O_Impact'!AB8+'5C2_LAVCA'!AC8+'5C1H_Southwest'!AB8+'5C1G_JSClark'!AB8+'5C1Y_GEOPrep'!AB8+'5C1AI_Harmony'!AB8+'5C1AJ_Athlos'!AB8+'5C1AG_Collegiate'!AB8+'5C1M_GEOMidCity'!AB8+'5C1AK_NxtGen'!AB8+'5C1AL_RedRiver'!AB8+'5C1AM_Williams'!AB8+'5C1AN_StLandry'!AB8</f>
        <v>180323</v>
      </c>
      <c r="AD8" s="229">
        <f>'5C1B_DArbonne'!AC8+'5C1A_Madison'!AC8+'5C1C_IntlHigh'!AC8+'5C3_UnvView'!AD8+'5C1F_LCCharter'!AC8+'5C1E_LFNO'!AC8+'5C1D_NOMMA'!AC8+'5C1AE_NobleMinds'!AC8+'5C1J_JCFAEast'!AC8+'5C1Q_Advantage'!AC8+'5C1AF_JCFA-Laf'!AC8+'5C1W_Willow'!AC8+'5C1Z_LincolnPrep'!AC8+'5C1R_Iberville'!AC8+'5C1N_Delta'!AC8+'5C1S_LCColPrep'!AC8+'5C1T_Northeast'!AC8+'5C1U_AcadianaRen'!AC8+'5C1I_LAKey'!AC8+'5C1V_LafRen'!AC8+'5C1O_Impact'!AC8+'5C2_LAVCA'!AD8+'5C1H_Southwest'!AC8+'5C1G_JSClark'!AC8+'5C1Y_GEOPrep'!AC8+'5C1AI_Harmony'!AC8+'5C1AJ_Athlos'!AC8+'5C1AG_Collegiate'!AC8+'5C1M_GEOMidCity'!AC8+'5C1AK_NxtGen'!AC8+'5C1AL_RedRiver'!AC8+'5C1AM_Williams'!AC8+'5C1AN_StLandry'!AC8</f>
        <v>15027</v>
      </c>
      <c r="AE8" s="232">
        <f>'5C1B_DArbonne'!AD8+'5C1A_Madison'!AD8+'5C1C_IntlHigh'!AD8+'5C3_UnvView'!AE8+'5C1F_LCCharter'!AD8+'5C1E_LFNO'!AD8+'5C1D_NOMMA'!AD8+'5C1AE_NobleMinds'!AD8+'5C1J_JCFAEast'!AD8+'5C1Q_Advantage'!AD8+'5C1AF_JCFA-Laf'!AD8+'5C1W_Willow'!AD8+'5C1Z_LincolnPrep'!AD8+'5C1R_Iberville'!AD8+'5C1N_Delta'!AD8+'5C1S_LCColPrep'!AD8+'5C1T_Northeast'!AD8+'5C1U_AcadianaRen'!AD8+'5C1I_LAKey'!AD8+'5C1V_LafRen'!AD8+'5C1O_Impact'!AD8+'5C2_LAVCA'!AE8+'5C1H_Southwest'!AD8+'5C1G_JSClark'!AD8+'5C1Y_GEOPrep'!AD8+'5C1AI_Harmony'!AD8+'5C1AJ_Athlos'!AD8+'5C1AG_Collegiate'!AD8+'5C1M_GEOMidCity'!AD8+'5C1AK_NxtGen'!AD8+'5C1AL_RedRiver'!AD8+'5C1AM_Williams'!AD8+'5C1AN_StLandry'!AD8</f>
        <v>180323</v>
      </c>
      <c r="AF8" s="233">
        <f>'9_Per Pupil Summary'!N7</f>
        <v>3855</v>
      </c>
      <c r="AG8" s="234">
        <f>'5C1B_DArbonne'!AF8+'5C1A_Madison'!AF8+'5C1C_IntlHigh'!AF8+'5C3_UnvView'!AG8+'5C1F_LCCharter'!AF8+'5C1E_LFNO'!AF8+'5C1D_NOMMA'!AF8+'5C1AE_NobleMinds'!AF8+'5C1J_JCFAEast'!AF8+'5C1Q_Advantage'!AF8+'5C1AF_JCFA-Laf'!AF8+'5C1W_Willow'!AF8+'5C1Z_LincolnPrep'!AF8+'5C1R_Iberville'!AF8+'5C1N_Delta'!AF8+'5C1S_LCColPrep'!AF8+'5C1T_Northeast'!AF8+'5C1U_AcadianaRen'!AF8+'5C1I_LAKey'!AF8+'5C1V_LafRen'!AF8+'5C1O_Impact'!AF8+'5C2_LAVCA'!AG8+'5C1H_Southwest'!AF8+'5C1G_JSClark'!AF8+'5C1Y_GEOPrep'!AF8+'5C1AI_Harmony'!AF8+'5C1AJ_Athlos'!AF8+'5C1AG_Collegiate'!AF8+'5C1M_GEOMidCity'!AF8+'5C1AK_NxtGen'!AF8+'5C1AL_RedRiver'!AF8+'5C1AM_Williams'!AF8+'5C1AN_StLandry'!AF8</f>
        <v>100616</v>
      </c>
      <c r="AH8" s="225">
        <f>'5C1B_DArbonne'!AG8+'5C1A_Madison'!AG8+'5C1C_IntlHigh'!AG8+'5C3_UnvView'!AH8+'5C1F_LCCharter'!AG8+'5C1E_LFNO'!AG8+'5C1D_NOMMA'!AG8+'5C1AE_NobleMinds'!AG8+'5C1J_JCFAEast'!AG8+'5C1Q_Advantage'!AG8+'5C1AF_JCFA-Laf'!AG8+'5C1W_Willow'!AG8+'5C1Z_LincolnPrep'!AG8+'5C1R_Iberville'!AG8+'5C1N_Delta'!AG8+'5C1S_LCColPrep'!AG8+'5C1T_Northeast'!AG8+'5C1U_AcadianaRen'!AG8+'5C1I_LAKey'!AG8+'5C1V_LafRen'!AG8+'5C1O_Impact'!AG8+'5C2_LAVCA'!AH8+'5C1H_Southwest'!AG8+'5C1G_JSClark'!AG8+'5C1Y_GEOPrep'!AG8+'5C1AI_Harmony'!AG8+'5C1AJ_Athlos'!AG8+'5C1AG_Collegiate'!AG8+'5C1M_GEOMidCity'!AG8+'5C1AK_NxtGen'!AG8+'5C1AL_RedRiver'!AG8+'5C1AM_Williams'!AG8+'5C1AN_StLandry'!AG8</f>
        <v>0</v>
      </c>
      <c r="AI8" s="233">
        <f>'5C1B_DArbonne'!AH8+'5C1A_Madison'!AH8+'5C1C_IntlHigh'!AH8+'5C3_UnvView'!AI8+'5C1F_LCCharter'!AH8+'5C1E_LFNO'!AH8+'5C1D_NOMMA'!AH8+'5C1AE_NobleMinds'!AH8+'5C1J_JCFAEast'!AH8+'5C1Q_Advantage'!AH8+'5C1AF_JCFA-Laf'!AH8+'5C1W_Willow'!AH8+'5C1Z_LincolnPrep'!AH8+'5C1R_Iberville'!AH8+'5C1N_Delta'!AH8+'5C1S_LCColPrep'!AH8+'5C1T_Northeast'!AH8+'5C1U_AcadianaRen'!AH8+'5C1I_LAKey'!AH8+'5C1V_LafRen'!AH8+'5C1O_Impact'!AH8+'5C2_LAVCA'!AI8+'5C1H_Southwest'!AH8+'5C1G_JSClark'!AH8+'5C1Y_GEOPrep'!AH8+'5C1AI_Harmony'!AH8+'5C1AJ_Athlos'!AH8+'5C1AG_Collegiate'!AH8+'5C1M_GEOMidCity'!AH8+'5C1AK_NxtGen'!AH8+'5C1AL_RedRiver'!AH8+'5C1AM_Williams'!AH8+'5C1AN_StLandry'!AH8</f>
        <v>0</v>
      </c>
      <c r="AJ8" s="225">
        <f>'5C1B_DArbonne'!AI8+'5C1A_Madison'!AI8+'5C1C_IntlHigh'!AI8+'5C3_UnvView'!AJ8+'5C1F_LCCharter'!AI8+'5C1E_LFNO'!AI8+'5C1D_NOMMA'!AI8+'5C1AE_NobleMinds'!AI8+'5C1J_JCFAEast'!AI8+'5C1Q_Advantage'!AI8+'5C1AF_JCFA-Laf'!AI8+'5C1W_Willow'!AI8+'5C1Z_LincolnPrep'!AI8+'5C1R_Iberville'!AI8+'5C1N_Delta'!AI8+'5C1S_LCColPrep'!AI8+'5C1T_Northeast'!AI8+'5C1U_AcadianaRen'!AI8+'5C1I_LAKey'!AI8+'5C1V_LafRen'!AI8+'5C1O_Impact'!AI8+'5C2_LAVCA'!AJ8+'5C1H_Southwest'!AI8+'5C1G_JSClark'!AI8+'5C1Y_GEOPrep'!AI8+'5C1AI_Harmony'!AI8+'5C1AJ_Athlos'!AI8+'5C1AG_Collegiate'!AI8+'5C1M_GEOMidCity'!AI8+'5C1AK_NxtGen'!AI8+'5C1AL_RedRiver'!AI8+'5C1AM_Williams'!AI8+'5C1AN_StLandry'!AI8</f>
        <v>0</v>
      </c>
      <c r="AK8" s="235">
        <f>'5C1B_DArbonne'!AJ8+'5C1A_Madison'!AJ8+'5C1C_IntlHigh'!AJ8+'5C3_UnvView'!AK8+'5C1F_LCCharter'!AJ8+'5C1E_LFNO'!AJ8+'5C1D_NOMMA'!AJ8+'5C1AE_NobleMinds'!AJ8+'5C1J_JCFAEast'!AJ8+'5C1Q_Advantage'!AJ8+'5C1AF_JCFA-Laf'!AJ8+'5C1W_Willow'!AJ8+'5C1Z_LincolnPrep'!AJ8+'5C1R_Iberville'!AJ8+'5C1N_Delta'!AJ8+'5C1S_LCColPrep'!AJ8+'5C1T_Northeast'!AJ8+'5C1U_AcadianaRen'!AJ8+'5C1I_LAKey'!AJ8+'5C1V_LafRen'!AJ8+'5C1O_Impact'!AJ8+'5C2_LAVCA'!AK8+'5C1H_Southwest'!AJ8+'5C1G_JSClark'!AJ8+'5C1Y_GEOPrep'!AJ8+'5C1AI_Harmony'!AJ8+'5C1AJ_Athlos'!AJ8+'5C1AG_Collegiate'!AJ8+'5C1M_GEOMidCity'!AJ8+'5C1AK_NxtGen'!AJ8+'5C1AL_RedRiver'!AJ8+'5C1AM_Williams'!AJ8+'5C1AN_StLandry'!AJ8</f>
        <v>0</v>
      </c>
      <c r="AL8" s="236">
        <f>'5C1B_DArbonne'!AK8+'5C1A_Madison'!AK8+'5C1C_IntlHigh'!AK8+'5C3_UnvView'!AL8+'5C1F_LCCharter'!AK8+'5C1E_LFNO'!AK8+'5C1D_NOMMA'!AK8+'5C1AE_NobleMinds'!AK8+'5C1J_JCFAEast'!AK8+'5C1Q_Advantage'!AK8+'5C1AF_JCFA-Laf'!AK8+'5C1W_Willow'!AK8+'5C1Z_LincolnPrep'!AK8+'5C1R_Iberville'!AK8+'5C1N_Delta'!AK8+'5C1S_LCColPrep'!AK8+'5C1T_Northeast'!AK8+'5C1U_AcadianaRen'!AK8+'5C1I_LAKey'!AK8+'5C1V_LafRen'!AK8+'5C1O_Impact'!AK8+'5C2_LAVCA'!AL8+'5C1H_Southwest'!AK8+'5C1G_JSClark'!AK8+'5C1Y_GEOPrep'!AK8+'5C1AI_Harmony'!AK8+'5C1AJ_Athlos'!AK8+'5C1AG_Collegiate'!AK8+'5C1M_GEOMidCity'!AK8+'5C1AK_NxtGen'!AK8+'5C1AL_RedRiver'!AK8+'5C1AM_Williams'!AK8+'5C1AN_StLandry'!AK8</f>
        <v>0</v>
      </c>
      <c r="AM8" s="234">
        <f>'5C1B_DArbonne'!AL8+'5C1A_Madison'!AL8+'5C1C_IntlHigh'!AL8+'5C3_UnvView'!AM8+'5C1F_LCCharter'!AL8+'5C1E_LFNO'!AL8+'5C1D_NOMMA'!AL8+'5C1AE_NobleMinds'!AL8+'5C1J_JCFAEast'!AL8+'5C1Q_Advantage'!AL8+'5C1AF_JCFA-Laf'!AL8+'5C1W_Willow'!AL8+'5C1Z_LincolnPrep'!AL8+'5C1R_Iberville'!AL8+'5C1N_Delta'!AL8+'5C1S_LCColPrep'!AL8+'5C1T_Northeast'!AL8+'5C1U_AcadianaRen'!AL8+'5C1I_LAKey'!AL8+'5C1V_LafRen'!AL8+'5C1O_Impact'!AL8+'5C2_LAVCA'!AM8+'5C1H_Southwest'!AL8+'5C1G_JSClark'!AL8+'5C1Y_GEOPrep'!AL8+'5C1AI_Harmony'!AL8+'5C1AJ_Athlos'!AL8+'5C1AG_Collegiate'!AL8+'5C1M_GEOMidCity'!AL8+'5C1AK_NxtGen'!AL8+'5C1AL_RedRiver'!AL8+'5C1AM_Williams'!AL8+'5C1AN_StLandry'!AL8</f>
        <v>104471</v>
      </c>
      <c r="AN8" s="237">
        <f>'5C1B_DArbonne'!AM8+'5C1A_Madison'!AM8+'5C1C_IntlHigh'!AM8+'5C3_UnvView'!AN8+'5C1F_LCCharter'!AM8+'5C1E_LFNO'!AM8+'5C1D_NOMMA'!AM8+'5C1AE_NobleMinds'!AM8+'5C1J_JCFAEast'!AM8+'5C1Q_Advantage'!AM8+'5C1AF_JCFA-Laf'!AM8+'5C1W_Willow'!AM8+'5C1Z_LincolnPrep'!AM8+'5C1R_Iberville'!AM8+'5C1N_Delta'!AM8+'5C1S_LCColPrep'!AM8+'5C1T_Northeast'!AM8+'5C1U_AcadianaRen'!AM8+'5C1I_LAKey'!AM8+'5C1V_LafRen'!AM8+'5C1O_Impact'!AM8+'5C2_LAVCA'!AN8+'5C1H_Southwest'!AM8+'5C1G_JSClark'!AM8+'5C1Y_GEOPrep'!AM8+'5C1AI_Harmony'!AM8+'5C1AJ_Athlos'!AM8+'5C1AG_Collegiate'!AM8+'5C1M_GEOMidCity'!AM8+'5C1AK_NxtGen'!AM8+'5C1AL_RedRiver'!AM8+'5C1AM_Williams'!AM8+'5C1AN_StLandry'!AM8</f>
        <v>-252</v>
      </c>
      <c r="AO8" s="234">
        <f>'5C1B_DArbonne'!AN8+'5C1A_Madison'!AN8+'5C1C_IntlHigh'!AN8+'5C3_UnvView'!AO8+'5C1F_LCCharter'!AN8+'5C1E_LFNO'!AN8+'5C1D_NOMMA'!AN8+'5C1AE_NobleMinds'!AN8+'5C1J_JCFAEast'!AN8+'5C1Q_Advantage'!AN8+'5C1AF_JCFA-Laf'!AN8+'5C1W_Willow'!AN8+'5C1Z_LincolnPrep'!AN8+'5C1R_Iberville'!AN8+'5C1N_Delta'!AN8+'5C1S_LCColPrep'!AN8+'5C1T_Northeast'!AN8+'5C1U_AcadianaRen'!AN8+'5C1I_LAKey'!AN8+'5C1V_LafRen'!AN8+'5C1O_Impact'!AN8+'5C2_LAVCA'!AO8+'5C1H_Southwest'!AN8+'5C1G_JSClark'!AN8+'5C1Y_GEOPrep'!AN8+'5C1AI_Harmony'!AN8+'5C1AJ_Athlos'!AN8+'5C1AG_Collegiate'!AN8+'5C1M_GEOMidCity'!AN8+'5C1AK_NxtGen'!AN8+'5C1AL_RedRiver'!AN8+'5C1AM_Williams'!AN8+'5C1AN_StLandry'!AN8</f>
        <v>100364</v>
      </c>
      <c r="AP8" s="235">
        <f>'5C1B_DArbonne'!AO8+'5C1A_Madison'!AO8+'5C1C_IntlHigh'!AO8+'5C3_UnvView'!AP8+'5C1F_LCCharter'!AO8+'5C1E_LFNO'!AO8+'5C1D_NOMMA'!AO8+'5C1AE_NobleMinds'!AO8+'5C1J_JCFAEast'!AO8+'5C1Q_Advantage'!AO8+'5C1AF_JCFA-Laf'!AO8+'5C1W_Willow'!AO8+'5C1Z_LincolnPrep'!AO8+'5C1R_Iberville'!AO8+'5C1N_Delta'!AO8+'5C1S_LCColPrep'!AO8+'5C1T_Northeast'!AO8+'5C1U_AcadianaRen'!AO8+'5C1I_LAKey'!AO8+'5C1V_LafRen'!AO8+'5C1O_Impact'!AO8+'5C2_LAVCA'!AP8+'5C1H_Southwest'!AO8+'5C1G_JSClark'!AO8+'5C1Y_GEOPrep'!AO8+'5C1AI_Harmony'!AO8+'5C1AJ_Athlos'!AO8+'5C1AG_Collegiate'!AO8+'5C1M_GEOMidCity'!AO8+'5C1AK_NxtGen'!AO8+'5C1AL_RedRiver'!AO8+'5C1AM_Williams'!AO8+'5C1AN_StLandry'!AO8</f>
        <v>0</v>
      </c>
      <c r="AQ8" s="234">
        <f>'5C1B_DArbonne'!AP8+'5C1A_Madison'!AP8+'5C1C_IntlHigh'!AP8+'5C3_UnvView'!AQ8+'5C1F_LCCharter'!AP8+'5C1E_LFNO'!AP8+'5C1D_NOMMA'!AP8+'5C1AE_NobleMinds'!AP8+'5C1J_JCFAEast'!AP8+'5C1Q_Advantage'!AP8+'5C1AF_JCFA-Laf'!AP8+'5C1W_Willow'!AP8+'5C1Z_LincolnPrep'!AP8+'5C1R_Iberville'!AP8+'5C1N_Delta'!AP8+'5C1S_LCColPrep'!AP8+'5C1T_Northeast'!AP8+'5C1U_AcadianaRen'!AP8+'5C1I_LAKey'!AP8+'5C1V_LafRen'!AP8+'5C1O_Impact'!AP8+'5C2_LAVCA'!AQ8+'5C1H_Southwest'!AP8+'5C1G_JSClark'!AP8+'5C1Y_GEOPrep'!AP8+'5C1AI_Harmony'!AP8+'5C1AJ_Athlos'!AP8+'5C1AG_Collegiate'!AP8+'5C1M_GEOMidCity'!AP8+'5C1AK_NxtGen'!AP8+'5C1AL_RedRiver'!AP8+'5C1AM_Williams'!AP8+'5C1AN_StLandry'!AP8</f>
        <v>100364</v>
      </c>
      <c r="AR8" s="235">
        <f>'5C1B_DArbonne'!AQ8+'5C1A_Madison'!AQ8+'5C1C_IntlHigh'!AQ8+'5C3_UnvView'!AR8+'5C1F_LCCharter'!AQ8+'5C1E_LFNO'!AQ8+'5C1D_NOMMA'!AQ8+'5C1AE_NobleMinds'!AQ8+'5C1J_JCFAEast'!AQ8+'5C1Q_Advantage'!AQ8+'5C1AF_JCFA-Laf'!AQ8+'5C1W_Willow'!AQ8+'5C1Z_LincolnPrep'!AQ8+'5C1R_Iberville'!AQ8+'5C1N_Delta'!AQ8+'5C1S_LCColPrep'!AQ8+'5C1T_Northeast'!AQ8+'5C1U_AcadianaRen'!AQ8+'5C1I_LAKey'!AQ8+'5C1V_LafRen'!AQ8+'5C1O_Impact'!AQ8+'5C2_LAVCA'!AR8+'5C1H_Southwest'!AQ8+'5C1G_JSClark'!AQ8+'5C1Y_GEOPrep'!AQ8+'5C1AI_Harmony'!AQ8+'5C1AJ_Athlos'!AQ8+'5C1AG_Collegiate'!AQ8+'5C1M_GEOMidCity'!AQ8+'5C1AK_NxtGen'!AQ8+'5C1AL_RedRiver'!AQ8+'5C1AM_Williams'!AQ8+'5C1AN_StLandry'!AQ8</f>
        <v>0</v>
      </c>
      <c r="AS8" s="235">
        <f>'5C1B_DArbonne'!AR8+'5C1A_Madison'!AR8+'5C1C_IntlHigh'!AR8+'5C3_UnvView'!AS8+'5C1F_LCCharter'!AR8+'5C1E_LFNO'!AR8+'5C1D_NOMMA'!AR8+'5C1AE_NobleMinds'!AR8+'5C1J_JCFAEast'!AR8+'5C1Q_Advantage'!AR8+'5C1AF_JCFA-Laf'!AR8+'5C1W_Willow'!AR8+'5C1Z_LincolnPrep'!AR8+'5C1R_Iberville'!AR8+'5C1N_Delta'!AR8+'5C1S_LCColPrep'!AR8+'5C1T_Northeast'!AR8+'5C1U_AcadianaRen'!AR8+'5C1I_LAKey'!AR8+'5C1V_LafRen'!AR8+'5C1O_Impact'!AR8+'5C2_LAVCA'!AS8+'5C1H_Southwest'!AR8+'5C1G_JSClark'!AR8+'5C1Y_GEOPrep'!AR8+'5C1AI_Harmony'!AR8+'5C1AJ_Athlos'!AR8+'5C1AG_Collegiate'!AR8+'5C1M_GEOMidCity'!AR8+'5C1AK_NxtGen'!AR8+'5C1AL_RedRiver'!AR8+'5C1AM_Williams'!AR8+'5C1AN_StLandry'!AR8</f>
        <v>100364</v>
      </c>
      <c r="AT8" s="234">
        <f>'5C1B_DArbonne'!AS8+'5C1A_Madison'!AS8+'5C1C_IntlHigh'!AS8+'5C3_UnvView'!AT8+'5C1F_LCCharter'!AS8+'5C1E_LFNO'!AS8+'5C1D_NOMMA'!AS8+'5C1AE_NobleMinds'!AS8+'5C1J_JCFAEast'!AS8+'5C1Q_Advantage'!AS8+'5C1AF_JCFA-Laf'!AS8+'5C1W_Willow'!AS8+'5C1Z_LincolnPrep'!AS8+'5C1R_Iberville'!AS8+'5C1N_Delta'!AS8+'5C1S_LCColPrep'!AS8+'5C1T_Northeast'!AS8+'5C1U_AcadianaRen'!AS8+'5C1I_LAKey'!AS8+'5C1V_LafRen'!AS8+'5C1O_Impact'!AS8+'5C2_LAVCA'!AT8+'5C1H_Southwest'!AS8+'5C1G_JSClark'!AS8+'5C1Y_GEOPrep'!AS8+'5C1AI_Harmony'!AS8+'5C1AJ_Athlos'!AS8+'5C1AG_Collegiate'!AS8+'5C1M_GEOMidCity'!AS8+'5C1AK_NxtGen'!AS8+'5C1AL_RedRiver'!AS8+'5C1AM_Williams'!AS8+'5C1AN_StLandry'!AS8</f>
        <v>8684</v>
      </c>
      <c r="AU8" s="806">
        <f t="shared" ref="AU8:AU71" si="2">AA8+AQ8</f>
        <v>280687</v>
      </c>
      <c r="AV8" s="807">
        <f t="shared" ref="AV8:AV71" si="3">AD8+AT8</f>
        <v>23711</v>
      </c>
      <c r="AW8" s="227">
        <f>'5C1B_DArbonne'!AV8+'5C1A_Madison'!AV8+'5C1C_IntlHigh'!AV8+'5C3_UnvView'!AW8+'5C1F_LCCharter'!AV8+'5C1E_LFNO'!AV8+'5C1D_NOMMA'!AV8+'5C1AE_NobleMinds'!AV8+'5C1J_JCFAEast'!AV8+'5C1Q_Advantage'!AV8+'5C1AF_JCFA-Laf'!AV8+'5C1W_Willow'!AV8+'5C1Z_LincolnPrep'!AV8+'5C1R_Iberville'!AV8+'5C1N_Delta'!AV8+'5C1S_LCColPrep'!AV8+'5C1T_Northeast'!AV8+'5C1U_AcadianaRen'!AV8+'5C1I_LAKey'!AV8+'5C1V_LafRen'!AV8+'5C1O_Impact'!AV8+'5C2_LAVCA'!AW8+'5C1H_Southwest'!AV8+'5C1G_JSClark'!AV8+'5C1Y_GEOPrep'!AV8+'5C1AI_Harmony'!AV8+'5C1AJ_Athlos'!AV8+'5C1AG_Collegiate'!AV8+'5C1M_GEOMidCity'!AV8+'5C1AK_NxtGen'!AV8+'5C1AL_RedRiver'!AV8+'5C1AM_Williams'!AV8+'5C1AN_StLandry'!AV8</f>
        <v>262</v>
      </c>
      <c r="AX8" s="227"/>
      <c r="AY8" s="227">
        <f t="shared" ref="AY8:AY71" si="4">AW8-AX8</f>
        <v>262</v>
      </c>
    </row>
    <row r="9" spans="1:51" ht="16.149999999999999" customHeight="1" x14ac:dyDescent="0.2">
      <c r="A9" s="424">
        <v>3</v>
      </c>
      <c r="B9" s="224" t="s">
        <v>7</v>
      </c>
      <c r="C9" s="225">
        <f>'5C1B_DArbonne'!C9+'5C1A_Madison'!C9+'5C1C_IntlHigh'!C9+'5C3_UnvView'!C9+'5C1F_LCCharter'!C9+'5C1E_LFNO'!C9+'5C1D_NOMMA'!C9+'5C1AE_NobleMinds'!C9+'5C1J_JCFAEast'!C9+'5C1Q_Advantage'!C9+'5C1AF_JCFA-Laf'!C9+'5C1W_Willow'!C9+'5C1Z_LincolnPrep'!C9+'5C1R_Iberville'!C9+'5C1N_Delta'!C9+'5C1S_LCColPrep'!C9+'5C1T_Northeast'!C9+'5C1U_AcadianaRen'!C9+'5C1I_LAKey'!C9+'5C1V_LafRen'!C9+'5C1O_Impact'!C9+'5C2_LAVCA'!C9+'5C1H_Southwest'!C9+'5C1G_JSClark'!C9+'5C1Y_GEOPrep'!C9+'5C1AI_Harmony'!C9+'5C1AJ_Athlos'!C9+'5C1AG_Collegiate'!C9+'5C1M_GEOMidCity'!C9+'5C1AK_NxtGen'!C9+'5C1AL_RedRiver'!C9+'5C1AM_Williams'!C9+'5C1AN_StLandry'!C9</f>
        <v>142</v>
      </c>
      <c r="D9" s="226">
        <f>'9_Per Pupil Summary'!H8</f>
        <v>4034.373837806394</v>
      </c>
      <c r="E9" s="227">
        <f>'5C1B_DArbonne'!E9+'5C1A_Madison'!E9+'5C1C_IntlHigh'!E9+'5C3_UnvView'!E9+'5C1F_LCCharter'!E9+'5C1E_LFNO'!E9+'5C1D_NOMMA'!E9+'5C1AE_NobleMinds'!E9+'5C1J_JCFAEast'!E9+'5C1Q_Advantage'!E9+'5C1AF_JCFA-Laf'!E9+'5C1W_Willow'!E9+'5C1Z_LincolnPrep'!E9+'5C1R_Iberville'!E9+'5C1N_Delta'!E9+'5C1S_LCColPrep'!E9+'5C1T_Northeast'!E9+'5C1U_AcadianaRen'!E9+'5C1I_LAKey'!E9+'5C1V_LafRen'!E9+'5C1O_Impact'!E9+'5C2_LAVCA'!E9+'5C1H_Southwest'!E9+'5C1G_JSClark'!E9+'5C1Y_GEOPrep'!E9+'5C1AI_Harmony'!E9+'5C1AJ_Athlos'!E9+'5C1AG_Collegiate'!E9+'5C1M_GEOMidCity'!E9+'5C1AK_NxtGen'!E9+'5C1AL_RedRiver'!E9+'5C1AM_Williams'!E9+'5C1AN_StLandry'!E9</f>
        <v>515592.97647165717</v>
      </c>
      <c r="F9" s="228">
        <f>'5C1B_DArbonne'!F9+'5C1A_Madison'!F9+'5C1C_IntlHigh'!F9+'5C3_UnvView'!F9+'5C1F_LCCharter'!F9+'5C1E_LFNO'!F9+'5C1D_NOMMA'!F9+'5C1AE_NobleMinds'!F9+'5C1J_JCFAEast'!F9+'5C1Q_Advantage'!F9+'5C1AF_JCFA-Laf'!F9+'5C1W_Willow'!F9+'5C1Z_LincolnPrep'!F9+'5C1R_Iberville'!F9+'5C1N_Delta'!F9+'5C1S_LCColPrep'!F9+'5C1T_Northeast'!F9+'5C1U_AcadianaRen'!F9+'5C1I_LAKey'!F9+'5C1V_LafRen'!F9+'5C1O_Impact'!F9+'5C2_LAVCA'!F9+'5C1H_Southwest'!F9+'5C1G_JSClark'!F9+'5C1Y_GEOPrep'!F9+'5C1AI_Harmony'!F9+'5C1AJ_Athlos'!F9+'5C1AG_Collegiate'!F9+'5C1M_GEOMidCity'!F9+'5C1AK_NxtGen'!F9+'5C1AL_RedRiver'!F9+'5C1AM_Williams'!F9+'5C1AN_StLandry'!F9</f>
        <v>70</v>
      </c>
      <c r="G9" s="226">
        <f>'9_Per Pupil Summary'!I8</f>
        <v>566.24860637071026</v>
      </c>
      <c r="H9" s="227">
        <f>'5C1B_DArbonne'!H9+'5C1A_Madison'!H9+'5C1C_IntlHigh'!H9+'5C3_UnvView'!H9+'5C1F_LCCharter'!H9+'5C1E_LFNO'!H9+'5C1D_NOMMA'!H9+'5C1AE_NobleMinds'!H9+'5C1J_JCFAEast'!H9+'5C1Q_Advantage'!H9+'5C1AF_JCFA-Laf'!H9+'5C1W_Willow'!H9+'5C1Z_LincolnPrep'!H9+'5C1R_Iberville'!H9+'5C1N_Delta'!H9+'5C1S_LCColPrep'!H9+'5C1T_Northeast'!H9+'5C1U_AcadianaRen'!H9+'5C1I_LAKey'!H9+'5C1V_LafRen'!H9+'5C1O_Impact'!H9+'5C2_LAVCA'!H9+'5C1H_Southwest'!H9+'5C1G_JSClark'!H9+'5C1Y_GEOPrep'!H9+'5C1AI_Harmony'!H9+'5C1AJ_Athlos'!H9+'5C1AG_Collegiate'!H9+'5C1M_GEOMidCity'!H9+'5C1AK_NxtGen'!H9+'5C1AL_RedRiver'!H9+'5C1AM_Williams'!H9+'5C1AN_StLandry'!H9</f>
        <v>35673.662201354746</v>
      </c>
      <c r="I9" s="228">
        <f>'5C1B_DArbonne'!I9+'5C1A_Madison'!I9+'5C1C_IntlHigh'!I9+'5C3_UnvView'!I9+'5C1F_LCCharter'!I9+'5C1E_LFNO'!I9+'5C1D_NOMMA'!I9+'5C1AE_NobleMinds'!I9+'5C1J_JCFAEast'!I9+'5C1Q_Advantage'!I9+'5C1AF_JCFA-Laf'!I9+'5C1W_Willow'!I9+'5C1Z_LincolnPrep'!I9+'5C1R_Iberville'!I9+'5C1N_Delta'!I9+'5C1S_LCColPrep'!I9+'5C1T_Northeast'!I9+'5C1U_AcadianaRen'!I9+'5C1I_LAKey'!I9+'5C1V_LafRen'!I9+'5C1O_Impact'!I9+'5C2_LAVCA'!I9+'5C1H_Southwest'!I9+'5C1G_JSClark'!I9+'5C1Y_GEOPrep'!I9+'5C1AI_Harmony'!I9+'5C1AJ_Athlos'!I9+'5C1AG_Collegiate'!I9+'5C1M_GEOMidCity'!I9+'5C1AK_NxtGen'!I9+'5C1AL_RedRiver'!I9+'5C1AM_Williams'!I9+'5C1AN_StLandry'!I9</f>
        <v>48</v>
      </c>
      <c r="J9" s="226">
        <f>'9_Per Pupil Summary'!J8</f>
        <v>154.43143810110277</v>
      </c>
      <c r="K9" s="227">
        <f>'5C1B_DArbonne'!K9+'5C1A_Madison'!K9+'5C1C_IntlHigh'!K9+'5C3_UnvView'!K9+'5C1F_LCCharter'!K9+'5C1E_LFNO'!K9+'5C1D_NOMMA'!K9+'5C1AE_NobleMinds'!K9+'5C1J_JCFAEast'!K9+'5C1Q_Advantage'!K9+'5C1AF_JCFA-Laf'!K9+'5C1W_Willow'!K9+'5C1Z_LincolnPrep'!K9+'5C1R_Iberville'!K9+'5C1N_Delta'!K9+'5C1S_LCColPrep'!K9+'5C1T_Northeast'!K9+'5C1U_AcadianaRen'!K9+'5C1I_LAKey'!K9+'5C1V_LafRen'!K9+'5C1O_Impact'!K9+'5C2_LAVCA'!K9+'5C1H_Southwest'!K9+'5C1G_JSClark'!K9+'5C1Y_GEOPrep'!K9+'5C1AI_Harmony'!K9+'5C1AJ_Athlos'!K9+'5C1AG_Collegiate'!K9+'5C1M_GEOMidCity'!K9+'5C1AK_NxtGen'!K9+'5C1AL_RedRiver'!K9+'5C1AM_Williams'!K9+'5C1AN_StLandry'!K9</f>
        <v>6671.4381259676393</v>
      </c>
      <c r="L9" s="228">
        <f>'5C1B_DArbonne'!L9+'5C1A_Madison'!L9+'5C1C_IntlHigh'!L9+'5C3_UnvView'!L9+'5C1F_LCCharter'!L9+'5C1E_LFNO'!L9+'5C1D_NOMMA'!L9+'5C1AE_NobleMinds'!L9+'5C1J_JCFAEast'!L9+'5C1Q_Advantage'!L9+'5C1AF_JCFA-Laf'!L9+'5C1W_Willow'!L9+'5C1Z_LincolnPrep'!L9+'5C1R_Iberville'!L9+'5C1N_Delta'!L9+'5C1S_LCColPrep'!L9+'5C1T_Northeast'!L9+'5C1U_AcadianaRen'!L9+'5C1I_LAKey'!L9+'5C1V_LafRen'!L9+'5C1O_Impact'!L9+'5C2_LAVCA'!L9+'5C1H_Southwest'!L9+'5C1G_JSClark'!L9+'5C1Y_GEOPrep'!L9+'5C1AI_Harmony'!L9+'5C1AJ_Athlos'!L9+'5C1AG_Collegiate'!L9+'5C1M_GEOMidCity'!L9+'5C1AK_NxtGen'!L9+'5C1AL_RedRiver'!L9+'5C1AM_Williams'!L9+'5C1AN_StLandry'!L9</f>
        <v>11</v>
      </c>
      <c r="M9" s="226">
        <f>'9_Per Pupil Summary'!K8</f>
        <v>3860.7859525275703</v>
      </c>
      <c r="N9" s="227">
        <f>'5C1B_DArbonne'!N9+'5C1A_Madison'!N9+'5C1C_IntlHigh'!N9+'5C3_UnvView'!N9+'5C1F_LCCharter'!N9+'5C1E_LFNO'!N9+'5C1D_NOMMA'!N9+'5C1AE_NobleMinds'!N9+'5C1J_JCFAEast'!N9+'5C1Q_Advantage'!N9+'5C1AF_JCFA-Laf'!N9+'5C1W_Willow'!N9+'5C1Z_LincolnPrep'!N9+'5C1R_Iberville'!N9+'5C1N_Delta'!N9+'5C1S_LCColPrep'!N9+'5C1T_Northeast'!N9+'5C1U_AcadianaRen'!N9+'5C1I_LAKey'!N9+'5C1V_LafRen'!N9+'5C1O_Impact'!N9+'5C2_LAVCA'!N9+'5C1H_Southwest'!N9+'5C1G_JSClark'!N9+'5C1Y_GEOPrep'!N9+'5C1AI_Harmony'!N9+'5C1AJ_Athlos'!N9+'5C1AG_Collegiate'!N9+'5C1M_GEOMidCity'!N9+'5C1AK_NxtGen'!N9+'5C1AL_RedRiver'!N9+'5C1AM_Williams'!N9+'5C1AN_StLandry'!N9</f>
        <v>38221.780930022942</v>
      </c>
      <c r="O9" s="228">
        <f>'5C1B_DArbonne'!O9+'5C1A_Madison'!O9+'5C1C_IntlHigh'!O9+'5C3_UnvView'!O9+'5C1F_LCCharter'!O9+'5C1E_LFNO'!O9+'5C1D_NOMMA'!O9+'5C1AE_NobleMinds'!O9+'5C1J_JCFAEast'!O9+'5C1Q_Advantage'!O9+'5C1AF_JCFA-Laf'!O9+'5C1W_Willow'!O9+'5C1Z_LincolnPrep'!O9+'5C1R_Iberville'!O9+'5C1N_Delta'!O9+'5C1S_LCColPrep'!O9+'5C1T_Northeast'!O9+'5C1U_AcadianaRen'!O9+'5C1I_LAKey'!O9+'5C1V_LafRen'!O9+'5C1O_Impact'!O9+'5C2_LAVCA'!O9+'5C1H_Southwest'!O9+'5C1G_JSClark'!O9+'5C1Y_GEOPrep'!O9+'5C1AI_Harmony'!O9+'5C1AJ_Athlos'!O9+'5C1AG_Collegiate'!O9+'5C1M_GEOMidCity'!O9+'5C1AK_NxtGen'!O9+'5C1AL_RedRiver'!O9+'5C1AM_Williams'!O9+'5C1AN_StLandry'!O9</f>
        <v>2</v>
      </c>
      <c r="P9" s="226">
        <f>'9_Per Pupil Summary'!L8</f>
        <v>1544.3143810110278</v>
      </c>
      <c r="Q9" s="227">
        <f>'5C1B_DArbonne'!Q9+'5C1A_Madison'!Q9+'5C1C_IntlHigh'!Q9+'5C3_UnvView'!Q9+'5C1F_LCCharter'!Q9+'5C1E_LFNO'!Q9+'5C1D_NOMMA'!Q9+'5C1AE_NobleMinds'!Q9+'5C1J_JCFAEast'!Q9+'5C1Q_Advantage'!Q9+'5C1AF_JCFA-Laf'!Q9+'5C1W_Willow'!Q9+'5C1Z_LincolnPrep'!Q9+'5C1R_Iberville'!Q9+'5C1N_Delta'!Q9+'5C1S_LCColPrep'!Q9+'5C1T_Northeast'!Q9+'5C1U_AcadianaRen'!Q9+'5C1I_LAKey'!Q9+'5C1V_LafRen'!Q9+'5C1O_Impact'!Q9+'5C2_LAVCA'!Q9+'5C1H_Southwest'!Q9+'5C1G_JSClark'!Q9+'5C1Y_GEOPrep'!Q9+'5C1AI_Harmony'!Q9+'5C1AJ_Athlos'!Q9+'5C1AG_Collegiate'!Q9+'5C1M_GEOMidCity'!Q9+'5C1AK_NxtGen'!Q9+'5C1AL_RedRiver'!Q9+'5C1AM_Williams'!Q9+'5C1AN_StLandry'!Q9</f>
        <v>2779.7658858198502</v>
      </c>
      <c r="R9" s="229">
        <f>'5C1B_DArbonne'!R9+'5C1A_Madison'!R9+'5C1C_IntlHigh'!R9+'5C3_UnvView'!R9+'5C1F_LCCharter'!R9+'5C1E_LFNO'!R9+'5C1D_NOMMA'!R9+'5C1AE_NobleMinds'!R9+'5C1J_JCFAEast'!R9+'5C1Q_Advantage'!R9+'5C1AF_JCFA-Laf'!R9+'5C1W_Willow'!R9+'5C1Z_LincolnPrep'!R9+'5C1R_Iberville'!R9+'5C1N_Delta'!R9+'5C1S_LCColPrep'!R9+'5C1T_Northeast'!R9+'5C1U_AcadianaRen'!R9+'5C1I_LAKey'!R9+'5C1V_LafRen'!R9+'5C1O_Impact'!R9+'5C2_LAVCA'!R9+'5C1H_Southwest'!R9+'5C1G_JSClark'!R9+'5C1Y_GEOPrep'!R9+'5C1AI_Harmony'!R9+'5C1AJ_Athlos'!R9+'5C1AG_Collegiate'!R9+'5C1M_GEOMidCity'!R9+'5C1AK_NxtGen'!R9+'5C1AL_RedRiver'!R9+'5C1AM_Williams'!R9+'5C1AN_StLandry'!R9</f>
        <v>971867</v>
      </c>
      <c r="S9" s="889">
        <f>'5C3_UnvView'!S9+'5C2_LAVCA'!S9</f>
        <v>66549</v>
      </c>
      <c r="T9" s="226">
        <f>'5C1B_DArbonne'!S9+'5C1A_Madison'!S9+'5C1C_IntlHigh'!S9+'5C3_UnvView'!T9+'5C1F_LCCharter'!S9+'5C1E_LFNO'!S9+'5C1D_NOMMA'!S9+'5C1AE_NobleMinds'!S9+'5C1J_JCFAEast'!S9+'5C1Q_Advantage'!S9+'5C1AF_JCFA-Laf'!S9+'5C1W_Willow'!S9+'5C1Z_LincolnPrep'!S9+'5C1R_Iberville'!S9+'5C1N_Delta'!S9+'5C1S_LCColPrep'!S9+'5C1T_Northeast'!S9+'5C1U_AcadianaRen'!S9+'5C1I_LAKey'!S9+'5C1V_LafRen'!S9+'5C1O_Impact'!S9+'5C2_LAVCA'!T9+'5C1H_Southwest'!S9+'5C1G_JSClark'!S9+'5C1Y_GEOPrep'!S9+'5C1AI_Harmony'!S9+'5C1AJ_Athlos'!S9+'5C1AG_Collegiate'!S9+'5C1M_GEOMidCity'!S9+'5C1AK_NxtGen'!S9+'5C1AL_RedRiver'!S9+'5C1AM_Williams'!S9+'5C1AN_StLandry'!S9</f>
        <v>0</v>
      </c>
      <c r="U9" s="226">
        <f>'5C1B_DArbonne'!T9+'5C1A_Madison'!T9+'5C1C_IntlHigh'!T9+'5C3_UnvView'!U9+'5C1F_LCCharter'!T9+'5C1E_LFNO'!T9+'5C1D_NOMMA'!T9+'5C1AE_NobleMinds'!T9+'5C1J_JCFAEast'!T9+'5C1Q_Advantage'!T9+'5C1AF_JCFA-Laf'!T9+'5C1W_Willow'!T9+'5C1Z_LincolnPrep'!T9+'5C1R_Iberville'!T9+'5C1N_Delta'!T9+'5C1S_LCColPrep'!T9+'5C1T_Northeast'!T9+'5C1U_AcadianaRen'!T9+'5C1I_LAKey'!T9+'5C1V_LafRen'!T9+'5C1O_Impact'!T9+'5C2_LAVCA'!U9+'5C1H_Southwest'!T9+'5C1G_JSClark'!T9+'5C1Y_GEOPrep'!T9+'5C1AI_Harmony'!T9+'5C1AJ_Athlos'!T9+'5C1AG_Collegiate'!T9+'5C1M_GEOMidCity'!T9+'5C1AK_NxtGen'!T9+'5C1AL_RedRiver'!T9+'5C1AM_Williams'!T9+'5C1AN_StLandry'!T9</f>
        <v>0</v>
      </c>
      <c r="V9" s="230">
        <f>'5C1B_DArbonne'!U9+'5C1A_Madison'!U9+'5C1C_IntlHigh'!U9+'5C3_UnvView'!V9+'5C1F_LCCharter'!U9+'5C1E_LFNO'!U9+'5C1D_NOMMA'!U9+'5C1AE_NobleMinds'!U9+'5C1J_JCFAEast'!U9+'5C1Q_Advantage'!U9+'5C1AF_JCFA-Laf'!U9+'5C1W_Willow'!U9+'5C1Z_LincolnPrep'!U9+'5C1R_Iberville'!U9+'5C1N_Delta'!U9+'5C1S_LCColPrep'!U9+'5C1T_Northeast'!U9+'5C1U_AcadianaRen'!U9+'5C1I_LAKey'!U9+'5C1V_LafRen'!U9+'5C1O_Impact'!U9+'5C2_LAVCA'!V9+'5C1H_Southwest'!U9+'5C1G_JSClark'!U9+'5C1Y_GEOPrep'!U9+'5C1AI_Harmony'!U9+'5C1AJ_Athlos'!U9+'5C1AG_Collegiate'!U9+'5C1M_GEOMidCity'!U9+'5C1AK_NxtGen'!U9+'5C1AL_RedRiver'!U9+'5C1AM_Williams'!U9+'5C1AN_StLandry'!U9</f>
        <v>0</v>
      </c>
      <c r="W9" s="229">
        <f>'5C1B_DArbonne'!V9+'5C1A_Madison'!V9+'5C1C_IntlHigh'!V9+'5C3_UnvView'!W9+'5C1F_LCCharter'!V9+'5C1E_LFNO'!V9+'5C1D_NOMMA'!V9+'5C1AE_NobleMinds'!V9+'5C1J_JCFAEast'!V9+'5C1Q_Advantage'!V9+'5C1AF_JCFA-Laf'!V9+'5C1W_Willow'!V9+'5C1Z_LincolnPrep'!V9+'5C1R_Iberville'!V9+'5C1N_Delta'!V9+'5C1S_LCColPrep'!V9+'5C1T_Northeast'!V9+'5C1U_AcadianaRen'!V9+'5C1I_LAKey'!V9+'5C1V_LafRen'!V9+'5C1O_Impact'!V9+'5C2_LAVCA'!W9+'5C1H_Southwest'!V9+'5C1G_JSClark'!V9+'5C1Y_GEOPrep'!V9+'5C1AI_Harmony'!V9+'5C1AJ_Athlos'!V9+'5C1AG_Collegiate'!V9+'5C1M_GEOMidCity'!V9+'5C1AK_NxtGen'!V9+'5C1AL_RedRiver'!V9+'5C1AM_Williams'!V9+'5C1AN_StLandry'!V9</f>
        <v>598939</v>
      </c>
      <c r="X9" s="227">
        <f>'5C1B_DArbonne'!W9+'5C1A_Madison'!W9+'5C1C_IntlHigh'!W9+'5C3_UnvView'!X9+'5C1F_LCCharter'!W9+'5C1E_LFNO'!W9+'5C1D_NOMMA'!W9+'5C1AE_NobleMinds'!W9+'5C1J_JCFAEast'!W9+'5C1Q_Advantage'!W9+'5C1AF_JCFA-Laf'!W9+'5C1W_Willow'!W9+'5C1Z_LincolnPrep'!W9+'5C1R_Iberville'!W9+'5C1N_Delta'!W9+'5C1S_LCColPrep'!W9+'5C1T_Northeast'!W9+'5C1U_AcadianaRen'!W9+'5C1I_LAKey'!W9+'5C1V_LafRen'!W9+'5C1O_Impact'!W9+'5C2_LAVCA'!X9+'5C1H_Southwest'!W9+'5C1G_JSClark'!W9+'5C1Y_GEOPrep'!W9+'5C1AI_Harmony'!W9+'5C1AJ_Athlos'!W9+'5C1AG_Collegiate'!W9+'5C1M_GEOMidCity'!W9+'5C1AK_NxtGen'!W9+'5C1AL_RedRiver'!W9+'5C1AM_Williams'!W9+'5C1AN_StLandry'!W9</f>
        <v>-1498</v>
      </c>
      <c r="Y9" s="229">
        <f>'5C1B_DArbonne'!X9+'5C1A_Madison'!X9+'5C1C_IntlHigh'!X9+'5C3_UnvView'!Y9+'5C1F_LCCharter'!X9+'5C1E_LFNO'!X9+'5C1D_NOMMA'!X9+'5C1AE_NobleMinds'!X9+'5C1J_JCFAEast'!X9+'5C1Q_Advantage'!X9+'5C1AF_JCFA-Laf'!X9+'5C1W_Willow'!X9+'5C1Z_LincolnPrep'!X9+'5C1R_Iberville'!X9+'5C1N_Delta'!X9+'5C1S_LCColPrep'!X9+'5C1T_Northeast'!X9+'5C1U_AcadianaRen'!X9+'5C1I_LAKey'!X9+'5C1V_LafRen'!X9+'5C1O_Impact'!X9+'5C2_LAVCA'!Y9+'5C1H_Southwest'!X9+'5C1G_JSClark'!X9+'5C1Y_GEOPrep'!X9+'5C1AI_Harmony'!X9+'5C1AJ_Athlos'!X9+'5C1AG_Collegiate'!X9+'5C1M_GEOMidCity'!X9+'5C1AK_NxtGen'!X9+'5C1AL_RedRiver'!X9+'5C1AM_Williams'!X9+'5C1AN_StLandry'!X9</f>
        <v>597441</v>
      </c>
      <c r="Z9" s="226">
        <f>'5C1B_DArbonne'!Y9+'5C1A_Madison'!Y9+'5C1C_IntlHigh'!Y9+'5C3_UnvView'!Z9+'5C1F_LCCharter'!Y9+'5C1E_LFNO'!Y9+'5C1D_NOMMA'!Y9+'5C1AE_NobleMinds'!Y9+'5C1J_JCFAEast'!Y9+'5C1Q_Advantage'!Y9+'5C1AF_JCFA-Laf'!Y9+'5C1W_Willow'!Y9+'5C1Z_LincolnPrep'!Y9+'5C1R_Iberville'!Y9+'5C1N_Delta'!Y9+'5C1S_LCColPrep'!Y9+'5C1T_Northeast'!Y9+'5C1U_AcadianaRen'!Y9+'5C1I_LAKey'!Y9+'5C1V_LafRen'!Y9+'5C1O_Impact'!Y9+'5C2_LAVCA'!Z9+'5C1H_Southwest'!Y9+'5C1G_JSClark'!Y9+'5C1Y_GEOPrep'!Y9+'5C1AI_Harmony'!Y9+'5C1AJ_Athlos'!Y9+'5C1AG_Collegiate'!Y9+'5C1M_GEOMidCity'!Y9+'5C1AK_NxtGen'!Y9+'5C1AL_RedRiver'!Y9+'5C1AM_Williams'!Y9+'5C1AN_StLandry'!Y9</f>
        <v>0</v>
      </c>
      <c r="AA9" s="229">
        <f>'5C1B_DArbonne'!Z9+'5C1A_Madison'!Z9+'5C1C_IntlHigh'!Z9+'5C3_UnvView'!AA9+'5C1F_LCCharter'!Z9+'5C1E_LFNO'!Z9+'5C1D_NOMMA'!Z9+'5C1AE_NobleMinds'!Z9+'5C1J_JCFAEast'!Z9+'5C1Q_Advantage'!Z9+'5C1AF_JCFA-Laf'!Z9+'5C1W_Willow'!Z9+'5C1Z_LincolnPrep'!Z9+'5C1R_Iberville'!Z9+'5C1N_Delta'!Z9+'5C1S_LCColPrep'!Z9+'5C1T_Northeast'!Z9+'5C1U_AcadianaRen'!Z9+'5C1I_LAKey'!Z9+'5C1V_LafRen'!Z9+'5C1O_Impact'!Z9+'5C2_LAVCA'!AA9+'5C1H_Southwest'!Z9+'5C1G_JSClark'!Z9+'5C1Y_GEOPrep'!Z9+'5C1AI_Harmony'!Z9+'5C1AJ_Athlos'!Z9+'5C1AG_Collegiate'!Z9+'5C1M_GEOMidCity'!Z9+'5C1AK_NxtGen'!Z9+'5C1AL_RedRiver'!Z9+'5C1AM_Williams'!Z9+'5C1AN_StLandry'!Z9</f>
        <v>597441</v>
      </c>
      <c r="AB9" s="226">
        <f>'5C1B_DArbonne'!AA9+'5C1A_Madison'!AA9+'5C1C_IntlHigh'!AA9+'5C3_UnvView'!AB9+'5C1F_LCCharter'!AA9+'5C1E_LFNO'!AA9+'5C1D_NOMMA'!AA9+'5C1AE_NobleMinds'!AA9+'5C1J_JCFAEast'!AA9+'5C1Q_Advantage'!AA9+'5C1AF_JCFA-Laf'!AA9+'5C1W_Willow'!AA9+'5C1Z_LincolnPrep'!AA9+'5C1R_Iberville'!AA9+'5C1N_Delta'!AA9+'5C1S_LCColPrep'!AA9+'5C1T_Northeast'!AA9+'5C1U_AcadianaRen'!AA9+'5C1I_LAKey'!AA9+'5C1V_LafRen'!AA9+'5C1O_Impact'!AA9+'5C2_LAVCA'!AB9+'5C1H_Southwest'!AA9+'5C1G_JSClark'!AA9+'5C1Y_GEOPrep'!AA9+'5C1AI_Harmony'!AA9+'5C1AJ_Athlos'!AA9+'5C1AG_Collegiate'!AA9+'5C1M_GEOMidCity'!AA9+'5C1AK_NxtGen'!AA9+'5C1AL_RedRiver'!AA9+'5C1AM_Williams'!AA9+'5C1AN_StLandry'!AA9</f>
        <v>0</v>
      </c>
      <c r="AC9" s="226">
        <f>'5C1B_DArbonne'!AB9+'5C1A_Madison'!AB9+'5C1C_IntlHigh'!AB9+'5C3_UnvView'!AC9+'5C1F_LCCharter'!AB9+'5C1E_LFNO'!AB9+'5C1D_NOMMA'!AB9+'5C1AE_NobleMinds'!AB9+'5C1J_JCFAEast'!AB9+'5C1Q_Advantage'!AB9+'5C1AF_JCFA-Laf'!AB9+'5C1W_Willow'!AB9+'5C1Z_LincolnPrep'!AB9+'5C1R_Iberville'!AB9+'5C1N_Delta'!AB9+'5C1S_LCColPrep'!AB9+'5C1T_Northeast'!AB9+'5C1U_AcadianaRen'!AB9+'5C1I_LAKey'!AB9+'5C1V_LafRen'!AB9+'5C1O_Impact'!AB9+'5C2_LAVCA'!AC9+'5C1H_Southwest'!AB9+'5C1G_JSClark'!AB9+'5C1Y_GEOPrep'!AB9+'5C1AI_Harmony'!AB9+'5C1AJ_Athlos'!AB9+'5C1AG_Collegiate'!AB9+'5C1M_GEOMidCity'!AB9+'5C1AK_NxtGen'!AB9+'5C1AL_RedRiver'!AB9+'5C1AM_Williams'!AB9+'5C1AN_StLandry'!AB9</f>
        <v>597441</v>
      </c>
      <c r="AD9" s="229">
        <f>'5C1B_DArbonne'!AC9+'5C1A_Madison'!AC9+'5C1C_IntlHigh'!AC9+'5C3_UnvView'!AD9+'5C1F_LCCharter'!AC9+'5C1E_LFNO'!AC9+'5C1D_NOMMA'!AC9+'5C1AE_NobleMinds'!AC9+'5C1J_JCFAEast'!AC9+'5C1Q_Advantage'!AC9+'5C1AF_JCFA-Laf'!AC9+'5C1W_Willow'!AC9+'5C1Z_LincolnPrep'!AC9+'5C1R_Iberville'!AC9+'5C1N_Delta'!AC9+'5C1S_LCColPrep'!AC9+'5C1T_Northeast'!AC9+'5C1U_AcadianaRen'!AC9+'5C1I_LAKey'!AC9+'5C1V_LafRen'!AC9+'5C1O_Impact'!AC9+'5C2_LAVCA'!AD9+'5C1H_Southwest'!AC9+'5C1G_JSClark'!AC9+'5C1Y_GEOPrep'!AC9+'5C1AI_Harmony'!AC9+'5C1AJ_Athlos'!AC9+'5C1AG_Collegiate'!AC9+'5C1M_GEOMidCity'!AC9+'5C1AK_NxtGen'!AC9+'5C1AL_RedRiver'!AC9+'5C1AM_Williams'!AC9+'5C1AN_StLandry'!AC9</f>
        <v>49787</v>
      </c>
      <c r="AE9" s="232">
        <f>'5C1B_DArbonne'!AD9+'5C1A_Madison'!AD9+'5C1C_IntlHigh'!AD9+'5C3_UnvView'!AE9+'5C1F_LCCharter'!AD9+'5C1E_LFNO'!AD9+'5C1D_NOMMA'!AD9+'5C1AE_NobleMinds'!AD9+'5C1J_JCFAEast'!AD9+'5C1Q_Advantage'!AD9+'5C1AF_JCFA-Laf'!AD9+'5C1W_Willow'!AD9+'5C1Z_LincolnPrep'!AD9+'5C1R_Iberville'!AD9+'5C1N_Delta'!AD9+'5C1S_LCColPrep'!AD9+'5C1T_Northeast'!AD9+'5C1U_AcadianaRen'!AD9+'5C1I_LAKey'!AD9+'5C1V_LafRen'!AD9+'5C1O_Impact'!AD9+'5C2_LAVCA'!AE9+'5C1H_Southwest'!AD9+'5C1G_JSClark'!AD9+'5C1Y_GEOPrep'!AD9+'5C1AI_Harmony'!AD9+'5C1AJ_Athlos'!AD9+'5C1AG_Collegiate'!AD9+'5C1M_GEOMidCity'!AD9+'5C1AK_NxtGen'!AD9+'5C1AL_RedRiver'!AD9+'5C1AM_Williams'!AD9+'5C1AN_StLandry'!AD9</f>
        <v>597441</v>
      </c>
      <c r="AF9" s="233">
        <f>'9_Per Pupil Summary'!N8</f>
        <v>7463</v>
      </c>
      <c r="AG9" s="234">
        <f>'5C1B_DArbonne'!AF9+'5C1A_Madison'!AF9+'5C1C_IntlHigh'!AF9+'5C3_UnvView'!AG9+'5C1F_LCCharter'!AF9+'5C1E_LFNO'!AF9+'5C1D_NOMMA'!AF9+'5C1AE_NobleMinds'!AF9+'5C1J_JCFAEast'!AF9+'5C1Q_Advantage'!AF9+'5C1AF_JCFA-Laf'!AF9+'5C1W_Willow'!AF9+'5C1Z_LincolnPrep'!AF9+'5C1R_Iberville'!AF9+'5C1N_Delta'!AF9+'5C1S_LCColPrep'!AF9+'5C1T_Northeast'!AF9+'5C1U_AcadianaRen'!AF9+'5C1I_LAKey'!AF9+'5C1V_LafRen'!AF9+'5C1O_Impact'!AF9+'5C2_LAVCA'!AG9+'5C1H_Southwest'!AF9+'5C1G_JSClark'!AF9+'5C1Y_GEOPrep'!AF9+'5C1AI_Harmony'!AF9+'5C1AJ_Athlos'!AF9+'5C1AG_Collegiate'!AF9+'5C1M_GEOMidCity'!AF9+'5C1AK_NxtGen'!AF9+'5C1AL_RedRiver'!AF9+'5C1AM_Williams'!AF9+'5C1AN_StLandry'!AF9</f>
        <v>953771</v>
      </c>
      <c r="AH9" s="225">
        <f>'5C1B_DArbonne'!AG9+'5C1A_Madison'!AG9+'5C1C_IntlHigh'!AG9+'5C3_UnvView'!AH9+'5C1F_LCCharter'!AG9+'5C1E_LFNO'!AG9+'5C1D_NOMMA'!AG9+'5C1AE_NobleMinds'!AG9+'5C1J_JCFAEast'!AG9+'5C1Q_Advantage'!AG9+'5C1AF_JCFA-Laf'!AG9+'5C1W_Willow'!AG9+'5C1Z_LincolnPrep'!AG9+'5C1R_Iberville'!AG9+'5C1N_Delta'!AG9+'5C1S_LCColPrep'!AG9+'5C1T_Northeast'!AG9+'5C1U_AcadianaRen'!AG9+'5C1I_LAKey'!AG9+'5C1V_LafRen'!AG9+'5C1O_Impact'!AG9+'5C2_LAVCA'!AH9+'5C1H_Southwest'!AG9+'5C1G_JSClark'!AG9+'5C1Y_GEOPrep'!AG9+'5C1AI_Harmony'!AG9+'5C1AJ_Athlos'!AG9+'5C1AG_Collegiate'!AG9+'5C1M_GEOMidCity'!AG9+'5C1AK_NxtGen'!AG9+'5C1AL_RedRiver'!AG9+'5C1AM_Williams'!AG9+'5C1AN_StLandry'!AG9</f>
        <v>0</v>
      </c>
      <c r="AI9" s="233">
        <f>'5C1B_DArbonne'!AH9+'5C1A_Madison'!AH9+'5C1C_IntlHigh'!AH9+'5C3_UnvView'!AI9+'5C1F_LCCharter'!AH9+'5C1E_LFNO'!AH9+'5C1D_NOMMA'!AH9+'5C1AE_NobleMinds'!AH9+'5C1J_JCFAEast'!AH9+'5C1Q_Advantage'!AH9+'5C1AF_JCFA-Laf'!AH9+'5C1W_Willow'!AH9+'5C1Z_LincolnPrep'!AH9+'5C1R_Iberville'!AH9+'5C1N_Delta'!AH9+'5C1S_LCColPrep'!AH9+'5C1T_Northeast'!AH9+'5C1U_AcadianaRen'!AH9+'5C1I_LAKey'!AH9+'5C1V_LafRen'!AH9+'5C1O_Impact'!AH9+'5C2_LAVCA'!AI9+'5C1H_Southwest'!AH9+'5C1G_JSClark'!AH9+'5C1Y_GEOPrep'!AH9+'5C1AI_Harmony'!AH9+'5C1AJ_Athlos'!AH9+'5C1AG_Collegiate'!AH9+'5C1M_GEOMidCity'!AH9+'5C1AK_NxtGen'!AH9+'5C1AL_RedRiver'!AH9+'5C1AM_Williams'!AH9+'5C1AN_StLandry'!AH9</f>
        <v>0</v>
      </c>
      <c r="AJ9" s="225">
        <f>'5C1B_DArbonne'!AI9+'5C1A_Madison'!AI9+'5C1C_IntlHigh'!AI9+'5C3_UnvView'!AJ9+'5C1F_LCCharter'!AI9+'5C1E_LFNO'!AI9+'5C1D_NOMMA'!AI9+'5C1AE_NobleMinds'!AI9+'5C1J_JCFAEast'!AI9+'5C1Q_Advantage'!AI9+'5C1AF_JCFA-Laf'!AI9+'5C1W_Willow'!AI9+'5C1Z_LincolnPrep'!AI9+'5C1R_Iberville'!AI9+'5C1N_Delta'!AI9+'5C1S_LCColPrep'!AI9+'5C1T_Northeast'!AI9+'5C1U_AcadianaRen'!AI9+'5C1I_LAKey'!AI9+'5C1V_LafRen'!AI9+'5C1O_Impact'!AI9+'5C2_LAVCA'!AJ9+'5C1H_Southwest'!AI9+'5C1G_JSClark'!AI9+'5C1Y_GEOPrep'!AI9+'5C1AI_Harmony'!AI9+'5C1AJ_Athlos'!AI9+'5C1AG_Collegiate'!AI9+'5C1M_GEOMidCity'!AI9+'5C1AK_NxtGen'!AI9+'5C1AL_RedRiver'!AI9+'5C1AM_Williams'!AI9+'5C1AN_StLandry'!AI9</f>
        <v>0</v>
      </c>
      <c r="AK9" s="235">
        <f>'5C1B_DArbonne'!AJ9+'5C1A_Madison'!AJ9+'5C1C_IntlHigh'!AJ9+'5C3_UnvView'!AK9+'5C1F_LCCharter'!AJ9+'5C1E_LFNO'!AJ9+'5C1D_NOMMA'!AJ9+'5C1AE_NobleMinds'!AJ9+'5C1J_JCFAEast'!AJ9+'5C1Q_Advantage'!AJ9+'5C1AF_JCFA-Laf'!AJ9+'5C1W_Willow'!AJ9+'5C1Z_LincolnPrep'!AJ9+'5C1R_Iberville'!AJ9+'5C1N_Delta'!AJ9+'5C1S_LCColPrep'!AJ9+'5C1T_Northeast'!AJ9+'5C1U_AcadianaRen'!AJ9+'5C1I_LAKey'!AJ9+'5C1V_LafRen'!AJ9+'5C1O_Impact'!AJ9+'5C2_LAVCA'!AK9+'5C1H_Southwest'!AJ9+'5C1G_JSClark'!AJ9+'5C1Y_GEOPrep'!AJ9+'5C1AI_Harmony'!AJ9+'5C1AJ_Athlos'!AJ9+'5C1AG_Collegiate'!AJ9+'5C1M_GEOMidCity'!AJ9+'5C1AK_NxtGen'!AJ9+'5C1AL_RedRiver'!AJ9+'5C1AM_Williams'!AJ9+'5C1AN_StLandry'!AJ9</f>
        <v>0</v>
      </c>
      <c r="AL9" s="236">
        <f>'5C1B_DArbonne'!AK9+'5C1A_Madison'!AK9+'5C1C_IntlHigh'!AK9+'5C3_UnvView'!AL9+'5C1F_LCCharter'!AK9+'5C1E_LFNO'!AK9+'5C1D_NOMMA'!AK9+'5C1AE_NobleMinds'!AK9+'5C1J_JCFAEast'!AK9+'5C1Q_Advantage'!AK9+'5C1AF_JCFA-Laf'!AK9+'5C1W_Willow'!AK9+'5C1Z_LincolnPrep'!AK9+'5C1R_Iberville'!AK9+'5C1N_Delta'!AK9+'5C1S_LCColPrep'!AK9+'5C1T_Northeast'!AK9+'5C1U_AcadianaRen'!AK9+'5C1I_LAKey'!AK9+'5C1V_LafRen'!AK9+'5C1O_Impact'!AK9+'5C2_LAVCA'!AL9+'5C1H_Southwest'!AK9+'5C1G_JSClark'!AK9+'5C1Y_GEOPrep'!AK9+'5C1AI_Harmony'!AK9+'5C1AJ_Athlos'!AK9+'5C1AG_Collegiate'!AK9+'5C1M_GEOMidCity'!AK9+'5C1AK_NxtGen'!AK9+'5C1AL_RedRiver'!AK9+'5C1AM_Williams'!AK9+'5C1AN_StLandry'!AK9</f>
        <v>0</v>
      </c>
      <c r="AM9" s="234">
        <f>'5C1B_DArbonne'!AL9+'5C1A_Madison'!AL9+'5C1C_IntlHigh'!AL9+'5C3_UnvView'!AM9+'5C1F_LCCharter'!AL9+'5C1E_LFNO'!AL9+'5C1D_NOMMA'!AL9+'5C1AE_NobleMinds'!AL9+'5C1J_JCFAEast'!AL9+'5C1Q_Advantage'!AL9+'5C1AF_JCFA-Laf'!AL9+'5C1W_Willow'!AL9+'5C1Z_LincolnPrep'!AL9+'5C1R_Iberville'!AL9+'5C1N_Delta'!AL9+'5C1S_LCColPrep'!AL9+'5C1T_Northeast'!AL9+'5C1U_AcadianaRen'!AL9+'5C1I_LAKey'!AL9+'5C1V_LafRen'!AL9+'5C1O_Impact'!AL9+'5C2_LAVCA'!AM9+'5C1H_Southwest'!AL9+'5C1G_JSClark'!AL9+'5C1Y_GEOPrep'!AL9+'5C1AI_Harmony'!AL9+'5C1AJ_Athlos'!AL9+'5C1AG_Collegiate'!AL9+'5C1M_GEOMidCity'!AL9+'5C1AK_NxtGen'!AL9+'5C1AL_RedRiver'!AL9+'5C1AM_Williams'!AL9+'5C1AN_StLandry'!AL9</f>
        <v>1506033</v>
      </c>
      <c r="AN9" s="237">
        <f>'5C1B_DArbonne'!AM9+'5C1A_Madison'!AM9+'5C1C_IntlHigh'!AM9+'5C3_UnvView'!AN9+'5C1F_LCCharter'!AM9+'5C1E_LFNO'!AM9+'5C1D_NOMMA'!AM9+'5C1AE_NobleMinds'!AM9+'5C1J_JCFAEast'!AM9+'5C1Q_Advantage'!AM9+'5C1AF_JCFA-Laf'!AM9+'5C1W_Willow'!AM9+'5C1Z_LincolnPrep'!AM9+'5C1R_Iberville'!AM9+'5C1N_Delta'!AM9+'5C1S_LCColPrep'!AM9+'5C1T_Northeast'!AM9+'5C1U_AcadianaRen'!AM9+'5C1I_LAKey'!AM9+'5C1V_LafRen'!AM9+'5C1O_Impact'!AM9+'5C2_LAVCA'!AN9+'5C1H_Southwest'!AM9+'5C1G_JSClark'!AM9+'5C1Y_GEOPrep'!AM9+'5C1AI_Harmony'!AM9+'5C1AJ_Athlos'!AM9+'5C1AG_Collegiate'!AM9+'5C1M_GEOMidCity'!AM9+'5C1AK_NxtGen'!AM9+'5C1AL_RedRiver'!AM9+'5C1AM_Williams'!AM9+'5C1AN_StLandry'!AM9</f>
        <v>-2385</v>
      </c>
      <c r="AO9" s="234">
        <f>'5C1B_DArbonne'!AN9+'5C1A_Madison'!AN9+'5C1C_IntlHigh'!AN9+'5C3_UnvView'!AO9+'5C1F_LCCharter'!AN9+'5C1E_LFNO'!AN9+'5C1D_NOMMA'!AN9+'5C1AE_NobleMinds'!AN9+'5C1J_JCFAEast'!AN9+'5C1Q_Advantage'!AN9+'5C1AF_JCFA-Laf'!AN9+'5C1W_Willow'!AN9+'5C1Z_LincolnPrep'!AN9+'5C1R_Iberville'!AN9+'5C1N_Delta'!AN9+'5C1S_LCColPrep'!AN9+'5C1T_Northeast'!AN9+'5C1U_AcadianaRen'!AN9+'5C1I_LAKey'!AN9+'5C1V_LafRen'!AN9+'5C1O_Impact'!AN9+'5C2_LAVCA'!AO9+'5C1H_Southwest'!AN9+'5C1G_JSClark'!AN9+'5C1Y_GEOPrep'!AN9+'5C1AI_Harmony'!AN9+'5C1AJ_Athlos'!AN9+'5C1AG_Collegiate'!AN9+'5C1M_GEOMidCity'!AN9+'5C1AK_NxtGen'!AN9+'5C1AL_RedRiver'!AN9+'5C1AM_Williams'!AN9+'5C1AN_StLandry'!AN9</f>
        <v>951386</v>
      </c>
      <c r="AP9" s="235">
        <f>'5C1B_DArbonne'!AO9+'5C1A_Madison'!AO9+'5C1C_IntlHigh'!AO9+'5C3_UnvView'!AP9+'5C1F_LCCharter'!AO9+'5C1E_LFNO'!AO9+'5C1D_NOMMA'!AO9+'5C1AE_NobleMinds'!AO9+'5C1J_JCFAEast'!AO9+'5C1Q_Advantage'!AO9+'5C1AF_JCFA-Laf'!AO9+'5C1W_Willow'!AO9+'5C1Z_LincolnPrep'!AO9+'5C1R_Iberville'!AO9+'5C1N_Delta'!AO9+'5C1S_LCColPrep'!AO9+'5C1T_Northeast'!AO9+'5C1U_AcadianaRen'!AO9+'5C1I_LAKey'!AO9+'5C1V_LafRen'!AO9+'5C1O_Impact'!AO9+'5C2_LAVCA'!AP9+'5C1H_Southwest'!AO9+'5C1G_JSClark'!AO9+'5C1Y_GEOPrep'!AO9+'5C1AI_Harmony'!AO9+'5C1AJ_Athlos'!AO9+'5C1AG_Collegiate'!AO9+'5C1M_GEOMidCity'!AO9+'5C1AK_NxtGen'!AO9+'5C1AL_RedRiver'!AO9+'5C1AM_Williams'!AO9+'5C1AN_StLandry'!AO9</f>
        <v>0</v>
      </c>
      <c r="AQ9" s="234">
        <f>'5C1B_DArbonne'!AP9+'5C1A_Madison'!AP9+'5C1C_IntlHigh'!AP9+'5C3_UnvView'!AQ9+'5C1F_LCCharter'!AP9+'5C1E_LFNO'!AP9+'5C1D_NOMMA'!AP9+'5C1AE_NobleMinds'!AP9+'5C1J_JCFAEast'!AP9+'5C1Q_Advantage'!AP9+'5C1AF_JCFA-Laf'!AP9+'5C1W_Willow'!AP9+'5C1Z_LincolnPrep'!AP9+'5C1R_Iberville'!AP9+'5C1N_Delta'!AP9+'5C1S_LCColPrep'!AP9+'5C1T_Northeast'!AP9+'5C1U_AcadianaRen'!AP9+'5C1I_LAKey'!AP9+'5C1V_LafRen'!AP9+'5C1O_Impact'!AP9+'5C2_LAVCA'!AQ9+'5C1H_Southwest'!AP9+'5C1G_JSClark'!AP9+'5C1Y_GEOPrep'!AP9+'5C1AI_Harmony'!AP9+'5C1AJ_Athlos'!AP9+'5C1AG_Collegiate'!AP9+'5C1M_GEOMidCity'!AP9+'5C1AK_NxtGen'!AP9+'5C1AL_RedRiver'!AP9+'5C1AM_Williams'!AP9+'5C1AN_StLandry'!AP9</f>
        <v>951386</v>
      </c>
      <c r="AR9" s="235">
        <f>'5C1B_DArbonne'!AQ9+'5C1A_Madison'!AQ9+'5C1C_IntlHigh'!AQ9+'5C3_UnvView'!AR9+'5C1F_LCCharter'!AQ9+'5C1E_LFNO'!AQ9+'5C1D_NOMMA'!AQ9+'5C1AE_NobleMinds'!AQ9+'5C1J_JCFAEast'!AQ9+'5C1Q_Advantage'!AQ9+'5C1AF_JCFA-Laf'!AQ9+'5C1W_Willow'!AQ9+'5C1Z_LincolnPrep'!AQ9+'5C1R_Iberville'!AQ9+'5C1N_Delta'!AQ9+'5C1S_LCColPrep'!AQ9+'5C1T_Northeast'!AQ9+'5C1U_AcadianaRen'!AQ9+'5C1I_LAKey'!AQ9+'5C1V_LafRen'!AQ9+'5C1O_Impact'!AQ9+'5C2_LAVCA'!AR9+'5C1H_Southwest'!AQ9+'5C1G_JSClark'!AQ9+'5C1Y_GEOPrep'!AQ9+'5C1AI_Harmony'!AQ9+'5C1AJ_Athlos'!AQ9+'5C1AG_Collegiate'!AQ9+'5C1M_GEOMidCity'!AQ9+'5C1AK_NxtGen'!AQ9+'5C1AL_RedRiver'!AQ9+'5C1AM_Williams'!AQ9+'5C1AN_StLandry'!AQ9</f>
        <v>0</v>
      </c>
      <c r="AS9" s="235">
        <f>'5C1B_DArbonne'!AR9+'5C1A_Madison'!AR9+'5C1C_IntlHigh'!AR9+'5C3_UnvView'!AS9+'5C1F_LCCharter'!AR9+'5C1E_LFNO'!AR9+'5C1D_NOMMA'!AR9+'5C1AE_NobleMinds'!AR9+'5C1J_JCFAEast'!AR9+'5C1Q_Advantage'!AR9+'5C1AF_JCFA-Laf'!AR9+'5C1W_Willow'!AR9+'5C1Z_LincolnPrep'!AR9+'5C1R_Iberville'!AR9+'5C1N_Delta'!AR9+'5C1S_LCColPrep'!AR9+'5C1T_Northeast'!AR9+'5C1U_AcadianaRen'!AR9+'5C1I_LAKey'!AR9+'5C1V_LafRen'!AR9+'5C1O_Impact'!AR9+'5C2_LAVCA'!AS9+'5C1H_Southwest'!AR9+'5C1G_JSClark'!AR9+'5C1Y_GEOPrep'!AR9+'5C1AI_Harmony'!AR9+'5C1AJ_Athlos'!AR9+'5C1AG_Collegiate'!AR9+'5C1M_GEOMidCity'!AR9+'5C1AK_NxtGen'!AR9+'5C1AL_RedRiver'!AR9+'5C1AM_Williams'!AR9+'5C1AN_StLandry'!AR9</f>
        <v>951386</v>
      </c>
      <c r="AT9" s="234">
        <f>'5C1B_DArbonne'!AS9+'5C1A_Madison'!AS9+'5C1C_IntlHigh'!AS9+'5C3_UnvView'!AT9+'5C1F_LCCharter'!AS9+'5C1E_LFNO'!AS9+'5C1D_NOMMA'!AS9+'5C1AE_NobleMinds'!AS9+'5C1J_JCFAEast'!AS9+'5C1Q_Advantage'!AS9+'5C1AF_JCFA-Laf'!AS9+'5C1W_Willow'!AS9+'5C1Z_LincolnPrep'!AS9+'5C1R_Iberville'!AS9+'5C1N_Delta'!AS9+'5C1S_LCColPrep'!AS9+'5C1T_Northeast'!AS9+'5C1U_AcadianaRen'!AS9+'5C1I_LAKey'!AS9+'5C1V_LafRen'!AS9+'5C1O_Impact'!AS9+'5C2_LAVCA'!AT9+'5C1H_Southwest'!AS9+'5C1G_JSClark'!AS9+'5C1Y_GEOPrep'!AS9+'5C1AI_Harmony'!AS9+'5C1AJ_Athlos'!AS9+'5C1AG_Collegiate'!AS9+'5C1M_GEOMidCity'!AS9+'5C1AK_NxtGen'!AS9+'5C1AL_RedRiver'!AS9+'5C1AM_Williams'!AS9+'5C1AN_StLandry'!AS9</f>
        <v>125189</v>
      </c>
      <c r="AU9" s="806">
        <f t="shared" si="2"/>
        <v>1548827</v>
      </c>
      <c r="AV9" s="807">
        <f t="shared" si="3"/>
        <v>174976</v>
      </c>
      <c r="AW9" s="227">
        <f>'5C1B_DArbonne'!AV9+'5C1A_Madison'!AV9+'5C1C_IntlHigh'!AV9+'5C3_UnvView'!AW9+'5C1F_LCCharter'!AV9+'5C1E_LFNO'!AV9+'5C1D_NOMMA'!AV9+'5C1AE_NobleMinds'!AV9+'5C1J_JCFAEast'!AV9+'5C1Q_Advantage'!AV9+'5C1AF_JCFA-Laf'!AV9+'5C1W_Willow'!AV9+'5C1Z_LincolnPrep'!AV9+'5C1R_Iberville'!AV9+'5C1N_Delta'!AV9+'5C1S_LCColPrep'!AV9+'5C1T_Northeast'!AV9+'5C1U_AcadianaRen'!AV9+'5C1I_LAKey'!AV9+'5C1V_LafRen'!AV9+'5C1O_Impact'!AV9+'5C2_LAVCA'!AW9+'5C1H_Southwest'!AV9+'5C1G_JSClark'!AV9+'5C1Y_GEOPrep'!AV9+'5C1AI_Harmony'!AV9+'5C1AJ_Athlos'!AV9+'5C1AG_Collegiate'!AV9+'5C1M_GEOMidCity'!AV9+'5C1AK_NxtGen'!AV9+'5C1AL_RedRiver'!AV9+'5C1AM_Williams'!AV9+'5C1AN_StLandry'!AV9</f>
        <v>3766</v>
      </c>
      <c r="AX9" s="227"/>
      <c r="AY9" s="227">
        <f t="shared" si="4"/>
        <v>3766</v>
      </c>
    </row>
    <row r="10" spans="1:51" ht="16.149999999999999" customHeight="1" x14ac:dyDescent="0.2">
      <c r="A10" s="424">
        <v>4</v>
      </c>
      <c r="B10" s="224" t="s">
        <v>8</v>
      </c>
      <c r="C10" s="225">
        <f>'5C1B_DArbonne'!C10+'5C1A_Madison'!C10+'5C1C_IntlHigh'!C10+'5C3_UnvView'!C10+'5C1F_LCCharter'!C10+'5C1E_LFNO'!C10+'5C1D_NOMMA'!C10+'5C1AE_NobleMinds'!C10+'5C1J_JCFAEast'!C10+'5C1Q_Advantage'!C10+'5C1AF_JCFA-Laf'!C10+'5C1W_Willow'!C10+'5C1Z_LincolnPrep'!C10+'5C1R_Iberville'!C10+'5C1N_Delta'!C10+'5C1S_LCColPrep'!C10+'5C1T_Northeast'!C10+'5C1U_AcadianaRen'!C10+'5C1I_LAKey'!C10+'5C1V_LafRen'!C10+'5C1O_Impact'!C10+'5C2_LAVCA'!C10+'5C1H_Southwest'!C10+'5C1G_JSClark'!C10+'5C1Y_GEOPrep'!C10+'5C1AI_Harmony'!C10+'5C1AJ_Athlos'!C10+'5C1AG_Collegiate'!C10+'5C1M_GEOMidCity'!C10+'5C1AK_NxtGen'!C10+'5C1AL_RedRiver'!C10+'5C1AM_Williams'!C10+'5C1AN_StLandry'!C10</f>
        <v>31</v>
      </c>
      <c r="D10" s="226">
        <f>'9_Per Pupil Summary'!H9</f>
        <v>5033.5863788684737</v>
      </c>
      <c r="E10" s="227">
        <f>'5C1B_DArbonne'!E10+'5C1A_Madison'!E10+'5C1C_IntlHigh'!E10+'5C3_UnvView'!E10+'5C1F_LCCharter'!E10+'5C1E_LFNO'!E10+'5C1D_NOMMA'!E10+'5C1AE_NobleMinds'!E10+'5C1J_JCFAEast'!E10+'5C1Q_Advantage'!E10+'5C1AF_JCFA-Laf'!E10+'5C1W_Willow'!E10+'5C1Z_LincolnPrep'!E10+'5C1R_Iberville'!E10+'5C1N_Delta'!E10+'5C1S_LCColPrep'!E10+'5C1T_Northeast'!E10+'5C1U_AcadianaRen'!E10+'5C1I_LAKey'!E10+'5C1V_LafRen'!E10+'5C1O_Impact'!E10+'5C2_LAVCA'!E10+'5C1H_Southwest'!E10+'5C1G_JSClark'!E10+'5C1Y_GEOPrep'!E10+'5C1AI_Harmony'!E10+'5C1AJ_Athlos'!E10+'5C1AG_Collegiate'!E10+'5C1M_GEOMidCity'!E10+'5C1AK_NxtGen'!E10+'5C1AL_RedRiver'!E10+'5C1AM_Williams'!E10+'5C1AN_StLandry'!E10</f>
        <v>140437.05997043042</v>
      </c>
      <c r="F10" s="228">
        <f>'5C1B_DArbonne'!F10+'5C1A_Madison'!F10+'5C1C_IntlHigh'!F10+'5C3_UnvView'!F10+'5C1F_LCCharter'!F10+'5C1E_LFNO'!F10+'5C1D_NOMMA'!F10+'5C1AE_NobleMinds'!F10+'5C1J_JCFAEast'!F10+'5C1Q_Advantage'!F10+'5C1AF_JCFA-Laf'!F10+'5C1W_Willow'!F10+'5C1Z_LincolnPrep'!F10+'5C1R_Iberville'!F10+'5C1N_Delta'!F10+'5C1S_LCColPrep'!F10+'5C1T_Northeast'!F10+'5C1U_AcadianaRen'!F10+'5C1I_LAKey'!F10+'5C1V_LafRen'!F10+'5C1O_Impact'!F10+'5C2_LAVCA'!F10+'5C1H_Southwest'!F10+'5C1G_JSClark'!F10+'5C1Y_GEOPrep'!F10+'5C1AI_Harmony'!F10+'5C1AJ_Athlos'!F10+'5C1AG_Collegiate'!F10+'5C1M_GEOMidCity'!F10+'5C1AK_NxtGen'!F10+'5C1AL_RedRiver'!F10+'5C1AM_Williams'!F10+'5C1AN_StLandry'!F10</f>
        <v>24</v>
      </c>
      <c r="G10" s="226">
        <f>'9_Per Pupil Summary'!I9</f>
        <v>667.95299122557947</v>
      </c>
      <c r="H10" s="227">
        <f>'5C1B_DArbonne'!H10+'5C1A_Madison'!H10+'5C1C_IntlHigh'!H10+'5C3_UnvView'!H10+'5C1F_LCCharter'!H10+'5C1E_LFNO'!H10+'5C1D_NOMMA'!H10+'5C1AE_NobleMinds'!H10+'5C1J_JCFAEast'!H10+'5C1Q_Advantage'!H10+'5C1AF_JCFA-Laf'!H10+'5C1W_Willow'!H10+'5C1Z_LincolnPrep'!H10+'5C1R_Iberville'!H10+'5C1N_Delta'!H10+'5C1S_LCColPrep'!H10+'5C1T_Northeast'!H10+'5C1U_AcadianaRen'!H10+'5C1I_LAKey'!H10+'5C1V_LafRen'!H10+'5C1O_Impact'!H10+'5C2_LAVCA'!H10+'5C1H_Southwest'!H10+'5C1G_JSClark'!H10+'5C1Y_GEOPrep'!H10+'5C1AI_Harmony'!H10+'5C1AJ_Athlos'!H10+'5C1AG_Collegiate'!H10+'5C1M_GEOMidCity'!H10+'5C1AK_NxtGen'!H10+'5C1AL_RedRiver'!H10+'5C1AM_Williams'!H10+'5C1AN_StLandry'!H10</f>
        <v>14427.784610472516</v>
      </c>
      <c r="I10" s="228">
        <f>'5C1B_DArbonne'!I10+'5C1A_Madison'!I10+'5C1C_IntlHigh'!I10+'5C3_UnvView'!I10+'5C1F_LCCharter'!I10+'5C1E_LFNO'!I10+'5C1D_NOMMA'!I10+'5C1AE_NobleMinds'!I10+'5C1J_JCFAEast'!I10+'5C1Q_Advantage'!I10+'5C1AF_JCFA-Laf'!I10+'5C1W_Willow'!I10+'5C1Z_LincolnPrep'!I10+'5C1R_Iberville'!I10+'5C1N_Delta'!I10+'5C1S_LCColPrep'!I10+'5C1T_Northeast'!I10+'5C1U_AcadianaRen'!I10+'5C1I_LAKey'!I10+'5C1V_LafRen'!I10+'5C1O_Impact'!I10+'5C2_LAVCA'!I10+'5C1H_Southwest'!I10+'5C1G_JSClark'!I10+'5C1Y_GEOPrep'!I10+'5C1AI_Harmony'!I10+'5C1AJ_Athlos'!I10+'5C1AG_Collegiate'!I10+'5C1M_GEOMidCity'!I10+'5C1AK_NxtGen'!I10+'5C1AL_RedRiver'!I10+'5C1AM_Williams'!I10+'5C1AN_StLandry'!I10</f>
        <v>23</v>
      </c>
      <c r="J10" s="226">
        <f>'9_Per Pupil Summary'!J9</f>
        <v>182.16899760697621</v>
      </c>
      <c r="K10" s="227">
        <f>'5C1B_DArbonne'!K10+'5C1A_Madison'!K10+'5C1C_IntlHigh'!K10+'5C3_UnvView'!K10+'5C1F_LCCharter'!K10+'5C1E_LFNO'!K10+'5C1D_NOMMA'!K10+'5C1AE_NobleMinds'!K10+'5C1J_JCFAEast'!K10+'5C1Q_Advantage'!K10+'5C1AF_JCFA-Laf'!K10+'5C1W_Willow'!K10+'5C1Z_LincolnPrep'!K10+'5C1R_Iberville'!K10+'5C1N_Delta'!K10+'5C1S_LCColPrep'!K10+'5C1T_Northeast'!K10+'5C1U_AcadianaRen'!K10+'5C1I_LAKey'!K10+'5C1V_LafRen'!K10+'5C1O_Impact'!K10+'5C2_LAVCA'!K10+'5C1H_Southwest'!K10+'5C1G_JSClark'!K10+'5C1Y_GEOPrep'!K10+'5C1AI_Harmony'!K10+'5C1AJ_Athlos'!K10+'5C1AG_Collegiate'!K10+'5C1M_GEOMidCity'!K10+'5C1AK_NxtGen'!K10+'5C1AL_RedRiver'!K10+'5C1AM_Williams'!K10+'5C1AN_StLandry'!K10</f>
        <v>3770.8982504644073</v>
      </c>
      <c r="L10" s="228">
        <f>'5C1B_DArbonne'!L10+'5C1A_Madison'!L10+'5C1C_IntlHigh'!L10+'5C3_UnvView'!L10+'5C1F_LCCharter'!L10+'5C1E_LFNO'!L10+'5C1D_NOMMA'!L10+'5C1AE_NobleMinds'!L10+'5C1J_JCFAEast'!L10+'5C1Q_Advantage'!L10+'5C1AF_JCFA-Laf'!L10+'5C1W_Willow'!L10+'5C1Z_LincolnPrep'!L10+'5C1R_Iberville'!L10+'5C1N_Delta'!L10+'5C1S_LCColPrep'!L10+'5C1T_Northeast'!L10+'5C1U_AcadianaRen'!L10+'5C1I_LAKey'!L10+'5C1V_LafRen'!L10+'5C1O_Impact'!L10+'5C2_LAVCA'!L10+'5C1H_Southwest'!L10+'5C1G_JSClark'!L10+'5C1Y_GEOPrep'!L10+'5C1AI_Harmony'!L10+'5C1AJ_Athlos'!L10+'5C1AG_Collegiate'!L10+'5C1M_GEOMidCity'!L10+'5C1AK_NxtGen'!L10+'5C1AL_RedRiver'!L10+'5C1AM_Williams'!L10+'5C1AN_StLandry'!L10</f>
        <v>2</v>
      </c>
      <c r="M10" s="226">
        <f>'9_Per Pupil Summary'!K9</f>
        <v>4554.2249401744057</v>
      </c>
      <c r="N10" s="227">
        <f>'5C1B_DArbonne'!N10+'5C1A_Madison'!N10+'5C1C_IntlHigh'!N10+'5C3_UnvView'!N10+'5C1F_LCCharter'!N10+'5C1E_LFNO'!N10+'5C1D_NOMMA'!N10+'5C1AE_NobleMinds'!N10+'5C1J_JCFAEast'!N10+'5C1Q_Advantage'!N10+'5C1AF_JCFA-Laf'!N10+'5C1W_Willow'!N10+'5C1Z_LincolnPrep'!N10+'5C1R_Iberville'!N10+'5C1N_Delta'!N10+'5C1S_LCColPrep'!N10+'5C1T_Northeast'!N10+'5C1U_AcadianaRen'!N10+'5C1I_LAKey'!N10+'5C1V_LafRen'!N10+'5C1O_Impact'!N10+'5C2_LAVCA'!N10+'5C1H_Southwest'!N10+'5C1G_JSClark'!N10+'5C1Y_GEOPrep'!N10+'5C1AI_Harmony'!N10+'5C1AJ_Athlos'!N10+'5C1AG_Collegiate'!N10+'5C1M_GEOMidCity'!N10+'5C1AK_NxtGen'!N10+'5C1AL_RedRiver'!N10+'5C1AM_Williams'!N10+'5C1AN_StLandry'!N10</f>
        <v>8197.6048923139297</v>
      </c>
      <c r="O10" s="228">
        <f>'5C1B_DArbonne'!O10+'5C1A_Madison'!O10+'5C1C_IntlHigh'!O10+'5C3_UnvView'!O10+'5C1F_LCCharter'!O10+'5C1E_LFNO'!O10+'5C1D_NOMMA'!O10+'5C1AE_NobleMinds'!O10+'5C1J_JCFAEast'!O10+'5C1Q_Advantage'!O10+'5C1AF_JCFA-Laf'!O10+'5C1W_Willow'!O10+'5C1Z_LincolnPrep'!O10+'5C1R_Iberville'!O10+'5C1N_Delta'!O10+'5C1S_LCColPrep'!O10+'5C1T_Northeast'!O10+'5C1U_AcadianaRen'!O10+'5C1I_LAKey'!O10+'5C1V_LafRen'!O10+'5C1O_Impact'!O10+'5C2_LAVCA'!O10+'5C1H_Southwest'!O10+'5C1G_JSClark'!O10+'5C1Y_GEOPrep'!O10+'5C1AI_Harmony'!O10+'5C1AJ_Athlos'!O10+'5C1AG_Collegiate'!O10+'5C1M_GEOMidCity'!O10+'5C1AK_NxtGen'!O10+'5C1AL_RedRiver'!O10+'5C1AM_Williams'!O10+'5C1AN_StLandry'!O10</f>
        <v>2</v>
      </c>
      <c r="P10" s="226">
        <f>'9_Per Pupil Summary'!L9</f>
        <v>1821.689976069762</v>
      </c>
      <c r="Q10" s="227">
        <f>'5C1B_DArbonne'!Q10+'5C1A_Madison'!Q10+'5C1C_IntlHigh'!Q10+'5C3_UnvView'!Q10+'5C1F_LCCharter'!Q10+'5C1E_LFNO'!Q10+'5C1D_NOMMA'!Q10+'5C1AE_NobleMinds'!Q10+'5C1J_JCFAEast'!Q10+'5C1Q_Advantage'!Q10+'5C1AF_JCFA-Laf'!Q10+'5C1W_Willow'!Q10+'5C1Z_LincolnPrep'!Q10+'5C1R_Iberville'!Q10+'5C1N_Delta'!Q10+'5C1S_LCColPrep'!Q10+'5C1T_Northeast'!Q10+'5C1U_AcadianaRen'!Q10+'5C1I_LAKey'!Q10+'5C1V_LafRen'!Q10+'5C1O_Impact'!Q10+'5C2_LAVCA'!Q10+'5C1H_Southwest'!Q10+'5C1G_JSClark'!Q10+'5C1Y_GEOPrep'!Q10+'5C1AI_Harmony'!Q10+'5C1AJ_Athlos'!Q10+'5C1AG_Collegiate'!Q10+'5C1M_GEOMidCity'!Q10+'5C1AK_NxtGen'!Q10+'5C1AL_RedRiver'!Q10+'5C1AM_Williams'!Q10+'5C1AN_StLandry'!Q10</f>
        <v>3279.0419569255719</v>
      </c>
      <c r="R10" s="229">
        <f>'5C1B_DArbonne'!R10+'5C1A_Madison'!R10+'5C1C_IntlHigh'!R10+'5C3_UnvView'!R10+'5C1F_LCCharter'!R10+'5C1E_LFNO'!R10+'5C1D_NOMMA'!R10+'5C1AE_NobleMinds'!R10+'5C1J_JCFAEast'!R10+'5C1Q_Advantage'!R10+'5C1AF_JCFA-Laf'!R10+'5C1W_Willow'!R10+'5C1Z_LincolnPrep'!R10+'5C1R_Iberville'!R10+'5C1N_Delta'!R10+'5C1S_LCColPrep'!R10+'5C1T_Northeast'!R10+'5C1U_AcadianaRen'!R10+'5C1I_LAKey'!R10+'5C1V_LafRen'!R10+'5C1O_Impact'!R10+'5C2_LAVCA'!R10+'5C1H_Southwest'!R10+'5C1G_JSClark'!R10+'5C1Y_GEOPrep'!R10+'5C1AI_Harmony'!R10+'5C1AJ_Athlos'!R10+'5C1AG_Collegiate'!R10+'5C1M_GEOMidCity'!R10+'5C1AK_NxtGen'!R10+'5C1AL_RedRiver'!R10+'5C1AM_Williams'!R10+'5C1AN_StLandry'!R10</f>
        <v>263031</v>
      </c>
      <c r="S10" s="889">
        <f>'5C3_UnvView'!S10+'5C2_LAVCA'!S10</f>
        <v>18901</v>
      </c>
      <c r="T10" s="226">
        <f>'5C1B_DArbonne'!S10+'5C1A_Madison'!S10+'5C1C_IntlHigh'!S10+'5C3_UnvView'!T10+'5C1F_LCCharter'!S10+'5C1E_LFNO'!S10+'5C1D_NOMMA'!S10+'5C1AE_NobleMinds'!S10+'5C1J_JCFAEast'!S10+'5C1Q_Advantage'!S10+'5C1AF_JCFA-Laf'!S10+'5C1W_Willow'!S10+'5C1Z_LincolnPrep'!S10+'5C1R_Iberville'!S10+'5C1N_Delta'!S10+'5C1S_LCColPrep'!S10+'5C1T_Northeast'!S10+'5C1U_AcadianaRen'!S10+'5C1I_LAKey'!S10+'5C1V_LafRen'!S10+'5C1O_Impact'!S10+'5C2_LAVCA'!T10+'5C1H_Southwest'!S10+'5C1G_JSClark'!S10+'5C1Y_GEOPrep'!S10+'5C1AI_Harmony'!S10+'5C1AJ_Athlos'!S10+'5C1AG_Collegiate'!S10+'5C1M_GEOMidCity'!S10+'5C1AK_NxtGen'!S10+'5C1AL_RedRiver'!S10+'5C1AM_Williams'!S10+'5C1AN_StLandry'!S10</f>
        <v>0</v>
      </c>
      <c r="U10" s="226">
        <f>'5C1B_DArbonne'!T10+'5C1A_Madison'!T10+'5C1C_IntlHigh'!T10+'5C3_UnvView'!U10+'5C1F_LCCharter'!T10+'5C1E_LFNO'!T10+'5C1D_NOMMA'!T10+'5C1AE_NobleMinds'!T10+'5C1J_JCFAEast'!T10+'5C1Q_Advantage'!T10+'5C1AF_JCFA-Laf'!T10+'5C1W_Willow'!T10+'5C1Z_LincolnPrep'!T10+'5C1R_Iberville'!T10+'5C1N_Delta'!T10+'5C1S_LCColPrep'!T10+'5C1T_Northeast'!T10+'5C1U_AcadianaRen'!T10+'5C1I_LAKey'!T10+'5C1V_LafRen'!T10+'5C1O_Impact'!T10+'5C2_LAVCA'!U10+'5C1H_Southwest'!T10+'5C1G_JSClark'!T10+'5C1Y_GEOPrep'!T10+'5C1AI_Harmony'!T10+'5C1AJ_Athlos'!T10+'5C1AG_Collegiate'!T10+'5C1M_GEOMidCity'!T10+'5C1AK_NxtGen'!T10+'5C1AL_RedRiver'!T10+'5C1AM_Williams'!T10+'5C1AN_StLandry'!T10</f>
        <v>0</v>
      </c>
      <c r="V10" s="230">
        <f>'5C1B_DArbonne'!U10+'5C1A_Madison'!U10+'5C1C_IntlHigh'!U10+'5C3_UnvView'!V10+'5C1F_LCCharter'!U10+'5C1E_LFNO'!U10+'5C1D_NOMMA'!U10+'5C1AE_NobleMinds'!U10+'5C1J_JCFAEast'!U10+'5C1Q_Advantage'!U10+'5C1AF_JCFA-Laf'!U10+'5C1W_Willow'!U10+'5C1Z_LincolnPrep'!U10+'5C1R_Iberville'!U10+'5C1N_Delta'!U10+'5C1S_LCColPrep'!U10+'5C1T_Northeast'!U10+'5C1U_AcadianaRen'!U10+'5C1I_LAKey'!U10+'5C1V_LafRen'!U10+'5C1O_Impact'!U10+'5C2_LAVCA'!V10+'5C1H_Southwest'!U10+'5C1G_JSClark'!U10+'5C1Y_GEOPrep'!U10+'5C1AI_Harmony'!U10+'5C1AJ_Athlos'!U10+'5C1AG_Collegiate'!U10+'5C1M_GEOMidCity'!U10+'5C1AK_NxtGen'!U10+'5C1AL_RedRiver'!U10+'5C1AM_Williams'!U10+'5C1AN_StLandry'!U10</f>
        <v>0</v>
      </c>
      <c r="W10" s="229">
        <f>'5C1B_DArbonne'!V10+'5C1A_Madison'!V10+'5C1C_IntlHigh'!V10+'5C3_UnvView'!W10+'5C1F_LCCharter'!V10+'5C1E_LFNO'!V10+'5C1D_NOMMA'!V10+'5C1AE_NobleMinds'!V10+'5C1J_JCFAEast'!V10+'5C1Q_Advantage'!V10+'5C1AF_JCFA-Laf'!V10+'5C1W_Willow'!V10+'5C1Z_LincolnPrep'!V10+'5C1R_Iberville'!V10+'5C1N_Delta'!V10+'5C1S_LCColPrep'!V10+'5C1T_Northeast'!V10+'5C1U_AcadianaRen'!V10+'5C1I_LAKey'!V10+'5C1V_LafRen'!V10+'5C1O_Impact'!V10+'5C2_LAVCA'!W10+'5C1H_Southwest'!V10+'5C1G_JSClark'!V10+'5C1Y_GEOPrep'!V10+'5C1AI_Harmony'!V10+'5C1AJ_Athlos'!V10+'5C1AG_Collegiate'!V10+'5C1M_GEOMidCity'!V10+'5C1AK_NxtGen'!V10+'5C1AL_RedRiver'!V10+'5C1AM_Williams'!V10+'5C1AN_StLandry'!V10</f>
        <v>170112</v>
      </c>
      <c r="X10" s="227">
        <f>'5C1B_DArbonne'!W10+'5C1A_Madison'!W10+'5C1C_IntlHigh'!W10+'5C3_UnvView'!X10+'5C1F_LCCharter'!W10+'5C1E_LFNO'!W10+'5C1D_NOMMA'!W10+'5C1AE_NobleMinds'!W10+'5C1J_JCFAEast'!W10+'5C1Q_Advantage'!W10+'5C1AF_JCFA-Laf'!W10+'5C1W_Willow'!W10+'5C1Z_LincolnPrep'!W10+'5C1R_Iberville'!W10+'5C1N_Delta'!W10+'5C1S_LCColPrep'!W10+'5C1T_Northeast'!W10+'5C1U_AcadianaRen'!W10+'5C1I_LAKey'!W10+'5C1V_LafRen'!W10+'5C1O_Impact'!W10+'5C2_LAVCA'!X10+'5C1H_Southwest'!W10+'5C1G_JSClark'!W10+'5C1Y_GEOPrep'!W10+'5C1AI_Harmony'!W10+'5C1AJ_Athlos'!W10+'5C1AG_Collegiate'!W10+'5C1M_GEOMidCity'!W10+'5C1AK_NxtGen'!W10+'5C1AL_RedRiver'!W10+'5C1AM_Williams'!W10+'5C1AN_StLandry'!W10</f>
        <v>-425</v>
      </c>
      <c r="Y10" s="229">
        <f>'5C1B_DArbonne'!X10+'5C1A_Madison'!X10+'5C1C_IntlHigh'!X10+'5C3_UnvView'!Y10+'5C1F_LCCharter'!X10+'5C1E_LFNO'!X10+'5C1D_NOMMA'!X10+'5C1AE_NobleMinds'!X10+'5C1J_JCFAEast'!X10+'5C1Q_Advantage'!X10+'5C1AF_JCFA-Laf'!X10+'5C1W_Willow'!X10+'5C1Z_LincolnPrep'!X10+'5C1R_Iberville'!X10+'5C1N_Delta'!X10+'5C1S_LCColPrep'!X10+'5C1T_Northeast'!X10+'5C1U_AcadianaRen'!X10+'5C1I_LAKey'!X10+'5C1V_LafRen'!X10+'5C1O_Impact'!X10+'5C2_LAVCA'!Y10+'5C1H_Southwest'!X10+'5C1G_JSClark'!X10+'5C1Y_GEOPrep'!X10+'5C1AI_Harmony'!X10+'5C1AJ_Athlos'!X10+'5C1AG_Collegiate'!X10+'5C1M_GEOMidCity'!X10+'5C1AK_NxtGen'!X10+'5C1AL_RedRiver'!X10+'5C1AM_Williams'!X10+'5C1AN_StLandry'!X10</f>
        <v>169687</v>
      </c>
      <c r="Z10" s="226">
        <f>'5C1B_DArbonne'!Y10+'5C1A_Madison'!Y10+'5C1C_IntlHigh'!Y10+'5C3_UnvView'!Z10+'5C1F_LCCharter'!Y10+'5C1E_LFNO'!Y10+'5C1D_NOMMA'!Y10+'5C1AE_NobleMinds'!Y10+'5C1J_JCFAEast'!Y10+'5C1Q_Advantage'!Y10+'5C1AF_JCFA-Laf'!Y10+'5C1W_Willow'!Y10+'5C1Z_LincolnPrep'!Y10+'5C1R_Iberville'!Y10+'5C1N_Delta'!Y10+'5C1S_LCColPrep'!Y10+'5C1T_Northeast'!Y10+'5C1U_AcadianaRen'!Y10+'5C1I_LAKey'!Y10+'5C1V_LafRen'!Y10+'5C1O_Impact'!Y10+'5C2_LAVCA'!Z10+'5C1H_Southwest'!Y10+'5C1G_JSClark'!Y10+'5C1Y_GEOPrep'!Y10+'5C1AI_Harmony'!Y10+'5C1AJ_Athlos'!Y10+'5C1AG_Collegiate'!Y10+'5C1M_GEOMidCity'!Y10+'5C1AK_NxtGen'!Y10+'5C1AL_RedRiver'!Y10+'5C1AM_Williams'!Y10+'5C1AN_StLandry'!Y10</f>
        <v>0</v>
      </c>
      <c r="AA10" s="229">
        <f>'5C1B_DArbonne'!Z10+'5C1A_Madison'!Z10+'5C1C_IntlHigh'!Z10+'5C3_UnvView'!AA10+'5C1F_LCCharter'!Z10+'5C1E_LFNO'!Z10+'5C1D_NOMMA'!Z10+'5C1AE_NobleMinds'!Z10+'5C1J_JCFAEast'!Z10+'5C1Q_Advantage'!Z10+'5C1AF_JCFA-Laf'!Z10+'5C1W_Willow'!Z10+'5C1Z_LincolnPrep'!Z10+'5C1R_Iberville'!Z10+'5C1N_Delta'!Z10+'5C1S_LCColPrep'!Z10+'5C1T_Northeast'!Z10+'5C1U_AcadianaRen'!Z10+'5C1I_LAKey'!Z10+'5C1V_LafRen'!Z10+'5C1O_Impact'!Z10+'5C2_LAVCA'!AA10+'5C1H_Southwest'!Z10+'5C1G_JSClark'!Z10+'5C1Y_GEOPrep'!Z10+'5C1AI_Harmony'!Z10+'5C1AJ_Athlos'!Z10+'5C1AG_Collegiate'!Z10+'5C1M_GEOMidCity'!Z10+'5C1AK_NxtGen'!Z10+'5C1AL_RedRiver'!Z10+'5C1AM_Williams'!Z10+'5C1AN_StLandry'!Z10</f>
        <v>169687</v>
      </c>
      <c r="AB10" s="226">
        <f>'5C1B_DArbonne'!AA10+'5C1A_Madison'!AA10+'5C1C_IntlHigh'!AA10+'5C3_UnvView'!AB10+'5C1F_LCCharter'!AA10+'5C1E_LFNO'!AA10+'5C1D_NOMMA'!AA10+'5C1AE_NobleMinds'!AA10+'5C1J_JCFAEast'!AA10+'5C1Q_Advantage'!AA10+'5C1AF_JCFA-Laf'!AA10+'5C1W_Willow'!AA10+'5C1Z_LincolnPrep'!AA10+'5C1R_Iberville'!AA10+'5C1N_Delta'!AA10+'5C1S_LCColPrep'!AA10+'5C1T_Northeast'!AA10+'5C1U_AcadianaRen'!AA10+'5C1I_LAKey'!AA10+'5C1V_LafRen'!AA10+'5C1O_Impact'!AA10+'5C2_LAVCA'!AB10+'5C1H_Southwest'!AA10+'5C1G_JSClark'!AA10+'5C1Y_GEOPrep'!AA10+'5C1AI_Harmony'!AA10+'5C1AJ_Athlos'!AA10+'5C1AG_Collegiate'!AA10+'5C1M_GEOMidCity'!AA10+'5C1AK_NxtGen'!AA10+'5C1AL_RedRiver'!AA10+'5C1AM_Williams'!AA10+'5C1AN_StLandry'!AA10</f>
        <v>0</v>
      </c>
      <c r="AC10" s="226">
        <f>'5C1B_DArbonne'!AB10+'5C1A_Madison'!AB10+'5C1C_IntlHigh'!AB10+'5C3_UnvView'!AC10+'5C1F_LCCharter'!AB10+'5C1E_LFNO'!AB10+'5C1D_NOMMA'!AB10+'5C1AE_NobleMinds'!AB10+'5C1J_JCFAEast'!AB10+'5C1Q_Advantage'!AB10+'5C1AF_JCFA-Laf'!AB10+'5C1W_Willow'!AB10+'5C1Z_LincolnPrep'!AB10+'5C1R_Iberville'!AB10+'5C1N_Delta'!AB10+'5C1S_LCColPrep'!AB10+'5C1T_Northeast'!AB10+'5C1U_AcadianaRen'!AB10+'5C1I_LAKey'!AB10+'5C1V_LafRen'!AB10+'5C1O_Impact'!AB10+'5C2_LAVCA'!AC10+'5C1H_Southwest'!AB10+'5C1G_JSClark'!AB10+'5C1Y_GEOPrep'!AB10+'5C1AI_Harmony'!AB10+'5C1AJ_Athlos'!AB10+'5C1AG_Collegiate'!AB10+'5C1M_GEOMidCity'!AB10+'5C1AK_NxtGen'!AB10+'5C1AL_RedRiver'!AB10+'5C1AM_Williams'!AB10+'5C1AN_StLandry'!AB10</f>
        <v>169687</v>
      </c>
      <c r="AD10" s="229">
        <f>'5C1B_DArbonne'!AC10+'5C1A_Madison'!AC10+'5C1C_IntlHigh'!AC10+'5C3_UnvView'!AD10+'5C1F_LCCharter'!AC10+'5C1E_LFNO'!AC10+'5C1D_NOMMA'!AC10+'5C1AE_NobleMinds'!AC10+'5C1J_JCFAEast'!AC10+'5C1Q_Advantage'!AC10+'5C1AF_JCFA-Laf'!AC10+'5C1W_Willow'!AC10+'5C1Z_LincolnPrep'!AC10+'5C1R_Iberville'!AC10+'5C1N_Delta'!AC10+'5C1S_LCColPrep'!AC10+'5C1T_Northeast'!AC10+'5C1U_AcadianaRen'!AC10+'5C1I_LAKey'!AC10+'5C1V_LafRen'!AC10+'5C1O_Impact'!AC10+'5C2_LAVCA'!AD10+'5C1H_Southwest'!AC10+'5C1G_JSClark'!AC10+'5C1Y_GEOPrep'!AC10+'5C1AI_Harmony'!AC10+'5C1AJ_Athlos'!AC10+'5C1AG_Collegiate'!AC10+'5C1M_GEOMidCity'!AC10+'5C1AK_NxtGen'!AC10+'5C1AL_RedRiver'!AC10+'5C1AM_Williams'!AC10+'5C1AN_StLandry'!AC10</f>
        <v>14141</v>
      </c>
      <c r="AE10" s="232">
        <f>'5C1B_DArbonne'!AD10+'5C1A_Madison'!AD10+'5C1C_IntlHigh'!AD10+'5C3_UnvView'!AE10+'5C1F_LCCharter'!AD10+'5C1E_LFNO'!AD10+'5C1D_NOMMA'!AD10+'5C1AE_NobleMinds'!AD10+'5C1J_JCFAEast'!AD10+'5C1Q_Advantage'!AD10+'5C1AF_JCFA-Laf'!AD10+'5C1W_Willow'!AD10+'5C1Z_LincolnPrep'!AD10+'5C1R_Iberville'!AD10+'5C1N_Delta'!AD10+'5C1S_LCColPrep'!AD10+'5C1T_Northeast'!AD10+'5C1U_AcadianaRen'!AD10+'5C1I_LAKey'!AD10+'5C1V_LafRen'!AD10+'5C1O_Impact'!AD10+'5C2_LAVCA'!AE10+'5C1H_Southwest'!AD10+'5C1G_JSClark'!AD10+'5C1Y_GEOPrep'!AD10+'5C1AI_Harmony'!AD10+'5C1AJ_Athlos'!AD10+'5C1AG_Collegiate'!AD10+'5C1M_GEOMidCity'!AD10+'5C1AK_NxtGen'!AD10+'5C1AL_RedRiver'!AD10+'5C1AM_Williams'!AD10+'5C1AN_StLandry'!AD10</f>
        <v>169687</v>
      </c>
      <c r="AF10" s="233">
        <f>'9_Per Pupil Summary'!N9</f>
        <v>4809</v>
      </c>
      <c r="AG10" s="234">
        <f>'5C1B_DArbonne'!AF10+'5C1A_Madison'!AF10+'5C1C_IntlHigh'!AF10+'5C3_UnvView'!AG10+'5C1F_LCCharter'!AF10+'5C1E_LFNO'!AF10+'5C1D_NOMMA'!AF10+'5C1AE_NobleMinds'!AF10+'5C1J_JCFAEast'!AF10+'5C1Q_Advantage'!AF10+'5C1AF_JCFA-Laf'!AF10+'5C1W_Willow'!AF10+'5C1Z_LincolnPrep'!AF10+'5C1R_Iberville'!AF10+'5C1N_Delta'!AF10+'5C1S_LCColPrep'!AF10+'5C1T_Northeast'!AF10+'5C1U_AcadianaRen'!AF10+'5C1I_LAKey'!AF10+'5C1V_LafRen'!AF10+'5C1O_Impact'!AF10+'5C2_LAVCA'!AG10+'5C1H_Southwest'!AF10+'5C1G_JSClark'!AF10+'5C1Y_GEOPrep'!AF10+'5C1AI_Harmony'!AF10+'5C1AJ_Athlos'!AF10+'5C1AG_Collegiate'!AF10+'5C1M_GEOMidCity'!AF10+'5C1AK_NxtGen'!AF10+'5C1AL_RedRiver'!AF10+'5C1AM_Williams'!AF10+'5C1AN_StLandry'!AF10</f>
        <v>134171</v>
      </c>
      <c r="AH10" s="225">
        <f>'5C1B_DArbonne'!AG10+'5C1A_Madison'!AG10+'5C1C_IntlHigh'!AG10+'5C3_UnvView'!AH10+'5C1F_LCCharter'!AG10+'5C1E_LFNO'!AG10+'5C1D_NOMMA'!AG10+'5C1AE_NobleMinds'!AG10+'5C1J_JCFAEast'!AG10+'5C1Q_Advantage'!AG10+'5C1AF_JCFA-Laf'!AG10+'5C1W_Willow'!AG10+'5C1Z_LincolnPrep'!AG10+'5C1R_Iberville'!AG10+'5C1N_Delta'!AG10+'5C1S_LCColPrep'!AG10+'5C1T_Northeast'!AG10+'5C1U_AcadianaRen'!AG10+'5C1I_LAKey'!AG10+'5C1V_LafRen'!AG10+'5C1O_Impact'!AG10+'5C2_LAVCA'!AH10+'5C1H_Southwest'!AG10+'5C1G_JSClark'!AG10+'5C1Y_GEOPrep'!AG10+'5C1AI_Harmony'!AG10+'5C1AJ_Athlos'!AG10+'5C1AG_Collegiate'!AG10+'5C1M_GEOMidCity'!AG10+'5C1AK_NxtGen'!AG10+'5C1AL_RedRiver'!AG10+'5C1AM_Williams'!AG10+'5C1AN_StLandry'!AG10</f>
        <v>0</v>
      </c>
      <c r="AI10" s="233">
        <f>'5C1B_DArbonne'!AH10+'5C1A_Madison'!AH10+'5C1C_IntlHigh'!AH10+'5C3_UnvView'!AI10+'5C1F_LCCharter'!AH10+'5C1E_LFNO'!AH10+'5C1D_NOMMA'!AH10+'5C1AE_NobleMinds'!AH10+'5C1J_JCFAEast'!AH10+'5C1Q_Advantage'!AH10+'5C1AF_JCFA-Laf'!AH10+'5C1W_Willow'!AH10+'5C1Z_LincolnPrep'!AH10+'5C1R_Iberville'!AH10+'5C1N_Delta'!AH10+'5C1S_LCColPrep'!AH10+'5C1T_Northeast'!AH10+'5C1U_AcadianaRen'!AH10+'5C1I_LAKey'!AH10+'5C1V_LafRen'!AH10+'5C1O_Impact'!AH10+'5C2_LAVCA'!AI10+'5C1H_Southwest'!AH10+'5C1G_JSClark'!AH10+'5C1Y_GEOPrep'!AH10+'5C1AI_Harmony'!AH10+'5C1AJ_Athlos'!AH10+'5C1AG_Collegiate'!AH10+'5C1M_GEOMidCity'!AH10+'5C1AK_NxtGen'!AH10+'5C1AL_RedRiver'!AH10+'5C1AM_Williams'!AH10+'5C1AN_StLandry'!AH10</f>
        <v>0</v>
      </c>
      <c r="AJ10" s="225">
        <f>'5C1B_DArbonne'!AI10+'5C1A_Madison'!AI10+'5C1C_IntlHigh'!AI10+'5C3_UnvView'!AJ10+'5C1F_LCCharter'!AI10+'5C1E_LFNO'!AI10+'5C1D_NOMMA'!AI10+'5C1AE_NobleMinds'!AI10+'5C1J_JCFAEast'!AI10+'5C1Q_Advantage'!AI10+'5C1AF_JCFA-Laf'!AI10+'5C1W_Willow'!AI10+'5C1Z_LincolnPrep'!AI10+'5C1R_Iberville'!AI10+'5C1N_Delta'!AI10+'5C1S_LCColPrep'!AI10+'5C1T_Northeast'!AI10+'5C1U_AcadianaRen'!AI10+'5C1I_LAKey'!AI10+'5C1V_LafRen'!AI10+'5C1O_Impact'!AI10+'5C2_LAVCA'!AJ10+'5C1H_Southwest'!AI10+'5C1G_JSClark'!AI10+'5C1Y_GEOPrep'!AI10+'5C1AI_Harmony'!AI10+'5C1AJ_Athlos'!AI10+'5C1AG_Collegiate'!AI10+'5C1M_GEOMidCity'!AI10+'5C1AK_NxtGen'!AI10+'5C1AL_RedRiver'!AI10+'5C1AM_Williams'!AI10+'5C1AN_StLandry'!AI10</f>
        <v>0</v>
      </c>
      <c r="AK10" s="235">
        <f>'5C1B_DArbonne'!AJ10+'5C1A_Madison'!AJ10+'5C1C_IntlHigh'!AJ10+'5C3_UnvView'!AK10+'5C1F_LCCharter'!AJ10+'5C1E_LFNO'!AJ10+'5C1D_NOMMA'!AJ10+'5C1AE_NobleMinds'!AJ10+'5C1J_JCFAEast'!AJ10+'5C1Q_Advantage'!AJ10+'5C1AF_JCFA-Laf'!AJ10+'5C1W_Willow'!AJ10+'5C1Z_LincolnPrep'!AJ10+'5C1R_Iberville'!AJ10+'5C1N_Delta'!AJ10+'5C1S_LCColPrep'!AJ10+'5C1T_Northeast'!AJ10+'5C1U_AcadianaRen'!AJ10+'5C1I_LAKey'!AJ10+'5C1V_LafRen'!AJ10+'5C1O_Impact'!AJ10+'5C2_LAVCA'!AK10+'5C1H_Southwest'!AJ10+'5C1G_JSClark'!AJ10+'5C1Y_GEOPrep'!AJ10+'5C1AI_Harmony'!AJ10+'5C1AJ_Athlos'!AJ10+'5C1AG_Collegiate'!AJ10+'5C1M_GEOMidCity'!AJ10+'5C1AK_NxtGen'!AJ10+'5C1AL_RedRiver'!AJ10+'5C1AM_Williams'!AJ10+'5C1AN_StLandry'!AJ10</f>
        <v>0</v>
      </c>
      <c r="AL10" s="236">
        <f>'5C1B_DArbonne'!AK10+'5C1A_Madison'!AK10+'5C1C_IntlHigh'!AK10+'5C3_UnvView'!AL10+'5C1F_LCCharter'!AK10+'5C1E_LFNO'!AK10+'5C1D_NOMMA'!AK10+'5C1AE_NobleMinds'!AK10+'5C1J_JCFAEast'!AK10+'5C1Q_Advantage'!AK10+'5C1AF_JCFA-Laf'!AK10+'5C1W_Willow'!AK10+'5C1Z_LincolnPrep'!AK10+'5C1R_Iberville'!AK10+'5C1N_Delta'!AK10+'5C1S_LCColPrep'!AK10+'5C1T_Northeast'!AK10+'5C1U_AcadianaRen'!AK10+'5C1I_LAKey'!AK10+'5C1V_LafRen'!AK10+'5C1O_Impact'!AK10+'5C2_LAVCA'!AL10+'5C1H_Southwest'!AK10+'5C1G_JSClark'!AK10+'5C1Y_GEOPrep'!AK10+'5C1AI_Harmony'!AK10+'5C1AJ_Athlos'!AK10+'5C1AG_Collegiate'!AK10+'5C1M_GEOMidCity'!AK10+'5C1AK_NxtGen'!AK10+'5C1AL_RedRiver'!AK10+'5C1AM_Williams'!AK10+'5C1AN_StLandry'!AK10</f>
        <v>0</v>
      </c>
      <c r="AM10" s="234">
        <f>'5C1B_DArbonne'!AL10+'5C1A_Madison'!AL10+'5C1C_IntlHigh'!AL10+'5C3_UnvView'!AM10+'5C1F_LCCharter'!AL10+'5C1E_LFNO'!AL10+'5C1D_NOMMA'!AL10+'5C1AE_NobleMinds'!AL10+'5C1J_JCFAEast'!AL10+'5C1Q_Advantage'!AL10+'5C1AF_JCFA-Laf'!AL10+'5C1W_Willow'!AL10+'5C1Z_LincolnPrep'!AL10+'5C1R_Iberville'!AL10+'5C1N_Delta'!AL10+'5C1S_LCColPrep'!AL10+'5C1T_Northeast'!AL10+'5C1U_AcadianaRen'!AL10+'5C1I_LAKey'!AL10+'5C1V_LafRen'!AL10+'5C1O_Impact'!AL10+'5C2_LAVCA'!AM10+'5C1H_Southwest'!AL10+'5C1G_JSClark'!AL10+'5C1Y_GEOPrep'!AL10+'5C1AI_Harmony'!AL10+'5C1AJ_Athlos'!AL10+'5C1AG_Collegiate'!AL10+'5C1M_GEOMidCity'!AL10+'5C1AK_NxtGen'!AL10+'5C1AL_RedRiver'!AL10+'5C1AM_Williams'!AL10+'5C1AN_StLandry'!AL10</f>
        <v>215924</v>
      </c>
      <c r="AN10" s="237">
        <f>'5C1B_DArbonne'!AM10+'5C1A_Madison'!AM10+'5C1C_IntlHigh'!AM10+'5C3_UnvView'!AN10+'5C1F_LCCharter'!AM10+'5C1E_LFNO'!AM10+'5C1D_NOMMA'!AM10+'5C1AE_NobleMinds'!AM10+'5C1J_JCFAEast'!AM10+'5C1Q_Advantage'!AM10+'5C1AF_JCFA-Laf'!AM10+'5C1W_Willow'!AM10+'5C1Z_LincolnPrep'!AM10+'5C1R_Iberville'!AM10+'5C1N_Delta'!AM10+'5C1S_LCColPrep'!AM10+'5C1T_Northeast'!AM10+'5C1U_AcadianaRen'!AM10+'5C1I_LAKey'!AM10+'5C1V_LafRen'!AM10+'5C1O_Impact'!AM10+'5C2_LAVCA'!AN10+'5C1H_Southwest'!AM10+'5C1G_JSClark'!AM10+'5C1Y_GEOPrep'!AM10+'5C1AI_Harmony'!AM10+'5C1AJ_Athlos'!AM10+'5C1AG_Collegiate'!AM10+'5C1M_GEOMidCity'!AM10+'5C1AK_NxtGen'!AM10+'5C1AL_RedRiver'!AM10+'5C1AM_Williams'!AM10+'5C1AN_StLandry'!AM10</f>
        <v>-336</v>
      </c>
      <c r="AO10" s="234">
        <f>'5C1B_DArbonne'!AN10+'5C1A_Madison'!AN10+'5C1C_IntlHigh'!AN10+'5C3_UnvView'!AO10+'5C1F_LCCharter'!AN10+'5C1E_LFNO'!AN10+'5C1D_NOMMA'!AN10+'5C1AE_NobleMinds'!AN10+'5C1J_JCFAEast'!AN10+'5C1Q_Advantage'!AN10+'5C1AF_JCFA-Laf'!AN10+'5C1W_Willow'!AN10+'5C1Z_LincolnPrep'!AN10+'5C1R_Iberville'!AN10+'5C1N_Delta'!AN10+'5C1S_LCColPrep'!AN10+'5C1T_Northeast'!AN10+'5C1U_AcadianaRen'!AN10+'5C1I_LAKey'!AN10+'5C1V_LafRen'!AN10+'5C1O_Impact'!AN10+'5C2_LAVCA'!AO10+'5C1H_Southwest'!AN10+'5C1G_JSClark'!AN10+'5C1Y_GEOPrep'!AN10+'5C1AI_Harmony'!AN10+'5C1AJ_Athlos'!AN10+'5C1AG_Collegiate'!AN10+'5C1M_GEOMidCity'!AN10+'5C1AK_NxtGen'!AN10+'5C1AL_RedRiver'!AN10+'5C1AM_Williams'!AN10+'5C1AN_StLandry'!AN10</f>
        <v>133835</v>
      </c>
      <c r="AP10" s="235">
        <f>'5C1B_DArbonne'!AO10+'5C1A_Madison'!AO10+'5C1C_IntlHigh'!AO10+'5C3_UnvView'!AP10+'5C1F_LCCharter'!AO10+'5C1E_LFNO'!AO10+'5C1D_NOMMA'!AO10+'5C1AE_NobleMinds'!AO10+'5C1J_JCFAEast'!AO10+'5C1Q_Advantage'!AO10+'5C1AF_JCFA-Laf'!AO10+'5C1W_Willow'!AO10+'5C1Z_LincolnPrep'!AO10+'5C1R_Iberville'!AO10+'5C1N_Delta'!AO10+'5C1S_LCColPrep'!AO10+'5C1T_Northeast'!AO10+'5C1U_AcadianaRen'!AO10+'5C1I_LAKey'!AO10+'5C1V_LafRen'!AO10+'5C1O_Impact'!AO10+'5C2_LAVCA'!AP10+'5C1H_Southwest'!AO10+'5C1G_JSClark'!AO10+'5C1Y_GEOPrep'!AO10+'5C1AI_Harmony'!AO10+'5C1AJ_Athlos'!AO10+'5C1AG_Collegiate'!AO10+'5C1M_GEOMidCity'!AO10+'5C1AK_NxtGen'!AO10+'5C1AL_RedRiver'!AO10+'5C1AM_Williams'!AO10+'5C1AN_StLandry'!AO10</f>
        <v>0</v>
      </c>
      <c r="AQ10" s="234">
        <f>'5C1B_DArbonne'!AP10+'5C1A_Madison'!AP10+'5C1C_IntlHigh'!AP10+'5C3_UnvView'!AQ10+'5C1F_LCCharter'!AP10+'5C1E_LFNO'!AP10+'5C1D_NOMMA'!AP10+'5C1AE_NobleMinds'!AP10+'5C1J_JCFAEast'!AP10+'5C1Q_Advantage'!AP10+'5C1AF_JCFA-Laf'!AP10+'5C1W_Willow'!AP10+'5C1Z_LincolnPrep'!AP10+'5C1R_Iberville'!AP10+'5C1N_Delta'!AP10+'5C1S_LCColPrep'!AP10+'5C1T_Northeast'!AP10+'5C1U_AcadianaRen'!AP10+'5C1I_LAKey'!AP10+'5C1V_LafRen'!AP10+'5C1O_Impact'!AP10+'5C2_LAVCA'!AQ10+'5C1H_Southwest'!AP10+'5C1G_JSClark'!AP10+'5C1Y_GEOPrep'!AP10+'5C1AI_Harmony'!AP10+'5C1AJ_Athlos'!AP10+'5C1AG_Collegiate'!AP10+'5C1M_GEOMidCity'!AP10+'5C1AK_NxtGen'!AP10+'5C1AL_RedRiver'!AP10+'5C1AM_Williams'!AP10+'5C1AN_StLandry'!AP10</f>
        <v>133835</v>
      </c>
      <c r="AR10" s="235">
        <f>'5C1B_DArbonne'!AQ10+'5C1A_Madison'!AQ10+'5C1C_IntlHigh'!AQ10+'5C3_UnvView'!AR10+'5C1F_LCCharter'!AQ10+'5C1E_LFNO'!AQ10+'5C1D_NOMMA'!AQ10+'5C1AE_NobleMinds'!AQ10+'5C1J_JCFAEast'!AQ10+'5C1Q_Advantage'!AQ10+'5C1AF_JCFA-Laf'!AQ10+'5C1W_Willow'!AQ10+'5C1Z_LincolnPrep'!AQ10+'5C1R_Iberville'!AQ10+'5C1N_Delta'!AQ10+'5C1S_LCColPrep'!AQ10+'5C1T_Northeast'!AQ10+'5C1U_AcadianaRen'!AQ10+'5C1I_LAKey'!AQ10+'5C1V_LafRen'!AQ10+'5C1O_Impact'!AQ10+'5C2_LAVCA'!AR10+'5C1H_Southwest'!AQ10+'5C1G_JSClark'!AQ10+'5C1Y_GEOPrep'!AQ10+'5C1AI_Harmony'!AQ10+'5C1AJ_Athlos'!AQ10+'5C1AG_Collegiate'!AQ10+'5C1M_GEOMidCity'!AQ10+'5C1AK_NxtGen'!AQ10+'5C1AL_RedRiver'!AQ10+'5C1AM_Williams'!AQ10+'5C1AN_StLandry'!AQ10</f>
        <v>0</v>
      </c>
      <c r="AS10" s="235">
        <f>'5C1B_DArbonne'!AR10+'5C1A_Madison'!AR10+'5C1C_IntlHigh'!AR10+'5C3_UnvView'!AS10+'5C1F_LCCharter'!AR10+'5C1E_LFNO'!AR10+'5C1D_NOMMA'!AR10+'5C1AE_NobleMinds'!AR10+'5C1J_JCFAEast'!AR10+'5C1Q_Advantage'!AR10+'5C1AF_JCFA-Laf'!AR10+'5C1W_Willow'!AR10+'5C1Z_LincolnPrep'!AR10+'5C1R_Iberville'!AR10+'5C1N_Delta'!AR10+'5C1S_LCColPrep'!AR10+'5C1T_Northeast'!AR10+'5C1U_AcadianaRen'!AR10+'5C1I_LAKey'!AR10+'5C1V_LafRen'!AR10+'5C1O_Impact'!AR10+'5C2_LAVCA'!AS10+'5C1H_Southwest'!AR10+'5C1G_JSClark'!AR10+'5C1Y_GEOPrep'!AR10+'5C1AI_Harmony'!AR10+'5C1AJ_Athlos'!AR10+'5C1AG_Collegiate'!AR10+'5C1M_GEOMidCity'!AR10+'5C1AK_NxtGen'!AR10+'5C1AL_RedRiver'!AR10+'5C1AM_Williams'!AR10+'5C1AN_StLandry'!AR10</f>
        <v>133835</v>
      </c>
      <c r="AT10" s="234">
        <f>'5C1B_DArbonne'!AS10+'5C1A_Madison'!AS10+'5C1C_IntlHigh'!AS10+'5C3_UnvView'!AT10+'5C1F_LCCharter'!AS10+'5C1E_LFNO'!AS10+'5C1D_NOMMA'!AS10+'5C1AE_NobleMinds'!AS10+'5C1J_JCFAEast'!AS10+'5C1Q_Advantage'!AS10+'5C1AF_JCFA-Laf'!AS10+'5C1W_Willow'!AS10+'5C1Z_LincolnPrep'!AS10+'5C1R_Iberville'!AS10+'5C1N_Delta'!AS10+'5C1S_LCColPrep'!AS10+'5C1T_Northeast'!AS10+'5C1U_AcadianaRen'!AS10+'5C1I_LAKey'!AS10+'5C1V_LafRen'!AS10+'5C1O_Impact'!AS10+'5C2_LAVCA'!AT10+'5C1H_Southwest'!AS10+'5C1G_JSClark'!AS10+'5C1Y_GEOPrep'!AS10+'5C1AI_Harmony'!AS10+'5C1AJ_Athlos'!AS10+'5C1AG_Collegiate'!AS10+'5C1M_GEOMidCity'!AS10+'5C1AK_NxtGen'!AS10+'5C1AL_RedRiver'!AS10+'5C1AM_Williams'!AS10+'5C1AN_StLandry'!AS10</f>
        <v>17949</v>
      </c>
      <c r="AU10" s="806">
        <f t="shared" si="2"/>
        <v>303522</v>
      </c>
      <c r="AV10" s="807">
        <f t="shared" si="3"/>
        <v>32090</v>
      </c>
      <c r="AW10" s="227">
        <f>'5C1B_DArbonne'!AV10+'5C1A_Madison'!AV10+'5C1C_IntlHigh'!AV10+'5C3_UnvView'!AW10+'5C1F_LCCharter'!AV10+'5C1E_LFNO'!AV10+'5C1D_NOMMA'!AV10+'5C1AE_NobleMinds'!AV10+'5C1J_JCFAEast'!AV10+'5C1Q_Advantage'!AV10+'5C1AF_JCFA-Laf'!AV10+'5C1W_Willow'!AV10+'5C1Z_LincolnPrep'!AV10+'5C1R_Iberville'!AV10+'5C1N_Delta'!AV10+'5C1S_LCColPrep'!AV10+'5C1T_Northeast'!AV10+'5C1U_AcadianaRen'!AV10+'5C1I_LAKey'!AV10+'5C1V_LafRen'!AV10+'5C1O_Impact'!AV10+'5C2_LAVCA'!AW10+'5C1H_Southwest'!AV10+'5C1G_JSClark'!AV10+'5C1Y_GEOPrep'!AV10+'5C1AI_Harmony'!AV10+'5C1AJ_Athlos'!AV10+'5C1AG_Collegiate'!AV10+'5C1M_GEOMidCity'!AV10+'5C1AK_NxtGen'!AV10+'5C1AL_RedRiver'!AV10+'5C1AM_Williams'!AV10+'5C1AN_StLandry'!AV10</f>
        <v>540</v>
      </c>
      <c r="AX10" s="227"/>
      <c r="AY10" s="227">
        <f t="shared" si="4"/>
        <v>540</v>
      </c>
    </row>
    <row r="11" spans="1:51" ht="16.149999999999999" customHeight="1" x14ac:dyDescent="0.2">
      <c r="A11" s="425">
        <v>5</v>
      </c>
      <c r="B11" s="238" t="s">
        <v>9</v>
      </c>
      <c r="C11" s="239">
        <f>'5C1B_DArbonne'!C11+'5C1A_Madison'!C11+'5C1C_IntlHigh'!C11+'5C3_UnvView'!C11+'5C1F_LCCharter'!C11+'5C1E_LFNO'!C11+'5C1D_NOMMA'!C11+'5C1AE_NobleMinds'!C11+'5C1J_JCFAEast'!C11+'5C1Q_Advantage'!C11+'5C1AF_JCFA-Laf'!C11+'5C1W_Willow'!C11+'5C1Z_LincolnPrep'!C11+'5C1R_Iberville'!C11+'5C1N_Delta'!C11+'5C1S_LCColPrep'!C11+'5C1T_Northeast'!C11+'5C1U_AcadianaRen'!C11+'5C1I_LAKey'!C11+'5C1V_LafRen'!C11+'5C1O_Impact'!C11+'5C2_LAVCA'!C11+'5C1H_Southwest'!C11+'5C1G_JSClark'!C11+'5C1Y_GEOPrep'!C11+'5C1AI_Harmony'!C11+'5C1AJ_Athlos'!C11+'5C1AG_Collegiate'!C11+'5C1M_GEOMidCity'!C11+'5C1AK_NxtGen'!C11+'5C1AL_RedRiver'!C11+'5C1AM_Williams'!C11+'5C1AN_StLandry'!C11</f>
        <v>67</v>
      </c>
      <c r="D11" s="240">
        <f>'9_Per Pupil Summary'!H10</f>
        <v>5030.6560472543197</v>
      </c>
      <c r="E11" s="241">
        <f>'5C1B_DArbonne'!E11+'5C1A_Madison'!E11+'5C1C_IntlHigh'!E11+'5C3_UnvView'!E11+'5C1F_LCCharter'!E11+'5C1E_LFNO'!E11+'5C1D_NOMMA'!E11+'5C1AE_NobleMinds'!E11+'5C1J_JCFAEast'!E11+'5C1Q_Advantage'!E11+'5C1AF_JCFA-Laf'!E11+'5C1W_Willow'!E11+'5C1Z_LincolnPrep'!E11+'5C1R_Iberville'!E11+'5C1N_Delta'!E11+'5C1S_LCColPrep'!E11+'5C1T_Northeast'!E11+'5C1U_AcadianaRen'!E11+'5C1I_LAKey'!E11+'5C1V_LafRen'!E11+'5C1O_Impact'!E11+'5C2_LAVCA'!E11+'5C1H_Southwest'!E11+'5C1G_JSClark'!E11+'5C1Y_GEOPrep'!E11+'5C1AI_Harmony'!E11+'5C1AJ_Athlos'!E11+'5C1AG_Collegiate'!E11+'5C1M_GEOMidCity'!E11+'5C1AK_NxtGen'!E11+'5C1AL_RedRiver'!E11+'5C1AM_Williams'!E11+'5C1AN_StLandry'!E11</f>
        <v>303348.55964943551</v>
      </c>
      <c r="F11" s="242">
        <f>'5C1B_DArbonne'!F11+'5C1A_Madison'!F11+'5C1C_IntlHigh'!F11+'5C3_UnvView'!F11+'5C1F_LCCharter'!F11+'5C1E_LFNO'!F11+'5C1D_NOMMA'!F11+'5C1AE_NobleMinds'!F11+'5C1J_JCFAEast'!F11+'5C1Q_Advantage'!F11+'5C1AF_JCFA-Laf'!F11+'5C1W_Willow'!F11+'5C1Z_LincolnPrep'!F11+'5C1R_Iberville'!F11+'5C1N_Delta'!F11+'5C1S_LCColPrep'!F11+'5C1T_Northeast'!F11+'5C1U_AcadianaRen'!F11+'5C1I_LAKey'!F11+'5C1V_LafRen'!F11+'5C1O_Impact'!F11+'5C2_LAVCA'!F11+'5C1H_Southwest'!F11+'5C1G_JSClark'!F11+'5C1Y_GEOPrep'!F11+'5C1AI_Harmony'!F11+'5C1AJ_Athlos'!F11+'5C1AG_Collegiate'!F11+'5C1M_GEOMidCity'!F11+'5C1AK_NxtGen'!F11+'5C1AL_RedRiver'!F11+'5C1AM_Williams'!F11+'5C1AN_StLandry'!F11</f>
        <v>46</v>
      </c>
      <c r="G11" s="240">
        <f>'9_Per Pupil Summary'!I10</f>
        <v>709.29526760479746</v>
      </c>
      <c r="H11" s="241">
        <f>'5C1B_DArbonne'!H11+'5C1A_Madison'!H11+'5C1C_IntlHigh'!H11+'5C3_UnvView'!H11+'5C1F_LCCharter'!H11+'5C1E_LFNO'!H11+'5C1D_NOMMA'!H11+'5C1AE_NobleMinds'!H11+'5C1J_JCFAEast'!H11+'5C1Q_Advantage'!H11+'5C1AF_JCFA-Laf'!H11+'5C1W_Willow'!H11+'5C1Z_LincolnPrep'!H11+'5C1R_Iberville'!H11+'5C1N_Delta'!H11+'5C1S_LCColPrep'!H11+'5C1T_Northeast'!H11+'5C1U_AcadianaRen'!H11+'5C1I_LAKey'!H11+'5C1V_LafRen'!H11+'5C1O_Impact'!H11+'5C2_LAVCA'!H11+'5C1H_Southwest'!H11+'5C1G_JSClark'!H11+'5C1Y_GEOPrep'!H11+'5C1AI_Harmony'!H11+'5C1AJ_Athlos'!H11+'5C1AG_Collegiate'!H11+'5C1M_GEOMidCity'!H11+'5C1AK_NxtGen'!H11+'5C1AL_RedRiver'!H11+'5C1AM_Williams'!H11+'5C1AN_StLandry'!H11</f>
        <v>29364.824078838617</v>
      </c>
      <c r="I11" s="242">
        <f>'5C1B_DArbonne'!I11+'5C1A_Madison'!I11+'5C1C_IntlHigh'!I11+'5C3_UnvView'!I11+'5C1F_LCCharter'!I11+'5C1E_LFNO'!I11+'5C1D_NOMMA'!I11+'5C1AE_NobleMinds'!I11+'5C1J_JCFAEast'!I11+'5C1Q_Advantage'!I11+'5C1AF_JCFA-Laf'!I11+'5C1W_Willow'!I11+'5C1Z_LincolnPrep'!I11+'5C1R_Iberville'!I11+'5C1N_Delta'!I11+'5C1S_LCColPrep'!I11+'5C1T_Northeast'!I11+'5C1U_AcadianaRen'!I11+'5C1I_LAKey'!I11+'5C1V_LafRen'!I11+'5C1O_Impact'!I11+'5C2_LAVCA'!I11+'5C1H_Southwest'!I11+'5C1G_JSClark'!I11+'5C1Y_GEOPrep'!I11+'5C1AI_Harmony'!I11+'5C1AJ_Athlos'!I11+'5C1AG_Collegiate'!I11+'5C1M_GEOMidCity'!I11+'5C1AK_NxtGen'!I11+'5C1AL_RedRiver'!I11+'5C1AM_Williams'!I11+'5C1AN_StLandry'!I11</f>
        <v>46</v>
      </c>
      <c r="J11" s="240">
        <f>'9_Per Pupil Summary'!J10</f>
        <v>193.44416389221746</v>
      </c>
      <c r="K11" s="241">
        <f>'5C1B_DArbonne'!K11+'5C1A_Madison'!K11+'5C1C_IntlHigh'!K11+'5C3_UnvView'!K11+'5C1F_LCCharter'!K11+'5C1E_LFNO'!K11+'5C1D_NOMMA'!K11+'5C1AE_NobleMinds'!K11+'5C1J_JCFAEast'!K11+'5C1Q_Advantage'!K11+'5C1AF_JCFA-Laf'!K11+'5C1W_Willow'!K11+'5C1Z_LincolnPrep'!K11+'5C1R_Iberville'!K11+'5C1N_Delta'!K11+'5C1S_LCColPrep'!K11+'5C1T_Northeast'!K11+'5C1U_AcadianaRen'!K11+'5C1I_LAKey'!K11+'5C1V_LafRen'!K11+'5C1O_Impact'!K11+'5C2_LAVCA'!K11+'5C1H_Southwest'!K11+'5C1G_JSClark'!K11+'5C1Y_GEOPrep'!K11+'5C1AI_Harmony'!K11+'5C1AJ_Athlos'!K11+'5C1AG_Collegiate'!K11+'5C1M_GEOMidCity'!K11+'5C1AK_NxtGen'!K11+'5C1AL_RedRiver'!K11+'5C1AM_Williams'!K11+'5C1AN_StLandry'!K11</f>
        <v>8008.5883851378021</v>
      </c>
      <c r="L11" s="242">
        <f>'5C1B_DArbonne'!L11+'5C1A_Madison'!L11+'5C1C_IntlHigh'!L11+'5C3_UnvView'!L11+'5C1F_LCCharter'!L11+'5C1E_LFNO'!L11+'5C1D_NOMMA'!L11+'5C1AE_NobleMinds'!L11+'5C1J_JCFAEast'!L11+'5C1Q_Advantage'!L11+'5C1AF_JCFA-Laf'!L11+'5C1W_Willow'!L11+'5C1Z_LincolnPrep'!L11+'5C1R_Iberville'!L11+'5C1N_Delta'!L11+'5C1S_LCColPrep'!L11+'5C1T_Northeast'!L11+'5C1U_AcadianaRen'!L11+'5C1I_LAKey'!L11+'5C1V_LafRen'!L11+'5C1O_Impact'!L11+'5C2_LAVCA'!L11+'5C1H_Southwest'!L11+'5C1G_JSClark'!L11+'5C1Y_GEOPrep'!L11+'5C1AI_Harmony'!L11+'5C1AJ_Athlos'!L11+'5C1AG_Collegiate'!L11+'5C1M_GEOMidCity'!L11+'5C1AK_NxtGen'!L11+'5C1AL_RedRiver'!L11+'5C1AM_Williams'!L11+'5C1AN_StLandry'!L11</f>
        <v>4</v>
      </c>
      <c r="M11" s="240">
        <f>'9_Per Pupil Summary'!K10</f>
        <v>4836.1040973054369</v>
      </c>
      <c r="N11" s="241">
        <f>'5C1B_DArbonne'!N11+'5C1A_Madison'!N11+'5C1C_IntlHigh'!N11+'5C3_UnvView'!N11+'5C1F_LCCharter'!N11+'5C1E_LFNO'!N11+'5C1D_NOMMA'!N11+'5C1AE_NobleMinds'!N11+'5C1J_JCFAEast'!N11+'5C1Q_Advantage'!N11+'5C1AF_JCFA-Laf'!N11+'5C1W_Willow'!N11+'5C1Z_LincolnPrep'!N11+'5C1R_Iberville'!N11+'5C1N_Delta'!N11+'5C1S_LCColPrep'!N11+'5C1T_Northeast'!N11+'5C1U_AcadianaRen'!N11+'5C1I_LAKey'!N11+'5C1V_LafRen'!N11+'5C1O_Impact'!N11+'5C2_LAVCA'!N11+'5C1H_Southwest'!N11+'5C1G_JSClark'!N11+'5C1Y_GEOPrep'!N11+'5C1AI_Harmony'!N11+'5C1AJ_Athlos'!N11+'5C1AG_Collegiate'!N11+'5C1M_GEOMidCity'!N11+'5C1AK_NxtGen'!N11+'5C1AL_RedRiver'!N11+'5C1AM_Williams'!N11+'5C1AN_StLandry'!N11</f>
        <v>17409.974750299574</v>
      </c>
      <c r="O11" s="242">
        <f>'5C1B_DArbonne'!O11+'5C1A_Madison'!O11+'5C1C_IntlHigh'!O11+'5C3_UnvView'!O11+'5C1F_LCCharter'!O11+'5C1E_LFNO'!O11+'5C1D_NOMMA'!O11+'5C1AE_NobleMinds'!O11+'5C1J_JCFAEast'!O11+'5C1Q_Advantage'!O11+'5C1AF_JCFA-Laf'!O11+'5C1W_Willow'!O11+'5C1Z_LincolnPrep'!O11+'5C1R_Iberville'!O11+'5C1N_Delta'!O11+'5C1S_LCColPrep'!O11+'5C1T_Northeast'!O11+'5C1U_AcadianaRen'!O11+'5C1I_LAKey'!O11+'5C1V_LafRen'!O11+'5C1O_Impact'!O11+'5C2_LAVCA'!O11+'5C1H_Southwest'!O11+'5C1G_JSClark'!O11+'5C1Y_GEOPrep'!O11+'5C1AI_Harmony'!O11+'5C1AJ_Athlos'!O11+'5C1AG_Collegiate'!O11+'5C1M_GEOMidCity'!O11+'5C1AK_NxtGen'!O11+'5C1AL_RedRiver'!O11+'5C1AM_Williams'!O11+'5C1AN_StLandry'!O11</f>
        <v>0</v>
      </c>
      <c r="P11" s="240">
        <f>'9_Per Pupil Summary'!L10</f>
        <v>1934.4416389221744</v>
      </c>
      <c r="Q11" s="241">
        <f>'5C1B_DArbonne'!Q11+'5C1A_Madison'!Q11+'5C1C_IntlHigh'!Q11+'5C3_UnvView'!Q11+'5C1F_LCCharter'!Q11+'5C1E_LFNO'!Q11+'5C1D_NOMMA'!Q11+'5C1AE_NobleMinds'!Q11+'5C1J_JCFAEast'!Q11+'5C1Q_Advantage'!Q11+'5C1AF_JCFA-Laf'!Q11+'5C1W_Willow'!Q11+'5C1Z_LincolnPrep'!Q11+'5C1R_Iberville'!Q11+'5C1N_Delta'!Q11+'5C1S_LCColPrep'!Q11+'5C1T_Northeast'!Q11+'5C1U_AcadianaRen'!Q11+'5C1I_LAKey'!Q11+'5C1V_LafRen'!Q11+'5C1O_Impact'!Q11+'5C2_LAVCA'!Q11+'5C1H_Southwest'!Q11+'5C1G_JSClark'!Q11+'5C1Y_GEOPrep'!Q11+'5C1AI_Harmony'!Q11+'5C1AJ_Athlos'!Q11+'5C1AG_Collegiate'!Q11+'5C1M_GEOMidCity'!Q11+'5C1AK_NxtGen'!Q11+'5C1AL_RedRiver'!Q11+'5C1AM_Williams'!Q11+'5C1AN_StLandry'!Q11</f>
        <v>0</v>
      </c>
      <c r="R11" s="243">
        <f>'5C1B_DArbonne'!R11+'5C1A_Madison'!R11+'5C1C_IntlHigh'!R11+'5C3_UnvView'!R11+'5C1F_LCCharter'!R11+'5C1E_LFNO'!R11+'5C1D_NOMMA'!R11+'5C1AE_NobleMinds'!R11+'5C1J_JCFAEast'!R11+'5C1Q_Advantage'!R11+'5C1AF_JCFA-Laf'!R11+'5C1W_Willow'!R11+'5C1Z_LincolnPrep'!R11+'5C1R_Iberville'!R11+'5C1N_Delta'!R11+'5C1S_LCColPrep'!R11+'5C1T_Northeast'!R11+'5C1U_AcadianaRen'!R11+'5C1I_LAKey'!R11+'5C1V_LafRen'!R11+'5C1O_Impact'!R11+'5C2_LAVCA'!R11+'5C1H_Southwest'!R11+'5C1G_JSClark'!R11+'5C1Y_GEOPrep'!R11+'5C1AI_Harmony'!R11+'5C1AJ_Athlos'!R11+'5C1AG_Collegiate'!R11+'5C1M_GEOMidCity'!R11+'5C1AK_NxtGen'!R11+'5C1AL_RedRiver'!R11+'5C1AM_Williams'!R11+'5C1AN_StLandry'!R11</f>
        <v>1305033</v>
      </c>
      <c r="S11" s="1005">
        <f>'5C3_UnvView'!S11+'5C2_LAVCA'!S11</f>
        <v>39792</v>
      </c>
      <c r="T11" s="240">
        <f>'5C1B_DArbonne'!S11+'5C1A_Madison'!S11+'5C1C_IntlHigh'!S11+'5C3_UnvView'!T11+'5C1F_LCCharter'!S11+'5C1E_LFNO'!S11+'5C1D_NOMMA'!S11+'5C1AE_NobleMinds'!S11+'5C1J_JCFAEast'!S11+'5C1Q_Advantage'!S11+'5C1AF_JCFA-Laf'!S11+'5C1W_Willow'!S11+'5C1Z_LincolnPrep'!S11+'5C1R_Iberville'!S11+'5C1N_Delta'!S11+'5C1S_LCColPrep'!S11+'5C1T_Northeast'!S11+'5C1U_AcadianaRen'!S11+'5C1I_LAKey'!S11+'5C1V_LafRen'!S11+'5C1O_Impact'!S11+'5C2_LAVCA'!T11+'5C1H_Southwest'!S11+'5C1G_JSClark'!S11+'5C1Y_GEOPrep'!S11+'5C1AI_Harmony'!S11+'5C1AJ_Athlos'!S11+'5C1AG_Collegiate'!S11+'5C1M_GEOMidCity'!S11+'5C1AK_NxtGen'!S11+'5C1AL_RedRiver'!S11+'5C1AM_Williams'!S11+'5C1AN_StLandry'!S11</f>
        <v>0</v>
      </c>
      <c r="U11" s="240">
        <f>'5C1B_DArbonne'!T11+'5C1A_Madison'!T11+'5C1C_IntlHigh'!T11+'5C3_UnvView'!U11+'5C1F_LCCharter'!T11+'5C1E_LFNO'!T11+'5C1D_NOMMA'!T11+'5C1AE_NobleMinds'!T11+'5C1J_JCFAEast'!T11+'5C1Q_Advantage'!T11+'5C1AF_JCFA-Laf'!T11+'5C1W_Willow'!T11+'5C1Z_LincolnPrep'!T11+'5C1R_Iberville'!T11+'5C1N_Delta'!T11+'5C1S_LCColPrep'!T11+'5C1T_Northeast'!T11+'5C1U_AcadianaRen'!T11+'5C1I_LAKey'!T11+'5C1V_LafRen'!T11+'5C1O_Impact'!T11+'5C2_LAVCA'!U11+'5C1H_Southwest'!T11+'5C1G_JSClark'!T11+'5C1Y_GEOPrep'!T11+'5C1AI_Harmony'!T11+'5C1AJ_Athlos'!T11+'5C1AG_Collegiate'!T11+'5C1M_GEOMidCity'!T11+'5C1AK_NxtGen'!T11+'5C1AL_RedRiver'!T11+'5C1AM_Williams'!T11+'5C1AN_StLandry'!T11</f>
        <v>0</v>
      </c>
      <c r="V11" s="244">
        <f>'5C1B_DArbonne'!U11+'5C1A_Madison'!U11+'5C1C_IntlHigh'!U11+'5C3_UnvView'!V11+'5C1F_LCCharter'!U11+'5C1E_LFNO'!U11+'5C1D_NOMMA'!U11+'5C1AE_NobleMinds'!U11+'5C1J_JCFAEast'!U11+'5C1Q_Advantage'!U11+'5C1AF_JCFA-Laf'!U11+'5C1W_Willow'!U11+'5C1Z_LincolnPrep'!U11+'5C1R_Iberville'!U11+'5C1N_Delta'!U11+'5C1S_LCColPrep'!U11+'5C1T_Northeast'!U11+'5C1U_AcadianaRen'!U11+'5C1I_LAKey'!U11+'5C1V_LafRen'!U11+'5C1O_Impact'!U11+'5C2_LAVCA'!V11+'5C1H_Southwest'!U11+'5C1G_JSClark'!U11+'5C1Y_GEOPrep'!U11+'5C1AI_Harmony'!U11+'5C1AJ_Athlos'!U11+'5C1AG_Collegiate'!U11+'5C1M_GEOMidCity'!U11+'5C1AK_NxtGen'!U11+'5C1AL_RedRiver'!U11+'5C1AM_Williams'!U11+'5C1AN_StLandry'!U11</f>
        <v>0</v>
      </c>
      <c r="W11" s="243">
        <f>'5C1B_DArbonne'!V11+'5C1A_Madison'!V11+'5C1C_IntlHigh'!V11+'5C3_UnvView'!W11+'5C1F_LCCharter'!V11+'5C1E_LFNO'!V11+'5C1D_NOMMA'!V11+'5C1AE_NobleMinds'!V11+'5C1J_JCFAEast'!V11+'5C1Q_Advantage'!V11+'5C1AF_JCFA-Laf'!V11+'5C1W_Willow'!V11+'5C1Z_LincolnPrep'!V11+'5C1R_Iberville'!V11+'5C1N_Delta'!V11+'5C1S_LCColPrep'!V11+'5C1T_Northeast'!V11+'5C1U_AcadianaRen'!V11+'5C1I_LAKey'!V11+'5C1V_LafRen'!V11+'5C1O_Impact'!V11+'5C2_LAVCA'!W11+'5C1H_Southwest'!V11+'5C1G_JSClark'!V11+'5C1Y_GEOPrep'!V11+'5C1AI_Harmony'!V11+'5C1AJ_Athlos'!V11+'5C1AG_Collegiate'!V11+'5C1M_GEOMidCity'!V11+'5C1AK_NxtGen'!V11+'5C1AL_RedRiver'!V11+'5C1AM_Williams'!V11+'5C1AN_StLandry'!V11</f>
        <v>358132</v>
      </c>
      <c r="X11" s="241">
        <f>'5C1B_DArbonne'!W11+'5C1A_Madison'!W11+'5C1C_IntlHigh'!W11+'5C3_UnvView'!X11+'5C1F_LCCharter'!W11+'5C1E_LFNO'!W11+'5C1D_NOMMA'!W11+'5C1AE_NobleMinds'!W11+'5C1J_JCFAEast'!W11+'5C1Q_Advantage'!W11+'5C1AF_JCFA-Laf'!W11+'5C1W_Willow'!W11+'5C1Z_LincolnPrep'!W11+'5C1R_Iberville'!W11+'5C1N_Delta'!W11+'5C1S_LCColPrep'!W11+'5C1T_Northeast'!W11+'5C1U_AcadianaRen'!W11+'5C1I_LAKey'!W11+'5C1V_LafRen'!W11+'5C1O_Impact'!W11+'5C2_LAVCA'!X11+'5C1H_Southwest'!W11+'5C1G_JSClark'!W11+'5C1Y_GEOPrep'!W11+'5C1AI_Harmony'!W11+'5C1AJ_Athlos'!W11+'5C1AG_Collegiate'!W11+'5C1M_GEOMidCity'!W11+'5C1AK_NxtGen'!W11+'5C1AL_RedRiver'!W11+'5C1AM_Williams'!W11+'5C1AN_StLandry'!W11</f>
        <v>-896</v>
      </c>
      <c r="Y11" s="243">
        <f>'5C1B_DArbonne'!X11+'5C1A_Madison'!X11+'5C1C_IntlHigh'!X11+'5C3_UnvView'!Y11+'5C1F_LCCharter'!X11+'5C1E_LFNO'!X11+'5C1D_NOMMA'!X11+'5C1AE_NobleMinds'!X11+'5C1J_JCFAEast'!X11+'5C1Q_Advantage'!X11+'5C1AF_JCFA-Laf'!X11+'5C1W_Willow'!X11+'5C1Z_LincolnPrep'!X11+'5C1R_Iberville'!X11+'5C1N_Delta'!X11+'5C1S_LCColPrep'!X11+'5C1T_Northeast'!X11+'5C1U_AcadianaRen'!X11+'5C1I_LAKey'!X11+'5C1V_LafRen'!X11+'5C1O_Impact'!X11+'5C2_LAVCA'!Y11+'5C1H_Southwest'!X11+'5C1G_JSClark'!X11+'5C1Y_GEOPrep'!X11+'5C1AI_Harmony'!X11+'5C1AJ_Athlos'!X11+'5C1AG_Collegiate'!X11+'5C1M_GEOMidCity'!X11+'5C1AK_NxtGen'!X11+'5C1AL_RedRiver'!X11+'5C1AM_Williams'!X11+'5C1AN_StLandry'!X11</f>
        <v>357236</v>
      </c>
      <c r="Z11" s="240">
        <f>'5C1B_DArbonne'!Y11+'5C1A_Madison'!Y11+'5C1C_IntlHigh'!Y11+'5C3_UnvView'!Z11+'5C1F_LCCharter'!Y11+'5C1E_LFNO'!Y11+'5C1D_NOMMA'!Y11+'5C1AE_NobleMinds'!Y11+'5C1J_JCFAEast'!Y11+'5C1Q_Advantage'!Y11+'5C1AF_JCFA-Laf'!Y11+'5C1W_Willow'!Y11+'5C1Z_LincolnPrep'!Y11+'5C1R_Iberville'!Y11+'5C1N_Delta'!Y11+'5C1S_LCColPrep'!Y11+'5C1T_Northeast'!Y11+'5C1U_AcadianaRen'!Y11+'5C1I_LAKey'!Y11+'5C1V_LafRen'!Y11+'5C1O_Impact'!Y11+'5C2_LAVCA'!Z11+'5C1H_Southwest'!Y11+'5C1G_JSClark'!Y11+'5C1Y_GEOPrep'!Y11+'5C1AI_Harmony'!Y11+'5C1AJ_Athlos'!Y11+'5C1AG_Collegiate'!Y11+'5C1M_GEOMidCity'!Y11+'5C1AK_NxtGen'!Y11+'5C1AL_RedRiver'!Y11+'5C1AM_Williams'!Y11+'5C1AN_StLandry'!Y11</f>
        <v>-2114</v>
      </c>
      <c r="AA11" s="243">
        <f>'5C1B_DArbonne'!Z11+'5C1A_Madison'!Z11+'5C1C_IntlHigh'!Z11+'5C3_UnvView'!AA11+'5C1F_LCCharter'!Z11+'5C1E_LFNO'!Z11+'5C1D_NOMMA'!Z11+'5C1AE_NobleMinds'!Z11+'5C1J_JCFAEast'!Z11+'5C1Q_Advantage'!Z11+'5C1AF_JCFA-Laf'!Z11+'5C1W_Willow'!Z11+'5C1Z_LincolnPrep'!Z11+'5C1R_Iberville'!Z11+'5C1N_Delta'!Z11+'5C1S_LCColPrep'!Z11+'5C1T_Northeast'!Z11+'5C1U_AcadianaRen'!Z11+'5C1I_LAKey'!Z11+'5C1V_LafRen'!Z11+'5C1O_Impact'!Z11+'5C2_LAVCA'!AA11+'5C1H_Southwest'!Z11+'5C1G_JSClark'!Z11+'5C1Y_GEOPrep'!Z11+'5C1AI_Harmony'!Z11+'5C1AJ_Athlos'!Z11+'5C1AG_Collegiate'!Z11+'5C1M_GEOMidCity'!Z11+'5C1AK_NxtGen'!Z11+'5C1AL_RedRiver'!Z11+'5C1AM_Williams'!Z11+'5C1AN_StLandry'!Z11</f>
        <v>355122</v>
      </c>
      <c r="AB11" s="246">
        <f>'5C1B_DArbonne'!AA11+'5C1A_Madison'!AA11+'5C1C_IntlHigh'!AA11+'5C3_UnvView'!AB11+'5C1F_LCCharter'!AA11+'5C1E_LFNO'!AA11+'5C1D_NOMMA'!AA11+'5C1AE_NobleMinds'!AA11+'5C1J_JCFAEast'!AA11+'5C1Q_Advantage'!AA11+'5C1AF_JCFA-Laf'!AA11+'5C1W_Willow'!AA11+'5C1Z_LincolnPrep'!AA11+'5C1R_Iberville'!AA11+'5C1N_Delta'!AA11+'5C1S_LCColPrep'!AA11+'5C1T_Northeast'!AA11+'5C1U_AcadianaRen'!AA11+'5C1I_LAKey'!AA11+'5C1V_LafRen'!AA11+'5C1O_Impact'!AA11+'5C2_LAVCA'!AB11+'5C1H_Southwest'!AA11+'5C1G_JSClark'!AA11+'5C1Y_GEOPrep'!AA11+'5C1AI_Harmony'!AA11+'5C1AJ_Athlos'!AA11+'5C1AG_Collegiate'!AA11+'5C1M_GEOMidCity'!AA11+'5C1AK_NxtGen'!AA11+'5C1AL_RedRiver'!AA11+'5C1AM_Williams'!AA11+'5C1AN_StLandry'!AA11</f>
        <v>0</v>
      </c>
      <c r="AC11" s="240">
        <f>'5C1B_DArbonne'!AB11+'5C1A_Madison'!AB11+'5C1C_IntlHigh'!AB11+'5C3_UnvView'!AC11+'5C1F_LCCharter'!AB11+'5C1E_LFNO'!AB11+'5C1D_NOMMA'!AB11+'5C1AE_NobleMinds'!AB11+'5C1J_JCFAEast'!AB11+'5C1Q_Advantage'!AB11+'5C1AF_JCFA-Laf'!AB11+'5C1W_Willow'!AB11+'5C1Z_LincolnPrep'!AB11+'5C1R_Iberville'!AB11+'5C1N_Delta'!AB11+'5C1S_LCColPrep'!AB11+'5C1T_Northeast'!AB11+'5C1U_AcadianaRen'!AB11+'5C1I_LAKey'!AB11+'5C1V_LafRen'!AB11+'5C1O_Impact'!AB11+'5C2_LAVCA'!AC11+'5C1H_Southwest'!AB11+'5C1G_JSClark'!AB11+'5C1Y_GEOPrep'!AB11+'5C1AI_Harmony'!AB11+'5C1AJ_Athlos'!AB11+'5C1AG_Collegiate'!AB11+'5C1M_GEOMidCity'!AB11+'5C1AK_NxtGen'!AB11+'5C1AL_RedRiver'!AB11+'5C1AM_Williams'!AB11+'5C1AN_StLandry'!AB11</f>
        <v>355122</v>
      </c>
      <c r="AD11" s="247">
        <f>'5C1B_DArbonne'!AC11+'5C1A_Madison'!AC11+'5C1C_IntlHigh'!AC11+'5C3_UnvView'!AD11+'5C1F_LCCharter'!AC11+'5C1E_LFNO'!AC11+'5C1D_NOMMA'!AC11+'5C1AE_NobleMinds'!AC11+'5C1J_JCFAEast'!AC11+'5C1Q_Advantage'!AC11+'5C1AF_JCFA-Laf'!AC11+'5C1W_Willow'!AC11+'5C1Z_LincolnPrep'!AC11+'5C1R_Iberville'!AC11+'5C1N_Delta'!AC11+'5C1S_LCColPrep'!AC11+'5C1T_Northeast'!AC11+'5C1U_AcadianaRen'!AC11+'5C1I_LAKey'!AC11+'5C1V_LafRen'!AC11+'5C1O_Impact'!AC11+'5C2_LAVCA'!AD11+'5C1H_Southwest'!AC11+'5C1G_JSClark'!AC11+'5C1Y_GEOPrep'!AC11+'5C1AI_Harmony'!AC11+'5C1AJ_Athlos'!AC11+'5C1AG_Collegiate'!AC11+'5C1M_GEOMidCity'!AC11+'5C1AK_NxtGen'!AC11+'5C1AL_RedRiver'!AC11+'5C1AM_Williams'!AC11+'5C1AN_StLandry'!AC11</f>
        <v>29593</v>
      </c>
      <c r="AE11" s="247">
        <f>'5C1B_DArbonne'!AD11+'5C1A_Madison'!AD11+'5C1C_IntlHigh'!AD11+'5C3_UnvView'!AE11+'5C1F_LCCharter'!AD11+'5C1E_LFNO'!AD11+'5C1D_NOMMA'!AD11+'5C1AE_NobleMinds'!AD11+'5C1J_JCFAEast'!AD11+'5C1Q_Advantage'!AD11+'5C1AF_JCFA-Laf'!AD11+'5C1W_Willow'!AD11+'5C1Z_LincolnPrep'!AD11+'5C1R_Iberville'!AD11+'5C1N_Delta'!AD11+'5C1S_LCColPrep'!AD11+'5C1T_Northeast'!AD11+'5C1U_AcadianaRen'!AD11+'5C1I_LAKey'!AD11+'5C1V_LafRen'!AD11+'5C1O_Impact'!AD11+'5C2_LAVCA'!AE11+'5C1H_Southwest'!AD11+'5C1G_JSClark'!AD11+'5C1Y_GEOPrep'!AD11+'5C1AI_Harmony'!AD11+'5C1AJ_Athlos'!AD11+'5C1AG_Collegiate'!AD11+'5C1M_GEOMidCity'!AD11+'5C1AK_NxtGen'!AD11+'5C1AL_RedRiver'!AD11+'5C1AM_Williams'!AD11+'5C1AN_StLandry'!AD11</f>
        <v>355122</v>
      </c>
      <c r="AF11" s="248">
        <f>'9_Per Pupil Summary'!N10</f>
        <v>2811</v>
      </c>
      <c r="AG11" s="249">
        <f>'5C1B_DArbonne'!AF11+'5C1A_Madison'!AF11+'5C1C_IntlHigh'!AF11+'5C3_UnvView'!AG11+'5C1F_LCCharter'!AF11+'5C1E_LFNO'!AF11+'5C1D_NOMMA'!AF11+'5C1AE_NobleMinds'!AF11+'5C1J_JCFAEast'!AF11+'5C1Q_Advantage'!AF11+'5C1AF_JCFA-Laf'!AF11+'5C1W_Willow'!AF11+'5C1Z_LincolnPrep'!AF11+'5C1R_Iberville'!AF11+'5C1N_Delta'!AF11+'5C1S_LCColPrep'!AF11+'5C1T_Northeast'!AF11+'5C1U_AcadianaRen'!AF11+'5C1I_LAKey'!AF11+'5C1V_LafRen'!AF11+'5C1O_Impact'!AF11+'5C2_LAVCA'!AG11+'5C1H_Southwest'!AF11+'5C1G_JSClark'!AF11+'5C1Y_GEOPrep'!AF11+'5C1AI_Harmony'!AF11+'5C1AJ_Athlos'!AF11+'5C1AG_Collegiate'!AF11+'5C1M_GEOMidCity'!AF11+'5C1AK_NxtGen'!AF11+'5C1AL_RedRiver'!AF11+'5C1AM_Williams'!AF11+'5C1AN_StLandry'!AF11</f>
        <v>169503</v>
      </c>
      <c r="AH11" s="239">
        <f>'5C1B_DArbonne'!AG11+'5C1A_Madison'!AG11+'5C1C_IntlHigh'!AG11+'5C3_UnvView'!AH11+'5C1F_LCCharter'!AG11+'5C1E_LFNO'!AG11+'5C1D_NOMMA'!AG11+'5C1AE_NobleMinds'!AG11+'5C1J_JCFAEast'!AG11+'5C1Q_Advantage'!AG11+'5C1AF_JCFA-Laf'!AG11+'5C1W_Willow'!AG11+'5C1Z_LincolnPrep'!AG11+'5C1R_Iberville'!AG11+'5C1N_Delta'!AG11+'5C1S_LCColPrep'!AG11+'5C1T_Northeast'!AG11+'5C1U_AcadianaRen'!AG11+'5C1I_LAKey'!AG11+'5C1V_LafRen'!AG11+'5C1O_Impact'!AG11+'5C2_LAVCA'!AH11+'5C1H_Southwest'!AG11+'5C1G_JSClark'!AG11+'5C1Y_GEOPrep'!AG11+'5C1AI_Harmony'!AG11+'5C1AJ_Athlos'!AG11+'5C1AG_Collegiate'!AG11+'5C1M_GEOMidCity'!AG11+'5C1AK_NxtGen'!AG11+'5C1AL_RedRiver'!AG11+'5C1AM_Williams'!AG11+'5C1AN_StLandry'!AG11</f>
        <v>0</v>
      </c>
      <c r="AI11" s="248">
        <f>'5C1B_DArbonne'!AH11+'5C1A_Madison'!AH11+'5C1C_IntlHigh'!AH11+'5C3_UnvView'!AI11+'5C1F_LCCharter'!AH11+'5C1E_LFNO'!AH11+'5C1D_NOMMA'!AH11+'5C1AE_NobleMinds'!AH11+'5C1J_JCFAEast'!AH11+'5C1Q_Advantage'!AH11+'5C1AF_JCFA-Laf'!AH11+'5C1W_Willow'!AH11+'5C1Z_LincolnPrep'!AH11+'5C1R_Iberville'!AH11+'5C1N_Delta'!AH11+'5C1S_LCColPrep'!AH11+'5C1T_Northeast'!AH11+'5C1U_AcadianaRen'!AH11+'5C1I_LAKey'!AH11+'5C1V_LafRen'!AH11+'5C1O_Impact'!AH11+'5C2_LAVCA'!AI11+'5C1H_Southwest'!AH11+'5C1G_JSClark'!AH11+'5C1Y_GEOPrep'!AH11+'5C1AI_Harmony'!AH11+'5C1AJ_Athlos'!AH11+'5C1AG_Collegiate'!AH11+'5C1M_GEOMidCity'!AH11+'5C1AK_NxtGen'!AH11+'5C1AL_RedRiver'!AH11+'5C1AM_Williams'!AH11+'5C1AN_StLandry'!AH11</f>
        <v>0</v>
      </c>
      <c r="AJ11" s="239">
        <f>'5C1B_DArbonne'!AI11+'5C1A_Madison'!AI11+'5C1C_IntlHigh'!AI11+'5C3_UnvView'!AJ11+'5C1F_LCCharter'!AI11+'5C1E_LFNO'!AI11+'5C1D_NOMMA'!AI11+'5C1AE_NobleMinds'!AI11+'5C1J_JCFAEast'!AI11+'5C1Q_Advantage'!AI11+'5C1AF_JCFA-Laf'!AI11+'5C1W_Willow'!AI11+'5C1Z_LincolnPrep'!AI11+'5C1R_Iberville'!AI11+'5C1N_Delta'!AI11+'5C1S_LCColPrep'!AI11+'5C1T_Northeast'!AI11+'5C1U_AcadianaRen'!AI11+'5C1I_LAKey'!AI11+'5C1V_LafRen'!AI11+'5C1O_Impact'!AI11+'5C2_LAVCA'!AJ11+'5C1H_Southwest'!AI11+'5C1G_JSClark'!AI11+'5C1Y_GEOPrep'!AI11+'5C1AI_Harmony'!AI11+'5C1AJ_Athlos'!AI11+'5C1AG_Collegiate'!AI11+'5C1M_GEOMidCity'!AI11+'5C1AK_NxtGen'!AI11+'5C1AL_RedRiver'!AI11+'5C1AM_Williams'!AI11+'5C1AN_StLandry'!AI11</f>
        <v>0</v>
      </c>
      <c r="AK11" s="250">
        <f>'5C1B_DArbonne'!AJ11+'5C1A_Madison'!AJ11+'5C1C_IntlHigh'!AJ11+'5C3_UnvView'!AK11+'5C1F_LCCharter'!AJ11+'5C1E_LFNO'!AJ11+'5C1D_NOMMA'!AJ11+'5C1AE_NobleMinds'!AJ11+'5C1J_JCFAEast'!AJ11+'5C1Q_Advantage'!AJ11+'5C1AF_JCFA-Laf'!AJ11+'5C1W_Willow'!AJ11+'5C1Z_LincolnPrep'!AJ11+'5C1R_Iberville'!AJ11+'5C1N_Delta'!AJ11+'5C1S_LCColPrep'!AJ11+'5C1T_Northeast'!AJ11+'5C1U_AcadianaRen'!AJ11+'5C1I_LAKey'!AJ11+'5C1V_LafRen'!AJ11+'5C1O_Impact'!AJ11+'5C2_LAVCA'!AK11+'5C1H_Southwest'!AJ11+'5C1G_JSClark'!AJ11+'5C1Y_GEOPrep'!AJ11+'5C1AI_Harmony'!AJ11+'5C1AJ_Athlos'!AJ11+'5C1AG_Collegiate'!AJ11+'5C1M_GEOMidCity'!AJ11+'5C1AK_NxtGen'!AJ11+'5C1AL_RedRiver'!AJ11+'5C1AM_Williams'!AJ11+'5C1AN_StLandry'!AJ11</f>
        <v>0</v>
      </c>
      <c r="AL11" s="251">
        <f>'5C1B_DArbonne'!AK11+'5C1A_Madison'!AK11+'5C1C_IntlHigh'!AK11+'5C3_UnvView'!AL11+'5C1F_LCCharter'!AK11+'5C1E_LFNO'!AK11+'5C1D_NOMMA'!AK11+'5C1AE_NobleMinds'!AK11+'5C1J_JCFAEast'!AK11+'5C1Q_Advantage'!AK11+'5C1AF_JCFA-Laf'!AK11+'5C1W_Willow'!AK11+'5C1Z_LincolnPrep'!AK11+'5C1R_Iberville'!AK11+'5C1N_Delta'!AK11+'5C1S_LCColPrep'!AK11+'5C1T_Northeast'!AK11+'5C1U_AcadianaRen'!AK11+'5C1I_LAKey'!AK11+'5C1V_LafRen'!AK11+'5C1O_Impact'!AK11+'5C2_LAVCA'!AL11+'5C1H_Southwest'!AK11+'5C1G_JSClark'!AK11+'5C1Y_GEOPrep'!AK11+'5C1AI_Harmony'!AK11+'5C1AJ_Athlos'!AK11+'5C1AG_Collegiate'!AK11+'5C1M_GEOMidCity'!AK11+'5C1AK_NxtGen'!AK11+'5C1AL_RedRiver'!AK11+'5C1AM_Williams'!AK11+'5C1AN_StLandry'!AK11</f>
        <v>0</v>
      </c>
      <c r="AM11" s="249">
        <f>'5C1B_DArbonne'!AL11+'5C1A_Madison'!AL11+'5C1C_IntlHigh'!AL11+'5C3_UnvView'!AM11+'5C1F_LCCharter'!AL11+'5C1E_LFNO'!AL11+'5C1D_NOMMA'!AL11+'5C1AE_NobleMinds'!AL11+'5C1J_JCFAEast'!AL11+'5C1Q_Advantage'!AL11+'5C1AF_JCFA-Laf'!AL11+'5C1W_Willow'!AL11+'5C1Z_LincolnPrep'!AL11+'5C1R_Iberville'!AL11+'5C1N_Delta'!AL11+'5C1S_LCColPrep'!AL11+'5C1T_Northeast'!AL11+'5C1U_AcadianaRen'!AL11+'5C1I_LAKey'!AL11+'5C1V_LafRen'!AL11+'5C1O_Impact'!AL11+'5C2_LAVCA'!AM11+'5C1H_Southwest'!AL11+'5C1G_JSClark'!AL11+'5C1Y_GEOPrep'!AL11+'5C1AI_Harmony'!AL11+'5C1AJ_Athlos'!AL11+'5C1AG_Collegiate'!AL11+'5C1M_GEOMidCity'!AL11+'5C1AK_NxtGen'!AL11+'5C1AL_RedRiver'!AL11+'5C1AM_Williams'!AL11+'5C1AN_StLandry'!AL11</f>
        <v>638940</v>
      </c>
      <c r="AN11" s="252">
        <f>'5C1B_DArbonne'!AM11+'5C1A_Madison'!AM11+'5C1C_IntlHigh'!AM11+'5C3_UnvView'!AN11+'5C1F_LCCharter'!AM11+'5C1E_LFNO'!AM11+'5C1D_NOMMA'!AM11+'5C1AE_NobleMinds'!AM11+'5C1J_JCFAEast'!AM11+'5C1Q_Advantage'!AM11+'5C1AF_JCFA-Laf'!AM11+'5C1W_Willow'!AM11+'5C1Z_LincolnPrep'!AM11+'5C1R_Iberville'!AM11+'5C1N_Delta'!AM11+'5C1S_LCColPrep'!AM11+'5C1T_Northeast'!AM11+'5C1U_AcadianaRen'!AM11+'5C1I_LAKey'!AM11+'5C1V_LafRen'!AM11+'5C1O_Impact'!AM11+'5C2_LAVCA'!AN11+'5C1H_Southwest'!AM11+'5C1G_JSClark'!AM11+'5C1Y_GEOPrep'!AM11+'5C1AI_Harmony'!AM11+'5C1AJ_Athlos'!AM11+'5C1AG_Collegiate'!AM11+'5C1M_GEOMidCity'!AM11+'5C1AK_NxtGen'!AM11+'5C1AL_RedRiver'!AM11+'5C1AM_Williams'!AM11+'5C1AN_StLandry'!AM11</f>
        <v>-423</v>
      </c>
      <c r="AO11" s="249">
        <f>'5C1B_DArbonne'!AN11+'5C1A_Madison'!AN11+'5C1C_IntlHigh'!AN11+'5C3_UnvView'!AO11+'5C1F_LCCharter'!AN11+'5C1E_LFNO'!AN11+'5C1D_NOMMA'!AN11+'5C1AE_NobleMinds'!AN11+'5C1J_JCFAEast'!AN11+'5C1Q_Advantage'!AN11+'5C1AF_JCFA-Laf'!AN11+'5C1W_Willow'!AN11+'5C1Z_LincolnPrep'!AN11+'5C1R_Iberville'!AN11+'5C1N_Delta'!AN11+'5C1S_LCColPrep'!AN11+'5C1T_Northeast'!AN11+'5C1U_AcadianaRen'!AN11+'5C1I_LAKey'!AN11+'5C1V_LafRen'!AN11+'5C1O_Impact'!AN11+'5C2_LAVCA'!AO11+'5C1H_Southwest'!AN11+'5C1G_JSClark'!AN11+'5C1Y_GEOPrep'!AN11+'5C1AI_Harmony'!AN11+'5C1AJ_Athlos'!AN11+'5C1AG_Collegiate'!AN11+'5C1M_GEOMidCity'!AN11+'5C1AK_NxtGen'!AN11+'5C1AL_RedRiver'!AN11+'5C1AM_Williams'!AN11+'5C1AN_StLandry'!AN11</f>
        <v>169080</v>
      </c>
      <c r="AP11" s="250">
        <f>'5C1B_DArbonne'!AO11+'5C1A_Madison'!AO11+'5C1C_IntlHigh'!AO11+'5C3_UnvView'!AP11+'5C1F_LCCharter'!AO11+'5C1E_LFNO'!AO11+'5C1D_NOMMA'!AO11+'5C1AE_NobleMinds'!AO11+'5C1J_JCFAEast'!AO11+'5C1Q_Advantage'!AO11+'5C1AF_JCFA-Laf'!AO11+'5C1W_Willow'!AO11+'5C1Z_LincolnPrep'!AO11+'5C1R_Iberville'!AO11+'5C1N_Delta'!AO11+'5C1S_LCColPrep'!AO11+'5C1T_Northeast'!AO11+'5C1U_AcadianaRen'!AO11+'5C1I_LAKey'!AO11+'5C1V_LafRen'!AO11+'5C1O_Impact'!AO11+'5C2_LAVCA'!AP11+'5C1H_Southwest'!AO11+'5C1G_JSClark'!AO11+'5C1Y_GEOPrep'!AO11+'5C1AI_Harmony'!AO11+'5C1AJ_Athlos'!AO11+'5C1AG_Collegiate'!AO11+'5C1M_GEOMidCity'!AO11+'5C1AK_NxtGen'!AO11+'5C1AL_RedRiver'!AO11+'5C1AM_Williams'!AO11+'5C1AN_StLandry'!AO11</f>
        <v>-1002</v>
      </c>
      <c r="AQ11" s="249">
        <f>'5C1B_DArbonne'!AP11+'5C1A_Madison'!AP11+'5C1C_IntlHigh'!AP11+'5C3_UnvView'!AQ11+'5C1F_LCCharter'!AP11+'5C1E_LFNO'!AP11+'5C1D_NOMMA'!AP11+'5C1AE_NobleMinds'!AP11+'5C1J_JCFAEast'!AP11+'5C1Q_Advantage'!AP11+'5C1AF_JCFA-Laf'!AP11+'5C1W_Willow'!AP11+'5C1Z_LincolnPrep'!AP11+'5C1R_Iberville'!AP11+'5C1N_Delta'!AP11+'5C1S_LCColPrep'!AP11+'5C1T_Northeast'!AP11+'5C1U_AcadianaRen'!AP11+'5C1I_LAKey'!AP11+'5C1V_LafRen'!AP11+'5C1O_Impact'!AP11+'5C2_LAVCA'!AQ11+'5C1H_Southwest'!AP11+'5C1G_JSClark'!AP11+'5C1Y_GEOPrep'!AP11+'5C1AI_Harmony'!AP11+'5C1AJ_Athlos'!AP11+'5C1AG_Collegiate'!AP11+'5C1M_GEOMidCity'!AP11+'5C1AK_NxtGen'!AP11+'5C1AL_RedRiver'!AP11+'5C1AM_Williams'!AP11+'5C1AN_StLandry'!AP11</f>
        <v>168078</v>
      </c>
      <c r="AR11" s="250">
        <f>'5C1B_DArbonne'!AQ11+'5C1A_Madison'!AQ11+'5C1C_IntlHigh'!AQ11+'5C3_UnvView'!AR11+'5C1F_LCCharter'!AQ11+'5C1E_LFNO'!AQ11+'5C1D_NOMMA'!AQ11+'5C1AE_NobleMinds'!AQ11+'5C1J_JCFAEast'!AQ11+'5C1Q_Advantage'!AQ11+'5C1AF_JCFA-Laf'!AQ11+'5C1W_Willow'!AQ11+'5C1Z_LincolnPrep'!AQ11+'5C1R_Iberville'!AQ11+'5C1N_Delta'!AQ11+'5C1S_LCColPrep'!AQ11+'5C1T_Northeast'!AQ11+'5C1U_AcadianaRen'!AQ11+'5C1I_LAKey'!AQ11+'5C1V_LafRen'!AQ11+'5C1O_Impact'!AQ11+'5C2_LAVCA'!AR11+'5C1H_Southwest'!AQ11+'5C1G_JSClark'!AQ11+'5C1Y_GEOPrep'!AQ11+'5C1AI_Harmony'!AQ11+'5C1AJ_Athlos'!AQ11+'5C1AG_Collegiate'!AQ11+'5C1M_GEOMidCity'!AQ11+'5C1AK_NxtGen'!AQ11+'5C1AL_RedRiver'!AQ11+'5C1AM_Williams'!AQ11+'5C1AN_StLandry'!AQ11</f>
        <v>0</v>
      </c>
      <c r="AS11" s="250">
        <f>'5C1B_DArbonne'!AR11+'5C1A_Madison'!AR11+'5C1C_IntlHigh'!AR11+'5C3_UnvView'!AS11+'5C1F_LCCharter'!AR11+'5C1E_LFNO'!AR11+'5C1D_NOMMA'!AR11+'5C1AE_NobleMinds'!AR11+'5C1J_JCFAEast'!AR11+'5C1Q_Advantage'!AR11+'5C1AF_JCFA-Laf'!AR11+'5C1W_Willow'!AR11+'5C1Z_LincolnPrep'!AR11+'5C1R_Iberville'!AR11+'5C1N_Delta'!AR11+'5C1S_LCColPrep'!AR11+'5C1T_Northeast'!AR11+'5C1U_AcadianaRen'!AR11+'5C1I_LAKey'!AR11+'5C1V_LafRen'!AR11+'5C1O_Impact'!AR11+'5C2_LAVCA'!AS11+'5C1H_Southwest'!AR11+'5C1G_JSClark'!AR11+'5C1Y_GEOPrep'!AR11+'5C1AI_Harmony'!AR11+'5C1AJ_Athlos'!AR11+'5C1AG_Collegiate'!AR11+'5C1M_GEOMidCity'!AR11+'5C1AK_NxtGen'!AR11+'5C1AL_RedRiver'!AR11+'5C1AM_Williams'!AR11+'5C1AN_StLandry'!AR11</f>
        <v>168078</v>
      </c>
      <c r="AT11" s="249">
        <f>'5C1B_DArbonne'!AS11+'5C1A_Madison'!AS11+'5C1C_IntlHigh'!AS11+'5C3_UnvView'!AT11+'5C1F_LCCharter'!AS11+'5C1E_LFNO'!AS11+'5C1D_NOMMA'!AS11+'5C1AE_NobleMinds'!AS11+'5C1J_JCFAEast'!AS11+'5C1Q_Advantage'!AS11+'5C1AF_JCFA-Laf'!AS11+'5C1W_Willow'!AS11+'5C1Z_LincolnPrep'!AS11+'5C1R_Iberville'!AS11+'5C1N_Delta'!AS11+'5C1S_LCColPrep'!AS11+'5C1T_Northeast'!AS11+'5C1U_AcadianaRen'!AS11+'5C1I_LAKey'!AS11+'5C1V_LafRen'!AS11+'5C1O_Impact'!AS11+'5C2_LAVCA'!AT11+'5C1H_Southwest'!AS11+'5C1G_JSClark'!AS11+'5C1Y_GEOPrep'!AS11+'5C1AI_Harmony'!AS11+'5C1AJ_Athlos'!AS11+'5C1AG_Collegiate'!AS11+'5C1M_GEOMidCity'!AS11+'5C1AK_NxtGen'!AS11+'5C1AL_RedRiver'!AS11+'5C1AM_Williams'!AS11+'5C1AN_StLandry'!AS11</f>
        <v>53028</v>
      </c>
      <c r="AU11" s="808">
        <f t="shared" si="2"/>
        <v>523200</v>
      </c>
      <c r="AV11" s="809">
        <f t="shared" si="3"/>
        <v>82621</v>
      </c>
      <c r="AW11" s="241">
        <f>'5C1B_DArbonne'!AV11+'5C1A_Madison'!AV11+'5C1C_IntlHigh'!AV11+'5C3_UnvView'!AW11+'5C1F_LCCharter'!AV11+'5C1E_LFNO'!AV11+'5C1D_NOMMA'!AV11+'5C1AE_NobleMinds'!AV11+'5C1J_JCFAEast'!AV11+'5C1Q_Advantage'!AV11+'5C1AF_JCFA-Laf'!AV11+'5C1W_Willow'!AV11+'5C1Z_LincolnPrep'!AV11+'5C1R_Iberville'!AV11+'5C1N_Delta'!AV11+'5C1S_LCColPrep'!AV11+'5C1T_Northeast'!AV11+'5C1U_AcadianaRen'!AV11+'5C1I_LAKey'!AV11+'5C1V_LafRen'!AV11+'5C1O_Impact'!AV11+'5C2_LAVCA'!AW11+'5C1H_Southwest'!AV11+'5C1G_JSClark'!AV11+'5C1Y_GEOPrep'!AV11+'5C1AI_Harmony'!AV11+'5C1AJ_Athlos'!AV11+'5C1AG_Collegiate'!AV11+'5C1M_GEOMidCity'!AV11+'5C1AK_NxtGen'!AV11+'5C1AL_RedRiver'!AV11+'5C1AM_Williams'!AV11+'5C1AN_StLandry'!AV11</f>
        <v>1597</v>
      </c>
      <c r="AX11" s="241"/>
      <c r="AY11" s="241">
        <f t="shared" si="4"/>
        <v>1597</v>
      </c>
    </row>
    <row r="12" spans="1:51" ht="16.149999999999999" customHeight="1" x14ac:dyDescent="0.2">
      <c r="A12" s="423">
        <v>6</v>
      </c>
      <c r="B12" s="207" t="s">
        <v>10</v>
      </c>
      <c r="C12" s="208">
        <f>'5C1B_DArbonne'!C12+'5C1A_Madison'!C12+'5C1C_IntlHigh'!C12+'5C3_UnvView'!C12+'5C1F_LCCharter'!C12+'5C1E_LFNO'!C12+'5C1D_NOMMA'!C12+'5C1AE_NobleMinds'!C12+'5C1J_JCFAEast'!C12+'5C1Q_Advantage'!C12+'5C1AF_JCFA-Laf'!C12+'5C1W_Willow'!C12+'5C1Z_LincolnPrep'!C12+'5C1R_Iberville'!C12+'5C1N_Delta'!C12+'5C1S_LCColPrep'!C12+'5C1T_Northeast'!C12+'5C1U_AcadianaRen'!C12+'5C1I_LAKey'!C12+'5C1V_LafRen'!C12+'5C1O_Impact'!C12+'5C2_LAVCA'!C12+'5C1H_Southwest'!C12+'5C1G_JSClark'!C12+'5C1Y_GEOPrep'!C12+'5C1AI_Harmony'!C12+'5C1AJ_Athlos'!C12+'5C1AG_Collegiate'!C12+'5C1M_GEOMidCity'!C12+'5C1AK_NxtGen'!C12+'5C1AL_RedRiver'!C12+'5C1AM_Williams'!C12+'5C1AN_StLandry'!C12</f>
        <v>29</v>
      </c>
      <c r="D12" s="209">
        <f>'9_Per Pupil Summary'!H11</f>
        <v>4682.5926967622981</v>
      </c>
      <c r="E12" s="210">
        <f>'5C1B_DArbonne'!E12+'5C1A_Madison'!E12+'5C1C_IntlHigh'!E12+'5C3_UnvView'!E12+'5C1F_LCCharter'!E12+'5C1E_LFNO'!E12+'5C1D_NOMMA'!E12+'5C1AE_NobleMinds'!E12+'5C1J_JCFAEast'!E12+'5C1Q_Advantage'!E12+'5C1AF_JCFA-Laf'!E12+'5C1W_Willow'!E12+'5C1Z_LincolnPrep'!E12+'5C1R_Iberville'!E12+'5C1N_Delta'!E12+'5C1S_LCColPrep'!E12+'5C1T_Northeast'!E12+'5C1U_AcadianaRen'!E12+'5C1I_LAKey'!E12+'5C1V_LafRen'!E12+'5C1O_Impact'!E12+'5C2_LAVCA'!E12+'5C1H_Southwest'!E12+'5C1G_JSClark'!E12+'5C1Y_GEOPrep'!E12+'5C1AI_Harmony'!E12+'5C1AJ_Athlos'!E12+'5C1AG_Collegiate'!E12+'5C1M_GEOMidCity'!E12+'5C1AK_NxtGen'!E12+'5C1AL_RedRiver'!E12+'5C1AM_Williams'!E12+'5C1AN_StLandry'!E12</f>
        <v>122215.66938549599</v>
      </c>
      <c r="F12" s="211">
        <f>'5C1B_DArbonne'!F12+'5C1A_Madison'!F12+'5C1C_IntlHigh'!F12+'5C3_UnvView'!F12+'5C1F_LCCharter'!F12+'5C1E_LFNO'!F12+'5C1D_NOMMA'!F12+'5C1AE_NobleMinds'!F12+'5C1J_JCFAEast'!F12+'5C1Q_Advantage'!F12+'5C1AF_JCFA-Laf'!F12+'5C1W_Willow'!F12+'5C1Z_LincolnPrep'!F12+'5C1R_Iberville'!F12+'5C1N_Delta'!F12+'5C1S_LCColPrep'!F12+'5C1T_Northeast'!F12+'5C1U_AcadianaRen'!F12+'5C1I_LAKey'!F12+'5C1V_LafRen'!F12+'5C1O_Impact'!F12+'5C2_LAVCA'!F12+'5C1H_Southwest'!F12+'5C1G_JSClark'!F12+'5C1Y_GEOPrep'!F12+'5C1AI_Harmony'!F12+'5C1AJ_Athlos'!F12+'5C1AG_Collegiate'!F12+'5C1M_GEOMidCity'!F12+'5C1AK_NxtGen'!F12+'5C1AL_RedRiver'!F12+'5C1AM_Williams'!F12+'5C1AN_StLandry'!F12</f>
        <v>21</v>
      </c>
      <c r="G12" s="209">
        <f>'9_Per Pupil Summary'!I11</f>
        <v>641.39596507794056</v>
      </c>
      <c r="H12" s="210">
        <f>'5C1B_DArbonne'!H12+'5C1A_Madison'!H12+'5C1C_IntlHigh'!H12+'5C3_UnvView'!H12+'5C1F_LCCharter'!H12+'5C1E_LFNO'!H12+'5C1D_NOMMA'!H12+'5C1AE_NobleMinds'!H12+'5C1J_JCFAEast'!H12+'5C1Q_Advantage'!H12+'5C1AF_JCFA-Laf'!H12+'5C1W_Willow'!H12+'5C1Z_LincolnPrep'!H12+'5C1R_Iberville'!H12+'5C1N_Delta'!H12+'5C1S_LCColPrep'!H12+'5C1T_Northeast'!H12+'5C1U_AcadianaRen'!H12+'5C1I_LAKey'!H12+'5C1V_LafRen'!H12+'5C1O_Impact'!H12+'5C2_LAVCA'!H12+'5C1H_Southwest'!H12+'5C1G_JSClark'!H12+'5C1Y_GEOPrep'!H12+'5C1AI_Harmony'!H12+'5C1AJ_Athlos'!H12+'5C1AG_Collegiate'!H12+'5C1M_GEOMidCity'!H12+'5C1AK_NxtGen'!H12+'5C1AL_RedRiver'!H12+'5C1AM_Williams'!H12+'5C1AN_StLandry'!H12</f>
        <v>12122.383739973076</v>
      </c>
      <c r="I12" s="211">
        <f>'5C1B_DArbonne'!I12+'5C1A_Madison'!I12+'5C1C_IntlHigh'!I12+'5C3_UnvView'!I12+'5C1F_LCCharter'!I12+'5C1E_LFNO'!I12+'5C1D_NOMMA'!I12+'5C1AE_NobleMinds'!I12+'5C1J_JCFAEast'!I12+'5C1Q_Advantage'!I12+'5C1AF_JCFA-Laf'!I12+'5C1W_Willow'!I12+'5C1Z_LincolnPrep'!I12+'5C1R_Iberville'!I12+'5C1N_Delta'!I12+'5C1S_LCColPrep'!I12+'5C1T_Northeast'!I12+'5C1U_AcadianaRen'!I12+'5C1I_LAKey'!I12+'5C1V_LafRen'!I12+'5C1O_Impact'!I12+'5C2_LAVCA'!I12+'5C1H_Southwest'!I12+'5C1G_JSClark'!I12+'5C1Y_GEOPrep'!I12+'5C1AI_Harmony'!I12+'5C1AJ_Athlos'!I12+'5C1AG_Collegiate'!I12+'5C1M_GEOMidCity'!I12+'5C1AK_NxtGen'!I12+'5C1AL_RedRiver'!I12+'5C1AM_Williams'!I12+'5C1AN_StLandry'!I12</f>
        <v>10</v>
      </c>
      <c r="J12" s="209">
        <f>'9_Per Pupil Summary'!J11</f>
        <v>174.92617229398383</v>
      </c>
      <c r="K12" s="210">
        <f>'5C1B_DArbonne'!K12+'5C1A_Madison'!K12+'5C1C_IntlHigh'!K12+'5C3_UnvView'!K12+'5C1F_LCCharter'!K12+'5C1E_LFNO'!K12+'5C1D_NOMMA'!K12+'5C1AE_NobleMinds'!K12+'5C1J_JCFAEast'!K12+'5C1Q_Advantage'!K12+'5C1AF_JCFA-Laf'!K12+'5C1W_Willow'!K12+'5C1Z_LincolnPrep'!K12+'5C1R_Iberville'!K12+'5C1N_Delta'!K12+'5C1S_LCColPrep'!K12+'5C1T_Northeast'!K12+'5C1U_AcadianaRen'!K12+'5C1I_LAKey'!K12+'5C1V_LafRen'!K12+'5C1O_Impact'!K12+'5C2_LAVCA'!K12+'5C1H_Southwest'!K12+'5C1G_JSClark'!K12+'5C1Y_GEOPrep'!K12+'5C1AI_Harmony'!K12+'5C1AJ_Athlos'!K12+'5C1AG_Collegiate'!K12+'5C1M_GEOMidCity'!K12+'5C1AK_NxtGen'!K12+'5C1AL_RedRiver'!K12+'5C1AM_Williams'!K12+'5C1AN_StLandry'!K12</f>
        <v>1574.3355506458543</v>
      </c>
      <c r="L12" s="211">
        <f>'5C1B_DArbonne'!L12+'5C1A_Madison'!L12+'5C1C_IntlHigh'!L12+'5C3_UnvView'!L12+'5C1F_LCCharter'!L12+'5C1E_LFNO'!L12+'5C1D_NOMMA'!L12+'5C1AE_NobleMinds'!L12+'5C1J_JCFAEast'!L12+'5C1Q_Advantage'!L12+'5C1AF_JCFA-Laf'!L12+'5C1W_Willow'!L12+'5C1Z_LincolnPrep'!L12+'5C1R_Iberville'!L12+'5C1N_Delta'!L12+'5C1S_LCColPrep'!L12+'5C1T_Northeast'!L12+'5C1U_AcadianaRen'!L12+'5C1I_LAKey'!L12+'5C1V_LafRen'!L12+'5C1O_Impact'!L12+'5C2_LAVCA'!L12+'5C1H_Southwest'!L12+'5C1G_JSClark'!L12+'5C1Y_GEOPrep'!L12+'5C1AI_Harmony'!L12+'5C1AJ_Athlos'!L12+'5C1AG_Collegiate'!L12+'5C1M_GEOMidCity'!L12+'5C1AK_NxtGen'!L12+'5C1AL_RedRiver'!L12+'5C1AM_Williams'!L12+'5C1AN_StLandry'!L12</f>
        <v>7</v>
      </c>
      <c r="M12" s="209">
        <f>'9_Per Pupil Summary'!K11</f>
        <v>4373.154307349595</v>
      </c>
      <c r="N12" s="210">
        <f>'5C1B_DArbonne'!N12+'5C1A_Madison'!N12+'5C1C_IntlHigh'!N12+'5C3_UnvView'!N12+'5C1F_LCCharter'!N12+'5C1E_LFNO'!N12+'5C1D_NOMMA'!N12+'5C1AE_NobleMinds'!N12+'5C1J_JCFAEast'!N12+'5C1Q_Advantage'!N12+'5C1AF_JCFA-Laf'!N12+'5C1W_Willow'!N12+'5C1Z_LincolnPrep'!N12+'5C1R_Iberville'!N12+'5C1N_Delta'!N12+'5C1S_LCColPrep'!N12+'5C1T_Northeast'!N12+'5C1U_AcadianaRen'!N12+'5C1I_LAKey'!N12+'5C1V_LafRen'!N12+'5C1O_Impact'!N12+'5C2_LAVCA'!N12+'5C1H_Southwest'!N12+'5C1G_JSClark'!N12+'5C1Y_GEOPrep'!N12+'5C1AI_Harmony'!N12+'5C1AJ_Athlos'!N12+'5C1AG_Collegiate'!N12+'5C1M_GEOMidCity'!N12+'5C1AK_NxtGen'!N12+'5C1AL_RedRiver'!N12+'5C1AM_Williams'!N12+'5C1AN_StLandry'!N12</f>
        <v>27550.872136302449</v>
      </c>
      <c r="O12" s="211">
        <f>'5C1B_DArbonne'!O12+'5C1A_Madison'!O12+'5C1C_IntlHigh'!O12+'5C3_UnvView'!O12+'5C1F_LCCharter'!O12+'5C1E_LFNO'!O12+'5C1D_NOMMA'!O12+'5C1AE_NobleMinds'!O12+'5C1J_JCFAEast'!O12+'5C1Q_Advantage'!O12+'5C1AF_JCFA-Laf'!O12+'5C1W_Willow'!O12+'5C1Z_LincolnPrep'!O12+'5C1R_Iberville'!O12+'5C1N_Delta'!O12+'5C1S_LCColPrep'!O12+'5C1T_Northeast'!O12+'5C1U_AcadianaRen'!O12+'5C1I_LAKey'!O12+'5C1V_LafRen'!O12+'5C1O_Impact'!O12+'5C2_LAVCA'!O12+'5C1H_Southwest'!O12+'5C1G_JSClark'!O12+'5C1Y_GEOPrep'!O12+'5C1AI_Harmony'!O12+'5C1AJ_Athlos'!O12+'5C1AG_Collegiate'!O12+'5C1M_GEOMidCity'!O12+'5C1AK_NxtGen'!O12+'5C1AL_RedRiver'!O12+'5C1AM_Williams'!O12+'5C1AN_StLandry'!O12</f>
        <v>1</v>
      </c>
      <c r="P12" s="209">
        <f>'9_Per Pupil Summary'!L11</f>
        <v>1749.2617229398379</v>
      </c>
      <c r="Q12" s="210">
        <f>'5C1B_DArbonne'!Q12+'5C1A_Madison'!Q12+'5C1C_IntlHigh'!Q12+'5C3_UnvView'!Q12+'5C1F_LCCharter'!Q12+'5C1E_LFNO'!Q12+'5C1D_NOMMA'!Q12+'5C1AE_NobleMinds'!Q12+'5C1J_JCFAEast'!Q12+'5C1Q_Advantage'!Q12+'5C1AF_JCFA-Laf'!Q12+'5C1W_Willow'!Q12+'5C1Z_LincolnPrep'!Q12+'5C1R_Iberville'!Q12+'5C1N_Delta'!Q12+'5C1S_LCColPrep'!Q12+'5C1T_Northeast'!Q12+'5C1U_AcadianaRen'!Q12+'5C1I_LAKey'!Q12+'5C1V_LafRen'!Q12+'5C1O_Impact'!Q12+'5C2_LAVCA'!Q12+'5C1H_Southwest'!Q12+'5C1G_JSClark'!Q12+'5C1Y_GEOPrep'!Q12+'5C1AI_Harmony'!Q12+'5C1AJ_Athlos'!Q12+'5C1AG_Collegiate'!Q12+'5C1M_GEOMidCity'!Q12+'5C1AK_NxtGen'!Q12+'5C1AL_RedRiver'!Q12+'5C1AM_Williams'!Q12+'5C1AN_StLandry'!Q12</f>
        <v>1574.3355506458543</v>
      </c>
      <c r="R12" s="212">
        <f>'5C1B_DArbonne'!R12+'5C1A_Madison'!R12+'5C1C_IntlHigh'!R12+'5C3_UnvView'!R12+'5C1F_LCCharter'!R12+'5C1E_LFNO'!R12+'5C1D_NOMMA'!R12+'5C1AE_NobleMinds'!R12+'5C1J_JCFAEast'!R12+'5C1Q_Advantage'!R12+'5C1AF_JCFA-Laf'!R12+'5C1W_Willow'!R12+'5C1Z_LincolnPrep'!R12+'5C1R_Iberville'!R12+'5C1N_Delta'!R12+'5C1S_LCColPrep'!R12+'5C1T_Northeast'!R12+'5C1U_AcadianaRen'!R12+'5C1I_LAKey'!R12+'5C1V_LafRen'!R12+'5C1O_Impact'!R12+'5C2_LAVCA'!R12+'5C1H_Southwest'!R12+'5C1G_JSClark'!R12+'5C1Y_GEOPrep'!R12+'5C1AI_Harmony'!R12+'5C1AJ_Athlos'!R12+'5C1AG_Collegiate'!R12+'5C1M_GEOMidCity'!R12+'5C1AK_NxtGen'!R12+'5C1AL_RedRiver'!R12+'5C1AM_Williams'!R12+'5C1AN_StLandry'!R12</f>
        <v>175686</v>
      </c>
      <c r="S12" s="1110">
        <f>'5C3_UnvView'!S12+'5C2_LAVCA'!S12</f>
        <v>18337</v>
      </c>
      <c r="T12" s="209">
        <f>'5C1B_DArbonne'!S12+'5C1A_Madison'!S12+'5C1C_IntlHigh'!S12+'5C3_UnvView'!T12+'5C1F_LCCharter'!S12+'5C1E_LFNO'!S12+'5C1D_NOMMA'!S12+'5C1AE_NobleMinds'!S12+'5C1J_JCFAEast'!S12+'5C1Q_Advantage'!S12+'5C1AF_JCFA-Laf'!S12+'5C1W_Willow'!S12+'5C1Z_LincolnPrep'!S12+'5C1R_Iberville'!S12+'5C1N_Delta'!S12+'5C1S_LCColPrep'!S12+'5C1T_Northeast'!S12+'5C1U_AcadianaRen'!S12+'5C1I_LAKey'!S12+'5C1V_LafRen'!S12+'5C1O_Impact'!S12+'5C2_LAVCA'!T12+'5C1H_Southwest'!S12+'5C1G_JSClark'!S12+'5C1Y_GEOPrep'!S12+'5C1AI_Harmony'!S12+'5C1AJ_Athlos'!S12+'5C1AG_Collegiate'!S12+'5C1M_GEOMidCity'!S12+'5C1AK_NxtGen'!S12+'5C1AL_RedRiver'!S12+'5C1AM_Williams'!S12+'5C1AN_StLandry'!S12</f>
        <v>0</v>
      </c>
      <c r="U12" s="209">
        <f>'5C1B_DArbonne'!T12+'5C1A_Madison'!T12+'5C1C_IntlHigh'!T12+'5C3_UnvView'!U12+'5C1F_LCCharter'!T12+'5C1E_LFNO'!T12+'5C1D_NOMMA'!T12+'5C1AE_NobleMinds'!T12+'5C1J_JCFAEast'!T12+'5C1Q_Advantage'!T12+'5C1AF_JCFA-Laf'!T12+'5C1W_Willow'!T12+'5C1Z_LincolnPrep'!T12+'5C1R_Iberville'!T12+'5C1N_Delta'!T12+'5C1S_LCColPrep'!T12+'5C1T_Northeast'!T12+'5C1U_AcadianaRen'!T12+'5C1I_LAKey'!T12+'5C1V_LafRen'!T12+'5C1O_Impact'!T12+'5C2_LAVCA'!U12+'5C1H_Southwest'!T12+'5C1G_JSClark'!T12+'5C1Y_GEOPrep'!T12+'5C1AI_Harmony'!T12+'5C1AJ_Athlos'!T12+'5C1AG_Collegiate'!T12+'5C1M_GEOMidCity'!T12+'5C1AK_NxtGen'!T12+'5C1AL_RedRiver'!T12+'5C1AM_Williams'!T12+'5C1AN_StLandry'!T12</f>
        <v>0</v>
      </c>
      <c r="V12" s="213">
        <f>'5C1B_DArbonne'!U12+'5C1A_Madison'!U12+'5C1C_IntlHigh'!U12+'5C3_UnvView'!V12+'5C1F_LCCharter'!U12+'5C1E_LFNO'!U12+'5C1D_NOMMA'!U12+'5C1AE_NobleMinds'!U12+'5C1J_JCFAEast'!U12+'5C1Q_Advantage'!U12+'5C1AF_JCFA-Laf'!U12+'5C1W_Willow'!U12+'5C1Z_LincolnPrep'!U12+'5C1R_Iberville'!U12+'5C1N_Delta'!U12+'5C1S_LCColPrep'!U12+'5C1T_Northeast'!U12+'5C1U_AcadianaRen'!U12+'5C1I_LAKey'!U12+'5C1V_LafRen'!U12+'5C1O_Impact'!U12+'5C2_LAVCA'!V12+'5C1H_Southwest'!U12+'5C1G_JSClark'!U12+'5C1Y_GEOPrep'!U12+'5C1AI_Harmony'!U12+'5C1AJ_Athlos'!U12+'5C1AG_Collegiate'!U12+'5C1M_GEOMidCity'!U12+'5C1AK_NxtGen'!U12+'5C1AL_RedRiver'!U12+'5C1AM_Williams'!U12+'5C1AN_StLandry'!U12</f>
        <v>0</v>
      </c>
      <c r="W12" s="212">
        <f>'5C1B_DArbonne'!V12+'5C1A_Madison'!V12+'5C1C_IntlHigh'!V12+'5C3_UnvView'!W12+'5C1F_LCCharter'!V12+'5C1E_LFNO'!V12+'5C1D_NOMMA'!V12+'5C1AE_NobleMinds'!V12+'5C1J_JCFAEast'!V12+'5C1Q_Advantage'!V12+'5C1AF_JCFA-Laf'!V12+'5C1W_Willow'!V12+'5C1Z_LincolnPrep'!V12+'5C1R_Iberville'!V12+'5C1N_Delta'!V12+'5C1S_LCColPrep'!V12+'5C1T_Northeast'!V12+'5C1U_AcadianaRen'!V12+'5C1I_LAKey'!V12+'5C1V_LafRen'!V12+'5C1O_Impact'!V12+'5C2_LAVCA'!W12+'5C1H_Southwest'!V12+'5C1G_JSClark'!V12+'5C1Y_GEOPrep'!V12+'5C1AI_Harmony'!V12+'5C1AJ_Athlos'!V12+'5C1AG_Collegiate'!V12+'5C1M_GEOMidCity'!V12+'5C1AK_NxtGen'!V12+'5C1AL_RedRiver'!V12+'5C1AM_Williams'!V12+'5C1AN_StLandry'!V12</f>
        <v>165038</v>
      </c>
      <c r="X12" s="210">
        <f>'5C1B_DArbonne'!W12+'5C1A_Madison'!W12+'5C1C_IntlHigh'!W12+'5C3_UnvView'!X12+'5C1F_LCCharter'!W12+'5C1E_LFNO'!W12+'5C1D_NOMMA'!W12+'5C1AE_NobleMinds'!W12+'5C1J_JCFAEast'!W12+'5C1Q_Advantage'!W12+'5C1AF_JCFA-Laf'!W12+'5C1W_Willow'!W12+'5C1Z_LincolnPrep'!W12+'5C1R_Iberville'!W12+'5C1N_Delta'!W12+'5C1S_LCColPrep'!W12+'5C1T_Northeast'!W12+'5C1U_AcadianaRen'!W12+'5C1I_LAKey'!W12+'5C1V_LafRen'!W12+'5C1O_Impact'!W12+'5C2_LAVCA'!X12+'5C1H_Southwest'!W12+'5C1G_JSClark'!W12+'5C1Y_GEOPrep'!W12+'5C1AI_Harmony'!W12+'5C1AJ_Athlos'!W12+'5C1AG_Collegiate'!W12+'5C1M_GEOMidCity'!W12+'5C1AK_NxtGen'!W12+'5C1AL_RedRiver'!W12+'5C1AM_Williams'!W12+'5C1AN_StLandry'!W12</f>
        <v>-413</v>
      </c>
      <c r="Y12" s="212">
        <f>'5C1B_DArbonne'!X12+'5C1A_Madison'!X12+'5C1C_IntlHigh'!X12+'5C3_UnvView'!Y12+'5C1F_LCCharter'!X12+'5C1E_LFNO'!X12+'5C1D_NOMMA'!X12+'5C1AE_NobleMinds'!X12+'5C1J_JCFAEast'!X12+'5C1Q_Advantage'!X12+'5C1AF_JCFA-Laf'!X12+'5C1W_Willow'!X12+'5C1Z_LincolnPrep'!X12+'5C1R_Iberville'!X12+'5C1N_Delta'!X12+'5C1S_LCColPrep'!X12+'5C1T_Northeast'!X12+'5C1U_AcadianaRen'!X12+'5C1I_LAKey'!X12+'5C1V_LafRen'!X12+'5C1O_Impact'!X12+'5C2_LAVCA'!Y12+'5C1H_Southwest'!X12+'5C1G_JSClark'!X12+'5C1Y_GEOPrep'!X12+'5C1AI_Harmony'!X12+'5C1AJ_Athlos'!X12+'5C1AG_Collegiate'!X12+'5C1M_GEOMidCity'!X12+'5C1AK_NxtGen'!X12+'5C1AL_RedRiver'!X12+'5C1AM_Williams'!X12+'5C1AN_StLandry'!X12</f>
        <v>164625</v>
      </c>
      <c r="Z12" s="209">
        <f>'5C1B_DArbonne'!Y12+'5C1A_Madison'!Y12+'5C1C_IntlHigh'!Y12+'5C3_UnvView'!Z12+'5C1F_LCCharter'!Y12+'5C1E_LFNO'!Y12+'5C1D_NOMMA'!Y12+'5C1AE_NobleMinds'!Y12+'5C1J_JCFAEast'!Y12+'5C1Q_Advantage'!Y12+'5C1AF_JCFA-Laf'!Y12+'5C1W_Willow'!Y12+'5C1Z_LincolnPrep'!Y12+'5C1R_Iberville'!Y12+'5C1N_Delta'!Y12+'5C1S_LCColPrep'!Y12+'5C1T_Northeast'!Y12+'5C1U_AcadianaRen'!Y12+'5C1I_LAKey'!Y12+'5C1V_LafRen'!Y12+'5C1O_Impact'!Y12+'5C2_LAVCA'!Z12+'5C1H_Southwest'!Y12+'5C1G_JSClark'!Y12+'5C1Y_GEOPrep'!Y12+'5C1AI_Harmony'!Y12+'5C1AJ_Athlos'!Y12+'5C1AG_Collegiate'!Y12+'5C1M_GEOMidCity'!Y12+'5C1AK_NxtGen'!Y12+'5C1AL_RedRiver'!Y12+'5C1AM_Williams'!Y12+'5C1AN_StLandry'!Y12</f>
        <v>0</v>
      </c>
      <c r="AA12" s="212">
        <f>'5C1B_DArbonne'!Z12+'5C1A_Madison'!Z12+'5C1C_IntlHigh'!Z12+'5C3_UnvView'!AA12+'5C1F_LCCharter'!Z12+'5C1E_LFNO'!Z12+'5C1D_NOMMA'!Z12+'5C1AE_NobleMinds'!Z12+'5C1J_JCFAEast'!Z12+'5C1Q_Advantage'!Z12+'5C1AF_JCFA-Laf'!Z12+'5C1W_Willow'!Z12+'5C1Z_LincolnPrep'!Z12+'5C1R_Iberville'!Z12+'5C1N_Delta'!Z12+'5C1S_LCColPrep'!Z12+'5C1T_Northeast'!Z12+'5C1U_AcadianaRen'!Z12+'5C1I_LAKey'!Z12+'5C1V_LafRen'!Z12+'5C1O_Impact'!Z12+'5C2_LAVCA'!AA12+'5C1H_Southwest'!Z12+'5C1G_JSClark'!Z12+'5C1Y_GEOPrep'!Z12+'5C1AI_Harmony'!Z12+'5C1AJ_Athlos'!Z12+'5C1AG_Collegiate'!Z12+'5C1M_GEOMidCity'!Z12+'5C1AK_NxtGen'!Z12+'5C1AL_RedRiver'!Z12+'5C1AM_Williams'!Z12+'5C1AN_StLandry'!Z12</f>
        <v>164625</v>
      </c>
      <c r="AB12" s="209">
        <f>'5C1B_DArbonne'!AA12+'5C1A_Madison'!AA12+'5C1C_IntlHigh'!AA12+'5C3_UnvView'!AB12+'5C1F_LCCharter'!AA12+'5C1E_LFNO'!AA12+'5C1D_NOMMA'!AA12+'5C1AE_NobleMinds'!AA12+'5C1J_JCFAEast'!AA12+'5C1Q_Advantage'!AA12+'5C1AF_JCFA-Laf'!AA12+'5C1W_Willow'!AA12+'5C1Z_LincolnPrep'!AA12+'5C1R_Iberville'!AA12+'5C1N_Delta'!AA12+'5C1S_LCColPrep'!AA12+'5C1T_Northeast'!AA12+'5C1U_AcadianaRen'!AA12+'5C1I_LAKey'!AA12+'5C1V_LafRen'!AA12+'5C1O_Impact'!AA12+'5C2_LAVCA'!AB12+'5C1H_Southwest'!AA12+'5C1G_JSClark'!AA12+'5C1Y_GEOPrep'!AA12+'5C1AI_Harmony'!AA12+'5C1AJ_Athlos'!AA12+'5C1AG_Collegiate'!AA12+'5C1M_GEOMidCity'!AA12+'5C1AK_NxtGen'!AA12+'5C1AL_RedRiver'!AA12+'5C1AM_Williams'!AA12+'5C1AN_StLandry'!AA12</f>
        <v>0</v>
      </c>
      <c r="AC12" s="209">
        <f>'5C1B_DArbonne'!AB12+'5C1A_Madison'!AB12+'5C1C_IntlHigh'!AB12+'5C3_UnvView'!AC12+'5C1F_LCCharter'!AB12+'5C1E_LFNO'!AB12+'5C1D_NOMMA'!AB12+'5C1AE_NobleMinds'!AB12+'5C1J_JCFAEast'!AB12+'5C1Q_Advantage'!AB12+'5C1AF_JCFA-Laf'!AB12+'5C1W_Willow'!AB12+'5C1Z_LincolnPrep'!AB12+'5C1R_Iberville'!AB12+'5C1N_Delta'!AB12+'5C1S_LCColPrep'!AB12+'5C1T_Northeast'!AB12+'5C1U_AcadianaRen'!AB12+'5C1I_LAKey'!AB12+'5C1V_LafRen'!AB12+'5C1O_Impact'!AB12+'5C2_LAVCA'!AC12+'5C1H_Southwest'!AB12+'5C1G_JSClark'!AB12+'5C1Y_GEOPrep'!AB12+'5C1AI_Harmony'!AB12+'5C1AJ_Athlos'!AB12+'5C1AG_Collegiate'!AB12+'5C1M_GEOMidCity'!AB12+'5C1AK_NxtGen'!AB12+'5C1AL_RedRiver'!AB12+'5C1AM_Williams'!AB12+'5C1AN_StLandry'!AB12</f>
        <v>164625</v>
      </c>
      <c r="AD12" s="212">
        <f>'5C1B_DArbonne'!AC12+'5C1A_Madison'!AC12+'5C1C_IntlHigh'!AC12+'5C3_UnvView'!AD12+'5C1F_LCCharter'!AC12+'5C1E_LFNO'!AC12+'5C1D_NOMMA'!AC12+'5C1AE_NobleMinds'!AC12+'5C1J_JCFAEast'!AC12+'5C1Q_Advantage'!AC12+'5C1AF_JCFA-Laf'!AC12+'5C1W_Willow'!AC12+'5C1Z_LincolnPrep'!AC12+'5C1R_Iberville'!AC12+'5C1N_Delta'!AC12+'5C1S_LCColPrep'!AC12+'5C1T_Northeast'!AC12+'5C1U_AcadianaRen'!AC12+'5C1I_LAKey'!AC12+'5C1V_LafRen'!AC12+'5C1O_Impact'!AC12+'5C2_LAVCA'!AD12+'5C1H_Southwest'!AC12+'5C1G_JSClark'!AC12+'5C1Y_GEOPrep'!AC12+'5C1AI_Harmony'!AC12+'5C1AJ_Athlos'!AC12+'5C1AG_Collegiate'!AC12+'5C1M_GEOMidCity'!AC12+'5C1AK_NxtGen'!AC12+'5C1AL_RedRiver'!AC12+'5C1AM_Williams'!AC12+'5C1AN_StLandry'!AC12</f>
        <v>13719</v>
      </c>
      <c r="AE12" s="214">
        <f>'5C1B_DArbonne'!AD12+'5C1A_Madison'!AD12+'5C1C_IntlHigh'!AD12+'5C3_UnvView'!AE12+'5C1F_LCCharter'!AD12+'5C1E_LFNO'!AD12+'5C1D_NOMMA'!AD12+'5C1AE_NobleMinds'!AD12+'5C1J_JCFAEast'!AD12+'5C1Q_Advantage'!AD12+'5C1AF_JCFA-Laf'!AD12+'5C1W_Willow'!AD12+'5C1Z_LincolnPrep'!AD12+'5C1R_Iberville'!AD12+'5C1N_Delta'!AD12+'5C1S_LCColPrep'!AD12+'5C1T_Northeast'!AD12+'5C1U_AcadianaRen'!AD12+'5C1I_LAKey'!AD12+'5C1V_LafRen'!AD12+'5C1O_Impact'!AD12+'5C2_LAVCA'!AE12+'5C1H_Southwest'!AD12+'5C1G_JSClark'!AD12+'5C1Y_GEOPrep'!AD12+'5C1AI_Harmony'!AD12+'5C1AJ_Athlos'!AD12+'5C1AG_Collegiate'!AD12+'5C1M_GEOMidCity'!AD12+'5C1AK_NxtGen'!AD12+'5C1AL_RedRiver'!AD12+'5C1AM_Williams'!AD12+'5C1AN_StLandry'!AD12</f>
        <v>164625</v>
      </c>
      <c r="AF12" s="215">
        <f>'9_Per Pupil Summary'!N11</f>
        <v>5400</v>
      </c>
      <c r="AG12" s="216">
        <f>'5C1B_DArbonne'!AF12+'5C1A_Madison'!AF12+'5C1C_IntlHigh'!AF12+'5C3_UnvView'!AG12+'5C1F_LCCharter'!AF12+'5C1E_LFNO'!AF12+'5C1D_NOMMA'!AF12+'5C1AE_NobleMinds'!AF12+'5C1J_JCFAEast'!AF12+'5C1Q_Advantage'!AF12+'5C1AF_JCFA-Laf'!AF12+'5C1W_Willow'!AF12+'5C1Z_LincolnPrep'!AF12+'5C1R_Iberville'!AF12+'5C1N_Delta'!AF12+'5C1S_LCColPrep'!AF12+'5C1T_Northeast'!AF12+'5C1U_AcadianaRen'!AF12+'5C1I_LAKey'!AF12+'5C1V_LafRen'!AF12+'5C1O_Impact'!AF12+'5C2_LAVCA'!AG12+'5C1H_Southwest'!AF12+'5C1G_JSClark'!AF12+'5C1Y_GEOPrep'!AF12+'5C1AI_Harmony'!AF12+'5C1AJ_Athlos'!AF12+'5C1AG_Collegiate'!AF12+'5C1M_GEOMidCity'!AF12+'5C1AK_NxtGen'!AF12+'5C1AL_RedRiver'!AF12+'5C1AM_Williams'!AF12+'5C1AN_StLandry'!AF12</f>
        <v>140940</v>
      </c>
      <c r="AH12" s="208">
        <f>'5C1B_DArbonne'!AG12+'5C1A_Madison'!AG12+'5C1C_IntlHigh'!AG12+'5C3_UnvView'!AH12+'5C1F_LCCharter'!AG12+'5C1E_LFNO'!AG12+'5C1D_NOMMA'!AG12+'5C1AE_NobleMinds'!AG12+'5C1J_JCFAEast'!AG12+'5C1Q_Advantage'!AG12+'5C1AF_JCFA-Laf'!AG12+'5C1W_Willow'!AG12+'5C1Z_LincolnPrep'!AG12+'5C1R_Iberville'!AG12+'5C1N_Delta'!AG12+'5C1S_LCColPrep'!AG12+'5C1T_Northeast'!AG12+'5C1U_AcadianaRen'!AG12+'5C1I_LAKey'!AG12+'5C1V_LafRen'!AG12+'5C1O_Impact'!AG12+'5C2_LAVCA'!AH12+'5C1H_Southwest'!AG12+'5C1G_JSClark'!AG12+'5C1Y_GEOPrep'!AG12+'5C1AI_Harmony'!AG12+'5C1AJ_Athlos'!AG12+'5C1AG_Collegiate'!AG12+'5C1M_GEOMidCity'!AG12+'5C1AK_NxtGen'!AG12+'5C1AL_RedRiver'!AG12+'5C1AM_Williams'!AG12+'5C1AN_StLandry'!AG12</f>
        <v>0</v>
      </c>
      <c r="AI12" s="215">
        <f>'5C1B_DArbonne'!AH12+'5C1A_Madison'!AH12+'5C1C_IntlHigh'!AH12+'5C3_UnvView'!AI12+'5C1F_LCCharter'!AH12+'5C1E_LFNO'!AH12+'5C1D_NOMMA'!AH12+'5C1AE_NobleMinds'!AH12+'5C1J_JCFAEast'!AH12+'5C1Q_Advantage'!AH12+'5C1AF_JCFA-Laf'!AH12+'5C1W_Willow'!AH12+'5C1Z_LincolnPrep'!AH12+'5C1R_Iberville'!AH12+'5C1N_Delta'!AH12+'5C1S_LCColPrep'!AH12+'5C1T_Northeast'!AH12+'5C1U_AcadianaRen'!AH12+'5C1I_LAKey'!AH12+'5C1V_LafRen'!AH12+'5C1O_Impact'!AH12+'5C2_LAVCA'!AI12+'5C1H_Southwest'!AH12+'5C1G_JSClark'!AH12+'5C1Y_GEOPrep'!AH12+'5C1AI_Harmony'!AH12+'5C1AJ_Athlos'!AH12+'5C1AG_Collegiate'!AH12+'5C1M_GEOMidCity'!AH12+'5C1AK_NxtGen'!AH12+'5C1AL_RedRiver'!AH12+'5C1AM_Williams'!AH12+'5C1AN_StLandry'!AH12</f>
        <v>0</v>
      </c>
      <c r="AJ12" s="208">
        <f>'5C1B_DArbonne'!AI12+'5C1A_Madison'!AI12+'5C1C_IntlHigh'!AI12+'5C3_UnvView'!AJ12+'5C1F_LCCharter'!AI12+'5C1E_LFNO'!AI12+'5C1D_NOMMA'!AI12+'5C1AE_NobleMinds'!AI12+'5C1J_JCFAEast'!AI12+'5C1Q_Advantage'!AI12+'5C1AF_JCFA-Laf'!AI12+'5C1W_Willow'!AI12+'5C1Z_LincolnPrep'!AI12+'5C1R_Iberville'!AI12+'5C1N_Delta'!AI12+'5C1S_LCColPrep'!AI12+'5C1T_Northeast'!AI12+'5C1U_AcadianaRen'!AI12+'5C1I_LAKey'!AI12+'5C1V_LafRen'!AI12+'5C1O_Impact'!AI12+'5C2_LAVCA'!AJ12+'5C1H_Southwest'!AI12+'5C1G_JSClark'!AI12+'5C1Y_GEOPrep'!AI12+'5C1AI_Harmony'!AI12+'5C1AJ_Athlos'!AI12+'5C1AG_Collegiate'!AI12+'5C1M_GEOMidCity'!AI12+'5C1AK_NxtGen'!AI12+'5C1AL_RedRiver'!AI12+'5C1AM_Williams'!AI12+'5C1AN_StLandry'!AI12</f>
        <v>0</v>
      </c>
      <c r="AK12" s="217">
        <f>'5C1B_DArbonne'!AJ12+'5C1A_Madison'!AJ12+'5C1C_IntlHigh'!AJ12+'5C3_UnvView'!AK12+'5C1F_LCCharter'!AJ12+'5C1E_LFNO'!AJ12+'5C1D_NOMMA'!AJ12+'5C1AE_NobleMinds'!AJ12+'5C1J_JCFAEast'!AJ12+'5C1Q_Advantage'!AJ12+'5C1AF_JCFA-Laf'!AJ12+'5C1W_Willow'!AJ12+'5C1Z_LincolnPrep'!AJ12+'5C1R_Iberville'!AJ12+'5C1N_Delta'!AJ12+'5C1S_LCColPrep'!AJ12+'5C1T_Northeast'!AJ12+'5C1U_AcadianaRen'!AJ12+'5C1I_LAKey'!AJ12+'5C1V_LafRen'!AJ12+'5C1O_Impact'!AJ12+'5C2_LAVCA'!AK12+'5C1H_Southwest'!AJ12+'5C1G_JSClark'!AJ12+'5C1Y_GEOPrep'!AJ12+'5C1AI_Harmony'!AJ12+'5C1AJ_Athlos'!AJ12+'5C1AG_Collegiate'!AJ12+'5C1M_GEOMidCity'!AJ12+'5C1AK_NxtGen'!AJ12+'5C1AL_RedRiver'!AJ12+'5C1AM_Williams'!AJ12+'5C1AN_StLandry'!AJ12</f>
        <v>0</v>
      </c>
      <c r="AL12" s="218">
        <f>'5C1B_DArbonne'!AK12+'5C1A_Madison'!AK12+'5C1C_IntlHigh'!AK12+'5C3_UnvView'!AL12+'5C1F_LCCharter'!AK12+'5C1E_LFNO'!AK12+'5C1D_NOMMA'!AK12+'5C1AE_NobleMinds'!AK12+'5C1J_JCFAEast'!AK12+'5C1Q_Advantage'!AK12+'5C1AF_JCFA-Laf'!AK12+'5C1W_Willow'!AK12+'5C1Z_LincolnPrep'!AK12+'5C1R_Iberville'!AK12+'5C1N_Delta'!AK12+'5C1S_LCColPrep'!AK12+'5C1T_Northeast'!AK12+'5C1U_AcadianaRen'!AK12+'5C1I_LAKey'!AK12+'5C1V_LafRen'!AK12+'5C1O_Impact'!AK12+'5C2_LAVCA'!AL12+'5C1H_Southwest'!AK12+'5C1G_JSClark'!AK12+'5C1Y_GEOPrep'!AK12+'5C1AI_Harmony'!AK12+'5C1AJ_Athlos'!AK12+'5C1AG_Collegiate'!AK12+'5C1M_GEOMidCity'!AK12+'5C1AK_NxtGen'!AK12+'5C1AL_RedRiver'!AK12+'5C1AM_Williams'!AK12+'5C1AN_StLandry'!AK12</f>
        <v>0</v>
      </c>
      <c r="AM12" s="216">
        <f>'5C1B_DArbonne'!AL12+'5C1A_Madison'!AL12+'5C1C_IntlHigh'!AL12+'5C3_UnvView'!AM12+'5C1F_LCCharter'!AL12+'5C1E_LFNO'!AL12+'5C1D_NOMMA'!AL12+'5C1AE_NobleMinds'!AL12+'5C1J_JCFAEast'!AL12+'5C1Q_Advantage'!AL12+'5C1AF_JCFA-Laf'!AL12+'5C1W_Willow'!AL12+'5C1Z_LincolnPrep'!AL12+'5C1R_Iberville'!AL12+'5C1N_Delta'!AL12+'5C1S_LCColPrep'!AL12+'5C1T_Northeast'!AL12+'5C1U_AcadianaRen'!AL12+'5C1I_LAKey'!AL12+'5C1V_LafRen'!AL12+'5C1O_Impact'!AL12+'5C2_LAVCA'!AM12+'5C1H_Southwest'!AL12+'5C1G_JSClark'!AL12+'5C1Y_GEOPrep'!AL12+'5C1AI_Harmony'!AL12+'5C1AJ_Athlos'!AL12+'5C1AG_Collegiate'!AL12+'5C1M_GEOMidCity'!AL12+'5C1AK_NxtGen'!AL12+'5C1AL_RedRiver'!AL12+'5C1AM_Williams'!AL12+'5C1AN_StLandry'!AL12</f>
        <v>151740</v>
      </c>
      <c r="AN12" s="219">
        <f>'5C1B_DArbonne'!AM12+'5C1A_Madison'!AM12+'5C1C_IntlHigh'!AM12+'5C3_UnvView'!AN12+'5C1F_LCCharter'!AM12+'5C1E_LFNO'!AM12+'5C1D_NOMMA'!AM12+'5C1AE_NobleMinds'!AM12+'5C1J_JCFAEast'!AM12+'5C1Q_Advantage'!AM12+'5C1AF_JCFA-Laf'!AM12+'5C1W_Willow'!AM12+'5C1Z_LincolnPrep'!AM12+'5C1R_Iberville'!AM12+'5C1N_Delta'!AM12+'5C1S_LCColPrep'!AM12+'5C1T_Northeast'!AM12+'5C1U_AcadianaRen'!AM12+'5C1I_LAKey'!AM12+'5C1V_LafRen'!AM12+'5C1O_Impact'!AM12+'5C2_LAVCA'!AN12+'5C1H_Southwest'!AM12+'5C1G_JSClark'!AM12+'5C1Y_GEOPrep'!AM12+'5C1AI_Harmony'!AM12+'5C1AJ_Athlos'!AM12+'5C1AG_Collegiate'!AM12+'5C1M_GEOMidCity'!AM12+'5C1AK_NxtGen'!AM12+'5C1AL_RedRiver'!AM12+'5C1AM_Williams'!AM12+'5C1AN_StLandry'!AM12</f>
        <v>-353</v>
      </c>
      <c r="AO12" s="216">
        <f>'5C1B_DArbonne'!AN12+'5C1A_Madison'!AN12+'5C1C_IntlHigh'!AN12+'5C3_UnvView'!AO12+'5C1F_LCCharter'!AN12+'5C1E_LFNO'!AN12+'5C1D_NOMMA'!AN12+'5C1AE_NobleMinds'!AN12+'5C1J_JCFAEast'!AN12+'5C1Q_Advantage'!AN12+'5C1AF_JCFA-Laf'!AN12+'5C1W_Willow'!AN12+'5C1Z_LincolnPrep'!AN12+'5C1R_Iberville'!AN12+'5C1N_Delta'!AN12+'5C1S_LCColPrep'!AN12+'5C1T_Northeast'!AN12+'5C1U_AcadianaRen'!AN12+'5C1I_LAKey'!AN12+'5C1V_LafRen'!AN12+'5C1O_Impact'!AN12+'5C2_LAVCA'!AO12+'5C1H_Southwest'!AN12+'5C1G_JSClark'!AN12+'5C1Y_GEOPrep'!AN12+'5C1AI_Harmony'!AN12+'5C1AJ_Athlos'!AN12+'5C1AG_Collegiate'!AN12+'5C1M_GEOMidCity'!AN12+'5C1AK_NxtGen'!AN12+'5C1AL_RedRiver'!AN12+'5C1AM_Williams'!AN12+'5C1AN_StLandry'!AN12</f>
        <v>140587</v>
      </c>
      <c r="AP12" s="217">
        <f>'5C1B_DArbonne'!AO12+'5C1A_Madison'!AO12+'5C1C_IntlHigh'!AO12+'5C3_UnvView'!AP12+'5C1F_LCCharter'!AO12+'5C1E_LFNO'!AO12+'5C1D_NOMMA'!AO12+'5C1AE_NobleMinds'!AO12+'5C1J_JCFAEast'!AO12+'5C1Q_Advantage'!AO12+'5C1AF_JCFA-Laf'!AO12+'5C1W_Willow'!AO12+'5C1Z_LincolnPrep'!AO12+'5C1R_Iberville'!AO12+'5C1N_Delta'!AO12+'5C1S_LCColPrep'!AO12+'5C1T_Northeast'!AO12+'5C1U_AcadianaRen'!AO12+'5C1I_LAKey'!AO12+'5C1V_LafRen'!AO12+'5C1O_Impact'!AO12+'5C2_LAVCA'!AP12+'5C1H_Southwest'!AO12+'5C1G_JSClark'!AO12+'5C1Y_GEOPrep'!AO12+'5C1AI_Harmony'!AO12+'5C1AJ_Athlos'!AO12+'5C1AG_Collegiate'!AO12+'5C1M_GEOMidCity'!AO12+'5C1AK_NxtGen'!AO12+'5C1AL_RedRiver'!AO12+'5C1AM_Williams'!AO12+'5C1AN_StLandry'!AO12</f>
        <v>0</v>
      </c>
      <c r="AQ12" s="216">
        <f>'5C1B_DArbonne'!AP12+'5C1A_Madison'!AP12+'5C1C_IntlHigh'!AP12+'5C3_UnvView'!AQ12+'5C1F_LCCharter'!AP12+'5C1E_LFNO'!AP12+'5C1D_NOMMA'!AP12+'5C1AE_NobleMinds'!AP12+'5C1J_JCFAEast'!AP12+'5C1Q_Advantage'!AP12+'5C1AF_JCFA-Laf'!AP12+'5C1W_Willow'!AP12+'5C1Z_LincolnPrep'!AP12+'5C1R_Iberville'!AP12+'5C1N_Delta'!AP12+'5C1S_LCColPrep'!AP12+'5C1T_Northeast'!AP12+'5C1U_AcadianaRen'!AP12+'5C1I_LAKey'!AP12+'5C1V_LafRen'!AP12+'5C1O_Impact'!AP12+'5C2_LAVCA'!AQ12+'5C1H_Southwest'!AP12+'5C1G_JSClark'!AP12+'5C1Y_GEOPrep'!AP12+'5C1AI_Harmony'!AP12+'5C1AJ_Athlos'!AP12+'5C1AG_Collegiate'!AP12+'5C1M_GEOMidCity'!AP12+'5C1AK_NxtGen'!AP12+'5C1AL_RedRiver'!AP12+'5C1AM_Williams'!AP12+'5C1AN_StLandry'!AP12</f>
        <v>140587</v>
      </c>
      <c r="AR12" s="217">
        <f>'5C1B_DArbonne'!AQ12+'5C1A_Madison'!AQ12+'5C1C_IntlHigh'!AQ12+'5C3_UnvView'!AR12+'5C1F_LCCharter'!AQ12+'5C1E_LFNO'!AQ12+'5C1D_NOMMA'!AQ12+'5C1AE_NobleMinds'!AQ12+'5C1J_JCFAEast'!AQ12+'5C1Q_Advantage'!AQ12+'5C1AF_JCFA-Laf'!AQ12+'5C1W_Willow'!AQ12+'5C1Z_LincolnPrep'!AQ12+'5C1R_Iberville'!AQ12+'5C1N_Delta'!AQ12+'5C1S_LCColPrep'!AQ12+'5C1T_Northeast'!AQ12+'5C1U_AcadianaRen'!AQ12+'5C1I_LAKey'!AQ12+'5C1V_LafRen'!AQ12+'5C1O_Impact'!AQ12+'5C2_LAVCA'!AR12+'5C1H_Southwest'!AQ12+'5C1G_JSClark'!AQ12+'5C1Y_GEOPrep'!AQ12+'5C1AI_Harmony'!AQ12+'5C1AJ_Athlos'!AQ12+'5C1AG_Collegiate'!AQ12+'5C1M_GEOMidCity'!AQ12+'5C1AK_NxtGen'!AQ12+'5C1AL_RedRiver'!AQ12+'5C1AM_Williams'!AQ12+'5C1AN_StLandry'!AQ12</f>
        <v>0</v>
      </c>
      <c r="AS12" s="217">
        <f>'5C1B_DArbonne'!AR12+'5C1A_Madison'!AR12+'5C1C_IntlHigh'!AR12+'5C3_UnvView'!AS12+'5C1F_LCCharter'!AR12+'5C1E_LFNO'!AR12+'5C1D_NOMMA'!AR12+'5C1AE_NobleMinds'!AR12+'5C1J_JCFAEast'!AR12+'5C1Q_Advantage'!AR12+'5C1AF_JCFA-Laf'!AR12+'5C1W_Willow'!AR12+'5C1Z_LincolnPrep'!AR12+'5C1R_Iberville'!AR12+'5C1N_Delta'!AR12+'5C1S_LCColPrep'!AR12+'5C1T_Northeast'!AR12+'5C1U_AcadianaRen'!AR12+'5C1I_LAKey'!AR12+'5C1V_LafRen'!AR12+'5C1O_Impact'!AR12+'5C2_LAVCA'!AS12+'5C1H_Southwest'!AR12+'5C1G_JSClark'!AR12+'5C1Y_GEOPrep'!AR12+'5C1AI_Harmony'!AR12+'5C1AJ_Athlos'!AR12+'5C1AG_Collegiate'!AR12+'5C1M_GEOMidCity'!AR12+'5C1AK_NxtGen'!AR12+'5C1AL_RedRiver'!AR12+'5C1AM_Williams'!AR12+'5C1AN_StLandry'!AR12</f>
        <v>140587</v>
      </c>
      <c r="AT12" s="216">
        <f>'5C1B_DArbonne'!AS12+'5C1A_Madison'!AS12+'5C1C_IntlHigh'!AS12+'5C3_UnvView'!AT12+'5C1F_LCCharter'!AS12+'5C1E_LFNO'!AS12+'5C1D_NOMMA'!AS12+'5C1AE_NobleMinds'!AS12+'5C1J_JCFAEast'!AS12+'5C1Q_Advantage'!AS12+'5C1AF_JCFA-Laf'!AS12+'5C1W_Willow'!AS12+'5C1Z_LincolnPrep'!AS12+'5C1R_Iberville'!AS12+'5C1N_Delta'!AS12+'5C1S_LCColPrep'!AS12+'5C1T_Northeast'!AS12+'5C1U_AcadianaRen'!AS12+'5C1I_LAKey'!AS12+'5C1V_LafRen'!AS12+'5C1O_Impact'!AS12+'5C2_LAVCA'!AT12+'5C1H_Southwest'!AS12+'5C1G_JSClark'!AS12+'5C1Y_GEOPrep'!AS12+'5C1AI_Harmony'!AS12+'5C1AJ_Athlos'!AS12+'5C1AG_Collegiate'!AS12+'5C1M_GEOMidCity'!AS12+'5C1AK_NxtGen'!AS12+'5C1AL_RedRiver'!AS12+'5C1AM_Williams'!AS12+'5C1AN_StLandry'!AS12</f>
        <v>12614</v>
      </c>
      <c r="AU12" s="804">
        <f t="shared" si="2"/>
        <v>305212</v>
      </c>
      <c r="AV12" s="805">
        <f t="shared" si="3"/>
        <v>26333</v>
      </c>
      <c r="AW12" s="210">
        <f>'5C1B_DArbonne'!AV12+'5C1A_Madison'!AV12+'5C1C_IntlHigh'!AV12+'5C3_UnvView'!AW12+'5C1F_LCCharter'!AV12+'5C1E_LFNO'!AV12+'5C1D_NOMMA'!AV12+'5C1AE_NobleMinds'!AV12+'5C1J_JCFAEast'!AV12+'5C1Q_Advantage'!AV12+'5C1AF_JCFA-Laf'!AV12+'5C1W_Willow'!AV12+'5C1Z_LincolnPrep'!AV12+'5C1R_Iberville'!AV12+'5C1N_Delta'!AV12+'5C1S_LCColPrep'!AV12+'5C1T_Northeast'!AV12+'5C1U_AcadianaRen'!AV12+'5C1I_LAKey'!AV12+'5C1V_LafRen'!AV12+'5C1O_Impact'!AV12+'5C2_LAVCA'!AW12+'5C1H_Southwest'!AV12+'5C1G_JSClark'!AV12+'5C1Y_GEOPrep'!AV12+'5C1AI_Harmony'!AV12+'5C1AJ_Athlos'!AV12+'5C1AG_Collegiate'!AV12+'5C1M_GEOMidCity'!AV12+'5C1AK_NxtGen'!AV12+'5C1AL_RedRiver'!AV12+'5C1AM_Williams'!AV12+'5C1AN_StLandry'!AV12</f>
        <v>380</v>
      </c>
      <c r="AX12" s="210"/>
      <c r="AY12" s="210">
        <f t="shared" si="4"/>
        <v>380</v>
      </c>
    </row>
    <row r="13" spans="1:51" ht="16.149999999999999" customHeight="1" x14ac:dyDescent="0.2">
      <c r="A13" s="424">
        <v>7</v>
      </c>
      <c r="B13" s="224" t="s">
        <v>11</v>
      </c>
      <c r="C13" s="225">
        <f>'5C1B_DArbonne'!C13+'5C1A_Madison'!C13+'5C1C_IntlHigh'!C13+'5C3_UnvView'!C13+'5C1F_LCCharter'!C13+'5C1E_LFNO'!C13+'5C1D_NOMMA'!C13+'5C1AE_NobleMinds'!C13+'5C1J_JCFAEast'!C13+'5C1Q_Advantage'!C13+'5C1AF_JCFA-Laf'!C13+'5C1W_Willow'!C13+'5C1Z_LincolnPrep'!C13+'5C1R_Iberville'!C13+'5C1N_Delta'!C13+'5C1S_LCColPrep'!C13+'5C1T_Northeast'!C13+'5C1U_AcadianaRen'!C13+'5C1I_LAKey'!C13+'5C1V_LafRen'!C13+'5C1O_Impact'!C13+'5C2_LAVCA'!C13+'5C1H_Southwest'!C13+'5C1G_JSClark'!C13+'5C1Y_GEOPrep'!C13+'5C1AI_Harmony'!C13+'5C1AJ_Athlos'!C13+'5C1AG_Collegiate'!C13+'5C1M_GEOMidCity'!C13+'5C1AK_NxtGen'!C13+'5C1AL_RedRiver'!C13+'5C1AM_Williams'!C13+'5C1AN_StLandry'!C13</f>
        <v>19</v>
      </c>
      <c r="D13" s="226">
        <f>'9_Per Pupil Summary'!H12</f>
        <v>3205.3389200690062</v>
      </c>
      <c r="E13" s="227">
        <f>'5C1B_DArbonne'!E13+'5C1A_Madison'!E13+'5C1C_IntlHigh'!E13+'5C3_UnvView'!E13+'5C1F_LCCharter'!E13+'5C1E_LFNO'!E13+'5C1D_NOMMA'!E13+'5C1AE_NobleMinds'!E13+'5C1J_JCFAEast'!E13+'5C1Q_Advantage'!E13+'5C1AF_JCFA-Laf'!E13+'5C1W_Willow'!E13+'5C1Z_LincolnPrep'!E13+'5C1R_Iberville'!E13+'5C1N_Delta'!E13+'5C1S_LCColPrep'!E13+'5C1T_Northeast'!E13+'5C1U_AcadianaRen'!E13+'5C1I_LAKey'!E13+'5C1V_LafRen'!E13+'5C1O_Impact'!E13+'5C2_LAVCA'!E13+'5C1H_Southwest'!E13+'5C1G_JSClark'!E13+'5C1Y_GEOPrep'!E13+'5C1AI_Harmony'!E13+'5C1AJ_Athlos'!E13+'5C1AG_Collegiate'!E13+'5C1M_GEOMidCity'!E13+'5C1AK_NxtGen'!E13+'5C1AL_RedRiver'!E13+'5C1AM_Williams'!E13+'5C1AN_StLandry'!E13</f>
        <v>54811.295533180004</v>
      </c>
      <c r="F13" s="228">
        <f>'5C1B_DArbonne'!F13+'5C1A_Madison'!F13+'5C1C_IntlHigh'!F13+'5C3_UnvView'!F13+'5C1F_LCCharter'!F13+'5C1E_LFNO'!F13+'5C1D_NOMMA'!F13+'5C1AE_NobleMinds'!F13+'5C1J_JCFAEast'!F13+'5C1Q_Advantage'!F13+'5C1AF_JCFA-Laf'!F13+'5C1W_Willow'!F13+'5C1Z_LincolnPrep'!F13+'5C1R_Iberville'!F13+'5C1N_Delta'!F13+'5C1S_LCColPrep'!F13+'5C1T_Northeast'!F13+'5C1U_AcadianaRen'!F13+'5C1I_LAKey'!F13+'5C1V_LafRen'!F13+'5C1O_Impact'!F13+'5C2_LAVCA'!F13+'5C1H_Southwest'!F13+'5C1G_JSClark'!F13+'5C1Y_GEOPrep'!F13+'5C1AI_Harmony'!F13+'5C1AJ_Athlos'!F13+'5C1AG_Collegiate'!F13+'5C1M_GEOMidCity'!F13+'5C1AK_NxtGen'!F13+'5C1AL_RedRiver'!F13+'5C1AM_Williams'!F13+'5C1AN_StLandry'!F13</f>
        <v>18</v>
      </c>
      <c r="G13" s="226">
        <f>'9_Per Pupil Summary'!I12</f>
        <v>437.52333888576976</v>
      </c>
      <c r="H13" s="227">
        <f>'5C1B_DArbonne'!H13+'5C1A_Madison'!H13+'5C1C_IntlHigh'!H13+'5C3_UnvView'!H13+'5C1F_LCCharter'!H13+'5C1E_LFNO'!H13+'5C1D_NOMMA'!H13+'5C1AE_NobleMinds'!H13+'5C1J_JCFAEast'!H13+'5C1Q_Advantage'!H13+'5C1AF_JCFA-Laf'!H13+'5C1W_Willow'!H13+'5C1Z_LincolnPrep'!H13+'5C1R_Iberville'!H13+'5C1N_Delta'!H13+'5C1S_LCColPrep'!H13+'5C1T_Northeast'!H13+'5C1U_AcadianaRen'!H13+'5C1I_LAKey'!H13+'5C1V_LafRen'!H13+'5C1O_Impact'!H13+'5C2_LAVCA'!H13+'5C1H_Southwest'!H13+'5C1G_JSClark'!H13+'5C1Y_GEOPrep'!H13+'5C1AI_Harmony'!H13+'5C1AJ_Athlos'!H13+'5C1AG_Collegiate'!H13+'5C1M_GEOMidCity'!H13+'5C1AK_NxtGen'!H13+'5C1AL_RedRiver'!H13+'5C1AM_Williams'!H13+'5C1AN_StLandry'!H13</f>
        <v>7087.8780899494704</v>
      </c>
      <c r="I13" s="228">
        <f>'5C1B_DArbonne'!I13+'5C1A_Madison'!I13+'5C1C_IntlHigh'!I13+'5C3_UnvView'!I13+'5C1F_LCCharter'!I13+'5C1E_LFNO'!I13+'5C1D_NOMMA'!I13+'5C1AE_NobleMinds'!I13+'5C1J_JCFAEast'!I13+'5C1Q_Advantage'!I13+'5C1AF_JCFA-Laf'!I13+'5C1W_Willow'!I13+'5C1Z_LincolnPrep'!I13+'5C1R_Iberville'!I13+'5C1N_Delta'!I13+'5C1S_LCColPrep'!I13+'5C1T_Northeast'!I13+'5C1U_AcadianaRen'!I13+'5C1I_LAKey'!I13+'5C1V_LafRen'!I13+'5C1O_Impact'!I13+'5C2_LAVCA'!I13+'5C1H_Southwest'!I13+'5C1G_JSClark'!I13+'5C1Y_GEOPrep'!I13+'5C1AI_Harmony'!I13+'5C1AJ_Athlos'!I13+'5C1AG_Collegiate'!I13+'5C1M_GEOMidCity'!I13+'5C1AK_NxtGen'!I13+'5C1AL_RedRiver'!I13+'5C1AM_Williams'!I13+'5C1AN_StLandry'!I13</f>
        <v>4</v>
      </c>
      <c r="J13" s="226">
        <f>'9_Per Pupil Summary'!J12</f>
        <v>119.32454696884628</v>
      </c>
      <c r="K13" s="227">
        <f>'5C1B_DArbonne'!K13+'5C1A_Madison'!K13+'5C1C_IntlHigh'!K13+'5C3_UnvView'!K13+'5C1F_LCCharter'!K13+'5C1E_LFNO'!K13+'5C1D_NOMMA'!K13+'5C1AE_NobleMinds'!K13+'5C1J_JCFAEast'!K13+'5C1Q_Advantage'!K13+'5C1AF_JCFA-Laf'!K13+'5C1W_Willow'!K13+'5C1Z_LincolnPrep'!K13+'5C1R_Iberville'!K13+'5C1N_Delta'!K13+'5C1S_LCColPrep'!K13+'5C1T_Northeast'!K13+'5C1U_AcadianaRen'!K13+'5C1I_LAKey'!K13+'5C1V_LafRen'!K13+'5C1O_Impact'!K13+'5C2_LAVCA'!K13+'5C1H_Southwest'!K13+'5C1G_JSClark'!K13+'5C1Y_GEOPrep'!K13+'5C1AI_Harmony'!K13+'5C1AJ_Athlos'!K13+'5C1AG_Collegiate'!K13+'5C1M_GEOMidCity'!K13+'5C1AK_NxtGen'!K13+'5C1AL_RedRiver'!K13+'5C1AM_Williams'!K13+'5C1AN_StLandry'!K13</f>
        <v>429.56836908784663</v>
      </c>
      <c r="L13" s="228">
        <f>'5C1B_DArbonne'!L13+'5C1A_Madison'!L13+'5C1C_IntlHigh'!L13+'5C3_UnvView'!L13+'5C1F_LCCharter'!L13+'5C1E_LFNO'!L13+'5C1D_NOMMA'!L13+'5C1AE_NobleMinds'!L13+'5C1J_JCFAEast'!L13+'5C1Q_Advantage'!L13+'5C1AF_JCFA-Laf'!L13+'5C1W_Willow'!L13+'5C1Z_LincolnPrep'!L13+'5C1R_Iberville'!L13+'5C1N_Delta'!L13+'5C1S_LCColPrep'!L13+'5C1T_Northeast'!L13+'5C1U_AcadianaRen'!L13+'5C1I_LAKey'!L13+'5C1V_LafRen'!L13+'5C1O_Impact'!L13+'5C2_LAVCA'!L13+'5C1H_Southwest'!L13+'5C1G_JSClark'!L13+'5C1Y_GEOPrep'!L13+'5C1AI_Harmony'!L13+'5C1AJ_Athlos'!L13+'5C1AG_Collegiate'!L13+'5C1M_GEOMidCity'!L13+'5C1AK_NxtGen'!L13+'5C1AL_RedRiver'!L13+'5C1AM_Williams'!L13+'5C1AN_StLandry'!L13</f>
        <v>4</v>
      </c>
      <c r="M13" s="226">
        <f>'9_Per Pupil Summary'!K12</f>
        <v>2983.113674221157</v>
      </c>
      <c r="N13" s="227">
        <f>'5C1B_DArbonne'!N13+'5C1A_Madison'!N13+'5C1C_IntlHigh'!N13+'5C3_UnvView'!N13+'5C1F_LCCharter'!N13+'5C1E_LFNO'!N13+'5C1D_NOMMA'!N13+'5C1AE_NobleMinds'!N13+'5C1J_JCFAEast'!N13+'5C1Q_Advantage'!N13+'5C1AF_JCFA-Laf'!N13+'5C1W_Willow'!N13+'5C1Z_LincolnPrep'!N13+'5C1R_Iberville'!N13+'5C1N_Delta'!N13+'5C1S_LCColPrep'!N13+'5C1T_Northeast'!N13+'5C1U_AcadianaRen'!N13+'5C1I_LAKey'!N13+'5C1V_LafRen'!N13+'5C1O_Impact'!N13+'5C2_LAVCA'!N13+'5C1H_Southwest'!N13+'5C1G_JSClark'!N13+'5C1Y_GEOPrep'!N13+'5C1AI_Harmony'!N13+'5C1AJ_Athlos'!N13+'5C1AG_Collegiate'!N13+'5C1M_GEOMidCity'!N13+'5C1AK_NxtGen'!N13+'5C1AL_RedRiver'!N13+'5C1AM_Williams'!N13+'5C1AN_StLandry'!N13</f>
        <v>10739.209227196165</v>
      </c>
      <c r="O13" s="228">
        <f>'5C1B_DArbonne'!O13+'5C1A_Madison'!O13+'5C1C_IntlHigh'!O13+'5C3_UnvView'!O13+'5C1F_LCCharter'!O13+'5C1E_LFNO'!O13+'5C1D_NOMMA'!O13+'5C1AE_NobleMinds'!O13+'5C1J_JCFAEast'!O13+'5C1Q_Advantage'!O13+'5C1AF_JCFA-Laf'!O13+'5C1W_Willow'!O13+'5C1Z_LincolnPrep'!O13+'5C1R_Iberville'!O13+'5C1N_Delta'!O13+'5C1S_LCColPrep'!O13+'5C1T_Northeast'!O13+'5C1U_AcadianaRen'!O13+'5C1I_LAKey'!O13+'5C1V_LafRen'!O13+'5C1O_Impact'!O13+'5C2_LAVCA'!O13+'5C1H_Southwest'!O13+'5C1G_JSClark'!O13+'5C1Y_GEOPrep'!O13+'5C1AI_Harmony'!O13+'5C1AJ_Athlos'!O13+'5C1AG_Collegiate'!O13+'5C1M_GEOMidCity'!O13+'5C1AK_NxtGen'!O13+'5C1AL_RedRiver'!O13+'5C1AM_Williams'!O13+'5C1AN_StLandry'!O13</f>
        <v>0</v>
      </c>
      <c r="P13" s="226">
        <f>'9_Per Pupil Summary'!L12</f>
        <v>1193.2454696884627</v>
      </c>
      <c r="Q13" s="227">
        <f>'5C1B_DArbonne'!Q13+'5C1A_Madison'!Q13+'5C1C_IntlHigh'!Q13+'5C3_UnvView'!Q13+'5C1F_LCCharter'!Q13+'5C1E_LFNO'!Q13+'5C1D_NOMMA'!Q13+'5C1AE_NobleMinds'!Q13+'5C1J_JCFAEast'!Q13+'5C1Q_Advantage'!Q13+'5C1AF_JCFA-Laf'!Q13+'5C1W_Willow'!Q13+'5C1Z_LincolnPrep'!Q13+'5C1R_Iberville'!Q13+'5C1N_Delta'!Q13+'5C1S_LCColPrep'!Q13+'5C1T_Northeast'!Q13+'5C1U_AcadianaRen'!Q13+'5C1I_LAKey'!Q13+'5C1V_LafRen'!Q13+'5C1O_Impact'!Q13+'5C2_LAVCA'!Q13+'5C1H_Southwest'!Q13+'5C1G_JSClark'!Q13+'5C1Y_GEOPrep'!Q13+'5C1AI_Harmony'!Q13+'5C1AJ_Athlos'!Q13+'5C1AG_Collegiate'!Q13+'5C1M_GEOMidCity'!Q13+'5C1AK_NxtGen'!Q13+'5C1AL_RedRiver'!Q13+'5C1AM_Williams'!Q13+'5C1AN_StLandry'!Q13</f>
        <v>0</v>
      </c>
      <c r="R13" s="229">
        <f>'5C1B_DArbonne'!R13+'5C1A_Madison'!R13+'5C1C_IntlHigh'!R13+'5C3_UnvView'!R13+'5C1F_LCCharter'!R13+'5C1E_LFNO'!R13+'5C1D_NOMMA'!R13+'5C1AE_NobleMinds'!R13+'5C1J_JCFAEast'!R13+'5C1Q_Advantage'!R13+'5C1AF_JCFA-Laf'!R13+'5C1W_Willow'!R13+'5C1Z_LincolnPrep'!R13+'5C1R_Iberville'!R13+'5C1N_Delta'!R13+'5C1S_LCColPrep'!R13+'5C1T_Northeast'!R13+'5C1U_AcadianaRen'!R13+'5C1I_LAKey'!R13+'5C1V_LafRen'!R13+'5C1O_Impact'!R13+'5C2_LAVCA'!R13+'5C1H_Southwest'!R13+'5C1G_JSClark'!R13+'5C1Y_GEOPrep'!R13+'5C1AI_Harmony'!R13+'5C1AJ_Athlos'!R13+'5C1AG_Collegiate'!R13+'5C1M_GEOMidCity'!R13+'5C1AK_NxtGen'!R13+'5C1AL_RedRiver'!R13+'5C1AM_Williams'!R13+'5C1AN_StLandry'!R13</f>
        <v>221861</v>
      </c>
      <c r="S13" s="889">
        <f>'5C3_UnvView'!S13+'5C2_LAVCA'!S13</f>
        <v>8119</v>
      </c>
      <c r="T13" s="226">
        <f>'5C1B_DArbonne'!S13+'5C1A_Madison'!S13+'5C1C_IntlHigh'!S13+'5C3_UnvView'!T13+'5C1F_LCCharter'!S13+'5C1E_LFNO'!S13+'5C1D_NOMMA'!S13+'5C1AE_NobleMinds'!S13+'5C1J_JCFAEast'!S13+'5C1Q_Advantage'!S13+'5C1AF_JCFA-Laf'!S13+'5C1W_Willow'!S13+'5C1Z_LincolnPrep'!S13+'5C1R_Iberville'!S13+'5C1N_Delta'!S13+'5C1S_LCColPrep'!S13+'5C1T_Northeast'!S13+'5C1U_AcadianaRen'!S13+'5C1I_LAKey'!S13+'5C1V_LafRen'!S13+'5C1O_Impact'!S13+'5C2_LAVCA'!T13+'5C1H_Southwest'!S13+'5C1G_JSClark'!S13+'5C1Y_GEOPrep'!S13+'5C1AI_Harmony'!S13+'5C1AJ_Athlos'!S13+'5C1AG_Collegiate'!S13+'5C1M_GEOMidCity'!S13+'5C1AK_NxtGen'!S13+'5C1AL_RedRiver'!S13+'5C1AM_Williams'!S13+'5C1AN_StLandry'!S13</f>
        <v>0</v>
      </c>
      <c r="U13" s="226">
        <f>'5C1B_DArbonne'!T13+'5C1A_Madison'!T13+'5C1C_IntlHigh'!T13+'5C3_UnvView'!U13+'5C1F_LCCharter'!T13+'5C1E_LFNO'!T13+'5C1D_NOMMA'!T13+'5C1AE_NobleMinds'!T13+'5C1J_JCFAEast'!T13+'5C1Q_Advantage'!T13+'5C1AF_JCFA-Laf'!T13+'5C1W_Willow'!T13+'5C1Z_LincolnPrep'!T13+'5C1R_Iberville'!T13+'5C1N_Delta'!T13+'5C1S_LCColPrep'!T13+'5C1T_Northeast'!T13+'5C1U_AcadianaRen'!T13+'5C1I_LAKey'!T13+'5C1V_LafRen'!T13+'5C1O_Impact'!T13+'5C2_LAVCA'!U13+'5C1H_Southwest'!T13+'5C1G_JSClark'!T13+'5C1Y_GEOPrep'!T13+'5C1AI_Harmony'!T13+'5C1AJ_Athlos'!T13+'5C1AG_Collegiate'!T13+'5C1M_GEOMidCity'!T13+'5C1AK_NxtGen'!T13+'5C1AL_RedRiver'!T13+'5C1AM_Williams'!T13+'5C1AN_StLandry'!T13</f>
        <v>0</v>
      </c>
      <c r="V13" s="230">
        <f>'5C1B_DArbonne'!U13+'5C1A_Madison'!U13+'5C1C_IntlHigh'!U13+'5C3_UnvView'!V13+'5C1F_LCCharter'!U13+'5C1E_LFNO'!U13+'5C1D_NOMMA'!U13+'5C1AE_NobleMinds'!U13+'5C1J_JCFAEast'!U13+'5C1Q_Advantage'!U13+'5C1AF_JCFA-Laf'!U13+'5C1W_Willow'!U13+'5C1Z_LincolnPrep'!U13+'5C1R_Iberville'!U13+'5C1N_Delta'!U13+'5C1S_LCColPrep'!U13+'5C1T_Northeast'!U13+'5C1U_AcadianaRen'!U13+'5C1I_LAKey'!U13+'5C1V_LafRen'!U13+'5C1O_Impact'!U13+'5C2_LAVCA'!V13+'5C1H_Southwest'!U13+'5C1G_JSClark'!U13+'5C1Y_GEOPrep'!U13+'5C1AI_Harmony'!U13+'5C1AJ_Athlos'!U13+'5C1AG_Collegiate'!U13+'5C1M_GEOMidCity'!U13+'5C1AK_NxtGen'!U13+'5C1AL_RedRiver'!U13+'5C1AM_Williams'!U13+'5C1AN_StLandry'!U13</f>
        <v>0</v>
      </c>
      <c r="W13" s="229">
        <f>'5C1B_DArbonne'!V13+'5C1A_Madison'!V13+'5C1C_IntlHigh'!V13+'5C3_UnvView'!W13+'5C1F_LCCharter'!V13+'5C1E_LFNO'!V13+'5C1D_NOMMA'!V13+'5C1AE_NobleMinds'!V13+'5C1J_JCFAEast'!V13+'5C1Q_Advantage'!V13+'5C1AF_JCFA-Laf'!V13+'5C1W_Willow'!V13+'5C1Z_LincolnPrep'!V13+'5C1R_Iberville'!V13+'5C1N_Delta'!V13+'5C1S_LCColPrep'!V13+'5C1T_Northeast'!V13+'5C1U_AcadianaRen'!V13+'5C1I_LAKey'!V13+'5C1V_LafRen'!V13+'5C1O_Impact'!V13+'5C2_LAVCA'!W13+'5C1H_Southwest'!V13+'5C1G_JSClark'!V13+'5C1Y_GEOPrep'!V13+'5C1AI_Harmony'!V13+'5C1AJ_Athlos'!V13+'5C1AG_Collegiate'!V13+'5C1M_GEOMidCity'!V13+'5C1AK_NxtGen'!V13+'5C1AL_RedRiver'!V13+'5C1AM_Williams'!V13+'5C1AN_StLandry'!V13</f>
        <v>73068</v>
      </c>
      <c r="X13" s="227">
        <f>'5C1B_DArbonne'!W13+'5C1A_Madison'!W13+'5C1C_IntlHigh'!W13+'5C3_UnvView'!X13+'5C1F_LCCharter'!W13+'5C1E_LFNO'!W13+'5C1D_NOMMA'!W13+'5C1AE_NobleMinds'!W13+'5C1J_JCFAEast'!W13+'5C1Q_Advantage'!W13+'5C1AF_JCFA-Laf'!W13+'5C1W_Willow'!W13+'5C1Z_LincolnPrep'!W13+'5C1R_Iberville'!W13+'5C1N_Delta'!W13+'5C1S_LCColPrep'!W13+'5C1T_Northeast'!W13+'5C1U_AcadianaRen'!W13+'5C1I_LAKey'!W13+'5C1V_LafRen'!W13+'5C1O_Impact'!W13+'5C2_LAVCA'!X13+'5C1H_Southwest'!W13+'5C1G_JSClark'!W13+'5C1Y_GEOPrep'!W13+'5C1AI_Harmony'!W13+'5C1AJ_Athlos'!W13+'5C1AG_Collegiate'!W13+'5C1M_GEOMidCity'!W13+'5C1AK_NxtGen'!W13+'5C1AL_RedRiver'!W13+'5C1AM_Williams'!W13+'5C1AN_StLandry'!W13</f>
        <v>-182</v>
      </c>
      <c r="Y13" s="229">
        <f>'5C1B_DArbonne'!X13+'5C1A_Madison'!X13+'5C1C_IntlHigh'!X13+'5C3_UnvView'!Y13+'5C1F_LCCharter'!X13+'5C1E_LFNO'!X13+'5C1D_NOMMA'!X13+'5C1AE_NobleMinds'!X13+'5C1J_JCFAEast'!X13+'5C1Q_Advantage'!X13+'5C1AF_JCFA-Laf'!X13+'5C1W_Willow'!X13+'5C1Z_LincolnPrep'!X13+'5C1R_Iberville'!X13+'5C1N_Delta'!X13+'5C1S_LCColPrep'!X13+'5C1T_Northeast'!X13+'5C1U_AcadianaRen'!X13+'5C1I_LAKey'!X13+'5C1V_LafRen'!X13+'5C1O_Impact'!X13+'5C2_LAVCA'!Y13+'5C1H_Southwest'!X13+'5C1G_JSClark'!X13+'5C1Y_GEOPrep'!X13+'5C1AI_Harmony'!X13+'5C1AJ_Athlos'!X13+'5C1AG_Collegiate'!X13+'5C1M_GEOMidCity'!X13+'5C1AK_NxtGen'!X13+'5C1AL_RedRiver'!X13+'5C1AM_Williams'!X13+'5C1AN_StLandry'!X13</f>
        <v>72886</v>
      </c>
      <c r="Z13" s="226">
        <f>'5C1B_DArbonne'!Y13+'5C1A_Madison'!Y13+'5C1C_IntlHigh'!Y13+'5C3_UnvView'!Z13+'5C1F_LCCharter'!Y13+'5C1E_LFNO'!Y13+'5C1D_NOMMA'!Y13+'5C1AE_NobleMinds'!Y13+'5C1J_JCFAEast'!Y13+'5C1Q_Advantage'!Y13+'5C1AF_JCFA-Laf'!Y13+'5C1W_Willow'!Y13+'5C1Z_LincolnPrep'!Y13+'5C1R_Iberville'!Y13+'5C1N_Delta'!Y13+'5C1S_LCColPrep'!Y13+'5C1T_Northeast'!Y13+'5C1U_AcadianaRen'!Y13+'5C1I_LAKey'!Y13+'5C1V_LafRen'!Y13+'5C1O_Impact'!Y13+'5C2_LAVCA'!Z13+'5C1H_Southwest'!Y13+'5C1G_JSClark'!Y13+'5C1Y_GEOPrep'!Y13+'5C1AI_Harmony'!Y13+'5C1AJ_Athlos'!Y13+'5C1AG_Collegiate'!Y13+'5C1M_GEOMidCity'!Y13+'5C1AK_NxtGen'!Y13+'5C1AL_RedRiver'!Y13+'5C1AM_Williams'!Y13+'5C1AN_StLandry'!Y13</f>
        <v>0</v>
      </c>
      <c r="AA13" s="229">
        <f>'5C1B_DArbonne'!Z13+'5C1A_Madison'!Z13+'5C1C_IntlHigh'!Z13+'5C3_UnvView'!AA13+'5C1F_LCCharter'!Z13+'5C1E_LFNO'!Z13+'5C1D_NOMMA'!Z13+'5C1AE_NobleMinds'!Z13+'5C1J_JCFAEast'!Z13+'5C1Q_Advantage'!Z13+'5C1AF_JCFA-Laf'!Z13+'5C1W_Willow'!Z13+'5C1Z_LincolnPrep'!Z13+'5C1R_Iberville'!Z13+'5C1N_Delta'!Z13+'5C1S_LCColPrep'!Z13+'5C1T_Northeast'!Z13+'5C1U_AcadianaRen'!Z13+'5C1I_LAKey'!Z13+'5C1V_LafRen'!Z13+'5C1O_Impact'!Z13+'5C2_LAVCA'!AA13+'5C1H_Southwest'!Z13+'5C1G_JSClark'!Z13+'5C1Y_GEOPrep'!Z13+'5C1AI_Harmony'!Z13+'5C1AJ_Athlos'!Z13+'5C1AG_Collegiate'!Z13+'5C1M_GEOMidCity'!Z13+'5C1AK_NxtGen'!Z13+'5C1AL_RedRiver'!Z13+'5C1AM_Williams'!Z13+'5C1AN_StLandry'!Z13</f>
        <v>72886</v>
      </c>
      <c r="AB13" s="226">
        <f>'5C1B_DArbonne'!AA13+'5C1A_Madison'!AA13+'5C1C_IntlHigh'!AA13+'5C3_UnvView'!AB13+'5C1F_LCCharter'!AA13+'5C1E_LFNO'!AA13+'5C1D_NOMMA'!AA13+'5C1AE_NobleMinds'!AA13+'5C1J_JCFAEast'!AA13+'5C1Q_Advantage'!AA13+'5C1AF_JCFA-Laf'!AA13+'5C1W_Willow'!AA13+'5C1Z_LincolnPrep'!AA13+'5C1R_Iberville'!AA13+'5C1N_Delta'!AA13+'5C1S_LCColPrep'!AA13+'5C1T_Northeast'!AA13+'5C1U_AcadianaRen'!AA13+'5C1I_LAKey'!AA13+'5C1V_LafRen'!AA13+'5C1O_Impact'!AA13+'5C2_LAVCA'!AB13+'5C1H_Southwest'!AA13+'5C1G_JSClark'!AA13+'5C1Y_GEOPrep'!AA13+'5C1AI_Harmony'!AA13+'5C1AJ_Athlos'!AA13+'5C1AG_Collegiate'!AA13+'5C1M_GEOMidCity'!AA13+'5C1AK_NxtGen'!AA13+'5C1AL_RedRiver'!AA13+'5C1AM_Williams'!AA13+'5C1AN_StLandry'!AA13</f>
        <v>0</v>
      </c>
      <c r="AC13" s="226">
        <f>'5C1B_DArbonne'!AB13+'5C1A_Madison'!AB13+'5C1C_IntlHigh'!AB13+'5C3_UnvView'!AC13+'5C1F_LCCharter'!AB13+'5C1E_LFNO'!AB13+'5C1D_NOMMA'!AB13+'5C1AE_NobleMinds'!AB13+'5C1J_JCFAEast'!AB13+'5C1Q_Advantage'!AB13+'5C1AF_JCFA-Laf'!AB13+'5C1W_Willow'!AB13+'5C1Z_LincolnPrep'!AB13+'5C1R_Iberville'!AB13+'5C1N_Delta'!AB13+'5C1S_LCColPrep'!AB13+'5C1T_Northeast'!AB13+'5C1U_AcadianaRen'!AB13+'5C1I_LAKey'!AB13+'5C1V_LafRen'!AB13+'5C1O_Impact'!AB13+'5C2_LAVCA'!AC13+'5C1H_Southwest'!AB13+'5C1G_JSClark'!AB13+'5C1Y_GEOPrep'!AB13+'5C1AI_Harmony'!AB13+'5C1AJ_Athlos'!AB13+'5C1AG_Collegiate'!AB13+'5C1M_GEOMidCity'!AB13+'5C1AK_NxtGen'!AB13+'5C1AL_RedRiver'!AB13+'5C1AM_Williams'!AB13+'5C1AN_StLandry'!AB13</f>
        <v>72886</v>
      </c>
      <c r="AD13" s="229">
        <f>'5C1B_DArbonne'!AC13+'5C1A_Madison'!AC13+'5C1C_IntlHigh'!AC13+'5C3_UnvView'!AD13+'5C1F_LCCharter'!AC13+'5C1E_LFNO'!AC13+'5C1D_NOMMA'!AC13+'5C1AE_NobleMinds'!AC13+'5C1J_JCFAEast'!AC13+'5C1Q_Advantage'!AC13+'5C1AF_JCFA-Laf'!AC13+'5C1W_Willow'!AC13+'5C1Z_LincolnPrep'!AC13+'5C1R_Iberville'!AC13+'5C1N_Delta'!AC13+'5C1S_LCColPrep'!AC13+'5C1T_Northeast'!AC13+'5C1U_AcadianaRen'!AC13+'5C1I_LAKey'!AC13+'5C1V_LafRen'!AC13+'5C1O_Impact'!AC13+'5C2_LAVCA'!AD13+'5C1H_Southwest'!AC13+'5C1G_JSClark'!AC13+'5C1Y_GEOPrep'!AC13+'5C1AI_Harmony'!AC13+'5C1AJ_Athlos'!AC13+'5C1AG_Collegiate'!AC13+'5C1M_GEOMidCity'!AC13+'5C1AK_NxtGen'!AC13+'5C1AL_RedRiver'!AC13+'5C1AM_Williams'!AC13+'5C1AN_StLandry'!AC13</f>
        <v>6074</v>
      </c>
      <c r="AE13" s="232">
        <f>'5C1B_DArbonne'!AD13+'5C1A_Madison'!AD13+'5C1C_IntlHigh'!AD13+'5C3_UnvView'!AE13+'5C1F_LCCharter'!AD13+'5C1E_LFNO'!AD13+'5C1D_NOMMA'!AD13+'5C1AE_NobleMinds'!AD13+'5C1J_JCFAEast'!AD13+'5C1Q_Advantage'!AD13+'5C1AF_JCFA-Laf'!AD13+'5C1W_Willow'!AD13+'5C1Z_LincolnPrep'!AD13+'5C1R_Iberville'!AD13+'5C1N_Delta'!AD13+'5C1S_LCColPrep'!AD13+'5C1T_Northeast'!AD13+'5C1U_AcadianaRen'!AD13+'5C1I_LAKey'!AD13+'5C1V_LafRen'!AD13+'5C1O_Impact'!AD13+'5C2_LAVCA'!AE13+'5C1H_Southwest'!AD13+'5C1G_JSClark'!AD13+'5C1Y_GEOPrep'!AD13+'5C1AI_Harmony'!AD13+'5C1AJ_Athlos'!AD13+'5C1AG_Collegiate'!AD13+'5C1M_GEOMidCity'!AD13+'5C1AK_NxtGen'!AD13+'5C1AL_RedRiver'!AD13+'5C1AM_Williams'!AD13+'5C1AN_StLandry'!AD13</f>
        <v>72886</v>
      </c>
      <c r="AF13" s="233">
        <f>'9_Per Pupil Summary'!N12</f>
        <v>15567</v>
      </c>
      <c r="AG13" s="234">
        <f>'5C1B_DArbonne'!AF13+'5C1A_Madison'!AF13+'5C1C_IntlHigh'!AF13+'5C3_UnvView'!AG13+'5C1F_LCCharter'!AF13+'5C1E_LFNO'!AF13+'5C1D_NOMMA'!AF13+'5C1AE_NobleMinds'!AF13+'5C1J_JCFAEast'!AF13+'5C1Q_Advantage'!AF13+'5C1AF_JCFA-Laf'!AF13+'5C1W_Willow'!AF13+'5C1Z_LincolnPrep'!AF13+'5C1R_Iberville'!AF13+'5C1N_Delta'!AF13+'5C1S_LCColPrep'!AF13+'5C1T_Northeast'!AF13+'5C1U_AcadianaRen'!AF13+'5C1I_LAKey'!AF13+'5C1V_LafRen'!AF13+'5C1O_Impact'!AF13+'5C2_LAVCA'!AG13+'5C1H_Southwest'!AF13+'5C1G_JSClark'!AF13+'5C1Y_GEOPrep'!AF13+'5C1AI_Harmony'!AF13+'5C1AJ_Athlos'!AF13+'5C1AG_Collegiate'!AF13+'5C1M_GEOMidCity'!AF13+'5C1AK_NxtGen'!AF13+'5C1AL_RedRiver'!AF13+'5C1AM_Williams'!AF13+'5C1AN_StLandry'!AF13</f>
        <v>266196</v>
      </c>
      <c r="AH13" s="225">
        <f>'5C1B_DArbonne'!AG13+'5C1A_Madison'!AG13+'5C1C_IntlHigh'!AG13+'5C3_UnvView'!AH13+'5C1F_LCCharter'!AG13+'5C1E_LFNO'!AG13+'5C1D_NOMMA'!AG13+'5C1AE_NobleMinds'!AG13+'5C1J_JCFAEast'!AG13+'5C1Q_Advantage'!AG13+'5C1AF_JCFA-Laf'!AG13+'5C1W_Willow'!AG13+'5C1Z_LincolnPrep'!AG13+'5C1R_Iberville'!AG13+'5C1N_Delta'!AG13+'5C1S_LCColPrep'!AG13+'5C1T_Northeast'!AG13+'5C1U_AcadianaRen'!AG13+'5C1I_LAKey'!AG13+'5C1V_LafRen'!AG13+'5C1O_Impact'!AG13+'5C2_LAVCA'!AH13+'5C1H_Southwest'!AG13+'5C1G_JSClark'!AG13+'5C1Y_GEOPrep'!AG13+'5C1AI_Harmony'!AG13+'5C1AJ_Athlos'!AG13+'5C1AG_Collegiate'!AG13+'5C1M_GEOMidCity'!AG13+'5C1AK_NxtGen'!AG13+'5C1AL_RedRiver'!AG13+'5C1AM_Williams'!AG13+'5C1AN_StLandry'!AG13</f>
        <v>0</v>
      </c>
      <c r="AI13" s="233">
        <f>'5C1B_DArbonne'!AH13+'5C1A_Madison'!AH13+'5C1C_IntlHigh'!AH13+'5C3_UnvView'!AI13+'5C1F_LCCharter'!AH13+'5C1E_LFNO'!AH13+'5C1D_NOMMA'!AH13+'5C1AE_NobleMinds'!AH13+'5C1J_JCFAEast'!AH13+'5C1Q_Advantage'!AH13+'5C1AF_JCFA-Laf'!AH13+'5C1W_Willow'!AH13+'5C1Z_LincolnPrep'!AH13+'5C1R_Iberville'!AH13+'5C1N_Delta'!AH13+'5C1S_LCColPrep'!AH13+'5C1T_Northeast'!AH13+'5C1U_AcadianaRen'!AH13+'5C1I_LAKey'!AH13+'5C1V_LafRen'!AH13+'5C1O_Impact'!AH13+'5C2_LAVCA'!AI13+'5C1H_Southwest'!AH13+'5C1G_JSClark'!AH13+'5C1Y_GEOPrep'!AH13+'5C1AI_Harmony'!AH13+'5C1AJ_Athlos'!AH13+'5C1AG_Collegiate'!AH13+'5C1M_GEOMidCity'!AH13+'5C1AK_NxtGen'!AH13+'5C1AL_RedRiver'!AH13+'5C1AM_Williams'!AH13+'5C1AN_StLandry'!AH13</f>
        <v>0</v>
      </c>
      <c r="AJ13" s="225">
        <f>'5C1B_DArbonne'!AI13+'5C1A_Madison'!AI13+'5C1C_IntlHigh'!AI13+'5C3_UnvView'!AJ13+'5C1F_LCCharter'!AI13+'5C1E_LFNO'!AI13+'5C1D_NOMMA'!AI13+'5C1AE_NobleMinds'!AI13+'5C1J_JCFAEast'!AI13+'5C1Q_Advantage'!AI13+'5C1AF_JCFA-Laf'!AI13+'5C1W_Willow'!AI13+'5C1Z_LincolnPrep'!AI13+'5C1R_Iberville'!AI13+'5C1N_Delta'!AI13+'5C1S_LCColPrep'!AI13+'5C1T_Northeast'!AI13+'5C1U_AcadianaRen'!AI13+'5C1I_LAKey'!AI13+'5C1V_LafRen'!AI13+'5C1O_Impact'!AI13+'5C2_LAVCA'!AJ13+'5C1H_Southwest'!AI13+'5C1G_JSClark'!AI13+'5C1Y_GEOPrep'!AI13+'5C1AI_Harmony'!AI13+'5C1AJ_Athlos'!AI13+'5C1AG_Collegiate'!AI13+'5C1M_GEOMidCity'!AI13+'5C1AK_NxtGen'!AI13+'5C1AL_RedRiver'!AI13+'5C1AM_Williams'!AI13+'5C1AN_StLandry'!AI13</f>
        <v>0</v>
      </c>
      <c r="AK13" s="235">
        <f>'5C1B_DArbonne'!AJ13+'5C1A_Madison'!AJ13+'5C1C_IntlHigh'!AJ13+'5C3_UnvView'!AK13+'5C1F_LCCharter'!AJ13+'5C1E_LFNO'!AJ13+'5C1D_NOMMA'!AJ13+'5C1AE_NobleMinds'!AJ13+'5C1J_JCFAEast'!AJ13+'5C1Q_Advantage'!AJ13+'5C1AF_JCFA-Laf'!AJ13+'5C1W_Willow'!AJ13+'5C1Z_LincolnPrep'!AJ13+'5C1R_Iberville'!AJ13+'5C1N_Delta'!AJ13+'5C1S_LCColPrep'!AJ13+'5C1T_Northeast'!AJ13+'5C1U_AcadianaRen'!AJ13+'5C1I_LAKey'!AJ13+'5C1V_LafRen'!AJ13+'5C1O_Impact'!AJ13+'5C2_LAVCA'!AK13+'5C1H_Southwest'!AJ13+'5C1G_JSClark'!AJ13+'5C1Y_GEOPrep'!AJ13+'5C1AI_Harmony'!AJ13+'5C1AJ_Athlos'!AJ13+'5C1AG_Collegiate'!AJ13+'5C1M_GEOMidCity'!AJ13+'5C1AK_NxtGen'!AJ13+'5C1AL_RedRiver'!AJ13+'5C1AM_Williams'!AJ13+'5C1AN_StLandry'!AJ13</f>
        <v>0</v>
      </c>
      <c r="AL13" s="236">
        <f>'5C1B_DArbonne'!AK13+'5C1A_Madison'!AK13+'5C1C_IntlHigh'!AK13+'5C3_UnvView'!AL13+'5C1F_LCCharter'!AK13+'5C1E_LFNO'!AK13+'5C1D_NOMMA'!AK13+'5C1AE_NobleMinds'!AK13+'5C1J_JCFAEast'!AK13+'5C1Q_Advantage'!AK13+'5C1AF_JCFA-Laf'!AK13+'5C1W_Willow'!AK13+'5C1Z_LincolnPrep'!AK13+'5C1R_Iberville'!AK13+'5C1N_Delta'!AK13+'5C1S_LCColPrep'!AK13+'5C1T_Northeast'!AK13+'5C1U_AcadianaRen'!AK13+'5C1I_LAKey'!AK13+'5C1V_LafRen'!AK13+'5C1O_Impact'!AK13+'5C2_LAVCA'!AL13+'5C1H_Southwest'!AK13+'5C1G_JSClark'!AK13+'5C1Y_GEOPrep'!AK13+'5C1AI_Harmony'!AK13+'5C1AJ_Athlos'!AK13+'5C1AG_Collegiate'!AK13+'5C1M_GEOMidCity'!AK13+'5C1AK_NxtGen'!AK13+'5C1AL_RedRiver'!AK13+'5C1AM_Williams'!AK13+'5C1AN_StLandry'!AK13</f>
        <v>0</v>
      </c>
      <c r="AM13" s="234">
        <f>'5C1B_DArbonne'!AL13+'5C1A_Madison'!AL13+'5C1C_IntlHigh'!AL13+'5C3_UnvView'!AM13+'5C1F_LCCharter'!AL13+'5C1E_LFNO'!AL13+'5C1D_NOMMA'!AL13+'5C1AE_NobleMinds'!AL13+'5C1J_JCFAEast'!AL13+'5C1Q_Advantage'!AL13+'5C1AF_JCFA-Laf'!AL13+'5C1W_Willow'!AL13+'5C1Z_LincolnPrep'!AL13+'5C1R_Iberville'!AL13+'5C1N_Delta'!AL13+'5C1S_LCColPrep'!AL13+'5C1T_Northeast'!AL13+'5C1U_AcadianaRen'!AL13+'5C1I_LAKey'!AL13+'5C1V_LafRen'!AL13+'5C1O_Impact'!AL13+'5C2_LAVCA'!AM13+'5C1H_Southwest'!AL13+'5C1G_JSClark'!AL13+'5C1Y_GEOPrep'!AL13+'5C1AI_Harmony'!AL13+'5C1AJ_Athlos'!AL13+'5C1AG_Collegiate'!AL13+'5C1M_GEOMidCity'!AL13+'5C1AK_NxtGen'!AL13+'5C1AL_RedRiver'!AL13+'5C1AM_Williams'!AL13+'5C1AN_StLandry'!AL13</f>
        <v>779907</v>
      </c>
      <c r="AN13" s="237">
        <f>'5C1B_DArbonne'!AM13+'5C1A_Madison'!AM13+'5C1C_IntlHigh'!AM13+'5C3_UnvView'!AN13+'5C1F_LCCharter'!AM13+'5C1E_LFNO'!AM13+'5C1D_NOMMA'!AM13+'5C1AE_NobleMinds'!AM13+'5C1J_JCFAEast'!AM13+'5C1Q_Advantage'!AM13+'5C1AF_JCFA-Laf'!AM13+'5C1W_Willow'!AM13+'5C1Z_LincolnPrep'!AM13+'5C1R_Iberville'!AM13+'5C1N_Delta'!AM13+'5C1S_LCColPrep'!AM13+'5C1T_Northeast'!AM13+'5C1U_AcadianaRen'!AM13+'5C1I_LAKey'!AM13+'5C1V_LafRen'!AM13+'5C1O_Impact'!AM13+'5C2_LAVCA'!AN13+'5C1H_Southwest'!AM13+'5C1G_JSClark'!AM13+'5C1Y_GEOPrep'!AM13+'5C1AI_Harmony'!AM13+'5C1AJ_Athlos'!AM13+'5C1AG_Collegiate'!AM13+'5C1M_GEOMidCity'!AM13+'5C1AK_NxtGen'!AM13+'5C1AL_RedRiver'!AM13+'5C1AM_Williams'!AM13+'5C1AN_StLandry'!AM13</f>
        <v>-665</v>
      </c>
      <c r="AO13" s="234">
        <f>'5C1B_DArbonne'!AN13+'5C1A_Madison'!AN13+'5C1C_IntlHigh'!AN13+'5C3_UnvView'!AO13+'5C1F_LCCharter'!AN13+'5C1E_LFNO'!AN13+'5C1D_NOMMA'!AN13+'5C1AE_NobleMinds'!AN13+'5C1J_JCFAEast'!AN13+'5C1Q_Advantage'!AN13+'5C1AF_JCFA-Laf'!AN13+'5C1W_Willow'!AN13+'5C1Z_LincolnPrep'!AN13+'5C1R_Iberville'!AN13+'5C1N_Delta'!AN13+'5C1S_LCColPrep'!AN13+'5C1T_Northeast'!AN13+'5C1U_AcadianaRen'!AN13+'5C1I_LAKey'!AN13+'5C1V_LafRen'!AN13+'5C1O_Impact'!AN13+'5C2_LAVCA'!AO13+'5C1H_Southwest'!AN13+'5C1G_JSClark'!AN13+'5C1Y_GEOPrep'!AN13+'5C1AI_Harmony'!AN13+'5C1AJ_Athlos'!AN13+'5C1AG_Collegiate'!AN13+'5C1M_GEOMidCity'!AN13+'5C1AK_NxtGen'!AN13+'5C1AL_RedRiver'!AN13+'5C1AM_Williams'!AN13+'5C1AN_StLandry'!AN13</f>
        <v>265531</v>
      </c>
      <c r="AP13" s="235">
        <f>'5C1B_DArbonne'!AO13+'5C1A_Madison'!AO13+'5C1C_IntlHigh'!AO13+'5C3_UnvView'!AP13+'5C1F_LCCharter'!AO13+'5C1E_LFNO'!AO13+'5C1D_NOMMA'!AO13+'5C1AE_NobleMinds'!AO13+'5C1J_JCFAEast'!AO13+'5C1Q_Advantage'!AO13+'5C1AF_JCFA-Laf'!AO13+'5C1W_Willow'!AO13+'5C1Z_LincolnPrep'!AO13+'5C1R_Iberville'!AO13+'5C1N_Delta'!AO13+'5C1S_LCColPrep'!AO13+'5C1T_Northeast'!AO13+'5C1U_AcadianaRen'!AO13+'5C1I_LAKey'!AO13+'5C1V_LafRen'!AO13+'5C1O_Impact'!AO13+'5C2_LAVCA'!AP13+'5C1H_Southwest'!AO13+'5C1G_JSClark'!AO13+'5C1Y_GEOPrep'!AO13+'5C1AI_Harmony'!AO13+'5C1AJ_Athlos'!AO13+'5C1AG_Collegiate'!AO13+'5C1M_GEOMidCity'!AO13+'5C1AK_NxtGen'!AO13+'5C1AL_RedRiver'!AO13+'5C1AM_Williams'!AO13+'5C1AN_StLandry'!AO13</f>
        <v>0</v>
      </c>
      <c r="AQ13" s="234">
        <f>'5C1B_DArbonne'!AP13+'5C1A_Madison'!AP13+'5C1C_IntlHigh'!AP13+'5C3_UnvView'!AQ13+'5C1F_LCCharter'!AP13+'5C1E_LFNO'!AP13+'5C1D_NOMMA'!AP13+'5C1AE_NobleMinds'!AP13+'5C1J_JCFAEast'!AP13+'5C1Q_Advantage'!AP13+'5C1AF_JCFA-Laf'!AP13+'5C1W_Willow'!AP13+'5C1Z_LincolnPrep'!AP13+'5C1R_Iberville'!AP13+'5C1N_Delta'!AP13+'5C1S_LCColPrep'!AP13+'5C1T_Northeast'!AP13+'5C1U_AcadianaRen'!AP13+'5C1I_LAKey'!AP13+'5C1V_LafRen'!AP13+'5C1O_Impact'!AP13+'5C2_LAVCA'!AQ13+'5C1H_Southwest'!AP13+'5C1G_JSClark'!AP13+'5C1Y_GEOPrep'!AP13+'5C1AI_Harmony'!AP13+'5C1AJ_Athlos'!AP13+'5C1AG_Collegiate'!AP13+'5C1M_GEOMidCity'!AP13+'5C1AK_NxtGen'!AP13+'5C1AL_RedRiver'!AP13+'5C1AM_Williams'!AP13+'5C1AN_StLandry'!AP13</f>
        <v>265531</v>
      </c>
      <c r="AR13" s="235">
        <f>'5C1B_DArbonne'!AQ13+'5C1A_Madison'!AQ13+'5C1C_IntlHigh'!AQ13+'5C3_UnvView'!AR13+'5C1F_LCCharter'!AQ13+'5C1E_LFNO'!AQ13+'5C1D_NOMMA'!AQ13+'5C1AE_NobleMinds'!AQ13+'5C1J_JCFAEast'!AQ13+'5C1Q_Advantage'!AQ13+'5C1AF_JCFA-Laf'!AQ13+'5C1W_Willow'!AQ13+'5C1Z_LincolnPrep'!AQ13+'5C1R_Iberville'!AQ13+'5C1N_Delta'!AQ13+'5C1S_LCColPrep'!AQ13+'5C1T_Northeast'!AQ13+'5C1U_AcadianaRen'!AQ13+'5C1I_LAKey'!AQ13+'5C1V_LafRen'!AQ13+'5C1O_Impact'!AQ13+'5C2_LAVCA'!AR13+'5C1H_Southwest'!AQ13+'5C1G_JSClark'!AQ13+'5C1Y_GEOPrep'!AQ13+'5C1AI_Harmony'!AQ13+'5C1AJ_Athlos'!AQ13+'5C1AG_Collegiate'!AQ13+'5C1M_GEOMidCity'!AQ13+'5C1AK_NxtGen'!AQ13+'5C1AL_RedRiver'!AQ13+'5C1AM_Williams'!AQ13+'5C1AN_StLandry'!AQ13</f>
        <v>0</v>
      </c>
      <c r="AS13" s="235">
        <f>'5C1B_DArbonne'!AR13+'5C1A_Madison'!AR13+'5C1C_IntlHigh'!AR13+'5C3_UnvView'!AS13+'5C1F_LCCharter'!AR13+'5C1E_LFNO'!AR13+'5C1D_NOMMA'!AR13+'5C1AE_NobleMinds'!AR13+'5C1J_JCFAEast'!AR13+'5C1Q_Advantage'!AR13+'5C1AF_JCFA-Laf'!AR13+'5C1W_Willow'!AR13+'5C1Z_LincolnPrep'!AR13+'5C1R_Iberville'!AR13+'5C1N_Delta'!AR13+'5C1S_LCColPrep'!AR13+'5C1T_Northeast'!AR13+'5C1U_AcadianaRen'!AR13+'5C1I_LAKey'!AR13+'5C1V_LafRen'!AR13+'5C1O_Impact'!AR13+'5C2_LAVCA'!AS13+'5C1H_Southwest'!AR13+'5C1G_JSClark'!AR13+'5C1Y_GEOPrep'!AR13+'5C1AI_Harmony'!AR13+'5C1AJ_Athlos'!AR13+'5C1AG_Collegiate'!AR13+'5C1M_GEOMidCity'!AR13+'5C1AK_NxtGen'!AR13+'5C1AL_RedRiver'!AR13+'5C1AM_Williams'!AR13+'5C1AN_StLandry'!AR13</f>
        <v>265531</v>
      </c>
      <c r="AT13" s="234">
        <f>'5C1B_DArbonne'!AS13+'5C1A_Madison'!AS13+'5C1C_IntlHigh'!AS13+'5C3_UnvView'!AT13+'5C1F_LCCharter'!AS13+'5C1E_LFNO'!AS13+'5C1D_NOMMA'!AS13+'5C1AE_NobleMinds'!AS13+'5C1J_JCFAEast'!AS13+'5C1Q_Advantage'!AS13+'5C1AF_JCFA-Laf'!AS13+'5C1W_Willow'!AS13+'5C1Z_LincolnPrep'!AS13+'5C1R_Iberville'!AS13+'5C1N_Delta'!AS13+'5C1S_LCColPrep'!AS13+'5C1T_Northeast'!AS13+'5C1U_AcadianaRen'!AS13+'5C1I_LAKey'!AS13+'5C1V_LafRen'!AS13+'5C1O_Impact'!AS13+'5C2_LAVCA'!AT13+'5C1H_Southwest'!AS13+'5C1G_JSClark'!AS13+'5C1Y_GEOPrep'!AS13+'5C1AI_Harmony'!AS13+'5C1AJ_Athlos'!AS13+'5C1AG_Collegiate'!AS13+'5C1M_GEOMidCity'!AS13+'5C1AK_NxtGen'!AS13+'5C1AL_RedRiver'!AS13+'5C1AM_Williams'!AS13+'5C1AN_StLandry'!AS13</f>
        <v>64830</v>
      </c>
      <c r="AU13" s="806">
        <f t="shared" si="2"/>
        <v>338417</v>
      </c>
      <c r="AV13" s="807">
        <f t="shared" si="3"/>
        <v>70904</v>
      </c>
      <c r="AW13" s="227">
        <f>'5C1B_DArbonne'!AV13+'5C1A_Madison'!AV13+'5C1C_IntlHigh'!AV13+'5C3_UnvView'!AW13+'5C1F_LCCharter'!AV13+'5C1E_LFNO'!AV13+'5C1D_NOMMA'!AV13+'5C1AE_NobleMinds'!AV13+'5C1J_JCFAEast'!AV13+'5C1Q_Advantage'!AV13+'5C1AF_JCFA-Laf'!AV13+'5C1W_Willow'!AV13+'5C1Z_LincolnPrep'!AV13+'5C1R_Iberville'!AV13+'5C1N_Delta'!AV13+'5C1S_LCColPrep'!AV13+'5C1T_Northeast'!AV13+'5C1U_AcadianaRen'!AV13+'5C1I_LAKey'!AV13+'5C1V_LafRen'!AV13+'5C1O_Impact'!AV13+'5C2_LAVCA'!AW13+'5C1H_Southwest'!AV13+'5C1G_JSClark'!AV13+'5C1Y_GEOPrep'!AV13+'5C1AI_Harmony'!AV13+'5C1AJ_Athlos'!AV13+'5C1AG_Collegiate'!AV13+'5C1M_GEOMidCity'!AV13+'5C1AK_NxtGen'!AV13+'5C1AL_RedRiver'!AV13+'5C1AM_Williams'!AV13+'5C1AN_StLandry'!AV13</f>
        <v>1949</v>
      </c>
      <c r="AX13" s="227"/>
      <c r="AY13" s="227">
        <f t="shared" si="4"/>
        <v>1949</v>
      </c>
    </row>
    <row r="14" spans="1:51" ht="16.149999999999999" customHeight="1" x14ac:dyDescent="0.2">
      <c r="A14" s="424">
        <v>8</v>
      </c>
      <c r="B14" s="224" t="s">
        <v>12</v>
      </c>
      <c r="C14" s="225">
        <f>'5C1B_DArbonne'!C14+'5C1A_Madison'!C14+'5C1C_IntlHigh'!C14+'5C3_UnvView'!C14+'5C1F_LCCharter'!C14+'5C1E_LFNO'!C14+'5C1D_NOMMA'!C14+'5C1AE_NobleMinds'!C14+'5C1J_JCFAEast'!C14+'5C1Q_Advantage'!C14+'5C1AF_JCFA-Laf'!C14+'5C1W_Willow'!C14+'5C1Z_LincolnPrep'!C14+'5C1R_Iberville'!C14+'5C1N_Delta'!C14+'5C1S_LCColPrep'!C14+'5C1T_Northeast'!C14+'5C1U_AcadianaRen'!C14+'5C1I_LAKey'!C14+'5C1V_LafRen'!C14+'5C1O_Impact'!C14+'5C2_LAVCA'!C14+'5C1H_Southwest'!C14+'5C1G_JSClark'!C14+'5C1Y_GEOPrep'!C14+'5C1AI_Harmony'!C14+'5C1AJ_Athlos'!C14+'5C1AG_Collegiate'!C14+'5C1M_GEOMidCity'!C14+'5C1AK_NxtGen'!C14+'5C1AL_RedRiver'!C14+'5C1AM_Williams'!C14+'5C1AN_StLandry'!C14</f>
        <v>99</v>
      </c>
      <c r="D14" s="226">
        <f>'9_Per Pupil Summary'!H13</f>
        <v>4810.2729022731364</v>
      </c>
      <c r="E14" s="227">
        <f>'5C1B_DArbonne'!E14+'5C1A_Madison'!E14+'5C1C_IntlHigh'!E14+'5C3_UnvView'!E14+'5C1F_LCCharter'!E14+'5C1E_LFNO'!E14+'5C1D_NOMMA'!E14+'5C1AE_NobleMinds'!E14+'5C1J_JCFAEast'!E14+'5C1Q_Advantage'!E14+'5C1AF_JCFA-Laf'!E14+'5C1W_Willow'!E14+'5C1Z_LincolnPrep'!E14+'5C1R_Iberville'!E14+'5C1N_Delta'!E14+'5C1S_LCColPrep'!E14+'5C1T_Northeast'!E14+'5C1U_AcadianaRen'!E14+'5C1I_LAKey'!E14+'5C1V_LafRen'!E14+'5C1O_Impact'!E14+'5C2_LAVCA'!E14+'5C1H_Southwest'!E14+'5C1G_JSClark'!E14+'5C1Y_GEOPrep'!E14+'5C1AI_Harmony'!E14+'5C1AJ_Athlos'!E14+'5C1AG_Collegiate'!E14+'5C1M_GEOMidCity'!E14+'5C1AK_NxtGen'!E14+'5C1AL_RedRiver'!E14+'5C1AM_Williams'!E14+'5C1AN_StLandry'!E14</f>
        <v>428595.31559253647</v>
      </c>
      <c r="F14" s="228">
        <f>'5C1B_DArbonne'!F14+'5C1A_Madison'!F14+'5C1C_IntlHigh'!F14+'5C3_UnvView'!F14+'5C1F_LCCharter'!F14+'5C1E_LFNO'!F14+'5C1D_NOMMA'!F14+'5C1AE_NobleMinds'!F14+'5C1J_JCFAEast'!F14+'5C1Q_Advantage'!F14+'5C1AF_JCFA-Laf'!F14+'5C1W_Willow'!F14+'5C1Z_LincolnPrep'!F14+'5C1R_Iberville'!F14+'5C1N_Delta'!F14+'5C1S_LCColPrep'!F14+'5C1T_Northeast'!F14+'5C1U_AcadianaRen'!F14+'5C1I_LAKey'!F14+'5C1V_LafRen'!F14+'5C1O_Impact'!F14+'5C2_LAVCA'!F14+'5C1H_Southwest'!F14+'5C1G_JSClark'!F14+'5C1Y_GEOPrep'!F14+'5C1AI_Harmony'!F14+'5C1AJ_Athlos'!F14+'5C1AG_Collegiate'!F14+'5C1M_GEOMidCity'!F14+'5C1AK_NxtGen'!F14+'5C1AL_RedRiver'!F14+'5C1AM_Williams'!F14+'5C1AN_StLandry'!F14</f>
        <v>81</v>
      </c>
      <c r="G14" s="226">
        <f>'9_Per Pupil Summary'!I13</f>
        <v>639.94399585911219</v>
      </c>
      <c r="H14" s="227">
        <f>'5C1B_DArbonne'!H14+'5C1A_Madison'!H14+'5C1C_IntlHigh'!H14+'5C3_UnvView'!H14+'5C1F_LCCharter'!H14+'5C1E_LFNO'!H14+'5C1D_NOMMA'!H14+'5C1AE_NobleMinds'!H14+'5C1J_JCFAEast'!H14+'5C1Q_Advantage'!H14+'5C1AF_JCFA-Laf'!H14+'5C1W_Willow'!H14+'5C1Z_LincolnPrep'!H14+'5C1R_Iberville'!H14+'5C1N_Delta'!H14+'5C1S_LCColPrep'!H14+'5C1T_Northeast'!H14+'5C1U_AcadianaRen'!H14+'5C1I_LAKey'!H14+'5C1V_LafRen'!H14+'5C1O_Impact'!H14+'5C2_LAVCA'!H14+'5C1H_Southwest'!H14+'5C1G_JSClark'!H14+'5C1Y_GEOPrep'!H14+'5C1AI_Harmony'!H14+'5C1AJ_Athlos'!H14+'5C1AG_Collegiate'!H14+'5C1M_GEOMidCity'!H14+'5C1AK_NxtGen'!H14+'5C1AL_RedRiver'!H14+'5C1AM_Williams'!H14+'5C1AN_StLandry'!H14</f>
        <v>46651.91729812928</v>
      </c>
      <c r="I14" s="228">
        <f>'5C1B_DArbonne'!I14+'5C1A_Madison'!I14+'5C1C_IntlHigh'!I14+'5C3_UnvView'!I14+'5C1F_LCCharter'!I14+'5C1E_LFNO'!I14+'5C1D_NOMMA'!I14+'5C1AE_NobleMinds'!I14+'5C1J_JCFAEast'!I14+'5C1Q_Advantage'!I14+'5C1AF_JCFA-Laf'!I14+'5C1W_Willow'!I14+'5C1Z_LincolnPrep'!I14+'5C1R_Iberville'!I14+'5C1N_Delta'!I14+'5C1S_LCColPrep'!I14+'5C1T_Northeast'!I14+'5C1U_AcadianaRen'!I14+'5C1I_LAKey'!I14+'5C1V_LafRen'!I14+'5C1O_Impact'!I14+'5C2_LAVCA'!I14+'5C1H_Southwest'!I14+'5C1G_JSClark'!I14+'5C1Y_GEOPrep'!I14+'5C1AI_Harmony'!I14+'5C1AJ_Athlos'!I14+'5C1AG_Collegiate'!I14+'5C1M_GEOMidCity'!I14+'5C1AK_NxtGen'!I14+'5C1AL_RedRiver'!I14+'5C1AM_Williams'!I14+'5C1AN_StLandry'!I14</f>
        <v>54</v>
      </c>
      <c r="J14" s="226">
        <f>'9_Per Pupil Summary'!J13</f>
        <v>174.53018068884876</v>
      </c>
      <c r="K14" s="227">
        <f>'5C1B_DArbonne'!K14+'5C1A_Madison'!K14+'5C1C_IntlHigh'!K14+'5C3_UnvView'!K14+'5C1F_LCCharter'!K14+'5C1E_LFNO'!K14+'5C1D_NOMMA'!K14+'5C1AE_NobleMinds'!K14+'5C1J_JCFAEast'!K14+'5C1Q_Advantage'!K14+'5C1AF_JCFA-Laf'!K14+'5C1W_Willow'!K14+'5C1Z_LincolnPrep'!K14+'5C1R_Iberville'!K14+'5C1N_Delta'!K14+'5C1S_LCColPrep'!K14+'5C1T_Northeast'!K14+'5C1U_AcadianaRen'!K14+'5C1I_LAKey'!K14+'5C1V_LafRen'!K14+'5C1O_Impact'!K14+'5C2_LAVCA'!K14+'5C1H_Southwest'!K14+'5C1G_JSClark'!K14+'5C1Y_GEOPrep'!K14+'5C1AI_Harmony'!K14+'5C1AJ_Athlos'!K14+'5C1AG_Collegiate'!K14+'5C1M_GEOMidCity'!K14+'5C1AK_NxtGen'!K14+'5C1AL_RedRiver'!K14+'5C1AM_Williams'!K14+'5C1AN_StLandry'!K14</f>
        <v>8482.1667814780503</v>
      </c>
      <c r="L14" s="228">
        <f>'5C1B_DArbonne'!L14+'5C1A_Madison'!L14+'5C1C_IntlHigh'!L14+'5C3_UnvView'!L14+'5C1F_LCCharter'!L14+'5C1E_LFNO'!L14+'5C1D_NOMMA'!L14+'5C1AE_NobleMinds'!L14+'5C1J_JCFAEast'!L14+'5C1Q_Advantage'!L14+'5C1AF_JCFA-Laf'!L14+'5C1W_Willow'!L14+'5C1Z_LincolnPrep'!L14+'5C1R_Iberville'!L14+'5C1N_Delta'!L14+'5C1S_LCColPrep'!L14+'5C1T_Northeast'!L14+'5C1U_AcadianaRen'!L14+'5C1I_LAKey'!L14+'5C1V_LafRen'!L14+'5C1O_Impact'!L14+'5C2_LAVCA'!L14+'5C1H_Southwest'!L14+'5C1G_JSClark'!L14+'5C1Y_GEOPrep'!L14+'5C1AI_Harmony'!L14+'5C1AJ_Athlos'!L14+'5C1AG_Collegiate'!L14+'5C1M_GEOMidCity'!L14+'5C1AK_NxtGen'!L14+'5C1AL_RedRiver'!L14+'5C1AM_Williams'!L14+'5C1AN_StLandry'!L14</f>
        <v>16</v>
      </c>
      <c r="M14" s="226">
        <f>'9_Per Pupil Summary'!K13</f>
        <v>4363.2545172212194</v>
      </c>
      <c r="N14" s="227">
        <f>'5C1B_DArbonne'!N14+'5C1A_Madison'!N14+'5C1C_IntlHigh'!N14+'5C3_UnvView'!N14+'5C1F_LCCharter'!N14+'5C1E_LFNO'!N14+'5C1D_NOMMA'!N14+'5C1AE_NobleMinds'!N14+'5C1J_JCFAEast'!N14+'5C1Q_Advantage'!N14+'5C1AF_JCFA-Laf'!N14+'5C1W_Willow'!N14+'5C1Z_LincolnPrep'!N14+'5C1R_Iberville'!N14+'5C1N_Delta'!N14+'5C1S_LCColPrep'!N14+'5C1T_Northeast'!N14+'5C1U_AcadianaRen'!N14+'5C1I_LAKey'!N14+'5C1V_LafRen'!N14+'5C1O_Impact'!N14+'5C2_LAVCA'!N14+'5C1H_Southwest'!N14+'5C1G_JSClark'!N14+'5C1Y_GEOPrep'!N14+'5C1AI_Harmony'!N14+'5C1AJ_Athlos'!N14+'5C1AG_Collegiate'!N14+'5C1M_GEOMidCity'!N14+'5C1AK_NxtGen'!N14+'5C1AL_RedRiver'!N14+'5C1AM_Williams'!N14+'5C1AN_StLandry'!N14</f>
        <v>62830.865047985557</v>
      </c>
      <c r="O14" s="228">
        <f>'5C1B_DArbonne'!O14+'5C1A_Madison'!O14+'5C1C_IntlHigh'!O14+'5C3_UnvView'!O14+'5C1F_LCCharter'!O14+'5C1E_LFNO'!O14+'5C1D_NOMMA'!O14+'5C1AE_NobleMinds'!O14+'5C1J_JCFAEast'!O14+'5C1Q_Advantage'!O14+'5C1AF_JCFA-Laf'!O14+'5C1W_Willow'!O14+'5C1Z_LincolnPrep'!O14+'5C1R_Iberville'!O14+'5C1N_Delta'!O14+'5C1S_LCColPrep'!O14+'5C1T_Northeast'!O14+'5C1U_AcadianaRen'!O14+'5C1I_LAKey'!O14+'5C1V_LafRen'!O14+'5C1O_Impact'!O14+'5C2_LAVCA'!O14+'5C1H_Southwest'!O14+'5C1G_JSClark'!O14+'5C1Y_GEOPrep'!O14+'5C1AI_Harmony'!O14+'5C1AJ_Athlos'!O14+'5C1AG_Collegiate'!O14+'5C1M_GEOMidCity'!O14+'5C1AK_NxtGen'!O14+'5C1AL_RedRiver'!O14+'5C1AM_Williams'!O14+'5C1AN_StLandry'!O14</f>
        <v>7</v>
      </c>
      <c r="P14" s="226">
        <f>'9_Per Pupil Summary'!L13</f>
        <v>1745.3018068884874</v>
      </c>
      <c r="Q14" s="227">
        <f>'5C1B_DArbonne'!Q14+'5C1A_Madison'!Q14+'5C1C_IntlHigh'!Q14+'5C3_UnvView'!Q14+'5C1F_LCCharter'!Q14+'5C1E_LFNO'!Q14+'5C1D_NOMMA'!Q14+'5C1AE_NobleMinds'!Q14+'5C1J_JCFAEast'!Q14+'5C1Q_Advantage'!Q14+'5C1AF_JCFA-Laf'!Q14+'5C1W_Willow'!Q14+'5C1Z_LincolnPrep'!Q14+'5C1R_Iberville'!Q14+'5C1N_Delta'!Q14+'5C1S_LCColPrep'!Q14+'5C1T_Northeast'!Q14+'5C1U_AcadianaRen'!Q14+'5C1I_LAKey'!Q14+'5C1V_LafRen'!Q14+'5C1O_Impact'!Q14+'5C2_LAVCA'!Q14+'5C1H_Southwest'!Q14+'5C1G_JSClark'!Q14+'5C1Y_GEOPrep'!Q14+'5C1AI_Harmony'!Q14+'5C1AJ_Athlos'!Q14+'5C1AG_Collegiate'!Q14+'5C1M_GEOMidCity'!Q14+'5C1AK_NxtGen'!Q14+'5C1AL_RedRiver'!Q14+'5C1AM_Williams'!Q14+'5C1AN_StLandry'!Q14</f>
        <v>10995.401383397471</v>
      </c>
      <c r="R14" s="229">
        <f>'5C1B_DArbonne'!R14+'5C1A_Madison'!R14+'5C1C_IntlHigh'!R14+'5C3_UnvView'!R14+'5C1F_LCCharter'!R14+'5C1E_LFNO'!R14+'5C1D_NOMMA'!R14+'5C1AE_NobleMinds'!R14+'5C1J_JCFAEast'!R14+'5C1Q_Advantage'!R14+'5C1AF_JCFA-Laf'!R14+'5C1W_Willow'!R14+'5C1Z_LincolnPrep'!R14+'5C1R_Iberville'!R14+'5C1N_Delta'!R14+'5C1S_LCColPrep'!R14+'5C1T_Northeast'!R14+'5C1U_AcadianaRen'!R14+'5C1I_LAKey'!R14+'5C1V_LafRen'!R14+'5C1O_Impact'!R14+'5C2_LAVCA'!R14+'5C1H_Southwest'!R14+'5C1G_JSClark'!R14+'5C1Y_GEOPrep'!R14+'5C1AI_Harmony'!R14+'5C1AJ_Athlos'!R14+'5C1AG_Collegiate'!R14+'5C1M_GEOMidCity'!R14+'5C1AK_NxtGen'!R14+'5C1AL_RedRiver'!R14+'5C1AM_Williams'!R14+'5C1AN_StLandry'!R14</f>
        <v>557556</v>
      </c>
      <c r="S14" s="889">
        <f>'5C3_UnvView'!S14+'5C2_LAVCA'!S14</f>
        <v>61951</v>
      </c>
      <c r="T14" s="226">
        <f>'5C1B_DArbonne'!S14+'5C1A_Madison'!S14+'5C1C_IntlHigh'!S14+'5C3_UnvView'!T14+'5C1F_LCCharter'!S14+'5C1E_LFNO'!S14+'5C1D_NOMMA'!S14+'5C1AE_NobleMinds'!S14+'5C1J_JCFAEast'!S14+'5C1Q_Advantage'!S14+'5C1AF_JCFA-Laf'!S14+'5C1W_Willow'!S14+'5C1Z_LincolnPrep'!S14+'5C1R_Iberville'!S14+'5C1N_Delta'!S14+'5C1S_LCColPrep'!S14+'5C1T_Northeast'!S14+'5C1U_AcadianaRen'!S14+'5C1I_LAKey'!S14+'5C1V_LafRen'!S14+'5C1O_Impact'!S14+'5C2_LAVCA'!T14+'5C1H_Southwest'!S14+'5C1G_JSClark'!S14+'5C1Y_GEOPrep'!S14+'5C1AI_Harmony'!S14+'5C1AJ_Athlos'!S14+'5C1AG_Collegiate'!S14+'5C1M_GEOMidCity'!S14+'5C1AK_NxtGen'!S14+'5C1AL_RedRiver'!S14+'5C1AM_Williams'!S14+'5C1AN_StLandry'!S14</f>
        <v>0</v>
      </c>
      <c r="U14" s="226">
        <f>'5C1B_DArbonne'!T14+'5C1A_Madison'!T14+'5C1C_IntlHigh'!T14+'5C3_UnvView'!U14+'5C1F_LCCharter'!T14+'5C1E_LFNO'!T14+'5C1D_NOMMA'!T14+'5C1AE_NobleMinds'!T14+'5C1J_JCFAEast'!T14+'5C1Q_Advantage'!T14+'5C1AF_JCFA-Laf'!T14+'5C1W_Willow'!T14+'5C1Z_LincolnPrep'!T14+'5C1R_Iberville'!T14+'5C1N_Delta'!T14+'5C1S_LCColPrep'!T14+'5C1T_Northeast'!T14+'5C1U_AcadianaRen'!T14+'5C1I_LAKey'!T14+'5C1V_LafRen'!T14+'5C1O_Impact'!T14+'5C2_LAVCA'!U14+'5C1H_Southwest'!T14+'5C1G_JSClark'!T14+'5C1Y_GEOPrep'!T14+'5C1AI_Harmony'!T14+'5C1AJ_Athlos'!T14+'5C1AG_Collegiate'!T14+'5C1M_GEOMidCity'!T14+'5C1AK_NxtGen'!T14+'5C1AL_RedRiver'!T14+'5C1AM_Williams'!T14+'5C1AN_StLandry'!T14</f>
        <v>0</v>
      </c>
      <c r="V14" s="230">
        <f>'5C1B_DArbonne'!U14+'5C1A_Madison'!U14+'5C1C_IntlHigh'!U14+'5C3_UnvView'!V14+'5C1F_LCCharter'!U14+'5C1E_LFNO'!U14+'5C1D_NOMMA'!U14+'5C1AE_NobleMinds'!U14+'5C1J_JCFAEast'!U14+'5C1Q_Advantage'!U14+'5C1AF_JCFA-Laf'!U14+'5C1W_Willow'!U14+'5C1Z_LincolnPrep'!U14+'5C1R_Iberville'!U14+'5C1N_Delta'!U14+'5C1S_LCColPrep'!U14+'5C1T_Northeast'!U14+'5C1U_AcadianaRen'!U14+'5C1I_LAKey'!U14+'5C1V_LafRen'!U14+'5C1O_Impact'!U14+'5C2_LAVCA'!V14+'5C1H_Southwest'!U14+'5C1G_JSClark'!U14+'5C1Y_GEOPrep'!U14+'5C1AI_Harmony'!U14+'5C1AJ_Athlos'!U14+'5C1AG_Collegiate'!U14+'5C1M_GEOMidCity'!U14+'5C1AK_NxtGen'!U14+'5C1AL_RedRiver'!U14+'5C1AM_Williams'!U14+'5C1AN_StLandry'!U14</f>
        <v>0</v>
      </c>
      <c r="W14" s="229">
        <f>'5C1B_DArbonne'!V14+'5C1A_Madison'!V14+'5C1C_IntlHigh'!V14+'5C3_UnvView'!W14+'5C1F_LCCharter'!V14+'5C1E_LFNO'!V14+'5C1D_NOMMA'!V14+'5C1AE_NobleMinds'!V14+'5C1J_JCFAEast'!V14+'5C1Q_Advantage'!V14+'5C1AF_JCFA-Laf'!V14+'5C1W_Willow'!V14+'5C1Z_LincolnPrep'!V14+'5C1R_Iberville'!V14+'5C1N_Delta'!V14+'5C1S_LCColPrep'!V14+'5C1T_Northeast'!V14+'5C1U_AcadianaRen'!V14+'5C1I_LAKey'!V14+'5C1V_LafRen'!V14+'5C1O_Impact'!V14+'5C2_LAVCA'!W14+'5C1H_Southwest'!V14+'5C1G_JSClark'!V14+'5C1Y_GEOPrep'!V14+'5C1AI_Harmony'!V14+'5C1AJ_Athlos'!V14+'5C1AG_Collegiate'!V14+'5C1M_GEOMidCity'!V14+'5C1AK_NxtGen'!V14+'5C1AL_RedRiver'!V14+'5C1AM_Williams'!V14+'5C1AN_StLandry'!V14</f>
        <v>557556</v>
      </c>
      <c r="X14" s="227">
        <f>'5C1B_DArbonne'!W14+'5C1A_Madison'!W14+'5C1C_IntlHigh'!W14+'5C3_UnvView'!X14+'5C1F_LCCharter'!W14+'5C1E_LFNO'!W14+'5C1D_NOMMA'!W14+'5C1AE_NobleMinds'!W14+'5C1J_JCFAEast'!W14+'5C1Q_Advantage'!W14+'5C1AF_JCFA-Laf'!W14+'5C1W_Willow'!W14+'5C1Z_LincolnPrep'!W14+'5C1R_Iberville'!W14+'5C1N_Delta'!W14+'5C1S_LCColPrep'!W14+'5C1T_Northeast'!W14+'5C1U_AcadianaRen'!W14+'5C1I_LAKey'!W14+'5C1V_LafRen'!W14+'5C1O_Impact'!W14+'5C2_LAVCA'!X14+'5C1H_Southwest'!W14+'5C1G_JSClark'!W14+'5C1Y_GEOPrep'!W14+'5C1AI_Harmony'!W14+'5C1AJ_Athlos'!W14+'5C1AG_Collegiate'!W14+'5C1M_GEOMidCity'!W14+'5C1AK_NxtGen'!W14+'5C1AL_RedRiver'!W14+'5C1AM_Williams'!W14+'5C1AN_StLandry'!W14</f>
        <v>-1394</v>
      </c>
      <c r="Y14" s="229">
        <f>'5C1B_DArbonne'!X14+'5C1A_Madison'!X14+'5C1C_IntlHigh'!X14+'5C3_UnvView'!Y14+'5C1F_LCCharter'!X14+'5C1E_LFNO'!X14+'5C1D_NOMMA'!X14+'5C1AE_NobleMinds'!X14+'5C1J_JCFAEast'!X14+'5C1Q_Advantage'!X14+'5C1AF_JCFA-Laf'!X14+'5C1W_Willow'!X14+'5C1Z_LincolnPrep'!X14+'5C1R_Iberville'!X14+'5C1N_Delta'!X14+'5C1S_LCColPrep'!X14+'5C1T_Northeast'!X14+'5C1U_AcadianaRen'!X14+'5C1I_LAKey'!X14+'5C1V_LafRen'!X14+'5C1O_Impact'!X14+'5C2_LAVCA'!Y14+'5C1H_Southwest'!X14+'5C1G_JSClark'!X14+'5C1Y_GEOPrep'!X14+'5C1AI_Harmony'!X14+'5C1AJ_Athlos'!X14+'5C1AG_Collegiate'!X14+'5C1M_GEOMidCity'!X14+'5C1AK_NxtGen'!X14+'5C1AL_RedRiver'!X14+'5C1AM_Williams'!X14+'5C1AN_StLandry'!X14</f>
        <v>556162</v>
      </c>
      <c r="Z14" s="226">
        <f>'5C1B_DArbonne'!Y14+'5C1A_Madison'!Y14+'5C1C_IntlHigh'!Y14+'5C3_UnvView'!Z14+'5C1F_LCCharter'!Y14+'5C1E_LFNO'!Y14+'5C1D_NOMMA'!Y14+'5C1AE_NobleMinds'!Y14+'5C1J_JCFAEast'!Y14+'5C1Q_Advantage'!Y14+'5C1AF_JCFA-Laf'!Y14+'5C1W_Willow'!Y14+'5C1Z_LincolnPrep'!Y14+'5C1R_Iberville'!Y14+'5C1N_Delta'!Y14+'5C1S_LCColPrep'!Y14+'5C1T_Northeast'!Y14+'5C1U_AcadianaRen'!Y14+'5C1I_LAKey'!Y14+'5C1V_LafRen'!Y14+'5C1O_Impact'!Y14+'5C2_LAVCA'!Z14+'5C1H_Southwest'!Y14+'5C1G_JSClark'!Y14+'5C1Y_GEOPrep'!Y14+'5C1AI_Harmony'!Y14+'5C1AJ_Athlos'!Y14+'5C1AG_Collegiate'!Y14+'5C1M_GEOMidCity'!Y14+'5C1AK_NxtGen'!Y14+'5C1AL_RedRiver'!Y14+'5C1AM_Williams'!Y14+'5C1AN_StLandry'!Y14</f>
        <v>0</v>
      </c>
      <c r="AA14" s="229">
        <f>'5C1B_DArbonne'!Z14+'5C1A_Madison'!Z14+'5C1C_IntlHigh'!Z14+'5C3_UnvView'!AA14+'5C1F_LCCharter'!Z14+'5C1E_LFNO'!Z14+'5C1D_NOMMA'!Z14+'5C1AE_NobleMinds'!Z14+'5C1J_JCFAEast'!Z14+'5C1Q_Advantage'!Z14+'5C1AF_JCFA-Laf'!Z14+'5C1W_Willow'!Z14+'5C1Z_LincolnPrep'!Z14+'5C1R_Iberville'!Z14+'5C1N_Delta'!Z14+'5C1S_LCColPrep'!Z14+'5C1T_Northeast'!Z14+'5C1U_AcadianaRen'!Z14+'5C1I_LAKey'!Z14+'5C1V_LafRen'!Z14+'5C1O_Impact'!Z14+'5C2_LAVCA'!AA14+'5C1H_Southwest'!Z14+'5C1G_JSClark'!Z14+'5C1Y_GEOPrep'!Z14+'5C1AI_Harmony'!Z14+'5C1AJ_Athlos'!Z14+'5C1AG_Collegiate'!Z14+'5C1M_GEOMidCity'!Z14+'5C1AK_NxtGen'!Z14+'5C1AL_RedRiver'!Z14+'5C1AM_Williams'!Z14+'5C1AN_StLandry'!Z14</f>
        <v>556162</v>
      </c>
      <c r="AB14" s="226">
        <f>'5C1B_DArbonne'!AA14+'5C1A_Madison'!AA14+'5C1C_IntlHigh'!AA14+'5C3_UnvView'!AB14+'5C1F_LCCharter'!AA14+'5C1E_LFNO'!AA14+'5C1D_NOMMA'!AA14+'5C1AE_NobleMinds'!AA14+'5C1J_JCFAEast'!AA14+'5C1Q_Advantage'!AA14+'5C1AF_JCFA-Laf'!AA14+'5C1W_Willow'!AA14+'5C1Z_LincolnPrep'!AA14+'5C1R_Iberville'!AA14+'5C1N_Delta'!AA14+'5C1S_LCColPrep'!AA14+'5C1T_Northeast'!AA14+'5C1U_AcadianaRen'!AA14+'5C1I_LAKey'!AA14+'5C1V_LafRen'!AA14+'5C1O_Impact'!AA14+'5C2_LAVCA'!AB14+'5C1H_Southwest'!AA14+'5C1G_JSClark'!AA14+'5C1Y_GEOPrep'!AA14+'5C1AI_Harmony'!AA14+'5C1AJ_Athlos'!AA14+'5C1AG_Collegiate'!AA14+'5C1M_GEOMidCity'!AA14+'5C1AK_NxtGen'!AA14+'5C1AL_RedRiver'!AA14+'5C1AM_Williams'!AA14+'5C1AN_StLandry'!AA14</f>
        <v>0</v>
      </c>
      <c r="AC14" s="226">
        <f>'5C1B_DArbonne'!AB14+'5C1A_Madison'!AB14+'5C1C_IntlHigh'!AB14+'5C3_UnvView'!AC14+'5C1F_LCCharter'!AB14+'5C1E_LFNO'!AB14+'5C1D_NOMMA'!AB14+'5C1AE_NobleMinds'!AB14+'5C1J_JCFAEast'!AB14+'5C1Q_Advantage'!AB14+'5C1AF_JCFA-Laf'!AB14+'5C1W_Willow'!AB14+'5C1Z_LincolnPrep'!AB14+'5C1R_Iberville'!AB14+'5C1N_Delta'!AB14+'5C1S_LCColPrep'!AB14+'5C1T_Northeast'!AB14+'5C1U_AcadianaRen'!AB14+'5C1I_LAKey'!AB14+'5C1V_LafRen'!AB14+'5C1O_Impact'!AB14+'5C2_LAVCA'!AC14+'5C1H_Southwest'!AB14+'5C1G_JSClark'!AB14+'5C1Y_GEOPrep'!AB14+'5C1AI_Harmony'!AB14+'5C1AJ_Athlos'!AB14+'5C1AG_Collegiate'!AB14+'5C1M_GEOMidCity'!AB14+'5C1AK_NxtGen'!AB14+'5C1AL_RedRiver'!AB14+'5C1AM_Williams'!AB14+'5C1AN_StLandry'!AB14</f>
        <v>556162</v>
      </c>
      <c r="AD14" s="229">
        <f>'5C1B_DArbonne'!AC14+'5C1A_Madison'!AC14+'5C1C_IntlHigh'!AC14+'5C3_UnvView'!AD14+'5C1F_LCCharter'!AC14+'5C1E_LFNO'!AC14+'5C1D_NOMMA'!AC14+'5C1AE_NobleMinds'!AC14+'5C1J_JCFAEast'!AC14+'5C1Q_Advantage'!AC14+'5C1AF_JCFA-Laf'!AC14+'5C1W_Willow'!AC14+'5C1Z_LincolnPrep'!AC14+'5C1R_Iberville'!AC14+'5C1N_Delta'!AC14+'5C1S_LCColPrep'!AC14+'5C1T_Northeast'!AC14+'5C1U_AcadianaRen'!AC14+'5C1I_LAKey'!AC14+'5C1V_LafRen'!AC14+'5C1O_Impact'!AC14+'5C2_LAVCA'!AD14+'5C1H_Southwest'!AC14+'5C1G_JSClark'!AC14+'5C1Y_GEOPrep'!AC14+'5C1AI_Harmony'!AC14+'5C1AJ_Athlos'!AC14+'5C1AG_Collegiate'!AC14+'5C1M_GEOMidCity'!AC14+'5C1AK_NxtGen'!AC14+'5C1AL_RedRiver'!AC14+'5C1AM_Williams'!AC14+'5C1AN_StLandry'!AC14</f>
        <v>46347</v>
      </c>
      <c r="AE14" s="232">
        <f>'5C1B_DArbonne'!AD14+'5C1A_Madison'!AD14+'5C1C_IntlHigh'!AD14+'5C3_UnvView'!AE14+'5C1F_LCCharter'!AD14+'5C1E_LFNO'!AD14+'5C1D_NOMMA'!AD14+'5C1AE_NobleMinds'!AD14+'5C1J_JCFAEast'!AD14+'5C1Q_Advantage'!AD14+'5C1AF_JCFA-Laf'!AD14+'5C1W_Willow'!AD14+'5C1Z_LincolnPrep'!AD14+'5C1R_Iberville'!AD14+'5C1N_Delta'!AD14+'5C1S_LCColPrep'!AD14+'5C1T_Northeast'!AD14+'5C1U_AcadianaRen'!AD14+'5C1I_LAKey'!AD14+'5C1V_LafRen'!AD14+'5C1O_Impact'!AD14+'5C2_LAVCA'!AE14+'5C1H_Southwest'!AD14+'5C1G_JSClark'!AD14+'5C1Y_GEOPrep'!AD14+'5C1AI_Harmony'!AD14+'5C1AJ_Athlos'!AD14+'5C1AG_Collegiate'!AD14+'5C1M_GEOMidCity'!AD14+'5C1AK_NxtGen'!AD14+'5C1AL_RedRiver'!AD14+'5C1AM_Williams'!AD14+'5C1AN_StLandry'!AD14</f>
        <v>556162</v>
      </c>
      <c r="AF14" s="233">
        <f>'9_Per Pupil Summary'!N13</f>
        <v>5441</v>
      </c>
      <c r="AG14" s="234">
        <f>'5C1B_DArbonne'!AF14+'5C1A_Madison'!AF14+'5C1C_IntlHigh'!AF14+'5C3_UnvView'!AG14+'5C1F_LCCharter'!AF14+'5C1E_LFNO'!AF14+'5C1D_NOMMA'!AF14+'5C1AE_NobleMinds'!AF14+'5C1J_JCFAEast'!AF14+'5C1Q_Advantage'!AF14+'5C1AF_JCFA-Laf'!AF14+'5C1W_Willow'!AF14+'5C1Z_LincolnPrep'!AF14+'5C1R_Iberville'!AF14+'5C1N_Delta'!AF14+'5C1S_LCColPrep'!AF14+'5C1T_Northeast'!AF14+'5C1U_AcadianaRen'!AF14+'5C1I_LAKey'!AF14+'5C1V_LafRen'!AF14+'5C1O_Impact'!AF14+'5C2_LAVCA'!AG14+'5C1H_Southwest'!AF14+'5C1G_JSClark'!AF14+'5C1Y_GEOPrep'!AF14+'5C1AI_Harmony'!AF14+'5C1AJ_Athlos'!AF14+'5C1AG_Collegiate'!AF14+'5C1M_GEOMidCity'!AF14+'5C1AK_NxtGen'!AF14+'5C1AL_RedRiver'!AF14+'5C1AM_Williams'!AF14+'5C1AN_StLandry'!AF14</f>
        <v>484793</v>
      </c>
      <c r="AH14" s="225">
        <f>'5C1B_DArbonne'!AG14+'5C1A_Madison'!AG14+'5C1C_IntlHigh'!AG14+'5C3_UnvView'!AH14+'5C1F_LCCharter'!AG14+'5C1E_LFNO'!AG14+'5C1D_NOMMA'!AG14+'5C1AE_NobleMinds'!AG14+'5C1J_JCFAEast'!AG14+'5C1Q_Advantage'!AG14+'5C1AF_JCFA-Laf'!AG14+'5C1W_Willow'!AG14+'5C1Z_LincolnPrep'!AG14+'5C1R_Iberville'!AG14+'5C1N_Delta'!AG14+'5C1S_LCColPrep'!AG14+'5C1T_Northeast'!AG14+'5C1U_AcadianaRen'!AG14+'5C1I_LAKey'!AG14+'5C1V_LafRen'!AG14+'5C1O_Impact'!AG14+'5C2_LAVCA'!AH14+'5C1H_Southwest'!AG14+'5C1G_JSClark'!AG14+'5C1Y_GEOPrep'!AG14+'5C1AI_Harmony'!AG14+'5C1AJ_Athlos'!AG14+'5C1AG_Collegiate'!AG14+'5C1M_GEOMidCity'!AG14+'5C1AK_NxtGen'!AG14+'5C1AL_RedRiver'!AG14+'5C1AM_Williams'!AG14+'5C1AN_StLandry'!AG14</f>
        <v>0</v>
      </c>
      <c r="AI14" s="233">
        <f>'5C1B_DArbonne'!AH14+'5C1A_Madison'!AH14+'5C1C_IntlHigh'!AH14+'5C3_UnvView'!AI14+'5C1F_LCCharter'!AH14+'5C1E_LFNO'!AH14+'5C1D_NOMMA'!AH14+'5C1AE_NobleMinds'!AH14+'5C1J_JCFAEast'!AH14+'5C1Q_Advantage'!AH14+'5C1AF_JCFA-Laf'!AH14+'5C1W_Willow'!AH14+'5C1Z_LincolnPrep'!AH14+'5C1R_Iberville'!AH14+'5C1N_Delta'!AH14+'5C1S_LCColPrep'!AH14+'5C1T_Northeast'!AH14+'5C1U_AcadianaRen'!AH14+'5C1I_LAKey'!AH14+'5C1V_LafRen'!AH14+'5C1O_Impact'!AH14+'5C2_LAVCA'!AI14+'5C1H_Southwest'!AH14+'5C1G_JSClark'!AH14+'5C1Y_GEOPrep'!AH14+'5C1AI_Harmony'!AH14+'5C1AJ_Athlos'!AH14+'5C1AG_Collegiate'!AH14+'5C1M_GEOMidCity'!AH14+'5C1AK_NxtGen'!AH14+'5C1AL_RedRiver'!AH14+'5C1AM_Williams'!AH14+'5C1AN_StLandry'!AH14</f>
        <v>0</v>
      </c>
      <c r="AJ14" s="225">
        <f>'5C1B_DArbonne'!AI14+'5C1A_Madison'!AI14+'5C1C_IntlHigh'!AI14+'5C3_UnvView'!AJ14+'5C1F_LCCharter'!AI14+'5C1E_LFNO'!AI14+'5C1D_NOMMA'!AI14+'5C1AE_NobleMinds'!AI14+'5C1J_JCFAEast'!AI14+'5C1Q_Advantage'!AI14+'5C1AF_JCFA-Laf'!AI14+'5C1W_Willow'!AI14+'5C1Z_LincolnPrep'!AI14+'5C1R_Iberville'!AI14+'5C1N_Delta'!AI14+'5C1S_LCColPrep'!AI14+'5C1T_Northeast'!AI14+'5C1U_AcadianaRen'!AI14+'5C1I_LAKey'!AI14+'5C1V_LafRen'!AI14+'5C1O_Impact'!AI14+'5C2_LAVCA'!AJ14+'5C1H_Southwest'!AI14+'5C1G_JSClark'!AI14+'5C1Y_GEOPrep'!AI14+'5C1AI_Harmony'!AI14+'5C1AJ_Athlos'!AI14+'5C1AG_Collegiate'!AI14+'5C1M_GEOMidCity'!AI14+'5C1AK_NxtGen'!AI14+'5C1AL_RedRiver'!AI14+'5C1AM_Williams'!AI14+'5C1AN_StLandry'!AI14</f>
        <v>0</v>
      </c>
      <c r="AK14" s="235">
        <f>'5C1B_DArbonne'!AJ14+'5C1A_Madison'!AJ14+'5C1C_IntlHigh'!AJ14+'5C3_UnvView'!AK14+'5C1F_LCCharter'!AJ14+'5C1E_LFNO'!AJ14+'5C1D_NOMMA'!AJ14+'5C1AE_NobleMinds'!AJ14+'5C1J_JCFAEast'!AJ14+'5C1Q_Advantage'!AJ14+'5C1AF_JCFA-Laf'!AJ14+'5C1W_Willow'!AJ14+'5C1Z_LincolnPrep'!AJ14+'5C1R_Iberville'!AJ14+'5C1N_Delta'!AJ14+'5C1S_LCColPrep'!AJ14+'5C1T_Northeast'!AJ14+'5C1U_AcadianaRen'!AJ14+'5C1I_LAKey'!AJ14+'5C1V_LafRen'!AJ14+'5C1O_Impact'!AJ14+'5C2_LAVCA'!AK14+'5C1H_Southwest'!AJ14+'5C1G_JSClark'!AJ14+'5C1Y_GEOPrep'!AJ14+'5C1AI_Harmony'!AJ14+'5C1AJ_Athlos'!AJ14+'5C1AG_Collegiate'!AJ14+'5C1M_GEOMidCity'!AJ14+'5C1AK_NxtGen'!AJ14+'5C1AL_RedRiver'!AJ14+'5C1AM_Williams'!AJ14+'5C1AN_StLandry'!AJ14</f>
        <v>0</v>
      </c>
      <c r="AL14" s="236">
        <f>'5C1B_DArbonne'!AK14+'5C1A_Madison'!AK14+'5C1C_IntlHigh'!AK14+'5C3_UnvView'!AL14+'5C1F_LCCharter'!AK14+'5C1E_LFNO'!AK14+'5C1D_NOMMA'!AK14+'5C1AE_NobleMinds'!AK14+'5C1J_JCFAEast'!AK14+'5C1Q_Advantage'!AK14+'5C1AF_JCFA-Laf'!AK14+'5C1W_Willow'!AK14+'5C1Z_LincolnPrep'!AK14+'5C1R_Iberville'!AK14+'5C1N_Delta'!AK14+'5C1S_LCColPrep'!AK14+'5C1T_Northeast'!AK14+'5C1U_AcadianaRen'!AK14+'5C1I_LAKey'!AK14+'5C1V_LafRen'!AK14+'5C1O_Impact'!AK14+'5C2_LAVCA'!AL14+'5C1H_Southwest'!AK14+'5C1G_JSClark'!AK14+'5C1Y_GEOPrep'!AK14+'5C1AI_Harmony'!AK14+'5C1AJ_Athlos'!AK14+'5C1AG_Collegiate'!AK14+'5C1M_GEOMidCity'!AK14+'5C1AK_NxtGen'!AK14+'5C1AL_RedRiver'!AK14+'5C1AM_Williams'!AK14+'5C1AN_StLandry'!AK14</f>
        <v>0</v>
      </c>
      <c r="AM14" s="234">
        <f>'5C1B_DArbonne'!AL14+'5C1A_Madison'!AL14+'5C1C_IntlHigh'!AL14+'5C3_UnvView'!AM14+'5C1F_LCCharter'!AL14+'5C1E_LFNO'!AL14+'5C1D_NOMMA'!AL14+'5C1AE_NobleMinds'!AL14+'5C1J_JCFAEast'!AL14+'5C1Q_Advantage'!AL14+'5C1AF_JCFA-Laf'!AL14+'5C1W_Willow'!AL14+'5C1Z_LincolnPrep'!AL14+'5C1R_Iberville'!AL14+'5C1N_Delta'!AL14+'5C1S_LCColPrep'!AL14+'5C1T_Northeast'!AL14+'5C1U_AcadianaRen'!AL14+'5C1I_LAKey'!AL14+'5C1V_LafRen'!AL14+'5C1O_Impact'!AL14+'5C2_LAVCA'!AM14+'5C1H_Southwest'!AL14+'5C1G_JSClark'!AL14+'5C1Y_GEOPrep'!AL14+'5C1AI_Harmony'!AL14+'5C1AJ_Athlos'!AL14+'5C1AG_Collegiate'!AL14+'5C1M_GEOMidCity'!AL14+'5C1AK_NxtGen'!AL14+'5C1AL_RedRiver'!AL14+'5C1AM_Williams'!AL14+'5C1AN_StLandry'!AL14</f>
        <v>484793</v>
      </c>
      <c r="AN14" s="237">
        <f>'5C1B_DArbonne'!AM14+'5C1A_Madison'!AM14+'5C1C_IntlHigh'!AM14+'5C3_UnvView'!AN14+'5C1F_LCCharter'!AM14+'5C1E_LFNO'!AM14+'5C1D_NOMMA'!AM14+'5C1AE_NobleMinds'!AM14+'5C1J_JCFAEast'!AM14+'5C1Q_Advantage'!AM14+'5C1AF_JCFA-Laf'!AM14+'5C1W_Willow'!AM14+'5C1Z_LincolnPrep'!AM14+'5C1R_Iberville'!AM14+'5C1N_Delta'!AM14+'5C1S_LCColPrep'!AM14+'5C1T_Northeast'!AM14+'5C1U_AcadianaRen'!AM14+'5C1I_LAKey'!AM14+'5C1V_LafRen'!AM14+'5C1O_Impact'!AM14+'5C2_LAVCA'!AN14+'5C1H_Southwest'!AM14+'5C1G_JSClark'!AM14+'5C1Y_GEOPrep'!AM14+'5C1AI_Harmony'!AM14+'5C1AJ_Athlos'!AM14+'5C1AG_Collegiate'!AM14+'5C1M_GEOMidCity'!AM14+'5C1AK_NxtGen'!AM14+'5C1AL_RedRiver'!AM14+'5C1AM_Williams'!AM14+'5C1AN_StLandry'!AM14</f>
        <v>-1212</v>
      </c>
      <c r="AO14" s="234">
        <f>'5C1B_DArbonne'!AN14+'5C1A_Madison'!AN14+'5C1C_IntlHigh'!AN14+'5C3_UnvView'!AO14+'5C1F_LCCharter'!AN14+'5C1E_LFNO'!AN14+'5C1D_NOMMA'!AN14+'5C1AE_NobleMinds'!AN14+'5C1J_JCFAEast'!AN14+'5C1Q_Advantage'!AN14+'5C1AF_JCFA-Laf'!AN14+'5C1W_Willow'!AN14+'5C1Z_LincolnPrep'!AN14+'5C1R_Iberville'!AN14+'5C1N_Delta'!AN14+'5C1S_LCColPrep'!AN14+'5C1T_Northeast'!AN14+'5C1U_AcadianaRen'!AN14+'5C1I_LAKey'!AN14+'5C1V_LafRen'!AN14+'5C1O_Impact'!AN14+'5C2_LAVCA'!AO14+'5C1H_Southwest'!AN14+'5C1G_JSClark'!AN14+'5C1Y_GEOPrep'!AN14+'5C1AI_Harmony'!AN14+'5C1AJ_Athlos'!AN14+'5C1AG_Collegiate'!AN14+'5C1M_GEOMidCity'!AN14+'5C1AK_NxtGen'!AN14+'5C1AL_RedRiver'!AN14+'5C1AM_Williams'!AN14+'5C1AN_StLandry'!AN14</f>
        <v>483581</v>
      </c>
      <c r="AP14" s="235">
        <f>'5C1B_DArbonne'!AO14+'5C1A_Madison'!AO14+'5C1C_IntlHigh'!AO14+'5C3_UnvView'!AP14+'5C1F_LCCharter'!AO14+'5C1E_LFNO'!AO14+'5C1D_NOMMA'!AO14+'5C1AE_NobleMinds'!AO14+'5C1J_JCFAEast'!AO14+'5C1Q_Advantage'!AO14+'5C1AF_JCFA-Laf'!AO14+'5C1W_Willow'!AO14+'5C1Z_LincolnPrep'!AO14+'5C1R_Iberville'!AO14+'5C1N_Delta'!AO14+'5C1S_LCColPrep'!AO14+'5C1T_Northeast'!AO14+'5C1U_AcadianaRen'!AO14+'5C1I_LAKey'!AO14+'5C1V_LafRen'!AO14+'5C1O_Impact'!AO14+'5C2_LAVCA'!AP14+'5C1H_Southwest'!AO14+'5C1G_JSClark'!AO14+'5C1Y_GEOPrep'!AO14+'5C1AI_Harmony'!AO14+'5C1AJ_Athlos'!AO14+'5C1AG_Collegiate'!AO14+'5C1M_GEOMidCity'!AO14+'5C1AK_NxtGen'!AO14+'5C1AL_RedRiver'!AO14+'5C1AM_Williams'!AO14+'5C1AN_StLandry'!AO14</f>
        <v>0</v>
      </c>
      <c r="AQ14" s="234">
        <f>'5C1B_DArbonne'!AP14+'5C1A_Madison'!AP14+'5C1C_IntlHigh'!AP14+'5C3_UnvView'!AQ14+'5C1F_LCCharter'!AP14+'5C1E_LFNO'!AP14+'5C1D_NOMMA'!AP14+'5C1AE_NobleMinds'!AP14+'5C1J_JCFAEast'!AP14+'5C1Q_Advantage'!AP14+'5C1AF_JCFA-Laf'!AP14+'5C1W_Willow'!AP14+'5C1Z_LincolnPrep'!AP14+'5C1R_Iberville'!AP14+'5C1N_Delta'!AP14+'5C1S_LCColPrep'!AP14+'5C1T_Northeast'!AP14+'5C1U_AcadianaRen'!AP14+'5C1I_LAKey'!AP14+'5C1V_LafRen'!AP14+'5C1O_Impact'!AP14+'5C2_LAVCA'!AQ14+'5C1H_Southwest'!AP14+'5C1G_JSClark'!AP14+'5C1Y_GEOPrep'!AP14+'5C1AI_Harmony'!AP14+'5C1AJ_Athlos'!AP14+'5C1AG_Collegiate'!AP14+'5C1M_GEOMidCity'!AP14+'5C1AK_NxtGen'!AP14+'5C1AL_RedRiver'!AP14+'5C1AM_Williams'!AP14+'5C1AN_StLandry'!AP14</f>
        <v>483581</v>
      </c>
      <c r="AR14" s="235">
        <f>'5C1B_DArbonne'!AQ14+'5C1A_Madison'!AQ14+'5C1C_IntlHigh'!AQ14+'5C3_UnvView'!AR14+'5C1F_LCCharter'!AQ14+'5C1E_LFNO'!AQ14+'5C1D_NOMMA'!AQ14+'5C1AE_NobleMinds'!AQ14+'5C1J_JCFAEast'!AQ14+'5C1Q_Advantage'!AQ14+'5C1AF_JCFA-Laf'!AQ14+'5C1W_Willow'!AQ14+'5C1Z_LincolnPrep'!AQ14+'5C1R_Iberville'!AQ14+'5C1N_Delta'!AQ14+'5C1S_LCColPrep'!AQ14+'5C1T_Northeast'!AQ14+'5C1U_AcadianaRen'!AQ14+'5C1I_LAKey'!AQ14+'5C1V_LafRen'!AQ14+'5C1O_Impact'!AQ14+'5C2_LAVCA'!AR14+'5C1H_Southwest'!AQ14+'5C1G_JSClark'!AQ14+'5C1Y_GEOPrep'!AQ14+'5C1AI_Harmony'!AQ14+'5C1AJ_Athlos'!AQ14+'5C1AG_Collegiate'!AQ14+'5C1M_GEOMidCity'!AQ14+'5C1AK_NxtGen'!AQ14+'5C1AL_RedRiver'!AQ14+'5C1AM_Williams'!AQ14+'5C1AN_StLandry'!AQ14</f>
        <v>0</v>
      </c>
      <c r="AS14" s="235">
        <f>'5C1B_DArbonne'!AR14+'5C1A_Madison'!AR14+'5C1C_IntlHigh'!AR14+'5C3_UnvView'!AS14+'5C1F_LCCharter'!AR14+'5C1E_LFNO'!AR14+'5C1D_NOMMA'!AR14+'5C1AE_NobleMinds'!AR14+'5C1J_JCFAEast'!AR14+'5C1Q_Advantage'!AR14+'5C1AF_JCFA-Laf'!AR14+'5C1W_Willow'!AR14+'5C1Z_LincolnPrep'!AR14+'5C1R_Iberville'!AR14+'5C1N_Delta'!AR14+'5C1S_LCColPrep'!AR14+'5C1T_Northeast'!AR14+'5C1U_AcadianaRen'!AR14+'5C1I_LAKey'!AR14+'5C1V_LafRen'!AR14+'5C1O_Impact'!AR14+'5C2_LAVCA'!AS14+'5C1H_Southwest'!AR14+'5C1G_JSClark'!AR14+'5C1Y_GEOPrep'!AR14+'5C1AI_Harmony'!AR14+'5C1AJ_Athlos'!AR14+'5C1AG_Collegiate'!AR14+'5C1M_GEOMidCity'!AR14+'5C1AK_NxtGen'!AR14+'5C1AL_RedRiver'!AR14+'5C1AM_Williams'!AR14+'5C1AN_StLandry'!AR14</f>
        <v>483581</v>
      </c>
      <c r="AT14" s="234">
        <f>'5C1B_DArbonne'!AS14+'5C1A_Madison'!AS14+'5C1C_IntlHigh'!AS14+'5C3_UnvView'!AT14+'5C1F_LCCharter'!AS14+'5C1E_LFNO'!AS14+'5C1D_NOMMA'!AS14+'5C1AE_NobleMinds'!AS14+'5C1J_JCFAEast'!AS14+'5C1Q_Advantage'!AS14+'5C1AF_JCFA-Laf'!AS14+'5C1W_Willow'!AS14+'5C1Z_LincolnPrep'!AS14+'5C1R_Iberville'!AS14+'5C1N_Delta'!AS14+'5C1S_LCColPrep'!AS14+'5C1T_Northeast'!AS14+'5C1U_AcadianaRen'!AS14+'5C1I_LAKey'!AS14+'5C1V_LafRen'!AS14+'5C1O_Impact'!AS14+'5C2_LAVCA'!AT14+'5C1H_Southwest'!AS14+'5C1G_JSClark'!AS14+'5C1Y_GEOPrep'!AS14+'5C1AI_Harmony'!AS14+'5C1AJ_Athlos'!AS14+'5C1AG_Collegiate'!AS14+'5C1M_GEOMidCity'!AS14+'5C1AK_NxtGen'!AS14+'5C1AL_RedRiver'!AS14+'5C1AM_Williams'!AS14+'5C1AN_StLandry'!AS14</f>
        <v>40298</v>
      </c>
      <c r="AU14" s="806">
        <f t="shared" si="2"/>
        <v>1039743</v>
      </c>
      <c r="AV14" s="807">
        <f t="shared" si="3"/>
        <v>86645</v>
      </c>
      <c r="AW14" s="227">
        <f>'5C1B_DArbonne'!AV14+'5C1A_Madison'!AV14+'5C1C_IntlHigh'!AV14+'5C3_UnvView'!AW14+'5C1F_LCCharter'!AV14+'5C1E_LFNO'!AV14+'5C1D_NOMMA'!AV14+'5C1AE_NobleMinds'!AV14+'5C1J_JCFAEast'!AV14+'5C1Q_Advantage'!AV14+'5C1AF_JCFA-Laf'!AV14+'5C1W_Willow'!AV14+'5C1Z_LincolnPrep'!AV14+'5C1R_Iberville'!AV14+'5C1N_Delta'!AV14+'5C1S_LCColPrep'!AV14+'5C1T_Northeast'!AV14+'5C1U_AcadianaRen'!AV14+'5C1I_LAKey'!AV14+'5C1V_LafRen'!AV14+'5C1O_Impact'!AV14+'5C2_LAVCA'!AW14+'5C1H_Southwest'!AV14+'5C1G_JSClark'!AV14+'5C1Y_GEOPrep'!AV14+'5C1AI_Harmony'!AV14+'5C1AJ_Athlos'!AV14+'5C1AG_Collegiate'!AV14+'5C1M_GEOMidCity'!AV14+'5C1AK_NxtGen'!AV14+'5C1AL_RedRiver'!AV14+'5C1AM_Williams'!AV14+'5C1AN_StLandry'!AV14</f>
        <v>1212</v>
      </c>
      <c r="AX14" s="227"/>
      <c r="AY14" s="227">
        <f t="shared" si="4"/>
        <v>1212</v>
      </c>
    </row>
    <row r="15" spans="1:51" ht="16.149999999999999" customHeight="1" x14ac:dyDescent="0.2">
      <c r="A15" s="424">
        <v>9</v>
      </c>
      <c r="B15" s="224" t="s">
        <v>13</v>
      </c>
      <c r="C15" s="225">
        <f>'5C1B_DArbonne'!C15+'5C1A_Madison'!C15+'5C1C_IntlHigh'!C15+'5C3_UnvView'!C15+'5C1F_LCCharter'!C15+'5C1E_LFNO'!C15+'5C1D_NOMMA'!C15+'5C1AE_NobleMinds'!C15+'5C1J_JCFAEast'!C15+'5C1Q_Advantage'!C15+'5C1AF_JCFA-Laf'!C15+'5C1W_Willow'!C15+'5C1Z_LincolnPrep'!C15+'5C1R_Iberville'!C15+'5C1N_Delta'!C15+'5C1S_LCColPrep'!C15+'5C1T_Northeast'!C15+'5C1U_AcadianaRen'!C15+'5C1I_LAKey'!C15+'5C1V_LafRen'!C15+'5C1O_Impact'!C15+'5C2_LAVCA'!C15+'5C1H_Southwest'!C15+'5C1G_JSClark'!C15+'5C1Y_GEOPrep'!C15+'5C1AI_Harmony'!C15+'5C1AJ_Athlos'!C15+'5C1AG_Collegiate'!C15+'5C1M_GEOMidCity'!C15+'5C1AK_NxtGen'!C15+'5C1AL_RedRiver'!C15+'5C1AM_Williams'!C15+'5C1AN_StLandry'!C15</f>
        <v>203</v>
      </c>
      <c r="D15" s="226">
        <f>'9_Per Pupil Summary'!H14</f>
        <v>4409.2071573055728</v>
      </c>
      <c r="E15" s="227">
        <f>'5C1B_DArbonne'!E15+'5C1A_Madison'!E15+'5C1C_IntlHigh'!E15+'5C3_UnvView'!E15+'5C1F_LCCharter'!E15+'5C1E_LFNO'!E15+'5C1D_NOMMA'!E15+'5C1AE_NobleMinds'!E15+'5C1J_JCFAEast'!E15+'5C1Q_Advantage'!E15+'5C1AF_JCFA-Laf'!E15+'5C1W_Willow'!E15+'5C1Z_LincolnPrep'!E15+'5C1R_Iberville'!E15+'5C1N_Delta'!E15+'5C1S_LCColPrep'!E15+'5C1T_Northeast'!E15+'5C1U_AcadianaRen'!E15+'5C1I_LAKey'!E15+'5C1V_LafRen'!E15+'5C1O_Impact'!E15+'5C2_LAVCA'!E15+'5C1H_Southwest'!E15+'5C1G_JSClark'!E15+'5C1Y_GEOPrep'!E15+'5C1AI_Harmony'!E15+'5C1AJ_Athlos'!E15+'5C1AG_Collegiate'!E15+'5C1M_GEOMidCity'!E15+'5C1AK_NxtGen'!E15+'5C1AL_RedRiver'!E15+'5C1AM_Williams'!E15+'5C1AN_StLandry'!E15</f>
        <v>805562.14763972815</v>
      </c>
      <c r="F15" s="228">
        <f>'5C1B_DArbonne'!F15+'5C1A_Madison'!F15+'5C1C_IntlHigh'!F15+'5C3_UnvView'!F15+'5C1F_LCCharter'!F15+'5C1E_LFNO'!F15+'5C1D_NOMMA'!F15+'5C1AE_NobleMinds'!F15+'5C1J_JCFAEast'!F15+'5C1Q_Advantage'!F15+'5C1AF_JCFA-Laf'!F15+'5C1W_Willow'!F15+'5C1Z_LincolnPrep'!F15+'5C1R_Iberville'!F15+'5C1N_Delta'!F15+'5C1S_LCColPrep'!F15+'5C1T_Northeast'!F15+'5C1U_AcadianaRen'!F15+'5C1I_LAKey'!F15+'5C1V_LafRen'!F15+'5C1O_Impact'!F15+'5C2_LAVCA'!F15+'5C1H_Southwest'!F15+'5C1G_JSClark'!F15+'5C1Y_GEOPrep'!F15+'5C1AI_Harmony'!F15+'5C1AJ_Athlos'!F15+'5C1AG_Collegiate'!F15+'5C1M_GEOMidCity'!F15+'5C1AK_NxtGen'!F15+'5C1AL_RedRiver'!F15+'5C1AM_Williams'!F15+'5C1AN_StLandry'!F15</f>
        <v>161</v>
      </c>
      <c r="G15" s="226">
        <f>'9_Per Pupil Summary'!I14</f>
        <v>589.10953083767583</v>
      </c>
      <c r="H15" s="227">
        <f>'5C1B_DArbonne'!H15+'5C1A_Madison'!H15+'5C1C_IntlHigh'!H15+'5C3_UnvView'!H15+'5C1F_LCCharter'!H15+'5C1E_LFNO'!H15+'5C1D_NOMMA'!H15+'5C1AE_NobleMinds'!H15+'5C1J_JCFAEast'!H15+'5C1Q_Advantage'!H15+'5C1AF_JCFA-Laf'!H15+'5C1W_Willow'!H15+'5C1Z_LincolnPrep'!H15+'5C1R_Iberville'!H15+'5C1N_Delta'!H15+'5C1S_LCColPrep'!H15+'5C1T_Northeast'!H15+'5C1U_AcadianaRen'!H15+'5C1I_LAKey'!H15+'5C1V_LafRen'!H15+'5C1O_Impact'!H15+'5C2_LAVCA'!H15+'5C1H_Southwest'!H15+'5C1G_JSClark'!H15+'5C1Y_GEOPrep'!H15+'5C1AI_Harmony'!H15+'5C1AJ_Athlos'!H15+'5C1AG_Collegiate'!H15+'5C1M_GEOMidCity'!H15+'5C1AK_NxtGen'!H15+'5C1AL_RedRiver'!H15+'5C1AM_Williams'!H15+'5C1AN_StLandry'!H15</f>
        <v>85361.971018379234</v>
      </c>
      <c r="I15" s="228">
        <f>'5C1B_DArbonne'!I15+'5C1A_Madison'!I15+'5C1C_IntlHigh'!I15+'5C3_UnvView'!I15+'5C1F_LCCharter'!I15+'5C1E_LFNO'!I15+'5C1D_NOMMA'!I15+'5C1AE_NobleMinds'!I15+'5C1J_JCFAEast'!I15+'5C1Q_Advantage'!I15+'5C1AF_JCFA-Laf'!I15+'5C1W_Willow'!I15+'5C1Z_LincolnPrep'!I15+'5C1R_Iberville'!I15+'5C1N_Delta'!I15+'5C1S_LCColPrep'!I15+'5C1T_Northeast'!I15+'5C1U_AcadianaRen'!I15+'5C1I_LAKey'!I15+'5C1V_LafRen'!I15+'5C1O_Impact'!I15+'5C2_LAVCA'!I15+'5C1H_Southwest'!I15+'5C1G_JSClark'!I15+'5C1Y_GEOPrep'!I15+'5C1AI_Harmony'!I15+'5C1AJ_Athlos'!I15+'5C1AG_Collegiate'!I15+'5C1M_GEOMidCity'!I15+'5C1AK_NxtGen'!I15+'5C1AL_RedRiver'!I15+'5C1AM_Williams'!I15+'5C1AN_StLandry'!I15</f>
        <v>122</v>
      </c>
      <c r="J15" s="226">
        <f>'9_Per Pupil Summary'!J14</f>
        <v>160.6662356830025</v>
      </c>
      <c r="K15" s="227">
        <f>'5C1B_DArbonne'!K15+'5C1A_Madison'!K15+'5C1C_IntlHigh'!K15+'5C3_UnvView'!K15+'5C1F_LCCharter'!K15+'5C1E_LFNO'!K15+'5C1D_NOMMA'!K15+'5C1AE_NobleMinds'!K15+'5C1J_JCFAEast'!K15+'5C1Q_Advantage'!K15+'5C1AF_JCFA-Laf'!K15+'5C1W_Willow'!K15+'5C1Z_LincolnPrep'!K15+'5C1R_Iberville'!K15+'5C1N_Delta'!K15+'5C1S_LCColPrep'!K15+'5C1T_Northeast'!K15+'5C1U_AcadianaRen'!K15+'5C1I_LAKey'!K15+'5C1V_LafRen'!K15+'5C1O_Impact'!K15+'5C2_LAVCA'!K15+'5C1H_Southwest'!K15+'5C1G_JSClark'!K15+'5C1Y_GEOPrep'!K15+'5C1AI_Harmony'!K15+'5C1AJ_Athlos'!K15+'5C1AG_Collegiate'!K15+'5C1M_GEOMidCity'!K15+'5C1AK_NxtGen'!K15+'5C1AL_RedRiver'!K15+'5C1AM_Williams'!K15+'5C1AN_StLandry'!K15</f>
        <v>17641.152677993676</v>
      </c>
      <c r="L15" s="228">
        <f>'5C1B_DArbonne'!L15+'5C1A_Madison'!L15+'5C1C_IntlHigh'!L15+'5C3_UnvView'!L15+'5C1F_LCCharter'!L15+'5C1E_LFNO'!L15+'5C1D_NOMMA'!L15+'5C1AE_NobleMinds'!L15+'5C1J_JCFAEast'!L15+'5C1Q_Advantage'!L15+'5C1AF_JCFA-Laf'!L15+'5C1W_Willow'!L15+'5C1Z_LincolnPrep'!L15+'5C1R_Iberville'!L15+'5C1N_Delta'!L15+'5C1S_LCColPrep'!L15+'5C1T_Northeast'!L15+'5C1U_AcadianaRen'!L15+'5C1I_LAKey'!L15+'5C1V_LafRen'!L15+'5C1O_Impact'!L15+'5C2_LAVCA'!L15+'5C1H_Southwest'!L15+'5C1G_JSClark'!L15+'5C1Y_GEOPrep'!L15+'5C1AI_Harmony'!L15+'5C1AJ_Athlos'!L15+'5C1AG_Collegiate'!L15+'5C1M_GEOMidCity'!L15+'5C1AK_NxtGen'!L15+'5C1AL_RedRiver'!L15+'5C1AM_Williams'!L15+'5C1AN_StLandry'!L15</f>
        <v>28</v>
      </c>
      <c r="M15" s="226">
        <f>'9_Per Pupil Summary'!K14</f>
        <v>4016.6558920750626</v>
      </c>
      <c r="N15" s="227">
        <f>'5C1B_DArbonne'!N15+'5C1A_Madison'!N15+'5C1C_IntlHigh'!N15+'5C3_UnvView'!N15+'5C1F_LCCharter'!N15+'5C1E_LFNO'!N15+'5C1D_NOMMA'!N15+'5C1AE_NobleMinds'!N15+'5C1J_JCFAEast'!N15+'5C1Q_Advantage'!N15+'5C1AF_JCFA-Laf'!N15+'5C1W_Willow'!N15+'5C1Z_LincolnPrep'!N15+'5C1R_Iberville'!N15+'5C1N_Delta'!N15+'5C1S_LCColPrep'!N15+'5C1T_Northeast'!N15+'5C1U_AcadianaRen'!N15+'5C1I_LAKey'!N15+'5C1V_LafRen'!N15+'5C1O_Impact'!N15+'5C2_LAVCA'!N15+'5C1H_Southwest'!N15+'5C1G_JSClark'!N15+'5C1Y_GEOPrep'!N15+'5C1AI_Harmony'!N15+'5C1AJ_Athlos'!N15+'5C1AG_Collegiate'!N15+'5C1M_GEOMidCity'!N15+'5C1AK_NxtGen'!N15+'5C1AL_RedRiver'!N15+'5C1AM_Williams'!N15+'5C1AN_StLandry'!N15</f>
        <v>101219.72848029158</v>
      </c>
      <c r="O15" s="228">
        <f>'5C1B_DArbonne'!O15+'5C1A_Madison'!O15+'5C1C_IntlHigh'!O15+'5C3_UnvView'!O15+'5C1F_LCCharter'!O15+'5C1E_LFNO'!O15+'5C1D_NOMMA'!O15+'5C1AE_NobleMinds'!O15+'5C1J_JCFAEast'!O15+'5C1Q_Advantage'!O15+'5C1AF_JCFA-Laf'!O15+'5C1W_Willow'!O15+'5C1Z_LincolnPrep'!O15+'5C1R_Iberville'!O15+'5C1N_Delta'!O15+'5C1S_LCColPrep'!O15+'5C1T_Northeast'!O15+'5C1U_AcadianaRen'!O15+'5C1I_LAKey'!O15+'5C1V_LafRen'!O15+'5C1O_Impact'!O15+'5C2_LAVCA'!O15+'5C1H_Southwest'!O15+'5C1G_JSClark'!O15+'5C1Y_GEOPrep'!O15+'5C1AI_Harmony'!O15+'5C1AJ_Athlos'!O15+'5C1AG_Collegiate'!O15+'5C1M_GEOMidCity'!O15+'5C1AK_NxtGen'!O15+'5C1AL_RedRiver'!O15+'5C1AM_Williams'!O15+'5C1AN_StLandry'!O15</f>
        <v>6</v>
      </c>
      <c r="P15" s="226">
        <f>'9_Per Pupil Summary'!L14</f>
        <v>1606.6623568300249</v>
      </c>
      <c r="Q15" s="227">
        <f>'5C1B_DArbonne'!Q15+'5C1A_Madison'!Q15+'5C1C_IntlHigh'!Q15+'5C3_UnvView'!Q15+'5C1F_LCCharter'!Q15+'5C1E_LFNO'!Q15+'5C1D_NOMMA'!Q15+'5C1AE_NobleMinds'!Q15+'5C1J_JCFAEast'!Q15+'5C1Q_Advantage'!Q15+'5C1AF_JCFA-Laf'!Q15+'5C1W_Willow'!Q15+'5C1Z_LincolnPrep'!Q15+'5C1R_Iberville'!Q15+'5C1N_Delta'!Q15+'5C1S_LCColPrep'!Q15+'5C1T_Northeast'!Q15+'5C1U_AcadianaRen'!Q15+'5C1I_LAKey'!Q15+'5C1V_LafRen'!Q15+'5C1O_Impact'!Q15+'5C2_LAVCA'!Q15+'5C1H_Southwest'!Q15+'5C1G_JSClark'!Q15+'5C1Y_GEOPrep'!Q15+'5C1AI_Harmony'!Q15+'5C1AJ_Athlos'!Q15+'5C1AG_Collegiate'!Q15+'5C1M_GEOMidCity'!Q15+'5C1AK_NxtGen'!Q15+'5C1AL_RedRiver'!Q15+'5C1AM_Williams'!Q15+'5C1AN_StLandry'!Q15</f>
        <v>8675.9767268821342</v>
      </c>
      <c r="R15" s="229">
        <f>'5C1B_DArbonne'!R15+'5C1A_Madison'!R15+'5C1C_IntlHigh'!R15+'5C3_UnvView'!R15+'5C1F_LCCharter'!R15+'5C1E_LFNO'!R15+'5C1D_NOMMA'!R15+'5C1AE_NobleMinds'!R15+'5C1J_JCFAEast'!R15+'5C1Q_Advantage'!R15+'5C1AF_JCFA-Laf'!R15+'5C1W_Willow'!R15+'5C1Z_LincolnPrep'!R15+'5C1R_Iberville'!R15+'5C1N_Delta'!R15+'5C1S_LCColPrep'!R15+'5C1T_Northeast'!R15+'5C1U_AcadianaRen'!R15+'5C1I_LAKey'!R15+'5C1V_LafRen'!R15+'5C1O_Impact'!R15+'5C2_LAVCA'!R15+'5C1H_Southwest'!R15+'5C1G_JSClark'!R15+'5C1Y_GEOPrep'!R15+'5C1AI_Harmony'!R15+'5C1AJ_Athlos'!R15+'5C1AG_Collegiate'!R15+'5C1M_GEOMidCity'!R15+'5C1AK_NxtGen'!R15+'5C1AL_RedRiver'!R15+'5C1AM_Williams'!R15+'5C1AN_StLandry'!R15</f>
        <v>1018461</v>
      </c>
      <c r="S15" s="889">
        <f>'5C3_UnvView'!S15+'5C2_LAVCA'!S15</f>
        <v>113163</v>
      </c>
      <c r="T15" s="226">
        <f>'5C1B_DArbonne'!S15+'5C1A_Madison'!S15+'5C1C_IntlHigh'!S15+'5C3_UnvView'!T15+'5C1F_LCCharter'!S15+'5C1E_LFNO'!S15+'5C1D_NOMMA'!S15+'5C1AE_NobleMinds'!S15+'5C1J_JCFAEast'!S15+'5C1Q_Advantage'!S15+'5C1AF_JCFA-Laf'!S15+'5C1W_Willow'!S15+'5C1Z_LincolnPrep'!S15+'5C1R_Iberville'!S15+'5C1N_Delta'!S15+'5C1S_LCColPrep'!S15+'5C1T_Northeast'!S15+'5C1U_AcadianaRen'!S15+'5C1I_LAKey'!S15+'5C1V_LafRen'!S15+'5C1O_Impact'!S15+'5C2_LAVCA'!T15+'5C1H_Southwest'!S15+'5C1G_JSClark'!S15+'5C1Y_GEOPrep'!S15+'5C1AI_Harmony'!S15+'5C1AJ_Athlos'!S15+'5C1AG_Collegiate'!S15+'5C1M_GEOMidCity'!S15+'5C1AK_NxtGen'!S15+'5C1AL_RedRiver'!S15+'5C1AM_Williams'!S15+'5C1AN_StLandry'!S15</f>
        <v>0</v>
      </c>
      <c r="U15" s="226">
        <f>'5C1B_DArbonne'!T15+'5C1A_Madison'!T15+'5C1C_IntlHigh'!T15+'5C3_UnvView'!U15+'5C1F_LCCharter'!T15+'5C1E_LFNO'!T15+'5C1D_NOMMA'!T15+'5C1AE_NobleMinds'!T15+'5C1J_JCFAEast'!T15+'5C1Q_Advantage'!T15+'5C1AF_JCFA-Laf'!T15+'5C1W_Willow'!T15+'5C1Z_LincolnPrep'!T15+'5C1R_Iberville'!T15+'5C1N_Delta'!T15+'5C1S_LCColPrep'!T15+'5C1T_Northeast'!T15+'5C1U_AcadianaRen'!T15+'5C1I_LAKey'!T15+'5C1V_LafRen'!T15+'5C1O_Impact'!T15+'5C2_LAVCA'!U15+'5C1H_Southwest'!T15+'5C1G_JSClark'!T15+'5C1Y_GEOPrep'!T15+'5C1AI_Harmony'!T15+'5C1AJ_Athlos'!T15+'5C1AG_Collegiate'!T15+'5C1M_GEOMidCity'!T15+'5C1AK_NxtGen'!T15+'5C1AL_RedRiver'!T15+'5C1AM_Williams'!T15+'5C1AN_StLandry'!T15</f>
        <v>0</v>
      </c>
      <c r="V15" s="230">
        <f>'5C1B_DArbonne'!U15+'5C1A_Madison'!U15+'5C1C_IntlHigh'!U15+'5C3_UnvView'!V15+'5C1F_LCCharter'!U15+'5C1E_LFNO'!U15+'5C1D_NOMMA'!U15+'5C1AE_NobleMinds'!U15+'5C1J_JCFAEast'!U15+'5C1Q_Advantage'!U15+'5C1AF_JCFA-Laf'!U15+'5C1W_Willow'!U15+'5C1Z_LincolnPrep'!U15+'5C1R_Iberville'!U15+'5C1N_Delta'!U15+'5C1S_LCColPrep'!U15+'5C1T_Northeast'!U15+'5C1U_AcadianaRen'!U15+'5C1I_LAKey'!U15+'5C1V_LafRen'!U15+'5C1O_Impact'!U15+'5C2_LAVCA'!V15+'5C1H_Southwest'!U15+'5C1G_JSClark'!U15+'5C1Y_GEOPrep'!U15+'5C1AI_Harmony'!U15+'5C1AJ_Athlos'!U15+'5C1AG_Collegiate'!U15+'5C1M_GEOMidCity'!U15+'5C1AK_NxtGen'!U15+'5C1AL_RedRiver'!U15+'5C1AM_Williams'!U15+'5C1AN_StLandry'!U15</f>
        <v>0</v>
      </c>
      <c r="W15" s="229">
        <f>'5C1B_DArbonne'!V15+'5C1A_Madison'!V15+'5C1C_IntlHigh'!V15+'5C3_UnvView'!W15+'5C1F_LCCharter'!V15+'5C1E_LFNO'!V15+'5C1D_NOMMA'!V15+'5C1AE_NobleMinds'!V15+'5C1J_JCFAEast'!V15+'5C1Q_Advantage'!V15+'5C1AF_JCFA-Laf'!V15+'5C1W_Willow'!V15+'5C1Z_LincolnPrep'!V15+'5C1R_Iberville'!V15+'5C1N_Delta'!V15+'5C1S_LCColPrep'!V15+'5C1T_Northeast'!V15+'5C1U_AcadianaRen'!V15+'5C1I_LAKey'!V15+'5C1V_LafRen'!V15+'5C1O_Impact'!V15+'5C2_LAVCA'!W15+'5C1H_Southwest'!V15+'5C1G_JSClark'!V15+'5C1Y_GEOPrep'!V15+'5C1AI_Harmony'!V15+'5C1AJ_Athlos'!V15+'5C1AG_Collegiate'!V15+'5C1M_GEOMidCity'!V15+'5C1AK_NxtGen'!V15+'5C1AL_RedRiver'!V15+'5C1AM_Williams'!V15+'5C1AN_StLandry'!V15</f>
        <v>1018461</v>
      </c>
      <c r="X15" s="227">
        <f>'5C1B_DArbonne'!W15+'5C1A_Madison'!W15+'5C1C_IntlHigh'!W15+'5C3_UnvView'!X15+'5C1F_LCCharter'!W15+'5C1E_LFNO'!W15+'5C1D_NOMMA'!W15+'5C1AE_NobleMinds'!W15+'5C1J_JCFAEast'!W15+'5C1Q_Advantage'!W15+'5C1AF_JCFA-Laf'!W15+'5C1W_Willow'!W15+'5C1Z_LincolnPrep'!W15+'5C1R_Iberville'!W15+'5C1N_Delta'!W15+'5C1S_LCColPrep'!W15+'5C1T_Northeast'!W15+'5C1U_AcadianaRen'!W15+'5C1I_LAKey'!W15+'5C1V_LafRen'!W15+'5C1O_Impact'!W15+'5C2_LAVCA'!X15+'5C1H_Southwest'!W15+'5C1G_JSClark'!W15+'5C1Y_GEOPrep'!W15+'5C1AI_Harmony'!W15+'5C1AJ_Athlos'!W15+'5C1AG_Collegiate'!W15+'5C1M_GEOMidCity'!W15+'5C1AK_NxtGen'!W15+'5C1AL_RedRiver'!W15+'5C1AM_Williams'!W15+'5C1AN_StLandry'!W15</f>
        <v>-2546</v>
      </c>
      <c r="Y15" s="229">
        <f>'5C1B_DArbonne'!X15+'5C1A_Madison'!X15+'5C1C_IntlHigh'!X15+'5C3_UnvView'!Y15+'5C1F_LCCharter'!X15+'5C1E_LFNO'!X15+'5C1D_NOMMA'!X15+'5C1AE_NobleMinds'!X15+'5C1J_JCFAEast'!X15+'5C1Q_Advantage'!X15+'5C1AF_JCFA-Laf'!X15+'5C1W_Willow'!X15+'5C1Z_LincolnPrep'!X15+'5C1R_Iberville'!X15+'5C1N_Delta'!X15+'5C1S_LCColPrep'!X15+'5C1T_Northeast'!X15+'5C1U_AcadianaRen'!X15+'5C1I_LAKey'!X15+'5C1V_LafRen'!X15+'5C1O_Impact'!X15+'5C2_LAVCA'!Y15+'5C1H_Southwest'!X15+'5C1G_JSClark'!X15+'5C1Y_GEOPrep'!X15+'5C1AI_Harmony'!X15+'5C1AJ_Athlos'!X15+'5C1AG_Collegiate'!X15+'5C1M_GEOMidCity'!X15+'5C1AK_NxtGen'!X15+'5C1AL_RedRiver'!X15+'5C1AM_Williams'!X15+'5C1AN_StLandry'!X15</f>
        <v>1015915</v>
      </c>
      <c r="Z15" s="226">
        <f>'5C1B_DArbonne'!Y15+'5C1A_Madison'!Y15+'5C1C_IntlHigh'!Y15+'5C3_UnvView'!Z15+'5C1F_LCCharter'!Y15+'5C1E_LFNO'!Y15+'5C1D_NOMMA'!Y15+'5C1AE_NobleMinds'!Y15+'5C1J_JCFAEast'!Y15+'5C1Q_Advantage'!Y15+'5C1AF_JCFA-Laf'!Y15+'5C1W_Willow'!Y15+'5C1Z_LincolnPrep'!Y15+'5C1R_Iberville'!Y15+'5C1N_Delta'!Y15+'5C1S_LCColPrep'!Y15+'5C1T_Northeast'!Y15+'5C1U_AcadianaRen'!Y15+'5C1I_LAKey'!Y15+'5C1V_LafRen'!Y15+'5C1O_Impact'!Y15+'5C2_LAVCA'!Z15+'5C1H_Southwest'!Y15+'5C1G_JSClark'!Y15+'5C1Y_GEOPrep'!Y15+'5C1AI_Harmony'!Y15+'5C1AJ_Athlos'!Y15+'5C1AG_Collegiate'!Y15+'5C1M_GEOMidCity'!Y15+'5C1AK_NxtGen'!Y15+'5C1AL_RedRiver'!Y15+'5C1AM_Williams'!Y15+'5C1AN_StLandry'!Y15</f>
        <v>0</v>
      </c>
      <c r="AA15" s="229">
        <f>'5C1B_DArbonne'!Z15+'5C1A_Madison'!Z15+'5C1C_IntlHigh'!Z15+'5C3_UnvView'!AA15+'5C1F_LCCharter'!Z15+'5C1E_LFNO'!Z15+'5C1D_NOMMA'!Z15+'5C1AE_NobleMinds'!Z15+'5C1J_JCFAEast'!Z15+'5C1Q_Advantage'!Z15+'5C1AF_JCFA-Laf'!Z15+'5C1W_Willow'!Z15+'5C1Z_LincolnPrep'!Z15+'5C1R_Iberville'!Z15+'5C1N_Delta'!Z15+'5C1S_LCColPrep'!Z15+'5C1T_Northeast'!Z15+'5C1U_AcadianaRen'!Z15+'5C1I_LAKey'!Z15+'5C1V_LafRen'!Z15+'5C1O_Impact'!Z15+'5C2_LAVCA'!AA15+'5C1H_Southwest'!Z15+'5C1G_JSClark'!Z15+'5C1Y_GEOPrep'!Z15+'5C1AI_Harmony'!Z15+'5C1AJ_Athlos'!Z15+'5C1AG_Collegiate'!Z15+'5C1M_GEOMidCity'!Z15+'5C1AK_NxtGen'!Z15+'5C1AL_RedRiver'!Z15+'5C1AM_Williams'!Z15+'5C1AN_StLandry'!Z15</f>
        <v>1015915</v>
      </c>
      <c r="AB15" s="226">
        <f>'5C1B_DArbonne'!AA15+'5C1A_Madison'!AA15+'5C1C_IntlHigh'!AA15+'5C3_UnvView'!AB15+'5C1F_LCCharter'!AA15+'5C1E_LFNO'!AA15+'5C1D_NOMMA'!AA15+'5C1AE_NobleMinds'!AA15+'5C1J_JCFAEast'!AA15+'5C1Q_Advantage'!AA15+'5C1AF_JCFA-Laf'!AA15+'5C1W_Willow'!AA15+'5C1Z_LincolnPrep'!AA15+'5C1R_Iberville'!AA15+'5C1N_Delta'!AA15+'5C1S_LCColPrep'!AA15+'5C1T_Northeast'!AA15+'5C1U_AcadianaRen'!AA15+'5C1I_LAKey'!AA15+'5C1V_LafRen'!AA15+'5C1O_Impact'!AA15+'5C2_LAVCA'!AB15+'5C1H_Southwest'!AA15+'5C1G_JSClark'!AA15+'5C1Y_GEOPrep'!AA15+'5C1AI_Harmony'!AA15+'5C1AJ_Athlos'!AA15+'5C1AG_Collegiate'!AA15+'5C1M_GEOMidCity'!AA15+'5C1AK_NxtGen'!AA15+'5C1AL_RedRiver'!AA15+'5C1AM_Williams'!AA15+'5C1AN_StLandry'!AA15</f>
        <v>0</v>
      </c>
      <c r="AC15" s="226">
        <f>'5C1B_DArbonne'!AB15+'5C1A_Madison'!AB15+'5C1C_IntlHigh'!AB15+'5C3_UnvView'!AC15+'5C1F_LCCharter'!AB15+'5C1E_LFNO'!AB15+'5C1D_NOMMA'!AB15+'5C1AE_NobleMinds'!AB15+'5C1J_JCFAEast'!AB15+'5C1Q_Advantage'!AB15+'5C1AF_JCFA-Laf'!AB15+'5C1W_Willow'!AB15+'5C1Z_LincolnPrep'!AB15+'5C1R_Iberville'!AB15+'5C1N_Delta'!AB15+'5C1S_LCColPrep'!AB15+'5C1T_Northeast'!AB15+'5C1U_AcadianaRen'!AB15+'5C1I_LAKey'!AB15+'5C1V_LafRen'!AB15+'5C1O_Impact'!AB15+'5C2_LAVCA'!AC15+'5C1H_Southwest'!AB15+'5C1G_JSClark'!AB15+'5C1Y_GEOPrep'!AB15+'5C1AI_Harmony'!AB15+'5C1AJ_Athlos'!AB15+'5C1AG_Collegiate'!AB15+'5C1M_GEOMidCity'!AB15+'5C1AK_NxtGen'!AB15+'5C1AL_RedRiver'!AB15+'5C1AM_Williams'!AB15+'5C1AN_StLandry'!AB15</f>
        <v>1015915</v>
      </c>
      <c r="AD15" s="229">
        <f>'5C1B_DArbonne'!AC15+'5C1A_Madison'!AC15+'5C1C_IntlHigh'!AC15+'5C3_UnvView'!AD15+'5C1F_LCCharter'!AC15+'5C1E_LFNO'!AC15+'5C1D_NOMMA'!AC15+'5C1AE_NobleMinds'!AC15+'5C1J_JCFAEast'!AC15+'5C1Q_Advantage'!AC15+'5C1AF_JCFA-Laf'!AC15+'5C1W_Willow'!AC15+'5C1Z_LincolnPrep'!AC15+'5C1R_Iberville'!AC15+'5C1N_Delta'!AC15+'5C1S_LCColPrep'!AC15+'5C1T_Northeast'!AC15+'5C1U_AcadianaRen'!AC15+'5C1I_LAKey'!AC15+'5C1V_LafRen'!AC15+'5C1O_Impact'!AC15+'5C2_LAVCA'!AD15+'5C1H_Southwest'!AC15+'5C1G_JSClark'!AC15+'5C1Y_GEOPrep'!AC15+'5C1AI_Harmony'!AC15+'5C1AJ_Athlos'!AC15+'5C1AG_Collegiate'!AC15+'5C1M_GEOMidCity'!AC15+'5C1AK_NxtGen'!AC15+'5C1AL_RedRiver'!AC15+'5C1AM_Williams'!AC15+'5C1AN_StLandry'!AC15</f>
        <v>84659</v>
      </c>
      <c r="AE15" s="232">
        <f>'5C1B_DArbonne'!AD15+'5C1A_Madison'!AD15+'5C1C_IntlHigh'!AD15+'5C3_UnvView'!AE15+'5C1F_LCCharter'!AD15+'5C1E_LFNO'!AD15+'5C1D_NOMMA'!AD15+'5C1AE_NobleMinds'!AD15+'5C1J_JCFAEast'!AD15+'5C1Q_Advantage'!AD15+'5C1AF_JCFA-Laf'!AD15+'5C1W_Willow'!AD15+'5C1Z_LincolnPrep'!AD15+'5C1R_Iberville'!AD15+'5C1N_Delta'!AD15+'5C1S_LCColPrep'!AD15+'5C1T_Northeast'!AD15+'5C1U_AcadianaRen'!AD15+'5C1I_LAKey'!AD15+'5C1V_LafRen'!AD15+'5C1O_Impact'!AD15+'5C2_LAVCA'!AE15+'5C1H_Southwest'!AD15+'5C1G_JSClark'!AD15+'5C1Y_GEOPrep'!AD15+'5C1AI_Harmony'!AD15+'5C1AJ_Athlos'!AD15+'5C1AG_Collegiate'!AD15+'5C1M_GEOMidCity'!AD15+'5C1AK_NxtGen'!AD15+'5C1AL_RedRiver'!AD15+'5C1AM_Williams'!AD15+'5C1AN_StLandry'!AD15</f>
        <v>1015915</v>
      </c>
      <c r="AF15" s="233">
        <f>'9_Per Pupil Summary'!N14</f>
        <v>6734</v>
      </c>
      <c r="AG15" s="234">
        <f>'5C1B_DArbonne'!AF15+'5C1A_Madison'!AF15+'5C1C_IntlHigh'!AF15+'5C3_UnvView'!AG15+'5C1F_LCCharter'!AF15+'5C1E_LFNO'!AF15+'5C1D_NOMMA'!AF15+'5C1AE_NobleMinds'!AF15+'5C1J_JCFAEast'!AF15+'5C1Q_Advantage'!AF15+'5C1AF_JCFA-Laf'!AF15+'5C1W_Willow'!AF15+'5C1Z_LincolnPrep'!AF15+'5C1R_Iberville'!AF15+'5C1N_Delta'!AF15+'5C1S_LCColPrep'!AF15+'5C1T_Northeast'!AF15+'5C1U_AcadianaRen'!AF15+'5C1I_LAKey'!AF15+'5C1V_LafRen'!AF15+'5C1O_Impact'!AF15+'5C2_LAVCA'!AG15+'5C1H_Southwest'!AF15+'5C1G_JSClark'!AF15+'5C1Y_GEOPrep'!AF15+'5C1AI_Harmony'!AF15+'5C1AJ_Athlos'!AF15+'5C1AG_Collegiate'!AF15+'5C1M_GEOMidCity'!AF15+'5C1AK_NxtGen'!AF15+'5C1AL_RedRiver'!AF15+'5C1AM_Williams'!AF15+'5C1AN_StLandry'!AF15</f>
        <v>1230302</v>
      </c>
      <c r="AH15" s="225">
        <f>'5C1B_DArbonne'!AG15+'5C1A_Madison'!AG15+'5C1C_IntlHigh'!AG15+'5C3_UnvView'!AH15+'5C1F_LCCharter'!AG15+'5C1E_LFNO'!AG15+'5C1D_NOMMA'!AG15+'5C1AE_NobleMinds'!AG15+'5C1J_JCFAEast'!AG15+'5C1Q_Advantage'!AG15+'5C1AF_JCFA-Laf'!AG15+'5C1W_Willow'!AG15+'5C1Z_LincolnPrep'!AG15+'5C1R_Iberville'!AG15+'5C1N_Delta'!AG15+'5C1S_LCColPrep'!AG15+'5C1T_Northeast'!AG15+'5C1U_AcadianaRen'!AG15+'5C1I_LAKey'!AG15+'5C1V_LafRen'!AG15+'5C1O_Impact'!AG15+'5C2_LAVCA'!AH15+'5C1H_Southwest'!AG15+'5C1G_JSClark'!AG15+'5C1Y_GEOPrep'!AG15+'5C1AI_Harmony'!AG15+'5C1AJ_Athlos'!AG15+'5C1AG_Collegiate'!AG15+'5C1M_GEOMidCity'!AG15+'5C1AK_NxtGen'!AG15+'5C1AL_RedRiver'!AG15+'5C1AM_Williams'!AG15+'5C1AN_StLandry'!AG15</f>
        <v>0</v>
      </c>
      <c r="AI15" s="233">
        <f>'5C1B_DArbonne'!AH15+'5C1A_Madison'!AH15+'5C1C_IntlHigh'!AH15+'5C3_UnvView'!AI15+'5C1F_LCCharter'!AH15+'5C1E_LFNO'!AH15+'5C1D_NOMMA'!AH15+'5C1AE_NobleMinds'!AH15+'5C1J_JCFAEast'!AH15+'5C1Q_Advantage'!AH15+'5C1AF_JCFA-Laf'!AH15+'5C1W_Willow'!AH15+'5C1Z_LincolnPrep'!AH15+'5C1R_Iberville'!AH15+'5C1N_Delta'!AH15+'5C1S_LCColPrep'!AH15+'5C1T_Northeast'!AH15+'5C1U_AcadianaRen'!AH15+'5C1I_LAKey'!AH15+'5C1V_LafRen'!AH15+'5C1O_Impact'!AH15+'5C2_LAVCA'!AI15+'5C1H_Southwest'!AH15+'5C1G_JSClark'!AH15+'5C1Y_GEOPrep'!AH15+'5C1AI_Harmony'!AH15+'5C1AJ_Athlos'!AH15+'5C1AG_Collegiate'!AH15+'5C1M_GEOMidCity'!AH15+'5C1AK_NxtGen'!AH15+'5C1AL_RedRiver'!AH15+'5C1AM_Williams'!AH15+'5C1AN_StLandry'!AH15</f>
        <v>0</v>
      </c>
      <c r="AJ15" s="225">
        <f>'5C1B_DArbonne'!AI15+'5C1A_Madison'!AI15+'5C1C_IntlHigh'!AI15+'5C3_UnvView'!AJ15+'5C1F_LCCharter'!AI15+'5C1E_LFNO'!AI15+'5C1D_NOMMA'!AI15+'5C1AE_NobleMinds'!AI15+'5C1J_JCFAEast'!AI15+'5C1Q_Advantage'!AI15+'5C1AF_JCFA-Laf'!AI15+'5C1W_Willow'!AI15+'5C1Z_LincolnPrep'!AI15+'5C1R_Iberville'!AI15+'5C1N_Delta'!AI15+'5C1S_LCColPrep'!AI15+'5C1T_Northeast'!AI15+'5C1U_AcadianaRen'!AI15+'5C1I_LAKey'!AI15+'5C1V_LafRen'!AI15+'5C1O_Impact'!AI15+'5C2_LAVCA'!AJ15+'5C1H_Southwest'!AI15+'5C1G_JSClark'!AI15+'5C1Y_GEOPrep'!AI15+'5C1AI_Harmony'!AI15+'5C1AJ_Athlos'!AI15+'5C1AG_Collegiate'!AI15+'5C1M_GEOMidCity'!AI15+'5C1AK_NxtGen'!AI15+'5C1AL_RedRiver'!AI15+'5C1AM_Williams'!AI15+'5C1AN_StLandry'!AI15</f>
        <v>0</v>
      </c>
      <c r="AK15" s="235">
        <f>'5C1B_DArbonne'!AJ15+'5C1A_Madison'!AJ15+'5C1C_IntlHigh'!AJ15+'5C3_UnvView'!AK15+'5C1F_LCCharter'!AJ15+'5C1E_LFNO'!AJ15+'5C1D_NOMMA'!AJ15+'5C1AE_NobleMinds'!AJ15+'5C1J_JCFAEast'!AJ15+'5C1Q_Advantage'!AJ15+'5C1AF_JCFA-Laf'!AJ15+'5C1W_Willow'!AJ15+'5C1Z_LincolnPrep'!AJ15+'5C1R_Iberville'!AJ15+'5C1N_Delta'!AJ15+'5C1S_LCColPrep'!AJ15+'5C1T_Northeast'!AJ15+'5C1U_AcadianaRen'!AJ15+'5C1I_LAKey'!AJ15+'5C1V_LafRen'!AJ15+'5C1O_Impact'!AJ15+'5C2_LAVCA'!AK15+'5C1H_Southwest'!AJ15+'5C1G_JSClark'!AJ15+'5C1Y_GEOPrep'!AJ15+'5C1AI_Harmony'!AJ15+'5C1AJ_Athlos'!AJ15+'5C1AG_Collegiate'!AJ15+'5C1M_GEOMidCity'!AJ15+'5C1AK_NxtGen'!AJ15+'5C1AL_RedRiver'!AJ15+'5C1AM_Williams'!AJ15+'5C1AN_StLandry'!AJ15</f>
        <v>0</v>
      </c>
      <c r="AL15" s="236">
        <f>'5C1B_DArbonne'!AK15+'5C1A_Madison'!AK15+'5C1C_IntlHigh'!AK15+'5C3_UnvView'!AL15+'5C1F_LCCharter'!AK15+'5C1E_LFNO'!AK15+'5C1D_NOMMA'!AK15+'5C1AE_NobleMinds'!AK15+'5C1J_JCFAEast'!AK15+'5C1Q_Advantage'!AK15+'5C1AF_JCFA-Laf'!AK15+'5C1W_Willow'!AK15+'5C1Z_LincolnPrep'!AK15+'5C1R_Iberville'!AK15+'5C1N_Delta'!AK15+'5C1S_LCColPrep'!AK15+'5C1T_Northeast'!AK15+'5C1U_AcadianaRen'!AK15+'5C1I_LAKey'!AK15+'5C1V_LafRen'!AK15+'5C1O_Impact'!AK15+'5C2_LAVCA'!AL15+'5C1H_Southwest'!AK15+'5C1G_JSClark'!AK15+'5C1Y_GEOPrep'!AK15+'5C1AI_Harmony'!AK15+'5C1AJ_Athlos'!AK15+'5C1AG_Collegiate'!AK15+'5C1M_GEOMidCity'!AK15+'5C1AK_NxtGen'!AK15+'5C1AL_RedRiver'!AK15+'5C1AM_Williams'!AK15+'5C1AN_StLandry'!AK15</f>
        <v>0</v>
      </c>
      <c r="AM15" s="234">
        <f>'5C1B_DArbonne'!AL15+'5C1A_Madison'!AL15+'5C1C_IntlHigh'!AL15+'5C3_UnvView'!AM15+'5C1F_LCCharter'!AL15+'5C1E_LFNO'!AL15+'5C1D_NOMMA'!AL15+'5C1AE_NobleMinds'!AL15+'5C1J_JCFAEast'!AL15+'5C1Q_Advantage'!AL15+'5C1AF_JCFA-Laf'!AL15+'5C1W_Willow'!AL15+'5C1Z_LincolnPrep'!AL15+'5C1R_Iberville'!AL15+'5C1N_Delta'!AL15+'5C1S_LCColPrep'!AL15+'5C1T_Northeast'!AL15+'5C1U_AcadianaRen'!AL15+'5C1I_LAKey'!AL15+'5C1V_LafRen'!AL15+'5C1O_Impact'!AL15+'5C2_LAVCA'!AM15+'5C1H_Southwest'!AL15+'5C1G_JSClark'!AL15+'5C1Y_GEOPrep'!AL15+'5C1AI_Harmony'!AL15+'5C1AJ_Athlos'!AL15+'5C1AG_Collegiate'!AL15+'5C1M_GEOMidCity'!AL15+'5C1AK_NxtGen'!AL15+'5C1AL_RedRiver'!AL15+'5C1AM_Williams'!AL15+'5C1AN_StLandry'!AL15</f>
        <v>1230302</v>
      </c>
      <c r="AN15" s="237">
        <f>'5C1B_DArbonne'!AM15+'5C1A_Madison'!AM15+'5C1C_IntlHigh'!AM15+'5C3_UnvView'!AN15+'5C1F_LCCharter'!AM15+'5C1E_LFNO'!AM15+'5C1D_NOMMA'!AM15+'5C1AE_NobleMinds'!AM15+'5C1J_JCFAEast'!AM15+'5C1Q_Advantage'!AM15+'5C1AF_JCFA-Laf'!AM15+'5C1W_Willow'!AM15+'5C1Z_LincolnPrep'!AM15+'5C1R_Iberville'!AM15+'5C1N_Delta'!AM15+'5C1S_LCColPrep'!AM15+'5C1T_Northeast'!AM15+'5C1U_AcadianaRen'!AM15+'5C1I_LAKey'!AM15+'5C1V_LafRen'!AM15+'5C1O_Impact'!AM15+'5C2_LAVCA'!AN15+'5C1H_Southwest'!AM15+'5C1G_JSClark'!AM15+'5C1Y_GEOPrep'!AM15+'5C1AI_Harmony'!AM15+'5C1AJ_Athlos'!AM15+'5C1AG_Collegiate'!AM15+'5C1M_GEOMidCity'!AM15+'5C1AK_NxtGen'!AM15+'5C1AL_RedRiver'!AM15+'5C1AM_Williams'!AM15+'5C1AN_StLandry'!AM15</f>
        <v>-3076</v>
      </c>
      <c r="AO15" s="234">
        <f>'5C1B_DArbonne'!AN15+'5C1A_Madison'!AN15+'5C1C_IntlHigh'!AN15+'5C3_UnvView'!AO15+'5C1F_LCCharter'!AN15+'5C1E_LFNO'!AN15+'5C1D_NOMMA'!AN15+'5C1AE_NobleMinds'!AN15+'5C1J_JCFAEast'!AN15+'5C1Q_Advantage'!AN15+'5C1AF_JCFA-Laf'!AN15+'5C1W_Willow'!AN15+'5C1Z_LincolnPrep'!AN15+'5C1R_Iberville'!AN15+'5C1N_Delta'!AN15+'5C1S_LCColPrep'!AN15+'5C1T_Northeast'!AN15+'5C1U_AcadianaRen'!AN15+'5C1I_LAKey'!AN15+'5C1V_LafRen'!AN15+'5C1O_Impact'!AN15+'5C2_LAVCA'!AO15+'5C1H_Southwest'!AN15+'5C1G_JSClark'!AN15+'5C1Y_GEOPrep'!AN15+'5C1AI_Harmony'!AN15+'5C1AJ_Athlos'!AN15+'5C1AG_Collegiate'!AN15+'5C1M_GEOMidCity'!AN15+'5C1AK_NxtGen'!AN15+'5C1AL_RedRiver'!AN15+'5C1AM_Williams'!AN15+'5C1AN_StLandry'!AN15</f>
        <v>1227226</v>
      </c>
      <c r="AP15" s="235">
        <f>'5C1B_DArbonne'!AO15+'5C1A_Madison'!AO15+'5C1C_IntlHigh'!AO15+'5C3_UnvView'!AP15+'5C1F_LCCharter'!AO15+'5C1E_LFNO'!AO15+'5C1D_NOMMA'!AO15+'5C1AE_NobleMinds'!AO15+'5C1J_JCFAEast'!AO15+'5C1Q_Advantage'!AO15+'5C1AF_JCFA-Laf'!AO15+'5C1W_Willow'!AO15+'5C1Z_LincolnPrep'!AO15+'5C1R_Iberville'!AO15+'5C1N_Delta'!AO15+'5C1S_LCColPrep'!AO15+'5C1T_Northeast'!AO15+'5C1U_AcadianaRen'!AO15+'5C1I_LAKey'!AO15+'5C1V_LafRen'!AO15+'5C1O_Impact'!AO15+'5C2_LAVCA'!AP15+'5C1H_Southwest'!AO15+'5C1G_JSClark'!AO15+'5C1Y_GEOPrep'!AO15+'5C1AI_Harmony'!AO15+'5C1AJ_Athlos'!AO15+'5C1AG_Collegiate'!AO15+'5C1M_GEOMidCity'!AO15+'5C1AK_NxtGen'!AO15+'5C1AL_RedRiver'!AO15+'5C1AM_Williams'!AO15+'5C1AN_StLandry'!AO15</f>
        <v>0</v>
      </c>
      <c r="AQ15" s="234">
        <f>'5C1B_DArbonne'!AP15+'5C1A_Madison'!AP15+'5C1C_IntlHigh'!AP15+'5C3_UnvView'!AQ15+'5C1F_LCCharter'!AP15+'5C1E_LFNO'!AP15+'5C1D_NOMMA'!AP15+'5C1AE_NobleMinds'!AP15+'5C1J_JCFAEast'!AP15+'5C1Q_Advantage'!AP15+'5C1AF_JCFA-Laf'!AP15+'5C1W_Willow'!AP15+'5C1Z_LincolnPrep'!AP15+'5C1R_Iberville'!AP15+'5C1N_Delta'!AP15+'5C1S_LCColPrep'!AP15+'5C1T_Northeast'!AP15+'5C1U_AcadianaRen'!AP15+'5C1I_LAKey'!AP15+'5C1V_LafRen'!AP15+'5C1O_Impact'!AP15+'5C2_LAVCA'!AQ15+'5C1H_Southwest'!AP15+'5C1G_JSClark'!AP15+'5C1Y_GEOPrep'!AP15+'5C1AI_Harmony'!AP15+'5C1AJ_Athlos'!AP15+'5C1AG_Collegiate'!AP15+'5C1M_GEOMidCity'!AP15+'5C1AK_NxtGen'!AP15+'5C1AL_RedRiver'!AP15+'5C1AM_Williams'!AP15+'5C1AN_StLandry'!AP15</f>
        <v>1227226</v>
      </c>
      <c r="AR15" s="235">
        <f>'5C1B_DArbonne'!AQ15+'5C1A_Madison'!AQ15+'5C1C_IntlHigh'!AQ15+'5C3_UnvView'!AR15+'5C1F_LCCharter'!AQ15+'5C1E_LFNO'!AQ15+'5C1D_NOMMA'!AQ15+'5C1AE_NobleMinds'!AQ15+'5C1J_JCFAEast'!AQ15+'5C1Q_Advantage'!AQ15+'5C1AF_JCFA-Laf'!AQ15+'5C1W_Willow'!AQ15+'5C1Z_LincolnPrep'!AQ15+'5C1R_Iberville'!AQ15+'5C1N_Delta'!AQ15+'5C1S_LCColPrep'!AQ15+'5C1T_Northeast'!AQ15+'5C1U_AcadianaRen'!AQ15+'5C1I_LAKey'!AQ15+'5C1V_LafRen'!AQ15+'5C1O_Impact'!AQ15+'5C2_LAVCA'!AR15+'5C1H_Southwest'!AQ15+'5C1G_JSClark'!AQ15+'5C1Y_GEOPrep'!AQ15+'5C1AI_Harmony'!AQ15+'5C1AJ_Athlos'!AQ15+'5C1AG_Collegiate'!AQ15+'5C1M_GEOMidCity'!AQ15+'5C1AK_NxtGen'!AQ15+'5C1AL_RedRiver'!AQ15+'5C1AM_Williams'!AQ15+'5C1AN_StLandry'!AQ15</f>
        <v>0</v>
      </c>
      <c r="AS15" s="235">
        <f>'5C1B_DArbonne'!AR15+'5C1A_Madison'!AR15+'5C1C_IntlHigh'!AR15+'5C3_UnvView'!AS15+'5C1F_LCCharter'!AR15+'5C1E_LFNO'!AR15+'5C1D_NOMMA'!AR15+'5C1AE_NobleMinds'!AR15+'5C1J_JCFAEast'!AR15+'5C1Q_Advantage'!AR15+'5C1AF_JCFA-Laf'!AR15+'5C1W_Willow'!AR15+'5C1Z_LincolnPrep'!AR15+'5C1R_Iberville'!AR15+'5C1N_Delta'!AR15+'5C1S_LCColPrep'!AR15+'5C1T_Northeast'!AR15+'5C1U_AcadianaRen'!AR15+'5C1I_LAKey'!AR15+'5C1V_LafRen'!AR15+'5C1O_Impact'!AR15+'5C2_LAVCA'!AS15+'5C1H_Southwest'!AR15+'5C1G_JSClark'!AR15+'5C1Y_GEOPrep'!AR15+'5C1AI_Harmony'!AR15+'5C1AJ_Athlos'!AR15+'5C1AG_Collegiate'!AR15+'5C1M_GEOMidCity'!AR15+'5C1AK_NxtGen'!AR15+'5C1AL_RedRiver'!AR15+'5C1AM_Williams'!AR15+'5C1AN_StLandry'!AR15</f>
        <v>1227226</v>
      </c>
      <c r="AT15" s="234">
        <f>'5C1B_DArbonne'!AS15+'5C1A_Madison'!AS15+'5C1C_IntlHigh'!AS15+'5C3_UnvView'!AT15+'5C1F_LCCharter'!AS15+'5C1E_LFNO'!AS15+'5C1D_NOMMA'!AS15+'5C1AE_NobleMinds'!AS15+'5C1J_JCFAEast'!AS15+'5C1Q_Advantage'!AS15+'5C1AF_JCFA-Laf'!AS15+'5C1W_Willow'!AS15+'5C1Z_LincolnPrep'!AS15+'5C1R_Iberville'!AS15+'5C1N_Delta'!AS15+'5C1S_LCColPrep'!AS15+'5C1T_Northeast'!AS15+'5C1U_AcadianaRen'!AS15+'5C1I_LAKey'!AS15+'5C1V_LafRen'!AS15+'5C1O_Impact'!AS15+'5C2_LAVCA'!AT15+'5C1H_Southwest'!AS15+'5C1G_JSClark'!AS15+'5C1Y_GEOPrep'!AS15+'5C1AI_Harmony'!AS15+'5C1AJ_Athlos'!AS15+'5C1AG_Collegiate'!AS15+'5C1M_GEOMidCity'!AS15+'5C1AK_NxtGen'!AS15+'5C1AL_RedRiver'!AS15+'5C1AM_Williams'!AS15+'5C1AN_StLandry'!AS15</f>
        <v>102269</v>
      </c>
      <c r="AU15" s="806">
        <f t="shared" si="2"/>
        <v>2243141</v>
      </c>
      <c r="AV15" s="807">
        <f t="shared" si="3"/>
        <v>186928</v>
      </c>
      <c r="AW15" s="227">
        <f>'5C1B_DArbonne'!AV15+'5C1A_Madison'!AV15+'5C1C_IntlHigh'!AV15+'5C3_UnvView'!AW15+'5C1F_LCCharter'!AV15+'5C1E_LFNO'!AV15+'5C1D_NOMMA'!AV15+'5C1AE_NobleMinds'!AV15+'5C1J_JCFAEast'!AV15+'5C1Q_Advantage'!AV15+'5C1AF_JCFA-Laf'!AV15+'5C1W_Willow'!AV15+'5C1Z_LincolnPrep'!AV15+'5C1R_Iberville'!AV15+'5C1N_Delta'!AV15+'5C1S_LCColPrep'!AV15+'5C1T_Northeast'!AV15+'5C1U_AcadianaRen'!AV15+'5C1I_LAKey'!AV15+'5C1V_LafRen'!AV15+'5C1O_Impact'!AV15+'5C2_LAVCA'!AW15+'5C1H_Southwest'!AV15+'5C1G_JSClark'!AV15+'5C1Y_GEOPrep'!AV15+'5C1AI_Harmony'!AV15+'5C1AJ_Athlos'!AV15+'5C1AG_Collegiate'!AV15+'5C1M_GEOMidCity'!AV15+'5C1AK_NxtGen'!AV15+'5C1AL_RedRiver'!AV15+'5C1AM_Williams'!AV15+'5C1AN_StLandry'!AV15</f>
        <v>3076</v>
      </c>
      <c r="AX15" s="227"/>
      <c r="AY15" s="227">
        <f t="shared" si="4"/>
        <v>3076</v>
      </c>
    </row>
    <row r="16" spans="1:51" ht="16.149999999999999" customHeight="1" x14ac:dyDescent="0.2">
      <c r="A16" s="425">
        <v>10</v>
      </c>
      <c r="B16" s="238" t="s">
        <v>14</v>
      </c>
      <c r="C16" s="239">
        <f>'5C1B_DArbonne'!C16+'5C1A_Madison'!C16+'5C1C_IntlHigh'!C16+'5C3_UnvView'!C16+'5C1F_LCCharter'!C16+'5C1E_LFNO'!C16+'5C1D_NOMMA'!C16+'5C1AE_NobleMinds'!C16+'5C1J_JCFAEast'!C16+'5C1Q_Advantage'!C16+'5C1AF_JCFA-Laf'!C16+'5C1W_Willow'!C16+'5C1Z_LincolnPrep'!C16+'5C1R_Iberville'!C16+'5C1N_Delta'!C16+'5C1S_LCColPrep'!C16+'5C1T_Northeast'!C16+'5C1U_AcadianaRen'!C16+'5C1I_LAKey'!C16+'5C1V_LafRen'!C16+'5C1O_Impact'!C16+'5C2_LAVCA'!C16+'5C1H_Southwest'!C16+'5C1G_JSClark'!C16+'5C1Y_GEOPrep'!C16+'5C1AI_Harmony'!C16+'5C1AJ_Athlos'!C16+'5C1AG_Collegiate'!C16+'5C1M_GEOMidCity'!C16+'5C1AK_NxtGen'!C16+'5C1AL_RedRiver'!C16+'5C1AM_Williams'!C16+'5C1AN_StLandry'!C16</f>
        <v>112</v>
      </c>
      <c r="D16" s="240">
        <f>'9_Per Pupil Summary'!H15</f>
        <v>3193.0648299560794</v>
      </c>
      <c r="E16" s="241">
        <f>'5C1B_DArbonne'!E16+'5C1A_Madison'!E16+'5C1C_IntlHigh'!E16+'5C3_UnvView'!E16+'5C1F_LCCharter'!E16+'5C1E_LFNO'!E16+'5C1D_NOMMA'!E16+'5C1AE_NobleMinds'!E16+'5C1J_JCFAEast'!E16+'5C1Q_Advantage'!E16+'5C1AF_JCFA-Laf'!E16+'5C1W_Willow'!E16+'5C1Z_LincolnPrep'!E16+'5C1R_Iberville'!E16+'5C1N_Delta'!E16+'5C1S_LCColPrep'!E16+'5C1T_Northeast'!E16+'5C1U_AcadianaRen'!E16+'5C1I_LAKey'!E16+'5C1V_LafRen'!E16+'5C1O_Impact'!E16+'5C2_LAVCA'!E16+'5C1H_Southwest'!E16+'5C1G_JSClark'!E16+'5C1Y_GEOPrep'!E16+'5C1AI_Harmony'!E16+'5C1AJ_Athlos'!E16+'5C1AG_Collegiate'!E16+'5C1M_GEOMidCity'!E16+'5C1AK_NxtGen'!E16+'5C1AL_RedRiver'!E16+'5C1AM_Williams'!E16+'5C1AN_StLandry'!E16</f>
        <v>321860.93485957279</v>
      </c>
      <c r="F16" s="242">
        <f>'5C1B_DArbonne'!F16+'5C1A_Madison'!F16+'5C1C_IntlHigh'!F16+'5C3_UnvView'!F16+'5C1F_LCCharter'!F16+'5C1E_LFNO'!F16+'5C1D_NOMMA'!F16+'5C1AE_NobleMinds'!F16+'5C1J_JCFAEast'!F16+'5C1Q_Advantage'!F16+'5C1AF_JCFA-Laf'!F16+'5C1W_Willow'!F16+'5C1Z_LincolnPrep'!F16+'5C1R_Iberville'!F16+'5C1N_Delta'!F16+'5C1S_LCColPrep'!F16+'5C1T_Northeast'!F16+'5C1U_AcadianaRen'!F16+'5C1I_LAKey'!F16+'5C1V_LafRen'!F16+'5C1O_Impact'!F16+'5C2_LAVCA'!F16+'5C1H_Southwest'!F16+'5C1G_JSClark'!F16+'5C1Y_GEOPrep'!F16+'5C1AI_Harmony'!F16+'5C1AJ_Athlos'!F16+'5C1AG_Collegiate'!F16+'5C1M_GEOMidCity'!F16+'5C1AK_NxtGen'!F16+'5C1AL_RedRiver'!F16+'5C1AM_Williams'!F16+'5C1AN_StLandry'!F16</f>
        <v>83</v>
      </c>
      <c r="G16" s="240">
        <f>'9_Per Pupil Summary'!I15</f>
        <v>457.45661958940366</v>
      </c>
      <c r="H16" s="241">
        <f>'5C1B_DArbonne'!H16+'5C1A_Madison'!H16+'5C1C_IntlHigh'!H16+'5C3_UnvView'!H16+'5C1F_LCCharter'!H16+'5C1E_LFNO'!H16+'5C1D_NOMMA'!H16+'5C1AE_NobleMinds'!H16+'5C1J_JCFAEast'!H16+'5C1Q_Advantage'!H16+'5C1AF_JCFA-Laf'!H16+'5C1W_Willow'!H16+'5C1Z_LincolnPrep'!H16+'5C1R_Iberville'!H16+'5C1N_Delta'!H16+'5C1S_LCColPrep'!H16+'5C1T_Northeast'!H16+'5C1U_AcadianaRen'!H16+'5C1I_LAKey'!H16+'5C1V_LafRen'!H16+'5C1O_Impact'!H16+'5C2_LAVCA'!H16+'5C1H_Southwest'!H16+'5C1G_JSClark'!H16+'5C1Y_GEOPrep'!H16+'5C1AI_Harmony'!H16+'5C1AJ_Athlos'!H16+'5C1AG_Collegiate'!H16+'5C1M_GEOMidCity'!H16+'5C1AK_NxtGen'!H16+'5C1AL_RedRiver'!H16+'5C1AM_Williams'!H16+'5C1AN_StLandry'!H16</f>
        <v>34172.009483328453</v>
      </c>
      <c r="I16" s="242">
        <f>'5C1B_DArbonne'!I16+'5C1A_Madison'!I16+'5C1C_IntlHigh'!I16+'5C3_UnvView'!I16+'5C1F_LCCharter'!I16+'5C1E_LFNO'!I16+'5C1D_NOMMA'!I16+'5C1AE_NobleMinds'!I16+'5C1J_JCFAEast'!I16+'5C1Q_Advantage'!I16+'5C1AF_JCFA-Laf'!I16+'5C1W_Willow'!I16+'5C1Z_LincolnPrep'!I16+'5C1R_Iberville'!I16+'5C1N_Delta'!I16+'5C1S_LCColPrep'!I16+'5C1T_Northeast'!I16+'5C1U_AcadianaRen'!I16+'5C1I_LAKey'!I16+'5C1V_LafRen'!I16+'5C1O_Impact'!I16+'5C2_LAVCA'!I16+'5C1H_Southwest'!I16+'5C1G_JSClark'!I16+'5C1Y_GEOPrep'!I16+'5C1AI_Harmony'!I16+'5C1AJ_Athlos'!I16+'5C1AG_Collegiate'!I16+'5C1M_GEOMidCity'!I16+'5C1AK_NxtGen'!I16+'5C1AL_RedRiver'!I16+'5C1AM_Williams'!I16+'5C1AN_StLandry'!I16</f>
        <v>84</v>
      </c>
      <c r="J16" s="240">
        <f>'9_Per Pupil Summary'!J15</f>
        <v>124.76089625165552</v>
      </c>
      <c r="K16" s="241">
        <f>'5C1B_DArbonne'!K16+'5C1A_Madison'!K16+'5C1C_IntlHigh'!K16+'5C3_UnvView'!K16+'5C1F_LCCharter'!K16+'5C1E_LFNO'!K16+'5C1D_NOMMA'!K16+'5C1AE_NobleMinds'!K16+'5C1J_JCFAEast'!K16+'5C1Q_Advantage'!K16+'5C1AF_JCFA-Laf'!K16+'5C1W_Willow'!K16+'5C1Z_LincolnPrep'!K16+'5C1R_Iberville'!K16+'5C1N_Delta'!K16+'5C1S_LCColPrep'!K16+'5C1T_Northeast'!K16+'5C1U_AcadianaRen'!K16+'5C1I_LAKey'!K16+'5C1V_LafRen'!K16+'5C1O_Impact'!K16+'5C2_LAVCA'!K16+'5C1H_Southwest'!K16+'5C1G_JSClark'!K16+'5C1Y_GEOPrep'!K16+'5C1AI_Harmony'!K16+'5C1AJ_Athlos'!K16+'5C1AG_Collegiate'!K16+'5C1M_GEOMidCity'!K16+'5C1AK_NxtGen'!K16+'5C1AL_RedRiver'!K16+'5C1AM_Williams'!K16+'5C1AN_StLandry'!K16</f>
        <v>9431.9237566251577</v>
      </c>
      <c r="L16" s="242">
        <f>'5C1B_DArbonne'!L16+'5C1A_Madison'!L16+'5C1C_IntlHigh'!L16+'5C3_UnvView'!L16+'5C1F_LCCharter'!L16+'5C1E_LFNO'!L16+'5C1D_NOMMA'!L16+'5C1AE_NobleMinds'!L16+'5C1J_JCFAEast'!L16+'5C1Q_Advantage'!L16+'5C1AF_JCFA-Laf'!L16+'5C1W_Willow'!L16+'5C1Z_LincolnPrep'!L16+'5C1R_Iberville'!L16+'5C1N_Delta'!L16+'5C1S_LCColPrep'!L16+'5C1T_Northeast'!L16+'5C1U_AcadianaRen'!L16+'5C1I_LAKey'!L16+'5C1V_LafRen'!L16+'5C1O_Impact'!L16+'5C2_LAVCA'!L16+'5C1H_Southwest'!L16+'5C1G_JSClark'!L16+'5C1Y_GEOPrep'!L16+'5C1AI_Harmony'!L16+'5C1AJ_Athlos'!L16+'5C1AG_Collegiate'!L16+'5C1M_GEOMidCity'!L16+'5C1AK_NxtGen'!L16+'5C1AL_RedRiver'!L16+'5C1AM_Williams'!L16+'5C1AN_StLandry'!L16</f>
        <v>13</v>
      </c>
      <c r="M16" s="240">
        <f>'9_Per Pupil Summary'!K15</f>
        <v>3119.0224062913881</v>
      </c>
      <c r="N16" s="241">
        <f>'5C1B_DArbonne'!N16+'5C1A_Madison'!N16+'5C1C_IntlHigh'!N16+'5C3_UnvView'!N16+'5C1F_LCCharter'!N16+'5C1E_LFNO'!N16+'5C1D_NOMMA'!N16+'5C1AE_NobleMinds'!N16+'5C1J_JCFAEast'!N16+'5C1Q_Advantage'!N16+'5C1AF_JCFA-Laf'!N16+'5C1W_Willow'!N16+'5C1Z_LincolnPrep'!N16+'5C1R_Iberville'!N16+'5C1N_Delta'!N16+'5C1S_LCColPrep'!N16+'5C1T_Northeast'!N16+'5C1U_AcadianaRen'!N16+'5C1I_LAKey'!N16+'5C1V_LafRen'!N16+'5C1O_Impact'!N16+'5C2_LAVCA'!N16+'5C1H_Southwest'!N16+'5C1G_JSClark'!N16+'5C1Y_GEOPrep'!N16+'5C1AI_Harmony'!N16+'5C1AJ_Athlos'!N16+'5C1AG_Collegiate'!N16+'5C1M_GEOMidCity'!N16+'5C1AK_NxtGen'!N16+'5C1AL_RedRiver'!N16+'5C1AM_Williams'!N16+'5C1AN_StLandry'!N16</f>
        <v>36492.562153609237</v>
      </c>
      <c r="O16" s="242">
        <f>'5C1B_DArbonne'!O16+'5C1A_Madison'!O16+'5C1C_IntlHigh'!O16+'5C3_UnvView'!O16+'5C1F_LCCharter'!O16+'5C1E_LFNO'!O16+'5C1D_NOMMA'!O16+'5C1AE_NobleMinds'!O16+'5C1J_JCFAEast'!O16+'5C1Q_Advantage'!O16+'5C1AF_JCFA-Laf'!O16+'5C1W_Willow'!O16+'5C1Z_LincolnPrep'!O16+'5C1R_Iberville'!O16+'5C1N_Delta'!O16+'5C1S_LCColPrep'!O16+'5C1T_Northeast'!O16+'5C1U_AcadianaRen'!O16+'5C1I_LAKey'!O16+'5C1V_LafRen'!O16+'5C1O_Impact'!O16+'5C2_LAVCA'!O16+'5C1H_Southwest'!O16+'5C1G_JSClark'!O16+'5C1Y_GEOPrep'!O16+'5C1AI_Harmony'!O16+'5C1AJ_Athlos'!O16+'5C1AG_Collegiate'!O16+'5C1M_GEOMidCity'!O16+'5C1AK_NxtGen'!O16+'5C1AL_RedRiver'!O16+'5C1AM_Williams'!O16+'5C1AN_StLandry'!O16</f>
        <v>4</v>
      </c>
      <c r="P16" s="240">
        <f>'9_Per Pupil Summary'!L15</f>
        <v>1247.608962516555</v>
      </c>
      <c r="Q16" s="241">
        <f>'5C1B_DArbonne'!Q16+'5C1A_Madison'!Q16+'5C1C_IntlHigh'!Q16+'5C3_UnvView'!Q16+'5C1F_LCCharter'!Q16+'5C1E_LFNO'!Q16+'5C1D_NOMMA'!Q16+'5C1AE_NobleMinds'!Q16+'5C1J_JCFAEast'!Q16+'5C1Q_Advantage'!Q16+'5C1AF_JCFA-Laf'!Q16+'5C1W_Willow'!Q16+'5C1Z_LincolnPrep'!Q16+'5C1R_Iberville'!Q16+'5C1N_Delta'!Q16+'5C1S_LCColPrep'!Q16+'5C1T_Northeast'!Q16+'5C1U_AcadianaRen'!Q16+'5C1I_LAKey'!Q16+'5C1V_LafRen'!Q16+'5C1O_Impact'!Q16+'5C2_LAVCA'!Q16+'5C1H_Southwest'!Q16+'5C1G_JSClark'!Q16+'5C1Y_GEOPrep'!Q16+'5C1AI_Harmony'!Q16+'5C1AJ_Athlos'!Q16+'5C1AG_Collegiate'!Q16+'5C1M_GEOMidCity'!Q16+'5C1AK_NxtGen'!Q16+'5C1AL_RedRiver'!Q16+'5C1AM_Williams'!Q16+'5C1AN_StLandry'!Q16</f>
        <v>4491.3922650595987</v>
      </c>
      <c r="R16" s="243">
        <f>'5C1B_DArbonne'!R16+'5C1A_Madison'!R16+'5C1C_IntlHigh'!R16+'5C3_UnvView'!R16+'5C1F_LCCharter'!R16+'5C1E_LFNO'!R16+'5C1D_NOMMA'!R16+'5C1AE_NobleMinds'!R16+'5C1J_JCFAEast'!R16+'5C1Q_Advantage'!R16+'5C1AF_JCFA-Laf'!R16+'5C1W_Willow'!R16+'5C1Z_LincolnPrep'!R16+'5C1R_Iberville'!R16+'5C1N_Delta'!R16+'5C1S_LCColPrep'!R16+'5C1T_Northeast'!R16+'5C1U_AcadianaRen'!R16+'5C1I_LAKey'!R16+'5C1V_LafRen'!R16+'5C1O_Impact'!R16+'5C2_LAVCA'!R16+'5C1H_Southwest'!R16+'5C1G_JSClark'!R16+'5C1Y_GEOPrep'!R16+'5C1AI_Harmony'!R16+'5C1AJ_Athlos'!R16+'5C1AG_Collegiate'!R16+'5C1M_GEOMidCity'!R16+'5C1AK_NxtGen'!R16+'5C1AL_RedRiver'!R16+'5C1AM_Williams'!R16+'5C1AN_StLandry'!R16</f>
        <v>8289098</v>
      </c>
      <c r="S16" s="1005">
        <f>'5C3_UnvView'!S16+'5C2_LAVCA'!S16</f>
        <v>45161</v>
      </c>
      <c r="T16" s="240">
        <f>'5C1B_DArbonne'!S16+'5C1A_Madison'!S16+'5C1C_IntlHigh'!S16+'5C3_UnvView'!T16+'5C1F_LCCharter'!S16+'5C1E_LFNO'!S16+'5C1D_NOMMA'!S16+'5C1AE_NobleMinds'!S16+'5C1J_JCFAEast'!S16+'5C1Q_Advantage'!S16+'5C1AF_JCFA-Laf'!S16+'5C1W_Willow'!S16+'5C1Z_LincolnPrep'!S16+'5C1R_Iberville'!S16+'5C1N_Delta'!S16+'5C1S_LCColPrep'!S16+'5C1T_Northeast'!S16+'5C1U_AcadianaRen'!S16+'5C1I_LAKey'!S16+'5C1V_LafRen'!S16+'5C1O_Impact'!S16+'5C2_LAVCA'!T16+'5C1H_Southwest'!S16+'5C1G_JSClark'!S16+'5C1Y_GEOPrep'!S16+'5C1AI_Harmony'!S16+'5C1AJ_Athlos'!S16+'5C1AG_Collegiate'!S16+'5C1M_GEOMidCity'!S16+'5C1AK_NxtGen'!S16+'5C1AL_RedRiver'!S16+'5C1AM_Williams'!S16+'5C1AN_StLandry'!S16</f>
        <v>0</v>
      </c>
      <c r="U16" s="240">
        <f>'5C1B_DArbonne'!T16+'5C1A_Madison'!T16+'5C1C_IntlHigh'!T16+'5C3_UnvView'!U16+'5C1F_LCCharter'!T16+'5C1E_LFNO'!T16+'5C1D_NOMMA'!T16+'5C1AE_NobleMinds'!T16+'5C1J_JCFAEast'!T16+'5C1Q_Advantage'!T16+'5C1AF_JCFA-Laf'!T16+'5C1W_Willow'!T16+'5C1Z_LincolnPrep'!T16+'5C1R_Iberville'!T16+'5C1N_Delta'!T16+'5C1S_LCColPrep'!T16+'5C1T_Northeast'!T16+'5C1U_AcadianaRen'!T16+'5C1I_LAKey'!T16+'5C1V_LafRen'!T16+'5C1O_Impact'!T16+'5C2_LAVCA'!U16+'5C1H_Southwest'!T16+'5C1G_JSClark'!T16+'5C1Y_GEOPrep'!T16+'5C1AI_Harmony'!T16+'5C1AJ_Athlos'!T16+'5C1AG_Collegiate'!T16+'5C1M_GEOMidCity'!T16+'5C1AK_NxtGen'!T16+'5C1AL_RedRiver'!T16+'5C1AM_Williams'!T16+'5C1AN_StLandry'!T16</f>
        <v>0</v>
      </c>
      <c r="V16" s="244">
        <f>'5C1B_DArbonne'!U16+'5C1A_Madison'!U16+'5C1C_IntlHigh'!U16+'5C3_UnvView'!V16+'5C1F_LCCharter'!U16+'5C1E_LFNO'!U16+'5C1D_NOMMA'!U16+'5C1AE_NobleMinds'!U16+'5C1J_JCFAEast'!U16+'5C1Q_Advantage'!U16+'5C1AF_JCFA-Laf'!U16+'5C1W_Willow'!U16+'5C1Z_LincolnPrep'!U16+'5C1R_Iberville'!U16+'5C1N_Delta'!U16+'5C1S_LCColPrep'!U16+'5C1T_Northeast'!U16+'5C1U_AcadianaRen'!U16+'5C1I_LAKey'!U16+'5C1V_LafRen'!U16+'5C1O_Impact'!U16+'5C2_LAVCA'!V16+'5C1H_Southwest'!U16+'5C1G_JSClark'!U16+'5C1Y_GEOPrep'!U16+'5C1AI_Harmony'!U16+'5C1AJ_Athlos'!U16+'5C1AG_Collegiate'!U16+'5C1M_GEOMidCity'!U16+'5C1AK_NxtGen'!U16+'5C1AL_RedRiver'!U16+'5C1AM_Williams'!U16+'5C1AN_StLandry'!U16</f>
        <v>0</v>
      </c>
      <c r="W16" s="243">
        <f>'5C1B_DArbonne'!V16+'5C1A_Madison'!V16+'5C1C_IntlHigh'!V16+'5C3_UnvView'!W16+'5C1F_LCCharter'!V16+'5C1E_LFNO'!V16+'5C1D_NOMMA'!V16+'5C1AE_NobleMinds'!V16+'5C1J_JCFAEast'!V16+'5C1Q_Advantage'!V16+'5C1AF_JCFA-Laf'!V16+'5C1W_Willow'!V16+'5C1Z_LincolnPrep'!V16+'5C1R_Iberville'!V16+'5C1N_Delta'!V16+'5C1S_LCColPrep'!V16+'5C1T_Northeast'!V16+'5C1U_AcadianaRen'!V16+'5C1I_LAKey'!V16+'5C1V_LafRen'!V16+'5C1O_Impact'!V16+'5C2_LAVCA'!W16+'5C1H_Southwest'!V16+'5C1G_JSClark'!V16+'5C1Y_GEOPrep'!V16+'5C1AI_Harmony'!V16+'5C1AJ_Athlos'!V16+'5C1AG_Collegiate'!V16+'5C1M_GEOMidCity'!V16+'5C1AK_NxtGen'!V16+'5C1AL_RedRiver'!V16+'5C1AM_Williams'!V16+'5C1AN_StLandry'!V16</f>
        <v>406449</v>
      </c>
      <c r="X16" s="241">
        <f>'5C1B_DArbonne'!W16+'5C1A_Madison'!W16+'5C1C_IntlHigh'!W16+'5C3_UnvView'!X16+'5C1F_LCCharter'!W16+'5C1E_LFNO'!W16+'5C1D_NOMMA'!W16+'5C1AE_NobleMinds'!W16+'5C1J_JCFAEast'!W16+'5C1Q_Advantage'!W16+'5C1AF_JCFA-Laf'!W16+'5C1W_Willow'!W16+'5C1Z_LincolnPrep'!W16+'5C1R_Iberville'!W16+'5C1N_Delta'!W16+'5C1S_LCColPrep'!W16+'5C1T_Northeast'!W16+'5C1U_AcadianaRen'!W16+'5C1I_LAKey'!W16+'5C1V_LafRen'!W16+'5C1O_Impact'!W16+'5C2_LAVCA'!X16+'5C1H_Southwest'!W16+'5C1G_JSClark'!W16+'5C1Y_GEOPrep'!W16+'5C1AI_Harmony'!W16+'5C1AJ_Athlos'!W16+'5C1AG_Collegiate'!W16+'5C1M_GEOMidCity'!W16+'5C1AK_NxtGen'!W16+'5C1AL_RedRiver'!W16+'5C1AM_Williams'!W16+'5C1AN_StLandry'!W16</f>
        <v>-1016</v>
      </c>
      <c r="Y16" s="243">
        <f>'5C1B_DArbonne'!X16+'5C1A_Madison'!X16+'5C1C_IntlHigh'!X16+'5C3_UnvView'!Y16+'5C1F_LCCharter'!X16+'5C1E_LFNO'!X16+'5C1D_NOMMA'!X16+'5C1AE_NobleMinds'!X16+'5C1J_JCFAEast'!X16+'5C1Q_Advantage'!X16+'5C1AF_JCFA-Laf'!X16+'5C1W_Willow'!X16+'5C1Z_LincolnPrep'!X16+'5C1R_Iberville'!X16+'5C1N_Delta'!X16+'5C1S_LCColPrep'!X16+'5C1T_Northeast'!X16+'5C1U_AcadianaRen'!X16+'5C1I_LAKey'!X16+'5C1V_LafRen'!X16+'5C1O_Impact'!X16+'5C2_LAVCA'!Y16+'5C1H_Southwest'!X16+'5C1G_JSClark'!X16+'5C1Y_GEOPrep'!X16+'5C1AI_Harmony'!X16+'5C1AJ_Athlos'!X16+'5C1AG_Collegiate'!X16+'5C1M_GEOMidCity'!X16+'5C1AK_NxtGen'!X16+'5C1AL_RedRiver'!X16+'5C1AM_Williams'!X16+'5C1AN_StLandry'!X16</f>
        <v>405433</v>
      </c>
      <c r="Z16" s="240">
        <f>'5C1B_DArbonne'!Y16+'5C1A_Madison'!Y16+'5C1C_IntlHigh'!Y16+'5C3_UnvView'!Z16+'5C1F_LCCharter'!Y16+'5C1E_LFNO'!Y16+'5C1D_NOMMA'!Y16+'5C1AE_NobleMinds'!Y16+'5C1J_JCFAEast'!Y16+'5C1Q_Advantage'!Y16+'5C1AF_JCFA-Laf'!Y16+'5C1W_Willow'!Y16+'5C1Z_LincolnPrep'!Y16+'5C1R_Iberville'!Y16+'5C1N_Delta'!Y16+'5C1S_LCColPrep'!Y16+'5C1T_Northeast'!Y16+'5C1U_AcadianaRen'!Y16+'5C1I_LAKey'!Y16+'5C1V_LafRen'!Y16+'5C1O_Impact'!Y16+'5C2_LAVCA'!Z16+'5C1H_Southwest'!Y16+'5C1G_JSClark'!Y16+'5C1Y_GEOPrep'!Y16+'5C1AI_Harmony'!Y16+'5C1AJ_Athlos'!Y16+'5C1AG_Collegiate'!Y16+'5C1M_GEOMidCity'!Y16+'5C1AK_NxtGen'!Y16+'5C1AL_RedRiver'!Y16+'5C1AM_Williams'!Y16+'5C1AN_StLandry'!Y16</f>
        <v>0</v>
      </c>
      <c r="AA16" s="243">
        <f>'5C1B_DArbonne'!Z16+'5C1A_Madison'!Z16+'5C1C_IntlHigh'!Z16+'5C3_UnvView'!AA16+'5C1F_LCCharter'!Z16+'5C1E_LFNO'!Z16+'5C1D_NOMMA'!Z16+'5C1AE_NobleMinds'!Z16+'5C1J_JCFAEast'!Z16+'5C1Q_Advantage'!Z16+'5C1AF_JCFA-Laf'!Z16+'5C1W_Willow'!Z16+'5C1Z_LincolnPrep'!Z16+'5C1R_Iberville'!Z16+'5C1N_Delta'!Z16+'5C1S_LCColPrep'!Z16+'5C1T_Northeast'!Z16+'5C1U_AcadianaRen'!Z16+'5C1I_LAKey'!Z16+'5C1V_LafRen'!Z16+'5C1O_Impact'!Z16+'5C2_LAVCA'!AA16+'5C1H_Southwest'!Z16+'5C1G_JSClark'!Z16+'5C1Y_GEOPrep'!Z16+'5C1AI_Harmony'!Z16+'5C1AJ_Athlos'!Z16+'5C1AG_Collegiate'!Z16+'5C1M_GEOMidCity'!Z16+'5C1AK_NxtGen'!Z16+'5C1AL_RedRiver'!Z16+'5C1AM_Williams'!Z16+'5C1AN_StLandry'!Z16</f>
        <v>405433</v>
      </c>
      <c r="AB16" s="246">
        <f>'5C1B_DArbonne'!AA16+'5C1A_Madison'!AA16+'5C1C_IntlHigh'!AA16+'5C3_UnvView'!AB16+'5C1F_LCCharter'!AA16+'5C1E_LFNO'!AA16+'5C1D_NOMMA'!AA16+'5C1AE_NobleMinds'!AA16+'5C1J_JCFAEast'!AA16+'5C1Q_Advantage'!AA16+'5C1AF_JCFA-Laf'!AA16+'5C1W_Willow'!AA16+'5C1Z_LincolnPrep'!AA16+'5C1R_Iberville'!AA16+'5C1N_Delta'!AA16+'5C1S_LCColPrep'!AA16+'5C1T_Northeast'!AA16+'5C1U_AcadianaRen'!AA16+'5C1I_LAKey'!AA16+'5C1V_LafRen'!AA16+'5C1O_Impact'!AA16+'5C2_LAVCA'!AB16+'5C1H_Southwest'!AA16+'5C1G_JSClark'!AA16+'5C1Y_GEOPrep'!AA16+'5C1AI_Harmony'!AA16+'5C1AJ_Athlos'!AA16+'5C1AG_Collegiate'!AA16+'5C1M_GEOMidCity'!AA16+'5C1AK_NxtGen'!AA16+'5C1AL_RedRiver'!AA16+'5C1AM_Williams'!AA16+'5C1AN_StLandry'!AA16</f>
        <v>0</v>
      </c>
      <c r="AC16" s="240">
        <f>'5C1B_DArbonne'!AB16+'5C1A_Madison'!AB16+'5C1C_IntlHigh'!AB16+'5C3_UnvView'!AC16+'5C1F_LCCharter'!AB16+'5C1E_LFNO'!AB16+'5C1D_NOMMA'!AB16+'5C1AE_NobleMinds'!AB16+'5C1J_JCFAEast'!AB16+'5C1Q_Advantage'!AB16+'5C1AF_JCFA-Laf'!AB16+'5C1W_Willow'!AB16+'5C1Z_LincolnPrep'!AB16+'5C1R_Iberville'!AB16+'5C1N_Delta'!AB16+'5C1S_LCColPrep'!AB16+'5C1T_Northeast'!AB16+'5C1U_AcadianaRen'!AB16+'5C1I_LAKey'!AB16+'5C1V_LafRen'!AB16+'5C1O_Impact'!AB16+'5C2_LAVCA'!AC16+'5C1H_Southwest'!AB16+'5C1G_JSClark'!AB16+'5C1Y_GEOPrep'!AB16+'5C1AI_Harmony'!AB16+'5C1AJ_Athlos'!AB16+'5C1AG_Collegiate'!AB16+'5C1M_GEOMidCity'!AB16+'5C1AK_NxtGen'!AB16+'5C1AL_RedRiver'!AB16+'5C1AM_Williams'!AB16+'5C1AN_StLandry'!AB16</f>
        <v>405433</v>
      </c>
      <c r="AD16" s="247">
        <f>'5C1B_DArbonne'!AC16+'5C1A_Madison'!AC16+'5C1C_IntlHigh'!AC16+'5C3_UnvView'!AD16+'5C1F_LCCharter'!AC16+'5C1E_LFNO'!AC16+'5C1D_NOMMA'!AC16+'5C1AE_NobleMinds'!AC16+'5C1J_JCFAEast'!AC16+'5C1Q_Advantage'!AC16+'5C1AF_JCFA-Laf'!AC16+'5C1W_Willow'!AC16+'5C1Z_LincolnPrep'!AC16+'5C1R_Iberville'!AC16+'5C1N_Delta'!AC16+'5C1S_LCColPrep'!AC16+'5C1T_Northeast'!AC16+'5C1U_AcadianaRen'!AC16+'5C1I_LAKey'!AC16+'5C1V_LafRen'!AC16+'5C1O_Impact'!AC16+'5C2_LAVCA'!AD16+'5C1H_Southwest'!AC16+'5C1G_JSClark'!AC16+'5C1Y_GEOPrep'!AC16+'5C1AI_Harmony'!AC16+'5C1AJ_Athlos'!AC16+'5C1AG_Collegiate'!AC16+'5C1M_GEOMidCity'!AC16+'5C1AK_NxtGen'!AC16+'5C1AL_RedRiver'!AC16+'5C1AM_Williams'!AC16+'5C1AN_StLandry'!AC16</f>
        <v>33787</v>
      </c>
      <c r="AE16" s="247">
        <f>'5C1B_DArbonne'!AD16+'5C1A_Madison'!AD16+'5C1C_IntlHigh'!AD16+'5C3_UnvView'!AE16+'5C1F_LCCharter'!AD16+'5C1E_LFNO'!AD16+'5C1D_NOMMA'!AD16+'5C1AE_NobleMinds'!AD16+'5C1J_JCFAEast'!AD16+'5C1Q_Advantage'!AD16+'5C1AF_JCFA-Laf'!AD16+'5C1W_Willow'!AD16+'5C1Z_LincolnPrep'!AD16+'5C1R_Iberville'!AD16+'5C1N_Delta'!AD16+'5C1S_LCColPrep'!AD16+'5C1T_Northeast'!AD16+'5C1U_AcadianaRen'!AD16+'5C1I_LAKey'!AD16+'5C1V_LafRen'!AD16+'5C1O_Impact'!AD16+'5C2_LAVCA'!AE16+'5C1H_Southwest'!AD16+'5C1G_JSClark'!AD16+'5C1Y_GEOPrep'!AD16+'5C1AI_Harmony'!AD16+'5C1AJ_Athlos'!AD16+'5C1AG_Collegiate'!AD16+'5C1M_GEOMidCity'!AD16+'5C1AK_NxtGen'!AD16+'5C1AL_RedRiver'!AD16+'5C1AM_Williams'!AD16+'5C1AN_StLandry'!AD16</f>
        <v>405433</v>
      </c>
      <c r="AF16" s="248">
        <f>'9_Per Pupil Summary'!N15</f>
        <v>8575</v>
      </c>
      <c r="AG16" s="249">
        <f>'5C1B_DArbonne'!AF16+'5C1A_Madison'!AF16+'5C1C_IntlHigh'!AF16+'5C3_UnvView'!AG16+'5C1F_LCCharter'!AF16+'5C1E_LFNO'!AF16+'5C1D_NOMMA'!AF16+'5C1AE_NobleMinds'!AF16+'5C1J_JCFAEast'!AF16+'5C1Q_Advantage'!AF16+'5C1AF_JCFA-Laf'!AF16+'5C1W_Willow'!AF16+'5C1Z_LincolnPrep'!AF16+'5C1R_Iberville'!AF16+'5C1N_Delta'!AF16+'5C1S_LCColPrep'!AF16+'5C1T_Northeast'!AF16+'5C1U_AcadianaRen'!AF16+'5C1I_LAKey'!AF16+'5C1V_LafRen'!AF16+'5C1O_Impact'!AF16+'5C2_LAVCA'!AG16+'5C1H_Southwest'!AF16+'5C1G_JSClark'!AF16+'5C1Y_GEOPrep'!AF16+'5C1AI_Harmony'!AF16+'5C1AJ_Athlos'!AF16+'5C1AG_Collegiate'!AF16+'5C1M_GEOMidCity'!AF16+'5C1AK_NxtGen'!AF16+'5C1AL_RedRiver'!AF16+'5C1AM_Williams'!AF16+'5C1AN_StLandry'!AF16</f>
        <v>864360</v>
      </c>
      <c r="AH16" s="239">
        <f>'5C1B_DArbonne'!AG16+'5C1A_Madison'!AG16+'5C1C_IntlHigh'!AG16+'5C3_UnvView'!AH16+'5C1F_LCCharter'!AG16+'5C1E_LFNO'!AG16+'5C1D_NOMMA'!AG16+'5C1AE_NobleMinds'!AG16+'5C1J_JCFAEast'!AG16+'5C1Q_Advantage'!AG16+'5C1AF_JCFA-Laf'!AG16+'5C1W_Willow'!AG16+'5C1Z_LincolnPrep'!AG16+'5C1R_Iberville'!AG16+'5C1N_Delta'!AG16+'5C1S_LCColPrep'!AG16+'5C1T_Northeast'!AG16+'5C1U_AcadianaRen'!AG16+'5C1I_LAKey'!AG16+'5C1V_LafRen'!AG16+'5C1O_Impact'!AG16+'5C2_LAVCA'!AH16+'5C1H_Southwest'!AG16+'5C1G_JSClark'!AG16+'5C1Y_GEOPrep'!AG16+'5C1AI_Harmony'!AG16+'5C1AJ_Athlos'!AG16+'5C1AG_Collegiate'!AG16+'5C1M_GEOMidCity'!AG16+'5C1AK_NxtGen'!AG16+'5C1AL_RedRiver'!AG16+'5C1AM_Williams'!AG16+'5C1AN_StLandry'!AG16</f>
        <v>0</v>
      </c>
      <c r="AI16" s="248">
        <f>'5C1B_DArbonne'!AH16+'5C1A_Madison'!AH16+'5C1C_IntlHigh'!AH16+'5C3_UnvView'!AI16+'5C1F_LCCharter'!AH16+'5C1E_LFNO'!AH16+'5C1D_NOMMA'!AH16+'5C1AE_NobleMinds'!AH16+'5C1J_JCFAEast'!AH16+'5C1Q_Advantage'!AH16+'5C1AF_JCFA-Laf'!AH16+'5C1W_Willow'!AH16+'5C1Z_LincolnPrep'!AH16+'5C1R_Iberville'!AH16+'5C1N_Delta'!AH16+'5C1S_LCColPrep'!AH16+'5C1T_Northeast'!AH16+'5C1U_AcadianaRen'!AH16+'5C1I_LAKey'!AH16+'5C1V_LafRen'!AH16+'5C1O_Impact'!AH16+'5C2_LAVCA'!AI16+'5C1H_Southwest'!AH16+'5C1G_JSClark'!AH16+'5C1Y_GEOPrep'!AH16+'5C1AI_Harmony'!AH16+'5C1AJ_Athlos'!AH16+'5C1AG_Collegiate'!AH16+'5C1M_GEOMidCity'!AH16+'5C1AK_NxtGen'!AH16+'5C1AL_RedRiver'!AH16+'5C1AM_Williams'!AH16+'5C1AN_StLandry'!AH16</f>
        <v>0</v>
      </c>
      <c r="AJ16" s="239">
        <f>'5C1B_DArbonne'!AI16+'5C1A_Madison'!AI16+'5C1C_IntlHigh'!AI16+'5C3_UnvView'!AJ16+'5C1F_LCCharter'!AI16+'5C1E_LFNO'!AI16+'5C1D_NOMMA'!AI16+'5C1AE_NobleMinds'!AI16+'5C1J_JCFAEast'!AI16+'5C1Q_Advantage'!AI16+'5C1AF_JCFA-Laf'!AI16+'5C1W_Willow'!AI16+'5C1Z_LincolnPrep'!AI16+'5C1R_Iberville'!AI16+'5C1N_Delta'!AI16+'5C1S_LCColPrep'!AI16+'5C1T_Northeast'!AI16+'5C1U_AcadianaRen'!AI16+'5C1I_LAKey'!AI16+'5C1V_LafRen'!AI16+'5C1O_Impact'!AI16+'5C2_LAVCA'!AJ16+'5C1H_Southwest'!AI16+'5C1G_JSClark'!AI16+'5C1Y_GEOPrep'!AI16+'5C1AI_Harmony'!AI16+'5C1AJ_Athlos'!AI16+'5C1AG_Collegiate'!AI16+'5C1M_GEOMidCity'!AI16+'5C1AK_NxtGen'!AI16+'5C1AL_RedRiver'!AI16+'5C1AM_Williams'!AI16+'5C1AN_StLandry'!AI16</f>
        <v>0</v>
      </c>
      <c r="AK16" s="250">
        <f>'5C1B_DArbonne'!AJ16+'5C1A_Madison'!AJ16+'5C1C_IntlHigh'!AJ16+'5C3_UnvView'!AK16+'5C1F_LCCharter'!AJ16+'5C1E_LFNO'!AJ16+'5C1D_NOMMA'!AJ16+'5C1AE_NobleMinds'!AJ16+'5C1J_JCFAEast'!AJ16+'5C1Q_Advantage'!AJ16+'5C1AF_JCFA-Laf'!AJ16+'5C1W_Willow'!AJ16+'5C1Z_LincolnPrep'!AJ16+'5C1R_Iberville'!AJ16+'5C1N_Delta'!AJ16+'5C1S_LCColPrep'!AJ16+'5C1T_Northeast'!AJ16+'5C1U_AcadianaRen'!AJ16+'5C1I_LAKey'!AJ16+'5C1V_LafRen'!AJ16+'5C1O_Impact'!AJ16+'5C2_LAVCA'!AK16+'5C1H_Southwest'!AJ16+'5C1G_JSClark'!AJ16+'5C1Y_GEOPrep'!AJ16+'5C1AI_Harmony'!AJ16+'5C1AJ_Athlos'!AJ16+'5C1AG_Collegiate'!AJ16+'5C1M_GEOMidCity'!AJ16+'5C1AK_NxtGen'!AJ16+'5C1AL_RedRiver'!AJ16+'5C1AM_Williams'!AJ16+'5C1AN_StLandry'!AJ16</f>
        <v>0</v>
      </c>
      <c r="AL16" s="251">
        <f>'5C1B_DArbonne'!AK16+'5C1A_Madison'!AK16+'5C1C_IntlHigh'!AK16+'5C3_UnvView'!AL16+'5C1F_LCCharter'!AK16+'5C1E_LFNO'!AK16+'5C1D_NOMMA'!AK16+'5C1AE_NobleMinds'!AK16+'5C1J_JCFAEast'!AK16+'5C1Q_Advantage'!AK16+'5C1AF_JCFA-Laf'!AK16+'5C1W_Willow'!AK16+'5C1Z_LincolnPrep'!AK16+'5C1R_Iberville'!AK16+'5C1N_Delta'!AK16+'5C1S_LCColPrep'!AK16+'5C1T_Northeast'!AK16+'5C1U_AcadianaRen'!AK16+'5C1I_LAKey'!AK16+'5C1V_LafRen'!AK16+'5C1O_Impact'!AK16+'5C2_LAVCA'!AL16+'5C1H_Southwest'!AK16+'5C1G_JSClark'!AK16+'5C1Y_GEOPrep'!AK16+'5C1AI_Harmony'!AK16+'5C1AJ_Athlos'!AK16+'5C1AG_Collegiate'!AK16+'5C1M_GEOMidCity'!AK16+'5C1AK_NxtGen'!AK16+'5C1AL_RedRiver'!AK16+'5C1AM_Williams'!AK16+'5C1AN_StLandry'!AK16</f>
        <v>0</v>
      </c>
      <c r="AM16" s="249">
        <f>'5C1B_DArbonne'!AL16+'5C1A_Madison'!AL16+'5C1C_IntlHigh'!AL16+'5C3_UnvView'!AM16+'5C1F_LCCharter'!AL16+'5C1E_LFNO'!AL16+'5C1D_NOMMA'!AL16+'5C1AE_NobleMinds'!AL16+'5C1J_JCFAEast'!AL16+'5C1Q_Advantage'!AL16+'5C1AF_JCFA-Laf'!AL16+'5C1W_Willow'!AL16+'5C1Z_LincolnPrep'!AL16+'5C1R_Iberville'!AL16+'5C1N_Delta'!AL16+'5C1S_LCColPrep'!AL16+'5C1T_Northeast'!AL16+'5C1U_AcadianaRen'!AL16+'5C1I_LAKey'!AL16+'5C1V_LafRen'!AL16+'5C1O_Impact'!AL16+'5C2_LAVCA'!AM16+'5C1H_Southwest'!AL16+'5C1G_JSClark'!AL16+'5C1Y_GEOPrep'!AL16+'5C1AI_Harmony'!AL16+'5C1AJ_Athlos'!AL16+'5C1AG_Collegiate'!AL16+'5C1M_GEOMidCity'!AL16+'5C1AK_NxtGen'!AL16+'5C1AL_RedRiver'!AL16+'5C1AM_Williams'!AL16+'5C1AN_StLandry'!AL16</f>
        <v>17808560</v>
      </c>
      <c r="AN16" s="252">
        <f>'5C1B_DArbonne'!AM16+'5C1A_Madison'!AM16+'5C1C_IntlHigh'!AM16+'5C3_UnvView'!AN16+'5C1F_LCCharter'!AM16+'5C1E_LFNO'!AM16+'5C1D_NOMMA'!AM16+'5C1AE_NobleMinds'!AM16+'5C1J_JCFAEast'!AM16+'5C1Q_Advantage'!AM16+'5C1AF_JCFA-Laf'!AM16+'5C1W_Willow'!AM16+'5C1Z_LincolnPrep'!AM16+'5C1R_Iberville'!AM16+'5C1N_Delta'!AM16+'5C1S_LCColPrep'!AM16+'5C1T_Northeast'!AM16+'5C1U_AcadianaRen'!AM16+'5C1I_LAKey'!AM16+'5C1V_LafRen'!AM16+'5C1O_Impact'!AM16+'5C2_LAVCA'!AN16+'5C1H_Southwest'!AM16+'5C1G_JSClark'!AM16+'5C1Y_GEOPrep'!AM16+'5C1AI_Harmony'!AM16+'5C1AJ_Athlos'!AM16+'5C1AG_Collegiate'!AM16+'5C1M_GEOMidCity'!AM16+'5C1AK_NxtGen'!AM16+'5C1AL_RedRiver'!AM16+'5C1AM_Williams'!AM16+'5C1AN_StLandry'!AM16</f>
        <v>-2160</v>
      </c>
      <c r="AO16" s="249">
        <f>'5C1B_DArbonne'!AN16+'5C1A_Madison'!AN16+'5C1C_IntlHigh'!AN16+'5C3_UnvView'!AO16+'5C1F_LCCharter'!AN16+'5C1E_LFNO'!AN16+'5C1D_NOMMA'!AN16+'5C1AE_NobleMinds'!AN16+'5C1J_JCFAEast'!AN16+'5C1Q_Advantage'!AN16+'5C1AF_JCFA-Laf'!AN16+'5C1W_Willow'!AN16+'5C1Z_LincolnPrep'!AN16+'5C1R_Iberville'!AN16+'5C1N_Delta'!AN16+'5C1S_LCColPrep'!AN16+'5C1T_Northeast'!AN16+'5C1U_AcadianaRen'!AN16+'5C1I_LAKey'!AN16+'5C1V_LafRen'!AN16+'5C1O_Impact'!AN16+'5C2_LAVCA'!AO16+'5C1H_Southwest'!AN16+'5C1G_JSClark'!AN16+'5C1Y_GEOPrep'!AN16+'5C1AI_Harmony'!AN16+'5C1AJ_Athlos'!AN16+'5C1AG_Collegiate'!AN16+'5C1M_GEOMidCity'!AN16+'5C1AK_NxtGen'!AN16+'5C1AL_RedRiver'!AN16+'5C1AM_Williams'!AN16+'5C1AN_StLandry'!AN16</f>
        <v>862200</v>
      </c>
      <c r="AP16" s="250">
        <f>'5C1B_DArbonne'!AO16+'5C1A_Madison'!AO16+'5C1C_IntlHigh'!AO16+'5C3_UnvView'!AP16+'5C1F_LCCharter'!AO16+'5C1E_LFNO'!AO16+'5C1D_NOMMA'!AO16+'5C1AE_NobleMinds'!AO16+'5C1J_JCFAEast'!AO16+'5C1Q_Advantage'!AO16+'5C1AF_JCFA-Laf'!AO16+'5C1W_Willow'!AO16+'5C1Z_LincolnPrep'!AO16+'5C1R_Iberville'!AO16+'5C1N_Delta'!AO16+'5C1S_LCColPrep'!AO16+'5C1T_Northeast'!AO16+'5C1U_AcadianaRen'!AO16+'5C1I_LAKey'!AO16+'5C1V_LafRen'!AO16+'5C1O_Impact'!AO16+'5C2_LAVCA'!AP16+'5C1H_Southwest'!AO16+'5C1G_JSClark'!AO16+'5C1Y_GEOPrep'!AO16+'5C1AI_Harmony'!AO16+'5C1AJ_Athlos'!AO16+'5C1AG_Collegiate'!AO16+'5C1M_GEOMidCity'!AO16+'5C1AK_NxtGen'!AO16+'5C1AL_RedRiver'!AO16+'5C1AM_Williams'!AO16+'5C1AN_StLandry'!AO16</f>
        <v>-10883</v>
      </c>
      <c r="AQ16" s="249">
        <f>'5C1B_DArbonne'!AP16+'5C1A_Madison'!AP16+'5C1C_IntlHigh'!AP16+'5C3_UnvView'!AQ16+'5C1F_LCCharter'!AP16+'5C1E_LFNO'!AP16+'5C1D_NOMMA'!AP16+'5C1AE_NobleMinds'!AP16+'5C1J_JCFAEast'!AP16+'5C1Q_Advantage'!AP16+'5C1AF_JCFA-Laf'!AP16+'5C1W_Willow'!AP16+'5C1Z_LincolnPrep'!AP16+'5C1R_Iberville'!AP16+'5C1N_Delta'!AP16+'5C1S_LCColPrep'!AP16+'5C1T_Northeast'!AP16+'5C1U_AcadianaRen'!AP16+'5C1I_LAKey'!AP16+'5C1V_LafRen'!AP16+'5C1O_Impact'!AP16+'5C2_LAVCA'!AQ16+'5C1H_Southwest'!AP16+'5C1G_JSClark'!AP16+'5C1Y_GEOPrep'!AP16+'5C1AI_Harmony'!AP16+'5C1AJ_Athlos'!AP16+'5C1AG_Collegiate'!AP16+'5C1M_GEOMidCity'!AP16+'5C1AK_NxtGen'!AP16+'5C1AL_RedRiver'!AP16+'5C1AM_Williams'!AP16+'5C1AN_StLandry'!AP16</f>
        <v>862200</v>
      </c>
      <c r="AR16" s="250">
        <f>'5C1B_DArbonne'!AQ16+'5C1A_Madison'!AQ16+'5C1C_IntlHigh'!AQ16+'5C3_UnvView'!AR16+'5C1F_LCCharter'!AQ16+'5C1E_LFNO'!AQ16+'5C1D_NOMMA'!AQ16+'5C1AE_NobleMinds'!AQ16+'5C1J_JCFAEast'!AQ16+'5C1Q_Advantage'!AQ16+'5C1AF_JCFA-Laf'!AQ16+'5C1W_Willow'!AQ16+'5C1Z_LincolnPrep'!AQ16+'5C1R_Iberville'!AQ16+'5C1N_Delta'!AQ16+'5C1S_LCColPrep'!AQ16+'5C1T_Northeast'!AQ16+'5C1U_AcadianaRen'!AQ16+'5C1I_LAKey'!AQ16+'5C1V_LafRen'!AQ16+'5C1O_Impact'!AQ16+'5C2_LAVCA'!AR16+'5C1H_Southwest'!AQ16+'5C1G_JSClark'!AQ16+'5C1Y_GEOPrep'!AQ16+'5C1AI_Harmony'!AQ16+'5C1AJ_Athlos'!AQ16+'5C1AG_Collegiate'!AQ16+'5C1M_GEOMidCity'!AQ16+'5C1AK_NxtGen'!AQ16+'5C1AL_RedRiver'!AQ16+'5C1AM_Williams'!AQ16+'5C1AN_StLandry'!AQ16</f>
        <v>0</v>
      </c>
      <c r="AS16" s="250">
        <f>'5C1B_DArbonne'!AR16+'5C1A_Madison'!AR16+'5C1C_IntlHigh'!AR16+'5C3_UnvView'!AS16+'5C1F_LCCharter'!AR16+'5C1E_LFNO'!AR16+'5C1D_NOMMA'!AR16+'5C1AE_NobleMinds'!AR16+'5C1J_JCFAEast'!AR16+'5C1Q_Advantage'!AR16+'5C1AF_JCFA-Laf'!AR16+'5C1W_Willow'!AR16+'5C1Z_LincolnPrep'!AR16+'5C1R_Iberville'!AR16+'5C1N_Delta'!AR16+'5C1S_LCColPrep'!AR16+'5C1T_Northeast'!AR16+'5C1U_AcadianaRen'!AR16+'5C1I_LAKey'!AR16+'5C1V_LafRen'!AR16+'5C1O_Impact'!AR16+'5C2_LAVCA'!AS16+'5C1H_Southwest'!AR16+'5C1G_JSClark'!AR16+'5C1Y_GEOPrep'!AR16+'5C1AI_Harmony'!AR16+'5C1AJ_Athlos'!AR16+'5C1AG_Collegiate'!AR16+'5C1M_GEOMidCity'!AR16+'5C1AK_NxtGen'!AR16+'5C1AL_RedRiver'!AR16+'5C1AM_Williams'!AR16+'5C1AN_StLandry'!AR16</f>
        <v>862200</v>
      </c>
      <c r="AT16" s="249">
        <f>'5C1B_DArbonne'!AS16+'5C1A_Madison'!AS16+'5C1C_IntlHigh'!AS16+'5C3_UnvView'!AT16+'5C1F_LCCharter'!AS16+'5C1E_LFNO'!AS16+'5C1D_NOMMA'!AS16+'5C1AE_NobleMinds'!AS16+'5C1J_JCFAEast'!AS16+'5C1Q_Advantage'!AS16+'5C1AF_JCFA-Laf'!AS16+'5C1W_Willow'!AS16+'5C1Z_LincolnPrep'!AS16+'5C1R_Iberville'!AS16+'5C1N_Delta'!AS16+'5C1S_LCColPrep'!AS16+'5C1T_Northeast'!AS16+'5C1U_AcadianaRen'!AS16+'5C1I_LAKey'!AS16+'5C1V_LafRen'!AS16+'5C1O_Impact'!AS16+'5C2_LAVCA'!AT16+'5C1H_Southwest'!AS16+'5C1G_JSClark'!AS16+'5C1Y_GEOPrep'!AS16+'5C1AI_Harmony'!AS16+'5C1AJ_Athlos'!AS16+'5C1AG_Collegiate'!AS16+'5C1M_GEOMidCity'!AS16+'5C1AK_NxtGen'!AS16+'5C1AL_RedRiver'!AS16+'5C1AM_Williams'!AS16+'5C1AN_StLandry'!AS16</f>
        <v>1479430</v>
      </c>
      <c r="AU16" s="808">
        <f t="shared" si="2"/>
        <v>1267633</v>
      </c>
      <c r="AV16" s="809">
        <f t="shared" si="3"/>
        <v>1513217</v>
      </c>
      <c r="AW16" s="241">
        <f>'5C1B_DArbonne'!AV16+'5C1A_Madison'!AV16+'5C1C_IntlHigh'!AV16+'5C3_UnvView'!AW16+'5C1F_LCCharter'!AV16+'5C1E_LFNO'!AV16+'5C1D_NOMMA'!AV16+'5C1AE_NobleMinds'!AV16+'5C1J_JCFAEast'!AV16+'5C1Q_Advantage'!AV16+'5C1AF_JCFA-Laf'!AV16+'5C1W_Willow'!AV16+'5C1Z_LincolnPrep'!AV16+'5C1R_Iberville'!AV16+'5C1N_Delta'!AV16+'5C1S_LCColPrep'!AV16+'5C1T_Northeast'!AV16+'5C1U_AcadianaRen'!AV16+'5C1I_LAKey'!AV16+'5C1V_LafRen'!AV16+'5C1O_Impact'!AV16+'5C2_LAVCA'!AW16+'5C1H_Southwest'!AV16+'5C1G_JSClark'!AV16+'5C1Y_GEOPrep'!AV16+'5C1AI_Harmony'!AV16+'5C1AJ_Athlos'!AV16+'5C1AG_Collegiate'!AV16+'5C1M_GEOMidCity'!AV16+'5C1AK_NxtGen'!AV16+'5C1AL_RedRiver'!AV16+'5C1AM_Williams'!AV16+'5C1AN_StLandry'!AV16</f>
        <v>44520</v>
      </c>
      <c r="AX16" s="241"/>
      <c r="AY16" s="241">
        <f t="shared" si="4"/>
        <v>44520</v>
      </c>
    </row>
    <row r="17" spans="1:51" ht="16.149999999999999" customHeight="1" x14ac:dyDescent="0.2">
      <c r="A17" s="423">
        <v>11</v>
      </c>
      <c r="B17" s="207" t="s">
        <v>15</v>
      </c>
      <c r="C17" s="208">
        <f>'5C1B_DArbonne'!C17+'5C1A_Madison'!C17+'5C1C_IntlHigh'!C17+'5C3_UnvView'!C17+'5C1F_LCCharter'!C17+'5C1E_LFNO'!C17+'5C1D_NOMMA'!C17+'5C1AE_NobleMinds'!C17+'5C1J_JCFAEast'!C17+'5C1Q_Advantage'!C17+'5C1AF_JCFA-Laf'!C17+'5C1W_Willow'!C17+'5C1Z_LincolnPrep'!C17+'5C1R_Iberville'!C17+'5C1N_Delta'!C17+'5C1S_LCColPrep'!C17+'5C1T_Northeast'!C17+'5C1U_AcadianaRen'!C17+'5C1I_LAKey'!C17+'5C1V_LafRen'!C17+'5C1O_Impact'!C17+'5C2_LAVCA'!C17+'5C1H_Southwest'!C17+'5C1G_JSClark'!C17+'5C1Y_GEOPrep'!C17+'5C1AI_Harmony'!C17+'5C1AJ_Athlos'!C17+'5C1AG_Collegiate'!C17+'5C1M_GEOMidCity'!C17+'5C1AK_NxtGen'!C17+'5C1AL_RedRiver'!C17+'5C1AM_Williams'!C17+'5C1AN_StLandry'!C17</f>
        <v>12</v>
      </c>
      <c r="D17" s="209">
        <f>'9_Per Pupil Summary'!H16</f>
        <v>5754.5012443727528</v>
      </c>
      <c r="E17" s="210">
        <f>'5C1B_DArbonne'!E17+'5C1A_Madison'!E17+'5C1C_IntlHigh'!E17+'5C3_UnvView'!E17+'5C1F_LCCharter'!E17+'5C1E_LFNO'!E17+'5C1D_NOMMA'!E17+'5C1AE_NobleMinds'!E17+'5C1J_JCFAEast'!E17+'5C1Q_Advantage'!E17+'5C1AF_JCFA-Laf'!E17+'5C1W_Willow'!E17+'5C1Z_LincolnPrep'!E17+'5C1R_Iberville'!E17+'5C1N_Delta'!E17+'5C1S_LCColPrep'!E17+'5C1T_Northeast'!E17+'5C1U_AcadianaRen'!E17+'5C1I_LAKey'!E17+'5C1V_LafRen'!E17+'5C1O_Impact'!E17+'5C2_LAVCA'!E17+'5C1H_Southwest'!E17+'5C1G_JSClark'!E17+'5C1Y_GEOPrep'!E17+'5C1AI_Harmony'!E17+'5C1AJ_Athlos'!E17+'5C1AG_Collegiate'!E17+'5C1M_GEOMidCity'!E17+'5C1AK_NxtGen'!E17+'5C1AL_RedRiver'!E17+'5C1AM_Williams'!E17+'5C1AN_StLandry'!E17</f>
        <v>62148.613439225737</v>
      </c>
      <c r="F17" s="211">
        <f>'5C1B_DArbonne'!F17+'5C1A_Madison'!F17+'5C1C_IntlHigh'!F17+'5C3_UnvView'!F17+'5C1F_LCCharter'!F17+'5C1E_LFNO'!F17+'5C1D_NOMMA'!F17+'5C1AE_NobleMinds'!F17+'5C1J_JCFAEast'!F17+'5C1Q_Advantage'!F17+'5C1AF_JCFA-Laf'!F17+'5C1W_Willow'!F17+'5C1Z_LincolnPrep'!F17+'5C1R_Iberville'!F17+'5C1N_Delta'!F17+'5C1S_LCColPrep'!F17+'5C1T_Northeast'!F17+'5C1U_AcadianaRen'!F17+'5C1I_LAKey'!F17+'5C1V_LafRen'!F17+'5C1O_Impact'!F17+'5C2_LAVCA'!F17+'5C1H_Southwest'!F17+'5C1G_JSClark'!F17+'5C1Y_GEOPrep'!F17+'5C1AI_Harmony'!F17+'5C1AJ_Athlos'!F17+'5C1AG_Collegiate'!F17+'5C1M_GEOMidCity'!F17+'5C1AK_NxtGen'!F17+'5C1AL_RedRiver'!F17+'5C1AM_Williams'!F17+'5C1AN_StLandry'!F17</f>
        <v>7</v>
      </c>
      <c r="G17" s="209">
        <f>'9_Per Pupil Summary'!I16</f>
        <v>725.40050327020208</v>
      </c>
      <c r="H17" s="210">
        <f>'5C1B_DArbonne'!H17+'5C1A_Madison'!H17+'5C1C_IntlHigh'!H17+'5C3_UnvView'!H17+'5C1F_LCCharter'!H17+'5C1E_LFNO'!H17+'5C1D_NOMMA'!H17+'5C1AE_NobleMinds'!H17+'5C1J_JCFAEast'!H17+'5C1Q_Advantage'!H17+'5C1AF_JCFA-Laf'!H17+'5C1W_Willow'!H17+'5C1Z_LincolnPrep'!H17+'5C1R_Iberville'!H17+'5C1N_Delta'!H17+'5C1S_LCColPrep'!H17+'5C1T_Northeast'!H17+'5C1U_AcadianaRen'!H17+'5C1I_LAKey'!H17+'5C1V_LafRen'!H17+'5C1O_Impact'!H17+'5C2_LAVCA'!H17+'5C1H_Southwest'!H17+'5C1G_JSClark'!H17+'5C1Y_GEOPrep'!H17+'5C1AI_Harmony'!H17+'5C1AJ_Athlos'!H17+'5C1AG_Collegiate'!H17+'5C1M_GEOMidCity'!H17+'5C1AK_NxtGen'!H17+'5C1AL_RedRiver'!H17+'5C1AM_Williams'!H17+'5C1AN_StLandry'!H17</f>
        <v>4570.0231706022732</v>
      </c>
      <c r="I17" s="211">
        <f>'5C1B_DArbonne'!I17+'5C1A_Madison'!I17+'5C1C_IntlHigh'!I17+'5C3_UnvView'!I17+'5C1F_LCCharter'!I17+'5C1E_LFNO'!I17+'5C1D_NOMMA'!I17+'5C1AE_NobleMinds'!I17+'5C1J_JCFAEast'!I17+'5C1Q_Advantage'!I17+'5C1AF_JCFA-Laf'!I17+'5C1W_Willow'!I17+'5C1Z_LincolnPrep'!I17+'5C1R_Iberville'!I17+'5C1N_Delta'!I17+'5C1S_LCColPrep'!I17+'5C1T_Northeast'!I17+'5C1U_AcadianaRen'!I17+'5C1I_LAKey'!I17+'5C1V_LafRen'!I17+'5C1O_Impact'!I17+'5C2_LAVCA'!I17+'5C1H_Southwest'!I17+'5C1G_JSClark'!I17+'5C1Y_GEOPrep'!I17+'5C1AI_Harmony'!I17+'5C1AJ_Athlos'!I17+'5C1AG_Collegiate'!I17+'5C1M_GEOMidCity'!I17+'5C1AK_NxtGen'!I17+'5C1AL_RedRiver'!I17+'5C1AM_Williams'!I17+'5C1AN_StLandry'!I17</f>
        <v>13</v>
      </c>
      <c r="J17" s="209">
        <f>'9_Per Pupil Summary'!J16</f>
        <v>197.8365008918733</v>
      </c>
      <c r="K17" s="210">
        <f>'5C1B_DArbonne'!K17+'5C1A_Madison'!K17+'5C1C_IntlHigh'!K17+'5C3_UnvView'!K17+'5C1F_LCCharter'!K17+'5C1E_LFNO'!K17+'5C1D_NOMMA'!K17+'5C1AE_NobleMinds'!K17+'5C1J_JCFAEast'!K17+'5C1Q_Advantage'!K17+'5C1AF_JCFA-Laf'!K17+'5C1W_Willow'!K17+'5C1Z_LincolnPrep'!K17+'5C1R_Iberville'!K17+'5C1N_Delta'!K17+'5C1S_LCColPrep'!K17+'5C1T_Northeast'!K17+'5C1U_AcadianaRen'!K17+'5C1I_LAKey'!K17+'5C1V_LafRen'!K17+'5C1O_Impact'!K17+'5C2_LAVCA'!K17+'5C1H_Southwest'!K17+'5C1G_JSClark'!K17+'5C1Y_GEOPrep'!K17+'5C1AI_Harmony'!K17+'5C1AJ_Athlos'!K17+'5C1AG_Collegiate'!K17+'5C1M_GEOMidCity'!K17+'5C1AK_NxtGen'!K17+'5C1AL_RedRiver'!K17+'5C1AM_Williams'!K17+'5C1AN_StLandry'!K17</f>
        <v>2314.6870604349178</v>
      </c>
      <c r="L17" s="211">
        <f>'5C1B_DArbonne'!L17+'5C1A_Madison'!L17+'5C1C_IntlHigh'!L17+'5C3_UnvView'!L17+'5C1F_LCCharter'!L17+'5C1E_LFNO'!L17+'5C1D_NOMMA'!L17+'5C1AE_NobleMinds'!L17+'5C1J_JCFAEast'!L17+'5C1Q_Advantage'!L17+'5C1AF_JCFA-Laf'!L17+'5C1W_Willow'!L17+'5C1Z_LincolnPrep'!L17+'5C1R_Iberville'!L17+'5C1N_Delta'!L17+'5C1S_LCColPrep'!L17+'5C1T_Northeast'!L17+'5C1U_AcadianaRen'!L17+'5C1I_LAKey'!L17+'5C1V_LafRen'!L17+'5C1O_Impact'!L17+'5C2_LAVCA'!L17+'5C1H_Southwest'!L17+'5C1G_JSClark'!L17+'5C1Y_GEOPrep'!L17+'5C1AI_Harmony'!L17+'5C1AJ_Athlos'!L17+'5C1AG_Collegiate'!L17+'5C1M_GEOMidCity'!L17+'5C1AK_NxtGen'!L17+'5C1AL_RedRiver'!L17+'5C1AM_Williams'!L17+'5C1AN_StLandry'!L17</f>
        <v>2</v>
      </c>
      <c r="M17" s="209">
        <f>'9_Per Pupil Summary'!K16</f>
        <v>4945.9125222968323</v>
      </c>
      <c r="N17" s="210">
        <f>'5C1B_DArbonne'!N17+'5C1A_Madison'!N17+'5C1C_IntlHigh'!N17+'5C3_UnvView'!N17+'5C1F_LCCharter'!N17+'5C1E_LFNO'!N17+'5C1D_NOMMA'!N17+'5C1AE_NobleMinds'!N17+'5C1J_JCFAEast'!N17+'5C1Q_Advantage'!N17+'5C1AF_JCFA-Laf'!N17+'5C1W_Willow'!N17+'5C1Z_LincolnPrep'!N17+'5C1R_Iberville'!N17+'5C1N_Delta'!N17+'5C1S_LCColPrep'!N17+'5C1T_Northeast'!N17+'5C1U_AcadianaRen'!N17+'5C1I_LAKey'!N17+'5C1V_LafRen'!N17+'5C1O_Impact'!N17+'5C2_LAVCA'!N17+'5C1H_Southwest'!N17+'5C1G_JSClark'!N17+'5C1Y_GEOPrep'!N17+'5C1AI_Harmony'!N17+'5C1AJ_Athlos'!N17+'5C1AG_Collegiate'!N17+'5C1M_GEOMidCity'!N17+'5C1AK_NxtGen'!N17+'5C1AL_RedRiver'!N17+'5C1AM_Williams'!N17+'5C1AN_StLandry'!N17</f>
        <v>8902.6425401342985</v>
      </c>
      <c r="O17" s="211">
        <f>'5C1B_DArbonne'!O17+'5C1A_Madison'!O17+'5C1C_IntlHigh'!O17+'5C3_UnvView'!O17+'5C1F_LCCharter'!O17+'5C1E_LFNO'!O17+'5C1D_NOMMA'!O17+'5C1AE_NobleMinds'!O17+'5C1J_JCFAEast'!O17+'5C1Q_Advantage'!O17+'5C1AF_JCFA-Laf'!O17+'5C1W_Willow'!O17+'5C1Z_LincolnPrep'!O17+'5C1R_Iberville'!O17+'5C1N_Delta'!O17+'5C1S_LCColPrep'!O17+'5C1T_Northeast'!O17+'5C1U_AcadianaRen'!O17+'5C1I_LAKey'!O17+'5C1V_LafRen'!O17+'5C1O_Impact'!O17+'5C2_LAVCA'!O17+'5C1H_Southwest'!O17+'5C1G_JSClark'!O17+'5C1Y_GEOPrep'!O17+'5C1AI_Harmony'!O17+'5C1AJ_Athlos'!O17+'5C1AG_Collegiate'!O17+'5C1M_GEOMidCity'!O17+'5C1AK_NxtGen'!O17+'5C1AL_RedRiver'!O17+'5C1AM_Williams'!O17+'5C1AN_StLandry'!O17</f>
        <v>1</v>
      </c>
      <c r="P17" s="209">
        <f>'9_Per Pupil Summary'!L16</f>
        <v>1978.3650089187329</v>
      </c>
      <c r="Q17" s="210">
        <f>'5C1B_DArbonne'!Q17+'5C1A_Madison'!Q17+'5C1C_IntlHigh'!Q17+'5C3_UnvView'!Q17+'5C1F_LCCharter'!Q17+'5C1E_LFNO'!Q17+'5C1D_NOMMA'!Q17+'5C1AE_NobleMinds'!Q17+'5C1J_JCFAEast'!Q17+'5C1Q_Advantage'!Q17+'5C1AF_JCFA-Laf'!Q17+'5C1W_Willow'!Q17+'5C1Z_LincolnPrep'!Q17+'5C1R_Iberville'!Q17+'5C1N_Delta'!Q17+'5C1S_LCColPrep'!Q17+'5C1T_Northeast'!Q17+'5C1U_AcadianaRen'!Q17+'5C1I_LAKey'!Q17+'5C1V_LafRen'!Q17+'5C1O_Impact'!Q17+'5C2_LAVCA'!Q17+'5C1H_Southwest'!Q17+'5C1G_JSClark'!Q17+'5C1Y_GEOPrep'!Q17+'5C1AI_Harmony'!Q17+'5C1AJ_Athlos'!Q17+'5C1AG_Collegiate'!Q17+'5C1M_GEOMidCity'!Q17+'5C1AK_NxtGen'!Q17+'5C1AL_RedRiver'!Q17+'5C1AM_Williams'!Q17+'5C1AN_StLandry'!Q17</f>
        <v>1780.5285080268595</v>
      </c>
      <c r="R17" s="212">
        <f>'5C1B_DArbonne'!R17+'5C1A_Madison'!R17+'5C1C_IntlHigh'!R17+'5C3_UnvView'!R17+'5C1F_LCCharter'!R17+'5C1E_LFNO'!R17+'5C1D_NOMMA'!R17+'5C1AE_NobleMinds'!R17+'5C1J_JCFAEast'!R17+'5C1Q_Advantage'!R17+'5C1AF_JCFA-Laf'!R17+'5C1W_Willow'!R17+'5C1Z_LincolnPrep'!R17+'5C1R_Iberville'!R17+'5C1N_Delta'!R17+'5C1S_LCColPrep'!R17+'5C1T_Northeast'!R17+'5C1U_AcadianaRen'!R17+'5C1I_LAKey'!R17+'5C1V_LafRen'!R17+'5C1O_Impact'!R17+'5C2_LAVCA'!R17+'5C1H_Southwest'!R17+'5C1G_JSClark'!R17+'5C1Y_GEOPrep'!R17+'5C1AI_Harmony'!R17+'5C1AJ_Athlos'!R17+'5C1AG_Collegiate'!R17+'5C1M_GEOMidCity'!R17+'5C1AK_NxtGen'!R17+'5C1AL_RedRiver'!R17+'5C1AM_Williams'!R17+'5C1AN_StLandry'!R17</f>
        <v>79716</v>
      </c>
      <c r="S17" s="1110">
        <f>'5C3_UnvView'!S17+'5C2_LAVCA'!S17</f>
        <v>8857</v>
      </c>
      <c r="T17" s="209">
        <f>'5C1B_DArbonne'!S17+'5C1A_Madison'!S17+'5C1C_IntlHigh'!S17+'5C3_UnvView'!T17+'5C1F_LCCharter'!S17+'5C1E_LFNO'!S17+'5C1D_NOMMA'!S17+'5C1AE_NobleMinds'!S17+'5C1J_JCFAEast'!S17+'5C1Q_Advantage'!S17+'5C1AF_JCFA-Laf'!S17+'5C1W_Willow'!S17+'5C1Z_LincolnPrep'!S17+'5C1R_Iberville'!S17+'5C1N_Delta'!S17+'5C1S_LCColPrep'!S17+'5C1T_Northeast'!S17+'5C1U_AcadianaRen'!S17+'5C1I_LAKey'!S17+'5C1V_LafRen'!S17+'5C1O_Impact'!S17+'5C2_LAVCA'!T17+'5C1H_Southwest'!S17+'5C1G_JSClark'!S17+'5C1Y_GEOPrep'!S17+'5C1AI_Harmony'!S17+'5C1AJ_Athlos'!S17+'5C1AG_Collegiate'!S17+'5C1M_GEOMidCity'!S17+'5C1AK_NxtGen'!S17+'5C1AL_RedRiver'!S17+'5C1AM_Williams'!S17+'5C1AN_StLandry'!S17</f>
        <v>0</v>
      </c>
      <c r="U17" s="209">
        <f>'5C1B_DArbonne'!T17+'5C1A_Madison'!T17+'5C1C_IntlHigh'!T17+'5C3_UnvView'!U17+'5C1F_LCCharter'!T17+'5C1E_LFNO'!T17+'5C1D_NOMMA'!T17+'5C1AE_NobleMinds'!T17+'5C1J_JCFAEast'!T17+'5C1Q_Advantage'!T17+'5C1AF_JCFA-Laf'!T17+'5C1W_Willow'!T17+'5C1Z_LincolnPrep'!T17+'5C1R_Iberville'!T17+'5C1N_Delta'!T17+'5C1S_LCColPrep'!T17+'5C1T_Northeast'!T17+'5C1U_AcadianaRen'!T17+'5C1I_LAKey'!T17+'5C1V_LafRen'!T17+'5C1O_Impact'!T17+'5C2_LAVCA'!U17+'5C1H_Southwest'!T17+'5C1G_JSClark'!T17+'5C1Y_GEOPrep'!T17+'5C1AI_Harmony'!T17+'5C1AJ_Athlos'!T17+'5C1AG_Collegiate'!T17+'5C1M_GEOMidCity'!T17+'5C1AK_NxtGen'!T17+'5C1AL_RedRiver'!T17+'5C1AM_Williams'!T17+'5C1AN_StLandry'!T17</f>
        <v>0</v>
      </c>
      <c r="V17" s="213">
        <f>'5C1B_DArbonne'!U17+'5C1A_Madison'!U17+'5C1C_IntlHigh'!U17+'5C3_UnvView'!V17+'5C1F_LCCharter'!U17+'5C1E_LFNO'!U17+'5C1D_NOMMA'!U17+'5C1AE_NobleMinds'!U17+'5C1J_JCFAEast'!U17+'5C1Q_Advantage'!U17+'5C1AF_JCFA-Laf'!U17+'5C1W_Willow'!U17+'5C1Z_LincolnPrep'!U17+'5C1R_Iberville'!U17+'5C1N_Delta'!U17+'5C1S_LCColPrep'!U17+'5C1T_Northeast'!U17+'5C1U_AcadianaRen'!U17+'5C1I_LAKey'!U17+'5C1V_LafRen'!U17+'5C1O_Impact'!U17+'5C2_LAVCA'!V17+'5C1H_Southwest'!U17+'5C1G_JSClark'!U17+'5C1Y_GEOPrep'!U17+'5C1AI_Harmony'!U17+'5C1AJ_Athlos'!U17+'5C1AG_Collegiate'!U17+'5C1M_GEOMidCity'!U17+'5C1AK_NxtGen'!U17+'5C1AL_RedRiver'!U17+'5C1AM_Williams'!U17+'5C1AN_StLandry'!U17</f>
        <v>0</v>
      </c>
      <c r="W17" s="212">
        <f>'5C1B_DArbonne'!V17+'5C1A_Madison'!V17+'5C1C_IntlHigh'!V17+'5C3_UnvView'!W17+'5C1F_LCCharter'!V17+'5C1E_LFNO'!V17+'5C1D_NOMMA'!V17+'5C1AE_NobleMinds'!V17+'5C1J_JCFAEast'!V17+'5C1Q_Advantage'!V17+'5C1AF_JCFA-Laf'!V17+'5C1W_Willow'!V17+'5C1Z_LincolnPrep'!V17+'5C1R_Iberville'!V17+'5C1N_Delta'!V17+'5C1S_LCColPrep'!V17+'5C1T_Northeast'!V17+'5C1U_AcadianaRen'!V17+'5C1I_LAKey'!V17+'5C1V_LafRen'!V17+'5C1O_Impact'!V17+'5C2_LAVCA'!W17+'5C1H_Southwest'!V17+'5C1G_JSClark'!V17+'5C1Y_GEOPrep'!V17+'5C1AI_Harmony'!V17+'5C1AJ_Athlos'!V17+'5C1AG_Collegiate'!V17+'5C1M_GEOMidCity'!V17+'5C1AK_NxtGen'!V17+'5C1AL_RedRiver'!V17+'5C1AM_Williams'!V17+'5C1AN_StLandry'!V17</f>
        <v>79716</v>
      </c>
      <c r="X17" s="210">
        <f>'5C1B_DArbonne'!W17+'5C1A_Madison'!W17+'5C1C_IntlHigh'!W17+'5C3_UnvView'!X17+'5C1F_LCCharter'!W17+'5C1E_LFNO'!W17+'5C1D_NOMMA'!W17+'5C1AE_NobleMinds'!W17+'5C1J_JCFAEast'!W17+'5C1Q_Advantage'!W17+'5C1AF_JCFA-Laf'!W17+'5C1W_Willow'!W17+'5C1Z_LincolnPrep'!W17+'5C1R_Iberville'!W17+'5C1N_Delta'!W17+'5C1S_LCColPrep'!W17+'5C1T_Northeast'!W17+'5C1U_AcadianaRen'!W17+'5C1I_LAKey'!W17+'5C1V_LafRen'!W17+'5C1O_Impact'!W17+'5C2_LAVCA'!X17+'5C1H_Southwest'!W17+'5C1G_JSClark'!W17+'5C1Y_GEOPrep'!W17+'5C1AI_Harmony'!W17+'5C1AJ_Athlos'!W17+'5C1AG_Collegiate'!W17+'5C1M_GEOMidCity'!W17+'5C1AK_NxtGen'!W17+'5C1AL_RedRiver'!W17+'5C1AM_Williams'!W17+'5C1AN_StLandry'!W17</f>
        <v>-199</v>
      </c>
      <c r="Y17" s="212">
        <f>'5C1B_DArbonne'!X17+'5C1A_Madison'!X17+'5C1C_IntlHigh'!X17+'5C3_UnvView'!Y17+'5C1F_LCCharter'!X17+'5C1E_LFNO'!X17+'5C1D_NOMMA'!X17+'5C1AE_NobleMinds'!X17+'5C1J_JCFAEast'!X17+'5C1Q_Advantage'!X17+'5C1AF_JCFA-Laf'!X17+'5C1W_Willow'!X17+'5C1Z_LincolnPrep'!X17+'5C1R_Iberville'!X17+'5C1N_Delta'!X17+'5C1S_LCColPrep'!X17+'5C1T_Northeast'!X17+'5C1U_AcadianaRen'!X17+'5C1I_LAKey'!X17+'5C1V_LafRen'!X17+'5C1O_Impact'!X17+'5C2_LAVCA'!Y17+'5C1H_Southwest'!X17+'5C1G_JSClark'!X17+'5C1Y_GEOPrep'!X17+'5C1AI_Harmony'!X17+'5C1AJ_Athlos'!X17+'5C1AG_Collegiate'!X17+'5C1M_GEOMidCity'!X17+'5C1AK_NxtGen'!X17+'5C1AL_RedRiver'!X17+'5C1AM_Williams'!X17+'5C1AN_StLandry'!X17</f>
        <v>79517</v>
      </c>
      <c r="Z17" s="209">
        <f>'5C1B_DArbonne'!Y17+'5C1A_Madison'!Y17+'5C1C_IntlHigh'!Y17+'5C3_UnvView'!Z17+'5C1F_LCCharter'!Y17+'5C1E_LFNO'!Y17+'5C1D_NOMMA'!Y17+'5C1AE_NobleMinds'!Y17+'5C1J_JCFAEast'!Y17+'5C1Q_Advantage'!Y17+'5C1AF_JCFA-Laf'!Y17+'5C1W_Willow'!Y17+'5C1Z_LincolnPrep'!Y17+'5C1R_Iberville'!Y17+'5C1N_Delta'!Y17+'5C1S_LCColPrep'!Y17+'5C1T_Northeast'!Y17+'5C1U_AcadianaRen'!Y17+'5C1I_LAKey'!Y17+'5C1V_LafRen'!Y17+'5C1O_Impact'!Y17+'5C2_LAVCA'!Z17+'5C1H_Southwest'!Y17+'5C1G_JSClark'!Y17+'5C1Y_GEOPrep'!Y17+'5C1AI_Harmony'!Y17+'5C1AJ_Athlos'!Y17+'5C1AG_Collegiate'!Y17+'5C1M_GEOMidCity'!Y17+'5C1AK_NxtGen'!Y17+'5C1AL_RedRiver'!Y17+'5C1AM_Williams'!Y17+'5C1AN_StLandry'!Y17</f>
        <v>0</v>
      </c>
      <c r="AA17" s="212">
        <f>'5C1B_DArbonne'!Z17+'5C1A_Madison'!Z17+'5C1C_IntlHigh'!Z17+'5C3_UnvView'!AA17+'5C1F_LCCharter'!Z17+'5C1E_LFNO'!Z17+'5C1D_NOMMA'!Z17+'5C1AE_NobleMinds'!Z17+'5C1J_JCFAEast'!Z17+'5C1Q_Advantage'!Z17+'5C1AF_JCFA-Laf'!Z17+'5C1W_Willow'!Z17+'5C1Z_LincolnPrep'!Z17+'5C1R_Iberville'!Z17+'5C1N_Delta'!Z17+'5C1S_LCColPrep'!Z17+'5C1T_Northeast'!Z17+'5C1U_AcadianaRen'!Z17+'5C1I_LAKey'!Z17+'5C1V_LafRen'!Z17+'5C1O_Impact'!Z17+'5C2_LAVCA'!AA17+'5C1H_Southwest'!Z17+'5C1G_JSClark'!Z17+'5C1Y_GEOPrep'!Z17+'5C1AI_Harmony'!Z17+'5C1AJ_Athlos'!Z17+'5C1AG_Collegiate'!Z17+'5C1M_GEOMidCity'!Z17+'5C1AK_NxtGen'!Z17+'5C1AL_RedRiver'!Z17+'5C1AM_Williams'!Z17+'5C1AN_StLandry'!Z17</f>
        <v>79517</v>
      </c>
      <c r="AB17" s="209">
        <f>'5C1B_DArbonne'!AA17+'5C1A_Madison'!AA17+'5C1C_IntlHigh'!AA17+'5C3_UnvView'!AB17+'5C1F_LCCharter'!AA17+'5C1E_LFNO'!AA17+'5C1D_NOMMA'!AA17+'5C1AE_NobleMinds'!AA17+'5C1J_JCFAEast'!AA17+'5C1Q_Advantage'!AA17+'5C1AF_JCFA-Laf'!AA17+'5C1W_Willow'!AA17+'5C1Z_LincolnPrep'!AA17+'5C1R_Iberville'!AA17+'5C1N_Delta'!AA17+'5C1S_LCColPrep'!AA17+'5C1T_Northeast'!AA17+'5C1U_AcadianaRen'!AA17+'5C1I_LAKey'!AA17+'5C1V_LafRen'!AA17+'5C1O_Impact'!AA17+'5C2_LAVCA'!AB17+'5C1H_Southwest'!AA17+'5C1G_JSClark'!AA17+'5C1Y_GEOPrep'!AA17+'5C1AI_Harmony'!AA17+'5C1AJ_Athlos'!AA17+'5C1AG_Collegiate'!AA17+'5C1M_GEOMidCity'!AA17+'5C1AK_NxtGen'!AA17+'5C1AL_RedRiver'!AA17+'5C1AM_Williams'!AA17+'5C1AN_StLandry'!AA17</f>
        <v>0</v>
      </c>
      <c r="AC17" s="209">
        <f>'5C1B_DArbonne'!AB17+'5C1A_Madison'!AB17+'5C1C_IntlHigh'!AB17+'5C3_UnvView'!AC17+'5C1F_LCCharter'!AB17+'5C1E_LFNO'!AB17+'5C1D_NOMMA'!AB17+'5C1AE_NobleMinds'!AB17+'5C1J_JCFAEast'!AB17+'5C1Q_Advantage'!AB17+'5C1AF_JCFA-Laf'!AB17+'5C1W_Willow'!AB17+'5C1Z_LincolnPrep'!AB17+'5C1R_Iberville'!AB17+'5C1N_Delta'!AB17+'5C1S_LCColPrep'!AB17+'5C1T_Northeast'!AB17+'5C1U_AcadianaRen'!AB17+'5C1I_LAKey'!AB17+'5C1V_LafRen'!AB17+'5C1O_Impact'!AB17+'5C2_LAVCA'!AC17+'5C1H_Southwest'!AB17+'5C1G_JSClark'!AB17+'5C1Y_GEOPrep'!AB17+'5C1AI_Harmony'!AB17+'5C1AJ_Athlos'!AB17+'5C1AG_Collegiate'!AB17+'5C1M_GEOMidCity'!AB17+'5C1AK_NxtGen'!AB17+'5C1AL_RedRiver'!AB17+'5C1AM_Williams'!AB17+'5C1AN_StLandry'!AB17</f>
        <v>79517</v>
      </c>
      <c r="AD17" s="212">
        <f>'5C1B_DArbonne'!AC17+'5C1A_Madison'!AC17+'5C1C_IntlHigh'!AC17+'5C3_UnvView'!AD17+'5C1F_LCCharter'!AC17+'5C1E_LFNO'!AC17+'5C1D_NOMMA'!AC17+'5C1AE_NobleMinds'!AC17+'5C1J_JCFAEast'!AC17+'5C1Q_Advantage'!AC17+'5C1AF_JCFA-Laf'!AC17+'5C1W_Willow'!AC17+'5C1Z_LincolnPrep'!AC17+'5C1R_Iberville'!AC17+'5C1N_Delta'!AC17+'5C1S_LCColPrep'!AC17+'5C1T_Northeast'!AC17+'5C1U_AcadianaRen'!AC17+'5C1I_LAKey'!AC17+'5C1V_LafRen'!AC17+'5C1O_Impact'!AC17+'5C2_LAVCA'!AD17+'5C1H_Southwest'!AC17+'5C1G_JSClark'!AC17+'5C1Y_GEOPrep'!AC17+'5C1AI_Harmony'!AC17+'5C1AJ_Athlos'!AC17+'5C1AG_Collegiate'!AC17+'5C1M_GEOMidCity'!AC17+'5C1AK_NxtGen'!AC17+'5C1AL_RedRiver'!AC17+'5C1AM_Williams'!AC17+'5C1AN_StLandry'!AC17</f>
        <v>6626</v>
      </c>
      <c r="AE17" s="214">
        <f>'5C1B_DArbonne'!AD17+'5C1A_Madison'!AD17+'5C1C_IntlHigh'!AD17+'5C3_UnvView'!AE17+'5C1F_LCCharter'!AD17+'5C1E_LFNO'!AD17+'5C1D_NOMMA'!AD17+'5C1AE_NobleMinds'!AD17+'5C1J_JCFAEast'!AD17+'5C1Q_Advantage'!AD17+'5C1AF_JCFA-Laf'!AD17+'5C1W_Willow'!AD17+'5C1Z_LincolnPrep'!AD17+'5C1R_Iberville'!AD17+'5C1N_Delta'!AD17+'5C1S_LCColPrep'!AD17+'5C1T_Northeast'!AD17+'5C1U_AcadianaRen'!AD17+'5C1I_LAKey'!AD17+'5C1V_LafRen'!AD17+'5C1O_Impact'!AD17+'5C2_LAVCA'!AE17+'5C1H_Southwest'!AD17+'5C1G_JSClark'!AD17+'5C1Y_GEOPrep'!AD17+'5C1AI_Harmony'!AD17+'5C1AJ_Athlos'!AD17+'5C1AG_Collegiate'!AD17+'5C1M_GEOMidCity'!AD17+'5C1AK_NxtGen'!AD17+'5C1AL_RedRiver'!AD17+'5C1AM_Williams'!AD17+'5C1AN_StLandry'!AD17</f>
        <v>79517</v>
      </c>
      <c r="AF17" s="215">
        <f>'9_Per Pupil Summary'!N16</f>
        <v>4241</v>
      </c>
      <c r="AG17" s="216">
        <f>'5C1B_DArbonne'!AF17+'5C1A_Madison'!AF17+'5C1C_IntlHigh'!AF17+'5C3_UnvView'!AG17+'5C1F_LCCharter'!AF17+'5C1E_LFNO'!AF17+'5C1D_NOMMA'!AF17+'5C1AE_NobleMinds'!AF17+'5C1J_JCFAEast'!AF17+'5C1Q_Advantage'!AF17+'5C1AF_JCFA-Laf'!AF17+'5C1W_Willow'!AF17+'5C1Z_LincolnPrep'!AF17+'5C1R_Iberville'!AF17+'5C1N_Delta'!AF17+'5C1S_LCColPrep'!AF17+'5C1T_Northeast'!AF17+'5C1U_AcadianaRen'!AF17+'5C1I_LAKey'!AF17+'5C1V_LafRen'!AF17+'5C1O_Impact'!AF17+'5C2_LAVCA'!AG17+'5C1H_Southwest'!AF17+'5C1G_JSClark'!AF17+'5C1Y_GEOPrep'!AF17+'5C1AI_Harmony'!AF17+'5C1AJ_Athlos'!AF17+'5C1AG_Collegiate'!AF17+'5C1M_GEOMidCity'!AF17+'5C1AK_NxtGen'!AF17+'5C1AL_RedRiver'!AF17+'5C1AM_Williams'!AF17+'5C1AN_StLandry'!AF17</f>
        <v>45803</v>
      </c>
      <c r="AH17" s="208">
        <f>'5C1B_DArbonne'!AG17+'5C1A_Madison'!AG17+'5C1C_IntlHigh'!AG17+'5C3_UnvView'!AH17+'5C1F_LCCharter'!AG17+'5C1E_LFNO'!AG17+'5C1D_NOMMA'!AG17+'5C1AE_NobleMinds'!AG17+'5C1J_JCFAEast'!AG17+'5C1Q_Advantage'!AG17+'5C1AF_JCFA-Laf'!AG17+'5C1W_Willow'!AG17+'5C1Z_LincolnPrep'!AG17+'5C1R_Iberville'!AG17+'5C1N_Delta'!AG17+'5C1S_LCColPrep'!AG17+'5C1T_Northeast'!AG17+'5C1U_AcadianaRen'!AG17+'5C1I_LAKey'!AG17+'5C1V_LafRen'!AG17+'5C1O_Impact'!AG17+'5C2_LAVCA'!AH17+'5C1H_Southwest'!AG17+'5C1G_JSClark'!AG17+'5C1Y_GEOPrep'!AG17+'5C1AI_Harmony'!AG17+'5C1AJ_Athlos'!AG17+'5C1AG_Collegiate'!AG17+'5C1M_GEOMidCity'!AG17+'5C1AK_NxtGen'!AG17+'5C1AL_RedRiver'!AG17+'5C1AM_Williams'!AG17+'5C1AN_StLandry'!AG17</f>
        <v>0</v>
      </c>
      <c r="AI17" s="215">
        <f>'5C1B_DArbonne'!AH17+'5C1A_Madison'!AH17+'5C1C_IntlHigh'!AH17+'5C3_UnvView'!AI17+'5C1F_LCCharter'!AH17+'5C1E_LFNO'!AH17+'5C1D_NOMMA'!AH17+'5C1AE_NobleMinds'!AH17+'5C1J_JCFAEast'!AH17+'5C1Q_Advantage'!AH17+'5C1AF_JCFA-Laf'!AH17+'5C1W_Willow'!AH17+'5C1Z_LincolnPrep'!AH17+'5C1R_Iberville'!AH17+'5C1N_Delta'!AH17+'5C1S_LCColPrep'!AH17+'5C1T_Northeast'!AH17+'5C1U_AcadianaRen'!AH17+'5C1I_LAKey'!AH17+'5C1V_LafRen'!AH17+'5C1O_Impact'!AH17+'5C2_LAVCA'!AI17+'5C1H_Southwest'!AH17+'5C1G_JSClark'!AH17+'5C1Y_GEOPrep'!AH17+'5C1AI_Harmony'!AH17+'5C1AJ_Athlos'!AH17+'5C1AG_Collegiate'!AH17+'5C1M_GEOMidCity'!AH17+'5C1AK_NxtGen'!AH17+'5C1AL_RedRiver'!AH17+'5C1AM_Williams'!AH17+'5C1AN_StLandry'!AH17</f>
        <v>0</v>
      </c>
      <c r="AJ17" s="208">
        <f>'5C1B_DArbonne'!AI17+'5C1A_Madison'!AI17+'5C1C_IntlHigh'!AI17+'5C3_UnvView'!AJ17+'5C1F_LCCharter'!AI17+'5C1E_LFNO'!AI17+'5C1D_NOMMA'!AI17+'5C1AE_NobleMinds'!AI17+'5C1J_JCFAEast'!AI17+'5C1Q_Advantage'!AI17+'5C1AF_JCFA-Laf'!AI17+'5C1W_Willow'!AI17+'5C1Z_LincolnPrep'!AI17+'5C1R_Iberville'!AI17+'5C1N_Delta'!AI17+'5C1S_LCColPrep'!AI17+'5C1T_Northeast'!AI17+'5C1U_AcadianaRen'!AI17+'5C1I_LAKey'!AI17+'5C1V_LafRen'!AI17+'5C1O_Impact'!AI17+'5C2_LAVCA'!AJ17+'5C1H_Southwest'!AI17+'5C1G_JSClark'!AI17+'5C1Y_GEOPrep'!AI17+'5C1AI_Harmony'!AI17+'5C1AJ_Athlos'!AI17+'5C1AG_Collegiate'!AI17+'5C1M_GEOMidCity'!AI17+'5C1AK_NxtGen'!AI17+'5C1AL_RedRiver'!AI17+'5C1AM_Williams'!AI17+'5C1AN_StLandry'!AI17</f>
        <v>0</v>
      </c>
      <c r="AK17" s="217">
        <f>'5C1B_DArbonne'!AJ17+'5C1A_Madison'!AJ17+'5C1C_IntlHigh'!AJ17+'5C3_UnvView'!AK17+'5C1F_LCCharter'!AJ17+'5C1E_LFNO'!AJ17+'5C1D_NOMMA'!AJ17+'5C1AE_NobleMinds'!AJ17+'5C1J_JCFAEast'!AJ17+'5C1Q_Advantage'!AJ17+'5C1AF_JCFA-Laf'!AJ17+'5C1W_Willow'!AJ17+'5C1Z_LincolnPrep'!AJ17+'5C1R_Iberville'!AJ17+'5C1N_Delta'!AJ17+'5C1S_LCColPrep'!AJ17+'5C1T_Northeast'!AJ17+'5C1U_AcadianaRen'!AJ17+'5C1I_LAKey'!AJ17+'5C1V_LafRen'!AJ17+'5C1O_Impact'!AJ17+'5C2_LAVCA'!AK17+'5C1H_Southwest'!AJ17+'5C1G_JSClark'!AJ17+'5C1Y_GEOPrep'!AJ17+'5C1AI_Harmony'!AJ17+'5C1AJ_Athlos'!AJ17+'5C1AG_Collegiate'!AJ17+'5C1M_GEOMidCity'!AJ17+'5C1AK_NxtGen'!AJ17+'5C1AL_RedRiver'!AJ17+'5C1AM_Williams'!AJ17+'5C1AN_StLandry'!AJ17</f>
        <v>0</v>
      </c>
      <c r="AL17" s="218">
        <f>'5C1B_DArbonne'!AK17+'5C1A_Madison'!AK17+'5C1C_IntlHigh'!AK17+'5C3_UnvView'!AL17+'5C1F_LCCharter'!AK17+'5C1E_LFNO'!AK17+'5C1D_NOMMA'!AK17+'5C1AE_NobleMinds'!AK17+'5C1J_JCFAEast'!AK17+'5C1Q_Advantage'!AK17+'5C1AF_JCFA-Laf'!AK17+'5C1W_Willow'!AK17+'5C1Z_LincolnPrep'!AK17+'5C1R_Iberville'!AK17+'5C1N_Delta'!AK17+'5C1S_LCColPrep'!AK17+'5C1T_Northeast'!AK17+'5C1U_AcadianaRen'!AK17+'5C1I_LAKey'!AK17+'5C1V_LafRen'!AK17+'5C1O_Impact'!AK17+'5C2_LAVCA'!AL17+'5C1H_Southwest'!AK17+'5C1G_JSClark'!AK17+'5C1Y_GEOPrep'!AK17+'5C1AI_Harmony'!AK17+'5C1AJ_Athlos'!AK17+'5C1AG_Collegiate'!AK17+'5C1M_GEOMidCity'!AK17+'5C1AK_NxtGen'!AK17+'5C1AL_RedRiver'!AK17+'5C1AM_Williams'!AK17+'5C1AN_StLandry'!AK17</f>
        <v>0</v>
      </c>
      <c r="AM17" s="216">
        <f>'5C1B_DArbonne'!AL17+'5C1A_Madison'!AL17+'5C1C_IntlHigh'!AL17+'5C3_UnvView'!AM17+'5C1F_LCCharter'!AL17+'5C1E_LFNO'!AL17+'5C1D_NOMMA'!AL17+'5C1AE_NobleMinds'!AL17+'5C1J_JCFAEast'!AL17+'5C1Q_Advantage'!AL17+'5C1AF_JCFA-Laf'!AL17+'5C1W_Willow'!AL17+'5C1Z_LincolnPrep'!AL17+'5C1R_Iberville'!AL17+'5C1N_Delta'!AL17+'5C1S_LCColPrep'!AL17+'5C1T_Northeast'!AL17+'5C1U_AcadianaRen'!AL17+'5C1I_LAKey'!AL17+'5C1V_LafRen'!AL17+'5C1O_Impact'!AL17+'5C2_LAVCA'!AM17+'5C1H_Southwest'!AL17+'5C1G_JSClark'!AL17+'5C1Y_GEOPrep'!AL17+'5C1AI_Harmony'!AL17+'5C1AJ_Athlos'!AL17+'5C1AG_Collegiate'!AL17+'5C1M_GEOMidCity'!AL17+'5C1AK_NxtGen'!AL17+'5C1AL_RedRiver'!AL17+'5C1AM_Williams'!AL17+'5C1AN_StLandry'!AL17</f>
        <v>45803</v>
      </c>
      <c r="AN17" s="219">
        <f>'5C1B_DArbonne'!AM17+'5C1A_Madison'!AM17+'5C1C_IntlHigh'!AM17+'5C3_UnvView'!AN17+'5C1F_LCCharter'!AM17+'5C1E_LFNO'!AM17+'5C1D_NOMMA'!AM17+'5C1AE_NobleMinds'!AM17+'5C1J_JCFAEast'!AM17+'5C1Q_Advantage'!AM17+'5C1AF_JCFA-Laf'!AM17+'5C1W_Willow'!AM17+'5C1Z_LincolnPrep'!AM17+'5C1R_Iberville'!AM17+'5C1N_Delta'!AM17+'5C1S_LCColPrep'!AM17+'5C1T_Northeast'!AM17+'5C1U_AcadianaRen'!AM17+'5C1I_LAKey'!AM17+'5C1V_LafRen'!AM17+'5C1O_Impact'!AM17+'5C2_LAVCA'!AN17+'5C1H_Southwest'!AM17+'5C1G_JSClark'!AM17+'5C1Y_GEOPrep'!AM17+'5C1AI_Harmony'!AM17+'5C1AJ_Athlos'!AM17+'5C1AG_Collegiate'!AM17+'5C1M_GEOMidCity'!AM17+'5C1AK_NxtGen'!AM17+'5C1AL_RedRiver'!AM17+'5C1AM_Williams'!AM17+'5C1AN_StLandry'!AM17</f>
        <v>-115</v>
      </c>
      <c r="AO17" s="216">
        <f>'5C1B_DArbonne'!AN17+'5C1A_Madison'!AN17+'5C1C_IntlHigh'!AN17+'5C3_UnvView'!AO17+'5C1F_LCCharter'!AN17+'5C1E_LFNO'!AN17+'5C1D_NOMMA'!AN17+'5C1AE_NobleMinds'!AN17+'5C1J_JCFAEast'!AN17+'5C1Q_Advantage'!AN17+'5C1AF_JCFA-Laf'!AN17+'5C1W_Willow'!AN17+'5C1Z_LincolnPrep'!AN17+'5C1R_Iberville'!AN17+'5C1N_Delta'!AN17+'5C1S_LCColPrep'!AN17+'5C1T_Northeast'!AN17+'5C1U_AcadianaRen'!AN17+'5C1I_LAKey'!AN17+'5C1V_LafRen'!AN17+'5C1O_Impact'!AN17+'5C2_LAVCA'!AO17+'5C1H_Southwest'!AN17+'5C1G_JSClark'!AN17+'5C1Y_GEOPrep'!AN17+'5C1AI_Harmony'!AN17+'5C1AJ_Athlos'!AN17+'5C1AG_Collegiate'!AN17+'5C1M_GEOMidCity'!AN17+'5C1AK_NxtGen'!AN17+'5C1AL_RedRiver'!AN17+'5C1AM_Williams'!AN17+'5C1AN_StLandry'!AN17</f>
        <v>45688</v>
      </c>
      <c r="AP17" s="217">
        <f>'5C1B_DArbonne'!AO17+'5C1A_Madison'!AO17+'5C1C_IntlHigh'!AO17+'5C3_UnvView'!AP17+'5C1F_LCCharter'!AO17+'5C1E_LFNO'!AO17+'5C1D_NOMMA'!AO17+'5C1AE_NobleMinds'!AO17+'5C1J_JCFAEast'!AO17+'5C1Q_Advantage'!AO17+'5C1AF_JCFA-Laf'!AO17+'5C1W_Willow'!AO17+'5C1Z_LincolnPrep'!AO17+'5C1R_Iberville'!AO17+'5C1N_Delta'!AO17+'5C1S_LCColPrep'!AO17+'5C1T_Northeast'!AO17+'5C1U_AcadianaRen'!AO17+'5C1I_LAKey'!AO17+'5C1V_LafRen'!AO17+'5C1O_Impact'!AO17+'5C2_LAVCA'!AP17+'5C1H_Southwest'!AO17+'5C1G_JSClark'!AO17+'5C1Y_GEOPrep'!AO17+'5C1AI_Harmony'!AO17+'5C1AJ_Athlos'!AO17+'5C1AG_Collegiate'!AO17+'5C1M_GEOMidCity'!AO17+'5C1AK_NxtGen'!AO17+'5C1AL_RedRiver'!AO17+'5C1AM_Williams'!AO17+'5C1AN_StLandry'!AO17</f>
        <v>0</v>
      </c>
      <c r="AQ17" s="216">
        <f>'5C1B_DArbonne'!AP17+'5C1A_Madison'!AP17+'5C1C_IntlHigh'!AP17+'5C3_UnvView'!AQ17+'5C1F_LCCharter'!AP17+'5C1E_LFNO'!AP17+'5C1D_NOMMA'!AP17+'5C1AE_NobleMinds'!AP17+'5C1J_JCFAEast'!AP17+'5C1Q_Advantage'!AP17+'5C1AF_JCFA-Laf'!AP17+'5C1W_Willow'!AP17+'5C1Z_LincolnPrep'!AP17+'5C1R_Iberville'!AP17+'5C1N_Delta'!AP17+'5C1S_LCColPrep'!AP17+'5C1T_Northeast'!AP17+'5C1U_AcadianaRen'!AP17+'5C1I_LAKey'!AP17+'5C1V_LafRen'!AP17+'5C1O_Impact'!AP17+'5C2_LAVCA'!AQ17+'5C1H_Southwest'!AP17+'5C1G_JSClark'!AP17+'5C1Y_GEOPrep'!AP17+'5C1AI_Harmony'!AP17+'5C1AJ_Athlos'!AP17+'5C1AG_Collegiate'!AP17+'5C1M_GEOMidCity'!AP17+'5C1AK_NxtGen'!AP17+'5C1AL_RedRiver'!AP17+'5C1AM_Williams'!AP17+'5C1AN_StLandry'!AP17</f>
        <v>45688</v>
      </c>
      <c r="AR17" s="217">
        <f>'5C1B_DArbonne'!AQ17+'5C1A_Madison'!AQ17+'5C1C_IntlHigh'!AQ17+'5C3_UnvView'!AR17+'5C1F_LCCharter'!AQ17+'5C1E_LFNO'!AQ17+'5C1D_NOMMA'!AQ17+'5C1AE_NobleMinds'!AQ17+'5C1J_JCFAEast'!AQ17+'5C1Q_Advantage'!AQ17+'5C1AF_JCFA-Laf'!AQ17+'5C1W_Willow'!AQ17+'5C1Z_LincolnPrep'!AQ17+'5C1R_Iberville'!AQ17+'5C1N_Delta'!AQ17+'5C1S_LCColPrep'!AQ17+'5C1T_Northeast'!AQ17+'5C1U_AcadianaRen'!AQ17+'5C1I_LAKey'!AQ17+'5C1V_LafRen'!AQ17+'5C1O_Impact'!AQ17+'5C2_LAVCA'!AR17+'5C1H_Southwest'!AQ17+'5C1G_JSClark'!AQ17+'5C1Y_GEOPrep'!AQ17+'5C1AI_Harmony'!AQ17+'5C1AJ_Athlos'!AQ17+'5C1AG_Collegiate'!AQ17+'5C1M_GEOMidCity'!AQ17+'5C1AK_NxtGen'!AQ17+'5C1AL_RedRiver'!AQ17+'5C1AM_Williams'!AQ17+'5C1AN_StLandry'!AQ17</f>
        <v>0</v>
      </c>
      <c r="AS17" s="217">
        <f>'5C1B_DArbonne'!AR17+'5C1A_Madison'!AR17+'5C1C_IntlHigh'!AR17+'5C3_UnvView'!AS17+'5C1F_LCCharter'!AR17+'5C1E_LFNO'!AR17+'5C1D_NOMMA'!AR17+'5C1AE_NobleMinds'!AR17+'5C1J_JCFAEast'!AR17+'5C1Q_Advantage'!AR17+'5C1AF_JCFA-Laf'!AR17+'5C1W_Willow'!AR17+'5C1Z_LincolnPrep'!AR17+'5C1R_Iberville'!AR17+'5C1N_Delta'!AR17+'5C1S_LCColPrep'!AR17+'5C1T_Northeast'!AR17+'5C1U_AcadianaRen'!AR17+'5C1I_LAKey'!AR17+'5C1V_LafRen'!AR17+'5C1O_Impact'!AR17+'5C2_LAVCA'!AS17+'5C1H_Southwest'!AR17+'5C1G_JSClark'!AR17+'5C1Y_GEOPrep'!AR17+'5C1AI_Harmony'!AR17+'5C1AJ_Athlos'!AR17+'5C1AG_Collegiate'!AR17+'5C1M_GEOMidCity'!AR17+'5C1AK_NxtGen'!AR17+'5C1AL_RedRiver'!AR17+'5C1AM_Williams'!AR17+'5C1AN_StLandry'!AR17</f>
        <v>45688</v>
      </c>
      <c r="AT17" s="216">
        <f>'5C1B_DArbonne'!AS17+'5C1A_Madison'!AS17+'5C1C_IntlHigh'!AS17+'5C3_UnvView'!AT17+'5C1F_LCCharter'!AS17+'5C1E_LFNO'!AS17+'5C1D_NOMMA'!AS17+'5C1AE_NobleMinds'!AS17+'5C1J_JCFAEast'!AS17+'5C1Q_Advantage'!AS17+'5C1AF_JCFA-Laf'!AS17+'5C1W_Willow'!AS17+'5C1Z_LincolnPrep'!AS17+'5C1R_Iberville'!AS17+'5C1N_Delta'!AS17+'5C1S_LCColPrep'!AS17+'5C1T_Northeast'!AS17+'5C1U_AcadianaRen'!AS17+'5C1I_LAKey'!AS17+'5C1V_LafRen'!AS17+'5C1O_Impact'!AS17+'5C2_LAVCA'!AT17+'5C1H_Southwest'!AS17+'5C1G_JSClark'!AS17+'5C1Y_GEOPrep'!AS17+'5C1AI_Harmony'!AS17+'5C1AJ_Athlos'!AS17+'5C1AG_Collegiate'!AS17+'5C1M_GEOMidCity'!AS17+'5C1AK_NxtGen'!AS17+'5C1AL_RedRiver'!AS17+'5C1AM_Williams'!AS17+'5C1AN_StLandry'!AS17</f>
        <v>3807</v>
      </c>
      <c r="AU17" s="804">
        <f t="shared" si="2"/>
        <v>125205</v>
      </c>
      <c r="AV17" s="805">
        <f t="shared" si="3"/>
        <v>10433</v>
      </c>
      <c r="AW17" s="210">
        <f>'5C1B_DArbonne'!AV17+'5C1A_Madison'!AV17+'5C1C_IntlHigh'!AV17+'5C3_UnvView'!AW17+'5C1F_LCCharter'!AV17+'5C1E_LFNO'!AV17+'5C1D_NOMMA'!AV17+'5C1AE_NobleMinds'!AV17+'5C1J_JCFAEast'!AV17+'5C1Q_Advantage'!AV17+'5C1AF_JCFA-Laf'!AV17+'5C1W_Willow'!AV17+'5C1Z_LincolnPrep'!AV17+'5C1R_Iberville'!AV17+'5C1N_Delta'!AV17+'5C1S_LCColPrep'!AV17+'5C1T_Northeast'!AV17+'5C1U_AcadianaRen'!AV17+'5C1I_LAKey'!AV17+'5C1V_LafRen'!AV17+'5C1O_Impact'!AV17+'5C2_LAVCA'!AW17+'5C1H_Southwest'!AV17+'5C1G_JSClark'!AV17+'5C1Y_GEOPrep'!AV17+'5C1AI_Harmony'!AV17+'5C1AJ_Athlos'!AV17+'5C1AG_Collegiate'!AV17+'5C1M_GEOMidCity'!AV17+'5C1AK_NxtGen'!AV17+'5C1AL_RedRiver'!AV17+'5C1AM_Williams'!AV17+'5C1AN_StLandry'!AV17</f>
        <v>115</v>
      </c>
      <c r="AX17" s="210"/>
      <c r="AY17" s="210">
        <f t="shared" si="4"/>
        <v>115</v>
      </c>
    </row>
    <row r="18" spans="1:51" ht="16.149999999999999" customHeight="1" x14ac:dyDescent="0.2">
      <c r="A18" s="424">
        <v>12</v>
      </c>
      <c r="B18" s="224" t="s">
        <v>16</v>
      </c>
      <c r="C18" s="225">
        <f>'5C1B_DArbonne'!C18+'5C1A_Madison'!C18+'5C1C_IntlHigh'!C18+'5C3_UnvView'!C18+'5C1F_LCCharter'!C18+'5C1E_LFNO'!C18+'5C1D_NOMMA'!C18+'5C1AE_NobleMinds'!C18+'5C1J_JCFAEast'!C18+'5C1Q_Advantage'!C18+'5C1AF_JCFA-Laf'!C18+'5C1W_Willow'!C18+'5C1Z_LincolnPrep'!C18+'5C1R_Iberville'!C18+'5C1N_Delta'!C18+'5C1S_LCColPrep'!C18+'5C1T_Northeast'!C18+'5C1U_AcadianaRen'!C18+'5C1I_LAKey'!C18+'5C1V_LafRen'!C18+'5C1O_Impact'!C18+'5C2_LAVCA'!C18+'5C1H_Southwest'!C18+'5C1G_JSClark'!C18+'5C1Y_GEOPrep'!C18+'5C1AI_Harmony'!C18+'5C1AJ_Athlos'!C18+'5C1AG_Collegiate'!C18+'5C1M_GEOMidCity'!C18+'5C1AK_NxtGen'!C18+'5C1AL_RedRiver'!C18+'5C1AM_Williams'!C18+'5C1AN_StLandry'!C18</f>
        <v>4</v>
      </c>
      <c r="D18" s="226">
        <f>'9_Per Pupil Summary'!H17</f>
        <v>2239.7361126378437</v>
      </c>
      <c r="E18" s="227">
        <f>'5C1B_DArbonne'!E18+'5C1A_Madison'!E18+'5C1C_IntlHigh'!E18+'5C3_UnvView'!E18+'5C1F_LCCharter'!E18+'5C1E_LFNO'!E18+'5C1D_NOMMA'!E18+'5C1AE_NobleMinds'!E18+'5C1J_JCFAEast'!E18+'5C1Q_Advantage'!E18+'5C1AF_JCFA-Laf'!E18+'5C1W_Willow'!E18+'5C1Z_LincolnPrep'!E18+'5C1R_Iberville'!E18+'5C1N_Delta'!E18+'5C1S_LCColPrep'!E18+'5C1T_Northeast'!E18+'5C1U_AcadianaRen'!E18+'5C1I_LAKey'!E18+'5C1V_LafRen'!E18+'5C1O_Impact'!E18+'5C2_LAVCA'!E18+'5C1H_Southwest'!E18+'5C1G_JSClark'!E18+'5C1Y_GEOPrep'!E18+'5C1AI_Harmony'!E18+'5C1AJ_Athlos'!E18+'5C1AG_Collegiate'!E18+'5C1M_GEOMidCity'!E18+'5C1AK_NxtGen'!E18+'5C1AL_RedRiver'!E18+'5C1AM_Williams'!E18+'5C1AN_StLandry'!E18</f>
        <v>8063.0500054962376</v>
      </c>
      <c r="F18" s="228">
        <f>'5C1B_DArbonne'!F18+'5C1A_Madison'!F18+'5C1C_IntlHigh'!F18+'5C3_UnvView'!F18+'5C1F_LCCharter'!F18+'5C1E_LFNO'!F18+'5C1D_NOMMA'!F18+'5C1AE_NobleMinds'!F18+'5C1J_JCFAEast'!F18+'5C1Q_Advantage'!F18+'5C1AF_JCFA-Laf'!F18+'5C1W_Willow'!F18+'5C1Z_LincolnPrep'!F18+'5C1R_Iberville'!F18+'5C1N_Delta'!F18+'5C1S_LCColPrep'!F18+'5C1T_Northeast'!F18+'5C1U_AcadianaRen'!F18+'5C1I_LAKey'!F18+'5C1V_LafRen'!F18+'5C1O_Impact'!F18+'5C2_LAVCA'!F18+'5C1H_Southwest'!F18+'5C1G_JSClark'!F18+'5C1Y_GEOPrep'!F18+'5C1AI_Harmony'!F18+'5C1AJ_Athlos'!F18+'5C1AG_Collegiate'!F18+'5C1M_GEOMidCity'!F18+'5C1AK_NxtGen'!F18+'5C1AL_RedRiver'!F18+'5C1AM_Williams'!F18+'5C1AN_StLandry'!F18</f>
        <v>4</v>
      </c>
      <c r="G18" s="226">
        <f>'9_Per Pupil Summary'!I17</f>
        <v>220.82498094268715</v>
      </c>
      <c r="H18" s="227">
        <f>'5C1B_DArbonne'!H18+'5C1A_Madison'!H18+'5C1C_IntlHigh'!H18+'5C3_UnvView'!H18+'5C1F_LCCharter'!H18+'5C1E_LFNO'!H18+'5C1D_NOMMA'!H18+'5C1AE_NobleMinds'!H18+'5C1J_JCFAEast'!H18+'5C1Q_Advantage'!H18+'5C1AF_JCFA-Laf'!H18+'5C1W_Willow'!H18+'5C1Z_LincolnPrep'!H18+'5C1R_Iberville'!H18+'5C1N_Delta'!H18+'5C1S_LCColPrep'!H18+'5C1T_Northeast'!H18+'5C1U_AcadianaRen'!H18+'5C1I_LAKey'!H18+'5C1V_LafRen'!H18+'5C1O_Impact'!H18+'5C2_LAVCA'!H18+'5C1H_Southwest'!H18+'5C1G_JSClark'!H18+'5C1Y_GEOPrep'!H18+'5C1AI_Harmony'!H18+'5C1AJ_Athlos'!H18+'5C1AG_Collegiate'!H18+'5C1M_GEOMidCity'!H18+'5C1AK_NxtGen'!H18+'5C1AL_RedRiver'!H18+'5C1AM_Williams'!H18+'5C1AN_StLandry'!H18</f>
        <v>794.96993139367373</v>
      </c>
      <c r="I18" s="228">
        <f>'5C1B_DArbonne'!I18+'5C1A_Madison'!I18+'5C1C_IntlHigh'!I18+'5C3_UnvView'!I18+'5C1F_LCCharter'!I18+'5C1E_LFNO'!I18+'5C1D_NOMMA'!I18+'5C1AE_NobleMinds'!I18+'5C1J_JCFAEast'!I18+'5C1Q_Advantage'!I18+'5C1AF_JCFA-Laf'!I18+'5C1W_Willow'!I18+'5C1Z_LincolnPrep'!I18+'5C1R_Iberville'!I18+'5C1N_Delta'!I18+'5C1S_LCColPrep'!I18+'5C1T_Northeast'!I18+'5C1U_AcadianaRen'!I18+'5C1I_LAKey'!I18+'5C1V_LafRen'!I18+'5C1O_Impact'!I18+'5C2_LAVCA'!I18+'5C1H_Southwest'!I18+'5C1G_JSClark'!I18+'5C1Y_GEOPrep'!I18+'5C1AI_Harmony'!I18+'5C1AJ_Athlos'!I18+'5C1AG_Collegiate'!I18+'5C1M_GEOMidCity'!I18+'5C1AK_NxtGen'!I18+'5C1AL_RedRiver'!I18+'5C1AM_Williams'!I18+'5C1AN_StLandry'!I18</f>
        <v>0</v>
      </c>
      <c r="J18" s="226">
        <f>'9_Per Pupil Summary'!J17</f>
        <v>60.224994802551052</v>
      </c>
      <c r="K18" s="227">
        <f>'5C1B_DArbonne'!K18+'5C1A_Madison'!K18+'5C1C_IntlHigh'!K18+'5C3_UnvView'!K18+'5C1F_LCCharter'!K18+'5C1E_LFNO'!K18+'5C1D_NOMMA'!K18+'5C1AE_NobleMinds'!K18+'5C1J_JCFAEast'!K18+'5C1Q_Advantage'!K18+'5C1AF_JCFA-Laf'!K18+'5C1W_Willow'!K18+'5C1Z_LincolnPrep'!K18+'5C1R_Iberville'!K18+'5C1N_Delta'!K18+'5C1S_LCColPrep'!K18+'5C1T_Northeast'!K18+'5C1U_AcadianaRen'!K18+'5C1I_LAKey'!K18+'5C1V_LafRen'!K18+'5C1O_Impact'!K18+'5C2_LAVCA'!K18+'5C1H_Southwest'!K18+'5C1G_JSClark'!K18+'5C1Y_GEOPrep'!K18+'5C1AI_Harmony'!K18+'5C1AJ_Athlos'!K18+'5C1AG_Collegiate'!K18+'5C1M_GEOMidCity'!K18+'5C1AK_NxtGen'!K18+'5C1AL_RedRiver'!K18+'5C1AM_Williams'!K18+'5C1AN_StLandry'!K18</f>
        <v>0</v>
      </c>
      <c r="L18" s="228">
        <f>'5C1B_DArbonne'!L18+'5C1A_Madison'!L18+'5C1C_IntlHigh'!L18+'5C3_UnvView'!L18+'5C1F_LCCharter'!L18+'5C1E_LFNO'!L18+'5C1D_NOMMA'!L18+'5C1AE_NobleMinds'!L18+'5C1J_JCFAEast'!L18+'5C1Q_Advantage'!L18+'5C1AF_JCFA-Laf'!L18+'5C1W_Willow'!L18+'5C1Z_LincolnPrep'!L18+'5C1R_Iberville'!L18+'5C1N_Delta'!L18+'5C1S_LCColPrep'!L18+'5C1T_Northeast'!L18+'5C1U_AcadianaRen'!L18+'5C1I_LAKey'!L18+'5C1V_LafRen'!L18+'5C1O_Impact'!L18+'5C2_LAVCA'!L18+'5C1H_Southwest'!L18+'5C1G_JSClark'!L18+'5C1Y_GEOPrep'!L18+'5C1AI_Harmony'!L18+'5C1AJ_Athlos'!L18+'5C1AG_Collegiate'!L18+'5C1M_GEOMidCity'!L18+'5C1AK_NxtGen'!L18+'5C1AL_RedRiver'!L18+'5C1AM_Williams'!L18+'5C1AN_StLandry'!L18</f>
        <v>0</v>
      </c>
      <c r="M18" s="226">
        <f>'9_Per Pupil Summary'!K17</f>
        <v>1505.6248700637761</v>
      </c>
      <c r="N18" s="227">
        <f>'5C1B_DArbonne'!N18+'5C1A_Madison'!N18+'5C1C_IntlHigh'!N18+'5C3_UnvView'!N18+'5C1F_LCCharter'!N18+'5C1E_LFNO'!N18+'5C1D_NOMMA'!N18+'5C1AE_NobleMinds'!N18+'5C1J_JCFAEast'!N18+'5C1Q_Advantage'!N18+'5C1AF_JCFA-Laf'!N18+'5C1W_Willow'!N18+'5C1Z_LincolnPrep'!N18+'5C1R_Iberville'!N18+'5C1N_Delta'!N18+'5C1S_LCColPrep'!N18+'5C1T_Northeast'!N18+'5C1U_AcadianaRen'!N18+'5C1I_LAKey'!N18+'5C1V_LafRen'!N18+'5C1O_Impact'!N18+'5C2_LAVCA'!N18+'5C1H_Southwest'!N18+'5C1G_JSClark'!N18+'5C1Y_GEOPrep'!N18+'5C1AI_Harmony'!N18+'5C1AJ_Athlos'!N18+'5C1AG_Collegiate'!N18+'5C1M_GEOMidCity'!N18+'5C1AK_NxtGen'!N18+'5C1AL_RedRiver'!N18+'5C1AM_Williams'!N18+'5C1AN_StLandry'!N18</f>
        <v>0</v>
      </c>
      <c r="O18" s="228">
        <f>'5C1B_DArbonne'!O18+'5C1A_Madison'!O18+'5C1C_IntlHigh'!O18+'5C3_UnvView'!O18+'5C1F_LCCharter'!O18+'5C1E_LFNO'!O18+'5C1D_NOMMA'!O18+'5C1AE_NobleMinds'!O18+'5C1J_JCFAEast'!O18+'5C1Q_Advantage'!O18+'5C1AF_JCFA-Laf'!O18+'5C1W_Willow'!O18+'5C1Z_LincolnPrep'!O18+'5C1R_Iberville'!O18+'5C1N_Delta'!O18+'5C1S_LCColPrep'!O18+'5C1T_Northeast'!O18+'5C1U_AcadianaRen'!O18+'5C1I_LAKey'!O18+'5C1V_LafRen'!O18+'5C1O_Impact'!O18+'5C2_LAVCA'!O18+'5C1H_Southwest'!O18+'5C1G_JSClark'!O18+'5C1Y_GEOPrep'!O18+'5C1AI_Harmony'!O18+'5C1AJ_Athlos'!O18+'5C1AG_Collegiate'!O18+'5C1M_GEOMidCity'!O18+'5C1AK_NxtGen'!O18+'5C1AL_RedRiver'!O18+'5C1AM_Williams'!O18+'5C1AN_StLandry'!O18</f>
        <v>0</v>
      </c>
      <c r="P18" s="226">
        <f>'9_Per Pupil Summary'!L17</f>
        <v>602.24994802551055</v>
      </c>
      <c r="Q18" s="227">
        <f>'5C1B_DArbonne'!Q18+'5C1A_Madison'!Q18+'5C1C_IntlHigh'!Q18+'5C3_UnvView'!Q18+'5C1F_LCCharter'!Q18+'5C1E_LFNO'!Q18+'5C1D_NOMMA'!Q18+'5C1AE_NobleMinds'!Q18+'5C1J_JCFAEast'!Q18+'5C1Q_Advantage'!Q18+'5C1AF_JCFA-Laf'!Q18+'5C1W_Willow'!Q18+'5C1Z_LincolnPrep'!Q18+'5C1R_Iberville'!Q18+'5C1N_Delta'!Q18+'5C1S_LCColPrep'!Q18+'5C1T_Northeast'!Q18+'5C1U_AcadianaRen'!Q18+'5C1I_LAKey'!Q18+'5C1V_LafRen'!Q18+'5C1O_Impact'!Q18+'5C2_LAVCA'!Q18+'5C1H_Southwest'!Q18+'5C1G_JSClark'!Q18+'5C1Y_GEOPrep'!Q18+'5C1AI_Harmony'!Q18+'5C1AJ_Athlos'!Q18+'5C1AG_Collegiate'!Q18+'5C1M_GEOMidCity'!Q18+'5C1AK_NxtGen'!Q18+'5C1AL_RedRiver'!Q18+'5C1AM_Williams'!Q18+'5C1AN_StLandry'!Q18</f>
        <v>0</v>
      </c>
      <c r="R18" s="229">
        <f>'5C1B_DArbonne'!R18+'5C1A_Madison'!R18+'5C1C_IntlHigh'!R18+'5C3_UnvView'!R18+'5C1F_LCCharter'!R18+'5C1E_LFNO'!R18+'5C1D_NOMMA'!R18+'5C1AE_NobleMinds'!R18+'5C1J_JCFAEast'!R18+'5C1Q_Advantage'!R18+'5C1AF_JCFA-Laf'!R18+'5C1W_Willow'!R18+'5C1Z_LincolnPrep'!R18+'5C1R_Iberville'!R18+'5C1N_Delta'!R18+'5C1S_LCColPrep'!R18+'5C1T_Northeast'!R18+'5C1U_AcadianaRen'!R18+'5C1I_LAKey'!R18+'5C1V_LafRen'!R18+'5C1O_Impact'!R18+'5C2_LAVCA'!R18+'5C1H_Southwest'!R18+'5C1G_JSClark'!R18+'5C1Y_GEOPrep'!R18+'5C1AI_Harmony'!R18+'5C1AJ_Athlos'!R18+'5C1AG_Collegiate'!R18+'5C1M_GEOMidCity'!R18+'5C1AK_NxtGen'!R18+'5C1AL_RedRiver'!R18+'5C1AM_Williams'!R18+'5C1AN_StLandry'!R18</f>
        <v>20206</v>
      </c>
      <c r="S18" s="889">
        <f>'5C3_UnvView'!S18+'5C2_LAVCA'!S18</f>
        <v>984</v>
      </c>
      <c r="T18" s="226">
        <f>'5C1B_DArbonne'!S18+'5C1A_Madison'!S18+'5C1C_IntlHigh'!S18+'5C3_UnvView'!T18+'5C1F_LCCharter'!S18+'5C1E_LFNO'!S18+'5C1D_NOMMA'!S18+'5C1AE_NobleMinds'!S18+'5C1J_JCFAEast'!S18+'5C1Q_Advantage'!S18+'5C1AF_JCFA-Laf'!S18+'5C1W_Willow'!S18+'5C1Z_LincolnPrep'!S18+'5C1R_Iberville'!S18+'5C1N_Delta'!S18+'5C1S_LCColPrep'!S18+'5C1T_Northeast'!S18+'5C1U_AcadianaRen'!S18+'5C1I_LAKey'!S18+'5C1V_LafRen'!S18+'5C1O_Impact'!S18+'5C2_LAVCA'!T18+'5C1H_Southwest'!S18+'5C1G_JSClark'!S18+'5C1Y_GEOPrep'!S18+'5C1AI_Harmony'!S18+'5C1AJ_Athlos'!S18+'5C1AG_Collegiate'!S18+'5C1M_GEOMidCity'!S18+'5C1AK_NxtGen'!S18+'5C1AL_RedRiver'!S18+'5C1AM_Williams'!S18+'5C1AN_StLandry'!S18</f>
        <v>0</v>
      </c>
      <c r="U18" s="226">
        <f>'5C1B_DArbonne'!T18+'5C1A_Madison'!T18+'5C1C_IntlHigh'!T18+'5C3_UnvView'!U18+'5C1F_LCCharter'!T18+'5C1E_LFNO'!T18+'5C1D_NOMMA'!T18+'5C1AE_NobleMinds'!T18+'5C1J_JCFAEast'!T18+'5C1Q_Advantage'!T18+'5C1AF_JCFA-Laf'!T18+'5C1W_Willow'!T18+'5C1Z_LincolnPrep'!T18+'5C1R_Iberville'!T18+'5C1N_Delta'!T18+'5C1S_LCColPrep'!T18+'5C1T_Northeast'!T18+'5C1U_AcadianaRen'!T18+'5C1I_LAKey'!T18+'5C1V_LafRen'!T18+'5C1O_Impact'!T18+'5C2_LAVCA'!U18+'5C1H_Southwest'!T18+'5C1G_JSClark'!T18+'5C1Y_GEOPrep'!T18+'5C1AI_Harmony'!T18+'5C1AJ_Athlos'!T18+'5C1AG_Collegiate'!T18+'5C1M_GEOMidCity'!T18+'5C1AK_NxtGen'!T18+'5C1AL_RedRiver'!T18+'5C1AM_Williams'!T18+'5C1AN_StLandry'!T18</f>
        <v>0</v>
      </c>
      <c r="V18" s="230">
        <f>'5C1B_DArbonne'!U18+'5C1A_Madison'!U18+'5C1C_IntlHigh'!U18+'5C3_UnvView'!V18+'5C1F_LCCharter'!U18+'5C1E_LFNO'!U18+'5C1D_NOMMA'!U18+'5C1AE_NobleMinds'!U18+'5C1J_JCFAEast'!U18+'5C1Q_Advantage'!U18+'5C1AF_JCFA-Laf'!U18+'5C1W_Willow'!U18+'5C1Z_LincolnPrep'!U18+'5C1R_Iberville'!U18+'5C1N_Delta'!U18+'5C1S_LCColPrep'!U18+'5C1T_Northeast'!U18+'5C1U_AcadianaRen'!U18+'5C1I_LAKey'!U18+'5C1V_LafRen'!U18+'5C1O_Impact'!U18+'5C2_LAVCA'!V18+'5C1H_Southwest'!U18+'5C1G_JSClark'!U18+'5C1Y_GEOPrep'!U18+'5C1AI_Harmony'!U18+'5C1AJ_Athlos'!U18+'5C1AG_Collegiate'!U18+'5C1M_GEOMidCity'!U18+'5C1AK_NxtGen'!U18+'5C1AL_RedRiver'!U18+'5C1AM_Williams'!U18+'5C1AN_StLandry'!U18</f>
        <v>0</v>
      </c>
      <c r="W18" s="229">
        <f>'5C1B_DArbonne'!V18+'5C1A_Madison'!V18+'5C1C_IntlHigh'!V18+'5C3_UnvView'!W18+'5C1F_LCCharter'!V18+'5C1E_LFNO'!V18+'5C1D_NOMMA'!V18+'5C1AE_NobleMinds'!V18+'5C1J_JCFAEast'!V18+'5C1Q_Advantage'!V18+'5C1AF_JCFA-Laf'!V18+'5C1W_Willow'!V18+'5C1Z_LincolnPrep'!V18+'5C1R_Iberville'!V18+'5C1N_Delta'!V18+'5C1S_LCColPrep'!V18+'5C1T_Northeast'!V18+'5C1U_AcadianaRen'!V18+'5C1I_LAKey'!V18+'5C1V_LafRen'!V18+'5C1O_Impact'!V18+'5C2_LAVCA'!W18+'5C1H_Southwest'!V18+'5C1G_JSClark'!V18+'5C1Y_GEOPrep'!V18+'5C1AI_Harmony'!V18+'5C1AJ_Athlos'!V18+'5C1AG_Collegiate'!V18+'5C1M_GEOMidCity'!V18+'5C1AK_NxtGen'!V18+'5C1AL_RedRiver'!V18+'5C1AM_Williams'!V18+'5C1AN_StLandry'!V18</f>
        <v>8858</v>
      </c>
      <c r="X18" s="227">
        <f>'5C1B_DArbonne'!W18+'5C1A_Madison'!W18+'5C1C_IntlHigh'!W18+'5C3_UnvView'!X18+'5C1F_LCCharter'!W18+'5C1E_LFNO'!W18+'5C1D_NOMMA'!W18+'5C1AE_NobleMinds'!W18+'5C1J_JCFAEast'!W18+'5C1Q_Advantage'!W18+'5C1AF_JCFA-Laf'!W18+'5C1W_Willow'!W18+'5C1Z_LincolnPrep'!W18+'5C1R_Iberville'!W18+'5C1N_Delta'!W18+'5C1S_LCColPrep'!W18+'5C1T_Northeast'!W18+'5C1U_AcadianaRen'!W18+'5C1I_LAKey'!W18+'5C1V_LafRen'!W18+'5C1O_Impact'!W18+'5C2_LAVCA'!X18+'5C1H_Southwest'!W18+'5C1G_JSClark'!W18+'5C1Y_GEOPrep'!W18+'5C1AI_Harmony'!W18+'5C1AJ_Athlos'!W18+'5C1AG_Collegiate'!W18+'5C1M_GEOMidCity'!W18+'5C1AK_NxtGen'!W18+'5C1AL_RedRiver'!W18+'5C1AM_Williams'!W18+'5C1AN_StLandry'!W18</f>
        <v>-22</v>
      </c>
      <c r="Y18" s="229">
        <f>'5C1B_DArbonne'!X18+'5C1A_Madison'!X18+'5C1C_IntlHigh'!X18+'5C3_UnvView'!Y18+'5C1F_LCCharter'!X18+'5C1E_LFNO'!X18+'5C1D_NOMMA'!X18+'5C1AE_NobleMinds'!X18+'5C1J_JCFAEast'!X18+'5C1Q_Advantage'!X18+'5C1AF_JCFA-Laf'!X18+'5C1W_Willow'!X18+'5C1Z_LincolnPrep'!X18+'5C1R_Iberville'!X18+'5C1N_Delta'!X18+'5C1S_LCColPrep'!X18+'5C1T_Northeast'!X18+'5C1U_AcadianaRen'!X18+'5C1I_LAKey'!X18+'5C1V_LafRen'!X18+'5C1O_Impact'!X18+'5C2_LAVCA'!Y18+'5C1H_Southwest'!X18+'5C1G_JSClark'!X18+'5C1Y_GEOPrep'!X18+'5C1AI_Harmony'!X18+'5C1AJ_Athlos'!X18+'5C1AG_Collegiate'!X18+'5C1M_GEOMidCity'!X18+'5C1AK_NxtGen'!X18+'5C1AL_RedRiver'!X18+'5C1AM_Williams'!X18+'5C1AN_StLandry'!X18</f>
        <v>8836</v>
      </c>
      <c r="Z18" s="226">
        <f>'5C1B_DArbonne'!Y18+'5C1A_Madison'!Y18+'5C1C_IntlHigh'!Y18+'5C3_UnvView'!Z18+'5C1F_LCCharter'!Y18+'5C1E_LFNO'!Y18+'5C1D_NOMMA'!Y18+'5C1AE_NobleMinds'!Y18+'5C1J_JCFAEast'!Y18+'5C1Q_Advantage'!Y18+'5C1AF_JCFA-Laf'!Y18+'5C1W_Willow'!Y18+'5C1Z_LincolnPrep'!Y18+'5C1R_Iberville'!Y18+'5C1N_Delta'!Y18+'5C1S_LCColPrep'!Y18+'5C1T_Northeast'!Y18+'5C1U_AcadianaRen'!Y18+'5C1I_LAKey'!Y18+'5C1V_LafRen'!Y18+'5C1O_Impact'!Y18+'5C2_LAVCA'!Z18+'5C1H_Southwest'!Y18+'5C1G_JSClark'!Y18+'5C1Y_GEOPrep'!Y18+'5C1AI_Harmony'!Y18+'5C1AJ_Athlos'!Y18+'5C1AG_Collegiate'!Y18+'5C1M_GEOMidCity'!Y18+'5C1AK_NxtGen'!Y18+'5C1AL_RedRiver'!Y18+'5C1AM_Williams'!Y18+'5C1AN_StLandry'!Y18</f>
        <v>0</v>
      </c>
      <c r="AA18" s="229">
        <f>'5C1B_DArbonne'!Z18+'5C1A_Madison'!Z18+'5C1C_IntlHigh'!Z18+'5C3_UnvView'!AA18+'5C1F_LCCharter'!Z18+'5C1E_LFNO'!Z18+'5C1D_NOMMA'!Z18+'5C1AE_NobleMinds'!Z18+'5C1J_JCFAEast'!Z18+'5C1Q_Advantage'!Z18+'5C1AF_JCFA-Laf'!Z18+'5C1W_Willow'!Z18+'5C1Z_LincolnPrep'!Z18+'5C1R_Iberville'!Z18+'5C1N_Delta'!Z18+'5C1S_LCColPrep'!Z18+'5C1T_Northeast'!Z18+'5C1U_AcadianaRen'!Z18+'5C1I_LAKey'!Z18+'5C1V_LafRen'!Z18+'5C1O_Impact'!Z18+'5C2_LAVCA'!AA18+'5C1H_Southwest'!Z18+'5C1G_JSClark'!Z18+'5C1Y_GEOPrep'!Z18+'5C1AI_Harmony'!Z18+'5C1AJ_Athlos'!Z18+'5C1AG_Collegiate'!Z18+'5C1M_GEOMidCity'!Z18+'5C1AK_NxtGen'!Z18+'5C1AL_RedRiver'!Z18+'5C1AM_Williams'!Z18+'5C1AN_StLandry'!Z18</f>
        <v>8836</v>
      </c>
      <c r="AB18" s="226">
        <f>'5C1B_DArbonne'!AA18+'5C1A_Madison'!AA18+'5C1C_IntlHigh'!AA18+'5C3_UnvView'!AB18+'5C1F_LCCharter'!AA18+'5C1E_LFNO'!AA18+'5C1D_NOMMA'!AA18+'5C1AE_NobleMinds'!AA18+'5C1J_JCFAEast'!AA18+'5C1Q_Advantage'!AA18+'5C1AF_JCFA-Laf'!AA18+'5C1W_Willow'!AA18+'5C1Z_LincolnPrep'!AA18+'5C1R_Iberville'!AA18+'5C1N_Delta'!AA18+'5C1S_LCColPrep'!AA18+'5C1T_Northeast'!AA18+'5C1U_AcadianaRen'!AA18+'5C1I_LAKey'!AA18+'5C1V_LafRen'!AA18+'5C1O_Impact'!AA18+'5C2_LAVCA'!AB18+'5C1H_Southwest'!AA18+'5C1G_JSClark'!AA18+'5C1Y_GEOPrep'!AA18+'5C1AI_Harmony'!AA18+'5C1AJ_Athlos'!AA18+'5C1AG_Collegiate'!AA18+'5C1M_GEOMidCity'!AA18+'5C1AK_NxtGen'!AA18+'5C1AL_RedRiver'!AA18+'5C1AM_Williams'!AA18+'5C1AN_StLandry'!AA18</f>
        <v>0</v>
      </c>
      <c r="AC18" s="226">
        <f>'5C1B_DArbonne'!AB18+'5C1A_Madison'!AB18+'5C1C_IntlHigh'!AB18+'5C3_UnvView'!AC18+'5C1F_LCCharter'!AB18+'5C1E_LFNO'!AB18+'5C1D_NOMMA'!AB18+'5C1AE_NobleMinds'!AB18+'5C1J_JCFAEast'!AB18+'5C1Q_Advantage'!AB18+'5C1AF_JCFA-Laf'!AB18+'5C1W_Willow'!AB18+'5C1Z_LincolnPrep'!AB18+'5C1R_Iberville'!AB18+'5C1N_Delta'!AB18+'5C1S_LCColPrep'!AB18+'5C1T_Northeast'!AB18+'5C1U_AcadianaRen'!AB18+'5C1I_LAKey'!AB18+'5C1V_LafRen'!AB18+'5C1O_Impact'!AB18+'5C2_LAVCA'!AC18+'5C1H_Southwest'!AB18+'5C1G_JSClark'!AB18+'5C1Y_GEOPrep'!AB18+'5C1AI_Harmony'!AB18+'5C1AJ_Athlos'!AB18+'5C1AG_Collegiate'!AB18+'5C1M_GEOMidCity'!AB18+'5C1AK_NxtGen'!AB18+'5C1AL_RedRiver'!AB18+'5C1AM_Williams'!AB18+'5C1AN_StLandry'!AB18</f>
        <v>8836</v>
      </c>
      <c r="AD18" s="229">
        <f>'5C1B_DArbonne'!AC18+'5C1A_Madison'!AC18+'5C1C_IntlHigh'!AC18+'5C3_UnvView'!AD18+'5C1F_LCCharter'!AC18+'5C1E_LFNO'!AC18+'5C1D_NOMMA'!AC18+'5C1AE_NobleMinds'!AC18+'5C1J_JCFAEast'!AC18+'5C1Q_Advantage'!AC18+'5C1AF_JCFA-Laf'!AC18+'5C1W_Willow'!AC18+'5C1Z_LincolnPrep'!AC18+'5C1R_Iberville'!AC18+'5C1N_Delta'!AC18+'5C1S_LCColPrep'!AC18+'5C1T_Northeast'!AC18+'5C1U_AcadianaRen'!AC18+'5C1I_LAKey'!AC18+'5C1V_LafRen'!AC18+'5C1O_Impact'!AC18+'5C2_LAVCA'!AD18+'5C1H_Southwest'!AC18+'5C1G_JSClark'!AC18+'5C1Y_GEOPrep'!AC18+'5C1AI_Harmony'!AC18+'5C1AJ_Athlos'!AC18+'5C1AG_Collegiate'!AC18+'5C1M_GEOMidCity'!AC18+'5C1AK_NxtGen'!AC18+'5C1AL_RedRiver'!AC18+'5C1AM_Williams'!AC18+'5C1AN_StLandry'!AC18</f>
        <v>736</v>
      </c>
      <c r="AE18" s="232">
        <f>'5C1B_DArbonne'!AD18+'5C1A_Madison'!AD18+'5C1C_IntlHigh'!AD18+'5C3_UnvView'!AE18+'5C1F_LCCharter'!AD18+'5C1E_LFNO'!AD18+'5C1D_NOMMA'!AD18+'5C1AE_NobleMinds'!AD18+'5C1J_JCFAEast'!AD18+'5C1Q_Advantage'!AD18+'5C1AF_JCFA-Laf'!AD18+'5C1W_Willow'!AD18+'5C1Z_LincolnPrep'!AD18+'5C1R_Iberville'!AD18+'5C1N_Delta'!AD18+'5C1S_LCColPrep'!AD18+'5C1T_Northeast'!AD18+'5C1U_AcadianaRen'!AD18+'5C1I_LAKey'!AD18+'5C1V_LafRen'!AD18+'5C1O_Impact'!AD18+'5C2_LAVCA'!AE18+'5C1H_Southwest'!AD18+'5C1G_JSClark'!AD18+'5C1Y_GEOPrep'!AD18+'5C1AI_Harmony'!AD18+'5C1AJ_Athlos'!AD18+'5C1AG_Collegiate'!AD18+'5C1M_GEOMidCity'!AD18+'5C1AK_NxtGen'!AD18+'5C1AL_RedRiver'!AD18+'5C1AM_Williams'!AD18+'5C1AN_StLandry'!AD18</f>
        <v>8836</v>
      </c>
      <c r="AF18" s="233">
        <f>'9_Per Pupil Summary'!N17</f>
        <v>15791</v>
      </c>
      <c r="AG18" s="234">
        <f>'5C1B_DArbonne'!AF18+'5C1A_Madison'!AF18+'5C1C_IntlHigh'!AF18+'5C3_UnvView'!AG18+'5C1F_LCCharter'!AF18+'5C1E_LFNO'!AF18+'5C1D_NOMMA'!AF18+'5C1AE_NobleMinds'!AF18+'5C1J_JCFAEast'!AF18+'5C1Q_Advantage'!AF18+'5C1AF_JCFA-Laf'!AF18+'5C1W_Willow'!AF18+'5C1Z_LincolnPrep'!AF18+'5C1R_Iberville'!AF18+'5C1N_Delta'!AF18+'5C1S_LCColPrep'!AF18+'5C1T_Northeast'!AF18+'5C1U_AcadianaRen'!AF18+'5C1I_LAKey'!AF18+'5C1V_LafRen'!AF18+'5C1O_Impact'!AF18+'5C2_LAVCA'!AG18+'5C1H_Southwest'!AF18+'5C1G_JSClark'!AF18+'5C1Y_GEOPrep'!AF18+'5C1AI_Harmony'!AF18+'5C1AJ_Athlos'!AF18+'5C1AG_Collegiate'!AF18+'5C1M_GEOMidCity'!AF18+'5C1AK_NxtGen'!AF18+'5C1AL_RedRiver'!AF18+'5C1AM_Williams'!AF18+'5C1AN_StLandry'!AF18</f>
        <v>56848</v>
      </c>
      <c r="AH18" s="225">
        <f>'5C1B_DArbonne'!AG18+'5C1A_Madison'!AG18+'5C1C_IntlHigh'!AG18+'5C3_UnvView'!AH18+'5C1F_LCCharter'!AG18+'5C1E_LFNO'!AG18+'5C1D_NOMMA'!AG18+'5C1AE_NobleMinds'!AG18+'5C1J_JCFAEast'!AG18+'5C1Q_Advantage'!AG18+'5C1AF_JCFA-Laf'!AG18+'5C1W_Willow'!AG18+'5C1Z_LincolnPrep'!AG18+'5C1R_Iberville'!AG18+'5C1N_Delta'!AG18+'5C1S_LCColPrep'!AG18+'5C1T_Northeast'!AG18+'5C1U_AcadianaRen'!AG18+'5C1I_LAKey'!AG18+'5C1V_LafRen'!AG18+'5C1O_Impact'!AG18+'5C2_LAVCA'!AH18+'5C1H_Southwest'!AG18+'5C1G_JSClark'!AG18+'5C1Y_GEOPrep'!AG18+'5C1AI_Harmony'!AG18+'5C1AJ_Athlos'!AG18+'5C1AG_Collegiate'!AG18+'5C1M_GEOMidCity'!AG18+'5C1AK_NxtGen'!AG18+'5C1AL_RedRiver'!AG18+'5C1AM_Williams'!AG18+'5C1AN_StLandry'!AG18</f>
        <v>0</v>
      </c>
      <c r="AI18" s="233">
        <f>'5C1B_DArbonne'!AH18+'5C1A_Madison'!AH18+'5C1C_IntlHigh'!AH18+'5C3_UnvView'!AI18+'5C1F_LCCharter'!AH18+'5C1E_LFNO'!AH18+'5C1D_NOMMA'!AH18+'5C1AE_NobleMinds'!AH18+'5C1J_JCFAEast'!AH18+'5C1Q_Advantage'!AH18+'5C1AF_JCFA-Laf'!AH18+'5C1W_Willow'!AH18+'5C1Z_LincolnPrep'!AH18+'5C1R_Iberville'!AH18+'5C1N_Delta'!AH18+'5C1S_LCColPrep'!AH18+'5C1T_Northeast'!AH18+'5C1U_AcadianaRen'!AH18+'5C1I_LAKey'!AH18+'5C1V_LafRen'!AH18+'5C1O_Impact'!AH18+'5C2_LAVCA'!AI18+'5C1H_Southwest'!AH18+'5C1G_JSClark'!AH18+'5C1Y_GEOPrep'!AH18+'5C1AI_Harmony'!AH18+'5C1AJ_Athlos'!AH18+'5C1AG_Collegiate'!AH18+'5C1M_GEOMidCity'!AH18+'5C1AK_NxtGen'!AH18+'5C1AL_RedRiver'!AH18+'5C1AM_Williams'!AH18+'5C1AN_StLandry'!AH18</f>
        <v>0</v>
      </c>
      <c r="AJ18" s="225">
        <f>'5C1B_DArbonne'!AI18+'5C1A_Madison'!AI18+'5C1C_IntlHigh'!AI18+'5C3_UnvView'!AJ18+'5C1F_LCCharter'!AI18+'5C1E_LFNO'!AI18+'5C1D_NOMMA'!AI18+'5C1AE_NobleMinds'!AI18+'5C1J_JCFAEast'!AI18+'5C1Q_Advantage'!AI18+'5C1AF_JCFA-Laf'!AI18+'5C1W_Willow'!AI18+'5C1Z_LincolnPrep'!AI18+'5C1R_Iberville'!AI18+'5C1N_Delta'!AI18+'5C1S_LCColPrep'!AI18+'5C1T_Northeast'!AI18+'5C1U_AcadianaRen'!AI18+'5C1I_LAKey'!AI18+'5C1V_LafRen'!AI18+'5C1O_Impact'!AI18+'5C2_LAVCA'!AJ18+'5C1H_Southwest'!AI18+'5C1G_JSClark'!AI18+'5C1Y_GEOPrep'!AI18+'5C1AI_Harmony'!AI18+'5C1AJ_Athlos'!AI18+'5C1AG_Collegiate'!AI18+'5C1M_GEOMidCity'!AI18+'5C1AK_NxtGen'!AI18+'5C1AL_RedRiver'!AI18+'5C1AM_Williams'!AI18+'5C1AN_StLandry'!AI18</f>
        <v>0</v>
      </c>
      <c r="AK18" s="235">
        <f>'5C1B_DArbonne'!AJ18+'5C1A_Madison'!AJ18+'5C1C_IntlHigh'!AJ18+'5C3_UnvView'!AK18+'5C1F_LCCharter'!AJ18+'5C1E_LFNO'!AJ18+'5C1D_NOMMA'!AJ18+'5C1AE_NobleMinds'!AJ18+'5C1J_JCFAEast'!AJ18+'5C1Q_Advantage'!AJ18+'5C1AF_JCFA-Laf'!AJ18+'5C1W_Willow'!AJ18+'5C1Z_LincolnPrep'!AJ18+'5C1R_Iberville'!AJ18+'5C1N_Delta'!AJ18+'5C1S_LCColPrep'!AJ18+'5C1T_Northeast'!AJ18+'5C1U_AcadianaRen'!AJ18+'5C1I_LAKey'!AJ18+'5C1V_LafRen'!AJ18+'5C1O_Impact'!AJ18+'5C2_LAVCA'!AK18+'5C1H_Southwest'!AJ18+'5C1G_JSClark'!AJ18+'5C1Y_GEOPrep'!AJ18+'5C1AI_Harmony'!AJ18+'5C1AJ_Athlos'!AJ18+'5C1AG_Collegiate'!AJ18+'5C1M_GEOMidCity'!AJ18+'5C1AK_NxtGen'!AJ18+'5C1AL_RedRiver'!AJ18+'5C1AM_Williams'!AJ18+'5C1AN_StLandry'!AJ18</f>
        <v>0</v>
      </c>
      <c r="AL18" s="236">
        <f>'5C1B_DArbonne'!AK18+'5C1A_Madison'!AK18+'5C1C_IntlHigh'!AK18+'5C3_UnvView'!AL18+'5C1F_LCCharter'!AK18+'5C1E_LFNO'!AK18+'5C1D_NOMMA'!AK18+'5C1AE_NobleMinds'!AK18+'5C1J_JCFAEast'!AK18+'5C1Q_Advantage'!AK18+'5C1AF_JCFA-Laf'!AK18+'5C1W_Willow'!AK18+'5C1Z_LincolnPrep'!AK18+'5C1R_Iberville'!AK18+'5C1N_Delta'!AK18+'5C1S_LCColPrep'!AK18+'5C1T_Northeast'!AK18+'5C1U_AcadianaRen'!AK18+'5C1I_LAKey'!AK18+'5C1V_LafRen'!AK18+'5C1O_Impact'!AK18+'5C2_LAVCA'!AL18+'5C1H_Southwest'!AK18+'5C1G_JSClark'!AK18+'5C1Y_GEOPrep'!AK18+'5C1AI_Harmony'!AK18+'5C1AJ_Athlos'!AK18+'5C1AG_Collegiate'!AK18+'5C1M_GEOMidCity'!AK18+'5C1AK_NxtGen'!AK18+'5C1AL_RedRiver'!AK18+'5C1AM_Williams'!AK18+'5C1AN_StLandry'!AK18</f>
        <v>0</v>
      </c>
      <c r="AM18" s="234">
        <f>'5C1B_DArbonne'!AL18+'5C1A_Madison'!AL18+'5C1C_IntlHigh'!AL18+'5C3_UnvView'!AM18+'5C1F_LCCharter'!AL18+'5C1E_LFNO'!AL18+'5C1D_NOMMA'!AL18+'5C1AE_NobleMinds'!AL18+'5C1J_JCFAEast'!AL18+'5C1Q_Advantage'!AL18+'5C1AF_JCFA-Laf'!AL18+'5C1W_Willow'!AL18+'5C1Z_LincolnPrep'!AL18+'5C1R_Iberville'!AL18+'5C1N_Delta'!AL18+'5C1S_LCColPrep'!AL18+'5C1T_Northeast'!AL18+'5C1U_AcadianaRen'!AL18+'5C1I_LAKey'!AL18+'5C1V_LafRen'!AL18+'5C1O_Impact'!AL18+'5C2_LAVCA'!AM18+'5C1H_Southwest'!AL18+'5C1G_JSClark'!AL18+'5C1Y_GEOPrep'!AL18+'5C1AI_Harmony'!AL18+'5C1AJ_Athlos'!AL18+'5C1AG_Collegiate'!AL18+'5C1M_GEOMidCity'!AL18+'5C1AK_NxtGen'!AL18+'5C1AL_RedRiver'!AL18+'5C1AM_Williams'!AL18+'5C1AN_StLandry'!AL18</f>
        <v>120012</v>
      </c>
      <c r="AN18" s="237">
        <f>'5C1B_DArbonne'!AM18+'5C1A_Madison'!AM18+'5C1C_IntlHigh'!AM18+'5C3_UnvView'!AN18+'5C1F_LCCharter'!AM18+'5C1E_LFNO'!AM18+'5C1D_NOMMA'!AM18+'5C1AE_NobleMinds'!AM18+'5C1J_JCFAEast'!AM18+'5C1Q_Advantage'!AM18+'5C1AF_JCFA-Laf'!AM18+'5C1W_Willow'!AM18+'5C1Z_LincolnPrep'!AM18+'5C1R_Iberville'!AM18+'5C1N_Delta'!AM18+'5C1S_LCColPrep'!AM18+'5C1T_Northeast'!AM18+'5C1U_AcadianaRen'!AM18+'5C1I_LAKey'!AM18+'5C1V_LafRen'!AM18+'5C1O_Impact'!AM18+'5C2_LAVCA'!AN18+'5C1H_Southwest'!AM18+'5C1G_JSClark'!AM18+'5C1Y_GEOPrep'!AM18+'5C1AI_Harmony'!AM18+'5C1AJ_Athlos'!AM18+'5C1AG_Collegiate'!AM18+'5C1M_GEOMidCity'!AM18+'5C1AK_NxtGen'!AM18+'5C1AL_RedRiver'!AM18+'5C1AM_Williams'!AM18+'5C1AN_StLandry'!AM18</f>
        <v>-142</v>
      </c>
      <c r="AO18" s="234">
        <f>'5C1B_DArbonne'!AN18+'5C1A_Madison'!AN18+'5C1C_IntlHigh'!AN18+'5C3_UnvView'!AO18+'5C1F_LCCharter'!AN18+'5C1E_LFNO'!AN18+'5C1D_NOMMA'!AN18+'5C1AE_NobleMinds'!AN18+'5C1J_JCFAEast'!AN18+'5C1Q_Advantage'!AN18+'5C1AF_JCFA-Laf'!AN18+'5C1W_Willow'!AN18+'5C1Z_LincolnPrep'!AN18+'5C1R_Iberville'!AN18+'5C1N_Delta'!AN18+'5C1S_LCColPrep'!AN18+'5C1T_Northeast'!AN18+'5C1U_AcadianaRen'!AN18+'5C1I_LAKey'!AN18+'5C1V_LafRen'!AN18+'5C1O_Impact'!AN18+'5C2_LAVCA'!AO18+'5C1H_Southwest'!AN18+'5C1G_JSClark'!AN18+'5C1Y_GEOPrep'!AN18+'5C1AI_Harmony'!AN18+'5C1AJ_Athlos'!AN18+'5C1AG_Collegiate'!AN18+'5C1M_GEOMidCity'!AN18+'5C1AK_NxtGen'!AN18+'5C1AL_RedRiver'!AN18+'5C1AM_Williams'!AN18+'5C1AN_StLandry'!AN18</f>
        <v>56706</v>
      </c>
      <c r="AP18" s="235">
        <f>'5C1B_DArbonne'!AO18+'5C1A_Madison'!AO18+'5C1C_IntlHigh'!AO18+'5C3_UnvView'!AP18+'5C1F_LCCharter'!AO18+'5C1E_LFNO'!AO18+'5C1D_NOMMA'!AO18+'5C1AE_NobleMinds'!AO18+'5C1J_JCFAEast'!AO18+'5C1Q_Advantage'!AO18+'5C1AF_JCFA-Laf'!AO18+'5C1W_Willow'!AO18+'5C1Z_LincolnPrep'!AO18+'5C1R_Iberville'!AO18+'5C1N_Delta'!AO18+'5C1S_LCColPrep'!AO18+'5C1T_Northeast'!AO18+'5C1U_AcadianaRen'!AO18+'5C1I_LAKey'!AO18+'5C1V_LafRen'!AO18+'5C1O_Impact'!AO18+'5C2_LAVCA'!AP18+'5C1H_Southwest'!AO18+'5C1G_JSClark'!AO18+'5C1Y_GEOPrep'!AO18+'5C1AI_Harmony'!AO18+'5C1AJ_Athlos'!AO18+'5C1AG_Collegiate'!AO18+'5C1M_GEOMidCity'!AO18+'5C1AK_NxtGen'!AO18+'5C1AL_RedRiver'!AO18+'5C1AM_Williams'!AO18+'5C1AN_StLandry'!AO18</f>
        <v>0</v>
      </c>
      <c r="AQ18" s="234">
        <f>'5C1B_DArbonne'!AP18+'5C1A_Madison'!AP18+'5C1C_IntlHigh'!AP18+'5C3_UnvView'!AQ18+'5C1F_LCCharter'!AP18+'5C1E_LFNO'!AP18+'5C1D_NOMMA'!AP18+'5C1AE_NobleMinds'!AP18+'5C1J_JCFAEast'!AP18+'5C1Q_Advantage'!AP18+'5C1AF_JCFA-Laf'!AP18+'5C1W_Willow'!AP18+'5C1Z_LincolnPrep'!AP18+'5C1R_Iberville'!AP18+'5C1N_Delta'!AP18+'5C1S_LCColPrep'!AP18+'5C1T_Northeast'!AP18+'5C1U_AcadianaRen'!AP18+'5C1I_LAKey'!AP18+'5C1V_LafRen'!AP18+'5C1O_Impact'!AP18+'5C2_LAVCA'!AQ18+'5C1H_Southwest'!AP18+'5C1G_JSClark'!AP18+'5C1Y_GEOPrep'!AP18+'5C1AI_Harmony'!AP18+'5C1AJ_Athlos'!AP18+'5C1AG_Collegiate'!AP18+'5C1M_GEOMidCity'!AP18+'5C1AK_NxtGen'!AP18+'5C1AL_RedRiver'!AP18+'5C1AM_Williams'!AP18+'5C1AN_StLandry'!AP18</f>
        <v>56706</v>
      </c>
      <c r="AR18" s="235">
        <f>'5C1B_DArbonne'!AQ18+'5C1A_Madison'!AQ18+'5C1C_IntlHigh'!AQ18+'5C3_UnvView'!AR18+'5C1F_LCCharter'!AQ18+'5C1E_LFNO'!AQ18+'5C1D_NOMMA'!AQ18+'5C1AE_NobleMinds'!AQ18+'5C1J_JCFAEast'!AQ18+'5C1Q_Advantage'!AQ18+'5C1AF_JCFA-Laf'!AQ18+'5C1W_Willow'!AQ18+'5C1Z_LincolnPrep'!AQ18+'5C1R_Iberville'!AQ18+'5C1N_Delta'!AQ18+'5C1S_LCColPrep'!AQ18+'5C1T_Northeast'!AQ18+'5C1U_AcadianaRen'!AQ18+'5C1I_LAKey'!AQ18+'5C1V_LafRen'!AQ18+'5C1O_Impact'!AQ18+'5C2_LAVCA'!AR18+'5C1H_Southwest'!AQ18+'5C1G_JSClark'!AQ18+'5C1Y_GEOPrep'!AQ18+'5C1AI_Harmony'!AQ18+'5C1AJ_Athlos'!AQ18+'5C1AG_Collegiate'!AQ18+'5C1M_GEOMidCity'!AQ18+'5C1AK_NxtGen'!AQ18+'5C1AL_RedRiver'!AQ18+'5C1AM_Williams'!AQ18+'5C1AN_StLandry'!AQ18</f>
        <v>0</v>
      </c>
      <c r="AS18" s="235">
        <f>'5C1B_DArbonne'!AR18+'5C1A_Madison'!AR18+'5C1C_IntlHigh'!AR18+'5C3_UnvView'!AS18+'5C1F_LCCharter'!AR18+'5C1E_LFNO'!AR18+'5C1D_NOMMA'!AR18+'5C1AE_NobleMinds'!AR18+'5C1J_JCFAEast'!AR18+'5C1Q_Advantage'!AR18+'5C1AF_JCFA-Laf'!AR18+'5C1W_Willow'!AR18+'5C1Z_LincolnPrep'!AR18+'5C1R_Iberville'!AR18+'5C1N_Delta'!AR18+'5C1S_LCColPrep'!AR18+'5C1T_Northeast'!AR18+'5C1U_AcadianaRen'!AR18+'5C1I_LAKey'!AR18+'5C1V_LafRen'!AR18+'5C1O_Impact'!AR18+'5C2_LAVCA'!AS18+'5C1H_Southwest'!AR18+'5C1G_JSClark'!AR18+'5C1Y_GEOPrep'!AR18+'5C1AI_Harmony'!AR18+'5C1AJ_Athlos'!AR18+'5C1AG_Collegiate'!AR18+'5C1M_GEOMidCity'!AR18+'5C1AK_NxtGen'!AR18+'5C1AL_RedRiver'!AR18+'5C1AM_Williams'!AR18+'5C1AN_StLandry'!AR18</f>
        <v>56706</v>
      </c>
      <c r="AT18" s="234">
        <f>'5C1B_DArbonne'!AS18+'5C1A_Madison'!AS18+'5C1C_IntlHigh'!AS18+'5C3_UnvView'!AT18+'5C1F_LCCharter'!AS18+'5C1E_LFNO'!AS18+'5C1D_NOMMA'!AS18+'5C1AE_NobleMinds'!AS18+'5C1J_JCFAEast'!AS18+'5C1Q_Advantage'!AS18+'5C1AF_JCFA-Laf'!AS18+'5C1W_Willow'!AS18+'5C1Z_LincolnPrep'!AS18+'5C1R_Iberville'!AS18+'5C1N_Delta'!AS18+'5C1S_LCColPrep'!AS18+'5C1T_Northeast'!AS18+'5C1U_AcadianaRen'!AS18+'5C1I_LAKey'!AS18+'5C1V_LafRen'!AS18+'5C1O_Impact'!AS18+'5C2_LAVCA'!AT18+'5C1H_Southwest'!AS18+'5C1G_JSClark'!AS18+'5C1Y_GEOPrep'!AS18+'5C1AI_Harmony'!AS18+'5C1AJ_Athlos'!AS18+'5C1AG_Collegiate'!AS18+'5C1M_GEOMidCity'!AS18+'5C1AK_NxtGen'!AS18+'5C1AL_RedRiver'!AS18+'5C1AM_Williams'!AS18+'5C1AN_StLandry'!AS18</f>
        <v>9977</v>
      </c>
      <c r="AU18" s="806">
        <f t="shared" si="2"/>
        <v>65542</v>
      </c>
      <c r="AV18" s="807">
        <f t="shared" si="3"/>
        <v>10713</v>
      </c>
      <c r="AW18" s="227">
        <f>'5C1B_DArbonne'!AV18+'5C1A_Madison'!AV18+'5C1C_IntlHigh'!AV18+'5C3_UnvView'!AW18+'5C1F_LCCharter'!AV18+'5C1E_LFNO'!AV18+'5C1D_NOMMA'!AV18+'5C1AE_NobleMinds'!AV18+'5C1J_JCFAEast'!AV18+'5C1Q_Advantage'!AV18+'5C1AF_JCFA-Laf'!AV18+'5C1W_Willow'!AV18+'5C1Z_LincolnPrep'!AV18+'5C1R_Iberville'!AV18+'5C1N_Delta'!AV18+'5C1S_LCColPrep'!AV18+'5C1T_Northeast'!AV18+'5C1U_AcadianaRen'!AV18+'5C1I_LAKey'!AV18+'5C1V_LafRen'!AV18+'5C1O_Impact'!AV18+'5C2_LAVCA'!AW18+'5C1H_Southwest'!AV18+'5C1G_JSClark'!AV18+'5C1Y_GEOPrep'!AV18+'5C1AI_Harmony'!AV18+'5C1AJ_Athlos'!AV18+'5C1AG_Collegiate'!AV18+'5C1M_GEOMidCity'!AV18+'5C1AK_NxtGen'!AV18+'5C1AL_RedRiver'!AV18+'5C1AM_Williams'!AV18+'5C1AN_StLandry'!AV18</f>
        <v>300</v>
      </c>
      <c r="AX18" s="227"/>
      <c r="AY18" s="227">
        <f t="shared" si="4"/>
        <v>300</v>
      </c>
    </row>
    <row r="19" spans="1:51" ht="16.149999999999999" customHeight="1" x14ac:dyDescent="0.2">
      <c r="A19" s="424">
        <v>13</v>
      </c>
      <c r="B19" s="224" t="s">
        <v>17</v>
      </c>
      <c r="C19" s="225">
        <f>'5C1B_DArbonne'!C19+'5C1A_Madison'!C19+'5C1C_IntlHigh'!C19+'5C3_UnvView'!C19+'5C1F_LCCharter'!C19+'5C1E_LFNO'!C19+'5C1D_NOMMA'!C19+'5C1AE_NobleMinds'!C19+'5C1J_JCFAEast'!C19+'5C1Q_Advantage'!C19+'5C1AF_JCFA-Laf'!C19+'5C1W_Willow'!C19+'5C1Z_LincolnPrep'!C19+'5C1R_Iberville'!C19+'5C1N_Delta'!C19+'5C1S_LCColPrep'!C19+'5C1T_Northeast'!C19+'5C1U_AcadianaRen'!C19+'5C1I_LAKey'!C19+'5C1V_LafRen'!C19+'5C1O_Impact'!C19+'5C2_LAVCA'!C19+'5C1H_Southwest'!C19+'5C1G_JSClark'!C19+'5C1Y_GEOPrep'!C19+'5C1AI_Harmony'!C19+'5C1AJ_Athlos'!C19+'5C1AG_Collegiate'!C19+'5C1M_GEOMidCity'!C19+'5C1AK_NxtGen'!C19+'5C1AL_RedRiver'!C19+'5C1AM_Williams'!C19+'5C1AN_StLandry'!C19</f>
        <v>12</v>
      </c>
      <c r="D19" s="226">
        <f>'9_Per Pupil Summary'!H18</f>
        <v>5642.3557975990689</v>
      </c>
      <c r="E19" s="227">
        <f>'5C1B_DArbonne'!E19+'5C1A_Madison'!E19+'5C1C_IntlHigh'!E19+'5C3_UnvView'!E19+'5C1F_LCCharter'!E19+'5C1E_LFNO'!E19+'5C1D_NOMMA'!E19+'5C1AE_NobleMinds'!E19+'5C1J_JCFAEast'!E19+'5C1Q_Advantage'!E19+'5C1AF_JCFA-Laf'!E19+'5C1W_Willow'!E19+'5C1Z_LincolnPrep'!E19+'5C1R_Iberville'!E19+'5C1N_Delta'!E19+'5C1S_LCColPrep'!E19+'5C1T_Northeast'!E19+'5C1U_AcadianaRen'!E19+'5C1I_LAKey'!E19+'5C1V_LafRen'!E19+'5C1O_Impact'!E19+'5C2_LAVCA'!E19+'5C1H_Southwest'!E19+'5C1G_JSClark'!E19+'5C1Y_GEOPrep'!E19+'5C1AI_Harmony'!E19+'5C1AJ_Athlos'!E19+'5C1AG_Collegiate'!E19+'5C1M_GEOMidCity'!E19+'5C1AK_NxtGen'!E19+'5C1AL_RedRiver'!E19+'5C1AM_Williams'!E19+'5C1AN_StLandry'!E19</f>
        <v>60937.442614069951</v>
      </c>
      <c r="F19" s="228">
        <f>'5C1B_DArbonne'!F19+'5C1A_Madison'!F19+'5C1C_IntlHigh'!F19+'5C3_UnvView'!F19+'5C1F_LCCharter'!F19+'5C1E_LFNO'!F19+'5C1D_NOMMA'!F19+'5C1AE_NobleMinds'!F19+'5C1J_JCFAEast'!F19+'5C1Q_Advantage'!F19+'5C1AF_JCFA-Laf'!F19+'5C1W_Willow'!F19+'5C1Z_LincolnPrep'!F19+'5C1R_Iberville'!F19+'5C1N_Delta'!F19+'5C1S_LCColPrep'!F19+'5C1T_Northeast'!F19+'5C1U_AcadianaRen'!F19+'5C1I_LAKey'!F19+'5C1V_LafRen'!F19+'5C1O_Impact'!F19+'5C2_LAVCA'!F19+'5C1H_Southwest'!F19+'5C1G_JSClark'!F19+'5C1Y_GEOPrep'!F19+'5C1AI_Harmony'!F19+'5C1AJ_Athlos'!F19+'5C1AG_Collegiate'!F19+'5C1M_GEOMidCity'!F19+'5C1AK_NxtGen'!F19+'5C1AL_RedRiver'!F19+'5C1AM_Williams'!F19+'5C1AN_StLandry'!F19</f>
        <v>12</v>
      </c>
      <c r="G19" s="226">
        <f>'9_Per Pupil Summary'!I18</f>
        <v>714.3947462521943</v>
      </c>
      <c r="H19" s="227">
        <f>'5C1B_DArbonne'!H19+'5C1A_Madison'!H19+'5C1C_IntlHigh'!H19+'5C3_UnvView'!H19+'5C1F_LCCharter'!H19+'5C1E_LFNO'!H19+'5C1D_NOMMA'!H19+'5C1AE_NobleMinds'!H19+'5C1J_JCFAEast'!H19+'5C1Q_Advantage'!H19+'5C1AF_JCFA-Laf'!H19+'5C1W_Willow'!H19+'5C1Z_LincolnPrep'!H19+'5C1R_Iberville'!H19+'5C1N_Delta'!H19+'5C1S_LCColPrep'!H19+'5C1T_Northeast'!H19+'5C1U_AcadianaRen'!H19+'5C1I_LAKey'!H19+'5C1V_LafRen'!H19+'5C1O_Impact'!H19+'5C2_LAVCA'!H19+'5C1H_Southwest'!H19+'5C1G_JSClark'!H19+'5C1Y_GEOPrep'!H19+'5C1AI_Harmony'!H19+'5C1AJ_Athlos'!H19+'5C1AG_Collegiate'!H19+'5C1M_GEOMidCity'!H19+'5C1AK_NxtGen'!H19+'5C1AL_RedRiver'!H19+'5C1AM_Williams'!H19+'5C1AN_StLandry'!H19</f>
        <v>7715.463259523699</v>
      </c>
      <c r="I19" s="228">
        <f>'5C1B_DArbonne'!I19+'5C1A_Madison'!I19+'5C1C_IntlHigh'!I19+'5C3_UnvView'!I19+'5C1F_LCCharter'!I19+'5C1E_LFNO'!I19+'5C1D_NOMMA'!I19+'5C1AE_NobleMinds'!I19+'5C1J_JCFAEast'!I19+'5C1Q_Advantage'!I19+'5C1AF_JCFA-Laf'!I19+'5C1W_Willow'!I19+'5C1Z_LincolnPrep'!I19+'5C1R_Iberville'!I19+'5C1N_Delta'!I19+'5C1S_LCColPrep'!I19+'5C1T_Northeast'!I19+'5C1U_AcadianaRen'!I19+'5C1I_LAKey'!I19+'5C1V_LafRen'!I19+'5C1O_Impact'!I19+'5C2_LAVCA'!I19+'5C1H_Southwest'!I19+'5C1G_JSClark'!I19+'5C1Y_GEOPrep'!I19+'5C1AI_Harmony'!I19+'5C1AJ_Athlos'!I19+'5C1AG_Collegiate'!I19+'5C1M_GEOMidCity'!I19+'5C1AK_NxtGen'!I19+'5C1AL_RedRiver'!I19+'5C1AM_Williams'!I19+'5C1AN_StLandry'!I19</f>
        <v>3</v>
      </c>
      <c r="J19" s="226">
        <f>'9_Per Pupil Summary'!J18</f>
        <v>194.83493079605296</v>
      </c>
      <c r="K19" s="227">
        <f>'5C1B_DArbonne'!K19+'5C1A_Madison'!K19+'5C1C_IntlHigh'!K19+'5C3_UnvView'!K19+'5C1F_LCCharter'!K19+'5C1E_LFNO'!K19+'5C1D_NOMMA'!K19+'5C1AE_NobleMinds'!K19+'5C1J_JCFAEast'!K19+'5C1Q_Advantage'!K19+'5C1AF_JCFA-Laf'!K19+'5C1W_Willow'!K19+'5C1Z_LincolnPrep'!K19+'5C1R_Iberville'!K19+'5C1N_Delta'!K19+'5C1S_LCColPrep'!K19+'5C1T_Northeast'!K19+'5C1U_AcadianaRen'!K19+'5C1I_LAKey'!K19+'5C1V_LafRen'!K19+'5C1O_Impact'!K19+'5C2_LAVCA'!K19+'5C1H_Southwest'!K19+'5C1G_JSClark'!K19+'5C1Y_GEOPrep'!K19+'5C1AI_Harmony'!K19+'5C1AJ_Athlos'!K19+'5C1AG_Collegiate'!K19+'5C1M_GEOMidCity'!K19+'5C1AK_NxtGen'!K19+'5C1AL_RedRiver'!K19+'5C1AM_Williams'!K19+'5C1AN_StLandry'!K19</f>
        <v>526.05431314934299</v>
      </c>
      <c r="L19" s="228">
        <f>'5C1B_DArbonne'!L19+'5C1A_Madison'!L19+'5C1C_IntlHigh'!L19+'5C3_UnvView'!L19+'5C1F_LCCharter'!L19+'5C1E_LFNO'!L19+'5C1D_NOMMA'!L19+'5C1AE_NobleMinds'!L19+'5C1J_JCFAEast'!L19+'5C1Q_Advantage'!L19+'5C1AF_JCFA-Laf'!L19+'5C1W_Willow'!L19+'5C1Z_LincolnPrep'!L19+'5C1R_Iberville'!L19+'5C1N_Delta'!L19+'5C1S_LCColPrep'!L19+'5C1T_Northeast'!L19+'5C1U_AcadianaRen'!L19+'5C1I_LAKey'!L19+'5C1V_LafRen'!L19+'5C1O_Impact'!L19+'5C2_LAVCA'!L19+'5C1H_Southwest'!L19+'5C1G_JSClark'!L19+'5C1Y_GEOPrep'!L19+'5C1AI_Harmony'!L19+'5C1AJ_Athlos'!L19+'5C1AG_Collegiate'!L19+'5C1M_GEOMidCity'!L19+'5C1AK_NxtGen'!L19+'5C1AL_RedRiver'!L19+'5C1AM_Williams'!L19+'5C1AN_StLandry'!L19</f>
        <v>3</v>
      </c>
      <c r="M19" s="226">
        <f>'9_Per Pupil Summary'!K18</f>
        <v>4870.8732699013244</v>
      </c>
      <c r="N19" s="227">
        <f>'5C1B_DArbonne'!N19+'5C1A_Madison'!N19+'5C1C_IntlHigh'!N19+'5C3_UnvView'!N19+'5C1F_LCCharter'!N19+'5C1E_LFNO'!N19+'5C1D_NOMMA'!N19+'5C1AE_NobleMinds'!N19+'5C1J_JCFAEast'!N19+'5C1Q_Advantage'!N19+'5C1AF_JCFA-Laf'!N19+'5C1W_Willow'!N19+'5C1Z_LincolnPrep'!N19+'5C1R_Iberville'!N19+'5C1N_Delta'!N19+'5C1S_LCColPrep'!N19+'5C1T_Northeast'!N19+'5C1U_AcadianaRen'!N19+'5C1I_LAKey'!N19+'5C1V_LafRen'!N19+'5C1O_Impact'!N19+'5C2_LAVCA'!N19+'5C1H_Southwest'!N19+'5C1G_JSClark'!N19+'5C1Y_GEOPrep'!N19+'5C1AI_Harmony'!N19+'5C1AJ_Athlos'!N19+'5C1AG_Collegiate'!N19+'5C1M_GEOMidCity'!N19+'5C1AK_NxtGen'!N19+'5C1AL_RedRiver'!N19+'5C1AM_Williams'!N19+'5C1AN_StLandry'!N19</f>
        <v>13151.357828733577</v>
      </c>
      <c r="O19" s="228">
        <f>'5C1B_DArbonne'!O19+'5C1A_Madison'!O19+'5C1C_IntlHigh'!O19+'5C3_UnvView'!O19+'5C1F_LCCharter'!O19+'5C1E_LFNO'!O19+'5C1D_NOMMA'!O19+'5C1AE_NobleMinds'!O19+'5C1J_JCFAEast'!O19+'5C1Q_Advantage'!O19+'5C1AF_JCFA-Laf'!O19+'5C1W_Willow'!O19+'5C1Z_LincolnPrep'!O19+'5C1R_Iberville'!O19+'5C1N_Delta'!O19+'5C1S_LCColPrep'!O19+'5C1T_Northeast'!O19+'5C1U_AcadianaRen'!O19+'5C1I_LAKey'!O19+'5C1V_LafRen'!O19+'5C1O_Impact'!O19+'5C2_LAVCA'!O19+'5C1H_Southwest'!O19+'5C1G_JSClark'!O19+'5C1Y_GEOPrep'!O19+'5C1AI_Harmony'!O19+'5C1AJ_Athlos'!O19+'5C1AG_Collegiate'!O19+'5C1M_GEOMidCity'!O19+'5C1AK_NxtGen'!O19+'5C1AL_RedRiver'!O19+'5C1AM_Williams'!O19+'5C1AN_StLandry'!O19</f>
        <v>0</v>
      </c>
      <c r="P19" s="226">
        <f>'9_Per Pupil Summary'!L18</f>
        <v>1948.3493079605296</v>
      </c>
      <c r="Q19" s="227">
        <f>'5C1B_DArbonne'!Q19+'5C1A_Madison'!Q19+'5C1C_IntlHigh'!Q19+'5C3_UnvView'!Q19+'5C1F_LCCharter'!Q19+'5C1E_LFNO'!Q19+'5C1D_NOMMA'!Q19+'5C1AE_NobleMinds'!Q19+'5C1J_JCFAEast'!Q19+'5C1Q_Advantage'!Q19+'5C1AF_JCFA-Laf'!Q19+'5C1W_Willow'!Q19+'5C1Z_LincolnPrep'!Q19+'5C1R_Iberville'!Q19+'5C1N_Delta'!Q19+'5C1S_LCColPrep'!Q19+'5C1T_Northeast'!Q19+'5C1U_AcadianaRen'!Q19+'5C1I_LAKey'!Q19+'5C1V_LafRen'!Q19+'5C1O_Impact'!Q19+'5C2_LAVCA'!Q19+'5C1H_Southwest'!Q19+'5C1G_JSClark'!Q19+'5C1Y_GEOPrep'!Q19+'5C1AI_Harmony'!Q19+'5C1AJ_Athlos'!Q19+'5C1AG_Collegiate'!Q19+'5C1M_GEOMidCity'!Q19+'5C1AK_NxtGen'!Q19+'5C1AL_RedRiver'!Q19+'5C1AM_Williams'!Q19+'5C1AN_StLandry'!Q19</f>
        <v>0</v>
      </c>
      <c r="R19" s="229">
        <f>'5C1B_DArbonne'!R19+'5C1A_Madison'!R19+'5C1C_IntlHigh'!R19+'5C3_UnvView'!R19+'5C1F_LCCharter'!R19+'5C1E_LFNO'!R19+'5C1D_NOMMA'!R19+'5C1AE_NobleMinds'!R19+'5C1J_JCFAEast'!R19+'5C1Q_Advantage'!R19+'5C1AF_JCFA-Laf'!R19+'5C1W_Willow'!R19+'5C1Z_LincolnPrep'!R19+'5C1R_Iberville'!R19+'5C1N_Delta'!R19+'5C1S_LCColPrep'!R19+'5C1T_Northeast'!R19+'5C1U_AcadianaRen'!R19+'5C1I_LAKey'!R19+'5C1V_LafRen'!R19+'5C1O_Impact'!R19+'5C2_LAVCA'!R19+'5C1H_Southwest'!R19+'5C1G_JSClark'!R19+'5C1Y_GEOPrep'!R19+'5C1AI_Harmony'!R19+'5C1AJ_Athlos'!R19+'5C1AG_Collegiate'!R19+'5C1M_GEOMidCity'!R19+'5C1AK_NxtGen'!R19+'5C1AL_RedRiver'!R19+'5C1AM_Williams'!R19+'5C1AN_StLandry'!R19</f>
        <v>637380</v>
      </c>
      <c r="S19" s="889">
        <f>'5C3_UnvView'!S19+'5C2_LAVCA'!S19</f>
        <v>9148</v>
      </c>
      <c r="T19" s="226">
        <f>'5C1B_DArbonne'!S19+'5C1A_Madison'!S19+'5C1C_IntlHigh'!S19+'5C3_UnvView'!T19+'5C1F_LCCharter'!S19+'5C1E_LFNO'!S19+'5C1D_NOMMA'!S19+'5C1AE_NobleMinds'!S19+'5C1J_JCFAEast'!S19+'5C1Q_Advantage'!S19+'5C1AF_JCFA-Laf'!S19+'5C1W_Willow'!S19+'5C1Z_LincolnPrep'!S19+'5C1R_Iberville'!S19+'5C1N_Delta'!S19+'5C1S_LCColPrep'!S19+'5C1T_Northeast'!S19+'5C1U_AcadianaRen'!S19+'5C1I_LAKey'!S19+'5C1V_LafRen'!S19+'5C1O_Impact'!S19+'5C2_LAVCA'!T19+'5C1H_Southwest'!S19+'5C1G_JSClark'!S19+'5C1Y_GEOPrep'!S19+'5C1AI_Harmony'!S19+'5C1AJ_Athlos'!S19+'5C1AG_Collegiate'!S19+'5C1M_GEOMidCity'!S19+'5C1AK_NxtGen'!S19+'5C1AL_RedRiver'!S19+'5C1AM_Williams'!S19+'5C1AN_StLandry'!S19</f>
        <v>0</v>
      </c>
      <c r="U19" s="226">
        <f>'5C1B_DArbonne'!T19+'5C1A_Madison'!T19+'5C1C_IntlHigh'!T19+'5C3_UnvView'!U19+'5C1F_LCCharter'!T19+'5C1E_LFNO'!T19+'5C1D_NOMMA'!T19+'5C1AE_NobleMinds'!T19+'5C1J_JCFAEast'!T19+'5C1Q_Advantage'!T19+'5C1AF_JCFA-Laf'!T19+'5C1W_Willow'!T19+'5C1Z_LincolnPrep'!T19+'5C1R_Iberville'!T19+'5C1N_Delta'!T19+'5C1S_LCColPrep'!T19+'5C1T_Northeast'!T19+'5C1U_AcadianaRen'!T19+'5C1I_LAKey'!T19+'5C1V_LafRen'!T19+'5C1O_Impact'!T19+'5C2_LAVCA'!U19+'5C1H_Southwest'!T19+'5C1G_JSClark'!T19+'5C1Y_GEOPrep'!T19+'5C1AI_Harmony'!T19+'5C1AJ_Athlos'!T19+'5C1AG_Collegiate'!T19+'5C1M_GEOMidCity'!T19+'5C1AK_NxtGen'!T19+'5C1AL_RedRiver'!T19+'5C1AM_Williams'!T19+'5C1AN_StLandry'!T19</f>
        <v>0</v>
      </c>
      <c r="V19" s="230">
        <f>'5C1B_DArbonne'!U19+'5C1A_Madison'!U19+'5C1C_IntlHigh'!U19+'5C3_UnvView'!V19+'5C1F_LCCharter'!U19+'5C1E_LFNO'!U19+'5C1D_NOMMA'!U19+'5C1AE_NobleMinds'!U19+'5C1J_JCFAEast'!U19+'5C1Q_Advantage'!U19+'5C1AF_JCFA-Laf'!U19+'5C1W_Willow'!U19+'5C1Z_LincolnPrep'!U19+'5C1R_Iberville'!U19+'5C1N_Delta'!U19+'5C1S_LCColPrep'!U19+'5C1T_Northeast'!U19+'5C1U_AcadianaRen'!U19+'5C1I_LAKey'!U19+'5C1V_LafRen'!U19+'5C1O_Impact'!U19+'5C2_LAVCA'!V19+'5C1H_Southwest'!U19+'5C1G_JSClark'!U19+'5C1Y_GEOPrep'!U19+'5C1AI_Harmony'!U19+'5C1AJ_Athlos'!U19+'5C1AG_Collegiate'!U19+'5C1M_GEOMidCity'!U19+'5C1AK_NxtGen'!U19+'5C1AL_RedRiver'!U19+'5C1AM_Williams'!U19+'5C1AN_StLandry'!U19</f>
        <v>0</v>
      </c>
      <c r="W19" s="229">
        <f>'5C1B_DArbonne'!V19+'5C1A_Madison'!V19+'5C1C_IntlHigh'!V19+'5C3_UnvView'!W19+'5C1F_LCCharter'!V19+'5C1E_LFNO'!V19+'5C1D_NOMMA'!V19+'5C1AE_NobleMinds'!V19+'5C1J_JCFAEast'!V19+'5C1Q_Advantage'!V19+'5C1AF_JCFA-Laf'!V19+'5C1W_Willow'!V19+'5C1Z_LincolnPrep'!V19+'5C1R_Iberville'!V19+'5C1N_Delta'!V19+'5C1S_LCColPrep'!V19+'5C1T_Northeast'!V19+'5C1U_AcadianaRen'!V19+'5C1I_LAKey'!V19+'5C1V_LafRen'!V19+'5C1O_Impact'!V19+'5C2_LAVCA'!W19+'5C1H_Southwest'!V19+'5C1G_JSClark'!V19+'5C1Y_GEOPrep'!V19+'5C1AI_Harmony'!V19+'5C1AJ_Athlos'!V19+'5C1AG_Collegiate'!V19+'5C1M_GEOMidCity'!V19+'5C1AK_NxtGen'!V19+'5C1AL_RedRiver'!V19+'5C1AM_Williams'!V19+'5C1AN_StLandry'!V19</f>
        <v>82330</v>
      </c>
      <c r="X19" s="227">
        <f>'5C1B_DArbonne'!W19+'5C1A_Madison'!W19+'5C1C_IntlHigh'!W19+'5C3_UnvView'!X19+'5C1F_LCCharter'!W19+'5C1E_LFNO'!W19+'5C1D_NOMMA'!W19+'5C1AE_NobleMinds'!W19+'5C1J_JCFAEast'!W19+'5C1Q_Advantage'!W19+'5C1AF_JCFA-Laf'!W19+'5C1W_Willow'!W19+'5C1Z_LincolnPrep'!W19+'5C1R_Iberville'!W19+'5C1N_Delta'!W19+'5C1S_LCColPrep'!W19+'5C1T_Northeast'!W19+'5C1U_AcadianaRen'!W19+'5C1I_LAKey'!W19+'5C1V_LafRen'!W19+'5C1O_Impact'!W19+'5C2_LAVCA'!X19+'5C1H_Southwest'!W19+'5C1G_JSClark'!W19+'5C1Y_GEOPrep'!W19+'5C1AI_Harmony'!W19+'5C1AJ_Athlos'!W19+'5C1AG_Collegiate'!W19+'5C1M_GEOMidCity'!W19+'5C1AK_NxtGen'!W19+'5C1AL_RedRiver'!W19+'5C1AM_Williams'!W19+'5C1AN_StLandry'!W19</f>
        <v>-205</v>
      </c>
      <c r="Y19" s="229">
        <f>'5C1B_DArbonne'!X19+'5C1A_Madison'!X19+'5C1C_IntlHigh'!X19+'5C3_UnvView'!Y19+'5C1F_LCCharter'!X19+'5C1E_LFNO'!X19+'5C1D_NOMMA'!X19+'5C1AE_NobleMinds'!X19+'5C1J_JCFAEast'!X19+'5C1Q_Advantage'!X19+'5C1AF_JCFA-Laf'!X19+'5C1W_Willow'!X19+'5C1Z_LincolnPrep'!X19+'5C1R_Iberville'!X19+'5C1N_Delta'!X19+'5C1S_LCColPrep'!X19+'5C1T_Northeast'!X19+'5C1U_AcadianaRen'!X19+'5C1I_LAKey'!X19+'5C1V_LafRen'!X19+'5C1O_Impact'!X19+'5C2_LAVCA'!Y19+'5C1H_Southwest'!X19+'5C1G_JSClark'!X19+'5C1Y_GEOPrep'!X19+'5C1AI_Harmony'!X19+'5C1AJ_Athlos'!X19+'5C1AG_Collegiate'!X19+'5C1M_GEOMidCity'!X19+'5C1AK_NxtGen'!X19+'5C1AL_RedRiver'!X19+'5C1AM_Williams'!X19+'5C1AN_StLandry'!X19</f>
        <v>82125</v>
      </c>
      <c r="Z19" s="226">
        <f>'5C1B_DArbonne'!Y19+'5C1A_Madison'!Y19+'5C1C_IntlHigh'!Y19+'5C3_UnvView'!Z19+'5C1F_LCCharter'!Y19+'5C1E_LFNO'!Y19+'5C1D_NOMMA'!Y19+'5C1AE_NobleMinds'!Y19+'5C1J_JCFAEast'!Y19+'5C1Q_Advantage'!Y19+'5C1AF_JCFA-Laf'!Y19+'5C1W_Willow'!Y19+'5C1Z_LincolnPrep'!Y19+'5C1R_Iberville'!Y19+'5C1N_Delta'!Y19+'5C1S_LCColPrep'!Y19+'5C1T_Northeast'!Y19+'5C1U_AcadianaRen'!Y19+'5C1I_LAKey'!Y19+'5C1V_LafRen'!Y19+'5C1O_Impact'!Y19+'5C2_LAVCA'!Z19+'5C1H_Southwest'!Y19+'5C1G_JSClark'!Y19+'5C1Y_GEOPrep'!Y19+'5C1AI_Harmony'!Y19+'5C1AJ_Athlos'!Y19+'5C1AG_Collegiate'!Y19+'5C1M_GEOMidCity'!Y19+'5C1AK_NxtGen'!Y19+'5C1AL_RedRiver'!Y19+'5C1AM_Williams'!Y19+'5C1AN_StLandry'!Y19</f>
        <v>-10122</v>
      </c>
      <c r="AA19" s="229">
        <f>'5C1B_DArbonne'!Z19+'5C1A_Madison'!Z19+'5C1C_IntlHigh'!Z19+'5C3_UnvView'!AA19+'5C1F_LCCharter'!Z19+'5C1E_LFNO'!Z19+'5C1D_NOMMA'!Z19+'5C1AE_NobleMinds'!Z19+'5C1J_JCFAEast'!Z19+'5C1Q_Advantage'!Z19+'5C1AF_JCFA-Laf'!Z19+'5C1W_Willow'!Z19+'5C1Z_LincolnPrep'!Z19+'5C1R_Iberville'!Z19+'5C1N_Delta'!Z19+'5C1S_LCColPrep'!Z19+'5C1T_Northeast'!Z19+'5C1U_AcadianaRen'!Z19+'5C1I_LAKey'!Z19+'5C1V_LafRen'!Z19+'5C1O_Impact'!Z19+'5C2_LAVCA'!AA19+'5C1H_Southwest'!Z19+'5C1G_JSClark'!Z19+'5C1Y_GEOPrep'!Z19+'5C1AI_Harmony'!Z19+'5C1AJ_Athlos'!Z19+'5C1AG_Collegiate'!Z19+'5C1M_GEOMidCity'!Z19+'5C1AK_NxtGen'!Z19+'5C1AL_RedRiver'!Z19+'5C1AM_Williams'!Z19+'5C1AN_StLandry'!Z19</f>
        <v>72003</v>
      </c>
      <c r="AB19" s="226">
        <f>'5C1B_DArbonne'!AA19+'5C1A_Madison'!AA19+'5C1C_IntlHigh'!AA19+'5C3_UnvView'!AB19+'5C1F_LCCharter'!AA19+'5C1E_LFNO'!AA19+'5C1D_NOMMA'!AA19+'5C1AE_NobleMinds'!AA19+'5C1J_JCFAEast'!AA19+'5C1Q_Advantage'!AA19+'5C1AF_JCFA-Laf'!AA19+'5C1W_Willow'!AA19+'5C1Z_LincolnPrep'!AA19+'5C1R_Iberville'!AA19+'5C1N_Delta'!AA19+'5C1S_LCColPrep'!AA19+'5C1T_Northeast'!AA19+'5C1U_AcadianaRen'!AA19+'5C1I_LAKey'!AA19+'5C1V_LafRen'!AA19+'5C1O_Impact'!AA19+'5C2_LAVCA'!AB19+'5C1H_Southwest'!AA19+'5C1G_JSClark'!AA19+'5C1Y_GEOPrep'!AA19+'5C1AI_Harmony'!AA19+'5C1AJ_Athlos'!AA19+'5C1AG_Collegiate'!AA19+'5C1M_GEOMidCity'!AA19+'5C1AK_NxtGen'!AA19+'5C1AL_RedRiver'!AA19+'5C1AM_Williams'!AA19+'5C1AN_StLandry'!AA19</f>
        <v>0</v>
      </c>
      <c r="AC19" s="226">
        <f>'5C1B_DArbonne'!AB19+'5C1A_Madison'!AB19+'5C1C_IntlHigh'!AB19+'5C3_UnvView'!AC19+'5C1F_LCCharter'!AB19+'5C1E_LFNO'!AB19+'5C1D_NOMMA'!AB19+'5C1AE_NobleMinds'!AB19+'5C1J_JCFAEast'!AB19+'5C1Q_Advantage'!AB19+'5C1AF_JCFA-Laf'!AB19+'5C1W_Willow'!AB19+'5C1Z_LincolnPrep'!AB19+'5C1R_Iberville'!AB19+'5C1N_Delta'!AB19+'5C1S_LCColPrep'!AB19+'5C1T_Northeast'!AB19+'5C1U_AcadianaRen'!AB19+'5C1I_LAKey'!AB19+'5C1V_LafRen'!AB19+'5C1O_Impact'!AB19+'5C2_LAVCA'!AC19+'5C1H_Southwest'!AB19+'5C1G_JSClark'!AB19+'5C1Y_GEOPrep'!AB19+'5C1AI_Harmony'!AB19+'5C1AJ_Athlos'!AB19+'5C1AG_Collegiate'!AB19+'5C1M_GEOMidCity'!AB19+'5C1AK_NxtGen'!AB19+'5C1AL_RedRiver'!AB19+'5C1AM_Williams'!AB19+'5C1AN_StLandry'!AB19</f>
        <v>72003</v>
      </c>
      <c r="AD19" s="229">
        <f>'5C1B_DArbonne'!AC19+'5C1A_Madison'!AC19+'5C1C_IntlHigh'!AC19+'5C3_UnvView'!AD19+'5C1F_LCCharter'!AC19+'5C1E_LFNO'!AC19+'5C1D_NOMMA'!AC19+'5C1AE_NobleMinds'!AC19+'5C1J_JCFAEast'!AC19+'5C1Q_Advantage'!AC19+'5C1AF_JCFA-Laf'!AC19+'5C1W_Willow'!AC19+'5C1Z_LincolnPrep'!AC19+'5C1R_Iberville'!AC19+'5C1N_Delta'!AC19+'5C1S_LCColPrep'!AC19+'5C1T_Northeast'!AC19+'5C1U_AcadianaRen'!AC19+'5C1I_LAKey'!AC19+'5C1V_LafRen'!AC19+'5C1O_Impact'!AC19+'5C2_LAVCA'!AD19+'5C1H_Southwest'!AC19+'5C1G_JSClark'!AC19+'5C1Y_GEOPrep'!AC19+'5C1AI_Harmony'!AC19+'5C1AJ_Athlos'!AC19+'5C1AG_Collegiate'!AC19+'5C1M_GEOMidCity'!AC19+'5C1AK_NxtGen'!AC19+'5C1AL_RedRiver'!AC19+'5C1AM_Williams'!AC19+'5C1AN_StLandry'!AC19</f>
        <v>6001</v>
      </c>
      <c r="AE19" s="232">
        <f>'5C1B_DArbonne'!AD19+'5C1A_Madison'!AD19+'5C1C_IntlHigh'!AD19+'5C3_UnvView'!AE19+'5C1F_LCCharter'!AD19+'5C1E_LFNO'!AD19+'5C1D_NOMMA'!AD19+'5C1AE_NobleMinds'!AD19+'5C1J_JCFAEast'!AD19+'5C1Q_Advantage'!AD19+'5C1AF_JCFA-Laf'!AD19+'5C1W_Willow'!AD19+'5C1Z_LincolnPrep'!AD19+'5C1R_Iberville'!AD19+'5C1N_Delta'!AD19+'5C1S_LCColPrep'!AD19+'5C1T_Northeast'!AD19+'5C1U_AcadianaRen'!AD19+'5C1I_LAKey'!AD19+'5C1V_LafRen'!AD19+'5C1O_Impact'!AD19+'5C2_LAVCA'!AE19+'5C1H_Southwest'!AD19+'5C1G_JSClark'!AD19+'5C1Y_GEOPrep'!AD19+'5C1AI_Harmony'!AD19+'5C1AJ_Athlos'!AD19+'5C1AG_Collegiate'!AD19+'5C1M_GEOMidCity'!AD19+'5C1AK_NxtGen'!AD19+'5C1AL_RedRiver'!AD19+'5C1AM_Williams'!AD19+'5C1AN_StLandry'!AD19</f>
        <v>72003</v>
      </c>
      <c r="AF19" s="233">
        <f>'9_Per Pupil Summary'!N18</f>
        <v>3857</v>
      </c>
      <c r="AG19" s="234">
        <f>'5C1B_DArbonne'!AF19+'5C1A_Madison'!AF19+'5C1C_IntlHigh'!AF19+'5C3_UnvView'!AG19+'5C1F_LCCharter'!AF19+'5C1E_LFNO'!AF19+'5C1D_NOMMA'!AF19+'5C1AE_NobleMinds'!AF19+'5C1J_JCFAEast'!AF19+'5C1Q_Advantage'!AF19+'5C1AF_JCFA-Laf'!AF19+'5C1W_Willow'!AF19+'5C1Z_LincolnPrep'!AF19+'5C1R_Iberville'!AF19+'5C1N_Delta'!AF19+'5C1S_LCColPrep'!AF19+'5C1T_Northeast'!AF19+'5C1U_AcadianaRen'!AF19+'5C1I_LAKey'!AF19+'5C1V_LafRen'!AF19+'5C1O_Impact'!AF19+'5C2_LAVCA'!AG19+'5C1H_Southwest'!AF19+'5C1G_JSClark'!AF19+'5C1Y_GEOPrep'!AF19+'5C1AI_Harmony'!AF19+'5C1AJ_Athlos'!AF19+'5C1AG_Collegiate'!AF19+'5C1M_GEOMidCity'!AF19+'5C1AK_NxtGen'!AF19+'5C1AL_RedRiver'!AF19+'5C1AM_Williams'!AF19+'5C1AN_StLandry'!AF19</f>
        <v>41656</v>
      </c>
      <c r="AH19" s="225">
        <f>'5C1B_DArbonne'!AG19+'5C1A_Madison'!AG19+'5C1C_IntlHigh'!AG19+'5C3_UnvView'!AH19+'5C1F_LCCharter'!AG19+'5C1E_LFNO'!AG19+'5C1D_NOMMA'!AG19+'5C1AE_NobleMinds'!AG19+'5C1J_JCFAEast'!AG19+'5C1Q_Advantage'!AG19+'5C1AF_JCFA-Laf'!AG19+'5C1W_Willow'!AG19+'5C1Z_LincolnPrep'!AG19+'5C1R_Iberville'!AG19+'5C1N_Delta'!AG19+'5C1S_LCColPrep'!AG19+'5C1T_Northeast'!AG19+'5C1U_AcadianaRen'!AG19+'5C1I_LAKey'!AG19+'5C1V_LafRen'!AG19+'5C1O_Impact'!AG19+'5C2_LAVCA'!AH19+'5C1H_Southwest'!AG19+'5C1G_JSClark'!AG19+'5C1Y_GEOPrep'!AG19+'5C1AI_Harmony'!AG19+'5C1AJ_Athlos'!AG19+'5C1AG_Collegiate'!AG19+'5C1M_GEOMidCity'!AG19+'5C1AK_NxtGen'!AG19+'5C1AL_RedRiver'!AG19+'5C1AM_Williams'!AG19+'5C1AN_StLandry'!AG19</f>
        <v>0</v>
      </c>
      <c r="AI19" s="233">
        <f>'5C1B_DArbonne'!AH19+'5C1A_Madison'!AH19+'5C1C_IntlHigh'!AH19+'5C3_UnvView'!AI19+'5C1F_LCCharter'!AH19+'5C1E_LFNO'!AH19+'5C1D_NOMMA'!AH19+'5C1AE_NobleMinds'!AH19+'5C1J_JCFAEast'!AH19+'5C1Q_Advantage'!AH19+'5C1AF_JCFA-Laf'!AH19+'5C1W_Willow'!AH19+'5C1Z_LincolnPrep'!AH19+'5C1R_Iberville'!AH19+'5C1N_Delta'!AH19+'5C1S_LCColPrep'!AH19+'5C1T_Northeast'!AH19+'5C1U_AcadianaRen'!AH19+'5C1I_LAKey'!AH19+'5C1V_LafRen'!AH19+'5C1O_Impact'!AH19+'5C2_LAVCA'!AI19+'5C1H_Southwest'!AH19+'5C1G_JSClark'!AH19+'5C1Y_GEOPrep'!AH19+'5C1AI_Harmony'!AH19+'5C1AJ_Athlos'!AH19+'5C1AG_Collegiate'!AH19+'5C1M_GEOMidCity'!AH19+'5C1AK_NxtGen'!AH19+'5C1AL_RedRiver'!AH19+'5C1AM_Williams'!AH19+'5C1AN_StLandry'!AH19</f>
        <v>0</v>
      </c>
      <c r="AJ19" s="225">
        <f>'5C1B_DArbonne'!AI19+'5C1A_Madison'!AI19+'5C1C_IntlHigh'!AI19+'5C3_UnvView'!AJ19+'5C1F_LCCharter'!AI19+'5C1E_LFNO'!AI19+'5C1D_NOMMA'!AI19+'5C1AE_NobleMinds'!AI19+'5C1J_JCFAEast'!AI19+'5C1Q_Advantage'!AI19+'5C1AF_JCFA-Laf'!AI19+'5C1W_Willow'!AI19+'5C1Z_LincolnPrep'!AI19+'5C1R_Iberville'!AI19+'5C1N_Delta'!AI19+'5C1S_LCColPrep'!AI19+'5C1T_Northeast'!AI19+'5C1U_AcadianaRen'!AI19+'5C1I_LAKey'!AI19+'5C1V_LafRen'!AI19+'5C1O_Impact'!AI19+'5C2_LAVCA'!AJ19+'5C1H_Southwest'!AI19+'5C1G_JSClark'!AI19+'5C1Y_GEOPrep'!AI19+'5C1AI_Harmony'!AI19+'5C1AJ_Athlos'!AI19+'5C1AG_Collegiate'!AI19+'5C1M_GEOMidCity'!AI19+'5C1AK_NxtGen'!AI19+'5C1AL_RedRiver'!AI19+'5C1AM_Williams'!AI19+'5C1AN_StLandry'!AI19</f>
        <v>0</v>
      </c>
      <c r="AK19" s="235">
        <f>'5C1B_DArbonne'!AJ19+'5C1A_Madison'!AJ19+'5C1C_IntlHigh'!AJ19+'5C3_UnvView'!AK19+'5C1F_LCCharter'!AJ19+'5C1E_LFNO'!AJ19+'5C1D_NOMMA'!AJ19+'5C1AE_NobleMinds'!AJ19+'5C1J_JCFAEast'!AJ19+'5C1Q_Advantage'!AJ19+'5C1AF_JCFA-Laf'!AJ19+'5C1W_Willow'!AJ19+'5C1Z_LincolnPrep'!AJ19+'5C1R_Iberville'!AJ19+'5C1N_Delta'!AJ19+'5C1S_LCColPrep'!AJ19+'5C1T_Northeast'!AJ19+'5C1U_AcadianaRen'!AJ19+'5C1I_LAKey'!AJ19+'5C1V_LafRen'!AJ19+'5C1O_Impact'!AJ19+'5C2_LAVCA'!AK19+'5C1H_Southwest'!AJ19+'5C1G_JSClark'!AJ19+'5C1Y_GEOPrep'!AJ19+'5C1AI_Harmony'!AJ19+'5C1AJ_Athlos'!AJ19+'5C1AG_Collegiate'!AJ19+'5C1M_GEOMidCity'!AJ19+'5C1AK_NxtGen'!AJ19+'5C1AL_RedRiver'!AJ19+'5C1AM_Williams'!AJ19+'5C1AN_StLandry'!AJ19</f>
        <v>0</v>
      </c>
      <c r="AL19" s="236">
        <f>'5C1B_DArbonne'!AK19+'5C1A_Madison'!AK19+'5C1C_IntlHigh'!AK19+'5C3_UnvView'!AL19+'5C1F_LCCharter'!AK19+'5C1E_LFNO'!AK19+'5C1D_NOMMA'!AK19+'5C1AE_NobleMinds'!AK19+'5C1J_JCFAEast'!AK19+'5C1Q_Advantage'!AK19+'5C1AF_JCFA-Laf'!AK19+'5C1W_Willow'!AK19+'5C1Z_LincolnPrep'!AK19+'5C1R_Iberville'!AK19+'5C1N_Delta'!AK19+'5C1S_LCColPrep'!AK19+'5C1T_Northeast'!AK19+'5C1U_AcadianaRen'!AK19+'5C1I_LAKey'!AK19+'5C1V_LafRen'!AK19+'5C1O_Impact'!AK19+'5C2_LAVCA'!AL19+'5C1H_Southwest'!AK19+'5C1G_JSClark'!AK19+'5C1Y_GEOPrep'!AK19+'5C1AI_Harmony'!AK19+'5C1AJ_Athlos'!AK19+'5C1AG_Collegiate'!AK19+'5C1M_GEOMidCity'!AK19+'5C1AK_NxtGen'!AK19+'5C1AL_RedRiver'!AK19+'5C1AM_Williams'!AK19+'5C1AN_StLandry'!AK19</f>
        <v>0</v>
      </c>
      <c r="AM19" s="234">
        <f>'5C1B_DArbonne'!AL19+'5C1A_Madison'!AL19+'5C1C_IntlHigh'!AL19+'5C3_UnvView'!AM19+'5C1F_LCCharter'!AL19+'5C1E_LFNO'!AL19+'5C1D_NOMMA'!AL19+'5C1AE_NobleMinds'!AL19+'5C1J_JCFAEast'!AL19+'5C1Q_Advantage'!AL19+'5C1AF_JCFA-Laf'!AL19+'5C1W_Willow'!AL19+'5C1Z_LincolnPrep'!AL19+'5C1R_Iberville'!AL19+'5C1N_Delta'!AL19+'5C1S_LCColPrep'!AL19+'5C1T_Northeast'!AL19+'5C1U_AcadianaRen'!AL19+'5C1I_LAKey'!AL19+'5C1V_LafRen'!AL19+'5C1O_Impact'!AL19+'5C2_LAVCA'!AM19+'5C1H_Southwest'!AL19+'5C1G_JSClark'!AL19+'5C1Y_GEOPrep'!AL19+'5C1AI_Harmony'!AL19+'5C1AJ_Athlos'!AL19+'5C1AG_Collegiate'!AL19+'5C1M_GEOMidCity'!AL19+'5C1AK_NxtGen'!AL19+'5C1AL_RedRiver'!AL19+'5C1AM_Williams'!AL19+'5C1AN_StLandry'!AL19</f>
        <v>361787</v>
      </c>
      <c r="AN19" s="237">
        <f>'5C1B_DArbonne'!AM19+'5C1A_Madison'!AM19+'5C1C_IntlHigh'!AM19+'5C3_UnvView'!AN19+'5C1F_LCCharter'!AM19+'5C1E_LFNO'!AM19+'5C1D_NOMMA'!AM19+'5C1AE_NobleMinds'!AM19+'5C1J_JCFAEast'!AM19+'5C1Q_Advantage'!AM19+'5C1AF_JCFA-Laf'!AM19+'5C1W_Willow'!AM19+'5C1Z_LincolnPrep'!AM19+'5C1R_Iberville'!AM19+'5C1N_Delta'!AM19+'5C1S_LCColPrep'!AM19+'5C1T_Northeast'!AM19+'5C1U_AcadianaRen'!AM19+'5C1I_LAKey'!AM19+'5C1V_LafRen'!AM19+'5C1O_Impact'!AM19+'5C2_LAVCA'!AN19+'5C1H_Southwest'!AM19+'5C1G_JSClark'!AM19+'5C1Y_GEOPrep'!AM19+'5C1AI_Harmony'!AM19+'5C1AJ_Athlos'!AM19+'5C1AG_Collegiate'!AM19+'5C1M_GEOMidCity'!AM19+'5C1AK_NxtGen'!AM19+'5C1AL_RedRiver'!AM19+'5C1AM_Williams'!AM19+'5C1AN_StLandry'!AM19</f>
        <v>-104</v>
      </c>
      <c r="AO19" s="234">
        <f>'5C1B_DArbonne'!AN19+'5C1A_Madison'!AN19+'5C1C_IntlHigh'!AN19+'5C3_UnvView'!AO19+'5C1F_LCCharter'!AN19+'5C1E_LFNO'!AN19+'5C1D_NOMMA'!AN19+'5C1AE_NobleMinds'!AN19+'5C1J_JCFAEast'!AN19+'5C1Q_Advantage'!AN19+'5C1AF_JCFA-Laf'!AN19+'5C1W_Willow'!AN19+'5C1Z_LincolnPrep'!AN19+'5C1R_Iberville'!AN19+'5C1N_Delta'!AN19+'5C1S_LCColPrep'!AN19+'5C1T_Northeast'!AN19+'5C1U_AcadianaRen'!AN19+'5C1I_LAKey'!AN19+'5C1V_LafRen'!AN19+'5C1O_Impact'!AN19+'5C2_LAVCA'!AO19+'5C1H_Southwest'!AN19+'5C1G_JSClark'!AN19+'5C1Y_GEOPrep'!AN19+'5C1AI_Harmony'!AN19+'5C1AJ_Athlos'!AN19+'5C1AG_Collegiate'!AN19+'5C1M_GEOMidCity'!AN19+'5C1AK_NxtGen'!AN19+'5C1AL_RedRiver'!AN19+'5C1AM_Williams'!AN19+'5C1AN_StLandry'!AN19</f>
        <v>41552</v>
      </c>
      <c r="AP19" s="235">
        <f>'5C1B_DArbonne'!AO19+'5C1A_Madison'!AO19+'5C1C_IntlHigh'!AO19+'5C3_UnvView'!AP19+'5C1F_LCCharter'!AO19+'5C1E_LFNO'!AO19+'5C1D_NOMMA'!AO19+'5C1AE_NobleMinds'!AO19+'5C1J_JCFAEast'!AO19+'5C1Q_Advantage'!AO19+'5C1AF_JCFA-Laf'!AO19+'5C1W_Willow'!AO19+'5C1Z_LincolnPrep'!AO19+'5C1R_Iberville'!AO19+'5C1N_Delta'!AO19+'5C1S_LCColPrep'!AO19+'5C1T_Northeast'!AO19+'5C1U_AcadianaRen'!AO19+'5C1I_LAKey'!AO19+'5C1V_LafRen'!AO19+'5C1O_Impact'!AO19+'5C2_LAVCA'!AP19+'5C1H_Southwest'!AO19+'5C1G_JSClark'!AO19+'5C1Y_GEOPrep'!AO19+'5C1AI_Harmony'!AO19+'5C1AJ_Athlos'!AO19+'5C1AG_Collegiate'!AO19+'5C1M_GEOMidCity'!AO19+'5C1AK_NxtGen'!AO19+'5C1AL_RedRiver'!AO19+'5C1AM_Williams'!AO19+'5C1AN_StLandry'!AO19</f>
        <v>-2703</v>
      </c>
      <c r="AQ19" s="234">
        <f>'5C1B_DArbonne'!AP19+'5C1A_Madison'!AP19+'5C1C_IntlHigh'!AP19+'5C3_UnvView'!AQ19+'5C1F_LCCharter'!AP19+'5C1E_LFNO'!AP19+'5C1D_NOMMA'!AP19+'5C1AE_NobleMinds'!AP19+'5C1J_JCFAEast'!AP19+'5C1Q_Advantage'!AP19+'5C1AF_JCFA-Laf'!AP19+'5C1W_Willow'!AP19+'5C1Z_LincolnPrep'!AP19+'5C1R_Iberville'!AP19+'5C1N_Delta'!AP19+'5C1S_LCColPrep'!AP19+'5C1T_Northeast'!AP19+'5C1U_AcadianaRen'!AP19+'5C1I_LAKey'!AP19+'5C1V_LafRen'!AP19+'5C1O_Impact'!AP19+'5C2_LAVCA'!AQ19+'5C1H_Southwest'!AP19+'5C1G_JSClark'!AP19+'5C1Y_GEOPrep'!AP19+'5C1AI_Harmony'!AP19+'5C1AJ_Athlos'!AP19+'5C1AG_Collegiate'!AP19+'5C1M_GEOMidCity'!AP19+'5C1AK_NxtGen'!AP19+'5C1AL_RedRiver'!AP19+'5C1AM_Williams'!AP19+'5C1AN_StLandry'!AP19</f>
        <v>38849</v>
      </c>
      <c r="AR19" s="235">
        <f>'5C1B_DArbonne'!AQ19+'5C1A_Madison'!AQ19+'5C1C_IntlHigh'!AQ19+'5C3_UnvView'!AR19+'5C1F_LCCharter'!AQ19+'5C1E_LFNO'!AQ19+'5C1D_NOMMA'!AQ19+'5C1AE_NobleMinds'!AQ19+'5C1J_JCFAEast'!AQ19+'5C1Q_Advantage'!AQ19+'5C1AF_JCFA-Laf'!AQ19+'5C1W_Willow'!AQ19+'5C1Z_LincolnPrep'!AQ19+'5C1R_Iberville'!AQ19+'5C1N_Delta'!AQ19+'5C1S_LCColPrep'!AQ19+'5C1T_Northeast'!AQ19+'5C1U_AcadianaRen'!AQ19+'5C1I_LAKey'!AQ19+'5C1V_LafRen'!AQ19+'5C1O_Impact'!AQ19+'5C2_LAVCA'!AR19+'5C1H_Southwest'!AQ19+'5C1G_JSClark'!AQ19+'5C1Y_GEOPrep'!AQ19+'5C1AI_Harmony'!AQ19+'5C1AJ_Athlos'!AQ19+'5C1AG_Collegiate'!AQ19+'5C1M_GEOMidCity'!AQ19+'5C1AK_NxtGen'!AQ19+'5C1AL_RedRiver'!AQ19+'5C1AM_Williams'!AQ19+'5C1AN_StLandry'!AQ19</f>
        <v>0</v>
      </c>
      <c r="AS19" s="235">
        <f>'5C1B_DArbonne'!AR19+'5C1A_Madison'!AR19+'5C1C_IntlHigh'!AR19+'5C3_UnvView'!AS19+'5C1F_LCCharter'!AR19+'5C1E_LFNO'!AR19+'5C1D_NOMMA'!AR19+'5C1AE_NobleMinds'!AR19+'5C1J_JCFAEast'!AR19+'5C1Q_Advantage'!AR19+'5C1AF_JCFA-Laf'!AR19+'5C1W_Willow'!AR19+'5C1Z_LincolnPrep'!AR19+'5C1R_Iberville'!AR19+'5C1N_Delta'!AR19+'5C1S_LCColPrep'!AR19+'5C1T_Northeast'!AR19+'5C1U_AcadianaRen'!AR19+'5C1I_LAKey'!AR19+'5C1V_LafRen'!AR19+'5C1O_Impact'!AR19+'5C2_LAVCA'!AS19+'5C1H_Southwest'!AR19+'5C1G_JSClark'!AR19+'5C1Y_GEOPrep'!AR19+'5C1AI_Harmony'!AR19+'5C1AJ_Athlos'!AR19+'5C1AG_Collegiate'!AR19+'5C1M_GEOMidCity'!AR19+'5C1AK_NxtGen'!AR19+'5C1AL_RedRiver'!AR19+'5C1AM_Williams'!AR19+'5C1AN_StLandry'!AR19</f>
        <v>38849</v>
      </c>
      <c r="AT19" s="234">
        <f>'5C1B_DArbonne'!AS19+'5C1A_Madison'!AS19+'5C1C_IntlHigh'!AS19+'5C3_UnvView'!AT19+'5C1F_LCCharter'!AS19+'5C1E_LFNO'!AS19+'5C1D_NOMMA'!AS19+'5C1AE_NobleMinds'!AS19+'5C1J_JCFAEast'!AS19+'5C1Q_Advantage'!AS19+'5C1AF_JCFA-Laf'!AS19+'5C1W_Willow'!AS19+'5C1Z_LincolnPrep'!AS19+'5C1R_Iberville'!AS19+'5C1N_Delta'!AS19+'5C1S_LCColPrep'!AS19+'5C1T_Northeast'!AS19+'5C1U_AcadianaRen'!AS19+'5C1I_LAKey'!AS19+'5C1V_LafRen'!AS19+'5C1O_Impact'!AS19+'5C2_LAVCA'!AT19+'5C1H_Southwest'!AS19+'5C1G_JSClark'!AS19+'5C1Y_GEOPrep'!AS19+'5C1AI_Harmony'!AS19+'5C1AJ_Athlos'!AS19+'5C1AG_Collegiate'!AS19+'5C1M_GEOMidCity'!AS19+'5C1AK_NxtGen'!AS19+'5C1AL_RedRiver'!AS19+'5C1AM_Williams'!AS19+'5C1AN_StLandry'!AS19</f>
        <v>29849</v>
      </c>
      <c r="AU19" s="806">
        <f t="shared" si="2"/>
        <v>110852</v>
      </c>
      <c r="AV19" s="807">
        <f t="shared" si="3"/>
        <v>35850</v>
      </c>
      <c r="AW19" s="227">
        <f>'5C1B_DArbonne'!AV19+'5C1A_Madison'!AV19+'5C1C_IntlHigh'!AV19+'5C3_UnvView'!AW19+'5C1F_LCCharter'!AV19+'5C1E_LFNO'!AV19+'5C1D_NOMMA'!AV19+'5C1AE_NobleMinds'!AV19+'5C1J_JCFAEast'!AV19+'5C1Q_Advantage'!AV19+'5C1AF_JCFA-Laf'!AV19+'5C1W_Willow'!AV19+'5C1Z_LincolnPrep'!AV19+'5C1R_Iberville'!AV19+'5C1N_Delta'!AV19+'5C1S_LCColPrep'!AV19+'5C1T_Northeast'!AV19+'5C1U_AcadianaRen'!AV19+'5C1I_LAKey'!AV19+'5C1V_LafRen'!AV19+'5C1O_Impact'!AV19+'5C2_LAVCA'!AW19+'5C1H_Southwest'!AV19+'5C1G_JSClark'!AV19+'5C1Y_GEOPrep'!AV19+'5C1AI_Harmony'!AV19+'5C1AJ_Athlos'!AV19+'5C1AG_Collegiate'!AV19+'5C1M_GEOMidCity'!AV19+'5C1AK_NxtGen'!AV19+'5C1AL_RedRiver'!AV19+'5C1AM_Williams'!AV19+'5C1AN_StLandry'!AV19</f>
        <v>904</v>
      </c>
      <c r="AX19" s="227"/>
      <c r="AY19" s="227">
        <f t="shared" si="4"/>
        <v>904</v>
      </c>
    </row>
    <row r="20" spans="1:51" ht="16.149999999999999" customHeight="1" x14ac:dyDescent="0.2">
      <c r="A20" s="424">
        <v>14</v>
      </c>
      <c r="B20" s="224" t="s">
        <v>18</v>
      </c>
      <c r="C20" s="225">
        <f>'5C1B_DArbonne'!C20+'5C1A_Madison'!C20+'5C1C_IntlHigh'!C20+'5C3_UnvView'!C20+'5C1F_LCCharter'!C20+'5C1E_LFNO'!C20+'5C1D_NOMMA'!C20+'5C1AE_NobleMinds'!C20+'5C1J_JCFAEast'!C20+'5C1Q_Advantage'!C20+'5C1AF_JCFA-Laf'!C20+'5C1W_Willow'!C20+'5C1Z_LincolnPrep'!C20+'5C1R_Iberville'!C20+'5C1N_Delta'!C20+'5C1S_LCColPrep'!C20+'5C1T_Northeast'!C20+'5C1U_AcadianaRen'!C20+'5C1I_LAKey'!C20+'5C1V_LafRen'!C20+'5C1O_Impact'!C20+'5C2_LAVCA'!C20+'5C1H_Southwest'!C20+'5C1G_JSClark'!C20+'5C1Y_GEOPrep'!C20+'5C1AI_Harmony'!C20+'5C1AJ_Athlos'!C20+'5C1AG_Collegiate'!C20+'5C1M_GEOMidCity'!C20+'5C1AK_NxtGen'!C20+'5C1AL_RedRiver'!C20+'5C1AM_Williams'!C20+'5C1AN_StLandry'!C20</f>
        <v>5</v>
      </c>
      <c r="D20" s="226">
        <f>'9_Per Pupil Summary'!H19</f>
        <v>5573.634997080987</v>
      </c>
      <c r="E20" s="227">
        <f>'5C1B_DArbonne'!E20+'5C1A_Madison'!E20+'5C1C_IntlHigh'!E20+'5C3_UnvView'!E20+'5C1F_LCCharter'!E20+'5C1E_LFNO'!E20+'5C1D_NOMMA'!E20+'5C1AE_NobleMinds'!E20+'5C1J_JCFAEast'!E20+'5C1Q_Advantage'!E20+'5C1AF_JCFA-Laf'!E20+'5C1W_Willow'!E20+'5C1Z_LincolnPrep'!E20+'5C1R_Iberville'!E20+'5C1N_Delta'!E20+'5C1S_LCColPrep'!E20+'5C1T_Northeast'!E20+'5C1U_AcadianaRen'!E20+'5C1I_LAKey'!E20+'5C1V_LafRen'!E20+'5C1O_Impact'!E20+'5C2_LAVCA'!E20+'5C1H_Southwest'!E20+'5C1G_JSClark'!E20+'5C1Y_GEOPrep'!E20+'5C1AI_Harmony'!E20+'5C1AJ_Athlos'!E20+'5C1AG_Collegiate'!E20+'5C1M_GEOMidCity'!E20+'5C1AK_NxtGen'!E20+'5C1AL_RedRiver'!E20+'5C1AM_Williams'!E20+'5C1AN_StLandry'!E20</f>
        <v>25081.357486864443</v>
      </c>
      <c r="F20" s="228">
        <f>'5C1B_DArbonne'!F20+'5C1A_Madison'!F20+'5C1C_IntlHigh'!F20+'5C3_UnvView'!F20+'5C1F_LCCharter'!F20+'5C1E_LFNO'!F20+'5C1D_NOMMA'!F20+'5C1AE_NobleMinds'!F20+'5C1J_JCFAEast'!F20+'5C1Q_Advantage'!F20+'5C1AF_JCFA-Laf'!F20+'5C1W_Willow'!F20+'5C1Z_LincolnPrep'!F20+'5C1R_Iberville'!F20+'5C1N_Delta'!F20+'5C1S_LCColPrep'!F20+'5C1T_Northeast'!F20+'5C1U_AcadianaRen'!F20+'5C1I_LAKey'!F20+'5C1V_LafRen'!F20+'5C1O_Impact'!F20+'5C2_LAVCA'!F20+'5C1H_Southwest'!F20+'5C1G_JSClark'!F20+'5C1Y_GEOPrep'!F20+'5C1AI_Harmony'!F20+'5C1AJ_Athlos'!F20+'5C1AG_Collegiate'!F20+'5C1M_GEOMidCity'!F20+'5C1AK_NxtGen'!F20+'5C1AL_RedRiver'!F20+'5C1AM_Williams'!F20+'5C1AN_StLandry'!F20</f>
        <v>5</v>
      </c>
      <c r="G20" s="226">
        <f>'9_Per Pupil Summary'!I19</f>
        <v>686.17525700761348</v>
      </c>
      <c r="H20" s="227">
        <f>'5C1B_DArbonne'!H20+'5C1A_Madison'!H20+'5C1C_IntlHigh'!H20+'5C3_UnvView'!H20+'5C1F_LCCharter'!H20+'5C1E_LFNO'!H20+'5C1D_NOMMA'!H20+'5C1AE_NobleMinds'!H20+'5C1J_JCFAEast'!H20+'5C1Q_Advantage'!H20+'5C1AF_JCFA-Laf'!H20+'5C1W_Willow'!H20+'5C1Z_LincolnPrep'!H20+'5C1R_Iberville'!H20+'5C1N_Delta'!H20+'5C1S_LCColPrep'!H20+'5C1T_Northeast'!H20+'5C1U_AcadianaRen'!H20+'5C1I_LAKey'!H20+'5C1V_LafRen'!H20+'5C1O_Impact'!H20+'5C2_LAVCA'!H20+'5C1H_Southwest'!H20+'5C1G_JSClark'!H20+'5C1Y_GEOPrep'!H20+'5C1AI_Harmony'!H20+'5C1AJ_Athlos'!H20+'5C1AG_Collegiate'!H20+'5C1M_GEOMidCity'!H20+'5C1AK_NxtGen'!H20+'5C1AL_RedRiver'!H20+'5C1AM_Williams'!H20+'5C1AN_StLandry'!H20</f>
        <v>3087.7886565342606</v>
      </c>
      <c r="I20" s="228">
        <f>'5C1B_DArbonne'!I20+'5C1A_Madison'!I20+'5C1C_IntlHigh'!I20+'5C3_UnvView'!I20+'5C1F_LCCharter'!I20+'5C1E_LFNO'!I20+'5C1D_NOMMA'!I20+'5C1AE_NobleMinds'!I20+'5C1J_JCFAEast'!I20+'5C1Q_Advantage'!I20+'5C1AF_JCFA-Laf'!I20+'5C1W_Willow'!I20+'5C1Z_LincolnPrep'!I20+'5C1R_Iberville'!I20+'5C1N_Delta'!I20+'5C1S_LCColPrep'!I20+'5C1T_Northeast'!I20+'5C1U_AcadianaRen'!I20+'5C1I_LAKey'!I20+'5C1V_LafRen'!I20+'5C1O_Impact'!I20+'5C2_LAVCA'!I20+'5C1H_Southwest'!I20+'5C1G_JSClark'!I20+'5C1Y_GEOPrep'!I20+'5C1AI_Harmony'!I20+'5C1AJ_Athlos'!I20+'5C1AG_Collegiate'!I20+'5C1M_GEOMidCity'!I20+'5C1AK_NxtGen'!I20+'5C1AL_RedRiver'!I20+'5C1AM_Williams'!I20+'5C1AN_StLandry'!I20</f>
        <v>5</v>
      </c>
      <c r="J20" s="226">
        <f>'9_Per Pupil Summary'!J19</f>
        <v>187.13870645662183</v>
      </c>
      <c r="K20" s="227">
        <f>'5C1B_DArbonne'!K20+'5C1A_Madison'!K20+'5C1C_IntlHigh'!K20+'5C3_UnvView'!K20+'5C1F_LCCharter'!K20+'5C1E_LFNO'!K20+'5C1D_NOMMA'!K20+'5C1AE_NobleMinds'!K20+'5C1J_JCFAEast'!K20+'5C1Q_Advantage'!K20+'5C1AF_JCFA-Laf'!K20+'5C1W_Willow'!K20+'5C1Z_LincolnPrep'!K20+'5C1R_Iberville'!K20+'5C1N_Delta'!K20+'5C1S_LCColPrep'!K20+'5C1T_Northeast'!K20+'5C1U_AcadianaRen'!K20+'5C1I_LAKey'!K20+'5C1V_LafRen'!K20+'5C1O_Impact'!K20+'5C2_LAVCA'!K20+'5C1H_Southwest'!K20+'5C1G_JSClark'!K20+'5C1Y_GEOPrep'!K20+'5C1AI_Harmony'!K20+'5C1AJ_Athlos'!K20+'5C1AG_Collegiate'!K20+'5C1M_GEOMidCity'!K20+'5C1AK_NxtGen'!K20+'5C1AL_RedRiver'!K20+'5C1AM_Williams'!K20+'5C1AN_StLandry'!K20</f>
        <v>842.12417905479822</v>
      </c>
      <c r="L20" s="228">
        <f>'5C1B_DArbonne'!L20+'5C1A_Madison'!L20+'5C1C_IntlHigh'!L20+'5C3_UnvView'!L20+'5C1F_LCCharter'!L20+'5C1E_LFNO'!L20+'5C1D_NOMMA'!L20+'5C1AE_NobleMinds'!L20+'5C1J_JCFAEast'!L20+'5C1Q_Advantage'!L20+'5C1AF_JCFA-Laf'!L20+'5C1W_Willow'!L20+'5C1Z_LincolnPrep'!L20+'5C1R_Iberville'!L20+'5C1N_Delta'!L20+'5C1S_LCColPrep'!L20+'5C1T_Northeast'!L20+'5C1U_AcadianaRen'!L20+'5C1I_LAKey'!L20+'5C1V_LafRen'!L20+'5C1O_Impact'!L20+'5C2_LAVCA'!L20+'5C1H_Southwest'!L20+'5C1G_JSClark'!L20+'5C1Y_GEOPrep'!L20+'5C1AI_Harmony'!L20+'5C1AJ_Athlos'!L20+'5C1AG_Collegiate'!L20+'5C1M_GEOMidCity'!L20+'5C1AK_NxtGen'!L20+'5C1AL_RedRiver'!L20+'5C1AM_Williams'!L20+'5C1AN_StLandry'!L20</f>
        <v>3</v>
      </c>
      <c r="M20" s="226">
        <f>'9_Per Pupil Summary'!K19</f>
        <v>4678.467661415546</v>
      </c>
      <c r="N20" s="227">
        <f>'5C1B_DArbonne'!N20+'5C1A_Madison'!N20+'5C1C_IntlHigh'!N20+'5C3_UnvView'!N20+'5C1F_LCCharter'!N20+'5C1E_LFNO'!N20+'5C1D_NOMMA'!N20+'5C1AE_NobleMinds'!N20+'5C1J_JCFAEast'!N20+'5C1Q_Advantage'!N20+'5C1AF_JCFA-Laf'!N20+'5C1W_Willow'!N20+'5C1Z_LincolnPrep'!N20+'5C1R_Iberville'!N20+'5C1N_Delta'!N20+'5C1S_LCColPrep'!N20+'5C1T_Northeast'!N20+'5C1U_AcadianaRen'!N20+'5C1I_LAKey'!N20+'5C1V_LafRen'!N20+'5C1O_Impact'!N20+'5C2_LAVCA'!N20+'5C1H_Southwest'!N20+'5C1G_JSClark'!N20+'5C1Y_GEOPrep'!N20+'5C1AI_Harmony'!N20+'5C1AJ_Athlos'!N20+'5C1AG_Collegiate'!N20+'5C1M_GEOMidCity'!N20+'5C1AK_NxtGen'!N20+'5C1AL_RedRiver'!N20+'5C1AM_Williams'!N20+'5C1AN_StLandry'!N20</f>
        <v>12631.862685821976</v>
      </c>
      <c r="O20" s="228">
        <f>'5C1B_DArbonne'!O20+'5C1A_Madison'!O20+'5C1C_IntlHigh'!O20+'5C3_UnvView'!O20+'5C1F_LCCharter'!O20+'5C1E_LFNO'!O20+'5C1D_NOMMA'!O20+'5C1AE_NobleMinds'!O20+'5C1J_JCFAEast'!O20+'5C1Q_Advantage'!O20+'5C1AF_JCFA-Laf'!O20+'5C1W_Willow'!O20+'5C1Z_LincolnPrep'!O20+'5C1R_Iberville'!O20+'5C1N_Delta'!O20+'5C1S_LCColPrep'!O20+'5C1T_Northeast'!O20+'5C1U_AcadianaRen'!O20+'5C1I_LAKey'!O20+'5C1V_LafRen'!O20+'5C1O_Impact'!O20+'5C2_LAVCA'!O20+'5C1H_Southwest'!O20+'5C1G_JSClark'!O20+'5C1Y_GEOPrep'!O20+'5C1AI_Harmony'!O20+'5C1AJ_Athlos'!O20+'5C1AG_Collegiate'!O20+'5C1M_GEOMidCity'!O20+'5C1AK_NxtGen'!O20+'5C1AL_RedRiver'!O20+'5C1AM_Williams'!O20+'5C1AN_StLandry'!O20</f>
        <v>0</v>
      </c>
      <c r="P20" s="226">
        <f>'9_Per Pupil Summary'!L19</f>
        <v>1871.3870645662184</v>
      </c>
      <c r="Q20" s="227">
        <f>'5C1B_DArbonne'!Q20+'5C1A_Madison'!Q20+'5C1C_IntlHigh'!Q20+'5C3_UnvView'!Q20+'5C1F_LCCharter'!Q20+'5C1E_LFNO'!Q20+'5C1D_NOMMA'!Q20+'5C1AE_NobleMinds'!Q20+'5C1J_JCFAEast'!Q20+'5C1Q_Advantage'!Q20+'5C1AF_JCFA-Laf'!Q20+'5C1W_Willow'!Q20+'5C1Z_LincolnPrep'!Q20+'5C1R_Iberville'!Q20+'5C1N_Delta'!Q20+'5C1S_LCColPrep'!Q20+'5C1T_Northeast'!Q20+'5C1U_AcadianaRen'!Q20+'5C1I_LAKey'!Q20+'5C1V_LafRen'!Q20+'5C1O_Impact'!Q20+'5C2_LAVCA'!Q20+'5C1H_Southwest'!Q20+'5C1G_JSClark'!Q20+'5C1Y_GEOPrep'!Q20+'5C1AI_Harmony'!Q20+'5C1AJ_Athlos'!Q20+'5C1AG_Collegiate'!Q20+'5C1M_GEOMidCity'!Q20+'5C1AK_NxtGen'!Q20+'5C1AL_RedRiver'!Q20+'5C1AM_Williams'!Q20+'5C1AN_StLandry'!Q20</f>
        <v>0</v>
      </c>
      <c r="R20" s="229">
        <f>'5C1B_DArbonne'!R20+'5C1A_Madison'!R20+'5C1C_IntlHigh'!R20+'5C3_UnvView'!R20+'5C1F_LCCharter'!R20+'5C1E_LFNO'!R20+'5C1D_NOMMA'!R20+'5C1AE_NobleMinds'!R20+'5C1J_JCFAEast'!R20+'5C1Q_Advantage'!R20+'5C1AF_JCFA-Laf'!R20+'5C1W_Willow'!R20+'5C1Z_LincolnPrep'!R20+'5C1R_Iberville'!R20+'5C1N_Delta'!R20+'5C1S_LCColPrep'!R20+'5C1T_Northeast'!R20+'5C1U_AcadianaRen'!R20+'5C1I_LAKey'!R20+'5C1V_LafRen'!R20+'5C1O_Impact'!R20+'5C2_LAVCA'!R20+'5C1H_Southwest'!R20+'5C1G_JSClark'!R20+'5C1Y_GEOPrep'!R20+'5C1AI_Harmony'!R20+'5C1AJ_Athlos'!R20+'5C1AG_Collegiate'!R20+'5C1M_GEOMidCity'!R20+'5C1AK_NxtGen'!R20+'5C1AL_RedRiver'!R20+'5C1AM_Williams'!R20+'5C1AN_StLandry'!R20</f>
        <v>645182</v>
      </c>
      <c r="S20" s="889">
        <f>'5C3_UnvView'!S20+'5C2_LAVCA'!S20</f>
        <v>4627</v>
      </c>
      <c r="T20" s="226">
        <f>'5C1B_DArbonne'!S20+'5C1A_Madison'!S20+'5C1C_IntlHigh'!S20+'5C3_UnvView'!T20+'5C1F_LCCharter'!S20+'5C1E_LFNO'!S20+'5C1D_NOMMA'!S20+'5C1AE_NobleMinds'!S20+'5C1J_JCFAEast'!S20+'5C1Q_Advantage'!S20+'5C1AF_JCFA-Laf'!S20+'5C1W_Willow'!S20+'5C1Z_LincolnPrep'!S20+'5C1R_Iberville'!S20+'5C1N_Delta'!S20+'5C1S_LCColPrep'!S20+'5C1T_Northeast'!S20+'5C1U_AcadianaRen'!S20+'5C1I_LAKey'!S20+'5C1V_LafRen'!S20+'5C1O_Impact'!S20+'5C2_LAVCA'!T20+'5C1H_Southwest'!S20+'5C1G_JSClark'!S20+'5C1Y_GEOPrep'!S20+'5C1AI_Harmony'!S20+'5C1AJ_Athlos'!S20+'5C1AG_Collegiate'!S20+'5C1M_GEOMidCity'!S20+'5C1AK_NxtGen'!S20+'5C1AL_RedRiver'!S20+'5C1AM_Williams'!S20+'5C1AN_StLandry'!S20</f>
        <v>0</v>
      </c>
      <c r="U20" s="226">
        <f>'5C1B_DArbonne'!T20+'5C1A_Madison'!T20+'5C1C_IntlHigh'!T20+'5C3_UnvView'!U20+'5C1F_LCCharter'!T20+'5C1E_LFNO'!T20+'5C1D_NOMMA'!T20+'5C1AE_NobleMinds'!T20+'5C1J_JCFAEast'!T20+'5C1Q_Advantage'!T20+'5C1AF_JCFA-Laf'!T20+'5C1W_Willow'!T20+'5C1Z_LincolnPrep'!T20+'5C1R_Iberville'!T20+'5C1N_Delta'!T20+'5C1S_LCColPrep'!T20+'5C1T_Northeast'!T20+'5C1U_AcadianaRen'!T20+'5C1I_LAKey'!T20+'5C1V_LafRen'!T20+'5C1O_Impact'!T20+'5C2_LAVCA'!U20+'5C1H_Southwest'!T20+'5C1G_JSClark'!T20+'5C1Y_GEOPrep'!T20+'5C1AI_Harmony'!T20+'5C1AJ_Athlos'!T20+'5C1AG_Collegiate'!T20+'5C1M_GEOMidCity'!T20+'5C1AK_NxtGen'!T20+'5C1AL_RedRiver'!T20+'5C1AM_Williams'!T20+'5C1AN_StLandry'!T20</f>
        <v>0</v>
      </c>
      <c r="V20" s="230">
        <f>'5C1B_DArbonne'!U20+'5C1A_Madison'!U20+'5C1C_IntlHigh'!U20+'5C3_UnvView'!V20+'5C1F_LCCharter'!U20+'5C1E_LFNO'!U20+'5C1D_NOMMA'!U20+'5C1AE_NobleMinds'!U20+'5C1J_JCFAEast'!U20+'5C1Q_Advantage'!U20+'5C1AF_JCFA-Laf'!U20+'5C1W_Willow'!U20+'5C1Z_LincolnPrep'!U20+'5C1R_Iberville'!U20+'5C1N_Delta'!U20+'5C1S_LCColPrep'!U20+'5C1T_Northeast'!U20+'5C1U_AcadianaRen'!U20+'5C1I_LAKey'!U20+'5C1V_LafRen'!U20+'5C1O_Impact'!U20+'5C2_LAVCA'!V20+'5C1H_Southwest'!U20+'5C1G_JSClark'!U20+'5C1Y_GEOPrep'!U20+'5C1AI_Harmony'!U20+'5C1AJ_Athlos'!U20+'5C1AG_Collegiate'!U20+'5C1M_GEOMidCity'!U20+'5C1AK_NxtGen'!U20+'5C1AL_RedRiver'!U20+'5C1AM_Williams'!U20+'5C1AN_StLandry'!U20</f>
        <v>0</v>
      </c>
      <c r="W20" s="229">
        <f>'5C1B_DArbonne'!V20+'5C1A_Madison'!V20+'5C1C_IntlHigh'!V20+'5C3_UnvView'!W20+'5C1F_LCCharter'!V20+'5C1E_LFNO'!V20+'5C1D_NOMMA'!V20+'5C1AE_NobleMinds'!V20+'5C1J_JCFAEast'!V20+'5C1Q_Advantage'!V20+'5C1AF_JCFA-Laf'!V20+'5C1W_Willow'!V20+'5C1Z_LincolnPrep'!V20+'5C1R_Iberville'!V20+'5C1N_Delta'!V20+'5C1S_LCColPrep'!V20+'5C1T_Northeast'!V20+'5C1U_AcadianaRen'!V20+'5C1I_LAKey'!V20+'5C1V_LafRen'!V20+'5C1O_Impact'!V20+'5C2_LAVCA'!W20+'5C1H_Southwest'!V20+'5C1G_JSClark'!V20+'5C1Y_GEOPrep'!V20+'5C1AI_Harmony'!V20+'5C1AJ_Athlos'!V20+'5C1AG_Collegiate'!V20+'5C1M_GEOMidCity'!V20+'5C1AK_NxtGen'!V20+'5C1AL_RedRiver'!V20+'5C1AM_Williams'!V20+'5C1AN_StLandry'!V20</f>
        <v>41643</v>
      </c>
      <c r="X20" s="227">
        <f>'5C1B_DArbonne'!W20+'5C1A_Madison'!W20+'5C1C_IntlHigh'!W20+'5C3_UnvView'!X20+'5C1F_LCCharter'!W20+'5C1E_LFNO'!W20+'5C1D_NOMMA'!W20+'5C1AE_NobleMinds'!W20+'5C1J_JCFAEast'!W20+'5C1Q_Advantage'!W20+'5C1AF_JCFA-Laf'!W20+'5C1W_Willow'!W20+'5C1Z_LincolnPrep'!W20+'5C1R_Iberville'!W20+'5C1N_Delta'!W20+'5C1S_LCColPrep'!W20+'5C1T_Northeast'!W20+'5C1U_AcadianaRen'!W20+'5C1I_LAKey'!W20+'5C1V_LafRen'!W20+'5C1O_Impact'!W20+'5C2_LAVCA'!X20+'5C1H_Southwest'!W20+'5C1G_JSClark'!W20+'5C1Y_GEOPrep'!W20+'5C1AI_Harmony'!W20+'5C1AJ_Athlos'!W20+'5C1AG_Collegiate'!W20+'5C1M_GEOMidCity'!W20+'5C1AK_NxtGen'!W20+'5C1AL_RedRiver'!W20+'5C1AM_Williams'!W20+'5C1AN_StLandry'!W20</f>
        <v>-105</v>
      </c>
      <c r="Y20" s="229">
        <f>'5C1B_DArbonne'!X20+'5C1A_Madison'!X20+'5C1C_IntlHigh'!X20+'5C3_UnvView'!Y20+'5C1F_LCCharter'!X20+'5C1E_LFNO'!X20+'5C1D_NOMMA'!X20+'5C1AE_NobleMinds'!X20+'5C1J_JCFAEast'!X20+'5C1Q_Advantage'!X20+'5C1AF_JCFA-Laf'!X20+'5C1W_Willow'!X20+'5C1Z_LincolnPrep'!X20+'5C1R_Iberville'!X20+'5C1N_Delta'!X20+'5C1S_LCColPrep'!X20+'5C1T_Northeast'!X20+'5C1U_AcadianaRen'!X20+'5C1I_LAKey'!X20+'5C1V_LafRen'!X20+'5C1O_Impact'!X20+'5C2_LAVCA'!Y20+'5C1H_Southwest'!X20+'5C1G_JSClark'!X20+'5C1Y_GEOPrep'!X20+'5C1AI_Harmony'!X20+'5C1AJ_Athlos'!X20+'5C1AG_Collegiate'!X20+'5C1M_GEOMidCity'!X20+'5C1AK_NxtGen'!X20+'5C1AL_RedRiver'!X20+'5C1AM_Williams'!X20+'5C1AN_StLandry'!X20</f>
        <v>41538</v>
      </c>
      <c r="Z20" s="226">
        <f>'5C1B_DArbonne'!Y20+'5C1A_Madison'!Y20+'5C1C_IntlHigh'!Y20+'5C3_UnvView'!Z20+'5C1F_LCCharter'!Y20+'5C1E_LFNO'!Y20+'5C1D_NOMMA'!Y20+'5C1AE_NobleMinds'!Y20+'5C1J_JCFAEast'!Y20+'5C1Q_Advantage'!Y20+'5C1AF_JCFA-Laf'!Y20+'5C1W_Willow'!Y20+'5C1Z_LincolnPrep'!Y20+'5C1R_Iberville'!Y20+'5C1N_Delta'!Y20+'5C1S_LCColPrep'!Y20+'5C1T_Northeast'!Y20+'5C1U_AcadianaRen'!Y20+'5C1I_LAKey'!Y20+'5C1V_LafRen'!Y20+'5C1O_Impact'!Y20+'5C2_LAVCA'!Z20+'5C1H_Southwest'!Y20+'5C1G_JSClark'!Y20+'5C1Y_GEOPrep'!Y20+'5C1AI_Harmony'!Y20+'5C1AJ_Athlos'!Y20+'5C1AG_Collegiate'!Y20+'5C1M_GEOMidCity'!Y20+'5C1AK_NxtGen'!Y20+'5C1AL_RedRiver'!Y20+'5C1AM_Williams'!Y20+'5C1AN_StLandry'!Y20</f>
        <v>0</v>
      </c>
      <c r="AA20" s="229">
        <f>'5C1B_DArbonne'!Z20+'5C1A_Madison'!Z20+'5C1C_IntlHigh'!Z20+'5C3_UnvView'!AA20+'5C1F_LCCharter'!Z20+'5C1E_LFNO'!Z20+'5C1D_NOMMA'!Z20+'5C1AE_NobleMinds'!Z20+'5C1J_JCFAEast'!Z20+'5C1Q_Advantage'!Z20+'5C1AF_JCFA-Laf'!Z20+'5C1W_Willow'!Z20+'5C1Z_LincolnPrep'!Z20+'5C1R_Iberville'!Z20+'5C1N_Delta'!Z20+'5C1S_LCColPrep'!Z20+'5C1T_Northeast'!Z20+'5C1U_AcadianaRen'!Z20+'5C1I_LAKey'!Z20+'5C1V_LafRen'!Z20+'5C1O_Impact'!Z20+'5C2_LAVCA'!AA20+'5C1H_Southwest'!Z20+'5C1G_JSClark'!Z20+'5C1Y_GEOPrep'!Z20+'5C1AI_Harmony'!Z20+'5C1AJ_Athlos'!Z20+'5C1AG_Collegiate'!Z20+'5C1M_GEOMidCity'!Z20+'5C1AK_NxtGen'!Z20+'5C1AL_RedRiver'!Z20+'5C1AM_Williams'!Z20+'5C1AN_StLandry'!Z20</f>
        <v>41538</v>
      </c>
      <c r="AB20" s="226">
        <f>'5C1B_DArbonne'!AA20+'5C1A_Madison'!AA20+'5C1C_IntlHigh'!AA20+'5C3_UnvView'!AB20+'5C1F_LCCharter'!AA20+'5C1E_LFNO'!AA20+'5C1D_NOMMA'!AA20+'5C1AE_NobleMinds'!AA20+'5C1J_JCFAEast'!AA20+'5C1Q_Advantage'!AA20+'5C1AF_JCFA-Laf'!AA20+'5C1W_Willow'!AA20+'5C1Z_LincolnPrep'!AA20+'5C1R_Iberville'!AA20+'5C1N_Delta'!AA20+'5C1S_LCColPrep'!AA20+'5C1T_Northeast'!AA20+'5C1U_AcadianaRen'!AA20+'5C1I_LAKey'!AA20+'5C1V_LafRen'!AA20+'5C1O_Impact'!AA20+'5C2_LAVCA'!AB20+'5C1H_Southwest'!AA20+'5C1G_JSClark'!AA20+'5C1Y_GEOPrep'!AA20+'5C1AI_Harmony'!AA20+'5C1AJ_Athlos'!AA20+'5C1AG_Collegiate'!AA20+'5C1M_GEOMidCity'!AA20+'5C1AK_NxtGen'!AA20+'5C1AL_RedRiver'!AA20+'5C1AM_Williams'!AA20+'5C1AN_StLandry'!AA20</f>
        <v>0</v>
      </c>
      <c r="AC20" s="226">
        <f>'5C1B_DArbonne'!AB20+'5C1A_Madison'!AB20+'5C1C_IntlHigh'!AB20+'5C3_UnvView'!AC20+'5C1F_LCCharter'!AB20+'5C1E_LFNO'!AB20+'5C1D_NOMMA'!AB20+'5C1AE_NobleMinds'!AB20+'5C1J_JCFAEast'!AB20+'5C1Q_Advantage'!AB20+'5C1AF_JCFA-Laf'!AB20+'5C1W_Willow'!AB20+'5C1Z_LincolnPrep'!AB20+'5C1R_Iberville'!AB20+'5C1N_Delta'!AB20+'5C1S_LCColPrep'!AB20+'5C1T_Northeast'!AB20+'5C1U_AcadianaRen'!AB20+'5C1I_LAKey'!AB20+'5C1V_LafRen'!AB20+'5C1O_Impact'!AB20+'5C2_LAVCA'!AC20+'5C1H_Southwest'!AB20+'5C1G_JSClark'!AB20+'5C1Y_GEOPrep'!AB20+'5C1AI_Harmony'!AB20+'5C1AJ_Athlos'!AB20+'5C1AG_Collegiate'!AB20+'5C1M_GEOMidCity'!AB20+'5C1AK_NxtGen'!AB20+'5C1AL_RedRiver'!AB20+'5C1AM_Williams'!AB20+'5C1AN_StLandry'!AB20</f>
        <v>41538</v>
      </c>
      <c r="AD20" s="229">
        <f>'5C1B_DArbonne'!AC20+'5C1A_Madison'!AC20+'5C1C_IntlHigh'!AC20+'5C3_UnvView'!AD20+'5C1F_LCCharter'!AC20+'5C1E_LFNO'!AC20+'5C1D_NOMMA'!AC20+'5C1AE_NobleMinds'!AC20+'5C1J_JCFAEast'!AC20+'5C1Q_Advantage'!AC20+'5C1AF_JCFA-Laf'!AC20+'5C1W_Willow'!AC20+'5C1Z_LincolnPrep'!AC20+'5C1R_Iberville'!AC20+'5C1N_Delta'!AC20+'5C1S_LCColPrep'!AC20+'5C1T_Northeast'!AC20+'5C1U_AcadianaRen'!AC20+'5C1I_LAKey'!AC20+'5C1V_LafRen'!AC20+'5C1O_Impact'!AC20+'5C2_LAVCA'!AD20+'5C1H_Southwest'!AC20+'5C1G_JSClark'!AC20+'5C1Y_GEOPrep'!AC20+'5C1AI_Harmony'!AC20+'5C1AJ_Athlos'!AC20+'5C1AG_Collegiate'!AC20+'5C1M_GEOMidCity'!AC20+'5C1AK_NxtGen'!AC20+'5C1AL_RedRiver'!AC20+'5C1AM_Williams'!AC20+'5C1AN_StLandry'!AC20</f>
        <v>3462</v>
      </c>
      <c r="AE20" s="232">
        <f>'5C1B_DArbonne'!AD20+'5C1A_Madison'!AD20+'5C1C_IntlHigh'!AD20+'5C3_UnvView'!AE20+'5C1F_LCCharter'!AD20+'5C1E_LFNO'!AD20+'5C1D_NOMMA'!AD20+'5C1AE_NobleMinds'!AD20+'5C1J_JCFAEast'!AD20+'5C1Q_Advantage'!AD20+'5C1AF_JCFA-Laf'!AD20+'5C1W_Willow'!AD20+'5C1Z_LincolnPrep'!AD20+'5C1R_Iberville'!AD20+'5C1N_Delta'!AD20+'5C1S_LCColPrep'!AD20+'5C1T_Northeast'!AD20+'5C1U_AcadianaRen'!AD20+'5C1I_LAKey'!AD20+'5C1V_LafRen'!AD20+'5C1O_Impact'!AD20+'5C2_LAVCA'!AE20+'5C1H_Southwest'!AD20+'5C1G_JSClark'!AD20+'5C1Y_GEOPrep'!AD20+'5C1AI_Harmony'!AD20+'5C1AJ_Athlos'!AD20+'5C1AG_Collegiate'!AD20+'5C1M_GEOMidCity'!AD20+'5C1AK_NxtGen'!AD20+'5C1AL_RedRiver'!AD20+'5C1AM_Williams'!AD20+'5C1AN_StLandry'!AD20</f>
        <v>41538</v>
      </c>
      <c r="AF20" s="233">
        <f>'9_Per Pupil Summary'!N19</f>
        <v>4211</v>
      </c>
      <c r="AG20" s="234">
        <f>'5C1B_DArbonne'!AF20+'5C1A_Madison'!AF20+'5C1C_IntlHigh'!AF20+'5C3_UnvView'!AG20+'5C1F_LCCharter'!AF20+'5C1E_LFNO'!AF20+'5C1D_NOMMA'!AF20+'5C1AE_NobleMinds'!AF20+'5C1J_JCFAEast'!AF20+'5C1Q_Advantage'!AF20+'5C1AF_JCFA-Laf'!AF20+'5C1W_Willow'!AF20+'5C1Z_LincolnPrep'!AF20+'5C1R_Iberville'!AF20+'5C1N_Delta'!AF20+'5C1S_LCColPrep'!AF20+'5C1T_Northeast'!AF20+'5C1U_AcadianaRen'!AF20+'5C1I_LAKey'!AF20+'5C1V_LafRen'!AF20+'5C1O_Impact'!AF20+'5C2_LAVCA'!AG20+'5C1H_Southwest'!AF20+'5C1G_JSClark'!AF20+'5C1Y_GEOPrep'!AF20+'5C1AI_Harmony'!AF20+'5C1AJ_Athlos'!AF20+'5C1AG_Collegiate'!AF20+'5C1M_GEOMidCity'!AF20+'5C1AK_NxtGen'!AF20+'5C1AL_RedRiver'!AF20+'5C1AM_Williams'!AF20+'5C1AN_StLandry'!AF20</f>
        <v>18950</v>
      </c>
      <c r="AH20" s="225">
        <f>'5C1B_DArbonne'!AG20+'5C1A_Madison'!AG20+'5C1C_IntlHigh'!AG20+'5C3_UnvView'!AH20+'5C1F_LCCharter'!AG20+'5C1E_LFNO'!AG20+'5C1D_NOMMA'!AG20+'5C1AE_NobleMinds'!AG20+'5C1J_JCFAEast'!AG20+'5C1Q_Advantage'!AG20+'5C1AF_JCFA-Laf'!AG20+'5C1W_Willow'!AG20+'5C1Z_LincolnPrep'!AG20+'5C1R_Iberville'!AG20+'5C1N_Delta'!AG20+'5C1S_LCColPrep'!AG20+'5C1T_Northeast'!AG20+'5C1U_AcadianaRen'!AG20+'5C1I_LAKey'!AG20+'5C1V_LafRen'!AG20+'5C1O_Impact'!AG20+'5C2_LAVCA'!AH20+'5C1H_Southwest'!AG20+'5C1G_JSClark'!AG20+'5C1Y_GEOPrep'!AG20+'5C1AI_Harmony'!AG20+'5C1AJ_Athlos'!AG20+'5C1AG_Collegiate'!AG20+'5C1M_GEOMidCity'!AG20+'5C1AK_NxtGen'!AG20+'5C1AL_RedRiver'!AG20+'5C1AM_Williams'!AG20+'5C1AN_StLandry'!AG20</f>
        <v>0</v>
      </c>
      <c r="AI20" s="233">
        <f>'5C1B_DArbonne'!AH20+'5C1A_Madison'!AH20+'5C1C_IntlHigh'!AH20+'5C3_UnvView'!AI20+'5C1F_LCCharter'!AH20+'5C1E_LFNO'!AH20+'5C1D_NOMMA'!AH20+'5C1AE_NobleMinds'!AH20+'5C1J_JCFAEast'!AH20+'5C1Q_Advantage'!AH20+'5C1AF_JCFA-Laf'!AH20+'5C1W_Willow'!AH20+'5C1Z_LincolnPrep'!AH20+'5C1R_Iberville'!AH20+'5C1N_Delta'!AH20+'5C1S_LCColPrep'!AH20+'5C1T_Northeast'!AH20+'5C1U_AcadianaRen'!AH20+'5C1I_LAKey'!AH20+'5C1V_LafRen'!AH20+'5C1O_Impact'!AH20+'5C2_LAVCA'!AI20+'5C1H_Southwest'!AH20+'5C1G_JSClark'!AH20+'5C1Y_GEOPrep'!AH20+'5C1AI_Harmony'!AH20+'5C1AJ_Athlos'!AH20+'5C1AG_Collegiate'!AH20+'5C1M_GEOMidCity'!AH20+'5C1AK_NxtGen'!AH20+'5C1AL_RedRiver'!AH20+'5C1AM_Williams'!AH20+'5C1AN_StLandry'!AH20</f>
        <v>0</v>
      </c>
      <c r="AJ20" s="225">
        <f>'5C1B_DArbonne'!AI20+'5C1A_Madison'!AI20+'5C1C_IntlHigh'!AI20+'5C3_UnvView'!AJ20+'5C1F_LCCharter'!AI20+'5C1E_LFNO'!AI20+'5C1D_NOMMA'!AI20+'5C1AE_NobleMinds'!AI20+'5C1J_JCFAEast'!AI20+'5C1Q_Advantage'!AI20+'5C1AF_JCFA-Laf'!AI20+'5C1W_Willow'!AI20+'5C1Z_LincolnPrep'!AI20+'5C1R_Iberville'!AI20+'5C1N_Delta'!AI20+'5C1S_LCColPrep'!AI20+'5C1T_Northeast'!AI20+'5C1U_AcadianaRen'!AI20+'5C1I_LAKey'!AI20+'5C1V_LafRen'!AI20+'5C1O_Impact'!AI20+'5C2_LAVCA'!AJ20+'5C1H_Southwest'!AI20+'5C1G_JSClark'!AI20+'5C1Y_GEOPrep'!AI20+'5C1AI_Harmony'!AI20+'5C1AJ_Athlos'!AI20+'5C1AG_Collegiate'!AI20+'5C1M_GEOMidCity'!AI20+'5C1AK_NxtGen'!AI20+'5C1AL_RedRiver'!AI20+'5C1AM_Williams'!AI20+'5C1AN_StLandry'!AI20</f>
        <v>0</v>
      </c>
      <c r="AK20" s="235">
        <f>'5C1B_DArbonne'!AJ20+'5C1A_Madison'!AJ20+'5C1C_IntlHigh'!AJ20+'5C3_UnvView'!AK20+'5C1F_LCCharter'!AJ20+'5C1E_LFNO'!AJ20+'5C1D_NOMMA'!AJ20+'5C1AE_NobleMinds'!AJ20+'5C1J_JCFAEast'!AJ20+'5C1Q_Advantage'!AJ20+'5C1AF_JCFA-Laf'!AJ20+'5C1W_Willow'!AJ20+'5C1Z_LincolnPrep'!AJ20+'5C1R_Iberville'!AJ20+'5C1N_Delta'!AJ20+'5C1S_LCColPrep'!AJ20+'5C1T_Northeast'!AJ20+'5C1U_AcadianaRen'!AJ20+'5C1I_LAKey'!AJ20+'5C1V_LafRen'!AJ20+'5C1O_Impact'!AJ20+'5C2_LAVCA'!AK20+'5C1H_Southwest'!AJ20+'5C1G_JSClark'!AJ20+'5C1Y_GEOPrep'!AJ20+'5C1AI_Harmony'!AJ20+'5C1AJ_Athlos'!AJ20+'5C1AG_Collegiate'!AJ20+'5C1M_GEOMidCity'!AJ20+'5C1AK_NxtGen'!AJ20+'5C1AL_RedRiver'!AJ20+'5C1AM_Williams'!AJ20+'5C1AN_StLandry'!AJ20</f>
        <v>0</v>
      </c>
      <c r="AL20" s="236">
        <f>'5C1B_DArbonne'!AK20+'5C1A_Madison'!AK20+'5C1C_IntlHigh'!AK20+'5C3_UnvView'!AL20+'5C1F_LCCharter'!AK20+'5C1E_LFNO'!AK20+'5C1D_NOMMA'!AK20+'5C1AE_NobleMinds'!AK20+'5C1J_JCFAEast'!AK20+'5C1Q_Advantage'!AK20+'5C1AF_JCFA-Laf'!AK20+'5C1W_Willow'!AK20+'5C1Z_LincolnPrep'!AK20+'5C1R_Iberville'!AK20+'5C1N_Delta'!AK20+'5C1S_LCColPrep'!AK20+'5C1T_Northeast'!AK20+'5C1U_AcadianaRen'!AK20+'5C1I_LAKey'!AK20+'5C1V_LafRen'!AK20+'5C1O_Impact'!AK20+'5C2_LAVCA'!AL20+'5C1H_Southwest'!AK20+'5C1G_JSClark'!AK20+'5C1Y_GEOPrep'!AK20+'5C1AI_Harmony'!AK20+'5C1AJ_Athlos'!AK20+'5C1AG_Collegiate'!AK20+'5C1M_GEOMidCity'!AK20+'5C1AK_NxtGen'!AK20+'5C1AL_RedRiver'!AK20+'5C1AM_Williams'!AK20+'5C1AN_StLandry'!AK20</f>
        <v>0</v>
      </c>
      <c r="AM20" s="234">
        <f>'5C1B_DArbonne'!AL20+'5C1A_Madison'!AL20+'5C1C_IntlHigh'!AL20+'5C3_UnvView'!AM20+'5C1F_LCCharter'!AL20+'5C1E_LFNO'!AL20+'5C1D_NOMMA'!AL20+'5C1AE_NobleMinds'!AL20+'5C1J_JCFAEast'!AL20+'5C1Q_Advantage'!AL20+'5C1AF_JCFA-Laf'!AL20+'5C1W_Willow'!AL20+'5C1Z_LincolnPrep'!AL20+'5C1R_Iberville'!AL20+'5C1N_Delta'!AL20+'5C1S_LCColPrep'!AL20+'5C1T_Northeast'!AL20+'5C1U_AcadianaRen'!AL20+'5C1I_LAKey'!AL20+'5C1V_LafRen'!AL20+'5C1O_Impact'!AL20+'5C2_LAVCA'!AM20+'5C1H_Southwest'!AL20+'5C1G_JSClark'!AL20+'5C1Y_GEOPrep'!AL20+'5C1AI_Harmony'!AL20+'5C1AJ_Athlos'!AL20+'5C1AG_Collegiate'!AL20+'5C1M_GEOMidCity'!AL20+'5C1AK_NxtGen'!AL20+'5C1AL_RedRiver'!AL20+'5C1AM_Williams'!AL20+'5C1AN_StLandry'!AL20</f>
        <v>376885</v>
      </c>
      <c r="AN20" s="237">
        <f>'5C1B_DArbonne'!AM20+'5C1A_Madison'!AM20+'5C1C_IntlHigh'!AM20+'5C3_UnvView'!AN20+'5C1F_LCCharter'!AM20+'5C1E_LFNO'!AM20+'5C1D_NOMMA'!AM20+'5C1AE_NobleMinds'!AM20+'5C1J_JCFAEast'!AM20+'5C1Q_Advantage'!AM20+'5C1AF_JCFA-Laf'!AM20+'5C1W_Willow'!AM20+'5C1Z_LincolnPrep'!AM20+'5C1R_Iberville'!AM20+'5C1N_Delta'!AM20+'5C1S_LCColPrep'!AM20+'5C1T_Northeast'!AM20+'5C1U_AcadianaRen'!AM20+'5C1I_LAKey'!AM20+'5C1V_LafRen'!AM20+'5C1O_Impact'!AM20+'5C2_LAVCA'!AN20+'5C1H_Southwest'!AM20+'5C1G_JSClark'!AM20+'5C1Y_GEOPrep'!AM20+'5C1AI_Harmony'!AM20+'5C1AJ_Athlos'!AM20+'5C1AG_Collegiate'!AM20+'5C1M_GEOMidCity'!AM20+'5C1AK_NxtGen'!AM20+'5C1AL_RedRiver'!AM20+'5C1AM_Williams'!AM20+'5C1AN_StLandry'!AM20</f>
        <v>-47</v>
      </c>
      <c r="AO20" s="234">
        <f>'5C1B_DArbonne'!AN20+'5C1A_Madison'!AN20+'5C1C_IntlHigh'!AN20+'5C3_UnvView'!AO20+'5C1F_LCCharter'!AN20+'5C1E_LFNO'!AN20+'5C1D_NOMMA'!AN20+'5C1AE_NobleMinds'!AN20+'5C1J_JCFAEast'!AN20+'5C1Q_Advantage'!AN20+'5C1AF_JCFA-Laf'!AN20+'5C1W_Willow'!AN20+'5C1Z_LincolnPrep'!AN20+'5C1R_Iberville'!AN20+'5C1N_Delta'!AN20+'5C1S_LCColPrep'!AN20+'5C1T_Northeast'!AN20+'5C1U_AcadianaRen'!AN20+'5C1I_LAKey'!AN20+'5C1V_LafRen'!AN20+'5C1O_Impact'!AN20+'5C2_LAVCA'!AO20+'5C1H_Southwest'!AN20+'5C1G_JSClark'!AN20+'5C1Y_GEOPrep'!AN20+'5C1AI_Harmony'!AN20+'5C1AJ_Athlos'!AN20+'5C1AG_Collegiate'!AN20+'5C1M_GEOMidCity'!AN20+'5C1AK_NxtGen'!AN20+'5C1AL_RedRiver'!AN20+'5C1AM_Williams'!AN20+'5C1AN_StLandry'!AN20</f>
        <v>18903</v>
      </c>
      <c r="AP20" s="235">
        <f>'5C1B_DArbonne'!AO20+'5C1A_Madison'!AO20+'5C1C_IntlHigh'!AO20+'5C3_UnvView'!AP20+'5C1F_LCCharter'!AO20+'5C1E_LFNO'!AO20+'5C1D_NOMMA'!AO20+'5C1AE_NobleMinds'!AO20+'5C1J_JCFAEast'!AO20+'5C1Q_Advantage'!AO20+'5C1AF_JCFA-Laf'!AO20+'5C1W_Willow'!AO20+'5C1Z_LincolnPrep'!AO20+'5C1R_Iberville'!AO20+'5C1N_Delta'!AO20+'5C1S_LCColPrep'!AO20+'5C1T_Northeast'!AO20+'5C1U_AcadianaRen'!AO20+'5C1I_LAKey'!AO20+'5C1V_LafRen'!AO20+'5C1O_Impact'!AO20+'5C2_LAVCA'!AP20+'5C1H_Southwest'!AO20+'5C1G_JSClark'!AO20+'5C1Y_GEOPrep'!AO20+'5C1AI_Harmony'!AO20+'5C1AJ_Athlos'!AO20+'5C1AG_Collegiate'!AO20+'5C1M_GEOMidCity'!AO20+'5C1AK_NxtGen'!AO20+'5C1AL_RedRiver'!AO20+'5C1AM_Williams'!AO20+'5C1AN_StLandry'!AO20</f>
        <v>0</v>
      </c>
      <c r="AQ20" s="234">
        <f>'5C1B_DArbonne'!AP20+'5C1A_Madison'!AP20+'5C1C_IntlHigh'!AP20+'5C3_UnvView'!AQ20+'5C1F_LCCharter'!AP20+'5C1E_LFNO'!AP20+'5C1D_NOMMA'!AP20+'5C1AE_NobleMinds'!AP20+'5C1J_JCFAEast'!AP20+'5C1Q_Advantage'!AP20+'5C1AF_JCFA-Laf'!AP20+'5C1W_Willow'!AP20+'5C1Z_LincolnPrep'!AP20+'5C1R_Iberville'!AP20+'5C1N_Delta'!AP20+'5C1S_LCColPrep'!AP20+'5C1T_Northeast'!AP20+'5C1U_AcadianaRen'!AP20+'5C1I_LAKey'!AP20+'5C1V_LafRen'!AP20+'5C1O_Impact'!AP20+'5C2_LAVCA'!AQ20+'5C1H_Southwest'!AP20+'5C1G_JSClark'!AP20+'5C1Y_GEOPrep'!AP20+'5C1AI_Harmony'!AP20+'5C1AJ_Athlos'!AP20+'5C1AG_Collegiate'!AP20+'5C1M_GEOMidCity'!AP20+'5C1AK_NxtGen'!AP20+'5C1AL_RedRiver'!AP20+'5C1AM_Williams'!AP20+'5C1AN_StLandry'!AP20</f>
        <v>18903</v>
      </c>
      <c r="AR20" s="235">
        <f>'5C1B_DArbonne'!AQ20+'5C1A_Madison'!AQ20+'5C1C_IntlHigh'!AQ20+'5C3_UnvView'!AR20+'5C1F_LCCharter'!AQ20+'5C1E_LFNO'!AQ20+'5C1D_NOMMA'!AQ20+'5C1AE_NobleMinds'!AQ20+'5C1J_JCFAEast'!AQ20+'5C1Q_Advantage'!AQ20+'5C1AF_JCFA-Laf'!AQ20+'5C1W_Willow'!AQ20+'5C1Z_LincolnPrep'!AQ20+'5C1R_Iberville'!AQ20+'5C1N_Delta'!AQ20+'5C1S_LCColPrep'!AQ20+'5C1T_Northeast'!AQ20+'5C1U_AcadianaRen'!AQ20+'5C1I_LAKey'!AQ20+'5C1V_LafRen'!AQ20+'5C1O_Impact'!AQ20+'5C2_LAVCA'!AR20+'5C1H_Southwest'!AQ20+'5C1G_JSClark'!AQ20+'5C1Y_GEOPrep'!AQ20+'5C1AI_Harmony'!AQ20+'5C1AJ_Athlos'!AQ20+'5C1AG_Collegiate'!AQ20+'5C1M_GEOMidCity'!AQ20+'5C1AK_NxtGen'!AQ20+'5C1AL_RedRiver'!AQ20+'5C1AM_Williams'!AQ20+'5C1AN_StLandry'!AQ20</f>
        <v>0</v>
      </c>
      <c r="AS20" s="235">
        <f>'5C1B_DArbonne'!AR20+'5C1A_Madison'!AR20+'5C1C_IntlHigh'!AR20+'5C3_UnvView'!AS20+'5C1F_LCCharter'!AR20+'5C1E_LFNO'!AR20+'5C1D_NOMMA'!AR20+'5C1AE_NobleMinds'!AR20+'5C1J_JCFAEast'!AR20+'5C1Q_Advantage'!AR20+'5C1AF_JCFA-Laf'!AR20+'5C1W_Willow'!AR20+'5C1Z_LincolnPrep'!AR20+'5C1R_Iberville'!AR20+'5C1N_Delta'!AR20+'5C1S_LCColPrep'!AR20+'5C1T_Northeast'!AR20+'5C1U_AcadianaRen'!AR20+'5C1I_LAKey'!AR20+'5C1V_LafRen'!AR20+'5C1O_Impact'!AR20+'5C2_LAVCA'!AS20+'5C1H_Southwest'!AR20+'5C1G_JSClark'!AR20+'5C1Y_GEOPrep'!AR20+'5C1AI_Harmony'!AR20+'5C1AJ_Athlos'!AR20+'5C1AG_Collegiate'!AR20+'5C1M_GEOMidCity'!AR20+'5C1AK_NxtGen'!AR20+'5C1AL_RedRiver'!AR20+'5C1AM_Williams'!AR20+'5C1AN_StLandry'!AR20</f>
        <v>18903</v>
      </c>
      <c r="AT20" s="234">
        <f>'5C1B_DArbonne'!AS20+'5C1A_Madison'!AS20+'5C1C_IntlHigh'!AS20+'5C3_UnvView'!AT20+'5C1F_LCCharter'!AS20+'5C1E_LFNO'!AS20+'5C1D_NOMMA'!AS20+'5C1AE_NobleMinds'!AS20+'5C1J_JCFAEast'!AS20+'5C1Q_Advantage'!AS20+'5C1AF_JCFA-Laf'!AS20+'5C1W_Willow'!AS20+'5C1Z_LincolnPrep'!AS20+'5C1R_Iberville'!AS20+'5C1N_Delta'!AS20+'5C1S_LCColPrep'!AS20+'5C1T_Northeast'!AS20+'5C1U_AcadianaRen'!AS20+'5C1I_LAKey'!AS20+'5C1V_LafRen'!AS20+'5C1O_Impact'!AS20+'5C2_LAVCA'!AT20+'5C1H_Southwest'!AS20+'5C1G_JSClark'!AS20+'5C1Y_GEOPrep'!AS20+'5C1AI_Harmony'!AS20+'5C1AJ_Athlos'!AS20+'5C1AG_Collegiate'!AS20+'5C1M_GEOMidCity'!AS20+'5C1AK_NxtGen'!AS20+'5C1AL_RedRiver'!AS20+'5C1AM_Williams'!AS20+'5C1AN_StLandry'!AS20</f>
        <v>31329</v>
      </c>
      <c r="AU20" s="806">
        <f t="shared" si="2"/>
        <v>60441</v>
      </c>
      <c r="AV20" s="807">
        <f t="shared" si="3"/>
        <v>34791</v>
      </c>
      <c r="AW20" s="227">
        <f>'5C1B_DArbonne'!AV20+'5C1A_Madison'!AV20+'5C1C_IntlHigh'!AV20+'5C3_UnvView'!AW20+'5C1F_LCCharter'!AV20+'5C1E_LFNO'!AV20+'5C1D_NOMMA'!AV20+'5C1AE_NobleMinds'!AV20+'5C1J_JCFAEast'!AV20+'5C1Q_Advantage'!AV20+'5C1AF_JCFA-Laf'!AV20+'5C1W_Willow'!AV20+'5C1Z_LincolnPrep'!AV20+'5C1R_Iberville'!AV20+'5C1N_Delta'!AV20+'5C1S_LCColPrep'!AV20+'5C1T_Northeast'!AV20+'5C1U_AcadianaRen'!AV20+'5C1I_LAKey'!AV20+'5C1V_LafRen'!AV20+'5C1O_Impact'!AV20+'5C2_LAVCA'!AW20+'5C1H_Southwest'!AV20+'5C1G_JSClark'!AV20+'5C1Y_GEOPrep'!AV20+'5C1AI_Harmony'!AV20+'5C1AJ_Athlos'!AV20+'5C1AG_Collegiate'!AV20+'5C1M_GEOMidCity'!AV20+'5C1AK_NxtGen'!AV20+'5C1AL_RedRiver'!AV20+'5C1AM_Williams'!AV20+'5C1AN_StLandry'!AV20</f>
        <v>943</v>
      </c>
      <c r="AX20" s="227"/>
      <c r="AY20" s="227">
        <f t="shared" si="4"/>
        <v>943</v>
      </c>
    </row>
    <row r="21" spans="1:51" ht="16.149999999999999" customHeight="1" x14ac:dyDescent="0.2">
      <c r="A21" s="425">
        <v>15</v>
      </c>
      <c r="B21" s="238" t="s">
        <v>19</v>
      </c>
      <c r="C21" s="239">
        <f>'5C1B_DArbonne'!C21+'5C1A_Madison'!C21+'5C1C_IntlHigh'!C21+'5C3_UnvView'!C21+'5C1F_LCCharter'!C21+'5C1E_LFNO'!C21+'5C1D_NOMMA'!C21+'5C1AE_NobleMinds'!C21+'5C1J_JCFAEast'!C21+'5C1Q_Advantage'!C21+'5C1AF_JCFA-Laf'!C21+'5C1W_Willow'!C21+'5C1Z_LincolnPrep'!C21+'5C1R_Iberville'!C21+'5C1N_Delta'!C21+'5C1S_LCColPrep'!C21+'5C1T_Northeast'!C21+'5C1U_AcadianaRen'!C21+'5C1I_LAKey'!C21+'5C1V_LafRen'!C21+'5C1O_Impact'!C21+'5C2_LAVCA'!C21+'5C1H_Southwest'!C21+'5C1G_JSClark'!C21+'5C1Y_GEOPrep'!C21+'5C1AI_Harmony'!C21+'5C1AJ_Athlos'!C21+'5C1AG_Collegiate'!C21+'5C1M_GEOMidCity'!C21+'5C1AK_NxtGen'!C21+'5C1AL_RedRiver'!C21+'5C1AM_Williams'!C21+'5C1AN_StLandry'!C21</f>
        <v>15</v>
      </c>
      <c r="D21" s="240">
        <f>'9_Per Pupil Summary'!H20</f>
        <v>5221.2394197551812</v>
      </c>
      <c r="E21" s="241">
        <f>'5C1B_DArbonne'!E21+'5C1A_Madison'!E21+'5C1C_IntlHigh'!E21+'5C3_UnvView'!E21+'5C1F_LCCharter'!E21+'5C1E_LFNO'!E21+'5C1D_NOMMA'!E21+'5C1AE_NobleMinds'!E21+'5C1J_JCFAEast'!E21+'5C1Q_Advantage'!E21+'5C1AF_JCFA-Laf'!E21+'5C1W_Willow'!E21+'5C1Z_LincolnPrep'!E21+'5C1R_Iberville'!E21+'5C1N_Delta'!E21+'5C1S_LCColPrep'!E21+'5C1T_Northeast'!E21+'5C1U_AcadianaRen'!E21+'5C1I_LAKey'!E21+'5C1V_LafRen'!E21+'5C1O_Impact'!E21+'5C2_LAVCA'!E21+'5C1H_Southwest'!E21+'5C1G_JSClark'!E21+'5C1Y_GEOPrep'!E21+'5C1AI_Harmony'!E21+'5C1AJ_Athlos'!E21+'5C1AG_Collegiate'!E21+'5C1M_GEOMidCity'!E21+'5C1AK_NxtGen'!E21+'5C1AL_RedRiver'!E21+'5C1AM_Williams'!E21+'5C1AN_StLandry'!E21</f>
        <v>70486.732166694943</v>
      </c>
      <c r="F21" s="242">
        <f>'5C1B_DArbonne'!F21+'5C1A_Madison'!F21+'5C1C_IntlHigh'!F21+'5C3_UnvView'!F21+'5C1F_LCCharter'!F21+'5C1E_LFNO'!F21+'5C1D_NOMMA'!F21+'5C1AE_NobleMinds'!F21+'5C1J_JCFAEast'!F21+'5C1Q_Advantage'!F21+'5C1AF_JCFA-Laf'!F21+'5C1W_Willow'!F21+'5C1Z_LincolnPrep'!F21+'5C1R_Iberville'!F21+'5C1N_Delta'!F21+'5C1S_LCColPrep'!F21+'5C1T_Northeast'!F21+'5C1U_AcadianaRen'!F21+'5C1I_LAKey'!F21+'5C1V_LafRen'!F21+'5C1O_Impact'!F21+'5C2_LAVCA'!F21+'5C1H_Southwest'!F21+'5C1G_JSClark'!F21+'5C1Y_GEOPrep'!F21+'5C1AI_Harmony'!F21+'5C1AJ_Athlos'!F21+'5C1AG_Collegiate'!F21+'5C1M_GEOMidCity'!F21+'5C1AK_NxtGen'!F21+'5C1AL_RedRiver'!F21+'5C1AM_Williams'!F21+'5C1AN_StLandry'!F21</f>
        <v>15</v>
      </c>
      <c r="G21" s="240">
        <f>'9_Per Pupil Summary'!I20</f>
        <v>704.75667234614002</v>
      </c>
      <c r="H21" s="241">
        <f>'5C1B_DArbonne'!H21+'5C1A_Madison'!H21+'5C1C_IntlHigh'!H21+'5C3_UnvView'!H21+'5C1F_LCCharter'!H21+'5C1E_LFNO'!H21+'5C1D_NOMMA'!H21+'5C1AE_NobleMinds'!H21+'5C1J_JCFAEast'!H21+'5C1Q_Advantage'!H21+'5C1AF_JCFA-Laf'!H21+'5C1W_Willow'!H21+'5C1Z_LincolnPrep'!H21+'5C1R_Iberville'!H21+'5C1N_Delta'!H21+'5C1S_LCColPrep'!H21+'5C1T_Northeast'!H21+'5C1U_AcadianaRen'!H21+'5C1I_LAKey'!H21+'5C1V_LafRen'!H21+'5C1O_Impact'!H21+'5C2_LAVCA'!H21+'5C1H_Southwest'!H21+'5C1G_JSClark'!H21+'5C1Y_GEOPrep'!H21+'5C1AI_Harmony'!H21+'5C1AJ_Athlos'!H21+'5C1AG_Collegiate'!H21+'5C1M_GEOMidCity'!H21+'5C1AK_NxtGen'!H21+'5C1AL_RedRiver'!H21+'5C1AM_Williams'!H21+'5C1AN_StLandry'!H21</f>
        <v>9514.2150766728919</v>
      </c>
      <c r="I21" s="242">
        <f>'5C1B_DArbonne'!I21+'5C1A_Madison'!I21+'5C1C_IntlHigh'!I21+'5C3_UnvView'!I21+'5C1F_LCCharter'!I21+'5C1E_LFNO'!I21+'5C1D_NOMMA'!I21+'5C1AE_NobleMinds'!I21+'5C1J_JCFAEast'!I21+'5C1Q_Advantage'!I21+'5C1AF_JCFA-Laf'!I21+'5C1W_Willow'!I21+'5C1Z_LincolnPrep'!I21+'5C1R_Iberville'!I21+'5C1N_Delta'!I21+'5C1S_LCColPrep'!I21+'5C1T_Northeast'!I21+'5C1U_AcadianaRen'!I21+'5C1I_LAKey'!I21+'5C1V_LafRen'!I21+'5C1O_Impact'!I21+'5C2_LAVCA'!I21+'5C1H_Southwest'!I21+'5C1G_JSClark'!I21+'5C1Y_GEOPrep'!I21+'5C1AI_Harmony'!I21+'5C1AJ_Athlos'!I21+'5C1AG_Collegiate'!I21+'5C1M_GEOMidCity'!I21+'5C1AK_NxtGen'!I21+'5C1AL_RedRiver'!I21+'5C1AM_Williams'!I21+'5C1AN_StLandry'!I21</f>
        <v>15</v>
      </c>
      <c r="J21" s="240">
        <f>'9_Per Pupil Summary'!J20</f>
        <v>192.20636518531089</v>
      </c>
      <c r="K21" s="241">
        <f>'5C1B_DArbonne'!K21+'5C1A_Madison'!K21+'5C1C_IntlHigh'!K21+'5C3_UnvView'!K21+'5C1F_LCCharter'!K21+'5C1E_LFNO'!K21+'5C1D_NOMMA'!K21+'5C1AE_NobleMinds'!K21+'5C1J_JCFAEast'!K21+'5C1Q_Advantage'!K21+'5C1AF_JCFA-Laf'!K21+'5C1W_Willow'!K21+'5C1Z_LincolnPrep'!K21+'5C1R_Iberville'!K21+'5C1N_Delta'!K21+'5C1S_LCColPrep'!K21+'5C1T_Northeast'!K21+'5C1U_AcadianaRen'!K21+'5C1I_LAKey'!K21+'5C1V_LafRen'!K21+'5C1O_Impact'!K21+'5C2_LAVCA'!K21+'5C1H_Southwest'!K21+'5C1G_JSClark'!K21+'5C1Y_GEOPrep'!K21+'5C1AI_Harmony'!K21+'5C1AJ_Athlos'!K21+'5C1AG_Collegiate'!K21+'5C1M_GEOMidCity'!K21+'5C1AK_NxtGen'!K21+'5C1AL_RedRiver'!K21+'5C1AM_Williams'!K21+'5C1AN_StLandry'!K21</f>
        <v>2594.7859300016971</v>
      </c>
      <c r="L21" s="242">
        <f>'5C1B_DArbonne'!L21+'5C1A_Madison'!L21+'5C1C_IntlHigh'!L21+'5C3_UnvView'!L21+'5C1F_LCCharter'!L21+'5C1E_LFNO'!L21+'5C1D_NOMMA'!L21+'5C1AE_NobleMinds'!L21+'5C1J_JCFAEast'!L21+'5C1Q_Advantage'!L21+'5C1AF_JCFA-Laf'!L21+'5C1W_Willow'!L21+'5C1Z_LincolnPrep'!L21+'5C1R_Iberville'!L21+'5C1N_Delta'!L21+'5C1S_LCColPrep'!L21+'5C1T_Northeast'!L21+'5C1U_AcadianaRen'!L21+'5C1I_LAKey'!L21+'5C1V_LafRen'!L21+'5C1O_Impact'!L21+'5C2_LAVCA'!L21+'5C1H_Southwest'!L21+'5C1G_JSClark'!L21+'5C1Y_GEOPrep'!L21+'5C1AI_Harmony'!L21+'5C1AJ_Athlos'!L21+'5C1AG_Collegiate'!L21+'5C1M_GEOMidCity'!L21+'5C1AK_NxtGen'!L21+'5C1AL_RedRiver'!L21+'5C1AM_Williams'!L21+'5C1AN_StLandry'!L21</f>
        <v>1</v>
      </c>
      <c r="M21" s="240">
        <f>'9_Per Pupil Summary'!K20</f>
        <v>4805.1591296327724</v>
      </c>
      <c r="N21" s="241">
        <f>'5C1B_DArbonne'!N21+'5C1A_Madison'!N21+'5C1C_IntlHigh'!N21+'5C3_UnvView'!N21+'5C1F_LCCharter'!N21+'5C1E_LFNO'!N21+'5C1D_NOMMA'!N21+'5C1AE_NobleMinds'!N21+'5C1J_JCFAEast'!N21+'5C1Q_Advantage'!N21+'5C1AF_JCFA-Laf'!N21+'5C1W_Willow'!N21+'5C1Z_LincolnPrep'!N21+'5C1R_Iberville'!N21+'5C1N_Delta'!N21+'5C1S_LCColPrep'!N21+'5C1T_Northeast'!N21+'5C1U_AcadianaRen'!N21+'5C1I_LAKey'!N21+'5C1V_LafRen'!N21+'5C1O_Impact'!N21+'5C2_LAVCA'!N21+'5C1H_Southwest'!N21+'5C1G_JSClark'!N21+'5C1Y_GEOPrep'!N21+'5C1AI_Harmony'!N21+'5C1AJ_Athlos'!N21+'5C1AG_Collegiate'!N21+'5C1M_GEOMidCity'!N21+'5C1AK_NxtGen'!N21+'5C1AL_RedRiver'!N21+'5C1AM_Williams'!N21+'5C1AN_StLandry'!N21</f>
        <v>4324.6432166694949</v>
      </c>
      <c r="O21" s="242">
        <f>'5C1B_DArbonne'!O21+'5C1A_Madison'!O21+'5C1C_IntlHigh'!O21+'5C3_UnvView'!O21+'5C1F_LCCharter'!O21+'5C1E_LFNO'!O21+'5C1D_NOMMA'!O21+'5C1AE_NobleMinds'!O21+'5C1J_JCFAEast'!O21+'5C1Q_Advantage'!O21+'5C1AF_JCFA-Laf'!O21+'5C1W_Willow'!O21+'5C1Z_LincolnPrep'!O21+'5C1R_Iberville'!O21+'5C1N_Delta'!O21+'5C1S_LCColPrep'!O21+'5C1T_Northeast'!O21+'5C1U_AcadianaRen'!O21+'5C1I_LAKey'!O21+'5C1V_LafRen'!O21+'5C1O_Impact'!O21+'5C2_LAVCA'!O21+'5C1H_Southwest'!O21+'5C1G_JSClark'!O21+'5C1Y_GEOPrep'!O21+'5C1AI_Harmony'!O21+'5C1AJ_Athlos'!O21+'5C1AG_Collegiate'!O21+'5C1M_GEOMidCity'!O21+'5C1AK_NxtGen'!O21+'5C1AL_RedRiver'!O21+'5C1AM_Williams'!O21+'5C1AN_StLandry'!O21</f>
        <v>0</v>
      </c>
      <c r="P21" s="240">
        <f>'9_Per Pupil Summary'!L20</f>
        <v>1922.0636518531087</v>
      </c>
      <c r="Q21" s="241">
        <f>'5C1B_DArbonne'!Q21+'5C1A_Madison'!Q21+'5C1C_IntlHigh'!Q21+'5C3_UnvView'!Q21+'5C1F_LCCharter'!Q21+'5C1E_LFNO'!Q21+'5C1D_NOMMA'!Q21+'5C1AE_NobleMinds'!Q21+'5C1J_JCFAEast'!Q21+'5C1Q_Advantage'!Q21+'5C1AF_JCFA-Laf'!Q21+'5C1W_Willow'!Q21+'5C1Z_LincolnPrep'!Q21+'5C1R_Iberville'!Q21+'5C1N_Delta'!Q21+'5C1S_LCColPrep'!Q21+'5C1T_Northeast'!Q21+'5C1U_AcadianaRen'!Q21+'5C1I_LAKey'!Q21+'5C1V_LafRen'!Q21+'5C1O_Impact'!Q21+'5C2_LAVCA'!Q21+'5C1H_Southwest'!Q21+'5C1G_JSClark'!Q21+'5C1Y_GEOPrep'!Q21+'5C1AI_Harmony'!Q21+'5C1AJ_Athlos'!Q21+'5C1AG_Collegiate'!Q21+'5C1M_GEOMidCity'!Q21+'5C1AK_NxtGen'!Q21+'5C1AL_RedRiver'!Q21+'5C1AM_Williams'!Q21+'5C1AN_StLandry'!Q21</f>
        <v>0</v>
      </c>
      <c r="R21" s="243">
        <f>'5C1B_DArbonne'!R21+'5C1A_Madison'!R21+'5C1C_IntlHigh'!R21+'5C3_UnvView'!R21+'5C1F_LCCharter'!R21+'5C1E_LFNO'!R21+'5C1D_NOMMA'!R21+'5C1AE_NobleMinds'!R21+'5C1J_JCFAEast'!R21+'5C1Q_Advantage'!R21+'5C1AF_JCFA-Laf'!R21+'5C1W_Willow'!R21+'5C1Z_LincolnPrep'!R21+'5C1R_Iberville'!R21+'5C1N_Delta'!R21+'5C1S_LCColPrep'!R21+'5C1T_Northeast'!R21+'5C1U_AcadianaRen'!R21+'5C1I_LAKey'!R21+'5C1V_LafRen'!R21+'5C1O_Impact'!R21+'5C2_LAVCA'!R21+'5C1H_Southwest'!R21+'5C1G_JSClark'!R21+'5C1Y_GEOPrep'!R21+'5C1AI_Harmony'!R21+'5C1AJ_Athlos'!R21+'5C1AG_Collegiate'!R21+'5C1M_GEOMidCity'!R21+'5C1AK_NxtGen'!R21+'5C1AL_RedRiver'!R21+'5C1AM_Williams'!R21+'5C1AN_StLandry'!R21</f>
        <v>2198984</v>
      </c>
      <c r="S21" s="1005">
        <f>'5C3_UnvView'!S21+'5C2_LAVCA'!S21</f>
        <v>9658</v>
      </c>
      <c r="T21" s="240">
        <f>'5C1B_DArbonne'!S21+'5C1A_Madison'!S21+'5C1C_IntlHigh'!S21+'5C3_UnvView'!T21+'5C1F_LCCharter'!S21+'5C1E_LFNO'!S21+'5C1D_NOMMA'!S21+'5C1AE_NobleMinds'!S21+'5C1J_JCFAEast'!S21+'5C1Q_Advantage'!S21+'5C1AF_JCFA-Laf'!S21+'5C1W_Willow'!S21+'5C1Z_LincolnPrep'!S21+'5C1R_Iberville'!S21+'5C1N_Delta'!S21+'5C1S_LCColPrep'!S21+'5C1T_Northeast'!S21+'5C1U_AcadianaRen'!S21+'5C1I_LAKey'!S21+'5C1V_LafRen'!S21+'5C1O_Impact'!S21+'5C2_LAVCA'!T21+'5C1H_Southwest'!S21+'5C1G_JSClark'!S21+'5C1Y_GEOPrep'!S21+'5C1AI_Harmony'!S21+'5C1AJ_Athlos'!S21+'5C1AG_Collegiate'!S21+'5C1M_GEOMidCity'!S21+'5C1AK_NxtGen'!S21+'5C1AL_RedRiver'!S21+'5C1AM_Williams'!S21+'5C1AN_StLandry'!S21</f>
        <v>0</v>
      </c>
      <c r="U21" s="240">
        <f>'5C1B_DArbonne'!T21+'5C1A_Madison'!T21+'5C1C_IntlHigh'!T21+'5C3_UnvView'!U21+'5C1F_LCCharter'!T21+'5C1E_LFNO'!T21+'5C1D_NOMMA'!T21+'5C1AE_NobleMinds'!T21+'5C1J_JCFAEast'!T21+'5C1Q_Advantage'!T21+'5C1AF_JCFA-Laf'!T21+'5C1W_Willow'!T21+'5C1Z_LincolnPrep'!T21+'5C1R_Iberville'!T21+'5C1N_Delta'!T21+'5C1S_LCColPrep'!T21+'5C1T_Northeast'!T21+'5C1U_AcadianaRen'!T21+'5C1I_LAKey'!T21+'5C1V_LafRen'!T21+'5C1O_Impact'!T21+'5C2_LAVCA'!U21+'5C1H_Southwest'!T21+'5C1G_JSClark'!T21+'5C1Y_GEOPrep'!T21+'5C1AI_Harmony'!T21+'5C1AJ_Athlos'!T21+'5C1AG_Collegiate'!T21+'5C1M_GEOMidCity'!T21+'5C1AK_NxtGen'!T21+'5C1AL_RedRiver'!T21+'5C1AM_Williams'!T21+'5C1AN_StLandry'!T21</f>
        <v>0</v>
      </c>
      <c r="V21" s="244">
        <f>'5C1B_DArbonne'!U21+'5C1A_Madison'!U21+'5C1C_IntlHigh'!U21+'5C3_UnvView'!V21+'5C1F_LCCharter'!U21+'5C1E_LFNO'!U21+'5C1D_NOMMA'!U21+'5C1AE_NobleMinds'!U21+'5C1J_JCFAEast'!U21+'5C1Q_Advantage'!U21+'5C1AF_JCFA-Laf'!U21+'5C1W_Willow'!U21+'5C1Z_LincolnPrep'!U21+'5C1R_Iberville'!U21+'5C1N_Delta'!U21+'5C1S_LCColPrep'!U21+'5C1T_Northeast'!U21+'5C1U_AcadianaRen'!U21+'5C1I_LAKey'!U21+'5C1V_LafRen'!U21+'5C1O_Impact'!U21+'5C2_LAVCA'!V21+'5C1H_Southwest'!U21+'5C1G_JSClark'!U21+'5C1Y_GEOPrep'!U21+'5C1AI_Harmony'!U21+'5C1AJ_Athlos'!U21+'5C1AG_Collegiate'!U21+'5C1M_GEOMidCity'!U21+'5C1AK_NxtGen'!U21+'5C1AL_RedRiver'!U21+'5C1AM_Williams'!U21+'5C1AN_StLandry'!U21</f>
        <v>0</v>
      </c>
      <c r="W21" s="243">
        <f>'5C1B_DArbonne'!V21+'5C1A_Madison'!V21+'5C1C_IntlHigh'!V21+'5C3_UnvView'!W21+'5C1F_LCCharter'!V21+'5C1E_LFNO'!V21+'5C1D_NOMMA'!V21+'5C1AE_NobleMinds'!V21+'5C1J_JCFAEast'!V21+'5C1Q_Advantage'!V21+'5C1AF_JCFA-Laf'!V21+'5C1W_Willow'!V21+'5C1Z_LincolnPrep'!V21+'5C1R_Iberville'!V21+'5C1N_Delta'!V21+'5C1S_LCColPrep'!V21+'5C1T_Northeast'!V21+'5C1U_AcadianaRen'!V21+'5C1I_LAKey'!V21+'5C1V_LafRen'!V21+'5C1O_Impact'!V21+'5C2_LAVCA'!W21+'5C1H_Southwest'!V21+'5C1G_JSClark'!V21+'5C1Y_GEOPrep'!V21+'5C1AI_Harmony'!V21+'5C1AJ_Athlos'!V21+'5C1AG_Collegiate'!V21+'5C1M_GEOMidCity'!V21+'5C1AK_NxtGen'!V21+'5C1AL_RedRiver'!V21+'5C1AM_Williams'!V21+'5C1AN_StLandry'!V21</f>
        <v>86920</v>
      </c>
      <c r="X21" s="241">
        <f>'5C1B_DArbonne'!W21+'5C1A_Madison'!W21+'5C1C_IntlHigh'!W21+'5C3_UnvView'!X21+'5C1F_LCCharter'!W21+'5C1E_LFNO'!W21+'5C1D_NOMMA'!W21+'5C1AE_NobleMinds'!W21+'5C1J_JCFAEast'!W21+'5C1Q_Advantage'!W21+'5C1AF_JCFA-Laf'!W21+'5C1W_Willow'!W21+'5C1Z_LincolnPrep'!W21+'5C1R_Iberville'!W21+'5C1N_Delta'!W21+'5C1S_LCColPrep'!W21+'5C1T_Northeast'!W21+'5C1U_AcadianaRen'!W21+'5C1I_LAKey'!W21+'5C1V_LafRen'!W21+'5C1O_Impact'!W21+'5C2_LAVCA'!X21+'5C1H_Southwest'!W21+'5C1G_JSClark'!W21+'5C1Y_GEOPrep'!W21+'5C1AI_Harmony'!W21+'5C1AJ_Athlos'!W21+'5C1AG_Collegiate'!W21+'5C1M_GEOMidCity'!W21+'5C1AK_NxtGen'!W21+'5C1AL_RedRiver'!W21+'5C1AM_Williams'!W21+'5C1AN_StLandry'!W21</f>
        <v>-217</v>
      </c>
      <c r="Y21" s="243">
        <f>'5C1B_DArbonne'!X21+'5C1A_Madison'!X21+'5C1C_IntlHigh'!X21+'5C3_UnvView'!Y21+'5C1F_LCCharter'!X21+'5C1E_LFNO'!X21+'5C1D_NOMMA'!X21+'5C1AE_NobleMinds'!X21+'5C1J_JCFAEast'!X21+'5C1Q_Advantage'!X21+'5C1AF_JCFA-Laf'!X21+'5C1W_Willow'!X21+'5C1Z_LincolnPrep'!X21+'5C1R_Iberville'!X21+'5C1N_Delta'!X21+'5C1S_LCColPrep'!X21+'5C1T_Northeast'!X21+'5C1U_AcadianaRen'!X21+'5C1I_LAKey'!X21+'5C1V_LafRen'!X21+'5C1O_Impact'!X21+'5C2_LAVCA'!Y21+'5C1H_Southwest'!X21+'5C1G_JSClark'!X21+'5C1Y_GEOPrep'!X21+'5C1AI_Harmony'!X21+'5C1AJ_Athlos'!X21+'5C1AG_Collegiate'!X21+'5C1M_GEOMidCity'!X21+'5C1AK_NxtGen'!X21+'5C1AL_RedRiver'!X21+'5C1AM_Williams'!X21+'5C1AN_StLandry'!X21</f>
        <v>86703</v>
      </c>
      <c r="Z21" s="240">
        <f>'5C1B_DArbonne'!Y21+'5C1A_Madison'!Y21+'5C1C_IntlHigh'!Y21+'5C3_UnvView'!Z21+'5C1F_LCCharter'!Y21+'5C1E_LFNO'!Y21+'5C1D_NOMMA'!Y21+'5C1AE_NobleMinds'!Y21+'5C1J_JCFAEast'!Y21+'5C1Q_Advantage'!Y21+'5C1AF_JCFA-Laf'!Y21+'5C1W_Willow'!Y21+'5C1Z_LincolnPrep'!Y21+'5C1R_Iberville'!Y21+'5C1N_Delta'!Y21+'5C1S_LCColPrep'!Y21+'5C1T_Northeast'!Y21+'5C1U_AcadianaRen'!Y21+'5C1I_LAKey'!Y21+'5C1V_LafRen'!Y21+'5C1O_Impact'!Y21+'5C2_LAVCA'!Z21+'5C1H_Southwest'!Y21+'5C1G_JSClark'!Y21+'5C1Y_GEOPrep'!Y21+'5C1AI_Harmony'!Y21+'5C1AJ_Athlos'!Y21+'5C1AG_Collegiate'!Y21+'5C1M_GEOMidCity'!Y21+'5C1AK_NxtGen'!Y21+'5C1AL_RedRiver'!Y21+'5C1AM_Williams'!Y21+'5C1AN_StLandry'!Y21</f>
        <v>0</v>
      </c>
      <c r="AA21" s="243">
        <f>'5C1B_DArbonne'!Z21+'5C1A_Madison'!Z21+'5C1C_IntlHigh'!Z21+'5C3_UnvView'!AA21+'5C1F_LCCharter'!Z21+'5C1E_LFNO'!Z21+'5C1D_NOMMA'!Z21+'5C1AE_NobleMinds'!Z21+'5C1J_JCFAEast'!Z21+'5C1Q_Advantage'!Z21+'5C1AF_JCFA-Laf'!Z21+'5C1W_Willow'!Z21+'5C1Z_LincolnPrep'!Z21+'5C1R_Iberville'!Z21+'5C1N_Delta'!Z21+'5C1S_LCColPrep'!Z21+'5C1T_Northeast'!Z21+'5C1U_AcadianaRen'!Z21+'5C1I_LAKey'!Z21+'5C1V_LafRen'!Z21+'5C1O_Impact'!Z21+'5C2_LAVCA'!AA21+'5C1H_Southwest'!Z21+'5C1G_JSClark'!Z21+'5C1Y_GEOPrep'!Z21+'5C1AI_Harmony'!Z21+'5C1AJ_Athlos'!Z21+'5C1AG_Collegiate'!Z21+'5C1M_GEOMidCity'!Z21+'5C1AK_NxtGen'!Z21+'5C1AL_RedRiver'!Z21+'5C1AM_Williams'!Z21+'5C1AN_StLandry'!Z21</f>
        <v>86703</v>
      </c>
      <c r="AB21" s="246">
        <f>'5C1B_DArbonne'!AA21+'5C1A_Madison'!AA21+'5C1C_IntlHigh'!AA21+'5C3_UnvView'!AB21+'5C1F_LCCharter'!AA21+'5C1E_LFNO'!AA21+'5C1D_NOMMA'!AA21+'5C1AE_NobleMinds'!AA21+'5C1J_JCFAEast'!AA21+'5C1Q_Advantage'!AA21+'5C1AF_JCFA-Laf'!AA21+'5C1W_Willow'!AA21+'5C1Z_LincolnPrep'!AA21+'5C1R_Iberville'!AA21+'5C1N_Delta'!AA21+'5C1S_LCColPrep'!AA21+'5C1T_Northeast'!AA21+'5C1U_AcadianaRen'!AA21+'5C1I_LAKey'!AA21+'5C1V_LafRen'!AA21+'5C1O_Impact'!AA21+'5C2_LAVCA'!AB21+'5C1H_Southwest'!AA21+'5C1G_JSClark'!AA21+'5C1Y_GEOPrep'!AA21+'5C1AI_Harmony'!AA21+'5C1AJ_Athlos'!AA21+'5C1AG_Collegiate'!AA21+'5C1M_GEOMidCity'!AA21+'5C1AK_NxtGen'!AA21+'5C1AL_RedRiver'!AA21+'5C1AM_Williams'!AA21+'5C1AN_StLandry'!AA21</f>
        <v>0</v>
      </c>
      <c r="AC21" s="240">
        <f>'5C1B_DArbonne'!AB21+'5C1A_Madison'!AB21+'5C1C_IntlHigh'!AB21+'5C3_UnvView'!AC21+'5C1F_LCCharter'!AB21+'5C1E_LFNO'!AB21+'5C1D_NOMMA'!AB21+'5C1AE_NobleMinds'!AB21+'5C1J_JCFAEast'!AB21+'5C1Q_Advantage'!AB21+'5C1AF_JCFA-Laf'!AB21+'5C1W_Willow'!AB21+'5C1Z_LincolnPrep'!AB21+'5C1R_Iberville'!AB21+'5C1N_Delta'!AB21+'5C1S_LCColPrep'!AB21+'5C1T_Northeast'!AB21+'5C1U_AcadianaRen'!AB21+'5C1I_LAKey'!AB21+'5C1V_LafRen'!AB21+'5C1O_Impact'!AB21+'5C2_LAVCA'!AC21+'5C1H_Southwest'!AB21+'5C1G_JSClark'!AB21+'5C1Y_GEOPrep'!AB21+'5C1AI_Harmony'!AB21+'5C1AJ_Athlos'!AB21+'5C1AG_Collegiate'!AB21+'5C1M_GEOMidCity'!AB21+'5C1AK_NxtGen'!AB21+'5C1AL_RedRiver'!AB21+'5C1AM_Williams'!AB21+'5C1AN_StLandry'!AB21</f>
        <v>86703</v>
      </c>
      <c r="AD21" s="247">
        <f>'5C1B_DArbonne'!AC21+'5C1A_Madison'!AC21+'5C1C_IntlHigh'!AC21+'5C3_UnvView'!AD21+'5C1F_LCCharter'!AC21+'5C1E_LFNO'!AC21+'5C1D_NOMMA'!AC21+'5C1AE_NobleMinds'!AC21+'5C1J_JCFAEast'!AC21+'5C1Q_Advantage'!AC21+'5C1AF_JCFA-Laf'!AC21+'5C1W_Willow'!AC21+'5C1Z_LincolnPrep'!AC21+'5C1R_Iberville'!AC21+'5C1N_Delta'!AC21+'5C1S_LCColPrep'!AC21+'5C1T_Northeast'!AC21+'5C1U_AcadianaRen'!AC21+'5C1I_LAKey'!AC21+'5C1V_LafRen'!AC21+'5C1O_Impact'!AC21+'5C2_LAVCA'!AD21+'5C1H_Southwest'!AC21+'5C1G_JSClark'!AC21+'5C1Y_GEOPrep'!AC21+'5C1AI_Harmony'!AC21+'5C1AJ_Athlos'!AC21+'5C1AG_Collegiate'!AC21+'5C1M_GEOMidCity'!AC21+'5C1AK_NxtGen'!AC21+'5C1AL_RedRiver'!AC21+'5C1AM_Williams'!AC21+'5C1AN_StLandry'!AC21</f>
        <v>7225</v>
      </c>
      <c r="AE21" s="247">
        <f>'5C1B_DArbonne'!AD21+'5C1A_Madison'!AD21+'5C1C_IntlHigh'!AD21+'5C3_UnvView'!AE21+'5C1F_LCCharter'!AD21+'5C1E_LFNO'!AD21+'5C1D_NOMMA'!AD21+'5C1AE_NobleMinds'!AD21+'5C1J_JCFAEast'!AD21+'5C1Q_Advantage'!AD21+'5C1AF_JCFA-Laf'!AD21+'5C1W_Willow'!AD21+'5C1Z_LincolnPrep'!AD21+'5C1R_Iberville'!AD21+'5C1N_Delta'!AD21+'5C1S_LCColPrep'!AD21+'5C1T_Northeast'!AD21+'5C1U_AcadianaRen'!AD21+'5C1I_LAKey'!AD21+'5C1V_LafRen'!AD21+'5C1O_Impact'!AD21+'5C2_LAVCA'!AE21+'5C1H_Southwest'!AD21+'5C1G_JSClark'!AD21+'5C1Y_GEOPrep'!AD21+'5C1AI_Harmony'!AD21+'5C1AJ_Athlos'!AD21+'5C1AG_Collegiate'!AD21+'5C1M_GEOMidCity'!AD21+'5C1AK_NxtGen'!AD21+'5C1AL_RedRiver'!AD21+'5C1AM_Williams'!AD21+'5C1AN_StLandry'!AD21</f>
        <v>86703</v>
      </c>
      <c r="AF21" s="248">
        <f>'9_Per Pupil Summary'!N20</f>
        <v>3655</v>
      </c>
      <c r="AG21" s="249">
        <f>'5C1B_DArbonne'!AF21+'5C1A_Madison'!AF21+'5C1C_IntlHigh'!AF21+'5C3_UnvView'!AG21+'5C1F_LCCharter'!AF21+'5C1E_LFNO'!AF21+'5C1D_NOMMA'!AF21+'5C1AE_NobleMinds'!AF21+'5C1J_JCFAEast'!AF21+'5C1Q_Advantage'!AF21+'5C1AF_JCFA-Laf'!AF21+'5C1W_Willow'!AF21+'5C1Z_LincolnPrep'!AF21+'5C1R_Iberville'!AF21+'5C1N_Delta'!AF21+'5C1S_LCColPrep'!AF21+'5C1T_Northeast'!AF21+'5C1U_AcadianaRen'!AF21+'5C1I_LAKey'!AF21+'5C1V_LafRen'!AF21+'5C1O_Impact'!AF21+'5C2_LAVCA'!AG21+'5C1H_Southwest'!AF21+'5C1G_JSClark'!AF21+'5C1Y_GEOPrep'!AF21+'5C1AI_Harmony'!AF21+'5C1AJ_Athlos'!AF21+'5C1AG_Collegiate'!AF21+'5C1M_GEOMidCity'!AF21+'5C1AK_NxtGen'!AF21+'5C1AL_RedRiver'!AF21+'5C1AM_Williams'!AF21+'5C1AN_StLandry'!AF21</f>
        <v>49343</v>
      </c>
      <c r="AH21" s="239">
        <f>'5C1B_DArbonne'!AG21+'5C1A_Madison'!AG21+'5C1C_IntlHigh'!AG21+'5C3_UnvView'!AH21+'5C1F_LCCharter'!AG21+'5C1E_LFNO'!AG21+'5C1D_NOMMA'!AG21+'5C1AE_NobleMinds'!AG21+'5C1J_JCFAEast'!AG21+'5C1Q_Advantage'!AG21+'5C1AF_JCFA-Laf'!AG21+'5C1W_Willow'!AG21+'5C1Z_LincolnPrep'!AG21+'5C1R_Iberville'!AG21+'5C1N_Delta'!AG21+'5C1S_LCColPrep'!AG21+'5C1T_Northeast'!AG21+'5C1U_AcadianaRen'!AG21+'5C1I_LAKey'!AG21+'5C1V_LafRen'!AG21+'5C1O_Impact'!AG21+'5C2_LAVCA'!AH21+'5C1H_Southwest'!AG21+'5C1G_JSClark'!AG21+'5C1Y_GEOPrep'!AG21+'5C1AI_Harmony'!AG21+'5C1AJ_Athlos'!AG21+'5C1AG_Collegiate'!AG21+'5C1M_GEOMidCity'!AG21+'5C1AK_NxtGen'!AG21+'5C1AL_RedRiver'!AG21+'5C1AM_Williams'!AG21+'5C1AN_StLandry'!AG21</f>
        <v>0</v>
      </c>
      <c r="AI21" s="248">
        <f>'5C1B_DArbonne'!AH21+'5C1A_Madison'!AH21+'5C1C_IntlHigh'!AH21+'5C3_UnvView'!AI21+'5C1F_LCCharter'!AH21+'5C1E_LFNO'!AH21+'5C1D_NOMMA'!AH21+'5C1AE_NobleMinds'!AH21+'5C1J_JCFAEast'!AH21+'5C1Q_Advantage'!AH21+'5C1AF_JCFA-Laf'!AH21+'5C1W_Willow'!AH21+'5C1Z_LincolnPrep'!AH21+'5C1R_Iberville'!AH21+'5C1N_Delta'!AH21+'5C1S_LCColPrep'!AH21+'5C1T_Northeast'!AH21+'5C1U_AcadianaRen'!AH21+'5C1I_LAKey'!AH21+'5C1V_LafRen'!AH21+'5C1O_Impact'!AH21+'5C2_LAVCA'!AI21+'5C1H_Southwest'!AH21+'5C1G_JSClark'!AH21+'5C1Y_GEOPrep'!AH21+'5C1AI_Harmony'!AH21+'5C1AJ_Athlos'!AH21+'5C1AG_Collegiate'!AH21+'5C1M_GEOMidCity'!AH21+'5C1AK_NxtGen'!AH21+'5C1AL_RedRiver'!AH21+'5C1AM_Williams'!AH21+'5C1AN_StLandry'!AH21</f>
        <v>0</v>
      </c>
      <c r="AJ21" s="239">
        <f>'5C1B_DArbonne'!AI21+'5C1A_Madison'!AI21+'5C1C_IntlHigh'!AI21+'5C3_UnvView'!AJ21+'5C1F_LCCharter'!AI21+'5C1E_LFNO'!AI21+'5C1D_NOMMA'!AI21+'5C1AE_NobleMinds'!AI21+'5C1J_JCFAEast'!AI21+'5C1Q_Advantage'!AI21+'5C1AF_JCFA-Laf'!AI21+'5C1W_Willow'!AI21+'5C1Z_LincolnPrep'!AI21+'5C1R_Iberville'!AI21+'5C1N_Delta'!AI21+'5C1S_LCColPrep'!AI21+'5C1T_Northeast'!AI21+'5C1U_AcadianaRen'!AI21+'5C1I_LAKey'!AI21+'5C1V_LafRen'!AI21+'5C1O_Impact'!AI21+'5C2_LAVCA'!AJ21+'5C1H_Southwest'!AI21+'5C1G_JSClark'!AI21+'5C1Y_GEOPrep'!AI21+'5C1AI_Harmony'!AI21+'5C1AJ_Athlos'!AI21+'5C1AG_Collegiate'!AI21+'5C1M_GEOMidCity'!AI21+'5C1AK_NxtGen'!AI21+'5C1AL_RedRiver'!AI21+'5C1AM_Williams'!AI21+'5C1AN_StLandry'!AI21</f>
        <v>0</v>
      </c>
      <c r="AK21" s="250">
        <f>'5C1B_DArbonne'!AJ21+'5C1A_Madison'!AJ21+'5C1C_IntlHigh'!AJ21+'5C3_UnvView'!AK21+'5C1F_LCCharter'!AJ21+'5C1E_LFNO'!AJ21+'5C1D_NOMMA'!AJ21+'5C1AE_NobleMinds'!AJ21+'5C1J_JCFAEast'!AJ21+'5C1Q_Advantage'!AJ21+'5C1AF_JCFA-Laf'!AJ21+'5C1W_Willow'!AJ21+'5C1Z_LincolnPrep'!AJ21+'5C1R_Iberville'!AJ21+'5C1N_Delta'!AJ21+'5C1S_LCColPrep'!AJ21+'5C1T_Northeast'!AJ21+'5C1U_AcadianaRen'!AJ21+'5C1I_LAKey'!AJ21+'5C1V_LafRen'!AJ21+'5C1O_Impact'!AJ21+'5C2_LAVCA'!AK21+'5C1H_Southwest'!AJ21+'5C1G_JSClark'!AJ21+'5C1Y_GEOPrep'!AJ21+'5C1AI_Harmony'!AJ21+'5C1AJ_Athlos'!AJ21+'5C1AG_Collegiate'!AJ21+'5C1M_GEOMidCity'!AJ21+'5C1AK_NxtGen'!AJ21+'5C1AL_RedRiver'!AJ21+'5C1AM_Williams'!AJ21+'5C1AN_StLandry'!AJ21</f>
        <v>0</v>
      </c>
      <c r="AL21" s="251">
        <f>'5C1B_DArbonne'!AK21+'5C1A_Madison'!AK21+'5C1C_IntlHigh'!AK21+'5C3_UnvView'!AL21+'5C1F_LCCharter'!AK21+'5C1E_LFNO'!AK21+'5C1D_NOMMA'!AK21+'5C1AE_NobleMinds'!AK21+'5C1J_JCFAEast'!AK21+'5C1Q_Advantage'!AK21+'5C1AF_JCFA-Laf'!AK21+'5C1W_Willow'!AK21+'5C1Z_LincolnPrep'!AK21+'5C1R_Iberville'!AK21+'5C1N_Delta'!AK21+'5C1S_LCColPrep'!AK21+'5C1T_Northeast'!AK21+'5C1U_AcadianaRen'!AK21+'5C1I_LAKey'!AK21+'5C1V_LafRen'!AK21+'5C1O_Impact'!AK21+'5C2_LAVCA'!AL21+'5C1H_Southwest'!AK21+'5C1G_JSClark'!AK21+'5C1Y_GEOPrep'!AK21+'5C1AI_Harmony'!AK21+'5C1AJ_Athlos'!AK21+'5C1AG_Collegiate'!AK21+'5C1M_GEOMidCity'!AK21+'5C1AK_NxtGen'!AK21+'5C1AL_RedRiver'!AK21+'5C1AM_Williams'!AK21+'5C1AN_StLandry'!AK21</f>
        <v>0</v>
      </c>
      <c r="AM21" s="249">
        <f>'5C1B_DArbonne'!AL21+'5C1A_Madison'!AL21+'5C1C_IntlHigh'!AL21+'5C3_UnvView'!AM21+'5C1F_LCCharter'!AL21+'5C1E_LFNO'!AL21+'5C1D_NOMMA'!AL21+'5C1AE_NobleMinds'!AL21+'5C1J_JCFAEast'!AL21+'5C1Q_Advantage'!AL21+'5C1AF_JCFA-Laf'!AL21+'5C1W_Willow'!AL21+'5C1Z_LincolnPrep'!AL21+'5C1R_Iberville'!AL21+'5C1N_Delta'!AL21+'5C1S_LCColPrep'!AL21+'5C1T_Northeast'!AL21+'5C1U_AcadianaRen'!AL21+'5C1I_LAKey'!AL21+'5C1V_LafRen'!AL21+'5C1O_Impact'!AL21+'5C2_LAVCA'!AM21+'5C1H_Southwest'!AL21+'5C1G_JSClark'!AL21+'5C1Y_GEOPrep'!AL21+'5C1AI_Harmony'!AL21+'5C1AJ_Athlos'!AL21+'5C1AG_Collegiate'!AL21+'5C1M_GEOMidCity'!AL21+'5C1AK_NxtGen'!AL21+'5C1AL_RedRiver'!AL21+'5C1AM_Williams'!AL21+'5C1AN_StLandry'!AL21</f>
        <v>1281078</v>
      </c>
      <c r="AN21" s="252">
        <f>'5C1B_DArbonne'!AM21+'5C1A_Madison'!AM21+'5C1C_IntlHigh'!AM21+'5C3_UnvView'!AN21+'5C1F_LCCharter'!AM21+'5C1E_LFNO'!AM21+'5C1D_NOMMA'!AM21+'5C1AE_NobleMinds'!AM21+'5C1J_JCFAEast'!AM21+'5C1Q_Advantage'!AM21+'5C1AF_JCFA-Laf'!AM21+'5C1W_Willow'!AM21+'5C1Z_LincolnPrep'!AM21+'5C1R_Iberville'!AM21+'5C1N_Delta'!AM21+'5C1S_LCColPrep'!AM21+'5C1T_Northeast'!AM21+'5C1U_AcadianaRen'!AM21+'5C1I_LAKey'!AM21+'5C1V_LafRen'!AM21+'5C1O_Impact'!AM21+'5C2_LAVCA'!AN21+'5C1H_Southwest'!AM21+'5C1G_JSClark'!AM21+'5C1Y_GEOPrep'!AM21+'5C1AI_Harmony'!AM21+'5C1AJ_Athlos'!AM21+'5C1AG_Collegiate'!AM21+'5C1M_GEOMidCity'!AM21+'5C1AK_NxtGen'!AM21+'5C1AL_RedRiver'!AM21+'5C1AM_Williams'!AM21+'5C1AN_StLandry'!AM21</f>
        <v>-123</v>
      </c>
      <c r="AO21" s="249">
        <f>'5C1B_DArbonne'!AN21+'5C1A_Madison'!AN21+'5C1C_IntlHigh'!AN21+'5C3_UnvView'!AO21+'5C1F_LCCharter'!AN21+'5C1E_LFNO'!AN21+'5C1D_NOMMA'!AN21+'5C1AE_NobleMinds'!AN21+'5C1J_JCFAEast'!AN21+'5C1Q_Advantage'!AN21+'5C1AF_JCFA-Laf'!AN21+'5C1W_Willow'!AN21+'5C1Z_LincolnPrep'!AN21+'5C1R_Iberville'!AN21+'5C1N_Delta'!AN21+'5C1S_LCColPrep'!AN21+'5C1T_Northeast'!AN21+'5C1U_AcadianaRen'!AN21+'5C1I_LAKey'!AN21+'5C1V_LafRen'!AN21+'5C1O_Impact'!AN21+'5C2_LAVCA'!AO21+'5C1H_Southwest'!AN21+'5C1G_JSClark'!AN21+'5C1Y_GEOPrep'!AN21+'5C1AI_Harmony'!AN21+'5C1AJ_Athlos'!AN21+'5C1AG_Collegiate'!AN21+'5C1M_GEOMidCity'!AN21+'5C1AK_NxtGen'!AN21+'5C1AL_RedRiver'!AN21+'5C1AM_Williams'!AN21+'5C1AN_StLandry'!AN21</f>
        <v>49220</v>
      </c>
      <c r="AP21" s="250">
        <f>'5C1B_DArbonne'!AO21+'5C1A_Madison'!AO21+'5C1C_IntlHigh'!AO21+'5C3_UnvView'!AP21+'5C1F_LCCharter'!AO21+'5C1E_LFNO'!AO21+'5C1D_NOMMA'!AO21+'5C1AE_NobleMinds'!AO21+'5C1J_JCFAEast'!AO21+'5C1Q_Advantage'!AO21+'5C1AF_JCFA-Laf'!AO21+'5C1W_Willow'!AO21+'5C1Z_LincolnPrep'!AO21+'5C1R_Iberville'!AO21+'5C1N_Delta'!AO21+'5C1S_LCColPrep'!AO21+'5C1T_Northeast'!AO21+'5C1U_AcadianaRen'!AO21+'5C1I_LAKey'!AO21+'5C1V_LafRen'!AO21+'5C1O_Impact'!AO21+'5C2_LAVCA'!AP21+'5C1H_Southwest'!AO21+'5C1G_JSClark'!AO21+'5C1Y_GEOPrep'!AO21+'5C1AI_Harmony'!AO21+'5C1AJ_Athlos'!AO21+'5C1AG_Collegiate'!AO21+'5C1M_GEOMidCity'!AO21+'5C1AK_NxtGen'!AO21+'5C1AL_RedRiver'!AO21+'5C1AM_Williams'!AO21+'5C1AN_StLandry'!AO21</f>
        <v>0</v>
      </c>
      <c r="AQ21" s="249">
        <f>'5C1B_DArbonne'!AP21+'5C1A_Madison'!AP21+'5C1C_IntlHigh'!AP21+'5C3_UnvView'!AQ21+'5C1F_LCCharter'!AP21+'5C1E_LFNO'!AP21+'5C1D_NOMMA'!AP21+'5C1AE_NobleMinds'!AP21+'5C1J_JCFAEast'!AP21+'5C1Q_Advantage'!AP21+'5C1AF_JCFA-Laf'!AP21+'5C1W_Willow'!AP21+'5C1Z_LincolnPrep'!AP21+'5C1R_Iberville'!AP21+'5C1N_Delta'!AP21+'5C1S_LCColPrep'!AP21+'5C1T_Northeast'!AP21+'5C1U_AcadianaRen'!AP21+'5C1I_LAKey'!AP21+'5C1V_LafRen'!AP21+'5C1O_Impact'!AP21+'5C2_LAVCA'!AQ21+'5C1H_Southwest'!AP21+'5C1G_JSClark'!AP21+'5C1Y_GEOPrep'!AP21+'5C1AI_Harmony'!AP21+'5C1AJ_Athlos'!AP21+'5C1AG_Collegiate'!AP21+'5C1M_GEOMidCity'!AP21+'5C1AK_NxtGen'!AP21+'5C1AL_RedRiver'!AP21+'5C1AM_Williams'!AP21+'5C1AN_StLandry'!AP21</f>
        <v>49220</v>
      </c>
      <c r="AR21" s="250">
        <f>'5C1B_DArbonne'!AQ21+'5C1A_Madison'!AQ21+'5C1C_IntlHigh'!AQ21+'5C3_UnvView'!AR21+'5C1F_LCCharter'!AQ21+'5C1E_LFNO'!AQ21+'5C1D_NOMMA'!AQ21+'5C1AE_NobleMinds'!AQ21+'5C1J_JCFAEast'!AQ21+'5C1Q_Advantage'!AQ21+'5C1AF_JCFA-Laf'!AQ21+'5C1W_Willow'!AQ21+'5C1Z_LincolnPrep'!AQ21+'5C1R_Iberville'!AQ21+'5C1N_Delta'!AQ21+'5C1S_LCColPrep'!AQ21+'5C1T_Northeast'!AQ21+'5C1U_AcadianaRen'!AQ21+'5C1I_LAKey'!AQ21+'5C1V_LafRen'!AQ21+'5C1O_Impact'!AQ21+'5C2_LAVCA'!AR21+'5C1H_Southwest'!AQ21+'5C1G_JSClark'!AQ21+'5C1Y_GEOPrep'!AQ21+'5C1AI_Harmony'!AQ21+'5C1AJ_Athlos'!AQ21+'5C1AG_Collegiate'!AQ21+'5C1M_GEOMidCity'!AQ21+'5C1AK_NxtGen'!AQ21+'5C1AL_RedRiver'!AQ21+'5C1AM_Williams'!AQ21+'5C1AN_StLandry'!AQ21</f>
        <v>0</v>
      </c>
      <c r="AS21" s="250">
        <f>'5C1B_DArbonne'!AR21+'5C1A_Madison'!AR21+'5C1C_IntlHigh'!AR21+'5C3_UnvView'!AS21+'5C1F_LCCharter'!AR21+'5C1E_LFNO'!AR21+'5C1D_NOMMA'!AR21+'5C1AE_NobleMinds'!AR21+'5C1J_JCFAEast'!AR21+'5C1Q_Advantage'!AR21+'5C1AF_JCFA-Laf'!AR21+'5C1W_Willow'!AR21+'5C1Z_LincolnPrep'!AR21+'5C1R_Iberville'!AR21+'5C1N_Delta'!AR21+'5C1S_LCColPrep'!AR21+'5C1T_Northeast'!AR21+'5C1U_AcadianaRen'!AR21+'5C1I_LAKey'!AR21+'5C1V_LafRen'!AR21+'5C1O_Impact'!AR21+'5C2_LAVCA'!AS21+'5C1H_Southwest'!AR21+'5C1G_JSClark'!AR21+'5C1Y_GEOPrep'!AR21+'5C1AI_Harmony'!AR21+'5C1AJ_Athlos'!AR21+'5C1AG_Collegiate'!AR21+'5C1M_GEOMidCity'!AR21+'5C1AK_NxtGen'!AR21+'5C1AL_RedRiver'!AR21+'5C1AM_Williams'!AR21+'5C1AN_StLandry'!AR21</f>
        <v>49220</v>
      </c>
      <c r="AT21" s="249">
        <f>'5C1B_DArbonne'!AS21+'5C1A_Madison'!AS21+'5C1C_IntlHigh'!AS21+'5C3_UnvView'!AT21+'5C1F_LCCharter'!AS21+'5C1E_LFNO'!AS21+'5C1D_NOMMA'!AS21+'5C1AE_NobleMinds'!AS21+'5C1J_JCFAEast'!AS21+'5C1Q_Advantage'!AS21+'5C1AF_JCFA-Laf'!AS21+'5C1W_Willow'!AS21+'5C1Z_LincolnPrep'!AS21+'5C1R_Iberville'!AS21+'5C1N_Delta'!AS21+'5C1S_LCColPrep'!AS21+'5C1T_Northeast'!AS21+'5C1U_AcadianaRen'!AS21+'5C1I_LAKey'!AS21+'5C1V_LafRen'!AS21+'5C1O_Impact'!AS21+'5C2_LAVCA'!AT21+'5C1H_Southwest'!AS21+'5C1G_JSClark'!AS21+'5C1Y_GEOPrep'!AS21+'5C1AI_Harmony'!AS21+'5C1AJ_Athlos'!AS21+'5C1AG_Collegiate'!AS21+'5C1M_GEOMidCity'!AS21+'5C1AK_NxtGen'!AS21+'5C1AL_RedRiver'!AS21+'5C1AM_Williams'!AS21+'5C1AN_StLandry'!AS21</f>
        <v>106489</v>
      </c>
      <c r="AU21" s="808">
        <f t="shared" si="2"/>
        <v>135923</v>
      </c>
      <c r="AV21" s="809">
        <f t="shared" si="3"/>
        <v>113714</v>
      </c>
      <c r="AW21" s="241">
        <f>'5C1B_DArbonne'!AV21+'5C1A_Madison'!AV21+'5C1C_IntlHigh'!AV21+'5C3_UnvView'!AW21+'5C1F_LCCharter'!AV21+'5C1E_LFNO'!AV21+'5C1D_NOMMA'!AV21+'5C1AE_NobleMinds'!AV21+'5C1J_JCFAEast'!AV21+'5C1Q_Advantage'!AV21+'5C1AF_JCFA-Laf'!AV21+'5C1W_Willow'!AV21+'5C1Z_LincolnPrep'!AV21+'5C1R_Iberville'!AV21+'5C1N_Delta'!AV21+'5C1S_LCColPrep'!AV21+'5C1T_Northeast'!AV21+'5C1U_AcadianaRen'!AV21+'5C1I_LAKey'!AV21+'5C1V_LafRen'!AV21+'5C1O_Impact'!AV21+'5C2_LAVCA'!AW21+'5C1H_Southwest'!AV21+'5C1G_JSClark'!AV21+'5C1Y_GEOPrep'!AV21+'5C1AI_Harmony'!AV21+'5C1AJ_Athlos'!AV21+'5C1AG_Collegiate'!AV21+'5C1M_GEOMidCity'!AV21+'5C1AK_NxtGen'!AV21+'5C1AL_RedRiver'!AV21+'5C1AM_Williams'!AV21+'5C1AN_StLandry'!AV21</f>
        <v>3202</v>
      </c>
      <c r="AX21" s="241"/>
      <c r="AY21" s="241">
        <f t="shared" si="4"/>
        <v>3202</v>
      </c>
    </row>
    <row r="22" spans="1:51" ht="16.149999999999999" customHeight="1" x14ac:dyDescent="0.2">
      <c r="A22" s="423">
        <v>16</v>
      </c>
      <c r="B22" s="207" t="s">
        <v>20</v>
      </c>
      <c r="C22" s="208">
        <f>'5C1B_DArbonne'!C22+'5C1A_Madison'!C22+'5C1C_IntlHigh'!C22+'5C3_UnvView'!C22+'5C1F_LCCharter'!C22+'5C1E_LFNO'!C22+'5C1D_NOMMA'!C22+'5C1AE_NobleMinds'!C22+'5C1J_JCFAEast'!C22+'5C1Q_Advantage'!C22+'5C1AF_JCFA-Laf'!C22+'5C1W_Willow'!C22+'5C1Z_LincolnPrep'!C22+'5C1R_Iberville'!C22+'5C1N_Delta'!C22+'5C1S_LCColPrep'!C22+'5C1T_Northeast'!C22+'5C1U_AcadianaRen'!C22+'5C1I_LAKey'!C22+'5C1V_LafRen'!C22+'5C1O_Impact'!C22+'5C2_LAVCA'!C22+'5C1H_Southwest'!C22+'5C1G_JSClark'!C22+'5C1Y_GEOPrep'!C22+'5C1AI_Harmony'!C22+'5C1AJ_Athlos'!C22+'5C1AG_Collegiate'!C22+'5C1M_GEOMidCity'!C22+'5C1AK_NxtGen'!C22+'5C1AL_RedRiver'!C22+'5C1AM_Williams'!C22+'5C1AN_StLandry'!C22</f>
        <v>32</v>
      </c>
      <c r="D22" s="209">
        <f>'9_Per Pupil Summary'!H21</f>
        <v>2455.1240226934915</v>
      </c>
      <c r="E22" s="210">
        <f>'5C1B_DArbonne'!E22+'5C1A_Madison'!E22+'5C1C_IntlHigh'!E22+'5C3_UnvView'!E22+'5C1F_LCCharter'!E22+'5C1E_LFNO'!E22+'5C1D_NOMMA'!E22+'5C1AE_NobleMinds'!E22+'5C1J_JCFAEast'!E22+'5C1Q_Advantage'!E22+'5C1AF_JCFA-Laf'!E22+'5C1W_Willow'!E22+'5C1Z_LincolnPrep'!E22+'5C1R_Iberville'!E22+'5C1N_Delta'!E22+'5C1S_LCColPrep'!E22+'5C1T_Northeast'!E22+'5C1U_AcadianaRen'!E22+'5C1I_LAKey'!E22+'5C1V_LafRen'!E22+'5C1O_Impact'!E22+'5C2_LAVCA'!E22+'5C1H_Southwest'!E22+'5C1G_JSClark'!E22+'5C1Y_GEOPrep'!E22+'5C1AI_Harmony'!E22+'5C1AJ_Athlos'!E22+'5C1AG_Collegiate'!E22+'5C1M_GEOMidCity'!E22+'5C1AK_NxtGen'!E22+'5C1AL_RedRiver'!E22+'5C1AM_Williams'!E22+'5C1AN_StLandry'!E22</f>
        <v>70707.571853572561</v>
      </c>
      <c r="F22" s="211">
        <f>'5C1B_DArbonne'!F22+'5C1A_Madison'!F22+'5C1C_IntlHigh'!F22+'5C3_UnvView'!F22+'5C1F_LCCharter'!F22+'5C1E_LFNO'!F22+'5C1D_NOMMA'!F22+'5C1AE_NobleMinds'!F22+'5C1J_JCFAEast'!F22+'5C1Q_Advantage'!F22+'5C1AF_JCFA-Laf'!F22+'5C1W_Willow'!F22+'5C1Z_LincolnPrep'!F22+'5C1R_Iberville'!F22+'5C1N_Delta'!F22+'5C1S_LCColPrep'!F22+'5C1T_Northeast'!F22+'5C1U_AcadianaRen'!F22+'5C1I_LAKey'!F22+'5C1V_LafRen'!F22+'5C1O_Impact'!F22+'5C2_LAVCA'!F22+'5C1H_Southwest'!F22+'5C1G_JSClark'!F22+'5C1Y_GEOPrep'!F22+'5C1AI_Harmony'!F22+'5C1AJ_Athlos'!F22+'5C1AG_Collegiate'!F22+'5C1M_GEOMidCity'!F22+'5C1AK_NxtGen'!F22+'5C1AL_RedRiver'!F22+'5C1AM_Williams'!F22+'5C1AN_StLandry'!F22</f>
        <v>22</v>
      </c>
      <c r="G22" s="209">
        <f>'9_Per Pupil Summary'!I21</f>
        <v>351.05784897970636</v>
      </c>
      <c r="H22" s="210">
        <f>'5C1B_DArbonne'!H22+'5C1A_Madison'!H22+'5C1C_IntlHigh'!H22+'5C3_UnvView'!H22+'5C1F_LCCharter'!H22+'5C1E_LFNO'!H22+'5C1D_NOMMA'!H22+'5C1AE_NobleMinds'!H22+'5C1J_JCFAEast'!H22+'5C1Q_Advantage'!H22+'5C1AF_JCFA-Laf'!H22+'5C1W_Willow'!H22+'5C1Z_LincolnPrep'!H22+'5C1R_Iberville'!H22+'5C1N_Delta'!H22+'5C1S_LCColPrep'!H22+'5C1T_Northeast'!H22+'5C1U_AcadianaRen'!H22+'5C1I_LAKey'!H22+'5C1V_LafRen'!H22+'5C1O_Impact'!H22+'5C2_LAVCA'!H22+'5C1H_Southwest'!H22+'5C1G_JSClark'!H22+'5C1Y_GEOPrep'!H22+'5C1AI_Harmony'!H22+'5C1AJ_Athlos'!H22+'5C1AG_Collegiate'!H22+'5C1M_GEOMidCity'!H22+'5C1AK_NxtGen'!H22+'5C1AL_RedRiver'!H22+'5C1AM_Williams'!H22+'5C1AN_StLandry'!H22</f>
        <v>6950.9454097981861</v>
      </c>
      <c r="I22" s="211">
        <f>'5C1B_DArbonne'!I22+'5C1A_Madison'!I22+'5C1C_IntlHigh'!I22+'5C3_UnvView'!I22+'5C1F_LCCharter'!I22+'5C1E_LFNO'!I22+'5C1D_NOMMA'!I22+'5C1AE_NobleMinds'!I22+'5C1J_JCFAEast'!I22+'5C1Q_Advantage'!I22+'5C1AF_JCFA-Laf'!I22+'5C1W_Willow'!I22+'5C1Z_LincolnPrep'!I22+'5C1R_Iberville'!I22+'5C1N_Delta'!I22+'5C1S_LCColPrep'!I22+'5C1T_Northeast'!I22+'5C1U_AcadianaRen'!I22+'5C1I_LAKey'!I22+'5C1V_LafRen'!I22+'5C1O_Impact'!I22+'5C2_LAVCA'!I22+'5C1H_Southwest'!I22+'5C1G_JSClark'!I22+'5C1Y_GEOPrep'!I22+'5C1AI_Harmony'!I22+'5C1AJ_Athlos'!I22+'5C1AG_Collegiate'!I22+'5C1M_GEOMidCity'!I22+'5C1AK_NxtGen'!I22+'5C1AL_RedRiver'!I22+'5C1AM_Williams'!I22+'5C1AN_StLandry'!I22</f>
        <v>20</v>
      </c>
      <c r="J22" s="209">
        <f>'9_Per Pupil Summary'!J21</f>
        <v>95.743049721738103</v>
      </c>
      <c r="K22" s="210">
        <f>'5C1B_DArbonne'!K22+'5C1A_Madison'!K22+'5C1C_IntlHigh'!K22+'5C3_UnvView'!K22+'5C1F_LCCharter'!K22+'5C1E_LFNO'!K22+'5C1D_NOMMA'!K22+'5C1AE_NobleMinds'!K22+'5C1J_JCFAEast'!K22+'5C1Q_Advantage'!K22+'5C1AF_JCFA-Laf'!K22+'5C1W_Willow'!K22+'5C1Z_LincolnPrep'!K22+'5C1R_Iberville'!K22+'5C1N_Delta'!K22+'5C1S_LCColPrep'!K22+'5C1T_Northeast'!K22+'5C1U_AcadianaRen'!K22+'5C1I_LAKey'!K22+'5C1V_LafRen'!K22+'5C1O_Impact'!K22+'5C2_LAVCA'!K22+'5C1H_Southwest'!K22+'5C1G_JSClark'!K22+'5C1Y_GEOPrep'!K22+'5C1AI_Harmony'!K22+'5C1AJ_Athlos'!K22+'5C1AG_Collegiate'!K22+'5C1M_GEOMidCity'!K22+'5C1AK_NxtGen'!K22+'5C1AL_RedRiver'!K22+'5C1AM_Williams'!K22+'5C1AN_StLandry'!K22</f>
        <v>1723.3748949912858</v>
      </c>
      <c r="L22" s="211">
        <f>'5C1B_DArbonne'!L22+'5C1A_Madison'!L22+'5C1C_IntlHigh'!L22+'5C3_UnvView'!L22+'5C1F_LCCharter'!L22+'5C1E_LFNO'!L22+'5C1D_NOMMA'!L22+'5C1AE_NobleMinds'!L22+'5C1J_JCFAEast'!L22+'5C1Q_Advantage'!L22+'5C1AF_JCFA-Laf'!L22+'5C1W_Willow'!L22+'5C1Z_LincolnPrep'!L22+'5C1R_Iberville'!L22+'5C1N_Delta'!L22+'5C1S_LCColPrep'!L22+'5C1T_Northeast'!L22+'5C1U_AcadianaRen'!L22+'5C1I_LAKey'!L22+'5C1V_LafRen'!L22+'5C1O_Impact'!L22+'5C2_LAVCA'!L22+'5C1H_Southwest'!L22+'5C1G_JSClark'!L22+'5C1Y_GEOPrep'!L22+'5C1AI_Harmony'!L22+'5C1AJ_Athlos'!L22+'5C1AG_Collegiate'!L22+'5C1M_GEOMidCity'!L22+'5C1AK_NxtGen'!L22+'5C1AL_RedRiver'!L22+'5C1AM_Williams'!L22+'5C1AN_StLandry'!L22</f>
        <v>4</v>
      </c>
      <c r="M22" s="209">
        <f>'9_Per Pupil Summary'!K21</f>
        <v>2393.5762430434529</v>
      </c>
      <c r="N22" s="210">
        <f>'5C1B_DArbonne'!N22+'5C1A_Madison'!N22+'5C1C_IntlHigh'!N22+'5C3_UnvView'!N22+'5C1F_LCCharter'!N22+'5C1E_LFNO'!N22+'5C1D_NOMMA'!N22+'5C1AE_NobleMinds'!N22+'5C1J_JCFAEast'!N22+'5C1Q_Advantage'!N22+'5C1AF_JCFA-Laf'!N22+'5C1W_Willow'!N22+'5C1Z_LincolnPrep'!N22+'5C1R_Iberville'!N22+'5C1N_Delta'!N22+'5C1S_LCColPrep'!N22+'5C1T_Northeast'!N22+'5C1U_AcadianaRen'!N22+'5C1I_LAKey'!N22+'5C1V_LafRen'!N22+'5C1O_Impact'!N22+'5C2_LAVCA'!N22+'5C1H_Southwest'!N22+'5C1G_JSClark'!N22+'5C1Y_GEOPrep'!N22+'5C1AI_Harmony'!N22+'5C1AJ_Athlos'!N22+'5C1AG_Collegiate'!N22+'5C1M_GEOMidCity'!N22+'5C1AK_NxtGen'!N22+'5C1AL_RedRiver'!N22+'5C1AM_Williams'!N22+'5C1AN_StLandry'!N22</f>
        <v>8616.8744749564303</v>
      </c>
      <c r="O22" s="211">
        <f>'5C1B_DArbonne'!O22+'5C1A_Madison'!O22+'5C1C_IntlHigh'!O22+'5C3_UnvView'!O22+'5C1F_LCCharter'!O22+'5C1E_LFNO'!O22+'5C1D_NOMMA'!O22+'5C1AE_NobleMinds'!O22+'5C1J_JCFAEast'!O22+'5C1Q_Advantage'!O22+'5C1AF_JCFA-Laf'!O22+'5C1W_Willow'!O22+'5C1Z_LincolnPrep'!O22+'5C1R_Iberville'!O22+'5C1N_Delta'!O22+'5C1S_LCColPrep'!O22+'5C1T_Northeast'!O22+'5C1U_AcadianaRen'!O22+'5C1I_LAKey'!O22+'5C1V_LafRen'!O22+'5C1O_Impact'!O22+'5C2_LAVCA'!O22+'5C1H_Southwest'!O22+'5C1G_JSClark'!O22+'5C1Y_GEOPrep'!O22+'5C1AI_Harmony'!O22+'5C1AJ_Athlos'!O22+'5C1AG_Collegiate'!O22+'5C1M_GEOMidCity'!O22+'5C1AK_NxtGen'!O22+'5C1AL_RedRiver'!O22+'5C1AM_Williams'!O22+'5C1AN_StLandry'!O22</f>
        <v>2</v>
      </c>
      <c r="P22" s="209">
        <f>'9_Per Pupil Summary'!L21</f>
        <v>957.43049721738112</v>
      </c>
      <c r="Q22" s="210">
        <f>'5C1B_DArbonne'!Q22+'5C1A_Madison'!Q22+'5C1C_IntlHigh'!Q22+'5C3_UnvView'!Q22+'5C1F_LCCharter'!Q22+'5C1E_LFNO'!Q22+'5C1D_NOMMA'!Q22+'5C1AE_NobleMinds'!Q22+'5C1J_JCFAEast'!Q22+'5C1Q_Advantage'!Q22+'5C1AF_JCFA-Laf'!Q22+'5C1W_Willow'!Q22+'5C1Z_LincolnPrep'!Q22+'5C1R_Iberville'!Q22+'5C1N_Delta'!Q22+'5C1S_LCColPrep'!Q22+'5C1T_Northeast'!Q22+'5C1U_AcadianaRen'!Q22+'5C1I_LAKey'!Q22+'5C1V_LafRen'!Q22+'5C1O_Impact'!Q22+'5C2_LAVCA'!Q22+'5C1H_Southwest'!Q22+'5C1G_JSClark'!Q22+'5C1Y_GEOPrep'!Q22+'5C1AI_Harmony'!Q22+'5C1AJ_Athlos'!Q22+'5C1AG_Collegiate'!Q22+'5C1M_GEOMidCity'!Q22+'5C1AK_NxtGen'!Q22+'5C1AL_RedRiver'!Q22+'5C1AM_Williams'!Q22+'5C1AN_StLandry'!Q22</f>
        <v>1723.3748949912861</v>
      </c>
      <c r="R22" s="212">
        <f>'5C1B_DArbonne'!R22+'5C1A_Madison'!R22+'5C1C_IntlHigh'!R22+'5C3_UnvView'!R22+'5C1F_LCCharter'!R22+'5C1E_LFNO'!R22+'5C1D_NOMMA'!R22+'5C1AE_NobleMinds'!R22+'5C1J_JCFAEast'!R22+'5C1Q_Advantage'!R22+'5C1AF_JCFA-Laf'!R22+'5C1W_Willow'!R22+'5C1Z_LincolnPrep'!R22+'5C1R_Iberville'!R22+'5C1N_Delta'!R22+'5C1S_LCColPrep'!R22+'5C1T_Northeast'!R22+'5C1U_AcadianaRen'!R22+'5C1I_LAKey'!R22+'5C1V_LafRen'!R22+'5C1O_Impact'!R22+'5C2_LAVCA'!R22+'5C1H_Southwest'!R22+'5C1G_JSClark'!R22+'5C1Y_GEOPrep'!R22+'5C1AI_Harmony'!R22+'5C1AJ_Athlos'!R22+'5C1AG_Collegiate'!R22+'5C1M_GEOMidCity'!R22+'5C1AK_NxtGen'!R22+'5C1AL_RedRiver'!R22+'5C1AM_Williams'!R22+'5C1AN_StLandry'!R22</f>
        <v>89722</v>
      </c>
      <c r="S22" s="1110">
        <f>'5C3_UnvView'!S22+'5C2_LAVCA'!S22</f>
        <v>9969</v>
      </c>
      <c r="T22" s="209">
        <f>'5C1B_DArbonne'!S22+'5C1A_Madison'!S22+'5C1C_IntlHigh'!S22+'5C3_UnvView'!T22+'5C1F_LCCharter'!S22+'5C1E_LFNO'!S22+'5C1D_NOMMA'!S22+'5C1AE_NobleMinds'!S22+'5C1J_JCFAEast'!S22+'5C1Q_Advantage'!S22+'5C1AF_JCFA-Laf'!S22+'5C1W_Willow'!S22+'5C1Z_LincolnPrep'!S22+'5C1R_Iberville'!S22+'5C1N_Delta'!S22+'5C1S_LCColPrep'!S22+'5C1T_Northeast'!S22+'5C1U_AcadianaRen'!S22+'5C1I_LAKey'!S22+'5C1V_LafRen'!S22+'5C1O_Impact'!S22+'5C2_LAVCA'!T22+'5C1H_Southwest'!S22+'5C1G_JSClark'!S22+'5C1Y_GEOPrep'!S22+'5C1AI_Harmony'!S22+'5C1AJ_Athlos'!S22+'5C1AG_Collegiate'!S22+'5C1M_GEOMidCity'!S22+'5C1AK_NxtGen'!S22+'5C1AL_RedRiver'!S22+'5C1AM_Williams'!S22+'5C1AN_StLandry'!S22</f>
        <v>0</v>
      </c>
      <c r="U22" s="209">
        <f>'5C1B_DArbonne'!T22+'5C1A_Madison'!T22+'5C1C_IntlHigh'!T22+'5C3_UnvView'!U22+'5C1F_LCCharter'!T22+'5C1E_LFNO'!T22+'5C1D_NOMMA'!T22+'5C1AE_NobleMinds'!T22+'5C1J_JCFAEast'!T22+'5C1Q_Advantage'!T22+'5C1AF_JCFA-Laf'!T22+'5C1W_Willow'!T22+'5C1Z_LincolnPrep'!T22+'5C1R_Iberville'!T22+'5C1N_Delta'!T22+'5C1S_LCColPrep'!T22+'5C1T_Northeast'!T22+'5C1U_AcadianaRen'!T22+'5C1I_LAKey'!T22+'5C1V_LafRen'!T22+'5C1O_Impact'!T22+'5C2_LAVCA'!U22+'5C1H_Southwest'!T22+'5C1G_JSClark'!T22+'5C1Y_GEOPrep'!T22+'5C1AI_Harmony'!T22+'5C1AJ_Athlos'!T22+'5C1AG_Collegiate'!T22+'5C1M_GEOMidCity'!T22+'5C1AK_NxtGen'!T22+'5C1AL_RedRiver'!T22+'5C1AM_Williams'!T22+'5C1AN_StLandry'!T22</f>
        <v>0</v>
      </c>
      <c r="V22" s="213">
        <f>'5C1B_DArbonne'!U22+'5C1A_Madison'!U22+'5C1C_IntlHigh'!U22+'5C3_UnvView'!V22+'5C1F_LCCharter'!U22+'5C1E_LFNO'!U22+'5C1D_NOMMA'!U22+'5C1AE_NobleMinds'!U22+'5C1J_JCFAEast'!U22+'5C1Q_Advantage'!U22+'5C1AF_JCFA-Laf'!U22+'5C1W_Willow'!U22+'5C1Z_LincolnPrep'!U22+'5C1R_Iberville'!U22+'5C1N_Delta'!U22+'5C1S_LCColPrep'!U22+'5C1T_Northeast'!U22+'5C1U_AcadianaRen'!U22+'5C1I_LAKey'!U22+'5C1V_LafRen'!U22+'5C1O_Impact'!U22+'5C2_LAVCA'!V22+'5C1H_Southwest'!U22+'5C1G_JSClark'!U22+'5C1Y_GEOPrep'!U22+'5C1AI_Harmony'!U22+'5C1AJ_Athlos'!U22+'5C1AG_Collegiate'!U22+'5C1M_GEOMidCity'!U22+'5C1AK_NxtGen'!U22+'5C1AL_RedRiver'!U22+'5C1AM_Williams'!U22+'5C1AN_StLandry'!U22</f>
        <v>0</v>
      </c>
      <c r="W22" s="212">
        <f>'5C1B_DArbonne'!V22+'5C1A_Madison'!V22+'5C1C_IntlHigh'!V22+'5C3_UnvView'!W22+'5C1F_LCCharter'!V22+'5C1E_LFNO'!V22+'5C1D_NOMMA'!V22+'5C1AE_NobleMinds'!V22+'5C1J_JCFAEast'!V22+'5C1Q_Advantage'!V22+'5C1AF_JCFA-Laf'!V22+'5C1W_Willow'!V22+'5C1Z_LincolnPrep'!V22+'5C1R_Iberville'!V22+'5C1N_Delta'!V22+'5C1S_LCColPrep'!V22+'5C1T_Northeast'!V22+'5C1U_AcadianaRen'!V22+'5C1I_LAKey'!V22+'5C1V_LafRen'!V22+'5C1O_Impact'!V22+'5C2_LAVCA'!W22+'5C1H_Southwest'!V22+'5C1G_JSClark'!V22+'5C1Y_GEOPrep'!V22+'5C1AI_Harmony'!V22+'5C1AJ_Athlos'!V22+'5C1AG_Collegiate'!V22+'5C1M_GEOMidCity'!V22+'5C1AK_NxtGen'!V22+'5C1AL_RedRiver'!V22+'5C1AM_Williams'!V22+'5C1AN_StLandry'!V22</f>
        <v>89722</v>
      </c>
      <c r="X22" s="210">
        <f>'5C1B_DArbonne'!W22+'5C1A_Madison'!W22+'5C1C_IntlHigh'!W22+'5C3_UnvView'!X22+'5C1F_LCCharter'!W22+'5C1E_LFNO'!W22+'5C1D_NOMMA'!W22+'5C1AE_NobleMinds'!W22+'5C1J_JCFAEast'!W22+'5C1Q_Advantage'!W22+'5C1AF_JCFA-Laf'!W22+'5C1W_Willow'!W22+'5C1Z_LincolnPrep'!W22+'5C1R_Iberville'!W22+'5C1N_Delta'!W22+'5C1S_LCColPrep'!W22+'5C1T_Northeast'!W22+'5C1U_AcadianaRen'!W22+'5C1I_LAKey'!W22+'5C1V_LafRen'!W22+'5C1O_Impact'!W22+'5C2_LAVCA'!X22+'5C1H_Southwest'!W22+'5C1G_JSClark'!W22+'5C1Y_GEOPrep'!W22+'5C1AI_Harmony'!W22+'5C1AJ_Athlos'!W22+'5C1AG_Collegiate'!W22+'5C1M_GEOMidCity'!W22+'5C1AK_NxtGen'!W22+'5C1AL_RedRiver'!W22+'5C1AM_Williams'!W22+'5C1AN_StLandry'!W22</f>
        <v>-224</v>
      </c>
      <c r="Y22" s="212">
        <f>'5C1B_DArbonne'!X22+'5C1A_Madison'!X22+'5C1C_IntlHigh'!X22+'5C3_UnvView'!Y22+'5C1F_LCCharter'!X22+'5C1E_LFNO'!X22+'5C1D_NOMMA'!X22+'5C1AE_NobleMinds'!X22+'5C1J_JCFAEast'!X22+'5C1Q_Advantage'!X22+'5C1AF_JCFA-Laf'!X22+'5C1W_Willow'!X22+'5C1Z_LincolnPrep'!X22+'5C1R_Iberville'!X22+'5C1N_Delta'!X22+'5C1S_LCColPrep'!X22+'5C1T_Northeast'!X22+'5C1U_AcadianaRen'!X22+'5C1I_LAKey'!X22+'5C1V_LafRen'!X22+'5C1O_Impact'!X22+'5C2_LAVCA'!Y22+'5C1H_Southwest'!X22+'5C1G_JSClark'!X22+'5C1Y_GEOPrep'!X22+'5C1AI_Harmony'!X22+'5C1AJ_Athlos'!X22+'5C1AG_Collegiate'!X22+'5C1M_GEOMidCity'!X22+'5C1AK_NxtGen'!X22+'5C1AL_RedRiver'!X22+'5C1AM_Williams'!X22+'5C1AN_StLandry'!X22</f>
        <v>89498</v>
      </c>
      <c r="Z22" s="209">
        <f>'5C1B_DArbonne'!Y22+'5C1A_Madison'!Y22+'5C1C_IntlHigh'!Y22+'5C3_UnvView'!Z22+'5C1F_LCCharter'!Y22+'5C1E_LFNO'!Y22+'5C1D_NOMMA'!Y22+'5C1AE_NobleMinds'!Y22+'5C1J_JCFAEast'!Y22+'5C1Q_Advantage'!Y22+'5C1AF_JCFA-Laf'!Y22+'5C1W_Willow'!Y22+'5C1Z_LincolnPrep'!Y22+'5C1R_Iberville'!Y22+'5C1N_Delta'!Y22+'5C1S_LCColPrep'!Y22+'5C1T_Northeast'!Y22+'5C1U_AcadianaRen'!Y22+'5C1I_LAKey'!Y22+'5C1V_LafRen'!Y22+'5C1O_Impact'!Y22+'5C2_LAVCA'!Z22+'5C1H_Southwest'!Y22+'5C1G_JSClark'!Y22+'5C1Y_GEOPrep'!Y22+'5C1AI_Harmony'!Y22+'5C1AJ_Athlos'!Y22+'5C1AG_Collegiate'!Y22+'5C1M_GEOMidCity'!Y22+'5C1AK_NxtGen'!Y22+'5C1AL_RedRiver'!Y22+'5C1AM_Williams'!Y22+'5C1AN_StLandry'!Y22</f>
        <v>0</v>
      </c>
      <c r="AA22" s="212">
        <f>'5C1B_DArbonne'!Z22+'5C1A_Madison'!Z22+'5C1C_IntlHigh'!Z22+'5C3_UnvView'!AA22+'5C1F_LCCharter'!Z22+'5C1E_LFNO'!Z22+'5C1D_NOMMA'!Z22+'5C1AE_NobleMinds'!Z22+'5C1J_JCFAEast'!Z22+'5C1Q_Advantage'!Z22+'5C1AF_JCFA-Laf'!Z22+'5C1W_Willow'!Z22+'5C1Z_LincolnPrep'!Z22+'5C1R_Iberville'!Z22+'5C1N_Delta'!Z22+'5C1S_LCColPrep'!Z22+'5C1T_Northeast'!Z22+'5C1U_AcadianaRen'!Z22+'5C1I_LAKey'!Z22+'5C1V_LafRen'!Z22+'5C1O_Impact'!Z22+'5C2_LAVCA'!AA22+'5C1H_Southwest'!Z22+'5C1G_JSClark'!Z22+'5C1Y_GEOPrep'!Z22+'5C1AI_Harmony'!Z22+'5C1AJ_Athlos'!Z22+'5C1AG_Collegiate'!Z22+'5C1M_GEOMidCity'!Z22+'5C1AK_NxtGen'!Z22+'5C1AL_RedRiver'!Z22+'5C1AM_Williams'!Z22+'5C1AN_StLandry'!Z22</f>
        <v>89498</v>
      </c>
      <c r="AB22" s="209">
        <f>'5C1B_DArbonne'!AA22+'5C1A_Madison'!AA22+'5C1C_IntlHigh'!AA22+'5C3_UnvView'!AB22+'5C1F_LCCharter'!AA22+'5C1E_LFNO'!AA22+'5C1D_NOMMA'!AA22+'5C1AE_NobleMinds'!AA22+'5C1J_JCFAEast'!AA22+'5C1Q_Advantage'!AA22+'5C1AF_JCFA-Laf'!AA22+'5C1W_Willow'!AA22+'5C1Z_LincolnPrep'!AA22+'5C1R_Iberville'!AA22+'5C1N_Delta'!AA22+'5C1S_LCColPrep'!AA22+'5C1T_Northeast'!AA22+'5C1U_AcadianaRen'!AA22+'5C1I_LAKey'!AA22+'5C1V_LafRen'!AA22+'5C1O_Impact'!AA22+'5C2_LAVCA'!AB22+'5C1H_Southwest'!AA22+'5C1G_JSClark'!AA22+'5C1Y_GEOPrep'!AA22+'5C1AI_Harmony'!AA22+'5C1AJ_Athlos'!AA22+'5C1AG_Collegiate'!AA22+'5C1M_GEOMidCity'!AA22+'5C1AK_NxtGen'!AA22+'5C1AL_RedRiver'!AA22+'5C1AM_Williams'!AA22+'5C1AN_StLandry'!AA22</f>
        <v>0</v>
      </c>
      <c r="AC22" s="209">
        <f>'5C1B_DArbonne'!AB22+'5C1A_Madison'!AB22+'5C1C_IntlHigh'!AB22+'5C3_UnvView'!AC22+'5C1F_LCCharter'!AB22+'5C1E_LFNO'!AB22+'5C1D_NOMMA'!AB22+'5C1AE_NobleMinds'!AB22+'5C1J_JCFAEast'!AB22+'5C1Q_Advantage'!AB22+'5C1AF_JCFA-Laf'!AB22+'5C1W_Willow'!AB22+'5C1Z_LincolnPrep'!AB22+'5C1R_Iberville'!AB22+'5C1N_Delta'!AB22+'5C1S_LCColPrep'!AB22+'5C1T_Northeast'!AB22+'5C1U_AcadianaRen'!AB22+'5C1I_LAKey'!AB22+'5C1V_LafRen'!AB22+'5C1O_Impact'!AB22+'5C2_LAVCA'!AC22+'5C1H_Southwest'!AB22+'5C1G_JSClark'!AB22+'5C1Y_GEOPrep'!AB22+'5C1AI_Harmony'!AB22+'5C1AJ_Athlos'!AB22+'5C1AG_Collegiate'!AB22+'5C1M_GEOMidCity'!AB22+'5C1AK_NxtGen'!AB22+'5C1AL_RedRiver'!AB22+'5C1AM_Williams'!AB22+'5C1AN_StLandry'!AB22</f>
        <v>89498</v>
      </c>
      <c r="AD22" s="212">
        <f>'5C1B_DArbonne'!AC22+'5C1A_Madison'!AC22+'5C1C_IntlHigh'!AC22+'5C3_UnvView'!AD22+'5C1F_LCCharter'!AC22+'5C1E_LFNO'!AC22+'5C1D_NOMMA'!AC22+'5C1AE_NobleMinds'!AC22+'5C1J_JCFAEast'!AC22+'5C1Q_Advantage'!AC22+'5C1AF_JCFA-Laf'!AC22+'5C1W_Willow'!AC22+'5C1Z_LincolnPrep'!AC22+'5C1R_Iberville'!AC22+'5C1N_Delta'!AC22+'5C1S_LCColPrep'!AC22+'5C1T_Northeast'!AC22+'5C1U_AcadianaRen'!AC22+'5C1I_LAKey'!AC22+'5C1V_LafRen'!AC22+'5C1O_Impact'!AC22+'5C2_LAVCA'!AD22+'5C1H_Southwest'!AC22+'5C1G_JSClark'!AC22+'5C1Y_GEOPrep'!AC22+'5C1AI_Harmony'!AC22+'5C1AJ_Athlos'!AC22+'5C1AG_Collegiate'!AC22+'5C1M_GEOMidCity'!AC22+'5C1AK_NxtGen'!AC22+'5C1AL_RedRiver'!AC22+'5C1AM_Williams'!AC22+'5C1AN_StLandry'!AC22</f>
        <v>7458</v>
      </c>
      <c r="AE22" s="214">
        <f>'5C1B_DArbonne'!AD22+'5C1A_Madison'!AD22+'5C1C_IntlHigh'!AD22+'5C3_UnvView'!AE22+'5C1F_LCCharter'!AD22+'5C1E_LFNO'!AD22+'5C1D_NOMMA'!AD22+'5C1AE_NobleMinds'!AD22+'5C1J_JCFAEast'!AD22+'5C1Q_Advantage'!AD22+'5C1AF_JCFA-Laf'!AD22+'5C1W_Willow'!AD22+'5C1Z_LincolnPrep'!AD22+'5C1R_Iberville'!AD22+'5C1N_Delta'!AD22+'5C1S_LCColPrep'!AD22+'5C1T_Northeast'!AD22+'5C1U_AcadianaRen'!AD22+'5C1I_LAKey'!AD22+'5C1V_LafRen'!AD22+'5C1O_Impact'!AD22+'5C2_LAVCA'!AE22+'5C1H_Southwest'!AD22+'5C1G_JSClark'!AD22+'5C1Y_GEOPrep'!AD22+'5C1AI_Harmony'!AD22+'5C1AJ_Athlos'!AD22+'5C1AG_Collegiate'!AD22+'5C1M_GEOMidCity'!AD22+'5C1AK_NxtGen'!AD22+'5C1AL_RedRiver'!AD22+'5C1AM_Williams'!AD22+'5C1AN_StLandry'!AD22</f>
        <v>89498</v>
      </c>
      <c r="AF22" s="215">
        <f>'9_Per Pupil Summary'!N21</f>
        <v>13985</v>
      </c>
      <c r="AG22" s="216">
        <f>'5C1B_DArbonne'!AF22+'5C1A_Madison'!AF22+'5C1C_IntlHigh'!AF22+'5C3_UnvView'!AG22+'5C1F_LCCharter'!AF22+'5C1E_LFNO'!AF22+'5C1D_NOMMA'!AF22+'5C1AE_NobleMinds'!AF22+'5C1J_JCFAEast'!AF22+'5C1Q_Advantage'!AF22+'5C1AF_JCFA-Laf'!AF22+'5C1W_Willow'!AF22+'5C1Z_LincolnPrep'!AF22+'5C1R_Iberville'!AF22+'5C1N_Delta'!AF22+'5C1S_LCColPrep'!AF22+'5C1T_Northeast'!AF22+'5C1U_AcadianaRen'!AF22+'5C1I_LAKey'!AF22+'5C1V_LafRen'!AF22+'5C1O_Impact'!AF22+'5C2_LAVCA'!AG22+'5C1H_Southwest'!AF22+'5C1G_JSClark'!AF22+'5C1Y_GEOPrep'!AF22+'5C1AI_Harmony'!AF22+'5C1AJ_Athlos'!AF22+'5C1AG_Collegiate'!AF22+'5C1M_GEOMidCity'!AF22+'5C1AK_NxtGen'!AF22+'5C1AL_RedRiver'!AF22+'5C1AM_Williams'!AF22+'5C1AN_StLandry'!AF22</f>
        <v>402768</v>
      </c>
      <c r="AH22" s="208">
        <f>'5C1B_DArbonne'!AG22+'5C1A_Madison'!AG22+'5C1C_IntlHigh'!AG22+'5C3_UnvView'!AH22+'5C1F_LCCharter'!AG22+'5C1E_LFNO'!AG22+'5C1D_NOMMA'!AG22+'5C1AE_NobleMinds'!AG22+'5C1J_JCFAEast'!AG22+'5C1Q_Advantage'!AG22+'5C1AF_JCFA-Laf'!AG22+'5C1W_Willow'!AG22+'5C1Z_LincolnPrep'!AG22+'5C1R_Iberville'!AG22+'5C1N_Delta'!AG22+'5C1S_LCColPrep'!AG22+'5C1T_Northeast'!AG22+'5C1U_AcadianaRen'!AG22+'5C1I_LAKey'!AG22+'5C1V_LafRen'!AG22+'5C1O_Impact'!AG22+'5C2_LAVCA'!AH22+'5C1H_Southwest'!AG22+'5C1G_JSClark'!AG22+'5C1Y_GEOPrep'!AG22+'5C1AI_Harmony'!AG22+'5C1AJ_Athlos'!AG22+'5C1AG_Collegiate'!AG22+'5C1M_GEOMidCity'!AG22+'5C1AK_NxtGen'!AG22+'5C1AL_RedRiver'!AG22+'5C1AM_Williams'!AG22+'5C1AN_StLandry'!AG22</f>
        <v>0</v>
      </c>
      <c r="AI22" s="215">
        <f>'5C1B_DArbonne'!AH22+'5C1A_Madison'!AH22+'5C1C_IntlHigh'!AH22+'5C3_UnvView'!AI22+'5C1F_LCCharter'!AH22+'5C1E_LFNO'!AH22+'5C1D_NOMMA'!AH22+'5C1AE_NobleMinds'!AH22+'5C1J_JCFAEast'!AH22+'5C1Q_Advantage'!AH22+'5C1AF_JCFA-Laf'!AH22+'5C1W_Willow'!AH22+'5C1Z_LincolnPrep'!AH22+'5C1R_Iberville'!AH22+'5C1N_Delta'!AH22+'5C1S_LCColPrep'!AH22+'5C1T_Northeast'!AH22+'5C1U_AcadianaRen'!AH22+'5C1I_LAKey'!AH22+'5C1V_LafRen'!AH22+'5C1O_Impact'!AH22+'5C2_LAVCA'!AI22+'5C1H_Southwest'!AH22+'5C1G_JSClark'!AH22+'5C1Y_GEOPrep'!AH22+'5C1AI_Harmony'!AH22+'5C1AJ_Athlos'!AH22+'5C1AG_Collegiate'!AH22+'5C1M_GEOMidCity'!AH22+'5C1AK_NxtGen'!AH22+'5C1AL_RedRiver'!AH22+'5C1AM_Williams'!AH22+'5C1AN_StLandry'!AH22</f>
        <v>0</v>
      </c>
      <c r="AJ22" s="208">
        <f>'5C1B_DArbonne'!AI22+'5C1A_Madison'!AI22+'5C1C_IntlHigh'!AI22+'5C3_UnvView'!AJ22+'5C1F_LCCharter'!AI22+'5C1E_LFNO'!AI22+'5C1D_NOMMA'!AI22+'5C1AE_NobleMinds'!AI22+'5C1J_JCFAEast'!AI22+'5C1Q_Advantage'!AI22+'5C1AF_JCFA-Laf'!AI22+'5C1W_Willow'!AI22+'5C1Z_LincolnPrep'!AI22+'5C1R_Iberville'!AI22+'5C1N_Delta'!AI22+'5C1S_LCColPrep'!AI22+'5C1T_Northeast'!AI22+'5C1U_AcadianaRen'!AI22+'5C1I_LAKey'!AI22+'5C1V_LafRen'!AI22+'5C1O_Impact'!AI22+'5C2_LAVCA'!AJ22+'5C1H_Southwest'!AI22+'5C1G_JSClark'!AI22+'5C1Y_GEOPrep'!AI22+'5C1AI_Harmony'!AI22+'5C1AJ_Athlos'!AI22+'5C1AG_Collegiate'!AI22+'5C1M_GEOMidCity'!AI22+'5C1AK_NxtGen'!AI22+'5C1AL_RedRiver'!AI22+'5C1AM_Williams'!AI22+'5C1AN_StLandry'!AI22</f>
        <v>0</v>
      </c>
      <c r="AK22" s="217">
        <f>'5C1B_DArbonne'!AJ22+'5C1A_Madison'!AJ22+'5C1C_IntlHigh'!AJ22+'5C3_UnvView'!AK22+'5C1F_LCCharter'!AJ22+'5C1E_LFNO'!AJ22+'5C1D_NOMMA'!AJ22+'5C1AE_NobleMinds'!AJ22+'5C1J_JCFAEast'!AJ22+'5C1Q_Advantage'!AJ22+'5C1AF_JCFA-Laf'!AJ22+'5C1W_Willow'!AJ22+'5C1Z_LincolnPrep'!AJ22+'5C1R_Iberville'!AJ22+'5C1N_Delta'!AJ22+'5C1S_LCColPrep'!AJ22+'5C1T_Northeast'!AJ22+'5C1U_AcadianaRen'!AJ22+'5C1I_LAKey'!AJ22+'5C1V_LafRen'!AJ22+'5C1O_Impact'!AJ22+'5C2_LAVCA'!AK22+'5C1H_Southwest'!AJ22+'5C1G_JSClark'!AJ22+'5C1Y_GEOPrep'!AJ22+'5C1AI_Harmony'!AJ22+'5C1AJ_Athlos'!AJ22+'5C1AG_Collegiate'!AJ22+'5C1M_GEOMidCity'!AJ22+'5C1AK_NxtGen'!AJ22+'5C1AL_RedRiver'!AJ22+'5C1AM_Williams'!AJ22+'5C1AN_StLandry'!AJ22</f>
        <v>0</v>
      </c>
      <c r="AL22" s="218">
        <f>'5C1B_DArbonne'!AK22+'5C1A_Madison'!AK22+'5C1C_IntlHigh'!AK22+'5C3_UnvView'!AL22+'5C1F_LCCharter'!AK22+'5C1E_LFNO'!AK22+'5C1D_NOMMA'!AK22+'5C1AE_NobleMinds'!AK22+'5C1J_JCFAEast'!AK22+'5C1Q_Advantage'!AK22+'5C1AF_JCFA-Laf'!AK22+'5C1W_Willow'!AK22+'5C1Z_LincolnPrep'!AK22+'5C1R_Iberville'!AK22+'5C1N_Delta'!AK22+'5C1S_LCColPrep'!AK22+'5C1T_Northeast'!AK22+'5C1U_AcadianaRen'!AK22+'5C1I_LAKey'!AK22+'5C1V_LafRen'!AK22+'5C1O_Impact'!AK22+'5C2_LAVCA'!AL22+'5C1H_Southwest'!AK22+'5C1G_JSClark'!AK22+'5C1Y_GEOPrep'!AK22+'5C1AI_Harmony'!AK22+'5C1AJ_Athlos'!AK22+'5C1AG_Collegiate'!AK22+'5C1M_GEOMidCity'!AK22+'5C1AK_NxtGen'!AK22+'5C1AL_RedRiver'!AK22+'5C1AM_Williams'!AK22+'5C1AN_StLandry'!AK22</f>
        <v>0</v>
      </c>
      <c r="AM22" s="216">
        <f>'5C1B_DArbonne'!AL22+'5C1A_Madison'!AL22+'5C1C_IntlHigh'!AL22+'5C3_UnvView'!AM22+'5C1F_LCCharter'!AL22+'5C1E_LFNO'!AL22+'5C1D_NOMMA'!AL22+'5C1AE_NobleMinds'!AL22+'5C1J_JCFAEast'!AL22+'5C1Q_Advantage'!AL22+'5C1AF_JCFA-Laf'!AL22+'5C1W_Willow'!AL22+'5C1Z_LincolnPrep'!AL22+'5C1R_Iberville'!AL22+'5C1N_Delta'!AL22+'5C1S_LCColPrep'!AL22+'5C1T_Northeast'!AL22+'5C1U_AcadianaRen'!AL22+'5C1I_LAKey'!AL22+'5C1V_LafRen'!AL22+'5C1O_Impact'!AL22+'5C2_LAVCA'!AM22+'5C1H_Southwest'!AL22+'5C1G_JSClark'!AL22+'5C1Y_GEOPrep'!AL22+'5C1AI_Harmony'!AL22+'5C1AJ_Athlos'!AL22+'5C1AG_Collegiate'!AL22+'5C1M_GEOMidCity'!AL22+'5C1AK_NxtGen'!AL22+'5C1AL_RedRiver'!AL22+'5C1AM_Williams'!AL22+'5C1AN_StLandry'!AL22</f>
        <v>402768</v>
      </c>
      <c r="AN22" s="219">
        <f>'5C1B_DArbonne'!AM22+'5C1A_Madison'!AM22+'5C1C_IntlHigh'!AM22+'5C3_UnvView'!AN22+'5C1F_LCCharter'!AM22+'5C1E_LFNO'!AM22+'5C1D_NOMMA'!AM22+'5C1AE_NobleMinds'!AM22+'5C1J_JCFAEast'!AM22+'5C1Q_Advantage'!AM22+'5C1AF_JCFA-Laf'!AM22+'5C1W_Willow'!AM22+'5C1Z_LincolnPrep'!AM22+'5C1R_Iberville'!AM22+'5C1N_Delta'!AM22+'5C1S_LCColPrep'!AM22+'5C1T_Northeast'!AM22+'5C1U_AcadianaRen'!AM22+'5C1I_LAKey'!AM22+'5C1V_LafRen'!AM22+'5C1O_Impact'!AM22+'5C2_LAVCA'!AN22+'5C1H_Southwest'!AM22+'5C1G_JSClark'!AM22+'5C1Y_GEOPrep'!AM22+'5C1AI_Harmony'!AM22+'5C1AJ_Athlos'!AM22+'5C1AG_Collegiate'!AM22+'5C1M_GEOMidCity'!AM22+'5C1AK_NxtGen'!AM22+'5C1AL_RedRiver'!AM22+'5C1AM_Williams'!AM22+'5C1AN_StLandry'!AM22</f>
        <v>-1007</v>
      </c>
      <c r="AO22" s="216">
        <f>'5C1B_DArbonne'!AN22+'5C1A_Madison'!AN22+'5C1C_IntlHigh'!AN22+'5C3_UnvView'!AO22+'5C1F_LCCharter'!AN22+'5C1E_LFNO'!AN22+'5C1D_NOMMA'!AN22+'5C1AE_NobleMinds'!AN22+'5C1J_JCFAEast'!AN22+'5C1Q_Advantage'!AN22+'5C1AF_JCFA-Laf'!AN22+'5C1W_Willow'!AN22+'5C1Z_LincolnPrep'!AN22+'5C1R_Iberville'!AN22+'5C1N_Delta'!AN22+'5C1S_LCColPrep'!AN22+'5C1T_Northeast'!AN22+'5C1U_AcadianaRen'!AN22+'5C1I_LAKey'!AN22+'5C1V_LafRen'!AN22+'5C1O_Impact'!AN22+'5C2_LAVCA'!AO22+'5C1H_Southwest'!AN22+'5C1G_JSClark'!AN22+'5C1Y_GEOPrep'!AN22+'5C1AI_Harmony'!AN22+'5C1AJ_Athlos'!AN22+'5C1AG_Collegiate'!AN22+'5C1M_GEOMidCity'!AN22+'5C1AK_NxtGen'!AN22+'5C1AL_RedRiver'!AN22+'5C1AM_Williams'!AN22+'5C1AN_StLandry'!AN22</f>
        <v>401761</v>
      </c>
      <c r="AP22" s="217">
        <f>'5C1B_DArbonne'!AO22+'5C1A_Madison'!AO22+'5C1C_IntlHigh'!AO22+'5C3_UnvView'!AP22+'5C1F_LCCharter'!AO22+'5C1E_LFNO'!AO22+'5C1D_NOMMA'!AO22+'5C1AE_NobleMinds'!AO22+'5C1J_JCFAEast'!AO22+'5C1Q_Advantage'!AO22+'5C1AF_JCFA-Laf'!AO22+'5C1W_Willow'!AO22+'5C1Z_LincolnPrep'!AO22+'5C1R_Iberville'!AO22+'5C1N_Delta'!AO22+'5C1S_LCColPrep'!AO22+'5C1T_Northeast'!AO22+'5C1U_AcadianaRen'!AO22+'5C1I_LAKey'!AO22+'5C1V_LafRen'!AO22+'5C1O_Impact'!AO22+'5C2_LAVCA'!AP22+'5C1H_Southwest'!AO22+'5C1G_JSClark'!AO22+'5C1Y_GEOPrep'!AO22+'5C1AI_Harmony'!AO22+'5C1AJ_Athlos'!AO22+'5C1AG_Collegiate'!AO22+'5C1M_GEOMidCity'!AO22+'5C1AK_NxtGen'!AO22+'5C1AL_RedRiver'!AO22+'5C1AM_Williams'!AO22+'5C1AN_StLandry'!AO22</f>
        <v>0</v>
      </c>
      <c r="AQ22" s="216">
        <f>'5C1B_DArbonne'!AP22+'5C1A_Madison'!AP22+'5C1C_IntlHigh'!AP22+'5C3_UnvView'!AQ22+'5C1F_LCCharter'!AP22+'5C1E_LFNO'!AP22+'5C1D_NOMMA'!AP22+'5C1AE_NobleMinds'!AP22+'5C1J_JCFAEast'!AP22+'5C1Q_Advantage'!AP22+'5C1AF_JCFA-Laf'!AP22+'5C1W_Willow'!AP22+'5C1Z_LincolnPrep'!AP22+'5C1R_Iberville'!AP22+'5C1N_Delta'!AP22+'5C1S_LCColPrep'!AP22+'5C1T_Northeast'!AP22+'5C1U_AcadianaRen'!AP22+'5C1I_LAKey'!AP22+'5C1V_LafRen'!AP22+'5C1O_Impact'!AP22+'5C2_LAVCA'!AQ22+'5C1H_Southwest'!AP22+'5C1G_JSClark'!AP22+'5C1Y_GEOPrep'!AP22+'5C1AI_Harmony'!AP22+'5C1AJ_Athlos'!AP22+'5C1AG_Collegiate'!AP22+'5C1M_GEOMidCity'!AP22+'5C1AK_NxtGen'!AP22+'5C1AL_RedRiver'!AP22+'5C1AM_Williams'!AP22+'5C1AN_StLandry'!AP22</f>
        <v>401761</v>
      </c>
      <c r="AR22" s="217">
        <f>'5C1B_DArbonne'!AQ22+'5C1A_Madison'!AQ22+'5C1C_IntlHigh'!AQ22+'5C3_UnvView'!AR22+'5C1F_LCCharter'!AQ22+'5C1E_LFNO'!AQ22+'5C1D_NOMMA'!AQ22+'5C1AE_NobleMinds'!AQ22+'5C1J_JCFAEast'!AQ22+'5C1Q_Advantage'!AQ22+'5C1AF_JCFA-Laf'!AQ22+'5C1W_Willow'!AQ22+'5C1Z_LincolnPrep'!AQ22+'5C1R_Iberville'!AQ22+'5C1N_Delta'!AQ22+'5C1S_LCColPrep'!AQ22+'5C1T_Northeast'!AQ22+'5C1U_AcadianaRen'!AQ22+'5C1I_LAKey'!AQ22+'5C1V_LafRen'!AQ22+'5C1O_Impact'!AQ22+'5C2_LAVCA'!AR22+'5C1H_Southwest'!AQ22+'5C1G_JSClark'!AQ22+'5C1Y_GEOPrep'!AQ22+'5C1AI_Harmony'!AQ22+'5C1AJ_Athlos'!AQ22+'5C1AG_Collegiate'!AQ22+'5C1M_GEOMidCity'!AQ22+'5C1AK_NxtGen'!AQ22+'5C1AL_RedRiver'!AQ22+'5C1AM_Williams'!AQ22+'5C1AN_StLandry'!AQ22</f>
        <v>0</v>
      </c>
      <c r="AS22" s="217">
        <f>'5C1B_DArbonne'!AR22+'5C1A_Madison'!AR22+'5C1C_IntlHigh'!AR22+'5C3_UnvView'!AS22+'5C1F_LCCharter'!AR22+'5C1E_LFNO'!AR22+'5C1D_NOMMA'!AR22+'5C1AE_NobleMinds'!AR22+'5C1J_JCFAEast'!AR22+'5C1Q_Advantage'!AR22+'5C1AF_JCFA-Laf'!AR22+'5C1W_Willow'!AR22+'5C1Z_LincolnPrep'!AR22+'5C1R_Iberville'!AR22+'5C1N_Delta'!AR22+'5C1S_LCColPrep'!AR22+'5C1T_Northeast'!AR22+'5C1U_AcadianaRen'!AR22+'5C1I_LAKey'!AR22+'5C1V_LafRen'!AR22+'5C1O_Impact'!AR22+'5C2_LAVCA'!AS22+'5C1H_Southwest'!AR22+'5C1G_JSClark'!AR22+'5C1Y_GEOPrep'!AR22+'5C1AI_Harmony'!AR22+'5C1AJ_Athlos'!AR22+'5C1AG_Collegiate'!AR22+'5C1M_GEOMidCity'!AR22+'5C1AK_NxtGen'!AR22+'5C1AL_RedRiver'!AR22+'5C1AM_Williams'!AR22+'5C1AN_StLandry'!AR22</f>
        <v>401761</v>
      </c>
      <c r="AT22" s="216">
        <f>'5C1B_DArbonne'!AS22+'5C1A_Madison'!AS22+'5C1C_IntlHigh'!AS22+'5C3_UnvView'!AT22+'5C1F_LCCharter'!AS22+'5C1E_LFNO'!AS22+'5C1D_NOMMA'!AS22+'5C1AE_NobleMinds'!AS22+'5C1J_JCFAEast'!AS22+'5C1Q_Advantage'!AS22+'5C1AF_JCFA-Laf'!AS22+'5C1W_Willow'!AS22+'5C1Z_LincolnPrep'!AS22+'5C1R_Iberville'!AS22+'5C1N_Delta'!AS22+'5C1S_LCColPrep'!AS22+'5C1T_Northeast'!AS22+'5C1U_AcadianaRen'!AS22+'5C1I_LAKey'!AS22+'5C1V_LafRen'!AS22+'5C1O_Impact'!AS22+'5C2_LAVCA'!AT22+'5C1H_Southwest'!AS22+'5C1G_JSClark'!AS22+'5C1Y_GEOPrep'!AS22+'5C1AI_Harmony'!AS22+'5C1AJ_Athlos'!AS22+'5C1AG_Collegiate'!AS22+'5C1M_GEOMidCity'!AS22+'5C1AK_NxtGen'!AS22+'5C1AL_RedRiver'!AS22+'5C1AM_Williams'!AS22+'5C1AN_StLandry'!AS22</f>
        <v>33480</v>
      </c>
      <c r="AU22" s="804">
        <f t="shared" si="2"/>
        <v>491259</v>
      </c>
      <c r="AV22" s="805">
        <f t="shared" si="3"/>
        <v>40938</v>
      </c>
      <c r="AW22" s="210">
        <f>'5C1B_DArbonne'!AV22+'5C1A_Madison'!AV22+'5C1C_IntlHigh'!AV22+'5C3_UnvView'!AW22+'5C1F_LCCharter'!AV22+'5C1E_LFNO'!AV22+'5C1D_NOMMA'!AV22+'5C1AE_NobleMinds'!AV22+'5C1J_JCFAEast'!AV22+'5C1Q_Advantage'!AV22+'5C1AF_JCFA-Laf'!AV22+'5C1W_Willow'!AV22+'5C1Z_LincolnPrep'!AV22+'5C1R_Iberville'!AV22+'5C1N_Delta'!AV22+'5C1S_LCColPrep'!AV22+'5C1T_Northeast'!AV22+'5C1U_AcadianaRen'!AV22+'5C1I_LAKey'!AV22+'5C1V_LafRen'!AV22+'5C1O_Impact'!AV22+'5C2_LAVCA'!AW22+'5C1H_Southwest'!AV22+'5C1G_JSClark'!AV22+'5C1Y_GEOPrep'!AV22+'5C1AI_Harmony'!AV22+'5C1AJ_Athlos'!AV22+'5C1AG_Collegiate'!AV22+'5C1M_GEOMidCity'!AV22+'5C1AK_NxtGen'!AV22+'5C1AL_RedRiver'!AV22+'5C1AM_Williams'!AV22+'5C1AN_StLandry'!AV22</f>
        <v>1007</v>
      </c>
      <c r="AX22" s="210"/>
      <c r="AY22" s="210">
        <f t="shared" si="4"/>
        <v>1007</v>
      </c>
    </row>
    <row r="23" spans="1:51" ht="16.149999999999999" customHeight="1" x14ac:dyDescent="0.2">
      <c r="A23" s="424">
        <v>17</v>
      </c>
      <c r="B23" s="224" t="s">
        <v>21</v>
      </c>
      <c r="C23" s="225">
        <f>'5C1B_DArbonne'!C23+'5C1A_Madison'!C23+'5C1C_IntlHigh'!C23+'5C3_UnvView'!C23+'5C1F_LCCharter'!C23+'5C1E_LFNO'!C23+'5C1D_NOMMA'!C23+'5C1AE_NobleMinds'!C23+'5C1J_JCFAEast'!C23+'5C1Q_Advantage'!C23+'5C1AF_JCFA-Laf'!C23+'5C1W_Willow'!C23+'5C1Z_LincolnPrep'!C23+'5C1R_Iberville'!C23+'5C1N_Delta'!C23+'5C1S_LCColPrep'!C23+'5C1T_Northeast'!C23+'5C1U_AcadianaRen'!C23+'5C1I_LAKey'!C23+'5C1V_LafRen'!C23+'5C1O_Impact'!C23+'5C2_LAVCA'!C23+'5C1H_Southwest'!C23+'5C1G_JSClark'!C23+'5C1Y_GEOPrep'!C23+'5C1AI_Harmony'!C23+'5C1AJ_Athlos'!C23+'5C1AG_Collegiate'!C23+'5C1M_GEOMidCity'!C23+'5C1AK_NxtGen'!C23+'5C1AL_RedRiver'!C23+'5C1AM_Williams'!C23+'5C1AN_StLandry'!C23</f>
        <v>446</v>
      </c>
      <c r="D23" s="226">
        <f>'9_Per Pupil Summary'!H22</f>
        <v>3580.6888533489464</v>
      </c>
      <c r="E23" s="227">
        <f>'5C1B_DArbonne'!E23+'5C1A_Madison'!E23+'5C1C_IntlHigh'!E23+'5C3_UnvView'!E23+'5C1F_LCCharter'!E23+'5C1E_LFNO'!E23+'5C1D_NOMMA'!E23+'5C1AE_NobleMinds'!E23+'5C1J_JCFAEast'!E23+'5C1Q_Advantage'!E23+'5C1AF_JCFA-Laf'!E23+'5C1W_Willow'!E23+'5C1Z_LincolnPrep'!E23+'5C1R_Iberville'!E23+'5C1N_Delta'!E23+'5C1S_LCColPrep'!E23+'5C1T_Northeast'!E23+'5C1U_AcadianaRen'!E23+'5C1I_LAKey'!E23+'5C1V_LafRen'!E23+'5C1O_Impact'!E23+'5C2_LAVCA'!E23+'5C1H_Southwest'!E23+'5C1G_JSClark'!E23+'5C1Y_GEOPrep'!E23+'5C1AI_Harmony'!E23+'5C1AJ_Athlos'!E23+'5C1AG_Collegiate'!E23+'5C1M_GEOMidCity'!E23+'5C1AK_NxtGen'!E23+'5C1AL_RedRiver'!E23+'5C1AM_Williams'!E23+'5C1AN_StLandry'!E23</f>
        <v>1437288.5057342672</v>
      </c>
      <c r="F23" s="228">
        <f>'5C1B_DArbonne'!F23+'5C1A_Madison'!F23+'5C1C_IntlHigh'!F23+'5C3_UnvView'!F23+'5C1F_LCCharter'!F23+'5C1E_LFNO'!F23+'5C1D_NOMMA'!F23+'5C1AE_NobleMinds'!F23+'5C1J_JCFAEast'!F23+'5C1Q_Advantage'!F23+'5C1AF_JCFA-Laf'!F23+'5C1W_Willow'!F23+'5C1Z_LincolnPrep'!F23+'5C1R_Iberville'!F23+'5C1N_Delta'!F23+'5C1S_LCColPrep'!F23+'5C1T_Northeast'!F23+'5C1U_AcadianaRen'!F23+'5C1I_LAKey'!F23+'5C1V_LafRen'!F23+'5C1O_Impact'!F23+'5C2_LAVCA'!F23+'5C1H_Southwest'!F23+'5C1G_JSClark'!F23+'5C1Y_GEOPrep'!F23+'5C1AI_Harmony'!F23+'5C1AJ_Athlos'!F23+'5C1AG_Collegiate'!F23+'5C1M_GEOMidCity'!F23+'5C1AK_NxtGen'!F23+'5C1AL_RedRiver'!F23+'5C1AM_Williams'!F23+'5C1AN_StLandry'!F23</f>
        <v>327</v>
      </c>
      <c r="G23" s="226">
        <f>'9_Per Pupil Summary'!I22</f>
        <v>454.1153396677322</v>
      </c>
      <c r="H23" s="227">
        <f>'5C1B_DArbonne'!H23+'5C1A_Madison'!H23+'5C1C_IntlHigh'!H23+'5C3_UnvView'!H23+'5C1F_LCCharter'!H23+'5C1E_LFNO'!H23+'5C1D_NOMMA'!H23+'5C1AE_NobleMinds'!H23+'5C1J_JCFAEast'!H23+'5C1Q_Advantage'!H23+'5C1AF_JCFA-Laf'!H23+'5C1W_Willow'!H23+'5C1Z_LincolnPrep'!H23+'5C1R_Iberville'!H23+'5C1N_Delta'!H23+'5C1S_LCColPrep'!H23+'5C1T_Northeast'!H23+'5C1U_AcadianaRen'!H23+'5C1I_LAKey'!H23+'5C1V_LafRen'!H23+'5C1O_Impact'!H23+'5C2_LAVCA'!H23+'5C1H_Southwest'!H23+'5C1G_JSClark'!H23+'5C1Y_GEOPrep'!H23+'5C1AI_Harmony'!H23+'5C1AJ_Athlos'!H23+'5C1AG_Collegiate'!H23+'5C1M_GEOMidCity'!H23+'5C1AK_NxtGen'!H23+'5C1AL_RedRiver'!H23+'5C1AM_Williams'!H23+'5C1AN_StLandry'!H23</f>
        <v>133646.14446421358</v>
      </c>
      <c r="I23" s="228">
        <f>'5C1B_DArbonne'!I23+'5C1A_Madison'!I23+'5C1C_IntlHigh'!I23+'5C3_UnvView'!I23+'5C1F_LCCharter'!I23+'5C1E_LFNO'!I23+'5C1D_NOMMA'!I23+'5C1AE_NobleMinds'!I23+'5C1J_JCFAEast'!I23+'5C1Q_Advantage'!I23+'5C1AF_JCFA-Laf'!I23+'5C1W_Willow'!I23+'5C1Z_LincolnPrep'!I23+'5C1R_Iberville'!I23+'5C1N_Delta'!I23+'5C1S_LCColPrep'!I23+'5C1T_Northeast'!I23+'5C1U_AcadianaRen'!I23+'5C1I_LAKey'!I23+'5C1V_LafRen'!I23+'5C1O_Impact'!I23+'5C2_LAVCA'!I23+'5C1H_Southwest'!I23+'5C1G_JSClark'!I23+'5C1Y_GEOPrep'!I23+'5C1AI_Harmony'!I23+'5C1AJ_Athlos'!I23+'5C1AG_Collegiate'!I23+'5C1M_GEOMidCity'!I23+'5C1AK_NxtGen'!I23+'5C1AL_RedRiver'!I23+'5C1AM_Williams'!I23+'5C1AN_StLandry'!I23</f>
        <v>268</v>
      </c>
      <c r="J23" s="226">
        <f>'9_Per Pupil Summary'!J22</f>
        <v>123.84963809119967</v>
      </c>
      <c r="K23" s="227">
        <f>'5C1B_DArbonne'!K23+'5C1A_Madison'!K23+'5C1C_IntlHigh'!K23+'5C3_UnvView'!K23+'5C1F_LCCharter'!K23+'5C1E_LFNO'!K23+'5C1D_NOMMA'!K23+'5C1AE_NobleMinds'!K23+'5C1J_JCFAEast'!K23+'5C1Q_Advantage'!K23+'5C1AF_JCFA-Laf'!K23+'5C1W_Willow'!K23+'5C1Z_LincolnPrep'!K23+'5C1R_Iberville'!K23+'5C1N_Delta'!K23+'5C1S_LCColPrep'!K23+'5C1T_Northeast'!K23+'5C1U_AcadianaRen'!K23+'5C1I_LAKey'!K23+'5C1V_LafRen'!K23+'5C1O_Impact'!K23+'5C2_LAVCA'!K23+'5C1H_Southwest'!K23+'5C1G_JSClark'!K23+'5C1Y_GEOPrep'!K23+'5C1AI_Harmony'!K23+'5C1AJ_Athlos'!K23+'5C1AG_Collegiate'!K23+'5C1M_GEOMidCity'!K23+'5C1AK_NxtGen'!K23+'5C1AL_RedRiver'!K23+'5C1AM_Williams'!K23+'5C1AN_StLandry'!K23</f>
        <v>29872.532707597362</v>
      </c>
      <c r="L23" s="228">
        <f>'5C1B_DArbonne'!L23+'5C1A_Madison'!L23+'5C1C_IntlHigh'!L23+'5C3_UnvView'!L23+'5C1F_LCCharter'!L23+'5C1E_LFNO'!L23+'5C1D_NOMMA'!L23+'5C1AE_NobleMinds'!L23+'5C1J_JCFAEast'!L23+'5C1Q_Advantage'!L23+'5C1AF_JCFA-Laf'!L23+'5C1W_Willow'!L23+'5C1Z_LincolnPrep'!L23+'5C1R_Iberville'!L23+'5C1N_Delta'!L23+'5C1S_LCColPrep'!L23+'5C1T_Northeast'!L23+'5C1U_AcadianaRen'!L23+'5C1I_LAKey'!L23+'5C1V_LafRen'!L23+'5C1O_Impact'!L23+'5C2_LAVCA'!L23+'5C1H_Southwest'!L23+'5C1G_JSClark'!L23+'5C1Y_GEOPrep'!L23+'5C1AI_Harmony'!L23+'5C1AJ_Athlos'!L23+'5C1AG_Collegiate'!L23+'5C1M_GEOMidCity'!L23+'5C1AK_NxtGen'!L23+'5C1AL_RedRiver'!L23+'5C1AM_Williams'!L23+'5C1AN_StLandry'!L23</f>
        <v>57</v>
      </c>
      <c r="M23" s="226">
        <f>'9_Per Pupil Summary'!K22</f>
        <v>3096.2409522799917</v>
      </c>
      <c r="N23" s="227">
        <f>'5C1B_DArbonne'!N23+'5C1A_Madison'!N23+'5C1C_IntlHigh'!N23+'5C3_UnvView'!N23+'5C1F_LCCharter'!N23+'5C1E_LFNO'!N23+'5C1D_NOMMA'!N23+'5C1AE_NobleMinds'!N23+'5C1J_JCFAEast'!N23+'5C1Q_Advantage'!N23+'5C1AF_JCFA-Laf'!N23+'5C1W_Willow'!N23+'5C1Z_LincolnPrep'!N23+'5C1R_Iberville'!N23+'5C1N_Delta'!N23+'5C1S_LCColPrep'!N23+'5C1T_Northeast'!N23+'5C1U_AcadianaRen'!N23+'5C1I_LAKey'!N23+'5C1V_LafRen'!N23+'5C1O_Impact'!N23+'5C2_LAVCA'!N23+'5C1H_Southwest'!N23+'5C1G_JSClark'!N23+'5C1Y_GEOPrep'!N23+'5C1AI_Harmony'!N23+'5C1AJ_Athlos'!N23+'5C1AG_Collegiate'!N23+'5C1M_GEOMidCity'!N23+'5C1AK_NxtGen'!N23+'5C1AL_RedRiver'!N23+'5C1AM_Williams'!N23+'5C1AN_StLandry'!N23</f>
        <v>158837.16085196356</v>
      </c>
      <c r="O23" s="228">
        <f>'5C1B_DArbonne'!O23+'5C1A_Madison'!O23+'5C1C_IntlHigh'!O23+'5C3_UnvView'!O23+'5C1F_LCCharter'!O23+'5C1E_LFNO'!O23+'5C1D_NOMMA'!O23+'5C1AE_NobleMinds'!O23+'5C1J_JCFAEast'!O23+'5C1Q_Advantage'!O23+'5C1AF_JCFA-Laf'!O23+'5C1W_Willow'!O23+'5C1Z_LincolnPrep'!O23+'5C1R_Iberville'!O23+'5C1N_Delta'!O23+'5C1S_LCColPrep'!O23+'5C1T_Northeast'!O23+'5C1U_AcadianaRen'!O23+'5C1I_LAKey'!O23+'5C1V_LafRen'!O23+'5C1O_Impact'!O23+'5C2_LAVCA'!O23+'5C1H_Southwest'!O23+'5C1G_JSClark'!O23+'5C1Y_GEOPrep'!O23+'5C1AI_Harmony'!O23+'5C1AJ_Athlos'!O23+'5C1AG_Collegiate'!O23+'5C1M_GEOMidCity'!O23+'5C1AK_NxtGen'!O23+'5C1AL_RedRiver'!O23+'5C1AM_Williams'!O23+'5C1AN_StLandry'!O23</f>
        <v>24</v>
      </c>
      <c r="P23" s="226">
        <f>'9_Per Pupil Summary'!L22</f>
        <v>1238.4963809119968</v>
      </c>
      <c r="Q23" s="227">
        <f>'5C1B_DArbonne'!Q23+'5C1A_Madison'!Q23+'5C1C_IntlHigh'!Q23+'5C3_UnvView'!Q23+'5C1F_LCCharter'!Q23+'5C1E_LFNO'!Q23+'5C1D_NOMMA'!Q23+'5C1AE_NobleMinds'!Q23+'5C1J_JCFAEast'!Q23+'5C1Q_Advantage'!Q23+'5C1AF_JCFA-Laf'!Q23+'5C1W_Willow'!Q23+'5C1Z_LincolnPrep'!Q23+'5C1R_Iberville'!Q23+'5C1N_Delta'!Q23+'5C1S_LCColPrep'!Q23+'5C1T_Northeast'!Q23+'5C1U_AcadianaRen'!Q23+'5C1I_LAKey'!Q23+'5C1V_LafRen'!Q23+'5C1O_Impact'!Q23+'5C2_LAVCA'!Q23+'5C1H_Southwest'!Q23+'5C1G_JSClark'!Q23+'5C1Y_GEOPrep'!Q23+'5C1AI_Harmony'!Q23+'5C1AJ_Athlos'!Q23+'5C1AG_Collegiate'!Q23+'5C1M_GEOMidCity'!Q23+'5C1AK_NxtGen'!Q23+'5C1AL_RedRiver'!Q23+'5C1AM_Williams'!Q23+'5C1AN_StLandry'!Q23</f>
        <v>26751.521827699129</v>
      </c>
      <c r="R23" s="229">
        <f>'5C1B_DArbonne'!R23+'5C1A_Madison'!R23+'5C1C_IntlHigh'!R23+'5C3_UnvView'!R23+'5C1F_LCCharter'!R23+'5C1E_LFNO'!R23+'5C1D_NOMMA'!R23+'5C1AE_NobleMinds'!R23+'5C1J_JCFAEast'!R23+'5C1Q_Advantage'!R23+'5C1AF_JCFA-Laf'!R23+'5C1W_Willow'!R23+'5C1Z_LincolnPrep'!R23+'5C1R_Iberville'!R23+'5C1N_Delta'!R23+'5C1S_LCColPrep'!R23+'5C1T_Northeast'!R23+'5C1U_AcadianaRen'!R23+'5C1I_LAKey'!R23+'5C1V_LafRen'!R23+'5C1O_Impact'!R23+'5C2_LAVCA'!R23+'5C1H_Southwest'!R23+'5C1G_JSClark'!R23+'5C1Y_GEOPrep'!R23+'5C1AI_Harmony'!R23+'5C1AJ_Athlos'!R23+'5C1AG_Collegiate'!R23+'5C1M_GEOMidCity'!R23+'5C1AK_NxtGen'!R23+'5C1AL_RedRiver'!R23+'5C1AM_Williams'!R23+'5C1AN_StLandry'!R23</f>
        <v>16120764</v>
      </c>
      <c r="S23" s="889">
        <f>'5C3_UnvView'!S23+'5C2_LAVCA'!S23</f>
        <v>198489</v>
      </c>
      <c r="T23" s="226">
        <f>'5C1B_DArbonne'!S23+'5C1A_Madison'!S23+'5C1C_IntlHigh'!S23+'5C3_UnvView'!T23+'5C1F_LCCharter'!S23+'5C1E_LFNO'!S23+'5C1D_NOMMA'!S23+'5C1AE_NobleMinds'!S23+'5C1J_JCFAEast'!S23+'5C1Q_Advantage'!S23+'5C1AF_JCFA-Laf'!S23+'5C1W_Willow'!S23+'5C1Z_LincolnPrep'!S23+'5C1R_Iberville'!S23+'5C1N_Delta'!S23+'5C1S_LCColPrep'!S23+'5C1T_Northeast'!S23+'5C1U_AcadianaRen'!S23+'5C1I_LAKey'!S23+'5C1V_LafRen'!S23+'5C1O_Impact'!S23+'5C2_LAVCA'!T23+'5C1H_Southwest'!S23+'5C1G_JSClark'!S23+'5C1Y_GEOPrep'!S23+'5C1AI_Harmony'!S23+'5C1AJ_Athlos'!S23+'5C1AG_Collegiate'!S23+'5C1M_GEOMidCity'!S23+'5C1AK_NxtGen'!S23+'5C1AL_RedRiver'!S23+'5C1AM_Williams'!S23+'5C1AN_StLandry'!S23</f>
        <v>0</v>
      </c>
      <c r="U23" s="226">
        <f>'5C1B_DArbonne'!T23+'5C1A_Madison'!T23+'5C1C_IntlHigh'!T23+'5C3_UnvView'!U23+'5C1F_LCCharter'!T23+'5C1E_LFNO'!T23+'5C1D_NOMMA'!T23+'5C1AE_NobleMinds'!T23+'5C1J_JCFAEast'!T23+'5C1Q_Advantage'!T23+'5C1AF_JCFA-Laf'!T23+'5C1W_Willow'!T23+'5C1Z_LincolnPrep'!T23+'5C1R_Iberville'!T23+'5C1N_Delta'!T23+'5C1S_LCColPrep'!T23+'5C1T_Northeast'!T23+'5C1U_AcadianaRen'!T23+'5C1I_LAKey'!T23+'5C1V_LafRen'!T23+'5C1O_Impact'!T23+'5C2_LAVCA'!U23+'5C1H_Southwest'!T23+'5C1G_JSClark'!T23+'5C1Y_GEOPrep'!T23+'5C1AI_Harmony'!T23+'5C1AJ_Athlos'!T23+'5C1AG_Collegiate'!T23+'5C1M_GEOMidCity'!T23+'5C1AK_NxtGen'!T23+'5C1AL_RedRiver'!T23+'5C1AM_Williams'!T23+'5C1AN_StLandry'!T23</f>
        <v>0</v>
      </c>
      <c r="V23" s="230">
        <f>'5C1B_DArbonne'!U23+'5C1A_Madison'!U23+'5C1C_IntlHigh'!U23+'5C3_UnvView'!V23+'5C1F_LCCharter'!U23+'5C1E_LFNO'!U23+'5C1D_NOMMA'!U23+'5C1AE_NobleMinds'!U23+'5C1J_JCFAEast'!U23+'5C1Q_Advantage'!U23+'5C1AF_JCFA-Laf'!U23+'5C1W_Willow'!U23+'5C1Z_LincolnPrep'!U23+'5C1R_Iberville'!U23+'5C1N_Delta'!U23+'5C1S_LCColPrep'!U23+'5C1T_Northeast'!U23+'5C1U_AcadianaRen'!U23+'5C1I_LAKey'!U23+'5C1V_LafRen'!U23+'5C1O_Impact'!U23+'5C2_LAVCA'!V23+'5C1H_Southwest'!U23+'5C1G_JSClark'!U23+'5C1Y_GEOPrep'!U23+'5C1AI_Harmony'!U23+'5C1AJ_Athlos'!U23+'5C1AG_Collegiate'!U23+'5C1M_GEOMidCity'!U23+'5C1AK_NxtGen'!U23+'5C1AL_RedRiver'!U23+'5C1AM_Williams'!U23+'5C1AN_StLandry'!U23</f>
        <v>0</v>
      </c>
      <c r="W23" s="229">
        <f>'5C1B_DArbonne'!V23+'5C1A_Madison'!V23+'5C1C_IntlHigh'!V23+'5C3_UnvView'!W23+'5C1F_LCCharter'!V23+'5C1E_LFNO'!V23+'5C1D_NOMMA'!V23+'5C1AE_NobleMinds'!V23+'5C1J_JCFAEast'!V23+'5C1Q_Advantage'!V23+'5C1AF_JCFA-Laf'!V23+'5C1W_Willow'!V23+'5C1Z_LincolnPrep'!V23+'5C1R_Iberville'!V23+'5C1N_Delta'!V23+'5C1S_LCColPrep'!V23+'5C1T_Northeast'!V23+'5C1U_AcadianaRen'!V23+'5C1I_LAKey'!V23+'5C1V_LafRen'!V23+'5C1O_Impact'!V23+'5C2_LAVCA'!W23+'5C1H_Southwest'!V23+'5C1G_JSClark'!V23+'5C1Y_GEOPrep'!V23+'5C1AI_Harmony'!V23+'5C1AJ_Athlos'!V23+'5C1AG_Collegiate'!V23+'5C1M_GEOMidCity'!V23+'5C1AK_NxtGen'!V23+'5C1AL_RedRiver'!V23+'5C1AM_Williams'!V23+'5C1AN_StLandry'!V23</f>
        <v>1786395</v>
      </c>
      <c r="X23" s="227">
        <f>'5C1B_DArbonne'!W23+'5C1A_Madison'!W23+'5C1C_IntlHigh'!W23+'5C3_UnvView'!X23+'5C1F_LCCharter'!W23+'5C1E_LFNO'!W23+'5C1D_NOMMA'!W23+'5C1AE_NobleMinds'!W23+'5C1J_JCFAEast'!W23+'5C1Q_Advantage'!W23+'5C1AF_JCFA-Laf'!W23+'5C1W_Willow'!W23+'5C1Z_LincolnPrep'!W23+'5C1R_Iberville'!W23+'5C1N_Delta'!W23+'5C1S_LCColPrep'!W23+'5C1T_Northeast'!W23+'5C1U_AcadianaRen'!W23+'5C1I_LAKey'!W23+'5C1V_LafRen'!W23+'5C1O_Impact'!W23+'5C2_LAVCA'!X23+'5C1H_Southwest'!W23+'5C1G_JSClark'!W23+'5C1Y_GEOPrep'!W23+'5C1AI_Harmony'!W23+'5C1AJ_Athlos'!W23+'5C1AG_Collegiate'!W23+'5C1M_GEOMidCity'!W23+'5C1AK_NxtGen'!W23+'5C1AL_RedRiver'!W23+'5C1AM_Williams'!W23+'5C1AN_StLandry'!W23</f>
        <v>-4466</v>
      </c>
      <c r="Y23" s="229">
        <f>'5C1B_DArbonne'!X23+'5C1A_Madison'!X23+'5C1C_IntlHigh'!X23+'5C3_UnvView'!Y23+'5C1F_LCCharter'!X23+'5C1E_LFNO'!X23+'5C1D_NOMMA'!X23+'5C1AE_NobleMinds'!X23+'5C1J_JCFAEast'!X23+'5C1Q_Advantage'!X23+'5C1AF_JCFA-Laf'!X23+'5C1W_Willow'!X23+'5C1Z_LincolnPrep'!X23+'5C1R_Iberville'!X23+'5C1N_Delta'!X23+'5C1S_LCColPrep'!X23+'5C1T_Northeast'!X23+'5C1U_AcadianaRen'!X23+'5C1I_LAKey'!X23+'5C1V_LafRen'!X23+'5C1O_Impact'!X23+'5C2_LAVCA'!Y23+'5C1H_Southwest'!X23+'5C1G_JSClark'!X23+'5C1Y_GEOPrep'!X23+'5C1AI_Harmony'!X23+'5C1AJ_Athlos'!X23+'5C1AG_Collegiate'!X23+'5C1M_GEOMidCity'!X23+'5C1AK_NxtGen'!X23+'5C1AL_RedRiver'!X23+'5C1AM_Williams'!X23+'5C1AN_StLandry'!X23</f>
        <v>1781929</v>
      </c>
      <c r="Z23" s="226">
        <f>'5C1B_DArbonne'!Y23+'5C1A_Madison'!Y23+'5C1C_IntlHigh'!Y23+'5C3_UnvView'!Z23+'5C1F_LCCharter'!Y23+'5C1E_LFNO'!Y23+'5C1D_NOMMA'!Y23+'5C1AE_NobleMinds'!Y23+'5C1J_JCFAEast'!Y23+'5C1Q_Advantage'!Y23+'5C1AF_JCFA-Laf'!Y23+'5C1W_Willow'!Y23+'5C1Z_LincolnPrep'!Y23+'5C1R_Iberville'!Y23+'5C1N_Delta'!Y23+'5C1S_LCColPrep'!Y23+'5C1T_Northeast'!Y23+'5C1U_AcadianaRen'!Y23+'5C1I_LAKey'!Y23+'5C1V_LafRen'!Y23+'5C1O_Impact'!Y23+'5C2_LAVCA'!Z23+'5C1H_Southwest'!Y23+'5C1G_JSClark'!Y23+'5C1Y_GEOPrep'!Y23+'5C1AI_Harmony'!Y23+'5C1AJ_Athlos'!Y23+'5C1AG_Collegiate'!Y23+'5C1M_GEOMidCity'!Y23+'5C1AK_NxtGen'!Y23+'5C1AL_RedRiver'!Y23+'5C1AM_Williams'!Y23+'5C1AN_StLandry'!Y23</f>
        <v>-1546</v>
      </c>
      <c r="AA23" s="229">
        <f>'5C1B_DArbonne'!Z23+'5C1A_Madison'!Z23+'5C1C_IntlHigh'!Z23+'5C3_UnvView'!AA23+'5C1F_LCCharter'!Z23+'5C1E_LFNO'!Z23+'5C1D_NOMMA'!Z23+'5C1AE_NobleMinds'!Z23+'5C1J_JCFAEast'!Z23+'5C1Q_Advantage'!Z23+'5C1AF_JCFA-Laf'!Z23+'5C1W_Willow'!Z23+'5C1Z_LincolnPrep'!Z23+'5C1R_Iberville'!Z23+'5C1N_Delta'!Z23+'5C1S_LCColPrep'!Z23+'5C1T_Northeast'!Z23+'5C1U_AcadianaRen'!Z23+'5C1I_LAKey'!Z23+'5C1V_LafRen'!Z23+'5C1O_Impact'!Z23+'5C2_LAVCA'!AA23+'5C1H_Southwest'!Z23+'5C1G_JSClark'!Z23+'5C1Y_GEOPrep'!Z23+'5C1AI_Harmony'!Z23+'5C1AJ_Athlos'!Z23+'5C1AG_Collegiate'!Z23+'5C1M_GEOMidCity'!Z23+'5C1AK_NxtGen'!Z23+'5C1AL_RedRiver'!Z23+'5C1AM_Williams'!Z23+'5C1AN_StLandry'!Z23</f>
        <v>1780383</v>
      </c>
      <c r="AB23" s="226">
        <f>'5C1B_DArbonne'!AA23+'5C1A_Madison'!AA23+'5C1C_IntlHigh'!AA23+'5C3_UnvView'!AB23+'5C1F_LCCharter'!AA23+'5C1E_LFNO'!AA23+'5C1D_NOMMA'!AA23+'5C1AE_NobleMinds'!AA23+'5C1J_JCFAEast'!AA23+'5C1Q_Advantage'!AA23+'5C1AF_JCFA-Laf'!AA23+'5C1W_Willow'!AA23+'5C1Z_LincolnPrep'!AA23+'5C1R_Iberville'!AA23+'5C1N_Delta'!AA23+'5C1S_LCColPrep'!AA23+'5C1T_Northeast'!AA23+'5C1U_AcadianaRen'!AA23+'5C1I_LAKey'!AA23+'5C1V_LafRen'!AA23+'5C1O_Impact'!AA23+'5C2_LAVCA'!AB23+'5C1H_Southwest'!AA23+'5C1G_JSClark'!AA23+'5C1Y_GEOPrep'!AA23+'5C1AI_Harmony'!AA23+'5C1AJ_Athlos'!AA23+'5C1AG_Collegiate'!AA23+'5C1M_GEOMidCity'!AA23+'5C1AK_NxtGen'!AA23+'5C1AL_RedRiver'!AA23+'5C1AM_Williams'!AA23+'5C1AN_StLandry'!AA23</f>
        <v>0</v>
      </c>
      <c r="AC23" s="226">
        <f>'5C1B_DArbonne'!AB23+'5C1A_Madison'!AB23+'5C1C_IntlHigh'!AB23+'5C3_UnvView'!AC23+'5C1F_LCCharter'!AB23+'5C1E_LFNO'!AB23+'5C1D_NOMMA'!AB23+'5C1AE_NobleMinds'!AB23+'5C1J_JCFAEast'!AB23+'5C1Q_Advantage'!AB23+'5C1AF_JCFA-Laf'!AB23+'5C1W_Willow'!AB23+'5C1Z_LincolnPrep'!AB23+'5C1R_Iberville'!AB23+'5C1N_Delta'!AB23+'5C1S_LCColPrep'!AB23+'5C1T_Northeast'!AB23+'5C1U_AcadianaRen'!AB23+'5C1I_LAKey'!AB23+'5C1V_LafRen'!AB23+'5C1O_Impact'!AB23+'5C2_LAVCA'!AC23+'5C1H_Southwest'!AB23+'5C1G_JSClark'!AB23+'5C1Y_GEOPrep'!AB23+'5C1AI_Harmony'!AB23+'5C1AJ_Athlos'!AB23+'5C1AG_Collegiate'!AB23+'5C1M_GEOMidCity'!AB23+'5C1AK_NxtGen'!AB23+'5C1AL_RedRiver'!AB23+'5C1AM_Williams'!AB23+'5C1AN_StLandry'!AB23</f>
        <v>1780383</v>
      </c>
      <c r="AD23" s="229">
        <f>'5C1B_DArbonne'!AC23+'5C1A_Madison'!AC23+'5C1C_IntlHigh'!AC23+'5C3_UnvView'!AD23+'5C1F_LCCharter'!AC23+'5C1E_LFNO'!AC23+'5C1D_NOMMA'!AC23+'5C1AE_NobleMinds'!AC23+'5C1J_JCFAEast'!AC23+'5C1Q_Advantage'!AC23+'5C1AF_JCFA-Laf'!AC23+'5C1W_Willow'!AC23+'5C1Z_LincolnPrep'!AC23+'5C1R_Iberville'!AC23+'5C1N_Delta'!AC23+'5C1S_LCColPrep'!AC23+'5C1T_Northeast'!AC23+'5C1U_AcadianaRen'!AC23+'5C1I_LAKey'!AC23+'5C1V_LafRen'!AC23+'5C1O_Impact'!AC23+'5C2_LAVCA'!AD23+'5C1H_Southwest'!AC23+'5C1G_JSClark'!AC23+'5C1Y_GEOPrep'!AC23+'5C1AI_Harmony'!AC23+'5C1AJ_Athlos'!AC23+'5C1AG_Collegiate'!AC23+'5C1M_GEOMidCity'!AC23+'5C1AK_NxtGen'!AC23+'5C1AL_RedRiver'!AC23+'5C1AM_Williams'!AC23+'5C1AN_StLandry'!AC23</f>
        <v>148365</v>
      </c>
      <c r="AE23" s="232">
        <f>'5C1B_DArbonne'!AD23+'5C1A_Madison'!AD23+'5C1C_IntlHigh'!AD23+'5C3_UnvView'!AE23+'5C1F_LCCharter'!AD23+'5C1E_LFNO'!AD23+'5C1D_NOMMA'!AD23+'5C1AE_NobleMinds'!AD23+'5C1J_JCFAEast'!AD23+'5C1Q_Advantage'!AD23+'5C1AF_JCFA-Laf'!AD23+'5C1W_Willow'!AD23+'5C1Z_LincolnPrep'!AD23+'5C1R_Iberville'!AD23+'5C1N_Delta'!AD23+'5C1S_LCColPrep'!AD23+'5C1T_Northeast'!AD23+'5C1U_AcadianaRen'!AD23+'5C1I_LAKey'!AD23+'5C1V_LafRen'!AD23+'5C1O_Impact'!AD23+'5C2_LAVCA'!AE23+'5C1H_Southwest'!AD23+'5C1G_JSClark'!AD23+'5C1Y_GEOPrep'!AD23+'5C1AI_Harmony'!AD23+'5C1AJ_Athlos'!AD23+'5C1AG_Collegiate'!AD23+'5C1M_GEOMidCity'!AD23+'5C1AK_NxtGen'!AD23+'5C1AL_RedRiver'!AD23+'5C1AM_Williams'!AD23+'5C1AN_StLandry'!AD23</f>
        <v>1780383</v>
      </c>
      <c r="AF23" s="233">
        <f>'9_Per Pupil Summary'!N22</f>
        <v>8513</v>
      </c>
      <c r="AG23" s="234">
        <f>'5C1B_DArbonne'!AF23+'5C1A_Madison'!AF23+'5C1C_IntlHigh'!AF23+'5C3_UnvView'!AG23+'5C1F_LCCharter'!AF23+'5C1E_LFNO'!AF23+'5C1D_NOMMA'!AF23+'5C1AE_NobleMinds'!AF23+'5C1J_JCFAEast'!AF23+'5C1Q_Advantage'!AF23+'5C1AF_JCFA-Laf'!AF23+'5C1W_Willow'!AF23+'5C1Z_LincolnPrep'!AF23+'5C1R_Iberville'!AF23+'5C1N_Delta'!AF23+'5C1S_LCColPrep'!AF23+'5C1T_Northeast'!AF23+'5C1U_AcadianaRen'!AF23+'5C1I_LAKey'!AF23+'5C1V_LafRen'!AF23+'5C1O_Impact'!AF23+'5C2_LAVCA'!AG23+'5C1H_Southwest'!AF23+'5C1G_JSClark'!AF23+'5C1Y_GEOPrep'!AF23+'5C1AI_Harmony'!AF23+'5C1AJ_Athlos'!AF23+'5C1AG_Collegiate'!AF23+'5C1M_GEOMidCity'!AF23+'5C1AK_NxtGen'!AF23+'5C1AL_RedRiver'!AF23+'5C1AM_Williams'!AF23+'5C1AN_StLandry'!AF23</f>
        <v>3417118</v>
      </c>
      <c r="AH23" s="225">
        <f>'5C1B_DArbonne'!AG23+'5C1A_Madison'!AG23+'5C1C_IntlHigh'!AG23+'5C3_UnvView'!AH23+'5C1F_LCCharter'!AG23+'5C1E_LFNO'!AG23+'5C1D_NOMMA'!AG23+'5C1AE_NobleMinds'!AG23+'5C1J_JCFAEast'!AG23+'5C1Q_Advantage'!AG23+'5C1AF_JCFA-Laf'!AG23+'5C1W_Willow'!AG23+'5C1Z_LincolnPrep'!AG23+'5C1R_Iberville'!AG23+'5C1N_Delta'!AG23+'5C1S_LCColPrep'!AG23+'5C1T_Northeast'!AG23+'5C1U_AcadianaRen'!AG23+'5C1I_LAKey'!AG23+'5C1V_LafRen'!AG23+'5C1O_Impact'!AG23+'5C2_LAVCA'!AH23+'5C1H_Southwest'!AG23+'5C1G_JSClark'!AG23+'5C1Y_GEOPrep'!AG23+'5C1AI_Harmony'!AG23+'5C1AJ_Athlos'!AG23+'5C1AG_Collegiate'!AG23+'5C1M_GEOMidCity'!AG23+'5C1AK_NxtGen'!AG23+'5C1AL_RedRiver'!AG23+'5C1AM_Williams'!AG23+'5C1AN_StLandry'!AG23</f>
        <v>0</v>
      </c>
      <c r="AI23" s="233">
        <f>'5C1B_DArbonne'!AH23+'5C1A_Madison'!AH23+'5C1C_IntlHigh'!AH23+'5C3_UnvView'!AI23+'5C1F_LCCharter'!AH23+'5C1E_LFNO'!AH23+'5C1D_NOMMA'!AH23+'5C1AE_NobleMinds'!AH23+'5C1J_JCFAEast'!AH23+'5C1Q_Advantage'!AH23+'5C1AF_JCFA-Laf'!AH23+'5C1W_Willow'!AH23+'5C1Z_LincolnPrep'!AH23+'5C1R_Iberville'!AH23+'5C1N_Delta'!AH23+'5C1S_LCColPrep'!AH23+'5C1T_Northeast'!AH23+'5C1U_AcadianaRen'!AH23+'5C1I_LAKey'!AH23+'5C1V_LafRen'!AH23+'5C1O_Impact'!AH23+'5C2_LAVCA'!AI23+'5C1H_Southwest'!AH23+'5C1G_JSClark'!AH23+'5C1Y_GEOPrep'!AH23+'5C1AI_Harmony'!AH23+'5C1AJ_Athlos'!AH23+'5C1AG_Collegiate'!AH23+'5C1M_GEOMidCity'!AH23+'5C1AK_NxtGen'!AH23+'5C1AL_RedRiver'!AH23+'5C1AM_Williams'!AH23+'5C1AN_StLandry'!AH23</f>
        <v>0</v>
      </c>
      <c r="AJ23" s="225">
        <f>'5C1B_DArbonne'!AI23+'5C1A_Madison'!AI23+'5C1C_IntlHigh'!AI23+'5C3_UnvView'!AJ23+'5C1F_LCCharter'!AI23+'5C1E_LFNO'!AI23+'5C1D_NOMMA'!AI23+'5C1AE_NobleMinds'!AI23+'5C1J_JCFAEast'!AI23+'5C1Q_Advantage'!AI23+'5C1AF_JCFA-Laf'!AI23+'5C1W_Willow'!AI23+'5C1Z_LincolnPrep'!AI23+'5C1R_Iberville'!AI23+'5C1N_Delta'!AI23+'5C1S_LCColPrep'!AI23+'5C1T_Northeast'!AI23+'5C1U_AcadianaRen'!AI23+'5C1I_LAKey'!AI23+'5C1V_LafRen'!AI23+'5C1O_Impact'!AI23+'5C2_LAVCA'!AJ23+'5C1H_Southwest'!AI23+'5C1G_JSClark'!AI23+'5C1Y_GEOPrep'!AI23+'5C1AI_Harmony'!AI23+'5C1AJ_Athlos'!AI23+'5C1AG_Collegiate'!AI23+'5C1M_GEOMidCity'!AI23+'5C1AK_NxtGen'!AI23+'5C1AL_RedRiver'!AI23+'5C1AM_Williams'!AI23+'5C1AN_StLandry'!AI23</f>
        <v>0</v>
      </c>
      <c r="AK23" s="235">
        <f>'5C1B_DArbonne'!AJ23+'5C1A_Madison'!AJ23+'5C1C_IntlHigh'!AJ23+'5C3_UnvView'!AK23+'5C1F_LCCharter'!AJ23+'5C1E_LFNO'!AJ23+'5C1D_NOMMA'!AJ23+'5C1AE_NobleMinds'!AJ23+'5C1J_JCFAEast'!AJ23+'5C1Q_Advantage'!AJ23+'5C1AF_JCFA-Laf'!AJ23+'5C1W_Willow'!AJ23+'5C1Z_LincolnPrep'!AJ23+'5C1R_Iberville'!AJ23+'5C1N_Delta'!AJ23+'5C1S_LCColPrep'!AJ23+'5C1T_Northeast'!AJ23+'5C1U_AcadianaRen'!AJ23+'5C1I_LAKey'!AJ23+'5C1V_LafRen'!AJ23+'5C1O_Impact'!AJ23+'5C2_LAVCA'!AK23+'5C1H_Southwest'!AJ23+'5C1G_JSClark'!AJ23+'5C1Y_GEOPrep'!AJ23+'5C1AI_Harmony'!AJ23+'5C1AJ_Athlos'!AJ23+'5C1AG_Collegiate'!AJ23+'5C1M_GEOMidCity'!AJ23+'5C1AK_NxtGen'!AJ23+'5C1AL_RedRiver'!AJ23+'5C1AM_Williams'!AJ23+'5C1AN_StLandry'!AJ23</f>
        <v>0</v>
      </c>
      <c r="AL23" s="236">
        <f>'5C1B_DArbonne'!AK23+'5C1A_Madison'!AK23+'5C1C_IntlHigh'!AK23+'5C3_UnvView'!AL23+'5C1F_LCCharter'!AK23+'5C1E_LFNO'!AK23+'5C1D_NOMMA'!AK23+'5C1AE_NobleMinds'!AK23+'5C1J_JCFAEast'!AK23+'5C1Q_Advantage'!AK23+'5C1AF_JCFA-Laf'!AK23+'5C1W_Willow'!AK23+'5C1Z_LincolnPrep'!AK23+'5C1R_Iberville'!AK23+'5C1N_Delta'!AK23+'5C1S_LCColPrep'!AK23+'5C1T_Northeast'!AK23+'5C1U_AcadianaRen'!AK23+'5C1I_LAKey'!AK23+'5C1V_LafRen'!AK23+'5C1O_Impact'!AK23+'5C2_LAVCA'!AL23+'5C1H_Southwest'!AK23+'5C1G_JSClark'!AK23+'5C1Y_GEOPrep'!AK23+'5C1AI_Harmony'!AK23+'5C1AJ_Athlos'!AK23+'5C1AG_Collegiate'!AK23+'5C1M_GEOMidCity'!AK23+'5C1AK_NxtGen'!AK23+'5C1AL_RedRiver'!AK23+'5C1AM_Williams'!AK23+'5C1AN_StLandry'!AK23</f>
        <v>0</v>
      </c>
      <c r="AM23" s="234">
        <f>'5C1B_DArbonne'!AL23+'5C1A_Madison'!AL23+'5C1C_IntlHigh'!AL23+'5C3_UnvView'!AM23+'5C1F_LCCharter'!AL23+'5C1E_LFNO'!AL23+'5C1D_NOMMA'!AL23+'5C1AE_NobleMinds'!AL23+'5C1J_JCFAEast'!AL23+'5C1Q_Advantage'!AL23+'5C1AF_JCFA-Laf'!AL23+'5C1W_Willow'!AL23+'5C1Z_LincolnPrep'!AL23+'5C1R_Iberville'!AL23+'5C1N_Delta'!AL23+'5C1S_LCColPrep'!AL23+'5C1T_Northeast'!AL23+'5C1U_AcadianaRen'!AL23+'5C1I_LAKey'!AL23+'5C1V_LafRen'!AL23+'5C1O_Impact'!AL23+'5C2_LAVCA'!AM23+'5C1H_Southwest'!AL23+'5C1G_JSClark'!AL23+'5C1Y_GEOPrep'!AL23+'5C1AI_Harmony'!AL23+'5C1AJ_Athlos'!AL23+'5C1AG_Collegiate'!AL23+'5C1M_GEOMidCity'!AL23+'5C1AK_NxtGen'!AL23+'5C1AL_RedRiver'!AL23+'5C1AM_Williams'!AL23+'5C1AN_StLandry'!AL23</f>
        <v>30445893</v>
      </c>
      <c r="AN23" s="237">
        <f>'5C1B_DArbonne'!AM23+'5C1A_Madison'!AM23+'5C1C_IntlHigh'!AM23+'5C3_UnvView'!AN23+'5C1F_LCCharter'!AM23+'5C1E_LFNO'!AM23+'5C1D_NOMMA'!AM23+'5C1AE_NobleMinds'!AM23+'5C1J_JCFAEast'!AM23+'5C1Q_Advantage'!AM23+'5C1AF_JCFA-Laf'!AM23+'5C1W_Willow'!AM23+'5C1Z_LincolnPrep'!AM23+'5C1R_Iberville'!AM23+'5C1N_Delta'!AM23+'5C1S_LCColPrep'!AM23+'5C1T_Northeast'!AM23+'5C1U_AcadianaRen'!AM23+'5C1I_LAKey'!AM23+'5C1V_LafRen'!AM23+'5C1O_Impact'!AM23+'5C2_LAVCA'!AN23+'5C1H_Southwest'!AM23+'5C1G_JSClark'!AM23+'5C1Y_GEOPrep'!AM23+'5C1AI_Harmony'!AM23+'5C1AJ_Athlos'!AM23+'5C1AG_Collegiate'!AM23+'5C1M_GEOMidCity'!AM23+'5C1AK_NxtGen'!AM23+'5C1AL_RedRiver'!AM23+'5C1AM_Williams'!AM23+'5C1AN_StLandry'!AM23</f>
        <v>-8543</v>
      </c>
      <c r="AO23" s="234">
        <f>'5C1B_DArbonne'!AN23+'5C1A_Madison'!AN23+'5C1C_IntlHigh'!AN23+'5C3_UnvView'!AO23+'5C1F_LCCharter'!AN23+'5C1E_LFNO'!AN23+'5C1D_NOMMA'!AN23+'5C1AE_NobleMinds'!AN23+'5C1J_JCFAEast'!AN23+'5C1Q_Advantage'!AN23+'5C1AF_JCFA-Laf'!AN23+'5C1W_Willow'!AN23+'5C1Z_LincolnPrep'!AN23+'5C1R_Iberville'!AN23+'5C1N_Delta'!AN23+'5C1S_LCColPrep'!AN23+'5C1T_Northeast'!AN23+'5C1U_AcadianaRen'!AN23+'5C1I_LAKey'!AN23+'5C1V_LafRen'!AN23+'5C1O_Impact'!AN23+'5C2_LAVCA'!AO23+'5C1H_Southwest'!AN23+'5C1G_JSClark'!AN23+'5C1Y_GEOPrep'!AN23+'5C1AI_Harmony'!AN23+'5C1AJ_Athlos'!AN23+'5C1AG_Collegiate'!AN23+'5C1M_GEOMidCity'!AN23+'5C1AK_NxtGen'!AN23+'5C1AL_RedRiver'!AN23+'5C1AM_Williams'!AN23+'5C1AN_StLandry'!AN23</f>
        <v>3408575</v>
      </c>
      <c r="AP23" s="235">
        <f>'5C1B_DArbonne'!AO23+'5C1A_Madison'!AO23+'5C1C_IntlHigh'!AO23+'5C3_UnvView'!AP23+'5C1F_LCCharter'!AO23+'5C1E_LFNO'!AO23+'5C1D_NOMMA'!AO23+'5C1AE_NobleMinds'!AO23+'5C1J_JCFAEast'!AO23+'5C1Q_Advantage'!AO23+'5C1AF_JCFA-Laf'!AO23+'5C1W_Willow'!AO23+'5C1Z_LincolnPrep'!AO23+'5C1R_Iberville'!AO23+'5C1N_Delta'!AO23+'5C1S_LCColPrep'!AO23+'5C1T_Northeast'!AO23+'5C1U_AcadianaRen'!AO23+'5C1I_LAKey'!AO23+'5C1V_LafRen'!AO23+'5C1O_Impact'!AO23+'5C2_LAVCA'!AP23+'5C1H_Southwest'!AO23+'5C1G_JSClark'!AO23+'5C1Y_GEOPrep'!AO23+'5C1AI_Harmony'!AO23+'5C1AJ_Athlos'!AO23+'5C1AG_Collegiate'!AO23+'5C1M_GEOMidCity'!AO23+'5C1AK_NxtGen'!AO23+'5C1AL_RedRiver'!AO23+'5C1AM_Williams'!AO23+'5C1AN_StLandry'!AO23</f>
        <v>-10961</v>
      </c>
      <c r="AQ23" s="234">
        <f>'5C1B_DArbonne'!AP23+'5C1A_Madison'!AP23+'5C1C_IntlHigh'!AP23+'5C3_UnvView'!AQ23+'5C1F_LCCharter'!AP23+'5C1E_LFNO'!AP23+'5C1D_NOMMA'!AP23+'5C1AE_NobleMinds'!AP23+'5C1J_JCFAEast'!AP23+'5C1Q_Advantage'!AP23+'5C1AF_JCFA-Laf'!AP23+'5C1W_Willow'!AP23+'5C1Z_LincolnPrep'!AP23+'5C1R_Iberville'!AP23+'5C1N_Delta'!AP23+'5C1S_LCColPrep'!AP23+'5C1T_Northeast'!AP23+'5C1U_AcadianaRen'!AP23+'5C1I_LAKey'!AP23+'5C1V_LafRen'!AP23+'5C1O_Impact'!AP23+'5C2_LAVCA'!AQ23+'5C1H_Southwest'!AP23+'5C1G_JSClark'!AP23+'5C1Y_GEOPrep'!AP23+'5C1AI_Harmony'!AP23+'5C1AJ_Athlos'!AP23+'5C1AG_Collegiate'!AP23+'5C1M_GEOMidCity'!AP23+'5C1AK_NxtGen'!AP23+'5C1AL_RedRiver'!AP23+'5C1AM_Williams'!AP23+'5C1AN_StLandry'!AP23</f>
        <v>3405173</v>
      </c>
      <c r="AR23" s="235">
        <f>'5C1B_DArbonne'!AQ23+'5C1A_Madison'!AQ23+'5C1C_IntlHigh'!AQ23+'5C3_UnvView'!AR23+'5C1F_LCCharter'!AQ23+'5C1E_LFNO'!AQ23+'5C1D_NOMMA'!AQ23+'5C1AE_NobleMinds'!AQ23+'5C1J_JCFAEast'!AQ23+'5C1Q_Advantage'!AQ23+'5C1AF_JCFA-Laf'!AQ23+'5C1W_Willow'!AQ23+'5C1Z_LincolnPrep'!AQ23+'5C1R_Iberville'!AQ23+'5C1N_Delta'!AQ23+'5C1S_LCColPrep'!AQ23+'5C1T_Northeast'!AQ23+'5C1U_AcadianaRen'!AQ23+'5C1I_LAKey'!AQ23+'5C1V_LafRen'!AQ23+'5C1O_Impact'!AQ23+'5C2_LAVCA'!AR23+'5C1H_Southwest'!AQ23+'5C1G_JSClark'!AQ23+'5C1Y_GEOPrep'!AQ23+'5C1AI_Harmony'!AQ23+'5C1AJ_Athlos'!AQ23+'5C1AG_Collegiate'!AQ23+'5C1M_GEOMidCity'!AQ23+'5C1AK_NxtGen'!AQ23+'5C1AL_RedRiver'!AQ23+'5C1AM_Williams'!AQ23+'5C1AN_StLandry'!AQ23</f>
        <v>0</v>
      </c>
      <c r="AS23" s="235">
        <f>'5C1B_DArbonne'!AR23+'5C1A_Madison'!AR23+'5C1C_IntlHigh'!AR23+'5C3_UnvView'!AS23+'5C1F_LCCharter'!AR23+'5C1E_LFNO'!AR23+'5C1D_NOMMA'!AR23+'5C1AE_NobleMinds'!AR23+'5C1J_JCFAEast'!AR23+'5C1Q_Advantage'!AR23+'5C1AF_JCFA-Laf'!AR23+'5C1W_Willow'!AR23+'5C1Z_LincolnPrep'!AR23+'5C1R_Iberville'!AR23+'5C1N_Delta'!AR23+'5C1S_LCColPrep'!AR23+'5C1T_Northeast'!AR23+'5C1U_AcadianaRen'!AR23+'5C1I_LAKey'!AR23+'5C1V_LafRen'!AR23+'5C1O_Impact'!AR23+'5C2_LAVCA'!AS23+'5C1H_Southwest'!AR23+'5C1G_JSClark'!AR23+'5C1Y_GEOPrep'!AR23+'5C1AI_Harmony'!AR23+'5C1AJ_Athlos'!AR23+'5C1AG_Collegiate'!AR23+'5C1M_GEOMidCity'!AR23+'5C1AK_NxtGen'!AR23+'5C1AL_RedRiver'!AR23+'5C1AM_Williams'!AR23+'5C1AN_StLandry'!AR23</f>
        <v>3405173</v>
      </c>
      <c r="AT23" s="234">
        <f>'5C1B_DArbonne'!AS23+'5C1A_Madison'!AS23+'5C1C_IntlHigh'!AS23+'5C3_UnvView'!AT23+'5C1F_LCCharter'!AS23+'5C1E_LFNO'!AS23+'5C1D_NOMMA'!AS23+'5C1AE_NobleMinds'!AS23+'5C1J_JCFAEast'!AS23+'5C1Q_Advantage'!AS23+'5C1AF_JCFA-Laf'!AS23+'5C1W_Willow'!AS23+'5C1Z_LincolnPrep'!AS23+'5C1R_Iberville'!AS23+'5C1N_Delta'!AS23+'5C1S_LCColPrep'!AS23+'5C1T_Northeast'!AS23+'5C1U_AcadianaRen'!AS23+'5C1I_LAKey'!AS23+'5C1V_LafRen'!AS23+'5C1O_Impact'!AS23+'5C2_LAVCA'!AT23+'5C1H_Southwest'!AS23+'5C1G_JSClark'!AS23+'5C1Y_GEOPrep'!AS23+'5C1AI_Harmony'!AS23+'5C1AJ_Athlos'!AS23+'5C1AG_Collegiate'!AS23+'5C1M_GEOMidCity'!AS23+'5C1AK_NxtGen'!AS23+'5C1AL_RedRiver'!AS23+'5C1AM_Williams'!AS23+'5C1AN_StLandry'!AS23</f>
        <v>2529902</v>
      </c>
      <c r="AU23" s="806">
        <f t="shared" si="2"/>
        <v>5185556</v>
      </c>
      <c r="AV23" s="807">
        <f t="shared" si="3"/>
        <v>2678267</v>
      </c>
      <c r="AW23" s="227">
        <f>'5C1B_DArbonne'!AV23+'5C1A_Madison'!AV23+'5C1C_IntlHigh'!AV23+'5C3_UnvView'!AW23+'5C1F_LCCharter'!AV23+'5C1E_LFNO'!AV23+'5C1D_NOMMA'!AV23+'5C1AE_NobleMinds'!AV23+'5C1J_JCFAEast'!AV23+'5C1Q_Advantage'!AV23+'5C1AF_JCFA-Laf'!AV23+'5C1W_Willow'!AV23+'5C1Z_LincolnPrep'!AV23+'5C1R_Iberville'!AV23+'5C1N_Delta'!AV23+'5C1S_LCColPrep'!AV23+'5C1T_Northeast'!AV23+'5C1U_AcadianaRen'!AV23+'5C1I_LAKey'!AV23+'5C1V_LafRen'!AV23+'5C1O_Impact'!AV23+'5C2_LAVCA'!AW23+'5C1H_Southwest'!AV23+'5C1G_JSClark'!AV23+'5C1Y_GEOPrep'!AV23+'5C1AI_Harmony'!AV23+'5C1AJ_Athlos'!AV23+'5C1AG_Collegiate'!AV23+'5C1M_GEOMidCity'!AV23+'5C1AK_NxtGen'!AV23+'5C1AL_RedRiver'!AV23+'5C1AM_Williams'!AV23+'5C1AN_StLandry'!AV23</f>
        <v>76115</v>
      </c>
      <c r="AX23" s="227"/>
      <c r="AY23" s="227">
        <f t="shared" si="4"/>
        <v>76115</v>
      </c>
    </row>
    <row r="24" spans="1:51" ht="16.149999999999999" customHeight="1" x14ac:dyDescent="0.2">
      <c r="A24" s="424">
        <v>18</v>
      </c>
      <c r="B24" s="224" t="s">
        <v>22</v>
      </c>
      <c r="C24" s="225">
        <f>'5C1B_DArbonne'!C24+'5C1A_Madison'!C24+'5C1C_IntlHigh'!C24+'5C3_UnvView'!C24+'5C1F_LCCharter'!C24+'5C1E_LFNO'!C24+'5C1D_NOMMA'!C24+'5C1AE_NobleMinds'!C24+'5C1J_JCFAEast'!C24+'5C1Q_Advantage'!C24+'5C1AF_JCFA-Laf'!C24+'5C1W_Willow'!C24+'5C1Z_LincolnPrep'!C24+'5C1R_Iberville'!C24+'5C1N_Delta'!C24+'5C1S_LCColPrep'!C24+'5C1T_Northeast'!C24+'5C1U_AcadianaRen'!C24+'5C1I_LAKey'!C24+'5C1V_LafRen'!C24+'5C1O_Impact'!C24+'5C2_LAVCA'!C24+'5C1H_Southwest'!C24+'5C1G_JSClark'!C24+'5C1Y_GEOPrep'!C24+'5C1AI_Harmony'!C24+'5C1AJ_Athlos'!C24+'5C1AG_Collegiate'!C24+'5C1M_GEOMidCity'!C24+'5C1AK_NxtGen'!C24+'5C1AL_RedRiver'!C24+'5C1AM_Williams'!C24+'5C1AN_StLandry'!C24</f>
        <v>2</v>
      </c>
      <c r="D24" s="226">
        <f>'9_Per Pupil Summary'!H23</f>
        <v>5351.4063923678805</v>
      </c>
      <c r="E24" s="227">
        <f>'5C1B_DArbonne'!E24+'5C1A_Madison'!E24+'5C1C_IntlHigh'!E24+'5C3_UnvView'!E24+'5C1F_LCCharter'!E24+'5C1E_LFNO'!E24+'5C1D_NOMMA'!E24+'5C1AE_NobleMinds'!E24+'5C1J_JCFAEast'!E24+'5C1Q_Advantage'!E24+'5C1AF_JCFA-Laf'!E24+'5C1W_Willow'!E24+'5C1Z_LincolnPrep'!E24+'5C1R_Iberville'!E24+'5C1N_Delta'!E24+'5C1S_LCColPrep'!E24+'5C1T_Northeast'!E24+'5C1U_AcadianaRen'!E24+'5C1I_LAKey'!E24+'5C1V_LafRen'!E24+'5C1O_Impact'!E24+'5C2_LAVCA'!E24+'5C1H_Southwest'!E24+'5C1G_JSClark'!E24+'5C1Y_GEOPrep'!E24+'5C1AI_Harmony'!E24+'5C1AJ_Athlos'!E24+'5C1AG_Collegiate'!E24+'5C1M_GEOMidCity'!E24+'5C1AK_NxtGen'!E24+'5C1AL_RedRiver'!E24+'5C1AM_Williams'!E24+'5C1AN_StLandry'!E24</f>
        <v>9632.5315062621848</v>
      </c>
      <c r="F24" s="228">
        <f>'5C1B_DArbonne'!F24+'5C1A_Madison'!F24+'5C1C_IntlHigh'!F24+'5C3_UnvView'!F24+'5C1F_LCCharter'!F24+'5C1E_LFNO'!F24+'5C1D_NOMMA'!F24+'5C1AE_NobleMinds'!F24+'5C1J_JCFAEast'!F24+'5C1Q_Advantage'!F24+'5C1AF_JCFA-Laf'!F24+'5C1W_Willow'!F24+'5C1Z_LincolnPrep'!F24+'5C1R_Iberville'!F24+'5C1N_Delta'!F24+'5C1S_LCColPrep'!F24+'5C1T_Northeast'!F24+'5C1U_AcadianaRen'!F24+'5C1I_LAKey'!F24+'5C1V_LafRen'!F24+'5C1O_Impact'!F24+'5C2_LAVCA'!F24+'5C1H_Southwest'!F24+'5C1G_JSClark'!F24+'5C1Y_GEOPrep'!F24+'5C1AI_Harmony'!F24+'5C1AJ_Athlos'!F24+'5C1AG_Collegiate'!F24+'5C1M_GEOMidCity'!F24+'5C1AK_NxtGen'!F24+'5C1AL_RedRiver'!F24+'5C1AM_Williams'!F24+'5C1AN_StLandry'!F24</f>
        <v>2</v>
      </c>
      <c r="G24" s="226">
        <f>'9_Per Pupil Summary'!I23</f>
        <v>670.29144798760046</v>
      </c>
      <c r="H24" s="227">
        <f>'5C1B_DArbonne'!H24+'5C1A_Madison'!H24+'5C1C_IntlHigh'!H24+'5C3_UnvView'!H24+'5C1F_LCCharter'!H24+'5C1E_LFNO'!H24+'5C1D_NOMMA'!H24+'5C1AE_NobleMinds'!H24+'5C1J_JCFAEast'!H24+'5C1Q_Advantage'!H24+'5C1AF_JCFA-Laf'!H24+'5C1W_Willow'!H24+'5C1Z_LincolnPrep'!H24+'5C1R_Iberville'!H24+'5C1N_Delta'!H24+'5C1S_LCColPrep'!H24+'5C1T_Northeast'!H24+'5C1U_AcadianaRen'!H24+'5C1I_LAKey'!H24+'5C1V_LafRen'!H24+'5C1O_Impact'!H24+'5C2_LAVCA'!H24+'5C1H_Southwest'!H24+'5C1G_JSClark'!H24+'5C1Y_GEOPrep'!H24+'5C1AI_Harmony'!H24+'5C1AJ_Athlos'!H24+'5C1AG_Collegiate'!H24+'5C1M_GEOMidCity'!H24+'5C1AK_NxtGen'!H24+'5C1AL_RedRiver'!H24+'5C1AM_Williams'!H24+'5C1AN_StLandry'!H24</f>
        <v>1206.5246063776808</v>
      </c>
      <c r="I24" s="228">
        <f>'5C1B_DArbonne'!I24+'5C1A_Madison'!I24+'5C1C_IntlHigh'!I24+'5C3_UnvView'!I24+'5C1F_LCCharter'!I24+'5C1E_LFNO'!I24+'5C1D_NOMMA'!I24+'5C1AE_NobleMinds'!I24+'5C1J_JCFAEast'!I24+'5C1Q_Advantage'!I24+'5C1AF_JCFA-Laf'!I24+'5C1W_Willow'!I24+'5C1Z_LincolnPrep'!I24+'5C1R_Iberville'!I24+'5C1N_Delta'!I24+'5C1S_LCColPrep'!I24+'5C1T_Northeast'!I24+'5C1U_AcadianaRen'!I24+'5C1I_LAKey'!I24+'5C1V_LafRen'!I24+'5C1O_Impact'!I24+'5C2_LAVCA'!I24+'5C1H_Southwest'!I24+'5C1G_JSClark'!I24+'5C1Y_GEOPrep'!I24+'5C1AI_Harmony'!I24+'5C1AJ_Athlos'!I24+'5C1AG_Collegiate'!I24+'5C1M_GEOMidCity'!I24+'5C1AK_NxtGen'!I24+'5C1AL_RedRiver'!I24+'5C1AM_Williams'!I24+'5C1AN_StLandry'!I24</f>
        <v>0</v>
      </c>
      <c r="J24" s="226">
        <f>'9_Per Pupil Summary'!J23</f>
        <v>182.80675854207286</v>
      </c>
      <c r="K24" s="227">
        <f>'5C1B_DArbonne'!K24+'5C1A_Madison'!K24+'5C1C_IntlHigh'!K24+'5C3_UnvView'!K24+'5C1F_LCCharter'!K24+'5C1E_LFNO'!K24+'5C1D_NOMMA'!K24+'5C1AE_NobleMinds'!K24+'5C1J_JCFAEast'!K24+'5C1Q_Advantage'!K24+'5C1AF_JCFA-Laf'!K24+'5C1W_Willow'!K24+'5C1Z_LincolnPrep'!K24+'5C1R_Iberville'!K24+'5C1N_Delta'!K24+'5C1S_LCColPrep'!K24+'5C1T_Northeast'!K24+'5C1U_AcadianaRen'!K24+'5C1I_LAKey'!K24+'5C1V_LafRen'!K24+'5C1O_Impact'!K24+'5C2_LAVCA'!K24+'5C1H_Southwest'!K24+'5C1G_JSClark'!K24+'5C1Y_GEOPrep'!K24+'5C1AI_Harmony'!K24+'5C1AJ_Athlos'!K24+'5C1AG_Collegiate'!K24+'5C1M_GEOMidCity'!K24+'5C1AK_NxtGen'!K24+'5C1AL_RedRiver'!K24+'5C1AM_Williams'!K24+'5C1AN_StLandry'!K24</f>
        <v>0</v>
      </c>
      <c r="L24" s="228">
        <f>'5C1B_DArbonne'!L24+'5C1A_Madison'!L24+'5C1C_IntlHigh'!L24+'5C3_UnvView'!L24+'5C1F_LCCharter'!L24+'5C1E_LFNO'!L24+'5C1D_NOMMA'!L24+'5C1AE_NobleMinds'!L24+'5C1J_JCFAEast'!L24+'5C1Q_Advantage'!L24+'5C1AF_JCFA-Laf'!L24+'5C1W_Willow'!L24+'5C1Z_LincolnPrep'!L24+'5C1R_Iberville'!L24+'5C1N_Delta'!L24+'5C1S_LCColPrep'!L24+'5C1T_Northeast'!L24+'5C1U_AcadianaRen'!L24+'5C1I_LAKey'!L24+'5C1V_LafRen'!L24+'5C1O_Impact'!L24+'5C2_LAVCA'!L24+'5C1H_Southwest'!L24+'5C1G_JSClark'!L24+'5C1Y_GEOPrep'!L24+'5C1AI_Harmony'!L24+'5C1AJ_Athlos'!L24+'5C1AG_Collegiate'!L24+'5C1M_GEOMidCity'!L24+'5C1AK_NxtGen'!L24+'5C1AL_RedRiver'!L24+'5C1AM_Williams'!L24+'5C1AN_StLandry'!L24</f>
        <v>0</v>
      </c>
      <c r="M24" s="226">
        <f>'9_Per Pupil Summary'!K23</f>
        <v>4570.1689635518214</v>
      </c>
      <c r="N24" s="227">
        <f>'5C1B_DArbonne'!N24+'5C1A_Madison'!N24+'5C1C_IntlHigh'!N24+'5C3_UnvView'!N24+'5C1F_LCCharter'!N24+'5C1E_LFNO'!N24+'5C1D_NOMMA'!N24+'5C1AE_NobleMinds'!N24+'5C1J_JCFAEast'!N24+'5C1Q_Advantage'!N24+'5C1AF_JCFA-Laf'!N24+'5C1W_Willow'!N24+'5C1Z_LincolnPrep'!N24+'5C1R_Iberville'!N24+'5C1N_Delta'!N24+'5C1S_LCColPrep'!N24+'5C1T_Northeast'!N24+'5C1U_AcadianaRen'!N24+'5C1I_LAKey'!N24+'5C1V_LafRen'!N24+'5C1O_Impact'!N24+'5C2_LAVCA'!N24+'5C1H_Southwest'!N24+'5C1G_JSClark'!N24+'5C1Y_GEOPrep'!N24+'5C1AI_Harmony'!N24+'5C1AJ_Athlos'!N24+'5C1AG_Collegiate'!N24+'5C1M_GEOMidCity'!N24+'5C1AK_NxtGen'!N24+'5C1AL_RedRiver'!N24+'5C1AM_Williams'!N24+'5C1AN_StLandry'!N24</f>
        <v>0</v>
      </c>
      <c r="O24" s="228">
        <f>'5C1B_DArbonne'!O24+'5C1A_Madison'!O24+'5C1C_IntlHigh'!O24+'5C3_UnvView'!O24+'5C1F_LCCharter'!O24+'5C1E_LFNO'!O24+'5C1D_NOMMA'!O24+'5C1AE_NobleMinds'!O24+'5C1J_JCFAEast'!O24+'5C1Q_Advantage'!O24+'5C1AF_JCFA-Laf'!O24+'5C1W_Willow'!O24+'5C1Z_LincolnPrep'!O24+'5C1R_Iberville'!O24+'5C1N_Delta'!O24+'5C1S_LCColPrep'!O24+'5C1T_Northeast'!O24+'5C1U_AcadianaRen'!O24+'5C1I_LAKey'!O24+'5C1V_LafRen'!O24+'5C1O_Impact'!O24+'5C2_LAVCA'!O24+'5C1H_Southwest'!O24+'5C1G_JSClark'!O24+'5C1Y_GEOPrep'!O24+'5C1AI_Harmony'!O24+'5C1AJ_Athlos'!O24+'5C1AG_Collegiate'!O24+'5C1M_GEOMidCity'!O24+'5C1AK_NxtGen'!O24+'5C1AL_RedRiver'!O24+'5C1AM_Williams'!O24+'5C1AN_StLandry'!O24</f>
        <v>0</v>
      </c>
      <c r="P24" s="226">
        <f>'9_Per Pupil Summary'!L23</f>
        <v>0</v>
      </c>
      <c r="Q24" s="227">
        <f>'5C1B_DArbonne'!Q24+'5C1A_Madison'!Q24+'5C1C_IntlHigh'!Q24+'5C3_UnvView'!Q24+'5C1F_LCCharter'!Q24+'5C1E_LFNO'!Q24+'5C1D_NOMMA'!Q24+'5C1AE_NobleMinds'!Q24+'5C1J_JCFAEast'!Q24+'5C1Q_Advantage'!Q24+'5C1AF_JCFA-Laf'!Q24+'5C1W_Willow'!Q24+'5C1Z_LincolnPrep'!Q24+'5C1R_Iberville'!Q24+'5C1N_Delta'!Q24+'5C1S_LCColPrep'!Q24+'5C1T_Northeast'!Q24+'5C1U_AcadianaRen'!Q24+'5C1I_LAKey'!Q24+'5C1V_LafRen'!Q24+'5C1O_Impact'!Q24+'5C2_LAVCA'!Q24+'5C1H_Southwest'!Q24+'5C1G_JSClark'!Q24+'5C1Y_GEOPrep'!Q24+'5C1AI_Harmony'!Q24+'5C1AJ_Athlos'!Q24+'5C1AG_Collegiate'!Q24+'5C1M_GEOMidCity'!Q24+'5C1AK_NxtGen'!Q24+'5C1AL_RedRiver'!Q24+'5C1AM_Williams'!Q24+'5C1AN_StLandry'!Q24</f>
        <v>0</v>
      </c>
      <c r="R24" s="229">
        <f>'5C1B_DArbonne'!R24+'5C1A_Madison'!R24+'5C1C_IntlHigh'!R24+'5C3_UnvView'!R24+'5C1F_LCCharter'!R24+'5C1E_LFNO'!R24+'5C1D_NOMMA'!R24+'5C1AE_NobleMinds'!R24+'5C1J_JCFAEast'!R24+'5C1Q_Advantage'!R24+'5C1AF_JCFA-Laf'!R24+'5C1W_Willow'!R24+'5C1Z_LincolnPrep'!R24+'5C1R_Iberville'!R24+'5C1N_Delta'!R24+'5C1S_LCColPrep'!R24+'5C1T_Northeast'!R24+'5C1U_AcadianaRen'!R24+'5C1I_LAKey'!R24+'5C1V_LafRen'!R24+'5C1O_Impact'!R24+'5C2_LAVCA'!R24+'5C1H_Southwest'!R24+'5C1G_JSClark'!R24+'5C1Y_GEOPrep'!R24+'5C1AI_Harmony'!R24+'5C1AJ_Athlos'!R24+'5C1AG_Collegiate'!R24+'5C1M_GEOMidCity'!R24+'5C1AK_NxtGen'!R24+'5C1AL_RedRiver'!R24+'5C1AM_Williams'!R24+'5C1AN_StLandry'!R24</f>
        <v>10839</v>
      </c>
      <c r="S24" s="889">
        <f>'5C3_UnvView'!S24+'5C2_LAVCA'!S24</f>
        <v>1204</v>
      </c>
      <c r="T24" s="226">
        <f>'5C1B_DArbonne'!S24+'5C1A_Madison'!S24+'5C1C_IntlHigh'!S24+'5C3_UnvView'!T24+'5C1F_LCCharter'!S24+'5C1E_LFNO'!S24+'5C1D_NOMMA'!S24+'5C1AE_NobleMinds'!S24+'5C1J_JCFAEast'!S24+'5C1Q_Advantage'!S24+'5C1AF_JCFA-Laf'!S24+'5C1W_Willow'!S24+'5C1Z_LincolnPrep'!S24+'5C1R_Iberville'!S24+'5C1N_Delta'!S24+'5C1S_LCColPrep'!S24+'5C1T_Northeast'!S24+'5C1U_AcadianaRen'!S24+'5C1I_LAKey'!S24+'5C1V_LafRen'!S24+'5C1O_Impact'!S24+'5C2_LAVCA'!T24+'5C1H_Southwest'!S24+'5C1G_JSClark'!S24+'5C1Y_GEOPrep'!S24+'5C1AI_Harmony'!S24+'5C1AJ_Athlos'!S24+'5C1AG_Collegiate'!S24+'5C1M_GEOMidCity'!S24+'5C1AK_NxtGen'!S24+'5C1AL_RedRiver'!S24+'5C1AM_Williams'!S24+'5C1AN_StLandry'!S24</f>
        <v>0</v>
      </c>
      <c r="U24" s="226">
        <f>'5C1B_DArbonne'!T24+'5C1A_Madison'!T24+'5C1C_IntlHigh'!T24+'5C3_UnvView'!U24+'5C1F_LCCharter'!T24+'5C1E_LFNO'!T24+'5C1D_NOMMA'!T24+'5C1AE_NobleMinds'!T24+'5C1J_JCFAEast'!T24+'5C1Q_Advantage'!T24+'5C1AF_JCFA-Laf'!T24+'5C1W_Willow'!T24+'5C1Z_LincolnPrep'!T24+'5C1R_Iberville'!T24+'5C1N_Delta'!T24+'5C1S_LCColPrep'!T24+'5C1T_Northeast'!T24+'5C1U_AcadianaRen'!T24+'5C1I_LAKey'!T24+'5C1V_LafRen'!T24+'5C1O_Impact'!T24+'5C2_LAVCA'!U24+'5C1H_Southwest'!T24+'5C1G_JSClark'!T24+'5C1Y_GEOPrep'!T24+'5C1AI_Harmony'!T24+'5C1AJ_Athlos'!T24+'5C1AG_Collegiate'!T24+'5C1M_GEOMidCity'!T24+'5C1AK_NxtGen'!T24+'5C1AL_RedRiver'!T24+'5C1AM_Williams'!T24+'5C1AN_StLandry'!T24</f>
        <v>0</v>
      </c>
      <c r="V24" s="230">
        <f>'5C1B_DArbonne'!U24+'5C1A_Madison'!U24+'5C1C_IntlHigh'!U24+'5C3_UnvView'!V24+'5C1F_LCCharter'!U24+'5C1E_LFNO'!U24+'5C1D_NOMMA'!U24+'5C1AE_NobleMinds'!U24+'5C1J_JCFAEast'!U24+'5C1Q_Advantage'!U24+'5C1AF_JCFA-Laf'!U24+'5C1W_Willow'!U24+'5C1Z_LincolnPrep'!U24+'5C1R_Iberville'!U24+'5C1N_Delta'!U24+'5C1S_LCColPrep'!U24+'5C1T_Northeast'!U24+'5C1U_AcadianaRen'!U24+'5C1I_LAKey'!U24+'5C1V_LafRen'!U24+'5C1O_Impact'!U24+'5C2_LAVCA'!V24+'5C1H_Southwest'!U24+'5C1G_JSClark'!U24+'5C1Y_GEOPrep'!U24+'5C1AI_Harmony'!U24+'5C1AJ_Athlos'!U24+'5C1AG_Collegiate'!U24+'5C1M_GEOMidCity'!U24+'5C1AK_NxtGen'!U24+'5C1AL_RedRiver'!U24+'5C1AM_Williams'!U24+'5C1AN_StLandry'!U24</f>
        <v>0</v>
      </c>
      <c r="W24" s="229">
        <f>'5C1B_DArbonne'!V24+'5C1A_Madison'!V24+'5C1C_IntlHigh'!V24+'5C3_UnvView'!W24+'5C1F_LCCharter'!V24+'5C1E_LFNO'!V24+'5C1D_NOMMA'!V24+'5C1AE_NobleMinds'!V24+'5C1J_JCFAEast'!V24+'5C1Q_Advantage'!V24+'5C1AF_JCFA-Laf'!V24+'5C1W_Willow'!V24+'5C1Z_LincolnPrep'!V24+'5C1R_Iberville'!V24+'5C1N_Delta'!V24+'5C1S_LCColPrep'!V24+'5C1T_Northeast'!V24+'5C1U_AcadianaRen'!V24+'5C1I_LAKey'!V24+'5C1V_LafRen'!V24+'5C1O_Impact'!V24+'5C2_LAVCA'!W24+'5C1H_Southwest'!V24+'5C1G_JSClark'!V24+'5C1Y_GEOPrep'!V24+'5C1AI_Harmony'!V24+'5C1AJ_Athlos'!V24+'5C1AG_Collegiate'!V24+'5C1M_GEOMidCity'!V24+'5C1AK_NxtGen'!V24+'5C1AL_RedRiver'!V24+'5C1AM_Williams'!V24+'5C1AN_StLandry'!V24</f>
        <v>10839</v>
      </c>
      <c r="X24" s="227">
        <f>'5C1B_DArbonne'!W24+'5C1A_Madison'!W24+'5C1C_IntlHigh'!W24+'5C3_UnvView'!X24+'5C1F_LCCharter'!W24+'5C1E_LFNO'!W24+'5C1D_NOMMA'!W24+'5C1AE_NobleMinds'!W24+'5C1J_JCFAEast'!W24+'5C1Q_Advantage'!W24+'5C1AF_JCFA-Laf'!W24+'5C1W_Willow'!W24+'5C1Z_LincolnPrep'!W24+'5C1R_Iberville'!W24+'5C1N_Delta'!W24+'5C1S_LCColPrep'!W24+'5C1T_Northeast'!W24+'5C1U_AcadianaRen'!W24+'5C1I_LAKey'!W24+'5C1V_LafRen'!W24+'5C1O_Impact'!W24+'5C2_LAVCA'!X24+'5C1H_Southwest'!W24+'5C1G_JSClark'!W24+'5C1Y_GEOPrep'!W24+'5C1AI_Harmony'!W24+'5C1AJ_Athlos'!W24+'5C1AG_Collegiate'!W24+'5C1M_GEOMidCity'!W24+'5C1AK_NxtGen'!W24+'5C1AL_RedRiver'!W24+'5C1AM_Williams'!W24+'5C1AN_StLandry'!W24</f>
        <v>-27</v>
      </c>
      <c r="Y24" s="229">
        <f>'5C1B_DArbonne'!X24+'5C1A_Madison'!X24+'5C1C_IntlHigh'!X24+'5C3_UnvView'!Y24+'5C1F_LCCharter'!X24+'5C1E_LFNO'!X24+'5C1D_NOMMA'!X24+'5C1AE_NobleMinds'!X24+'5C1J_JCFAEast'!X24+'5C1Q_Advantage'!X24+'5C1AF_JCFA-Laf'!X24+'5C1W_Willow'!X24+'5C1Z_LincolnPrep'!X24+'5C1R_Iberville'!X24+'5C1N_Delta'!X24+'5C1S_LCColPrep'!X24+'5C1T_Northeast'!X24+'5C1U_AcadianaRen'!X24+'5C1I_LAKey'!X24+'5C1V_LafRen'!X24+'5C1O_Impact'!X24+'5C2_LAVCA'!Y24+'5C1H_Southwest'!X24+'5C1G_JSClark'!X24+'5C1Y_GEOPrep'!X24+'5C1AI_Harmony'!X24+'5C1AJ_Athlos'!X24+'5C1AG_Collegiate'!X24+'5C1M_GEOMidCity'!X24+'5C1AK_NxtGen'!X24+'5C1AL_RedRiver'!X24+'5C1AM_Williams'!X24+'5C1AN_StLandry'!X24</f>
        <v>10812</v>
      </c>
      <c r="Z24" s="226">
        <f>'5C1B_DArbonne'!Y24+'5C1A_Madison'!Y24+'5C1C_IntlHigh'!Y24+'5C3_UnvView'!Z24+'5C1F_LCCharter'!Y24+'5C1E_LFNO'!Y24+'5C1D_NOMMA'!Y24+'5C1AE_NobleMinds'!Y24+'5C1J_JCFAEast'!Y24+'5C1Q_Advantage'!Y24+'5C1AF_JCFA-Laf'!Y24+'5C1W_Willow'!Y24+'5C1Z_LincolnPrep'!Y24+'5C1R_Iberville'!Y24+'5C1N_Delta'!Y24+'5C1S_LCColPrep'!Y24+'5C1T_Northeast'!Y24+'5C1U_AcadianaRen'!Y24+'5C1I_LAKey'!Y24+'5C1V_LafRen'!Y24+'5C1O_Impact'!Y24+'5C2_LAVCA'!Z24+'5C1H_Southwest'!Y24+'5C1G_JSClark'!Y24+'5C1Y_GEOPrep'!Y24+'5C1AI_Harmony'!Y24+'5C1AJ_Athlos'!Y24+'5C1AG_Collegiate'!Y24+'5C1M_GEOMidCity'!Y24+'5C1AK_NxtGen'!Y24+'5C1AL_RedRiver'!Y24+'5C1AM_Williams'!Y24+'5C1AN_StLandry'!Y24</f>
        <v>0</v>
      </c>
      <c r="AA24" s="229">
        <f>'5C1B_DArbonne'!Z24+'5C1A_Madison'!Z24+'5C1C_IntlHigh'!Z24+'5C3_UnvView'!AA24+'5C1F_LCCharter'!Z24+'5C1E_LFNO'!Z24+'5C1D_NOMMA'!Z24+'5C1AE_NobleMinds'!Z24+'5C1J_JCFAEast'!Z24+'5C1Q_Advantage'!Z24+'5C1AF_JCFA-Laf'!Z24+'5C1W_Willow'!Z24+'5C1Z_LincolnPrep'!Z24+'5C1R_Iberville'!Z24+'5C1N_Delta'!Z24+'5C1S_LCColPrep'!Z24+'5C1T_Northeast'!Z24+'5C1U_AcadianaRen'!Z24+'5C1I_LAKey'!Z24+'5C1V_LafRen'!Z24+'5C1O_Impact'!Z24+'5C2_LAVCA'!AA24+'5C1H_Southwest'!Z24+'5C1G_JSClark'!Z24+'5C1Y_GEOPrep'!Z24+'5C1AI_Harmony'!Z24+'5C1AJ_Athlos'!Z24+'5C1AG_Collegiate'!Z24+'5C1M_GEOMidCity'!Z24+'5C1AK_NxtGen'!Z24+'5C1AL_RedRiver'!Z24+'5C1AM_Williams'!Z24+'5C1AN_StLandry'!Z24</f>
        <v>10812</v>
      </c>
      <c r="AB24" s="226">
        <f>'5C1B_DArbonne'!AA24+'5C1A_Madison'!AA24+'5C1C_IntlHigh'!AA24+'5C3_UnvView'!AB24+'5C1F_LCCharter'!AA24+'5C1E_LFNO'!AA24+'5C1D_NOMMA'!AA24+'5C1AE_NobleMinds'!AA24+'5C1J_JCFAEast'!AA24+'5C1Q_Advantage'!AA24+'5C1AF_JCFA-Laf'!AA24+'5C1W_Willow'!AA24+'5C1Z_LincolnPrep'!AA24+'5C1R_Iberville'!AA24+'5C1N_Delta'!AA24+'5C1S_LCColPrep'!AA24+'5C1T_Northeast'!AA24+'5C1U_AcadianaRen'!AA24+'5C1I_LAKey'!AA24+'5C1V_LafRen'!AA24+'5C1O_Impact'!AA24+'5C2_LAVCA'!AB24+'5C1H_Southwest'!AA24+'5C1G_JSClark'!AA24+'5C1Y_GEOPrep'!AA24+'5C1AI_Harmony'!AA24+'5C1AJ_Athlos'!AA24+'5C1AG_Collegiate'!AA24+'5C1M_GEOMidCity'!AA24+'5C1AK_NxtGen'!AA24+'5C1AL_RedRiver'!AA24+'5C1AM_Williams'!AA24+'5C1AN_StLandry'!AA24</f>
        <v>0</v>
      </c>
      <c r="AC24" s="226">
        <f>'5C1B_DArbonne'!AB24+'5C1A_Madison'!AB24+'5C1C_IntlHigh'!AB24+'5C3_UnvView'!AC24+'5C1F_LCCharter'!AB24+'5C1E_LFNO'!AB24+'5C1D_NOMMA'!AB24+'5C1AE_NobleMinds'!AB24+'5C1J_JCFAEast'!AB24+'5C1Q_Advantage'!AB24+'5C1AF_JCFA-Laf'!AB24+'5C1W_Willow'!AB24+'5C1Z_LincolnPrep'!AB24+'5C1R_Iberville'!AB24+'5C1N_Delta'!AB24+'5C1S_LCColPrep'!AB24+'5C1T_Northeast'!AB24+'5C1U_AcadianaRen'!AB24+'5C1I_LAKey'!AB24+'5C1V_LafRen'!AB24+'5C1O_Impact'!AB24+'5C2_LAVCA'!AC24+'5C1H_Southwest'!AB24+'5C1G_JSClark'!AB24+'5C1Y_GEOPrep'!AB24+'5C1AI_Harmony'!AB24+'5C1AJ_Athlos'!AB24+'5C1AG_Collegiate'!AB24+'5C1M_GEOMidCity'!AB24+'5C1AK_NxtGen'!AB24+'5C1AL_RedRiver'!AB24+'5C1AM_Williams'!AB24+'5C1AN_StLandry'!AB24</f>
        <v>10812</v>
      </c>
      <c r="AD24" s="229">
        <f>'5C1B_DArbonne'!AC24+'5C1A_Madison'!AC24+'5C1C_IntlHigh'!AC24+'5C3_UnvView'!AD24+'5C1F_LCCharter'!AC24+'5C1E_LFNO'!AC24+'5C1D_NOMMA'!AC24+'5C1AE_NobleMinds'!AC24+'5C1J_JCFAEast'!AC24+'5C1Q_Advantage'!AC24+'5C1AF_JCFA-Laf'!AC24+'5C1W_Willow'!AC24+'5C1Z_LincolnPrep'!AC24+'5C1R_Iberville'!AC24+'5C1N_Delta'!AC24+'5C1S_LCColPrep'!AC24+'5C1T_Northeast'!AC24+'5C1U_AcadianaRen'!AC24+'5C1I_LAKey'!AC24+'5C1V_LafRen'!AC24+'5C1O_Impact'!AC24+'5C2_LAVCA'!AD24+'5C1H_Southwest'!AC24+'5C1G_JSClark'!AC24+'5C1Y_GEOPrep'!AC24+'5C1AI_Harmony'!AC24+'5C1AJ_Athlos'!AC24+'5C1AG_Collegiate'!AC24+'5C1M_GEOMidCity'!AC24+'5C1AK_NxtGen'!AC24+'5C1AL_RedRiver'!AC24+'5C1AM_Williams'!AC24+'5C1AN_StLandry'!AC24</f>
        <v>901</v>
      </c>
      <c r="AE24" s="232">
        <f>'5C1B_DArbonne'!AD24+'5C1A_Madison'!AD24+'5C1C_IntlHigh'!AD24+'5C3_UnvView'!AE24+'5C1F_LCCharter'!AD24+'5C1E_LFNO'!AD24+'5C1D_NOMMA'!AD24+'5C1AE_NobleMinds'!AD24+'5C1J_JCFAEast'!AD24+'5C1Q_Advantage'!AD24+'5C1AF_JCFA-Laf'!AD24+'5C1W_Willow'!AD24+'5C1Z_LincolnPrep'!AD24+'5C1R_Iberville'!AD24+'5C1N_Delta'!AD24+'5C1S_LCColPrep'!AD24+'5C1T_Northeast'!AD24+'5C1U_AcadianaRen'!AD24+'5C1I_LAKey'!AD24+'5C1V_LafRen'!AD24+'5C1O_Impact'!AD24+'5C2_LAVCA'!AE24+'5C1H_Southwest'!AD24+'5C1G_JSClark'!AD24+'5C1Y_GEOPrep'!AD24+'5C1AI_Harmony'!AD24+'5C1AJ_Athlos'!AD24+'5C1AG_Collegiate'!AD24+'5C1M_GEOMidCity'!AD24+'5C1AK_NxtGen'!AD24+'5C1AL_RedRiver'!AD24+'5C1AM_Williams'!AD24+'5C1AN_StLandry'!AD24</f>
        <v>10812</v>
      </c>
      <c r="AF24" s="233">
        <f>'9_Per Pupil Summary'!N23</f>
        <v>3925</v>
      </c>
      <c r="AG24" s="234">
        <f>'5C1B_DArbonne'!AF24+'5C1A_Madison'!AF24+'5C1C_IntlHigh'!AF24+'5C3_UnvView'!AG24+'5C1F_LCCharter'!AF24+'5C1E_LFNO'!AF24+'5C1D_NOMMA'!AF24+'5C1AE_NobleMinds'!AF24+'5C1J_JCFAEast'!AF24+'5C1Q_Advantage'!AF24+'5C1AF_JCFA-Laf'!AF24+'5C1W_Willow'!AF24+'5C1Z_LincolnPrep'!AF24+'5C1R_Iberville'!AF24+'5C1N_Delta'!AF24+'5C1S_LCColPrep'!AF24+'5C1T_Northeast'!AF24+'5C1U_AcadianaRen'!AF24+'5C1I_LAKey'!AF24+'5C1V_LafRen'!AF24+'5C1O_Impact'!AF24+'5C2_LAVCA'!AG24+'5C1H_Southwest'!AF24+'5C1G_JSClark'!AF24+'5C1Y_GEOPrep'!AF24+'5C1AI_Harmony'!AF24+'5C1AJ_Athlos'!AF24+'5C1AG_Collegiate'!AF24+'5C1M_GEOMidCity'!AF24+'5C1AK_NxtGen'!AF24+'5C1AL_RedRiver'!AF24+'5C1AM_Williams'!AF24+'5C1AN_StLandry'!AF24</f>
        <v>7065</v>
      </c>
      <c r="AH24" s="225">
        <f>'5C1B_DArbonne'!AG24+'5C1A_Madison'!AG24+'5C1C_IntlHigh'!AG24+'5C3_UnvView'!AH24+'5C1F_LCCharter'!AG24+'5C1E_LFNO'!AG24+'5C1D_NOMMA'!AG24+'5C1AE_NobleMinds'!AG24+'5C1J_JCFAEast'!AG24+'5C1Q_Advantage'!AG24+'5C1AF_JCFA-Laf'!AG24+'5C1W_Willow'!AG24+'5C1Z_LincolnPrep'!AG24+'5C1R_Iberville'!AG24+'5C1N_Delta'!AG24+'5C1S_LCColPrep'!AG24+'5C1T_Northeast'!AG24+'5C1U_AcadianaRen'!AG24+'5C1I_LAKey'!AG24+'5C1V_LafRen'!AG24+'5C1O_Impact'!AG24+'5C2_LAVCA'!AH24+'5C1H_Southwest'!AG24+'5C1G_JSClark'!AG24+'5C1Y_GEOPrep'!AG24+'5C1AI_Harmony'!AG24+'5C1AJ_Athlos'!AG24+'5C1AG_Collegiate'!AG24+'5C1M_GEOMidCity'!AG24+'5C1AK_NxtGen'!AG24+'5C1AL_RedRiver'!AG24+'5C1AM_Williams'!AG24+'5C1AN_StLandry'!AG24</f>
        <v>0</v>
      </c>
      <c r="AI24" s="233">
        <f>'5C1B_DArbonne'!AH24+'5C1A_Madison'!AH24+'5C1C_IntlHigh'!AH24+'5C3_UnvView'!AI24+'5C1F_LCCharter'!AH24+'5C1E_LFNO'!AH24+'5C1D_NOMMA'!AH24+'5C1AE_NobleMinds'!AH24+'5C1J_JCFAEast'!AH24+'5C1Q_Advantage'!AH24+'5C1AF_JCFA-Laf'!AH24+'5C1W_Willow'!AH24+'5C1Z_LincolnPrep'!AH24+'5C1R_Iberville'!AH24+'5C1N_Delta'!AH24+'5C1S_LCColPrep'!AH24+'5C1T_Northeast'!AH24+'5C1U_AcadianaRen'!AH24+'5C1I_LAKey'!AH24+'5C1V_LafRen'!AH24+'5C1O_Impact'!AH24+'5C2_LAVCA'!AI24+'5C1H_Southwest'!AH24+'5C1G_JSClark'!AH24+'5C1Y_GEOPrep'!AH24+'5C1AI_Harmony'!AH24+'5C1AJ_Athlos'!AH24+'5C1AG_Collegiate'!AH24+'5C1M_GEOMidCity'!AH24+'5C1AK_NxtGen'!AH24+'5C1AL_RedRiver'!AH24+'5C1AM_Williams'!AH24+'5C1AN_StLandry'!AH24</f>
        <v>0</v>
      </c>
      <c r="AJ24" s="225">
        <f>'5C1B_DArbonne'!AI24+'5C1A_Madison'!AI24+'5C1C_IntlHigh'!AI24+'5C3_UnvView'!AJ24+'5C1F_LCCharter'!AI24+'5C1E_LFNO'!AI24+'5C1D_NOMMA'!AI24+'5C1AE_NobleMinds'!AI24+'5C1J_JCFAEast'!AI24+'5C1Q_Advantage'!AI24+'5C1AF_JCFA-Laf'!AI24+'5C1W_Willow'!AI24+'5C1Z_LincolnPrep'!AI24+'5C1R_Iberville'!AI24+'5C1N_Delta'!AI24+'5C1S_LCColPrep'!AI24+'5C1T_Northeast'!AI24+'5C1U_AcadianaRen'!AI24+'5C1I_LAKey'!AI24+'5C1V_LafRen'!AI24+'5C1O_Impact'!AI24+'5C2_LAVCA'!AJ24+'5C1H_Southwest'!AI24+'5C1G_JSClark'!AI24+'5C1Y_GEOPrep'!AI24+'5C1AI_Harmony'!AI24+'5C1AJ_Athlos'!AI24+'5C1AG_Collegiate'!AI24+'5C1M_GEOMidCity'!AI24+'5C1AK_NxtGen'!AI24+'5C1AL_RedRiver'!AI24+'5C1AM_Williams'!AI24+'5C1AN_StLandry'!AI24</f>
        <v>0</v>
      </c>
      <c r="AK24" s="235">
        <f>'5C1B_DArbonne'!AJ24+'5C1A_Madison'!AJ24+'5C1C_IntlHigh'!AJ24+'5C3_UnvView'!AK24+'5C1F_LCCharter'!AJ24+'5C1E_LFNO'!AJ24+'5C1D_NOMMA'!AJ24+'5C1AE_NobleMinds'!AJ24+'5C1J_JCFAEast'!AJ24+'5C1Q_Advantage'!AJ24+'5C1AF_JCFA-Laf'!AJ24+'5C1W_Willow'!AJ24+'5C1Z_LincolnPrep'!AJ24+'5C1R_Iberville'!AJ24+'5C1N_Delta'!AJ24+'5C1S_LCColPrep'!AJ24+'5C1T_Northeast'!AJ24+'5C1U_AcadianaRen'!AJ24+'5C1I_LAKey'!AJ24+'5C1V_LafRen'!AJ24+'5C1O_Impact'!AJ24+'5C2_LAVCA'!AK24+'5C1H_Southwest'!AJ24+'5C1G_JSClark'!AJ24+'5C1Y_GEOPrep'!AJ24+'5C1AI_Harmony'!AJ24+'5C1AJ_Athlos'!AJ24+'5C1AG_Collegiate'!AJ24+'5C1M_GEOMidCity'!AJ24+'5C1AK_NxtGen'!AJ24+'5C1AL_RedRiver'!AJ24+'5C1AM_Williams'!AJ24+'5C1AN_StLandry'!AJ24</f>
        <v>0</v>
      </c>
      <c r="AL24" s="236">
        <f>'5C1B_DArbonne'!AK24+'5C1A_Madison'!AK24+'5C1C_IntlHigh'!AK24+'5C3_UnvView'!AL24+'5C1F_LCCharter'!AK24+'5C1E_LFNO'!AK24+'5C1D_NOMMA'!AK24+'5C1AE_NobleMinds'!AK24+'5C1J_JCFAEast'!AK24+'5C1Q_Advantage'!AK24+'5C1AF_JCFA-Laf'!AK24+'5C1W_Willow'!AK24+'5C1Z_LincolnPrep'!AK24+'5C1R_Iberville'!AK24+'5C1N_Delta'!AK24+'5C1S_LCColPrep'!AK24+'5C1T_Northeast'!AK24+'5C1U_AcadianaRen'!AK24+'5C1I_LAKey'!AK24+'5C1V_LafRen'!AK24+'5C1O_Impact'!AK24+'5C2_LAVCA'!AL24+'5C1H_Southwest'!AK24+'5C1G_JSClark'!AK24+'5C1Y_GEOPrep'!AK24+'5C1AI_Harmony'!AK24+'5C1AJ_Athlos'!AK24+'5C1AG_Collegiate'!AK24+'5C1M_GEOMidCity'!AK24+'5C1AK_NxtGen'!AK24+'5C1AL_RedRiver'!AK24+'5C1AM_Williams'!AK24+'5C1AN_StLandry'!AK24</f>
        <v>0</v>
      </c>
      <c r="AM24" s="234">
        <f>'5C1B_DArbonne'!AL24+'5C1A_Madison'!AL24+'5C1C_IntlHigh'!AL24+'5C3_UnvView'!AM24+'5C1F_LCCharter'!AL24+'5C1E_LFNO'!AL24+'5C1D_NOMMA'!AL24+'5C1AE_NobleMinds'!AL24+'5C1J_JCFAEast'!AL24+'5C1Q_Advantage'!AL24+'5C1AF_JCFA-Laf'!AL24+'5C1W_Willow'!AL24+'5C1Z_LincolnPrep'!AL24+'5C1R_Iberville'!AL24+'5C1N_Delta'!AL24+'5C1S_LCColPrep'!AL24+'5C1T_Northeast'!AL24+'5C1U_AcadianaRen'!AL24+'5C1I_LAKey'!AL24+'5C1V_LafRen'!AL24+'5C1O_Impact'!AL24+'5C2_LAVCA'!AM24+'5C1H_Southwest'!AL24+'5C1G_JSClark'!AL24+'5C1Y_GEOPrep'!AL24+'5C1AI_Harmony'!AL24+'5C1AJ_Athlos'!AL24+'5C1AG_Collegiate'!AL24+'5C1M_GEOMidCity'!AL24+'5C1AK_NxtGen'!AL24+'5C1AL_RedRiver'!AL24+'5C1AM_Williams'!AL24+'5C1AN_StLandry'!AL24</f>
        <v>7065</v>
      </c>
      <c r="AN24" s="237">
        <f>'5C1B_DArbonne'!AM24+'5C1A_Madison'!AM24+'5C1C_IntlHigh'!AM24+'5C3_UnvView'!AN24+'5C1F_LCCharter'!AM24+'5C1E_LFNO'!AM24+'5C1D_NOMMA'!AM24+'5C1AE_NobleMinds'!AM24+'5C1J_JCFAEast'!AM24+'5C1Q_Advantage'!AM24+'5C1AF_JCFA-Laf'!AM24+'5C1W_Willow'!AM24+'5C1Z_LincolnPrep'!AM24+'5C1R_Iberville'!AM24+'5C1N_Delta'!AM24+'5C1S_LCColPrep'!AM24+'5C1T_Northeast'!AM24+'5C1U_AcadianaRen'!AM24+'5C1I_LAKey'!AM24+'5C1V_LafRen'!AM24+'5C1O_Impact'!AM24+'5C2_LAVCA'!AN24+'5C1H_Southwest'!AM24+'5C1G_JSClark'!AM24+'5C1Y_GEOPrep'!AM24+'5C1AI_Harmony'!AM24+'5C1AJ_Athlos'!AM24+'5C1AG_Collegiate'!AM24+'5C1M_GEOMidCity'!AM24+'5C1AK_NxtGen'!AM24+'5C1AL_RedRiver'!AM24+'5C1AM_Williams'!AM24+'5C1AN_StLandry'!AM24</f>
        <v>-18</v>
      </c>
      <c r="AO24" s="234">
        <f>'5C1B_DArbonne'!AN24+'5C1A_Madison'!AN24+'5C1C_IntlHigh'!AN24+'5C3_UnvView'!AO24+'5C1F_LCCharter'!AN24+'5C1E_LFNO'!AN24+'5C1D_NOMMA'!AN24+'5C1AE_NobleMinds'!AN24+'5C1J_JCFAEast'!AN24+'5C1Q_Advantage'!AN24+'5C1AF_JCFA-Laf'!AN24+'5C1W_Willow'!AN24+'5C1Z_LincolnPrep'!AN24+'5C1R_Iberville'!AN24+'5C1N_Delta'!AN24+'5C1S_LCColPrep'!AN24+'5C1T_Northeast'!AN24+'5C1U_AcadianaRen'!AN24+'5C1I_LAKey'!AN24+'5C1V_LafRen'!AN24+'5C1O_Impact'!AN24+'5C2_LAVCA'!AO24+'5C1H_Southwest'!AN24+'5C1G_JSClark'!AN24+'5C1Y_GEOPrep'!AN24+'5C1AI_Harmony'!AN24+'5C1AJ_Athlos'!AN24+'5C1AG_Collegiate'!AN24+'5C1M_GEOMidCity'!AN24+'5C1AK_NxtGen'!AN24+'5C1AL_RedRiver'!AN24+'5C1AM_Williams'!AN24+'5C1AN_StLandry'!AN24</f>
        <v>7047</v>
      </c>
      <c r="AP24" s="235">
        <f>'5C1B_DArbonne'!AO24+'5C1A_Madison'!AO24+'5C1C_IntlHigh'!AO24+'5C3_UnvView'!AP24+'5C1F_LCCharter'!AO24+'5C1E_LFNO'!AO24+'5C1D_NOMMA'!AO24+'5C1AE_NobleMinds'!AO24+'5C1J_JCFAEast'!AO24+'5C1Q_Advantage'!AO24+'5C1AF_JCFA-Laf'!AO24+'5C1W_Willow'!AO24+'5C1Z_LincolnPrep'!AO24+'5C1R_Iberville'!AO24+'5C1N_Delta'!AO24+'5C1S_LCColPrep'!AO24+'5C1T_Northeast'!AO24+'5C1U_AcadianaRen'!AO24+'5C1I_LAKey'!AO24+'5C1V_LafRen'!AO24+'5C1O_Impact'!AO24+'5C2_LAVCA'!AP24+'5C1H_Southwest'!AO24+'5C1G_JSClark'!AO24+'5C1Y_GEOPrep'!AO24+'5C1AI_Harmony'!AO24+'5C1AJ_Athlos'!AO24+'5C1AG_Collegiate'!AO24+'5C1M_GEOMidCity'!AO24+'5C1AK_NxtGen'!AO24+'5C1AL_RedRiver'!AO24+'5C1AM_Williams'!AO24+'5C1AN_StLandry'!AO24</f>
        <v>0</v>
      </c>
      <c r="AQ24" s="234">
        <f>'5C1B_DArbonne'!AP24+'5C1A_Madison'!AP24+'5C1C_IntlHigh'!AP24+'5C3_UnvView'!AQ24+'5C1F_LCCharter'!AP24+'5C1E_LFNO'!AP24+'5C1D_NOMMA'!AP24+'5C1AE_NobleMinds'!AP24+'5C1J_JCFAEast'!AP24+'5C1Q_Advantage'!AP24+'5C1AF_JCFA-Laf'!AP24+'5C1W_Willow'!AP24+'5C1Z_LincolnPrep'!AP24+'5C1R_Iberville'!AP24+'5C1N_Delta'!AP24+'5C1S_LCColPrep'!AP24+'5C1T_Northeast'!AP24+'5C1U_AcadianaRen'!AP24+'5C1I_LAKey'!AP24+'5C1V_LafRen'!AP24+'5C1O_Impact'!AP24+'5C2_LAVCA'!AQ24+'5C1H_Southwest'!AP24+'5C1G_JSClark'!AP24+'5C1Y_GEOPrep'!AP24+'5C1AI_Harmony'!AP24+'5C1AJ_Athlos'!AP24+'5C1AG_Collegiate'!AP24+'5C1M_GEOMidCity'!AP24+'5C1AK_NxtGen'!AP24+'5C1AL_RedRiver'!AP24+'5C1AM_Williams'!AP24+'5C1AN_StLandry'!AP24</f>
        <v>7047</v>
      </c>
      <c r="AR24" s="235">
        <f>'5C1B_DArbonne'!AQ24+'5C1A_Madison'!AQ24+'5C1C_IntlHigh'!AQ24+'5C3_UnvView'!AR24+'5C1F_LCCharter'!AQ24+'5C1E_LFNO'!AQ24+'5C1D_NOMMA'!AQ24+'5C1AE_NobleMinds'!AQ24+'5C1J_JCFAEast'!AQ24+'5C1Q_Advantage'!AQ24+'5C1AF_JCFA-Laf'!AQ24+'5C1W_Willow'!AQ24+'5C1Z_LincolnPrep'!AQ24+'5C1R_Iberville'!AQ24+'5C1N_Delta'!AQ24+'5C1S_LCColPrep'!AQ24+'5C1T_Northeast'!AQ24+'5C1U_AcadianaRen'!AQ24+'5C1I_LAKey'!AQ24+'5C1V_LafRen'!AQ24+'5C1O_Impact'!AQ24+'5C2_LAVCA'!AR24+'5C1H_Southwest'!AQ24+'5C1G_JSClark'!AQ24+'5C1Y_GEOPrep'!AQ24+'5C1AI_Harmony'!AQ24+'5C1AJ_Athlos'!AQ24+'5C1AG_Collegiate'!AQ24+'5C1M_GEOMidCity'!AQ24+'5C1AK_NxtGen'!AQ24+'5C1AL_RedRiver'!AQ24+'5C1AM_Williams'!AQ24+'5C1AN_StLandry'!AQ24</f>
        <v>0</v>
      </c>
      <c r="AS24" s="235">
        <f>'5C1B_DArbonne'!AR24+'5C1A_Madison'!AR24+'5C1C_IntlHigh'!AR24+'5C3_UnvView'!AS24+'5C1F_LCCharter'!AR24+'5C1E_LFNO'!AR24+'5C1D_NOMMA'!AR24+'5C1AE_NobleMinds'!AR24+'5C1J_JCFAEast'!AR24+'5C1Q_Advantage'!AR24+'5C1AF_JCFA-Laf'!AR24+'5C1W_Willow'!AR24+'5C1Z_LincolnPrep'!AR24+'5C1R_Iberville'!AR24+'5C1N_Delta'!AR24+'5C1S_LCColPrep'!AR24+'5C1T_Northeast'!AR24+'5C1U_AcadianaRen'!AR24+'5C1I_LAKey'!AR24+'5C1V_LafRen'!AR24+'5C1O_Impact'!AR24+'5C2_LAVCA'!AS24+'5C1H_Southwest'!AR24+'5C1G_JSClark'!AR24+'5C1Y_GEOPrep'!AR24+'5C1AI_Harmony'!AR24+'5C1AJ_Athlos'!AR24+'5C1AG_Collegiate'!AR24+'5C1M_GEOMidCity'!AR24+'5C1AK_NxtGen'!AR24+'5C1AL_RedRiver'!AR24+'5C1AM_Williams'!AR24+'5C1AN_StLandry'!AR24</f>
        <v>7047</v>
      </c>
      <c r="AT24" s="234">
        <f>'5C1B_DArbonne'!AS24+'5C1A_Madison'!AS24+'5C1C_IntlHigh'!AS24+'5C3_UnvView'!AT24+'5C1F_LCCharter'!AS24+'5C1E_LFNO'!AS24+'5C1D_NOMMA'!AS24+'5C1AE_NobleMinds'!AS24+'5C1J_JCFAEast'!AS24+'5C1Q_Advantage'!AS24+'5C1AF_JCFA-Laf'!AS24+'5C1W_Willow'!AS24+'5C1Z_LincolnPrep'!AS24+'5C1R_Iberville'!AS24+'5C1N_Delta'!AS24+'5C1S_LCColPrep'!AS24+'5C1T_Northeast'!AS24+'5C1U_AcadianaRen'!AS24+'5C1I_LAKey'!AS24+'5C1V_LafRen'!AS24+'5C1O_Impact'!AS24+'5C2_LAVCA'!AT24+'5C1H_Southwest'!AS24+'5C1G_JSClark'!AS24+'5C1Y_GEOPrep'!AS24+'5C1AI_Harmony'!AS24+'5C1AJ_Athlos'!AS24+'5C1AG_Collegiate'!AS24+'5C1M_GEOMidCity'!AS24+'5C1AK_NxtGen'!AS24+'5C1AL_RedRiver'!AS24+'5C1AM_Williams'!AS24+'5C1AN_StLandry'!AS24</f>
        <v>587</v>
      </c>
      <c r="AU24" s="806">
        <f t="shared" si="2"/>
        <v>17859</v>
      </c>
      <c r="AV24" s="807">
        <f t="shared" si="3"/>
        <v>1488</v>
      </c>
      <c r="AW24" s="227">
        <f>'5C1B_DArbonne'!AV24+'5C1A_Madison'!AV24+'5C1C_IntlHigh'!AV24+'5C3_UnvView'!AW24+'5C1F_LCCharter'!AV24+'5C1E_LFNO'!AV24+'5C1D_NOMMA'!AV24+'5C1AE_NobleMinds'!AV24+'5C1J_JCFAEast'!AV24+'5C1Q_Advantage'!AV24+'5C1AF_JCFA-Laf'!AV24+'5C1W_Willow'!AV24+'5C1Z_LincolnPrep'!AV24+'5C1R_Iberville'!AV24+'5C1N_Delta'!AV24+'5C1S_LCColPrep'!AV24+'5C1T_Northeast'!AV24+'5C1U_AcadianaRen'!AV24+'5C1I_LAKey'!AV24+'5C1V_LafRen'!AV24+'5C1O_Impact'!AV24+'5C2_LAVCA'!AW24+'5C1H_Southwest'!AV24+'5C1G_JSClark'!AV24+'5C1Y_GEOPrep'!AV24+'5C1AI_Harmony'!AV24+'5C1AJ_Athlos'!AV24+'5C1AG_Collegiate'!AV24+'5C1M_GEOMidCity'!AV24+'5C1AK_NxtGen'!AV24+'5C1AL_RedRiver'!AV24+'5C1AM_Williams'!AV24+'5C1AN_StLandry'!AV24</f>
        <v>18</v>
      </c>
      <c r="AX24" s="227"/>
      <c r="AY24" s="227">
        <f t="shared" si="4"/>
        <v>18</v>
      </c>
    </row>
    <row r="25" spans="1:51" ht="16.149999999999999" customHeight="1" x14ac:dyDescent="0.2">
      <c r="A25" s="424">
        <v>19</v>
      </c>
      <c r="B25" s="224" t="s">
        <v>23</v>
      </c>
      <c r="C25" s="225">
        <f>'5C1B_DArbonne'!C25+'5C1A_Madison'!C25+'5C1C_IntlHigh'!C25+'5C3_UnvView'!C25+'5C1F_LCCharter'!C25+'5C1E_LFNO'!C25+'5C1D_NOMMA'!C25+'5C1AE_NobleMinds'!C25+'5C1J_JCFAEast'!C25+'5C1Q_Advantage'!C25+'5C1AF_JCFA-Laf'!C25+'5C1W_Willow'!C25+'5C1Z_LincolnPrep'!C25+'5C1R_Iberville'!C25+'5C1N_Delta'!C25+'5C1S_LCColPrep'!C25+'5C1T_Northeast'!C25+'5C1U_AcadianaRen'!C25+'5C1I_LAKey'!C25+'5C1V_LafRen'!C25+'5C1O_Impact'!C25+'5C2_LAVCA'!C25+'5C1H_Southwest'!C25+'5C1G_JSClark'!C25+'5C1Y_GEOPrep'!C25+'5C1AI_Harmony'!C25+'5C1AJ_Athlos'!C25+'5C1AG_Collegiate'!C25+'5C1M_GEOMidCity'!C25+'5C1AK_NxtGen'!C25+'5C1AL_RedRiver'!C25+'5C1AM_Williams'!C25+'5C1AN_StLandry'!C25</f>
        <v>40</v>
      </c>
      <c r="D25" s="226">
        <f>'9_Per Pupil Summary'!H24</f>
        <v>4372.0665874478336</v>
      </c>
      <c r="E25" s="227">
        <f>'5C1B_DArbonne'!E25+'5C1A_Madison'!E25+'5C1C_IntlHigh'!E25+'5C3_UnvView'!E25+'5C1F_LCCharter'!E25+'5C1E_LFNO'!E25+'5C1D_NOMMA'!E25+'5C1AE_NobleMinds'!E25+'5C1J_JCFAEast'!E25+'5C1Q_Advantage'!E25+'5C1AF_JCFA-Laf'!E25+'5C1W_Willow'!E25+'5C1Z_LincolnPrep'!E25+'5C1R_Iberville'!E25+'5C1N_Delta'!E25+'5C1S_LCColPrep'!E25+'5C1T_Northeast'!E25+'5C1U_AcadianaRen'!E25+'5C1I_LAKey'!E25+'5C1V_LafRen'!E25+'5C1O_Impact'!E25+'5C2_LAVCA'!E25+'5C1H_Southwest'!E25+'5C1G_JSClark'!E25+'5C1Y_GEOPrep'!E25+'5C1AI_Harmony'!E25+'5C1AJ_Athlos'!E25+'5C1AG_Collegiate'!E25+'5C1M_GEOMidCity'!E25+'5C1AK_NxtGen'!E25+'5C1AL_RedRiver'!E25+'5C1AM_Williams'!E25+'5C1AN_StLandry'!E25</f>
        <v>157394.39714812202</v>
      </c>
      <c r="F25" s="228">
        <f>'5C1B_DArbonne'!F25+'5C1A_Madison'!F25+'5C1C_IntlHigh'!F25+'5C3_UnvView'!F25+'5C1F_LCCharter'!F25+'5C1E_LFNO'!F25+'5C1D_NOMMA'!F25+'5C1AE_NobleMinds'!F25+'5C1J_JCFAEast'!F25+'5C1Q_Advantage'!F25+'5C1AF_JCFA-Laf'!F25+'5C1W_Willow'!F25+'5C1Z_LincolnPrep'!F25+'5C1R_Iberville'!F25+'5C1N_Delta'!F25+'5C1S_LCColPrep'!F25+'5C1T_Northeast'!F25+'5C1U_AcadianaRen'!F25+'5C1I_LAKey'!F25+'5C1V_LafRen'!F25+'5C1O_Impact'!F25+'5C2_LAVCA'!F25+'5C1H_Southwest'!F25+'5C1G_JSClark'!F25+'5C1Y_GEOPrep'!F25+'5C1AI_Harmony'!F25+'5C1AJ_Athlos'!F25+'5C1AG_Collegiate'!F25+'5C1M_GEOMidCity'!F25+'5C1AK_NxtGen'!F25+'5C1AL_RedRiver'!F25+'5C1AM_Williams'!F25+'5C1AN_StLandry'!F25</f>
        <v>36</v>
      </c>
      <c r="G25" s="226">
        <f>'9_Per Pupil Summary'!I24</f>
        <v>554.17122570911147</v>
      </c>
      <c r="H25" s="227">
        <f>'5C1B_DArbonne'!H25+'5C1A_Madison'!H25+'5C1C_IntlHigh'!H25+'5C3_UnvView'!H25+'5C1F_LCCharter'!H25+'5C1E_LFNO'!H25+'5C1D_NOMMA'!H25+'5C1AE_NobleMinds'!H25+'5C1J_JCFAEast'!H25+'5C1Q_Advantage'!H25+'5C1AF_JCFA-Laf'!H25+'5C1W_Willow'!H25+'5C1Z_LincolnPrep'!H25+'5C1R_Iberville'!H25+'5C1N_Delta'!H25+'5C1S_LCColPrep'!H25+'5C1T_Northeast'!H25+'5C1U_AcadianaRen'!H25+'5C1I_LAKey'!H25+'5C1V_LafRen'!H25+'5C1O_Impact'!H25+'5C2_LAVCA'!H25+'5C1H_Southwest'!H25+'5C1G_JSClark'!H25+'5C1Y_GEOPrep'!H25+'5C1AI_Harmony'!H25+'5C1AJ_Athlos'!H25+'5C1AG_Collegiate'!H25+'5C1M_GEOMidCity'!H25+'5C1AK_NxtGen'!H25+'5C1AL_RedRiver'!H25+'5C1AM_Williams'!H25+'5C1AN_StLandry'!H25</f>
        <v>17955.147712975209</v>
      </c>
      <c r="I25" s="228">
        <f>'5C1B_DArbonne'!I25+'5C1A_Madison'!I25+'5C1C_IntlHigh'!I25+'5C3_UnvView'!I25+'5C1F_LCCharter'!I25+'5C1E_LFNO'!I25+'5C1D_NOMMA'!I25+'5C1AE_NobleMinds'!I25+'5C1J_JCFAEast'!I25+'5C1Q_Advantage'!I25+'5C1AF_JCFA-Laf'!I25+'5C1W_Willow'!I25+'5C1Z_LincolnPrep'!I25+'5C1R_Iberville'!I25+'5C1N_Delta'!I25+'5C1S_LCColPrep'!I25+'5C1T_Northeast'!I25+'5C1U_AcadianaRen'!I25+'5C1I_LAKey'!I25+'5C1V_LafRen'!I25+'5C1O_Impact'!I25+'5C2_LAVCA'!I25+'5C1H_Southwest'!I25+'5C1G_JSClark'!I25+'5C1Y_GEOPrep'!I25+'5C1AI_Harmony'!I25+'5C1AJ_Athlos'!I25+'5C1AG_Collegiate'!I25+'5C1M_GEOMidCity'!I25+'5C1AK_NxtGen'!I25+'5C1AL_RedRiver'!I25+'5C1AM_Williams'!I25+'5C1AN_StLandry'!I25</f>
        <v>21</v>
      </c>
      <c r="J25" s="226">
        <f>'9_Per Pupil Summary'!J24</f>
        <v>151.13760701157588</v>
      </c>
      <c r="K25" s="227">
        <f>'5C1B_DArbonne'!K25+'5C1A_Madison'!K25+'5C1C_IntlHigh'!K25+'5C3_UnvView'!K25+'5C1F_LCCharter'!K25+'5C1E_LFNO'!K25+'5C1D_NOMMA'!K25+'5C1AE_NobleMinds'!K25+'5C1J_JCFAEast'!K25+'5C1Q_Advantage'!K25+'5C1AF_JCFA-Laf'!K25+'5C1W_Willow'!K25+'5C1Z_LincolnPrep'!K25+'5C1R_Iberville'!K25+'5C1N_Delta'!K25+'5C1S_LCColPrep'!K25+'5C1T_Northeast'!K25+'5C1U_AcadianaRen'!K25+'5C1I_LAKey'!K25+'5C1V_LafRen'!K25+'5C1O_Impact'!K25+'5C2_LAVCA'!K25+'5C1H_Southwest'!K25+'5C1G_JSClark'!K25+'5C1Y_GEOPrep'!K25+'5C1AI_Harmony'!K25+'5C1AJ_Athlos'!K25+'5C1AG_Collegiate'!K25+'5C1M_GEOMidCity'!K25+'5C1AK_NxtGen'!K25+'5C1AL_RedRiver'!K25+'5C1AM_Williams'!K25+'5C1AN_StLandry'!K25</f>
        <v>2856.5007725187843</v>
      </c>
      <c r="L25" s="228">
        <f>'5C1B_DArbonne'!L25+'5C1A_Madison'!L25+'5C1C_IntlHigh'!L25+'5C3_UnvView'!L25+'5C1F_LCCharter'!L25+'5C1E_LFNO'!L25+'5C1D_NOMMA'!L25+'5C1AE_NobleMinds'!L25+'5C1J_JCFAEast'!L25+'5C1Q_Advantage'!L25+'5C1AF_JCFA-Laf'!L25+'5C1W_Willow'!L25+'5C1Z_LincolnPrep'!L25+'5C1R_Iberville'!L25+'5C1N_Delta'!L25+'5C1S_LCColPrep'!L25+'5C1T_Northeast'!L25+'5C1U_AcadianaRen'!L25+'5C1I_LAKey'!L25+'5C1V_LafRen'!L25+'5C1O_Impact'!L25+'5C2_LAVCA'!L25+'5C1H_Southwest'!L25+'5C1G_JSClark'!L25+'5C1Y_GEOPrep'!L25+'5C1AI_Harmony'!L25+'5C1AJ_Athlos'!L25+'5C1AG_Collegiate'!L25+'5C1M_GEOMidCity'!L25+'5C1AK_NxtGen'!L25+'5C1AL_RedRiver'!L25+'5C1AM_Williams'!L25+'5C1AN_StLandry'!L25</f>
        <v>6</v>
      </c>
      <c r="M25" s="226">
        <f>'9_Per Pupil Summary'!K24</f>
        <v>3778.4401752893968</v>
      </c>
      <c r="N25" s="227">
        <f>'5C1B_DArbonne'!N25+'5C1A_Madison'!N25+'5C1C_IntlHigh'!N25+'5C3_UnvView'!N25+'5C1F_LCCharter'!N25+'5C1E_LFNO'!N25+'5C1D_NOMMA'!N25+'5C1AE_NobleMinds'!N25+'5C1J_JCFAEast'!N25+'5C1Q_Advantage'!N25+'5C1AF_JCFA-Laf'!N25+'5C1W_Willow'!N25+'5C1Z_LincolnPrep'!N25+'5C1R_Iberville'!N25+'5C1N_Delta'!N25+'5C1S_LCColPrep'!N25+'5C1T_Northeast'!N25+'5C1U_AcadianaRen'!N25+'5C1I_LAKey'!N25+'5C1V_LafRen'!N25+'5C1O_Impact'!N25+'5C2_LAVCA'!N25+'5C1H_Southwest'!N25+'5C1G_JSClark'!N25+'5C1Y_GEOPrep'!N25+'5C1AI_Harmony'!N25+'5C1AJ_Athlos'!N25+'5C1AG_Collegiate'!N25+'5C1M_GEOMidCity'!N25+'5C1AK_NxtGen'!N25+'5C1AL_RedRiver'!N25+'5C1AM_Williams'!N25+'5C1AN_StLandry'!N25</f>
        <v>20403.576946562742</v>
      </c>
      <c r="O25" s="228">
        <f>'5C1B_DArbonne'!O25+'5C1A_Madison'!O25+'5C1C_IntlHigh'!O25+'5C3_UnvView'!O25+'5C1F_LCCharter'!O25+'5C1E_LFNO'!O25+'5C1D_NOMMA'!O25+'5C1AE_NobleMinds'!O25+'5C1J_JCFAEast'!O25+'5C1Q_Advantage'!O25+'5C1AF_JCFA-Laf'!O25+'5C1W_Willow'!O25+'5C1Z_LincolnPrep'!O25+'5C1R_Iberville'!O25+'5C1N_Delta'!O25+'5C1S_LCColPrep'!O25+'5C1T_Northeast'!O25+'5C1U_AcadianaRen'!O25+'5C1I_LAKey'!O25+'5C1V_LafRen'!O25+'5C1O_Impact'!O25+'5C2_LAVCA'!O25+'5C1H_Southwest'!O25+'5C1G_JSClark'!O25+'5C1Y_GEOPrep'!O25+'5C1AI_Harmony'!O25+'5C1AJ_Athlos'!O25+'5C1AG_Collegiate'!O25+'5C1M_GEOMidCity'!O25+'5C1AK_NxtGen'!O25+'5C1AL_RedRiver'!O25+'5C1AM_Williams'!O25+'5C1AN_StLandry'!O25</f>
        <v>1</v>
      </c>
      <c r="P25" s="226">
        <f>'9_Per Pupil Summary'!L24</f>
        <v>1511.3760701157587</v>
      </c>
      <c r="Q25" s="227">
        <f>'5C1B_DArbonne'!Q25+'5C1A_Madison'!Q25+'5C1C_IntlHigh'!Q25+'5C3_UnvView'!Q25+'5C1F_LCCharter'!Q25+'5C1E_LFNO'!Q25+'5C1D_NOMMA'!Q25+'5C1AE_NobleMinds'!Q25+'5C1J_JCFAEast'!Q25+'5C1Q_Advantage'!Q25+'5C1AF_JCFA-Laf'!Q25+'5C1W_Willow'!Q25+'5C1Z_LincolnPrep'!Q25+'5C1R_Iberville'!Q25+'5C1N_Delta'!Q25+'5C1S_LCColPrep'!Q25+'5C1T_Northeast'!Q25+'5C1U_AcadianaRen'!Q25+'5C1I_LAKey'!Q25+'5C1V_LafRen'!Q25+'5C1O_Impact'!Q25+'5C2_LAVCA'!Q25+'5C1H_Southwest'!Q25+'5C1G_JSClark'!Q25+'5C1Y_GEOPrep'!Q25+'5C1AI_Harmony'!Q25+'5C1AJ_Athlos'!Q25+'5C1AG_Collegiate'!Q25+'5C1M_GEOMidCity'!Q25+'5C1AK_NxtGen'!Q25+'5C1AL_RedRiver'!Q25+'5C1AM_Williams'!Q25+'5C1AN_StLandry'!Q25</f>
        <v>1360.2384631041828</v>
      </c>
      <c r="R25" s="229">
        <f>'5C1B_DArbonne'!R25+'5C1A_Madison'!R25+'5C1C_IntlHigh'!R25+'5C3_UnvView'!R25+'5C1F_LCCharter'!R25+'5C1E_LFNO'!R25+'5C1D_NOMMA'!R25+'5C1AE_NobleMinds'!R25+'5C1J_JCFAEast'!R25+'5C1Q_Advantage'!R25+'5C1AF_JCFA-Laf'!R25+'5C1W_Willow'!R25+'5C1Z_LincolnPrep'!R25+'5C1R_Iberville'!R25+'5C1N_Delta'!R25+'5C1S_LCColPrep'!R25+'5C1T_Northeast'!R25+'5C1U_AcadianaRen'!R25+'5C1I_LAKey'!R25+'5C1V_LafRen'!R25+'5C1O_Impact'!R25+'5C2_LAVCA'!R25+'5C1H_Southwest'!R25+'5C1G_JSClark'!R25+'5C1Y_GEOPrep'!R25+'5C1AI_Harmony'!R25+'5C1AJ_Athlos'!R25+'5C1AG_Collegiate'!R25+'5C1M_GEOMidCity'!R25+'5C1AK_NxtGen'!R25+'5C1AL_RedRiver'!R25+'5C1AM_Williams'!R25+'5C1AN_StLandry'!R25</f>
        <v>336922</v>
      </c>
      <c r="S25" s="889">
        <f>'5C3_UnvView'!S25+'5C2_LAVCA'!S25</f>
        <v>22219</v>
      </c>
      <c r="T25" s="226">
        <f>'5C1B_DArbonne'!S25+'5C1A_Madison'!S25+'5C1C_IntlHigh'!S25+'5C3_UnvView'!T25+'5C1F_LCCharter'!S25+'5C1E_LFNO'!S25+'5C1D_NOMMA'!S25+'5C1AE_NobleMinds'!S25+'5C1J_JCFAEast'!S25+'5C1Q_Advantage'!S25+'5C1AF_JCFA-Laf'!S25+'5C1W_Willow'!S25+'5C1Z_LincolnPrep'!S25+'5C1R_Iberville'!S25+'5C1N_Delta'!S25+'5C1S_LCColPrep'!S25+'5C1T_Northeast'!S25+'5C1U_AcadianaRen'!S25+'5C1I_LAKey'!S25+'5C1V_LafRen'!S25+'5C1O_Impact'!S25+'5C2_LAVCA'!T25+'5C1H_Southwest'!S25+'5C1G_JSClark'!S25+'5C1Y_GEOPrep'!S25+'5C1AI_Harmony'!S25+'5C1AJ_Athlos'!S25+'5C1AG_Collegiate'!S25+'5C1M_GEOMidCity'!S25+'5C1AK_NxtGen'!S25+'5C1AL_RedRiver'!S25+'5C1AM_Williams'!S25+'5C1AN_StLandry'!S25</f>
        <v>0</v>
      </c>
      <c r="U25" s="226">
        <f>'5C1B_DArbonne'!T25+'5C1A_Madison'!T25+'5C1C_IntlHigh'!T25+'5C3_UnvView'!U25+'5C1F_LCCharter'!T25+'5C1E_LFNO'!T25+'5C1D_NOMMA'!T25+'5C1AE_NobleMinds'!T25+'5C1J_JCFAEast'!T25+'5C1Q_Advantage'!T25+'5C1AF_JCFA-Laf'!T25+'5C1W_Willow'!T25+'5C1Z_LincolnPrep'!T25+'5C1R_Iberville'!T25+'5C1N_Delta'!T25+'5C1S_LCColPrep'!T25+'5C1T_Northeast'!T25+'5C1U_AcadianaRen'!T25+'5C1I_LAKey'!T25+'5C1V_LafRen'!T25+'5C1O_Impact'!T25+'5C2_LAVCA'!U25+'5C1H_Southwest'!T25+'5C1G_JSClark'!T25+'5C1Y_GEOPrep'!T25+'5C1AI_Harmony'!T25+'5C1AJ_Athlos'!T25+'5C1AG_Collegiate'!T25+'5C1M_GEOMidCity'!T25+'5C1AK_NxtGen'!T25+'5C1AL_RedRiver'!T25+'5C1AM_Williams'!T25+'5C1AN_StLandry'!T25</f>
        <v>0</v>
      </c>
      <c r="V25" s="230">
        <f>'5C1B_DArbonne'!U25+'5C1A_Madison'!U25+'5C1C_IntlHigh'!U25+'5C3_UnvView'!V25+'5C1F_LCCharter'!U25+'5C1E_LFNO'!U25+'5C1D_NOMMA'!U25+'5C1AE_NobleMinds'!U25+'5C1J_JCFAEast'!U25+'5C1Q_Advantage'!U25+'5C1AF_JCFA-Laf'!U25+'5C1W_Willow'!U25+'5C1Z_LincolnPrep'!U25+'5C1R_Iberville'!U25+'5C1N_Delta'!U25+'5C1S_LCColPrep'!U25+'5C1T_Northeast'!U25+'5C1U_AcadianaRen'!U25+'5C1I_LAKey'!U25+'5C1V_LafRen'!U25+'5C1O_Impact'!U25+'5C2_LAVCA'!V25+'5C1H_Southwest'!U25+'5C1G_JSClark'!U25+'5C1Y_GEOPrep'!U25+'5C1AI_Harmony'!U25+'5C1AJ_Athlos'!U25+'5C1AG_Collegiate'!U25+'5C1M_GEOMidCity'!U25+'5C1AK_NxtGen'!U25+'5C1AL_RedRiver'!U25+'5C1AM_Williams'!U25+'5C1AN_StLandry'!U25</f>
        <v>0</v>
      </c>
      <c r="W25" s="229">
        <f>'5C1B_DArbonne'!V25+'5C1A_Madison'!V25+'5C1C_IntlHigh'!V25+'5C3_UnvView'!W25+'5C1F_LCCharter'!V25+'5C1E_LFNO'!V25+'5C1D_NOMMA'!V25+'5C1AE_NobleMinds'!V25+'5C1J_JCFAEast'!V25+'5C1Q_Advantage'!V25+'5C1AF_JCFA-Laf'!V25+'5C1W_Willow'!V25+'5C1Z_LincolnPrep'!V25+'5C1R_Iberville'!V25+'5C1N_Delta'!V25+'5C1S_LCColPrep'!V25+'5C1T_Northeast'!V25+'5C1U_AcadianaRen'!V25+'5C1I_LAKey'!V25+'5C1V_LafRen'!V25+'5C1O_Impact'!V25+'5C2_LAVCA'!W25+'5C1H_Southwest'!V25+'5C1G_JSClark'!V25+'5C1Y_GEOPrep'!V25+'5C1AI_Harmony'!V25+'5C1AJ_Athlos'!V25+'5C1AG_Collegiate'!V25+'5C1M_GEOMidCity'!V25+'5C1AK_NxtGen'!V25+'5C1AL_RedRiver'!V25+'5C1AM_Williams'!V25+'5C1AN_StLandry'!V25</f>
        <v>199970</v>
      </c>
      <c r="X25" s="227">
        <f>'5C1B_DArbonne'!W25+'5C1A_Madison'!W25+'5C1C_IntlHigh'!W25+'5C3_UnvView'!X25+'5C1F_LCCharter'!W25+'5C1E_LFNO'!W25+'5C1D_NOMMA'!W25+'5C1AE_NobleMinds'!W25+'5C1J_JCFAEast'!W25+'5C1Q_Advantage'!W25+'5C1AF_JCFA-Laf'!W25+'5C1W_Willow'!W25+'5C1Z_LincolnPrep'!W25+'5C1R_Iberville'!W25+'5C1N_Delta'!W25+'5C1S_LCColPrep'!W25+'5C1T_Northeast'!W25+'5C1U_AcadianaRen'!W25+'5C1I_LAKey'!W25+'5C1V_LafRen'!W25+'5C1O_Impact'!W25+'5C2_LAVCA'!X25+'5C1H_Southwest'!W25+'5C1G_JSClark'!W25+'5C1Y_GEOPrep'!W25+'5C1AI_Harmony'!W25+'5C1AJ_Athlos'!W25+'5C1AG_Collegiate'!W25+'5C1M_GEOMidCity'!W25+'5C1AK_NxtGen'!W25+'5C1AL_RedRiver'!W25+'5C1AM_Williams'!W25+'5C1AN_StLandry'!W25</f>
        <v>-500</v>
      </c>
      <c r="Y25" s="229">
        <f>'5C1B_DArbonne'!X25+'5C1A_Madison'!X25+'5C1C_IntlHigh'!X25+'5C3_UnvView'!Y25+'5C1F_LCCharter'!X25+'5C1E_LFNO'!X25+'5C1D_NOMMA'!X25+'5C1AE_NobleMinds'!X25+'5C1J_JCFAEast'!X25+'5C1Q_Advantage'!X25+'5C1AF_JCFA-Laf'!X25+'5C1W_Willow'!X25+'5C1Z_LincolnPrep'!X25+'5C1R_Iberville'!X25+'5C1N_Delta'!X25+'5C1S_LCColPrep'!X25+'5C1T_Northeast'!X25+'5C1U_AcadianaRen'!X25+'5C1I_LAKey'!X25+'5C1V_LafRen'!X25+'5C1O_Impact'!X25+'5C2_LAVCA'!Y25+'5C1H_Southwest'!X25+'5C1G_JSClark'!X25+'5C1Y_GEOPrep'!X25+'5C1AI_Harmony'!X25+'5C1AJ_Athlos'!X25+'5C1AG_Collegiate'!X25+'5C1M_GEOMidCity'!X25+'5C1AK_NxtGen'!X25+'5C1AL_RedRiver'!X25+'5C1AM_Williams'!X25+'5C1AN_StLandry'!X25</f>
        <v>199470</v>
      </c>
      <c r="Z25" s="226">
        <f>'5C1B_DArbonne'!Y25+'5C1A_Madison'!Y25+'5C1C_IntlHigh'!Y25+'5C3_UnvView'!Z25+'5C1F_LCCharter'!Y25+'5C1E_LFNO'!Y25+'5C1D_NOMMA'!Y25+'5C1AE_NobleMinds'!Y25+'5C1J_JCFAEast'!Y25+'5C1Q_Advantage'!Y25+'5C1AF_JCFA-Laf'!Y25+'5C1W_Willow'!Y25+'5C1Z_LincolnPrep'!Y25+'5C1R_Iberville'!Y25+'5C1N_Delta'!Y25+'5C1S_LCColPrep'!Y25+'5C1T_Northeast'!Y25+'5C1U_AcadianaRen'!Y25+'5C1I_LAKey'!Y25+'5C1V_LafRen'!Y25+'5C1O_Impact'!Y25+'5C2_LAVCA'!Z25+'5C1H_Southwest'!Y25+'5C1G_JSClark'!Y25+'5C1Y_GEOPrep'!Y25+'5C1AI_Harmony'!Y25+'5C1AJ_Athlos'!Y25+'5C1AG_Collegiate'!Y25+'5C1M_GEOMidCity'!Y25+'5C1AK_NxtGen'!Y25+'5C1AL_RedRiver'!Y25+'5C1AM_Williams'!Y25+'5C1AN_StLandry'!Y25</f>
        <v>0</v>
      </c>
      <c r="AA25" s="229">
        <f>'5C1B_DArbonne'!Z25+'5C1A_Madison'!Z25+'5C1C_IntlHigh'!Z25+'5C3_UnvView'!AA25+'5C1F_LCCharter'!Z25+'5C1E_LFNO'!Z25+'5C1D_NOMMA'!Z25+'5C1AE_NobleMinds'!Z25+'5C1J_JCFAEast'!Z25+'5C1Q_Advantage'!Z25+'5C1AF_JCFA-Laf'!Z25+'5C1W_Willow'!Z25+'5C1Z_LincolnPrep'!Z25+'5C1R_Iberville'!Z25+'5C1N_Delta'!Z25+'5C1S_LCColPrep'!Z25+'5C1T_Northeast'!Z25+'5C1U_AcadianaRen'!Z25+'5C1I_LAKey'!Z25+'5C1V_LafRen'!Z25+'5C1O_Impact'!Z25+'5C2_LAVCA'!AA25+'5C1H_Southwest'!Z25+'5C1G_JSClark'!Z25+'5C1Y_GEOPrep'!Z25+'5C1AI_Harmony'!Z25+'5C1AJ_Athlos'!Z25+'5C1AG_Collegiate'!Z25+'5C1M_GEOMidCity'!Z25+'5C1AK_NxtGen'!Z25+'5C1AL_RedRiver'!Z25+'5C1AM_Williams'!Z25+'5C1AN_StLandry'!Z25</f>
        <v>199470</v>
      </c>
      <c r="AB25" s="226">
        <f>'5C1B_DArbonne'!AA25+'5C1A_Madison'!AA25+'5C1C_IntlHigh'!AA25+'5C3_UnvView'!AB25+'5C1F_LCCharter'!AA25+'5C1E_LFNO'!AA25+'5C1D_NOMMA'!AA25+'5C1AE_NobleMinds'!AA25+'5C1J_JCFAEast'!AA25+'5C1Q_Advantage'!AA25+'5C1AF_JCFA-Laf'!AA25+'5C1W_Willow'!AA25+'5C1Z_LincolnPrep'!AA25+'5C1R_Iberville'!AA25+'5C1N_Delta'!AA25+'5C1S_LCColPrep'!AA25+'5C1T_Northeast'!AA25+'5C1U_AcadianaRen'!AA25+'5C1I_LAKey'!AA25+'5C1V_LafRen'!AA25+'5C1O_Impact'!AA25+'5C2_LAVCA'!AB25+'5C1H_Southwest'!AA25+'5C1G_JSClark'!AA25+'5C1Y_GEOPrep'!AA25+'5C1AI_Harmony'!AA25+'5C1AJ_Athlos'!AA25+'5C1AG_Collegiate'!AA25+'5C1M_GEOMidCity'!AA25+'5C1AK_NxtGen'!AA25+'5C1AL_RedRiver'!AA25+'5C1AM_Williams'!AA25+'5C1AN_StLandry'!AA25</f>
        <v>0</v>
      </c>
      <c r="AC25" s="226">
        <f>'5C1B_DArbonne'!AB25+'5C1A_Madison'!AB25+'5C1C_IntlHigh'!AB25+'5C3_UnvView'!AC25+'5C1F_LCCharter'!AB25+'5C1E_LFNO'!AB25+'5C1D_NOMMA'!AB25+'5C1AE_NobleMinds'!AB25+'5C1J_JCFAEast'!AB25+'5C1Q_Advantage'!AB25+'5C1AF_JCFA-Laf'!AB25+'5C1W_Willow'!AB25+'5C1Z_LincolnPrep'!AB25+'5C1R_Iberville'!AB25+'5C1N_Delta'!AB25+'5C1S_LCColPrep'!AB25+'5C1T_Northeast'!AB25+'5C1U_AcadianaRen'!AB25+'5C1I_LAKey'!AB25+'5C1V_LafRen'!AB25+'5C1O_Impact'!AB25+'5C2_LAVCA'!AC25+'5C1H_Southwest'!AB25+'5C1G_JSClark'!AB25+'5C1Y_GEOPrep'!AB25+'5C1AI_Harmony'!AB25+'5C1AJ_Athlos'!AB25+'5C1AG_Collegiate'!AB25+'5C1M_GEOMidCity'!AB25+'5C1AK_NxtGen'!AB25+'5C1AL_RedRiver'!AB25+'5C1AM_Williams'!AB25+'5C1AN_StLandry'!AB25</f>
        <v>199470</v>
      </c>
      <c r="AD25" s="229">
        <f>'5C1B_DArbonne'!AC25+'5C1A_Madison'!AC25+'5C1C_IntlHigh'!AC25+'5C3_UnvView'!AD25+'5C1F_LCCharter'!AC25+'5C1E_LFNO'!AC25+'5C1D_NOMMA'!AC25+'5C1AE_NobleMinds'!AC25+'5C1J_JCFAEast'!AC25+'5C1Q_Advantage'!AC25+'5C1AF_JCFA-Laf'!AC25+'5C1W_Willow'!AC25+'5C1Z_LincolnPrep'!AC25+'5C1R_Iberville'!AC25+'5C1N_Delta'!AC25+'5C1S_LCColPrep'!AC25+'5C1T_Northeast'!AC25+'5C1U_AcadianaRen'!AC25+'5C1I_LAKey'!AC25+'5C1V_LafRen'!AC25+'5C1O_Impact'!AC25+'5C2_LAVCA'!AD25+'5C1H_Southwest'!AC25+'5C1G_JSClark'!AC25+'5C1Y_GEOPrep'!AC25+'5C1AI_Harmony'!AC25+'5C1AJ_Athlos'!AC25+'5C1AG_Collegiate'!AC25+'5C1M_GEOMidCity'!AC25+'5C1AK_NxtGen'!AC25+'5C1AL_RedRiver'!AC25+'5C1AM_Williams'!AC25+'5C1AN_StLandry'!AC25</f>
        <v>16622</v>
      </c>
      <c r="AE25" s="232">
        <f>'5C1B_DArbonne'!AD25+'5C1A_Madison'!AD25+'5C1C_IntlHigh'!AD25+'5C3_UnvView'!AE25+'5C1F_LCCharter'!AD25+'5C1E_LFNO'!AD25+'5C1D_NOMMA'!AD25+'5C1AE_NobleMinds'!AD25+'5C1J_JCFAEast'!AD25+'5C1Q_Advantage'!AD25+'5C1AF_JCFA-Laf'!AD25+'5C1W_Willow'!AD25+'5C1Z_LincolnPrep'!AD25+'5C1R_Iberville'!AD25+'5C1N_Delta'!AD25+'5C1S_LCColPrep'!AD25+'5C1T_Northeast'!AD25+'5C1U_AcadianaRen'!AD25+'5C1I_LAKey'!AD25+'5C1V_LafRen'!AD25+'5C1O_Impact'!AD25+'5C2_LAVCA'!AE25+'5C1H_Southwest'!AD25+'5C1G_JSClark'!AD25+'5C1Y_GEOPrep'!AD25+'5C1AI_Harmony'!AD25+'5C1AJ_Athlos'!AD25+'5C1AG_Collegiate'!AD25+'5C1M_GEOMidCity'!AD25+'5C1AK_NxtGen'!AD25+'5C1AL_RedRiver'!AD25+'5C1AM_Williams'!AD25+'5C1AN_StLandry'!AD25</f>
        <v>199470</v>
      </c>
      <c r="AF25" s="233">
        <f>'9_Per Pupil Summary'!N24</f>
        <v>5642</v>
      </c>
      <c r="AG25" s="234">
        <f>'5C1B_DArbonne'!AF25+'5C1A_Madison'!AF25+'5C1C_IntlHigh'!AF25+'5C3_UnvView'!AG25+'5C1F_LCCharter'!AF25+'5C1E_LFNO'!AF25+'5C1D_NOMMA'!AF25+'5C1AE_NobleMinds'!AF25+'5C1J_JCFAEast'!AF25+'5C1Q_Advantage'!AF25+'5C1AF_JCFA-Laf'!AF25+'5C1W_Willow'!AF25+'5C1Z_LincolnPrep'!AF25+'5C1R_Iberville'!AF25+'5C1N_Delta'!AF25+'5C1S_LCColPrep'!AF25+'5C1T_Northeast'!AF25+'5C1U_AcadianaRen'!AF25+'5C1I_LAKey'!AF25+'5C1V_LafRen'!AF25+'5C1O_Impact'!AF25+'5C2_LAVCA'!AG25+'5C1H_Southwest'!AF25+'5C1G_JSClark'!AF25+'5C1Y_GEOPrep'!AF25+'5C1AI_Harmony'!AF25+'5C1AJ_Athlos'!AF25+'5C1AG_Collegiate'!AF25+'5C1M_GEOMidCity'!AF25+'5C1AK_NxtGen'!AF25+'5C1AL_RedRiver'!AF25+'5C1AM_Williams'!AF25+'5C1AN_StLandry'!AF25</f>
        <v>203112</v>
      </c>
      <c r="AH25" s="225">
        <f>'5C1B_DArbonne'!AG25+'5C1A_Madison'!AG25+'5C1C_IntlHigh'!AG25+'5C3_UnvView'!AH25+'5C1F_LCCharter'!AG25+'5C1E_LFNO'!AG25+'5C1D_NOMMA'!AG25+'5C1AE_NobleMinds'!AG25+'5C1J_JCFAEast'!AG25+'5C1Q_Advantage'!AG25+'5C1AF_JCFA-Laf'!AG25+'5C1W_Willow'!AG25+'5C1Z_LincolnPrep'!AG25+'5C1R_Iberville'!AG25+'5C1N_Delta'!AG25+'5C1S_LCColPrep'!AG25+'5C1T_Northeast'!AG25+'5C1U_AcadianaRen'!AG25+'5C1I_LAKey'!AG25+'5C1V_LafRen'!AG25+'5C1O_Impact'!AG25+'5C2_LAVCA'!AH25+'5C1H_Southwest'!AG25+'5C1G_JSClark'!AG25+'5C1Y_GEOPrep'!AG25+'5C1AI_Harmony'!AG25+'5C1AJ_Athlos'!AG25+'5C1AG_Collegiate'!AG25+'5C1M_GEOMidCity'!AG25+'5C1AK_NxtGen'!AG25+'5C1AL_RedRiver'!AG25+'5C1AM_Williams'!AG25+'5C1AN_StLandry'!AG25</f>
        <v>0</v>
      </c>
      <c r="AI25" s="233">
        <f>'5C1B_DArbonne'!AH25+'5C1A_Madison'!AH25+'5C1C_IntlHigh'!AH25+'5C3_UnvView'!AI25+'5C1F_LCCharter'!AH25+'5C1E_LFNO'!AH25+'5C1D_NOMMA'!AH25+'5C1AE_NobleMinds'!AH25+'5C1J_JCFAEast'!AH25+'5C1Q_Advantage'!AH25+'5C1AF_JCFA-Laf'!AH25+'5C1W_Willow'!AH25+'5C1Z_LincolnPrep'!AH25+'5C1R_Iberville'!AH25+'5C1N_Delta'!AH25+'5C1S_LCColPrep'!AH25+'5C1T_Northeast'!AH25+'5C1U_AcadianaRen'!AH25+'5C1I_LAKey'!AH25+'5C1V_LafRen'!AH25+'5C1O_Impact'!AH25+'5C2_LAVCA'!AI25+'5C1H_Southwest'!AH25+'5C1G_JSClark'!AH25+'5C1Y_GEOPrep'!AH25+'5C1AI_Harmony'!AH25+'5C1AJ_Athlos'!AH25+'5C1AG_Collegiate'!AH25+'5C1M_GEOMidCity'!AH25+'5C1AK_NxtGen'!AH25+'5C1AL_RedRiver'!AH25+'5C1AM_Williams'!AH25+'5C1AN_StLandry'!AH25</f>
        <v>0</v>
      </c>
      <c r="AJ25" s="225">
        <f>'5C1B_DArbonne'!AI25+'5C1A_Madison'!AI25+'5C1C_IntlHigh'!AI25+'5C3_UnvView'!AJ25+'5C1F_LCCharter'!AI25+'5C1E_LFNO'!AI25+'5C1D_NOMMA'!AI25+'5C1AE_NobleMinds'!AI25+'5C1J_JCFAEast'!AI25+'5C1Q_Advantage'!AI25+'5C1AF_JCFA-Laf'!AI25+'5C1W_Willow'!AI25+'5C1Z_LincolnPrep'!AI25+'5C1R_Iberville'!AI25+'5C1N_Delta'!AI25+'5C1S_LCColPrep'!AI25+'5C1T_Northeast'!AI25+'5C1U_AcadianaRen'!AI25+'5C1I_LAKey'!AI25+'5C1V_LafRen'!AI25+'5C1O_Impact'!AI25+'5C2_LAVCA'!AJ25+'5C1H_Southwest'!AI25+'5C1G_JSClark'!AI25+'5C1Y_GEOPrep'!AI25+'5C1AI_Harmony'!AI25+'5C1AJ_Athlos'!AI25+'5C1AG_Collegiate'!AI25+'5C1M_GEOMidCity'!AI25+'5C1AK_NxtGen'!AI25+'5C1AL_RedRiver'!AI25+'5C1AM_Williams'!AI25+'5C1AN_StLandry'!AI25</f>
        <v>0</v>
      </c>
      <c r="AK25" s="235">
        <f>'5C1B_DArbonne'!AJ25+'5C1A_Madison'!AJ25+'5C1C_IntlHigh'!AJ25+'5C3_UnvView'!AK25+'5C1F_LCCharter'!AJ25+'5C1E_LFNO'!AJ25+'5C1D_NOMMA'!AJ25+'5C1AE_NobleMinds'!AJ25+'5C1J_JCFAEast'!AJ25+'5C1Q_Advantage'!AJ25+'5C1AF_JCFA-Laf'!AJ25+'5C1W_Willow'!AJ25+'5C1Z_LincolnPrep'!AJ25+'5C1R_Iberville'!AJ25+'5C1N_Delta'!AJ25+'5C1S_LCColPrep'!AJ25+'5C1T_Northeast'!AJ25+'5C1U_AcadianaRen'!AJ25+'5C1I_LAKey'!AJ25+'5C1V_LafRen'!AJ25+'5C1O_Impact'!AJ25+'5C2_LAVCA'!AK25+'5C1H_Southwest'!AJ25+'5C1G_JSClark'!AJ25+'5C1Y_GEOPrep'!AJ25+'5C1AI_Harmony'!AJ25+'5C1AJ_Athlos'!AJ25+'5C1AG_Collegiate'!AJ25+'5C1M_GEOMidCity'!AJ25+'5C1AK_NxtGen'!AJ25+'5C1AL_RedRiver'!AJ25+'5C1AM_Williams'!AJ25+'5C1AN_StLandry'!AJ25</f>
        <v>0</v>
      </c>
      <c r="AL25" s="236">
        <f>'5C1B_DArbonne'!AK25+'5C1A_Madison'!AK25+'5C1C_IntlHigh'!AK25+'5C3_UnvView'!AL25+'5C1F_LCCharter'!AK25+'5C1E_LFNO'!AK25+'5C1D_NOMMA'!AK25+'5C1AE_NobleMinds'!AK25+'5C1J_JCFAEast'!AK25+'5C1Q_Advantage'!AK25+'5C1AF_JCFA-Laf'!AK25+'5C1W_Willow'!AK25+'5C1Z_LincolnPrep'!AK25+'5C1R_Iberville'!AK25+'5C1N_Delta'!AK25+'5C1S_LCColPrep'!AK25+'5C1T_Northeast'!AK25+'5C1U_AcadianaRen'!AK25+'5C1I_LAKey'!AK25+'5C1V_LafRen'!AK25+'5C1O_Impact'!AK25+'5C2_LAVCA'!AL25+'5C1H_Southwest'!AK25+'5C1G_JSClark'!AK25+'5C1Y_GEOPrep'!AK25+'5C1AI_Harmony'!AK25+'5C1AJ_Athlos'!AK25+'5C1AG_Collegiate'!AK25+'5C1M_GEOMidCity'!AK25+'5C1AK_NxtGen'!AK25+'5C1AL_RedRiver'!AK25+'5C1AM_Williams'!AK25+'5C1AN_StLandry'!AK25</f>
        <v>0</v>
      </c>
      <c r="AM25" s="234">
        <f>'5C1B_DArbonne'!AL25+'5C1A_Madison'!AL25+'5C1C_IntlHigh'!AL25+'5C3_UnvView'!AM25+'5C1F_LCCharter'!AL25+'5C1E_LFNO'!AL25+'5C1D_NOMMA'!AL25+'5C1AE_NobleMinds'!AL25+'5C1J_JCFAEast'!AL25+'5C1Q_Advantage'!AL25+'5C1AF_JCFA-Laf'!AL25+'5C1W_Willow'!AL25+'5C1Z_LincolnPrep'!AL25+'5C1R_Iberville'!AL25+'5C1N_Delta'!AL25+'5C1S_LCColPrep'!AL25+'5C1T_Northeast'!AL25+'5C1U_AcadianaRen'!AL25+'5C1I_LAKey'!AL25+'5C1V_LafRen'!AL25+'5C1O_Impact'!AL25+'5C2_LAVCA'!AM25+'5C1H_Southwest'!AL25+'5C1G_JSClark'!AL25+'5C1Y_GEOPrep'!AL25+'5C1AI_Harmony'!AL25+'5C1AJ_Athlos'!AL25+'5C1AG_Collegiate'!AL25+'5C1M_GEOMidCity'!AL25+'5C1AK_NxtGen'!AL25+'5C1AL_RedRiver'!AL25+'5C1AM_Williams'!AL25+'5C1AN_StLandry'!AL25</f>
        <v>321594</v>
      </c>
      <c r="AN25" s="237">
        <f>'5C1B_DArbonne'!AM25+'5C1A_Madison'!AM25+'5C1C_IntlHigh'!AM25+'5C3_UnvView'!AN25+'5C1F_LCCharter'!AM25+'5C1E_LFNO'!AM25+'5C1D_NOMMA'!AM25+'5C1AE_NobleMinds'!AM25+'5C1J_JCFAEast'!AM25+'5C1Q_Advantage'!AM25+'5C1AF_JCFA-Laf'!AM25+'5C1W_Willow'!AM25+'5C1Z_LincolnPrep'!AM25+'5C1R_Iberville'!AM25+'5C1N_Delta'!AM25+'5C1S_LCColPrep'!AM25+'5C1T_Northeast'!AM25+'5C1U_AcadianaRen'!AM25+'5C1I_LAKey'!AM25+'5C1V_LafRen'!AM25+'5C1O_Impact'!AM25+'5C2_LAVCA'!AN25+'5C1H_Southwest'!AM25+'5C1G_JSClark'!AM25+'5C1Y_GEOPrep'!AM25+'5C1AI_Harmony'!AM25+'5C1AJ_Athlos'!AM25+'5C1AG_Collegiate'!AM25+'5C1M_GEOMidCity'!AM25+'5C1AK_NxtGen'!AM25+'5C1AL_RedRiver'!AM25+'5C1AM_Williams'!AM25+'5C1AN_StLandry'!AM25</f>
        <v>-508</v>
      </c>
      <c r="AO25" s="234">
        <f>'5C1B_DArbonne'!AN25+'5C1A_Madison'!AN25+'5C1C_IntlHigh'!AN25+'5C3_UnvView'!AO25+'5C1F_LCCharter'!AN25+'5C1E_LFNO'!AN25+'5C1D_NOMMA'!AN25+'5C1AE_NobleMinds'!AN25+'5C1J_JCFAEast'!AN25+'5C1Q_Advantage'!AN25+'5C1AF_JCFA-Laf'!AN25+'5C1W_Willow'!AN25+'5C1Z_LincolnPrep'!AN25+'5C1R_Iberville'!AN25+'5C1N_Delta'!AN25+'5C1S_LCColPrep'!AN25+'5C1T_Northeast'!AN25+'5C1U_AcadianaRen'!AN25+'5C1I_LAKey'!AN25+'5C1V_LafRen'!AN25+'5C1O_Impact'!AN25+'5C2_LAVCA'!AO25+'5C1H_Southwest'!AN25+'5C1G_JSClark'!AN25+'5C1Y_GEOPrep'!AN25+'5C1AI_Harmony'!AN25+'5C1AJ_Athlos'!AN25+'5C1AG_Collegiate'!AN25+'5C1M_GEOMidCity'!AN25+'5C1AK_NxtGen'!AN25+'5C1AL_RedRiver'!AN25+'5C1AM_Williams'!AN25+'5C1AN_StLandry'!AN25</f>
        <v>202604</v>
      </c>
      <c r="AP25" s="235">
        <f>'5C1B_DArbonne'!AO25+'5C1A_Madison'!AO25+'5C1C_IntlHigh'!AO25+'5C3_UnvView'!AP25+'5C1F_LCCharter'!AO25+'5C1E_LFNO'!AO25+'5C1D_NOMMA'!AO25+'5C1AE_NobleMinds'!AO25+'5C1J_JCFAEast'!AO25+'5C1Q_Advantage'!AO25+'5C1AF_JCFA-Laf'!AO25+'5C1W_Willow'!AO25+'5C1Z_LincolnPrep'!AO25+'5C1R_Iberville'!AO25+'5C1N_Delta'!AO25+'5C1S_LCColPrep'!AO25+'5C1T_Northeast'!AO25+'5C1U_AcadianaRen'!AO25+'5C1I_LAKey'!AO25+'5C1V_LafRen'!AO25+'5C1O_Impact'!AO25+'5C2_LAVCA'!AP25+'5C1H_Southwest'!AO25+'5C1G_JSClark'!AO25+'5C1Y_GEOPrep'!AO25+'5C1AI_Harmony'!AO25+'5C1AJ_Athlos'!AO25+'5C1AG_Collegiate'!AO25+'5C1M_GEOMidCity'!AO25+'5C1AK_NxtGen'!AO25+'5C1AL_RedRiver'!AO25+'5C1AM_Williams'!AO25+'5C1AN_StLandry'!AO25</f>
        <v>0</v>
      </c>
      <c r="AQ25" s="234">
        <f>'5C1B_DArbonne'!AP25+'5C1A_Madison'!AP25+'5C1C_IntlHigh'!AP25+'5C3_UnvView'!AQ25+'5C1F_LCCharter'!AP25+'5C1E_LFNO'!AP25+'5C1D_NOMMA'!AP25+'5C1AE_NobleMinds'!AP25+'5C1J_JCFAEast'!AP25+'5C1Q_Advantage'!AP25+'5C1AF_JCFA-Laf'!AP25+'5C1W_Willow'!AP25+'5C1Z_LincolnPrep'!AP25+'5C1R_Iberville'!AP25+'5C1N_Delta'!AP25+'5C1S_LCColPrep'!AP25+'5C1T_Northeast'!AP25+'5C1U_AcadianaRen'!AP25+'5C1I_LAKey'!AP25+'5C1V_LafRen'!AP25+'5C1O_Impact'!AP25+'5C2_LAVCA'!AQ25+'5C1H_Southwest'!AP25+'5C1G_JSClark'!AP25+'5C1Y_GEOPrep'!AP25+'5C1AI_Harmony'!AP25+'5C1AJ_Athlos'!AP25+'5C1AG_Collegiate'!AP25+'5C1M_GEOMidCity'!AP25+'5C1AK_NxtGen'!AP25+'5C1AL_RedRiver'!AP25+'5C1AM_Williams'!AP25+'5C1AN_StLandry'!AP25</f>
        <v>202604</v>
      </c>
      <c r="AR25" s="235">
        <f>'5C1B_DArbonne'!AQ25+'5C1A_Madison'!AQ25+'5C1C_IntlHigh'!AQ25+'5C3_UnvView'!AR25+'5C1F_LCCharter'!AQ25+'5C1E_LFNO'!AQ25+'5C1D_NOMMA'!AQ25+'5C1AE_NobleMinds'!AQ25+'5C1J_JCFAEast'!AQ25+'5C1Q_Advantage'!AQ25+'5C1AF_JCFA-Laf'!AQ25+'5C1W_Willow'!AQ25+'5C1Z_LincolnPrep'!AQ25+'5C1R_Iberville'!AQ25+'5C1N_Delta'!AQ25+'5C1S_LCColPrep'!AQ25+'5C1T_Northeast'!AQ25+'5C1U_AcadianaRen'!AQ25+'5C1I_LAKey'!AQ25+'5C1V_LafRen'!AQ25+'5C1O_Impact'!AQ25+'5C2_LAVCA'!AR25+'5C1H_Southwest'!AQ25+'5C1G_JSClark'!AQ25+'5C1Y_GEOPrep'!AQ25+'5C1AI_Harmony'!AQ25+'5C1AJ_Athlos'!AQ25+'5C1AG_Collegiate'!AQ25+'5C1M_GEOMidCity'!AQ25+'5C1AK_NxtGen'!AQ25+'5C1AL_RedRiver'!AQ25+'5C1AM_Williams'!AQ25+'5C1AN_StLandry'!AQ25</f>
        <v>0</v>
      </c>
      <c r="AS25" s="235">
        <f>'5C1B_DArbonne'!AR25+'5C1A_Madison'!AR25+'5C1C_IntlHigh'!AR25+'5C3_UnvView'!AS25+'5C1F_LCCharter'!AR25+'5C1E_LFNO'!AR25+'5C1D_NOMMA'!AR25+'5C1AE_NobleMinds'!AR25+'5C1J_JCFAEast'!AR25+'5C1Q_Advantage'!AR25+'5C1AF_JCFA-Laf'!AR25+'5C1W_Willow'!AR25+'5C1Z_LincolnPrep'!AR25+'5C1R_Iberville'!AR25+'5C1N_Delta'!AR25+'5C1S_LCColPrep'!AR25+'5C1T_Northeast'!AR25+'5C1U_AcadianaRen'!AR25+'5C1I_LAKey'!AR25+'5C1V_LafRen'!AR25+'5C1O_Impact'!AR25+'5C2_LAVCA'!AS25+'5C1H_Southwest'!AR25+'5C1G_JSClark'!AR25+'5C1Y_GEOPrep'!AR25+'5C1AI_Harmony'!AR25+'5C1AJ_Athlos'!AR25+'5C1AG_Collegiate'!AR25+'5C1M_GEOMidCity'!AR25+'5C1AK_NxtGen'!AR25+'5C1AL_RedRiver'!AR25+'5C1AM_Williams'!AR25+'5C1AN_StLandry'!AR25</f>
        <v>202604</v>
      </c>
      <c r="AT25" s="234">
        <f>'5C1B_DArbonne'!AS25+'5C1A_Madison'!AS25+'5C1C_IntlHigh'!AS25+'5C3_UnvView'!AT25+'5C1F_LCCharter'!AS25+'5C1E_LFNO'!AS25+'5C1D_NOMMA'!AS25+'5C1AE_NobleMinds'!AS25+'5C1J_JCFAEast'!AS25+'5C1Q_Advantage'!AS25+'5C1AF_JCFA-Laf'!AS25+'5C1W_Willow'!AS25+'5C1Z_LincolnPrep'!AS25+'5C1R_Iberville'!AS25+'5C1N_Delta'!AS25+'5C1S_LCColPrep'!AS25+'5C1T_Northeast'!AS25+'5C1U_AcadianaRen'!AS25+'5C1I_LAKey'!AS25+'5C1V_LafRen'!AS25+'5C1O_Impact'!AS25+'5C2_LAVCA'!AT25+'5C1H_Southwest'!AS25+'5C1G_JSClark'!AS25+'5C1Y_GEOPrep'!AS25+'5C1AI_Harmony'!AS25+'5C1AJ_Athlos'!AS25+'5C1AG_Collegiate'!AS25+'5C1M_GEOMidCity'!AS25+'5C1AK_NxtGen'!AS25+'5C1AL_RedRiver'!AS25+'5C1AM_Williams'!AS25+'5C1AN_StLandry'!AS25</f>
        <v>26733</v>
      </c>
      <c r="AU25" s="806">
        <f t="shared" si="2"/>
        <v>402074</v>
      </c>
      <c r="AV25" s="807">
        <f t="shared" si="3"/>
        <v>43355</v>
      </c>
      <c r="AW25" s="227">
        <f>'5C1B_DArbonne'!AV25+'5C1A_Madison'!AV25+'5C1C_IntlHigh'!AV25+'5C3_UnvView'!AW25+'5C1F_LCCharter'!AV25+'5C1E_LFNO'!AV25+'5C1D_NOMMA'!AV25+'5C1AE_NobleMinds'!AV25+'5C1J_JCFAEast'!AV25+'5C1Q_Advantage'!AV25+'5C1AF_JCFA-Laf'!AV25+'5C1W_Willow'!AV25+'5C1Z_LincolnPrep'!AV25+'5C1R_Iberville'!AV25+'5C1N_Delta'!AV25+'5C1S_LCColPrep'!AV25+'5C1T_Northeast'!AV25+'5C1U_AcadianaRen'!AV25+'5C1I_LAKey'!AV25+'5C1V_LafRen'!AV25+'5C1O_Impact'!AV25+'5C2_LAVCA'!AW25+'5C1H_Southwest'!AV25+'5C1G_JSClark'!AV25+'5C1Y_GEOPrep'!AV25+'5C1AI_Harmony'!AV25+'5C1AJ_Athlos'!AV25+'5C1AG_Collegiate'!AV25+'5C1M_GEOMidCity'!AV25+'5C1AK_NxtGen'!AV25+'5C1AL_RedRiver'!AV25+'5C1AM_Williams'!AV25+'5C1AN_StLandry'!AV25</f>
        <v>804</v>
      </c>
      <c r="AX25" s="227"/>
      <c r="AY25" s="227">
        <f t="shared" si="4"/>
        <v>804</v>
      </c>
    </row>
    <row r="26" spans="1:51" ht="16.149999999999999" customHeight="1" x14ac:dyDescent="0.2">
      <c r="A26" s="425">
        <v>20</v>
      </c>
      <c r="B26" s="238" t="s">
        <v>24</v>
      </c>
      <c r="C26" s="239">
        <f>'5C1B_DArbonne'!C26+'5C1A_Madison'!C26+'5C1C_IntlHigh'!C26+'5C3_UnvView'!C26+'5C1F_LCCharter'!C26+'5C1E_LFNO'!C26+'5C1D_NOMMA'!C26+'5C1AE_NobleMinds'!C26+'5C1J_JCFAEast'!C26+'5C1Q_Advantage'!C26+'5C1AF_JCFA-Laf'!C26+'5C1W_Willow'!C26+'5C1Z_LincolnPrep'!C26+'5C1R_Iberville'!C26+'5C1N_Delta'!C26+'5C1S_LCColPrep'!C26+'5C1T_Northeast'!C26+'5C1U_AcadianaRen'!C26+'5C1I_LAKey'!C26+'5C1V_LafRen'!C26+'5C1O_Impact'!C26+'5C2_LAVCA'!C26+'5C1H_Southwest'!C26+'5C1G_JSClark'!C26+'5C1Y_GEOPrep'!C26+'5C1AI_Harmony'!C26+'5C1AJ_Athlos'!C26+'5C1AG_Collegiate'!C26+'5C1M_GEOMidCity'!C26+'5C1AK_NxtGen'!C26+'5C1AL_RedRiver'!C26+'5C1AM_Williams'!C26+'5C1AN_StLandry'!C26</f>
        <v>35</v>
      </c>
      <c r="D26" s="240">
        <f>'9_Per Pupil Summary'!H25</f>
        <v>5290.1805327565289</v>
      </c>
      <c r="E26" s="241">
        <f>'5C1B_DArbonne'!E26+'5C1A_Madison'!E26+'5C1C_IntlHigh'!E26+'5C3_UnvView'!E26+'5C1F_LCCharter'!E26+'5C1E_LFNO'!E26+'5C1D_NOMMA'!E26+'5C1AE_NobleMinds'!E26+'5C1J_JCFAEast'!E26+'5C1Q_Advantage'!E26+'5C1AF_JCFA-Laf'!E26+'5C1W_Willow'!E26+'5C1Z_LincolnPrep'!E26+'5C1R_Iberville'!E26+'5C1N_Delta'!E26+'5C1S_LCColPrep'!E26+'5C1T_Northeast'!E26+'5C1U_AcadianaRen'!E26+'5C1I_LAKey'!E26+'5C1V_LafRen'!E26+'5C1O_Impact'!E26+'5C2_LAVCA'!E26+'5C1H_Southwest'!E26+'5C1G_JSClark'!E26+'5C1Y_GEOPrep'!E26+'5C1AI_Harmony'!E26+'5C1AJ_Athlos'!E26+'5C1AG_Collegiate'!E26+'5C1M_GEOMidCity'!E26+'5C1AK_NxtGen'!E26+'5C1AL_RedRiver'!E26+'5C1AM_Williams'!E26+'5C1AN_StLandry'!E26</f>
        <v>166640.68678183065</v>
      </c>
      <c r="F26" s="242">
        <f>'5C1B_DArbonne'!F26+'5C1A_Madison'!F26+'5C1C_IntlHigh'!F26+'5C3_UnvView'!F26+'5C1F_LCCharter'!F26+'5C1E_LFNO'!F26+'5C1D_NOMMA'!F26+'5C1AE_NobleMinds'!F26+'5C1J_JCFAEast'!F26+'5C1Q_Advantage'!F26+'5C1AF_JCFA-Laf'!F26+'5C1W_Willow'!F26+'5C1Z_LincolnPrep'!F26+'5C1R_Iberville'!F26+'5C1N_Delta'!F26+'5C1S_LCColPrep'!F26+'5C1T_Northeast'!F26+'5C1U_AcadianaRen'!F26+'5C1I_LAKey'!F26+'5C1V_LafRen'!F26+'5C1O_Impact'!F26+'5C2_LAVCA'!F26+'5C1H_Southwest'!F26+'5C1G_JSClark'!F26+'5C1Y_GEOPrep'!F26+'5C1AI_Harmony'!F26+'5C1AJ_Athlos'!F26+'5C1AG_Collegiate'!F26+'5C1M_GEOMidCity'!F26+'5C1AK_NxtGen'!F26+'5C1AL_RedRiver'!F26+'5C1AM_Williams'!F26+'5C1AN_StLandry'!F26</f>
        <v>29</v>
      </c>
      <c r="G26" s="240">
        <f>'9_Per Pupil Summary'!I25</f>
        <v>713.02231720643624</v>
      </c>
      <c r="H26" s="241">
        <f>'5C1B_DArbonne'!H26+'5C1A_Madison'!H26+'5C1C_IntlHigh'!H26+'5C3_UnvView'!H26+'5C1F_LCCharter'!H26+'5C1E_LFNO'!H26+'5C1D_NOMMA'!H26+'5C1AE_NobleMinds'!H26+'5C1J_JCFAEast'!H26+'5C1Q_Advantage'!H26+'5C1AF_JCFA-Laf'!H26+'5C1W_Willow'!H26+'5C1Z_LincolnPrep'!H26+'5C1R_Iberville'!H26+'5C1N_Delta'!H26+'5C1S_LCColPrep'!H26+'5C1T_Northeast'!H26+'5C1U_AcadianaRen'!H26+'5C1I_LAKey'!H26+'5C1V_LafRen'!H26+'5C1O_Impact'!H26+'5C2_LAVCA'!H26+'5C1H_Southwest'!H26+'5C1G_JSClark'!H26+'5C1Y_GEOPrep'!H26+'5C1AI_Harmony'!H26+'5C1AJ_Athlos'!H26+'5C1AG_Collegiate'!H26+'5C1M_GEOMidCity'!H26+'5C1AK_NxtGen'!H26+'5C1AL_RedRiver'!H26+'5C1AM_Williams'!H26+'5C1AN_StLandry'!H26</f>
        <v>18609.882479087988</v>
      </c>
      <c r="I26" s="242">
        <f>'5C1B_DArbonne'!I26+'5C1A_Madison'!I26+'5C1C_IntlHigh'!I26+'5C3_UnvView'!I26+'5C1F_LCCharter'!I26+'5C1E_LFNO'!I26+'5C1D_NOMMA'!I26+'5C1AE_NobleMinds'!I26+'5C1J_JCFAEast'!I26+'5C1Q_Advantage'!I26+'5C1AF_JCFA-Laf'!I26+'5C1W_Willow'!I26+'5C1Z_LincolnPrep'!I26+'5C1R_Iberville'!I26+'5C1N_Delta'!I26+'5C1S_LCColPrep'!I26+'5C1T_Northeast'!I26+'5C1U_AcadianaRen'!I26+'5C1I_LAKey'!I26+'5C1V_LafRen'!I26+'5C1O_Impact'!I26+'5C2_LAVCA'!I26+'5C1H_Southwest'!I26+'5C1G_JSClark'!I26+'5C1Y_GEOPrep'!I26+'5C1AI_Harmony'!I26+'5C1AJ_Athlos'!I26+'5C1AG_Collegiate'!I26+'5C1M_GEOMidCity'!I26+'5C1AK_NxtGen'!I26+'5C1AL_RedRiver'!I26+'5C1AM_Williams'!I26+'5C1AN_StLandry'!I26</f>
        <v>17</v>
      </c>
      <c r="J26" s="240">
        <f>'9_Per Pupil Summary'!J25</f>
        <v>194.46063196539166</v>
      </c>
      <c r="K26" s="241">
        <f>'5C1B_DArbonne'!K26+'5C1A_Madison'!K26+'5C1C_IntlHigh'!K26+'5C3_UnvView'!K26+'5C1F_LCCharter'!K26+'5C1E_LFNO'!K26+'5C1D_NOMMA'!K26+'5C1AE_NobleMinds'!K26+'5C1J_JCFAEast'!K26+'5C1Q_Advantage'!K26+'5C1AF_JCFA-Laf'!K26+'5C1W_Willow'!K26+'5C1Z_LincolnPrep'!K26+'5C1R_Iberville'!K26+'5C1N_Delta'!K26+'5C1S_LCColPrep'!K26+'5C1T_Northeast'!K26+'5C1U_AcadianaRen'!K26+'5C1I_LAKey'!K26+'5C1V_LafRen'!K26+'5C1O_Impact'!K26+'5C2_LAVCA'!K26+'5C1H_Southwest'!K26+'5C1G_JSClark'!K26+'5C1Y_GEOPrep'!K26+'5C1AI_Harmony'!K26+'5C1AJ_Athlos'!K26+'5C1AG_Collegiate'!K26+'5C1M_GEOMidCity'!K26+'5C1AK_NxtGen'!K26+'5C1AL_RedRiver'!K26+'5C1AM_Williams'!K26+'5C1AN_StLandry'!K26</f>
        <v>2975.2476690704921</v>
      </c>
      <c r="L26" s="242">
        <f>'5C1B_DArbonne'!L26+'5C1A_Madison'!L26+'5C1C_IntlHigh'!L26+'5C3_UnvView'!L26+'5C1F_LCCharter'!L26+'5C1E_LFNO'!L26+'5C1D_NOMMA'!L26+'5C1AE_NobleMinds'!L26+'5C1J_JCFAEast'!L26+'5C1Q_Advantage'!L26+'5C1AF_JCFA-Laf'!L26+'5C1W_Willow'!L26+'5C1Z_LincolnPrep'!L26+'5C1R_Iberville'!L26+'5C1N_Delta'!L26+'5C1S_LCColPrep'!L26+'5C1T_Northeast'!L26+'5C1U_AcadianaRen'!L26+'5C1I_LAKey'!L26+'5C1V_LafRen'!L26+'5C1O_Impact'!L26+'5C2_LAVCA'!L26+'5C1H_Southwest'!L26+'5C1G_JSClark'!L26+'5C1Y_GEOPrep'!L26+'5C1AI_Harmony'!L26+'5C1AJ_Athlos'!L26+'5C1AG_Collegiate'!L26+'5C1M_GEOMidCity'!L26+'5C1AK_NxtGen'!L26+'5C1AL_RedRiver'!L26+'5C1AM_Williams'!L26+'5C1AN_StLandry'!L26</f>
        <v>12</v>
      </c>
      <c r="M26" s="240">
        <f>'9_Per Pupil Summary'!K25</f>
        <v>4861.5157991347924</v>
      </c>
      <c r="N26" s="241">
        <f>'5C1B_DArbonne'!N26+'5C1A_Madison'!N26+'5C1C_IntlHigh'!N26+'5C3_UnvView'!N26+'5C1F_LCCharter'!N26+'5C1E_LFNO'!N26+'5C1D_NOMMA'!N26+'5C1AE_NobleMinds'!N26+'5C1J_JCFAEast'!N26+'5C1Q_Advantage'!N26+'5C1AF_JCFA-Laf'!N26+'5C1W_Willow'!N26+'5C1Z_LincolnPrep'!N26+'5C1R_Iberville'!N26+'5C1N_Delta'!N26+'5C1S_LCColPrep'!N26+'5C1T_Northeast'!N26+'5C1U_AcadianaRen'!N26+'5C1I_LAKey'!N26+'5C1V_LafRen'!N26+'5C1O_Impact'!N26+'5C2_LAVCA'!N26+'5C1H_Southwest'!N26+'5C1G_JSClark'!N26+'5C1Y_GEOPrep'!N26+'5C1AI_Harmony'!N26+'5C1AJ_Athlos'!N26+'5C1AG_Collegiate'!N26+'5C1M_GEOMidCity'!N26+'5C1AK_NxtGen'!N26+'5C1AL_RedRiver'!N26+'5C1AM_Williams'!N26+'5C1AN_StLandry'!N26</f>
        <v>52504.370630655758</v>
      </c>
      <c r="O26" s="242">
        <f>'5C1B_DArbonne'!O26+'5C1A_Madison'!O26+'5C1C_IntlHigh'!O26+'5C3_UnvView'!O26+'5C1F_LCCharter'!O26+'5C1E_LFNO'!O26+'5C1D_NOMMA'!O26+'5C1AE_NobleMinds'!O26+'5C1J_JCFAEast'!O26+'5C1Q_Advantage'!O26+'5C1AF_JCFA-Laf'!O26+'5C1W_Willow'!O26+'5C1Z_LincolnPrep'!O26+'5C1R_Iberville'!O26+'5C1N_Delta'!O26+'5C1S_LCColPrep'!O26+'5C1T_Northeast'!O26+'5C1U_AcadianaRen'!O26+'5C1I_LAKey'!O26+'5C1V_LafRen'!O26+'5C1O_Impact'!O26+'5C2_LAVCA'!O26+'5C1H_Southwest'!O26+'5C1G_JSClark'!O26+'5C1Y_GEOPrep'!O26+'5C1AI_Harmony'!O26+'5C1AJ_Athlos'!O26+'5C1AG_Collegiate'!O26+'5C1M_GEOMidCity'!O26+'5C1AK_NxtGen'!O26+'5C1AL_RedRiver'!O26+'5C1AM_Williams'!O26+'5C1AN_StLandry'!O26</f>
        <v>0</v>
      </c>
      <c r="P26" s="240">
        <f>'9_Per Pupil Summary'!L25</f>
        <v>1944.6063196539167</v>
      </c>
      <c r="Q26" s="241">
        <f>'5C1B_DArbonne'!Q26+'5C1A_Madison'!Q26+'5C1C_IntlHigh'!Q26+'5C3_UnvView'!Q26+'5C1F_LCCharter'!Q26+'5C1E_LFNO'!Q26+'5C1D_NOMMA'!Q26+'5C1AE_NobleMinds'!Q26+'5C1J_JCFAEast'!Q26+'5C1Q_Advantage'!Q26+'5C1AF_JCFA-Laf'!Q26+'5C1W_Willow'!Q26+'5C1Z_LincolnPrep'!Q26+'5C1R_Iberville'!Q26+'5C1N_Delta'!Q26+'5C1S_LCColPrep'!Q26+'5C1T_Northeast'!Q26+'5C1U_AcadianaRen'!Q26+'5C1I_LAKey'!Q26+'5C1V_LafRen'!Q26+'5C1O_Impact'!Q26+'5C2_LAVCA'!Q26+'5C1H_Southwest'!Q26+'5C1G_JSClark'!Q26+'5C1Y_GEOPrep'!Q26+'5C1AI_Harmony'!Q26+'5C1AJ_Athlos'!Q26+'5C1AG_Collegiate'!Q26+'5C1M_GEOMidCity'!Q26+'5C1AK_NxtGen'!Q26+'5C1AL_RedRiver'!Q26+'5C1AM_Williams'!Q26+'5C1AN_StLandry'!Q26</f>
        <v>0</v>
      </c>
      <c r="R26" s="243">
        <f>'5C1B_DArbonne'!R26+'5C1A_Madison'!R26+'5C1C_IntlHigh'!R26+'5C3_UnvView'!R26+'5C1F_LCCharter'!R26+'5C1E_LFNO'!R26+'5C1D_NOMMA'!R26+'5C1AE_NobleMinds'!R26+'5C1J_JCFAEast'!R26+'5C1Q_Advantage'!R26+'5C1AF_JCFA-Laf'!R26+'5C1W_Willow'!R26+'5C1Z_LincolnPrep'!R26+'5C1R_Iberville'!R26+'5C1N_Delta'!R26+'5C1S_LCColPrep'!R26+'5C1T_Northeast'!R26+'5C1U_AcadianaRen'!R26+'5C1I_LAKey'!R26+'5C1V_LafRen'!R26+'5C1O_Impact'!R26+'5C2_LAVCA'!R26+'5C1H_Southwest'!R26+'5C1G_JSClark'!R26+'5C1Y_GEOPrep'!R26+'5C1AI_Harmony'!R26+'5C1AJ_Athlos'!R26+'5C1AG_Collegiate'!R26+'5C1M_GEOMidCity'!R26+'5C1AK_NxtGen'!R26+'5C1AL_RedRiver'!R26+'5C1AM_Williams'!R26+'5C1AN_StLandry'!R26</f>
        <v>264743</v>
      </c>
      <c r="S26" s="1005">
        <f>'5C3_UnvView'!S26+'5C2_LAVCA'!S26</f>
        <v>26748</v>
      </c>
      <c r="T26" s="240">
        <f>'5C1B_DArbonne'!S26+'5C1A_Madison'!S26+'5C1C_IntlHigh'!S26+'5C3_UnvView'!T26+'5C1F_LCCharter'!S26+'5C1E_LFNO'!S26+'5C1D_NOMMA'!S26+'5C1AE_NobleMinds'!S26+'5C1J_JCFAEast'!S26+'5C1Q_Advantage'!S26+'5C1AF_JCFA-Laf'!S26+'5C1W_Willow'!S26+'5C1Z_LincolnPrep'!S26+'5C1R_Iberville'!S26+'5C1N_Delta'!S26+'5C1S_LCColPrep'!S26+'5C1T_Northeast'!S26+'5C1U_AcadianaRen'!S26+'5C1I_LAKey'!S26+'5C1V_LafRen'!S26+'5C1O_Impact'!S26+'5C2_LAVCA'!T26+'5C1H_Southwest'!S26+'5C1G_JSClark'!S26+'5C1Y_GEOPrep'!S26+'5C1AI_Harmony'!S26+'5C1AJ_Athlos'!S26+'5C1AG_Collegiate'!S26+'5C1M_GEOMidCity'!S26+'5C1AK_NxtGen'!S26+'5C1AL_RedRiver'!S26+'5C1AM_Williams'!S26+'5C1AN_StLandry'!S26</f>
        <v>0</v>
      </c>
      <c r="U26" s="240">
        <f>'5C1B_DArbonne'!T26+'5C1A_Madison'!T26+'5C1C_IntlHigh'!T26+'5C3_UnvView'!U26+'5C1F_LCCharter'!T26+'5C1E_LFNO'!T26+'5C1D_NOMMA'!T26+'5C1AE_NobleMinds'!T26+'5C1J_JCFAEast'!T26+'5C1Q_Advantage'!T26+'5C1AF_JCFA-Laf'!T26+'5C1W_Willow'!T26+'5C1Z_LincolnPrep'!T26+'5C1R_Iberville'!T26+'5C1N_Delta'!T26+'5C1S_LCColPrep'!T26+'5C1T_Northeast'!T26+'5C1U_AcadianaRen'!T26+'5C1I_LAKey'!T26+'5C1V_LafRen'!T26+'5C1O_Impact'!T26+'5C2_LAVCA'!U26+'5C1H_Southwest'!T26+'5C1G_JSClark'!T26+'5C1Y_GEOPrep'!T26+'5C1AI_Harmony'!T26+'5C1AJ_Athlos'!T26+'5C1AG_Collegiate'!T26+'5C1M_GEOMidCity'!T26+'5C1AK_NxtGen'!T26+'5C1AL_RedRiver'!T26+'5C1AM_Williams'!T26+'5C1AN_StLandry'!T26</f>
        <v>0</v>
      </c>
      <c r="V26" s="244">
        <f>'5C1B_DArbonne'!U26+'5C1A_Madison'!U26+'5C1C_IntlHigh'!U26+'5C3_UnvView'!V26+'5C1F_LCCharter'!U26+'5C1E_LFNO'!U26+'5C1D_NOMMA'!U26+'5C1AE_NobleMinds'!U26+'5C1J_JCFAEast'!U26+'5C1Q_Advantage'!U26+'5C1AF_JCFA-Laf'!U26+'5C1W_Willow'!U26+'5C1Z_LincolnPrep'!U26+'5C1R_Iberville'!U26+'5C1N_Delta'!U26+'5C1S_LCColPrep'!U26+'5C1T_Northeast'!U26+'5C1U_AcadianaRen'!U26+'5C1I_LAKey'!U26+'5C1V_LafRen'!U26+'5C1O_Impact'!U26+'5C2_LAVCA'!V26+'5C1H_Southwest'!U26+'5C1G_JSClark'!U26+'5C1Y_GEOPrep'!U26+'5C1AI_Harmony'!U26+'5C1AJ_Athlos'!U26+'5C1AG_Collegiate'!U26+'5C1M_GEOMidCity'!U26+'5C1AK_NxtGen'!U26+'5C1AL_RedRiver'!U26+'5C1AM_Williams'!U26+'5C1AN_StLandry'!U26</f>
        <v>0</v>
      </c>
      <c r="W26" s="243">
        <f>'5C1B_DArbonne'!V26+'5C1A_Madison'!V26+'5C1C_IntlHigh'!V26+'5C3_UnvView'!W26+'5C1F_LCCharter'!V26+'5C1E_LFNO'!V26+'5C1D_NOMMA'!V26+'5C1AE_NobleMinds'!V26+'5C1J_JCFAEast'!V26+'5C1Q_Advantage'!V26+'5C1AF_JCFA-Laf'!V26+'5C1W_Willow'!V26+'5C1Z_LincolnPrep'!V26+'5C1R_Iberville'!V26+'5C1N_Delta'!V26+'5C1S_LCColPrep'!V26+'5C1T_Northeast'!V26+'5C1U_AcadianaRen'!V26+'5C1I_LAKey'!V26+'5C1V_LafRen'!V26+'5C1O_Impact'!V26+'5C2_LAVCA'!W26+'5C1H_Southwest'!V26+'5C1G_JSClark'!V26+'5C1Y_GEOPrep'!V26+'5C1AI_Harmony'!V26+'5C1AJ_Athlos'!V26+'5C1AG_Collegiate'!V26+'5C1M_GEOMidCity'!V26+'5C1AK_NxtGen'!V26+'5C1AL_RedRiver'!V26+'5C1AM_Williams'!V26+'5C1AN_StLandry'!V26</f>
        <v>240730</v>
      </c>
      <c r="X26" s="241">
        <f>'5C1B_DArbonne'!W26+'5C1A_Madison'!W26+'5C1C_IntlHigh'!W26+'5C3_UnvView'!X26+'5C1F_LCCharter'!W26+'5C1E_LFNO'!W26+'5C1D_NOMMA'!W26+'5C1AE_NobleMinds'!W26+'5C1J_JCFAEast'!W26+'5C1Q_Advantage'!W26+'5C1AF_JCFA-Laf'!W26+'5C1W_Willow'!W26+'5C1Z_LincolnPrep'!W26+'5C1R_Iberville'!W26+'5C1N_Delta'!W26+'5C1S_LCColPrep'!W26+'5C1T_Northeast'!W26+'5C1U_AcadianaRen'!W26+'5C1I_LAKey'!W26+'5C1V_LafRen'!W26+'5C1O_Impact'!W26+'5C2_LAVCA'!X26+'5C1H_Southwest'!W26+'5C1G_JSClark'!W26+'5C1Y_GEOPrep'!W26+'5C1AI_Harmony'!W26+'5C1AJ_Athlos'!W26+'5C1AG_Collegiate'!W26+'5C1M_GEOMidCity'!W26+'5C1AK_NxtGen'!W26+'5C1AL_RedRiver'!W26+'5C1AM_Williams'!W26+'5C1AN_StLandry'!W26</f>
        <v>-602</v>
      </c>
      <c r="Y26" s="243">
        <f>'5C1B_DArbonne'!X26+'5C1A_Madison'!X26+'5C1C_IntlHigh'!X26+'5C3_UnvView'!Y26+'5C1F_LCCharter'!X26+'5C1E_LFNO'!X26+'5C1D_NOMMA'!X26+'5C1AE_NobleMinds'!X26+'5C1J_JCFAEast'!X26+'5C1Q_Advantage'!X26+'5C1AF_JCFA-Laf'!X26+'5C1W_Willow'!X26+'5C1Z_LincolnPrep'!X26+'5C1R_Iberville'!X26+'5C1N_Delta'!X26+'5C1S_LCColPrep'!X26+'5C1T_Northeast'!X26+'5C1U_AcadianaRen'!X26+'5C1I_LAKey'!X26+'5C1V_LafRen'!X26+'5C1O_Impact'!X26+'5C2_LAVCA'!Y26+'5C1H_Southwest'!X26+'5C1G_JSClark'!X26+'5C1Y_GEOPrep'!X26+'5C1AI_Harmony'!X26+'5C1AJ_Athlos'!X26+'5C1AG_Collegiate'!X26+'5C1M_GEOMidCity'!X26+'5C1AK_NxtGen'!X26+'5C1AL_RedRiver'!X26+'5C1AM_Williams'!X26+'5C1AN_StLandry'!X26</f>
        <v>240128</v>
      </c>
      <c r="Z26" s="240">
        <f>'5C1B_DArbonne'!Y26+'5C1A_Madison'!Y26+'5C1C_IntlHigh'!Y26+'5C3_UnvView'!Z26+'5C1F_LCCharter'!Y26+'5C1E_LFNO'!Y26+'5C1D_NOMMA'!Y26+'5C1AE_NobleMinds'!Y26+'5C1J_JCFAEast'!Y26+'5C1Q_Advantage'!Y26+'5C1AF_JCFA-Laf'!Y26+'5C1W_Willow'!Y26+'5C1Z_LincolnPrep'!Y26+'5C1R_Iberville'!Y26+'5C1N_Delta'!Y26+'5C1S_LCColPrep'!Y26+'5C1T_Northeast'!Y26+'5C1U_AcadianaRen'!Y26+'5C1I_LAKey'!Y26+'5C1V_LafRen'!Y26+'5C1O_Impact'!Y26+'5C2_LAVCA'!Z26+'5C1H_Southwest'!Y26+'5C1G_JSClark'!Y26+'5C1Y_GEOPrep'!Y26+'5C1AI_Harmony'!Y26+'5C1AJ_Athlos'!Y26+'5C1AG_Collegiate'!Y26+'5C1M_GEOMidCity'!Y26+'5C1AK_NxtGen'!Y26+'5C1AL_RedRiver'!Y26+'5C1AM_Williams'!Y26+'5C1AN_StLandry'!Y26</f>
        <v>0</v>
      </c>
      <c r="AA26" s="243">
        <f>'5C1B_DArbonne'!Z26+'5C1A_Madison'!Z26+'5C1C_IntlHigh'!Z26+'5C3_UnvView'!AA26+'5C1F_LCCharter'!Z26+'5C1E_LFNO'!Z26+'5C1D_NOMMA'!Z26+'5C1AE_NobleMinds'!Z26+'5C1J_JCFAEast'!Z26+'5C1Q_Advantage'!Z26+'5C1AF_JCFA-Laf'!Z26+'5C1W_Willow'!Z26+'5C1Z_LincolnPrep'!Z26+'5C1R_Iberville'!Z26+'5C1N_Delta'!Z26+'5C1S_LCColPrep'!Z26+'5C1T_Northeast'!Z26+'5C1U_AcadianaRen'!Z26+'5C1I_LAKey'!Z26+'5C1V_LafRen'!Z26+'5C1O_Impact'!Z26+'5C2_LAVCA'!AA26+'5C1H_Southwest'!Z26+'5C1G_JSClark'!Z26+'5C1Y_GEOPrep'!Z26+'5C1AI_Harmony'!Z26+'5C1AJ_Athlos'!Z26+'5C1AG_Collegiate'!Z26+'5C1M_GEOMidCity'!Z26+'5C1AK_NxtGen'!Z26+'5C1AL_RedRiver'!Z26+'5C1AM_Williams'!Z26+'5C1AN_StLandry'!Z26</f>
        <v>240128</v>
      </c>
      <c r="AB26" s="246">
        <f>'5C1B_DArbonne'!AA26+'5C1A_Madison'!AA26+'5C1C_IntlHigh'!AA26+'5C3_UnvView'!AB26+'5C1F_LCCharter'!AA26+'5C1E_LFNO'!AA26+'5C1D_NOMMA'!AA26+'5C1AE_NobleMinds'!AA26+'5C1J_JCFAEast'!AA26+'5C1Q_Advantage'!AA26+'5C1AF_JCFA-Laf'!AA26+'5C1W_Willow'!AA26+'5C1Z_LincolnPrep'!AA26+'5C1R_Iberville'!AA26+'5C1N_Delta'!AA26+'5C1S_LCColPrep'!AA26+'5C1T_Northeast'!AA26+'5C1U_AcadianaRen'!AA26+'5C1I_LAKey'!AA26+'5C1V_LafRen'!AA26+'5C1O_Impact'!AA26+'5C2_LAVCA'!AB26+'5C1H_Southwest'!AA26+'5C1G_JSClark'!AA26+'5C1Y_GEOPrep'!AA26+'5C1AI_Harmony'!AA26+'5C1AJ_Athlos'!AA26+'5C1AG_Collegiate'!AA26+'5C1M_GEOMidCity'!AA26+'5C1AK_NxtGen'!AA26+'5C1AL_RedRiver'!AA26+'5C1AM_Williams'!AA26+'5C1AN_StLandry'!AA26</f>
        <v>0</v>
      </c>
      <c r="AC26" s="240">
        <f>'5C1B_DArbonne'!AB26+'5C1A_Madison'!AB26+'5C1C_IntlHigh'!AB26+'5C3_UnvView'!AC26+'5C1F_LCCharter'!AB26+'5C1E_LFNO'!AB26+'5C1D_NOMMA'!AB26+'5C1AE_NobleMinds'!AB26+'5C1J_JCFAEast'!AB26+'5C1Q_Advantage'!AB26+'5C1AF_JCFA-Laf'!AB26+'5C1W_Willow'!AB26+'5C1Z_LincolnPrep'!AB26+'5C1R_Iberville'!AB26+'5C1N_Delta'!AB26+'5C1S_LCColPrep'!AB26+'5C1T_Northeast'!AB26+'5C1U_AcadianaRen'!AB26+'5C1I_LAKey'!AB26+'5C1V_LafRen'!AB26+'5C1O_Impact'!AB26+'5C2_LAVCA'!AC26+'5C1H_Southwest'!AB26+'5C1G_JSClark'!AB26+'5C1Y_GEOPrep'!AB26+'5C1AI_Harmony'!AB26+'5C1AJ_Athlos'!AB26+'5C1AG_Collegiate'!AB26+'5C1M_GEOMidCity'!AB26+'5C1AK_NxtGen'!AB26+'5C1AL_RedRiver'!AB26+'5C1AM_Williams'!AB26+'5C1AN_StLandry'!AB26</f>
        <v>240128</v>
      </c>
      <c r="AD26" s="247">
        <f>'5C1B_DArbonne'!AC26+'5C1A_Madison'!AC26+'5C1C_IntlHigh'!AC26+'5C3_UnvView'!AD26+'5C1F_LCCharter'!AC26+'5C1E_LFNO'!AC26+'5C1D_NOMMA'!AC26+'5C1AE_NobleMinds'!AC26+'5C1J_JCFAEast'!AC26+'5C1Q_Advantage'!AC26+'5C1AF_JCFA-Laf'!AC26+'5C1W_Willow'!AC26+'5C1Z_LincolnPrep'!AC26+'5C1R_Iberville'!AC26+'5C1N_Delta'!AC26+'5C1S_LCColPrep'!AC26+'5C1T_Northeast'!AC26+'5C1U_AcadianaRen'!AC26+'5C1I_LAKey'!AC26+'5C1V_LafRen'!AC26+'5C1O_Impact'!AC26+'5C2_LAVCA'!AD26+'5C1H_Southwest'!AC26+'5C1G_JSClark'!AC26+'5C1Y_GEOPrep'!AC26+'5C1AI_Harmony'!AC26+'5C1AJ_Athlos'!AC26+'5C1AG_Collegiate'!AC26+'5C1M_GEOMidCity'!AC26+'5C1AK_NxtGen'!AC26+'5C1AL_RedRiver'!AC26+'5C1AM_Williams'!AC26+'5C1AN_StLandry'!AC26</f>
        <v>20010</v>
      </c>
      <c r="AE26" s="247">
        <f>'5C1B_DArbonne'!AD26+'5C1A_Madison'!AD26+'5C1C_IntlHigh'!AD26+'5C3_UnvView'!AE26+'5C1F_LCCharter'!AD26+'5C1E_LFNO'!AD26+'5C1D_NOMMA'!AD26+'5C1AE_NobleMinds'!AD26+'5C1J_JCFAEast'!AD26+'5C1Q_Advantage'!AD26+'5C1AF_JCFA-Laf'!AD26+'5C1W_Willow'!AD26+'5C1Z_LincolnPrep'!AD26+'5C1R_Iberville'!AD26+'5C1N_Delta'!AD26+'5C1S_LCColPrep'!AD26+'5C1T_Northeast'!AD26+'5C1U_AcadianaRen'!AD26+'5C1I_LAKey'!AD26+'5C1V_LafRen'!AD26+'5C1O_Impact'!AD26+'5C2_LAVCA'!AE26+'5C1H_Southwest'!AD26+'5C1G_JSClark'!AD26+'5C1Y_GEOPrep'!AD26+'5C1AI_Harmony'!AD26+'5C1AJ_Athlos'!AD26+'5C1AG_Collegiate'!AD26+'5C1M_GEOMidCity'!AD26+'5C1AK_NxtGen'!AD26+'5C1AL_RedRiver'!AD26+'5C1AM_Williams'!AD26+'5C1AN_StLandry'!AD26</f>
        <v>240128</v>
      </c>
      <c r="AF26" s="248">
        <f>'9_Per Pupil Summary'!N25</f>
        <v>3083</v>
      </c>
      <c r="AG26" s="249">
        <f>'5C1B_DArbonne'!AF26+'5C1A_Madison'!AF26+'5C1C_IntlHigh'!AF26+'5C3_UnvView'!AG26+'5C1F_LCCharter'!AF26+'5C1E_LFNO'!AF26+'5C1D_NOMMA'!AF26+'5C1AE_NobleMinds'!AF26+'5C1J_JCFAEast'!AF26+'5C1Q_Advantage'!AF26+'5C1AF_JCFA-Laf'!AF26+'5C1W_Willow'!AF26+'5C1Z_LincolnPrep'!AF26+'5C1R_Iberville'!AF26+'5C1N_Delta'!AF26+'5C1S_LCColPrep'!AF26+'5C1T_Northeast'!AF26+'5C1U_AcadianaRen'!AF26+'5C1I_LAKey'!AF26+'5C1V_LafRen'!AF26+'5C1O_Impact'!AF26+'5C2_LAVCA'!AG26+'5C1H_Southwest'!AF26+'5C1G_JSClark'!AF26+'5C1Y_GEOPrep'!AF26+'5C1AI_Harmony'!AF26+'5C1AJ_Athlos'!AF26+'5C1AG_Collegiate'!AF26+'5C1M_GEOMidCity'!AF26+'5C1AK_NxtGen'!AF26+'5C1AL_RedRiver'!AF26+'5C1AM_Williams'!AF26+'5C1AN_StLandry'!AF26</f>
        <v>97115</v>
      </c>
      <c r="AH26" s="239">
        <f>'5C1B_DArbonne'!AG26+'5C1A_Madison'!AG26+'5C1C_IntlHigh'!AG26+'5C3_UnvView'!AH26+'5C1F_LCCharter'!AG26+'5C1E_LFNO'!AG26+'5C1D_NOMMA'!AG26+'5C1AE_NobleMinds'!AG26+'5C1J_JCFAEast'!AG26+'5C1Q_Advantage'!AG26+'5C1AF_JCFA-Laf'!AG26+'5C1W_Willow'!AG26+'5C1Z_LincolnPrep'!AG26+'5C1R_Iberville'!AG26+'5C1N_Delta'!AG26+'5C1S_LCColPrep'!AG26+'5C1T_Northeast'!AG26+'5C1U_AcadianaRen'!AG26+'5C1I_LAKey'!AG26+'5C1V_LafRen'!AG26+'5C1O_Impact'!AG26+'5C2_LAVCA'!AH26+'5C1H_Southwest'!AG26+'5C1G_JSClark'!AG26+'5C1Y_GEOPrep'!AG26+'5C1AI_Harmony'!AG26+'5C1AJ_Athlos'!AG26+'5C1AG_Collegiate'!AG26+'5C1M_GEOMidCity'!AG26+'5C1AK_NxtGen'!AG26+'5C1AL_RedRiver'!AG26+'5C1AM_Williams'!AG26+'5C1AN_StLandry'!AG26</f>
        <v>0</v>
      </c>
      <c r="AI26" s="248">
        <f>'5C1B_DArbonne'!AH26+'5C1A_Madison'!AH26+'5C1C_IntlHigh'!AH26+'5C3_UnvView'!AI26+'5C1F_LCCharter'!AH26+'5C1E_LFNO'!AH26+'5C1D_NOMMA'!AH26+'5C1AE_NobleMinds'!AH26+'5C1J_JCFAEast'!AH26+'5C1Q_Advantage'!AH26+'5C1AF_JCFA-Laf'!AH26+'5C1W_Willow'!AH26+'5C1Z_LincolnPrep'!AH26+'5C1R_Iberville'!AH26+'5C1N_Delta'!AH26+'5C1S_LCColPrep'!AH26+'5C1T_Northeast'!AH26+'5C1U_AcadianaRen'!AH26+'5C1I_LAKey'!AH26+'5C1V_LafRen'!AH26+'5C1O_Impact'!AH26+'5C2_LAVCA'!AI26+'5C1H_Southwest'!AH26+'5C1G_JSClark'!AH26+'5C1Y_GEOPrep'!AH26+'5C1AI_Harmony'!AH26+'5C1AJ_Athlos'!AH26+'5C1AG_Collegiate'!AH26+'5C1M_GEOMidCity'!AH26+'5C1AK_NxtGen'!AH26+'5C1AL_RedRiver'!AH26+'5C1AM_Williams'!AH26+'5C1AN_StLandry'!AH26</f>
        <v>0</v>
      </c>
      <c r="AJ26" s="239">
        <f>'5C1B_DArbonne'!AI26+'5C1A_Madison'!AI26+'5C1C_IntlHigh'!AI26+'5C3_UnvView'!AJ26+'5C1F_LCCharter'!AI26+'5C1E_LFNO'!AI26+'5C1D_NOMMA'!AI26+'5C1AE_NobleMinds'!AI26+'5C1J_JCFAEast'!AI26+'5C1Q_Advantage'!AI26+'5C1AF_JCFA-Laf'!AI26+'5C1W_Willow'!AI26+'5C1Z_LincolnPrep'!AI26+'5C1R_Iberville'!AI26+'5C1N_Delta'!AI26+'5C1S_LCColPrep'!AI26+'5C1T_Northeast'!AI26+'5C1U_AcadianaRen'!AI26+'5C1I_LAKey'!AI26+'5C1V_LafRen'!AI26+'5C1O_Impact'!AI26+'5C2_LAVCA'!AJ26+'5C1H_Southwest'!AI26+'5C1G_JSClark'!AI26+'5C1Y_GEOPrep'!AI26+'5C1AI_Harmony'!AI26+'5C1AJ_Athlos'!AI26+'5C1AG_Collegiate'!AI26+'5C1M_GEOMidCity'!AI26+'5C1AK_NxtGen'!AI26+'5C1AL_RedRiver'!AI26+'5C1AM_Williams'!AI26+'5C1AN_StLandry'!AI26</f>
        <v>0</v>
      </c>
      <c r="AK26" s="250">
        <f>'5C1B_DArbonne'!AJ26+'5C1A_Madison'!AJ26+'5C1C_IntlHigh'!AJ26+'5C3_UnvView'!AK26+'5C1F_LCCharter'!AJ26+'5C1E_LFNO'!AJ26+'5C1D_NOMMA'!AJ26+'5C1AE_NobleMinds'!AJ26+'5C1J_JCFAEast'!AJ26+'5C1Q_Advantage'!AJ26+'5C1AF_JCFA-Laf'!AJ26+'5C1W_Willow'!AJ26+'5C1Z_LincolnPrep'!AJ26+'5C1R_Iberville'!AJ26+'5C1N_Delta'!AJ26+'5C1S_LCColPrep'!AJ26+'5C1T_Northeast'!AJ26+'5C1U_AcadianaRen'!AJ26+'5C1I_LAKey'!AJ26+'5C1V_LafRen'!AJ26+'5C1O_Impact'!AJ26+'5C2_LAVCA'!AK26+'5C1H_Southwest'!AJ26+'5C1G_JSClark'!AJ26+'5C1Y_GEOPrep'!AJ26+'5C1AI_Harmony'!AJ26+'5C1AJ_Athlos'!AJ26+'5C1AG_Collegiate'!AJ26+'5C1M_GEOMidCity'!AJ26+'5C1AK_NxtGen'!AJ26+'5C1AL_RedRiver'!AJ26+'5C1AM_Williams'!AJ26+'5C1AN_StLandry'!AJ26</f>
        <v>0</v>
      </c>
      <c r="AL26" s="251">
        <f>'5C1B_DArbonne'!AK26+'5C1A_Madison'!AK26+'5C1C_IntlHigh'!AK26+'5C3_UnvView'!AL26+'5C1F_LCCharter'!AK26+'5C1E_LFNO'!AK26+'5C1D_NOMMA'!AK26+'5C1AE_NobleMinds'!AK26+'5C1J_JCFAEast'!AK26+'5C1Q_Advantage'!AK26+'5C1AF_JCFA-Laf'!AK26+'5C1W_Willow'!AK26+'5C1Z_LincolnPrep'!AK26+'5C1R_Iberville'!AK26+'5C1N_Delta'!AK26+'5C1S_LCColPrep'!AK26+'5C1T_Northeast'!AK26+'5C1U_AcadianaRen'!AK26+'5C1I_LAKey'!AK26+'5C1V_LafRen'!AK26+'5C1O_Impact'!AK26+'5C2_LAVCA'!AL26+'5C1H_Southwest'!AK26+'5C1G_JSClark'!AK26+'5C1Y_GEOPrep'!AK26+'5C1AI_Harmony'!AK26+'5C1AJ_Athlos'!AK26+'5C1AG_Collegiate'!AK26+'5C1M_GEOMidCity'!AK26+'5C1AK_NxtGen'!AK26+'5C1AL_RedRiver'!AK26+'5C1AM_Williams'!AK26+'5C1AN_StLandry'!AK26</f>
        <v>0</v>
      </c>
      <c r="AM26" s="249">
        <f>'5C1B_DArbonne'!AL26+'5C1A_Madison'!AL26+'5C1C_IntlHigh'!AL26+'5C3_UnvView'!AM26+'5C1F_LCCharter'!AL26+'5C1E_LFNO'!AL26+'5C1D_NOMMA'!AL26+'5C1AE_NobleMinds'!AL26+'5C1J_JCFAEast'!AL26+'5C1Q_Advantage'!AL26+'5C1AF_JCFA-Laf'!AL26+'5C1W_Willow'!AL26+'5C1Z_LincolnPrep'!AL26+'5C1R_Iberville'!AL26+'5C1N_Delta'!AL26+'5C1S_LCColPrep'!AL26+'5C1T_Northeast'!AL26+'5C1U_AcadianaRen'!AL26+'5C1I_LAKey'!AL26+'5C1V_LafRen'!AL26+'5C1O_Impact'!AL26+'5C2_LAVCA'!AM26+'5C1H_Southwest'!AL26+'5C1G_JSClark'!AL26+'5C1Y_GEOPrep'!AL26+'5C1AI_Harmony'!AL26+'5C1AJ_Athlos'!AL26+'5C1AG_Collegiate'!AL26+'5C1M_GEOMidCity'!AL26+'5C1AK_NxtGen'!AL26+'5C1AL_RedRiver'!AL26+'5C1AM_Williams'!AL26+'5C1AN_StLandry'!AL26</f>
        <v>109447</v>
      </c>
      <c r="AN26" s="252">
        <f>'5C1B_DArbonne'!AM26+'5C1A_Madison'!AM26+'5C1C_IntlHigh'!AM26+'5C3_UnvView'!AN26+'5C1F_LCCharter'!AM26+'5C1E_LFNO'!AM26+'5C1D_NOMMA'!AM26+'5C1AE_NobleMinds'!AM26+'5C1J_JCFAEast'!AM26+'5C1Q_Advantage'!AM26+'5C1AF_JCFA-Laf'!AM26+'5C1W_Willow'!AM26+'5C1Z_LincolnPrep'!AM26+'5C1R_Iberville'!AM26+'5C1N_Delta'!AM26+'5C1S_LCColPrep'!AM26+'5C1T_Northeast'!AM26+'5C1U_AcadianaRen'!AM26+'5C1I_LAKey'!AM26+'5C1V_LafRen'!AM26+'5C1O_Impact'!AM26+'5C2_LAVCA'!AN26+'5C1H_Southwest'!AM26+'5C1G_JSClark'!AM26+'5C1Y_GEOPrep'!AM26+'5C1AI_Harmony'!AM26+'5C1AJ_Athlos'!AM26+'5C1AG_Collegiate'!AM26+'5C1M_GEOMidCity'!AM26+'5C1AK_NxtGen'!AM26+'5C1AL_RedRiver'!AM26+'5C1AM_Williams'!AM26+'5C1AN_StLandry'!AM26</f>
        <v>-243</v>
      </c>
      <c r="AO26" s="249">
        <f>'5C1B_DArbonne'!AN26+'5C1A_Madison'!AN26+'5C1C_IntlHigh'!AN26+'5C3_UnvView'!AO26+'5C1F_LCCharter'!AN26+'5C1E_LFNO'!AN26+'5C1D_NOMMA'!AN26+'5C1AE_NobleMinds'!AN26+'5C1J_JCFAEast'!AN26+'5C1Q_Advantage'!AN26+'5C1AF_JCFA-Laf'!AN26+'5C1W_Willow'!AN26+'5C1Z_LincolnPrep'!AN26+'5C1R_Iberville'!AN26+'5C1N_Delta'!AN26+'5C1S_LCColPrep'!AN26+'5C1T_Northeast'!AN26+'5C1U_AcadianaRen'!AN26+'5C1I_LAKey'!AN26+'5C1V_LafRen'!AN26+'5C1O_Impact'!AN26+'5C2_LAVCA'!AO26+'5C1H_Southwest'!AN26+'5C1G_JSClark'!AN26+'5C1Y_GEOPrep'!AN26+'5C1AI_Harmony'!AN26+'5C1AJ_Athlos'!AN26+'5C1AG_Collegiate'!AN26+'5C1M_GEOMidCity'!AN26+'5C1AK_NxtGen'!AN26+'5C1AL_RedRiver'!AN26+'5C1AM_Williams'!AN26+'5C1AN_StLandry'!AN26</f>
        <v>96872</v>
      </c>
      <c r="AP26" s="250">
        <f>'5C1B_DArbonne'!AO26+'5C1A_Madison'!AO26+'5C1C_IntlHigh'!AO26+'5C3_UnvView'!AP26+'5C1F_LCCharter'!AO26+'5C1E_LFNO'!AO26+'5C1D_NOMMA'!AO26+'5C1AE_NobleMinds'!AO26+'5C1J_JCFAEast'!AO26+'5C1Q_Advantage'!AO26+'5C1AF_JCFA-Laf'!AO26+'5C1W_Willow'!AO26+'5C1Z_LincolnPrep'!AO26+'5C1R_Iberville'!AO26+'5C1N_Delta'!AO26+'5C1S_LCColPrep'!AO26+'5C1T_Northeast'!AO26+'5C1U_AcadianaRen'!AO26+'5C1I_LAKey'!AO26+'5C1V_LafRen'!AO26+'5C1O_Impact'!AO26+'5C2_LAVCA'!AP26+'5C1H_Southwest'!AO26+'5C1G_JSClark'!AO26+'5C1Y_GEOPrep'!AO26+'5C1AI_Harmony'!AO26+'5C1AJ_Athlos'!AO26+'5C1AG_Collegiate'!AO26+'5C1M_GEOMidCity'!AO26+'5C1AK_NxtGen'!AO26+'5C1AL_RedRiver'!AO26+'5C1AM_Williams'!AO26+'5C1AN_StLandry'!AO26</f>
        <v>0</v>
      </c>
      <c r="AQ26" s="249">
        <f>'5C1B_DArbonne'!AP26+'5C1A_Madison'!AP26+'5C1C_IntlHigh'!AP26+'5C3_UnvView'!AQ26+'5C1F_LCCharter'!AP26+'5C1E_LFNO'!AP26+'5C1D_NOMMA'!AP26+'5C1AE_NobleMinds'!AP26+'5C1J_JCFAEast'!AP26+'5C1Q_Advantage'!AP26+'5C1AF_JCFA-Laf'!AP26+'5C1W_Willow'!AP26+'5C1Z_LincolnPrep'!AP26+'5C1R_Iberville'!AP26+'5C1N_Delta'!AP26+'5C1S_LCColPrep'!AP26+'5C1T_Northeast'!AP26+'5C1U_AcadianaRen'!AP26+'5C1I_LAKey'!AP26+'5C1V_LafRen'!AP26+'5C1O_Impact'!AP26+'5C2_LAVCA'!AQ26+'5C1H_Southwest'!AP26+'5C1G_JSClark'!AP26+'5C1Y_GEOPrep'!AP26+'5C1AI_Harmony'!AP26+'5C1AJ_Athlos'!AP26+'5C1AG_Collegiate'!AP26+'5C1M_GEOMidCity'!AP26+'5C1AK_NxtGen'!AP26+'5C1AL_RedRiver'!AP26+'5C1AM_Williams'!AP26+'5C1AN_StLandry'!AP26</f>
        <v>96872</v>
      </c>
      <c r="AR26" s="250">
        <f>'5C1B_DArbonne'!AQ26+'5C1A_Madison'!AQ26+'5C1C_IntlHigh'!AQ26+'5C3_UnvView'!AR26+'5C1F_LCCharter'!AQ26+'5C1E_LFNO'!AQ26+'5C1D_NOMMA'!AQ26+'5C1AE_NobleMinds'!AQ26+'5C1J_JCFAEast'!AQ26+'5C1Q_Advantage'!AQ26+'5C1AF_JCFA-Laf'!AQ26+'5C1W_Willow'!AQ26+'5C1Z_LincolnPrep'!AQ26+'5C1R_Iberville'!AQ26+'5C1N_Delta'!AQ26+'5C1S_LCColPrep'!AQ26+'5C1T_Northeast'!AQ26+'5C1U_AcadianaRen'!AQ26+'5C1I_LAKey'!AQ26+'5C1V_LafRen'!AQ26+'5C1O_Impact'!AQ26+'5C2_LAVCA'!AR26+'5C1H_Southwest'!AQ26+'5C1G_JSClark'!AQ26+'5C1Y_GEOPrep'!AQ26+'5C1AI_Harmony'!AQ26+'5C1AJ_Athlos'!AQ26+'5C1AG_Collegiate'!AQ26+'5C1M_GEOMidCity'!AQ26+'5C1AK_NxtGen'!AQ26+'5C1AL_RedRiver'!AQ26+'5C1AM_Williams'!AQ26+'5C1AN_StLandry'!AQ26</f>
        <v>0</v>
      </c>
      <c r="AS26" s="250">
        <f>'5C1B_DArbonne'!AR26+'5C1A_Madison'!AR26+'5C1C_IntlHigh'!AR26+'5C3_UnvView'!AS26+'5C1F_LCCharter'!AR26+'5C1E_LFNO'!AR26+'5C1D_NOMMA'!AR26+'5C1AE_NobleMinds'!AR26+'5C1J_JCFAEast'!AR26+'5C1Q_Advantage'!AR26+'5C1AF_JCFA-Laf'!AR26+'5C1W_Willow'!AR26+'5C1Z_LincolnPrep'!AR26+'5C1R_Iberville'!AR26+'5C1N_Delta'!AR26+'5C1S_LCColPrep'!AR26+'5C1T_Northeast'!AR26+'5C1U_AcadianaRen'!AR26+'5C1I_LAKey'!AR26+'5C1V_LafRen'!AR26+'5C1O_Impact'!AR26+'5C2_LAVCA'!AS26+'5C1H_Southwest'!AR26+'5C1G_JSClark'!AR26+'5C1Y_GEOPrep'!AR26+'5C1AI_Harmony'!AR26+'5C1AJ_Athlos'!AR26+'5C1AG_Collegiate'!AR26+'5C1M_GEOMidCity'!AR26+'5C1AK_NxtGen'!AR26+'5C1AL_RedRiver'!AR26+'5C1AM_Williams'!AR26+'5C1AN_StLandry'!AR26</f>
        <v>96872</v>
      </c>
      <c r="AT26" s="249">
        <f>'5C1B_DArbonne'!AS26+'5C1A_Madison'!AS26+'5C1C_IntlHigh'!AS26+'5C3_UnvView'!AT26+'5C1F_LCCharter'!AS26+'5C1E_LFNO'!AS26+'5C1D_NOMMA'!AS26+'5C1AE_NobleMinds'!AS26+'5C1J_JCFAEast'!AS26+'5C1Q_Advantage'!AS26+'5C1AF_JCFA-Laf'!AS26+'5C1W_Willow'!AS26+'5C1Z_LincolnPrep'!AS26+'5C1R_Iberville'!AS26+'5C1N_Delta'!AS26+'5C1S_LCColPrep'!AS26+'5C1T_Northeast'!AS26+'5C1U_AcadianaRen'!AS26+'5C1I_LAKey'!AS26+'5C1V_LafRen'!AS26+'5C1O_Impact'!AS26+'5C2_LAVCA'!AT26+'5C1H_Southwest'!AS26+'5C1G_JSClark'!AS26+'5C1Y_GEOPrep'!AS26+'5C1AI_Harmony'!AS26+'5C1AJ_Athlos'!AS26+'5C1AG_Collegiate'!AS26+'5C1M_GEOMidCity'!AS26+'5C1AK_NxtGen'!AS26+'5C1AL_RedRiver'!AS26+'5C1AM_Williams'!AS26+'5C1AN_StLandry'!AS26</f>
        <v>9098</v>
      </c>
      <c r="AU26" s="808">
        <f t="shared" si="2"/>
        <v>337000</v>
      </c>
      <c r="AV26" s="809">
        <f t="shared" si="3"/>
        <v>29108</v>
      </c>
      <c r="AW26" s="241">
        <f>'5C1B_DArbonne'!AV26+'5C1A_Madison'!AV26+'5C1C_IntlHigh'!AV26+'5C3_UnvView'!AW26+'5C1F_LCCharter'!AV26+'5C1E_LFNO'!AV26+'5C1D_NOMMA'!AV26+'5C1AE_NobleMinds'!AV26+'5C1J_JCFAEast'!AV26+'5C1Q_Advantage'!AV26+'5C1AF_JCFA-Laf'!AV26+'5C1W_Willow'!AV26+'5C1Z_LincolnPrep'!AV26+'5C1R_Iberville'!AV26+'5C1N_Delta'!AV26+'5C1S_LCColPrep'!AV26+'5C1T_Northeast'!AV26+'5C1U_AcadianaRen'!AV26+'5C1I_LAKey'!AV26+'5C1V_LafRen'!AV26+'5C1O_Impact'!AV26+'5C2_LAVCA'!AW26+'5C1H_Southwest'!AV26+'5C1G_JSClark'!AV26+'5C1Y_GEOPrep'!AV26+'5C1AI_Harmony'!AV26+'5C1AJ_Athlos'!AV26+'5C1AG_Collegiate'!AV26+'5C1M_GEOMidCity'!AV26+'5C1AK_NxtGen'!AV26+'5C1AL_RedRiver'!AV26+'5C1AM_Williams'!AV26+'5C1AN_StLandry'!AV26</f>
        <v>274</v>
      </c>
      <c r="AX26" s="241"/>
      <c r="AY26" s="241">
        <f t="shared" si="4"/>
        <v>274</v>
      </c>
    </row>
    <row r="27" spans="1:51" ht="16.149999999999999" customHeight="1" x14ac:dyDescent="0.2">
      <c r="A27" s="423">
        <v>21</v>
      </c>
      <c r="B27" s="207" t="s">
        <v>25</v>
      </c>
      <c r="C27" s="208">
        <f>'5C1B_DArbonne'!C27+'5C1A_Madison'!C27+'5C1C_IntlHigh'!C27+'5C3_UnvView'!C27+'5C1F_LCCharter'!C27+'5C1E_LFNO'!C27+'5C1D_NOMMA'!C27+'5C1AE_NobleMinds'!C27+'5C1J_JCFAEast'!C27+'5C1Q_Advantage'!C27+'5C1AF_JCFA-Laf'!C27+'5C1W_Willow'!C27+'5C1Z_LincolnPrep'!C27+'5C1R_Iberville'!C27+'5C1N_Delta'!C27+'5C1S_LCColPrep'!C27+'5C1T_Northeast'!C27+'5C1U_AcadianaRen'!C27+'5C1I_LAKey'!C27+'5C1V_LafRen'!C27+'5C1O_Impact'!C27+'5C2_LAVCA'!C27+'5C1H_Southwest'!C27+'5C1G_JSClark'!C27+'5C1Y_GEOPrep'!C27+'5C1AI_Harmony'!C27+'5C1AJ_Athlos'!C27+'5C1AG_Collegiate'!C27+'5C1M_GEOMidCity'!C27+'5C1AK_NxtGen'!C27+'5C1AL_RedRiver'!C27+'5C1AM_Williams'!C27+'5C1AN_StLandry'!C27</f>
        <v>26</v>
      </c>
      <c r="D27" s="209">
        <f>'9_Per Pupil Summary'!H26</f>
        <v>5330.7504857902059</v>
      </c>
      <c r="E27" s="210">
        <f>'5C1B_DArbonne'!E27+'5C1A_Madison'!E27+'5C1C_IntlHigh'!E27+'5C3_UnvView'!E27+'5C1F_LCCharter'!E27+'5C1E_LFNO'!E27+'5C1D_NOMMA'!E27+'5C1AE_NobleMinds'!E27+'5C1J_JCFAEast'!E27+'5C1Q_Advantage'!E27+'5C1AF_JCFA-Laf'!E27+'5C1W_Willow'!E27+'5C1Z_LincolnPrep'!E27+'5C1R_Iberville'!E27+'5C1N_Delta'!E27+'5C1S_LCColPrep'!E27+'5C1T_Northeast'!E27+'5C1U_AcadianaRen'!E27+'5C1I_LAKey'!E27+'5C1V_LafRen'!E27+'5C1O_Impact'!E27+'5C2_LAVCA'!E27+'5C1H_Southwest'!E27+'5C1G_JSClark'!E27+'5C1Y_GEOPrep'!E27+'5C1AI_Harmony'!E27+'5C1AJ_Athlos'!E27+'5C1AG_Collegiate'!E27+'5C1M_GEOMidCity'!E27+'5C1AK_NxtGen'!E27+'5C1AL_RedRiver'!E27+'5C1AM_Williams'!E27+'5C1AN_StLandry'!E27</f>
        <v>124739.56136749082</v>
      </c>
      <c r="F27" s="211">
        <f>'5C1B_DArbonne'!F27+'5C1A_Madison'!F27+'5C1C_IntlHigh'!F27+'5C3_UnvView'!F27+'5C1F_LCCharter'!F27+'5C1E_LFNO'!F27+'5C1D_NOMMA'!F27+'5C1AE_NobleMinds'!F27+'5C1J_JCFAEast'!F27+'5C1Q_Advantage'!F27+'5C1AF_JCFA-Laf'!F27+'5C1W_Willow'!F27+'5C1Z_LincolnPrep'!F27+'5C1R_Iberville'!F27+'5C1N_Delta'!F27+'5C1S_LCColPrep'!F27+'5C1T_Northeast'!F27+'5C1U_AcadianaRen'!F27+'5C1I_LAKey'!F27+'5C1V_LafRen'!F27+'5C1O_Impact'!F27+'5C2_LAVCA'!F27+'5C1H_Southwest'!F27+'5C1G_JSClark'!F27+'5C1Y_GEOPrep'!F27+'5C1AI_Harmony'!F27+'5C1AJ_Athlos'!F27+'5C1AG_Collegiate'!F27+'5C1M_GEOMidCity'!F27+'5C1AK_NxtGen'!F27+'5C1AL_RedRiver'!F27+'5C1AM_Williams'!F27+'5C1AN_StLandry'!F27</f>
        <v>22</v>
      </c>
      <c r="G27" s="209">
        <f>'9_Per Pupil Summary'!I26</f>
        <v>709.21928096291401</v>
      </c>
      <c r="H27" s="210">
        <f>'5C1B_DArbonne'!H27+'5C1A_Madison'!H27+'5C1C_IntlHigh'!H27+'5C3_UnvView'!H27+'5C1F_LCCharter'!H27+'5C1E_LFNO'!H27+'5C1D_NOMMA'!H27+'5C1AE_NobleMinds'!H27+'5C1J_JCFAEast'!H27+'5C1Q_Advantage'!H27+'5C1AF_JCFA-Laf'!H27+'5C1W_Willow'!H27+'5C1Z_LincolnPrep'!H27+'5C1R_Iberville'!H27+'5C1N_Delta'!H27+'5C1S_LCColPrep'!H27+'5C1T_Northeast'!H27+'5C1U_AcadianaRen'!H27+'5C1I_LAKey'!H27+'5C1V_LafRen'!H27+'5C1O_Impact'!H27+'5C2_LAVCA'!H27+'5C1H_Southwest'!H27+'5C1G_JSClark'!H27+'5C1Y_GEOPrep'!H27+'5C1AI_Harmony'!H27+'5C1AJ_Athlos'!H27+'5C1AG_Collegiate'!H27+'5C1M_GEOMidCity'!H27+'5C1AK_NxtGen'!H27+'5C1AL_RedRiver'!H27+'5C1AM_Williams'!H27+'5C1AN_StLandry'!H27</f>
        <v>14042.541763065699</v>
      </c>
      <c r="I27" s="211">
        <f>'5C1B_DArbonne'!I27+'5C1A_Madison'!I27+'5C1C_IntlHigh'!I27+'5C3_UnvView'!I27+'5C1F_LCCharter'!I27+'5C1E_LFNO'!I27+'5C1D_NOMMA'!I27+'5C1AE_NobleMinds'!I27+'5C1J_JCFAEast'!I27+'5C1Q_Advantage'!I27+'5C1AF_JCFA-Laf'!I27+'5C1W_Willow'!I27+'5C1Z_LincolnPrep'!I27+'5C1R_Iberville'!I27+'5C1N_Delta'!I27+'5C1S_LCColPrep'!I27+'5C1T_Northeast'!I27+'5C1U_AcadianaRen'!I27+'5C1I_LAKey'!I27+'5C1V_LafRen'!I27+'5C1O_Impact'!I27+'5C2_LAVCA'!I27+'5C1H_Southwest'!I27+'5C1G_JSClark'!I27+'5C1Y_GEOPrep'!I27+'5C1AI_Harmony'!I27+'5C1AJ_Athlos'!I27+'5C1AG_Collegiate'!I27+'5C1M_GEOMidCity'!I27+'5C1AK_NxtGen'!I27+'5C1AL_RedRiver'!I27+'5C1AM_Williams'!I27+'5C1AN_StLandry'!I27</f>
        <v>8</v>
      </c>
      <c r="J27" s="209">
        <f>'9_Per Pupil Summary'!J26</f>
        <v>193.42344026261287</v>
      </c>
      <c r="K27" s="210">
        <f>'5C1B_DArbonne'!K27+'5C1A_Madison'!K27+'5C1C_IntlHigh'!K27+'5C3_UnvView'!K27+'5C1F_LCCharter'!K27+'5C1E_LFNO'!K27+'5C1D_NOMMA'!K27+'5C1AE_NobleMinds'!K27+'5C1J_JCFAEast'!K27+'5C1Q_Advantage'!K27+'5C1AF_JCFA-Laf'!K27+'5C1W_Willow'!K27+'5C1Z_LincolnPrep'!K27+'5C1R_Iberville'!K27+'5C1N_Delta'!K27+'5C1S_LCColPrep'!K27+'5C1T_Northeast'!K27+'5C1U_AcadianaRen'!K27+'5C1I_LAKey'!K27+'5C1V_LafRen'!K27+'5C1O_Impact'!K27+'5C2_LAVCA'!K27+'5C1H_Southwest'!K27+'5C1G_JSClark'!K27+'5C1Y_GEOPrep'!K27+'5C1AI_Harmony'!K27+'5C1AJ_Athlos'!K27+'5C1AG_Collegiate'!K27+'5C1M_GEOMidCity'!K27+'5C1AK_NxtGen'!K27+'5C1AL_RedRiver'!K27+'5C1AM_Williams'!K27+'5C1AN_StLandry'!K27</f>
        <v>1392.6487698908127</v>
      </c>
      <c r="L27" s="211">
        <f>'5C1B_DArbonne'!L27+'5C1A_Madison'!L27+'5C1C_IntlHigh'!L27+'5C3_UnvView'!L27+'5C1F_LCCharter'!L27+'5C1E_LFNO'!L27+'5C1D_NOMMA'!L27+'5C1AE_NobleMinds'!L27+'5C1J_JCFAEast'!L27+'5C1Q_Advantage'!L27+'5C1AF_JCFA-Laf'!L27+'5C1W_Willow'!L27+'5C1Z_LincolnPrep'!L27+'5C1R_Iberville'!L27+'5C1N_Delta'!L27+'5C1S_LCColPrep'!L27+'5C1T_Northeast'!L27+'5C1U_AcadianaRen'!L27+'5C1I_LAKey'!L27+'5C1V_LafRen'!L27+'5C1O_Impact'!L27+'5C2_LAVCA'!L27+'5C1H_Southwest'!L27+'5C1G_JSClark'!L27+'5C1Y_GEOPrep'!L27+'5C1AI_Harmony'!L27+'5C1AJ_Athlos'!L27+'5C1AG_Collegiate'!L27+'5C1M_GEOMidCity'!L27+'5C1AK_NxtGen'!L27+'5C1AL_RedRiver'!L27+'5C1AM_Williams'!L27+'5C1AN_StLandry'!L27</f>
        <v>1</v>
      </c>
      <c r="M27" s="209">
        <f>'9_Per Pupil Summary'!K26</f>
        <v>4835.5860065653224</v>
      </c>
      <c r="N27" s="210">
        <f>'5C1B_DArbonne'!N27+'5C1A_Madison'!N27+'5C1C_IntlHigh'!N27+'5C3_UnvView'!N27+'5C1F_LCCharter'!N27+'5C1E_LFNO'!N27+'5C1D_NOMMA'!N27+'5C1AE_NobleMinds'!N27+'5C1J_JCFAEast'!N27+'5C1Q_Advantage'!N27+'5C1AF_JCFA-Laf'!N27+'5C1W_Willow'!N27+'5C1Z_LincolnPrep'!N27+'5C1R_Iberville'!N27+'5C1N_Delta'!N27+'5C1S_LCColPrep'!N27+'5C1T_Northeast'!N27+'5C1U_AcadianaRen'!N27+'5C1I_LAKey'!N27+'5C1V_LafRen'!N27+'5C1O_Impact'!N27+'5C2_LAVCA'!N27+'5C1H_Southwest'!N27+'5C1G_JSClark'!N27+'5C1Y_GEOPrep'!N27+'5C1AI_Harmony'!N27+'5C1AJ_Athlos'!N27+'5C1AG_Collegiate'!N27+'5C1M_GEOMidCity'!N27+'5C1AK_NxtGen'!N27+'5C1AL_RedRiver'!N27+'5C1AM_Williams'!N27+'5C1AN_StLandry'!N27</f>
        <v>4352.0274059087906</v>
      </c>
      <c r="O27" s="211">
        <f>'5C1B_DArbonne'!O27+'5C1A_Madison'!O27+'5C1C_IntlHigh'!O27+'5C3_UnvView'!O27+'5C1F_LCCharter'!O27+'5C1E_LFNO'!O27+'5C1D_NOMMA'!O27+'5C1AE_NobleMinds'!O27+'5C1J_JCFAEast'!O27+'5C1Q_Advantage'!O27+'5C1AF_JCFA-Laf'!O27+'5C1W_Willow'!O27+'5C1Z_LincolnPrep'!O27+'5C1R_Iberville'!O27+'5C1N_Delta'!O27+'5C1S_LCColPrep'!O27+'5C1T_Northeast'!O27+'5C1U_AcadianaRen'!O27+'5C1I_LAKey'!O27+'5C1V_LafRen'!O27+'5C1O_Impact'!O27+'5C2_LAVCA'!O27+'5C1H_Southwest'!O27+'5C1G_JSClark'!O27+'5C1Y_GEOPrep'!O27+'5C1AI_Harmony'!O27+'5C1AJ_Athlos'!O27+'5C1AG_Collegiate'!O27+'5C1M_GEOMidCity'!O27+'5C1AK_NxtGen'!O27+'5C1AL_RedRiver'!O27+'5C1AM_Williams'!O27+'5C1AN_StLandry'!O27</f>
        <v>3</v>
      </c>
      <c r="P27" s="209">
        <f>'9_Per Pupil Summary'!L26</f>
        <v>1934.2344026261287</v>
      </c>
      <c r="Q27" s="210">
        <f>'5C1B_DArbonne'!Q27+'5C1A_Madison'!Q27+'5C1C_IntlHigh'!Q27+'5C3_UnvView'!Q27+'5C1F_LCCharter'!Q27+'5C1E_LFNO'!Q27+'5C1D_NOMMA'!Q27+'5C1AE_NobleMinds'!Q27+'5C1J_JCFAEast'!Q27+'5C1Q_Advantage'!Q27+'5C1AF_JCFA-Laf'!Q27+'5C1W_Willow'!Q27+'5C1Z_LincolnPrep'!Q27+'5C1R_Iberville'!Q27+'5C1N_Delta'!Q27+'5C1S_LCColPrep'!Q27+'5C1T_Northeast'!Q27+'5C1U_AcadianaRen'!Q27+'5C1I_LAKey'!Q27+'5C1V_LafRen'!Q27+'5C1O_Impact'!Q27+'5C2_LAVCA'!Q27+'5C1H_Southwest'!Q27+'5C1G_JSClark'!Q27+'5C1Y_GEOPrep'!Q27+'5C1AI_Harmony'!Q27+'5C1AJ_Athlos'!Q27+'5C1AG_Collegiate'!Q27+'5C1M_GEOMidCity'!Q27+'5C1AK_NxtGen'!Q27+'5C1AL_RedRiver'!Q27+'5C1AM_Williams'!Q27+'5C1AN_StLandry'!Q27</f>
        <v>5222.4328870905483</v>
      </c>
      <c r="R27" s="212">
        <f>'5C1B_DArbonne'!R27+'5C1A_Madison'!R27+'5C1C_IntlHigh'!R27+'5C3_UnvView'!R27+'5C1F_LCCharter'!R27+'5C1E_LFNO'!R27+'5C1D_NOMMA'!R27+'5C1AE_NobleMinds'!R27+'5C1J_JCFAEast'!R27+'5C1Q_Advantage'!R27+'5C1AF_JCFA-Laf'!R27+'5C1W_Willow'!R27+'5C1Z_LincolnPrep'!R27+'5C1R_Iberville'!R27+'5C1N_Delta'!R27+'5C1S_LCColPrep'!R27+'5C1T_Northeast'!R27+'5C1U_AcadianaRen'!R27+'5C1I_LAKey'!R27+'5C1V_LafRen'!R27+'5C1O_Impact'!R27+'5C2_LAVCA'!R27+'5C1H_Southwest'!R27+'5C1G_JSClark'!R27+'5C1Y_GEOPrep'!R27+'5C1AI_Harmony'!R27+'5C1AJ_Athlos'!R27+'5C1AG_Collegiate'!R27+'5C1M_GEOMidCity'!R27+'5C1AK_NxtGen'!R27+'5C1AL_RedRiver'!R27+'5C1AM_Williams'!R27+'5C1AN_StLandry'!R27</f>
        <v>155886</v>
      </c>
      <c r="S27" s="1110">
        <f>'5C3_UnvView'!S27+'5C2_LAVCA'!S27</f>
        <v>16638</v>
      </c>
      <c r="T27" s="209">
        <f>'5C1B_DArbonne'!S27+'5C1A_Madison'!S27+'5C1C_IntlHigh'!S27+'5C3_UnvView'!T27+'5C1F_LCCharter'!S27+'5C1E_LFNO'!S27+'5C1D_NOMMA'!S27+'5C1AE_NobleMinds'!S27+'5C1J_JCFAEast'!S27+'5C1Q_Advantage'!S27+'5C1AF_JCFA-Laf'!S27+'5C1W_Willow'!S27+'5C1Z_LincolnPrep'!S27+'5C1R_Iberville'!S27+'5C1N_Delta'!S27+'5C1S_LCColPrep'!S27+'5C1T_Northeast'!S27+'5C1U_AcadianaRen'!S27+'5C1I_LAKey'!S27+'5C1V_LafRen'!S27+'5C1O_Impact'!S27+'5C2_LAVCA'!T27+'5C1H_Southwest'!S27+'5C1G_JSClark'!S27+'5C1Y_GEOPrep'!S27+'5C1AI_Harmony'!S27+'5C1AJ_Athlos'!S27+'5C1AG_Collegiate'!S27+'5C1M_GEOMidCity'!S27+'5C1AK_NxtGen'!S27+'5C1AL_RedRiver'!S27+'5C1AM_Williams'!S27+'5C1AN_StLandry'!S27</f>
        <v>0</v>
      </c>
      <c r="U27" s="209">
        <f>'5C1B_DArbonne'!T27+'5C1A_Madison'!T27+'5C1C_IntlHigh'!T27+'5C3_UnvView'!U27+'5C1F_LCCharter'!T27+'5C1E_LFNO'!T27+'5C1D_NOMMA'!T27+'5C1AE_NobleMinds'!T27+'5C1J_JCFAEast'!T27+'5C1Q_Advantage'!T27+'5C1AF_JCFA-Laf'!T27+'5C1W_Willow'!T27+'5C1Z_LincolnPrep'!T27+'5C1R_Iberville'!T27+'5C1N_Delta'!T27+'5C1S_LCColPrep'!T27+'5C1T_Northeast'!T27+'5C1U_AcadianaRen'!T27+'5C1I_LAKey'!T27+'5C1V_LafRen'!T27+'5C1O_Impact'!T27+'5C2_LAVCA'!U27+'5C1H_Southwest'!T27+'5C1G_JSClark'!T27+'5C1Y_GEOPrep'!T27+'5C1AI_Harmony'!T27+'5C1AJ_Athlos'!T27+'5C1AG_Collegiate'!T27+'5C1M_GEOMidCity'!T27+'5C1AK_NxtGen'!T27+'5C1AL_RedRiver'!T27+'5C1AM_Williams'!T27+'5C1AN_StLandry'!T27</f>
        <v>0</v>
      </c>
      <c r="V27" s="213">
        <f>'5C1B_DArbonne'!U27+'5C1A_Madison'!U27+'5C1C_IntlHigh'!U27+'5C3_UnvView'!V27+'5C1F_LCCharter'!U27+'5C1E_LFNO'!U27+'5C1D_NOMMA'!U27+'5C1AE_NobleMinds'!U27+'5C1J_JCFAEast'!U27+'5C1Q_Advantage'!U27+'5C1AF_JCFA-Laf'!U27+'5C1W_Willow'!U27+'5C1Z_LincolnPrep'!U27+'5C1R_Iberville'!U27+'5C1N_Delta'!U27+'5C1S_LCColPrep'!U27+'5C1T_Northeast'!U27+'5C1U_AcadianaRen'!U27+'5C1I_LAKey'!U27+'5C1V_LafRen'!U27+'5C1O_Impact'!U27+'5C2_LAVCA'!V27+'5C1H_Southwest'!U27+'5C1G_JSClark'!U27+'5C1Y_GEOPrep'!U27+'5C1AI_Harmony'!U27+'5C1AJ_Athlos'!U27+'5C1AG_Collegiate'!U27+'5C1M_GEOMidCity'!U27+'5C1AK_NxtGen'!U27+'5C1AL_RedRiver'!U27+'5C1AM_Williams'!U27+'5C1AN_StLandry'!U27</f>
        <v>0</v>
      </c>
      <c r="W27" s="212">
        <f>'5C1B_DArbonne'!V27+'5C1A_Madison'!V27+'5C1C_IntlHigh'!V27+'5C3_UnvView'!W27+'5C1F_LCCharter'!V27+'5C1E_LFNO'!V27+'5C1D_NOMMA'!V27+'5C1AE_NobleMinds'!V27+'5C1J_JCFAEast'!V27+'5C1Q_Advantage'!V27+'5C1AF_JCFA-Laf'!V27+'5C1W_Willow'!V27+'5C1Z_LincolnPrep'!V27+'5C1R_Iberville'!V27+'5C1N_Delta'!V27+'5C1S_LCColPrep'!V27+'5C1T_Northeast'!V27+'5C1U_AcadianaRen'!V27+'5C1I_LAKey'!V27+'5C1V_LafRen'!V27+'5C1O_Impact'!V27+'5C2_LAVCA'!W27+'5C1H_Southwest'!V27+'5C1G_JSClark'!V27+'5C1Y_GEOPrep'!V27+'5C1AI_Harmony'!V27+'5C1AJ_Athlos'!V27+'5C1AG_Collegiate'!V27+'5C1M_GEOMidCity'!V27+'5C1AK_NxtGen'!V27+'5C1AL_RedRiver'!V27+'5C1AM_Williams'!V27+'5C1AN_StLandry'!V27</f>
        <v>149749</v>
      </c>
      <c r="X27" s="210">
        <f>'5C1B_DArbonne'!W27+'5C1A_Madison'!W27+'5C1C_IntlHigh'!W27+'5C3_UnvView'!X27+'5C1F_LCCharter'!W27+'5C1E_LFNO'!W27+'5C1D_NOMMA'!W27+'5C1AE_NobleMinds'!W27+'5C1J_JCFAEast'!W27+'5C1Q_Advantage'!W27+'5C1AF_JCFA-Laf'!W27+'5C1W_Willow'!W27+'5C1Z_LincolnPrep'!W27+'5C1R_Iberville'!W27+'5C1N_Delta'!W27+'5C1S_LCColPrep'!W27+'5C1T_Northeast'!W27+'5C1U_AcadianaRen'!W27+'5C1I_LAKey'!W27+'5C1V_LafRen'!W27+'5C1O_Impact'!W27+'5C2_LAVCA'!X27+'5C1H_Southwest'!W27+'5C1G_JSClark'!W27+'5C1Y_GEOPrep'!W27+'5C1AI_Harmony'!W27+'5C1AJ_Athlos'!W27+'5C1AG_Collegiate'!W27+'5C1M_GEOMidCity'!W27+'5C1AK_NxtGen'!W27+'5C1AL_RedRiver'!W27+'5C1AM_Williams'!W27+'5C1AN_StLandry'!W27</f>
        <v>-374</v>
      </c>
      <c r="Y27" s="212">
        <f>'5C1B_DArbonne'!X27+'5C1A_Madison'!X27+'5C1C_IntlHigh'!X27+'5C3_UnvView'!Y27+'5C1F_LCCharter'!X27+'5C1E_LFNO'!X27+'5C1D_NOMMA'!X27+'5C1AE_NobleMinds'!X27+'5C1J_JCFAEast'!X27+'5C1Q_Advantage'!X27+'5C1AF_JCFA-Laf'!X27+'5C1W_Willow'!X27+'5C1Z_LincolnPrep'!X27+'5C1R_Iberville'!X27+'5C1N_Delta'!X27+'5C1S_LCColPrep'!X27+'5C1T_Northeast'!X27+'5C1U_AcadianaRen'!X27+'5C1I_LAKey'!X27+'5C1V_LafRen'!X27+'5C1O_Impact'!X27+'5C2_LAVCA'!Y27+'5C1H_Southwest'!X27+'5C1G_JSClark'!X27+'5C1Y_GEOPrep'!X27+'5C1AI_Harmony'!X27+'5C1AJ_Athlos'!X27+'5C1AG_Collegiate'!X27+'5C1M_GEOMidCity'!X27+'5C1AK_NxtGen'!X27+'5C1AL_RedRiver'!X27+'5C1AM_Williams'!X27+'5C1AN_StLandry'!X27</f>
        <v>149375</v>
      </c>
      <c r="Z27" s="209">
        <f>'5C1B_DArbonne'!Y27+'5C1A_Madison'!Y27+'5C1C_IntlHigh'!Y27+'5C3_UnvView'!Z27+'5C1F_LCCharter'!Y27+'5C1E_LFNO'!Y27+'5C1D_NOMMA'!Y27+'5C1AE_NobleMinds'!Y27+'5C1J_JCFAEast'!Y27+'5C1Q_Advantage'!Y27+'5C1AF_JCFA-Laf'!Y27+'5C1W_Willow'!Y27+'5C1Z_LincolnPrep'!Y27+'5C1R_Iberville'!Y27+'5C1N_Delta'!Y27+'5C1S_LCColPrep'!Y27+'5C1T_Northeast'!Y27+'5C1U_AcadianaRen'!Y27+'5C1I_LAKey'!Y27+'5C1V_LafRen'!Y27+'5C1O_Impact'!Y27+'5C2_LAVCA'!Z27+'5C1H_Southwest'!Y27+'5C1G_JSClark'!Y27+'5C1Y_GEOPrep'!Y27+'5C1AI_Harmony'!Y27+'5C1AJ_Athlos'!Y27+'5C1AG_Collegiate'!Y27+'5C1M_GEOMidCity'!Y27+'5C1AK_NxtGen'!Y27+'5C1AL_RedRiver'!Y27+'5C1AM_Williams'!Y27+'5C1AN_StLandry'!Y27</f>
        <v>0</v>
      </c>
      <c r="AA27" s="212">
        <f>'5C1B_DArbonne'!Z27+'5C1A_Madison'!Z27+'5C1C_IntlHigh'!Z27+'5C3_UnvView'!AA27+'5C1F_LCCharter'!Z27+'5C1E_LFNO'!Z27+'5C1D_NOMMA'!Z27+'5C1AE_NobleMinds'!Z27+'5C1J_JCFAEast'!Z27+'5C1Q_Advantage'!Z27+'5C1AF_JCFA-Laf'!Z27+'5C1W_Willow'!Z27+'5C1Z_LincolnPrep'!Z27+'5C1R_Iberville'!Z27+'5C1N_Delta'!Z27+'5C1S_LCColPrep'!Z27+'5C1T_Northeast'!Z27+'5C1U_AcadianaRen'!Z27+'5C1I_LAKey'!Z27+'5C1V_LafRen'!Z27+'5C1O_Impact'!Z27+'5C2_LAVCA'!AA27+'5C1H_Southwest'!Z27+'5C1G_JSClark'!Z27+'5C1Y_GEOPrep'!Z27+'5C1AI_Harmony'!Z27+'5C1AJ_Athlos'!Z27+'5C1AG_Collegiate'!Z27+'5C1M_GEOMidCity'!Z27+'5C1AK_NxtGen'!Z27+'5C1AL_RedRiver'!Z27+'5C1AM_Williams'!Z27+'5C1AN_StLandry'!Z27</f>
        <v>149375</v>
      </c>
      <c r="AB27" s="209">
        <f>'5C1B_DArbonne'!AA27+'5C1A_Madison'!AA27+'5C1C_IntlHigh'!AA27+'5C3_UnvView'!AB27+'5C1F_LCCharter'!AA27+'5C1E_LFNO'!AA27+'5C1D_NOMMA'!AA27+'5C1AE_NobleMinds'!AA27+'5C1J_JCFAEast'!AA27+'5C1Q_Advantage'!AA27+'5C1AF_JCFA-Laf'!AA27+'5C1W_Willow'!AA27+'5C1Z_LincolnPrep'!AA27+'5C1R_Iberville'!AA27+'5C1N_Delta'!AA27+'5C1S_LCColPrep'!AA27+'5C1T_Northeast'!AA27+'5C1U_AcadianaRen'!AA27+'5C1I_LAKey'!AA27+'5C1V_LafRen'!AA27+'5C1O_Impact'!AA27+'5C2_LAVCA'!AB27+'5C1H_Southwest'!AA27+'5C1G_JSClark'!AA27+'5C1Y_GEOPrep'!AA27+'5C1AI_Harmony'!AA27+'5C1AJ_Athlos'!AA27+'5C1AG_Collegiate'!AA27+'5C1M_GEOMidCity'!AA27+'5C1AK_NxtGen'!AA27+'5C1AL_RedRiver'!AA27+'5C1AM_Williams'!AA27+'5C1AN_StLandry'!AA27</f>
        <v>0</v>
      </c>
      <c r="AC27" s="209">
        <f>'5C1B_DArbonne'!AB27+'5C1A_Madison'!AB27+'5C1C_IntlHigh'!AB27+'5C3_UnvView'!AC27+'5C1F_LCCharter'!AB27+'5C1E_LFNO'!AB27+'5C1D_NOMMA'!AB27+'5C1AE_NobleMinds'!AB27+'5C1J_JCFAEast'!AB27+'5C1Q_Advantage'!AB27+'5C1AF_JCFA-Laf'!AB27+'5C1W_Willow'!AB27+'5C1Z_LincolnPrep'!AB27+'5C1R_Iberville'!AB27+'5C1N_Delta'!AB27+'5C1S_LCColPrep'!AB27+'5C1T_Northeast'!AB27+'5C1U_AcadianaRen'!AB27+'5C1I_LAKey'!AB27+'5C1V_LafRen'!AB27+'5C1O_Impact'!AB27+'5C2_LAVCA'!AC27+'5C1H_Southwest'!AB27+'5C1G_JSClark'!AB27+'5C1Y_GEOPrep'!AB27+'5C1AI_Harmony'!AB27+'5C1AJ_Athlos'!AB27+'5C1AG_Collegiate'!AB27+'5C1M_GEOMidCity'!AB27+'5C1AK_NxtGen'!AB27+'5C1AL_RedRiver'!AB27+'5C1AM_Williams'!AB27+'5C1AN_StLandry'!AB27</f>
        <v>149375</v>
      </c>
      <c r="AD27" s="212">
        <f>'5C1B_DArbonne'!AC27+'5C1A_Madison'!AC27+'5C1C_IntlHigh'!AC27+'5C3_UnvView'!AD27+'5C1F_LCCharter'!AC27+'5C1E_LFNO'!AC27+'5C1D_NOMMA'!AC27+'5C1AE_NobleMinds'!AC27+'5C1J_JCFAEast'!AC27+'5C1Q_Advantage'!AC27+'5C1AF_JCFA-Laf'!AC27+'5C1W_Willow'!AC27+'5C1Z_LincolnPrep'!AC27+'5C1R_Iberville'!AC27+'5C1N_Delta'!AC27+'5C1S_LCColPrep'!AC27+'5C1T_Northeast'!AC27+'5C1U_AcadianaRen'!AC27+'5C1I_LAKey'!AC27+'5C1V_LafRen'!AC27+'5C1O_Impact'!AC27+'5C2_LAVCA'!AD27+'5C1H_Southwest'!AC27+'5C1G_JSClark'!AC27+'5C1Y_GEOPrep'!AC27+'5C1AI_Harmony'!AC27+'5C1AJ_Athlos'!AC27+'5C1AG_Collegiate'!AC27+'5C1M_GEOMidCity'!AC27+'5C1AK_NxtGen'!AC27+'5C1AL_RedRiver'!AC27+'5C1AM_Williams'!AC27+'5C1AN_StLandry'!AC27</f>
        <v>12448</v>
      </c>
      <c r="AE27" s="214">
        <f>'5C1B_DArbonne'!AD27+'5C1A_Madison'!AD27+'5C1C_IntlHigh'!AD27+'5C3_UnvView'!AE27+'5C1F_LCCharter'!AD27+'5C1E_LFNO'!AD27+'5C1D_NOMMA'!AD27+'5C1AE_NobleMinds'!AD27+'5C1J_JCFAEast'!AD27+'5C1Q_Advantage'!AD27+'5C1AF_JCFA-Laf'!AD27+'5C1W_Willow'!AD27+'5C1Z_LincolnPrep'!AD27+'5C1R_Iberville'!AD27+'5C1N_Delta'!AD27+'5C1S_LCColPrep'!AD27+'5C1T_Northeast'!AD27+'5C1U_AcadianaRen'!AD27+'5C1I_LAKey'!AD27+'5C1V_LafRen'!AD27+'5C1O_Impact'!AD27+'5C2_LAVCA'!AE27+'5C1H_Southwest'!AD27+'5C1G_JSClark'!AD27+'5C1Y_GEOPrep'!AD27+'5C1AI_Harmony'!AD27+'5C1AJ_Athlos'!AD27+'5C1AG_Collegiate'!AD27+'5C1M_GEOMidCity'!AD27+'5C1AK_NxtGen'!AD27+'5C1AL_RedRiver'!AD27+'5C1AM_Williams'!AD27+'5C1AN_StLandry'!AD27</f>
        <v>149375</v>
      </c>
      <c r="AF27" s="215">
        <f>'9_Per Pupil Summary'!N26</f>
        <v>3335</v>
      </c>
      <c r="AG27" s="216">
        <f>'5C1B_DArbonne'!AF27+'5C1A_Madison'!AF27+'5C1C_IntlHigh'!AF27+'5C3_UnvView'!AG27+'5C1F_LCCharter'!AF27+'5C1E_LFNO'!AF27+'5C1D_NOMMA'!AF27+'5C1AE_NobleMinds'!AF27+'5C1J_JCFAEast'!AF27+'5C1Q_Advantage'!AF27+'5C1AF_JCFA-Laf'!AF27+'5C1W_Willow'!AF27+'5C1Z_LincolnPrep'!AF27+'5C1R_Iberville'!AF27+'5C1N_Delta'!AF27+'5C1S_LCColPrep'!AF27+'5C1T_Northeast'!AF27+'5C1U_AcadianaRen'!AF27+'5C1I_LAKey'!AF27+'5C1V_LafRen'!AF27+'5C1O_Impact'!AF27+'5C2_LAVCA'!AG27+'5C1H_Southwest'!AF27+'5C1G_JSClark'!AF27+'5C1Y_GEOPrep'!AF27+'5C1AI_Harmony'!AF27+'5C1AJ_Athlos'!AF27+'5C1AG_Collegiate'!AF27+'5C1M_GEOMidCity'!AF27+'5C1AK_NxtGen'!AF27+'5C1AL_RedRiver'!AF27+'5C1AM_Williams'!AF27+'5C1AN_StLandry'!AF27</f>
        <v>78039</v>
      </c>
      <c r="AH27" s="208">
        <f>'5C1B_DArbonne'!AG27+'5C1A_Madison'!AG27+'5C1C_IntlHigh'!AG27+'5C3_UnvView'!AH27+'5C1F_LCCharter'!AG27+'5C1E_LFNO'!AG27+'5C1D_NOMMA'!AG27+'5C1AE_NobleMinds'!AG27+'5C1J_JCFAEast'!AG27+'5C1Q_Advantage'!AG27+'5C1AF_JCFA-Laf'!AG27+'5C1W_Willow'!AG27+'5C1Z_LincolnPrep'!AG27+'5C1R_Iberville'!AG27+'5C1N_Delta'!AG27+'5C1S_LCColPrep'!AG27+'5C1T_Northeast'!AG27+'5C1U_AcadianaRen'!AG27+'5C1I_LAKey'!AG27+'5C1V_LafRen'!AG27+'5C1O_Impact'!AG27+'5C2_LAVCA'!AH27+'5C1H_Southwest'!AG27+'5C1G_JSClark'!AG27+'5C1Y_GEOPrep'!AG27+'5C1AI_Harmony'!AG27+'5C1AJ_Athlos'!AG27+'5C1AG_Collegiate'!AG27+'5C1M_GEOMidCity'!AG27+'5C1AK_NxtGen'!AG27+'5C1AL_RedRiver'!AG27+'5C1AM_Williams'!AG27+'5C1AN_StLandry'!AG27</f>
        <v>0</v>
      </c>
      <c r="AI27" s="215">
        <f>'5C1B_DArbonne'!AH27+'5C1A_Madison'!AH27+'5C1C_IntlHigh'!AH27+'5C3_UnvView'!AI27+'5C1F_LCCharter'!AH27+'5C1E_LFNO'!AH27+'5C1D_NOMMA'!AH27+'5C1AE_NobleMinds'!AH27+'5C1J_JCFAEast'!AH27+'5C1Q_Advantage'!AH27+'5C1AF_JCFA-Laf'!AH27+'5C1W_Willow'!AH27+'5C1Z_LincolnPrep'!AH27+'5C1R_Iberville'!AH27+'5C1N_Delta'!AH27+'5C1S_LCColPrep'!AH27+'5C1T_Northeast'!AH27+'5C1U_AcadianaRen'!AH27+'5C1I_LAKey'!AH27+'5C1V_LafRen'!AH27+'5C1O_Impact'!AH27+'5C2_LAVCA'!AI27+'5C1H_Southwest'!AH27+'5C1G_JSClark'!AH27+'5C1Y_GEOPrep'!AH27+'5C1AI_Harmony'!AH27+'5C1AJ_Athlos'!AH27+'5C1AG_Collegiate'!AH27+'5C1M_GEOMidCity'!AH27+'5C1AK_NxtGen'!AH27+'5C1AL_RedRiver'!AH27+'5C1AM_Williams'!AH27+'5C1AN_StLandry'!AH27</f>
        <v>0</v>
      </c>
      <c r="AJ27" s="208">
        <f>'5C1B_DArbonne'!AI27+'5C1A_Madison'!AI27+'5C1C_IntlHigh'!AI27+'5C3_UnvView'!AJ27+'5C1F_LCCharter'!AI27+'5C1E_LFNO'!AI27+'5C1D_NOMMA'!AI27+'5C1AE_NobleMinds'!AI27+'5C1J_JCFAEast'!AI27+'5C1Q_Advantage'!AI27+'5C1AF_JCFA-Laf'!AI27+'5C1W_Willow'!AI27+'5C1Z_LincolnPrep'!AI27+'5C1R_Iberville'!AI27+'5C1N_Delta'!AI27+'5C1S_LCColPrep'!AI27+'5C1T_Northeast'!AI27+'5C1U_AcadianaRen'!AI27+'5C1I_LAKey'!AI27+'5C1V_LafRen'!AI27+'5C1O_Impact'!AI27+'5C2_LAVCA'!AJ27+'5C1H_Southwest'!AI27+'5C1G_JSClark'!AI27+'5C1Y_GEOPrep'!AI27+'5C1AI_Harmony'!AI27+'5C1AJ_Athlos'!AI27+'5C1AG_Collegiate'!AI27+'5C1M_GEOMidCity'!AI27+'5C1AK_NxtGen'!AI27+'5C1AL_RedRiver'!AI27+'5C1AM_Williams'!AI27+'5C1AN_StLandry'!AI27</f>
        <v>0</v>
      </c>
      <c r="AK27" s="217">
        <f>'5C1B_DArbonne'!AJ27+'5C1A_Madison'!AJ27+'5C1C_IntlHigh'!AJ27+'5C3_UnvView'!AK27+'5C1F_LCCharter'!AJ27+'5C1E_LFNO'!AJ27+'5C1D_NOMMA'!AJ27+'5C1AE_NobleMinds'!AJ27+'5C1J_JCFAEast'!AJ27+'5C1Q_Advantage'!AJ27+'5C1AF_JCFA-Laf'!AJ27+'5C1W_Willow'!AJ27+'5C1Z_LincolnPrep'!AJ27+'5C1R_Iberville'!AJ27+'5C1N_Delta'!AJ27+'5C1S_LCColPrep'!AJ27+'5C1T_Northeast'!AJ27+'5C1U_AcadianaRen'!AJ27+'5C1I_LAKey'!AJ27+'5C1V_LafRen'!AJ27+'5C1O_Impact'!AJ27+'5C2_LAVCA'!AK27+'5C1H_Southwest'!AJ27+'5C1G_JSClark'!AJ27+'5C1Y_GEOPrep'!AJ27+'5C1AI_Harmony'!AJ27+'5C1AJ_Athlos'!AJ27+'5C1AG_Collegiate'!AJ27+'5C1M_GEOMidCity'!AJ27+'5C1AK_NxtGen'!AJ27+'5C1AL_RedRiver'!AJ27+'5C1AM_Williams'!AJ27+'5C1AN_StLandry'!AJ27</f>
        <v>0</v>
      </c>
      <c r="AL27" s="218">
        <f>'5C1B_DArbonne'!AK27+'5C1A_Madison'!AK27+'5C1C_IntlHigh'!AK27+'5C3_UnvView'!AL27+'5C1F_LCCharter'!AK27+'5C1E_LFNO'!AK27+'5C1D_NOMMA'!AK27+'5C1AE_NobleMinds'!AK27+'5C1J_JCFAEast'!AK27+'5C1Q_Advantage'!AK27+'5C1AF_JCFA-Laf'!AK27+'5C1W_Willow'!AK27+'5C1Z_LincolnPrep'!AK27+'5C1R_Iberville'!AK27+'5C1N_Delta'!AK27+'5C1S_LCColPrep'!AK27+'5C1T_Northeast'!AK27+'5C1U_AcadianaRen'!AK27+'5C1I_LAKey'!AK27+'5C1V_LafRen'!AK27+'5C1O_Impact'!AK27+'5C2_LAVCA'!AL27+'5C1H_Southwest'!AK27+'5C1G_JSClark'!AK27+'5C1Y_GEOPrep'!AK27+'5C1AI_Harmony'!AK27+'5C1AJ_Athlos'!AK27+'5C1AG_Collegiate'!AK27+'5C1M_GEOMidCity'!AK27+'5C1AK_NxtGen'!AK27+'5C1AL_RedRiver'!AK27+'5C1AM_Williams'!AK27+'5C1AN_StLandry'!AK27</f>
        <v>0</v>
      </c>
      <c r="AM27" s="216">
        <f>'5C1B_DArbonne'!AL27+'5C1A_Madison'!AL27+'5C1C_IntlHigh'!AL27+'5C3_UnvView'!AM27+'5C1F_LCCharter'!AL27+'5C1E_LFNO'!AL27+'5C1D_NOMMA'!AL27+'5C1AE_NobleMinds'!AL27+'5C1J_JCFAEast'!AL27+'5C1Q_Advantage'!AL27+'5C1AF_JCFA-Laf'!AL27+'5C1W_Willow'!AL27+'5C1Z_LincolnPrep'!AL27+'5C1R_Iberville'!AL27+'5C1N_Delta'!AL27+'5C1S_LCColPrep'!AL27+'5C1T_Northeast'!AL27+'5C1U_AcadianaRen'!AL27+'5C1I_LAKey'!AL27+'5C1V_LafRen'!AL27+'5C1O_Impact'!AL27+'5C2_LAVCA'!AM27+'5C1H_Southwest'!AL27+'5C1G_JSClark'!AL27+'5C1Y_GEOPrep'!AL27+'5C1AI_Harmony'!AL27+'5C1AJ_Athlos'!AL27+'5C1AG_Collegiate'!AL27+'5C1M_GEOMidCity'!AL27+'5C1AK_NxtGen'!AL27+'5C1AL_RedRiver'!AL27+'5C1AM_Williams'!AL27+'5C1AN_StLandry'!AL27</f>
        <v>81374</v>
      </c>
      <c r="AN27" s="219">
        <f>'5C1B_DArbonne'!AM27+'5C1A_Madison'!AM27+'5C1C_IntlHigh'!AM27+'5C3_UnvView'!AN27+'5C1F_LCCharter'!AM27+'5C1E_LFNO'!AM27+'5C1D_NOMMA'!AM27+'5C1AE_NobleMinds'!AM27+'5C1J_JCFAEast'!AM27+'5C1Q_Advantage'!AM27+'5C1AF_JCFA-Laf'!AM27+'5C1W_Willow'!AM27+'5C1Z_LincolnPrep'!AM27+'5C1R_Iberville'!AM27+'5C1N_Delta'!AM27+'5C1S_LCColPrep'!AM27+'5C1T_Northeast'!AM27+'5C1U_AcadianaRen'!AM27+'5C1I_LAKey'!AM27+'5C1V_LafRen'!AM27+'5C1O_Impact'!AM27+'5C2_LAVCA'!AN27+'5C1H_Southwest'!AM27+'5C1G_JSClark'!AM27+'5C1Y_GEOPrep'!AM27+'5C1AI_Harmony'!AM27+'5C1AJ_Athlos'!AM27+'5C1AG_Collegiate'!AM27+'5C1M_GEOMidCity'!AM27+'5C1AK_NxtGen'!AM27+'5C1AL_RedRiver'!AM27+'5C1AM_Williams'!AM27+'5C1AN_StLandry'!AM27</f>
        <v>-195</v>
      </c>
      <c r="AO27" s="216">
        <f>'5C1B_DArbonne'!AN27+'5C1A_Madison'!AN27+'5C1C_IntlHigh'!AN27+'5C3_UnvView'!AO27+'5C1F_LCCharter'!AN27+'5C1E_LFNO'!AN27+'5C1D_NOMMA'!AN27+'5C1AE_NobleMinds'!AN27+'5C1J_JCFAEast'!AN27+'5C1Q_Advantage'!AN27+'5C1AF_JCFA-Laf'!AN27+'5C1W_Willow'!AN27+'5C1Z_LincolnPrep'!AN27+'5C1R_Iberville'!AN27+'5C1N_Delta'!AN27+'5C1S_LCColPrep'!AN27+'5C1T_Northeast'!AN27+'5C1U_AcadianaRen'!AN27+'5C1I_LAKey'!AN27+'5C1V_LafRen'!AN27+'5C1O_Impact'!AN27+'5C2_LAVCA'!AO27+'5C1H_Southwest'!AN27+'5C1G_JSClark'!AN27+'5C1Y_GEOPrep'!AN27+'5C1AI_Harmony'!AN27+'5C1AJ_Athlos'!AN27+'5C1AG_Collegiate'!AN27+'5C1M_GEOMidCity'!AN27+'5C1AK_NxtGen'!AN27+'5C1AL_RedRiver'!AN27+'5C1AM_Williams'!AN27+'5C1AN_StLandry'!AN27</f>
        <v>77844</v>
      </c>
      <c r="AP27" s="217">
        <f>'5C1B_DArbonne'!AO27+'5C1A_Madison'!AO27+'5C1C_IntlHigh'!AO27+'5C3_UnvView'!AP27+'5C1F_LCCharter'!AO27+'5C1E_LFNO'!AO27+'5C1D_NOMMA'!AO27+'5C1AE_NobleMinds'!AO27+'5C1J_JCFAEast'!AO27+'5C1Q_Advantage'!AO27+'5C1AF_JCFA-Laf'!AO27+'5C1W_Willow'!AO27+'5C1Z_LincolnPrep'!AO27+'5C1R_Iberville'!AO27+'5C1N_Delta'!AO27+'5C1S_LCColPrep'!AO27+'5C1T_Northeast'!AO27+'5C1U_AcadianaRen'!AO27+'5C1I_LAKey'!AO27+'5C1V_LafRen'!AO27+'5C1O_Impact'!AO27+'5C2_LAVCA'!AP27+'5C1H_Southwest'!AO27+'5C1G_JSClark'!AO27+'5C1Y_GEOPrep'!AO27+'5C1AI_Harmony'!AO27+'5C1AJ_Athlos'!AO27+'5C1AG_Collegiate'!AO27+'5C1M_GEOMidCity'!AO27+'5C1AK_NxtGen'!AO27+'5C1AL_RedRiver'!AO27+'5C1AM_Williams'!AO27+'5C1AN_StLandry'!AO27</f>
        <v>0</v>
      </c>
      <c r="AQ27" s="216">
        <f>'5C1B_DArbonne'!AP27+'5C1A_Madison'!AP27+'5C1C_IntlHigh'!AP27+'5C3_UnvView'!AQ27+'5C1F_LCCharter'!AP27+'5C1E_LFNO'!AP27+'5C1D_NOMMA'!AP27+'5C1AE_NobleMinds'!AP27+'5C1J_JCFAEast'!AP27+'5C1Q_Advantage'!AP27+'5C1AF_JCFA-Laf'!AP27+'5C1W_Willow'!AP27+'5C1Z_LincolnPrep'!AP27+'5C1R_Iberville'!AP27+'5C1N_Delta'!AP27+'5C1S_LCColPrep'!AP27+'5C1T_Northeast'!AP27+'5C1U_AcadianaRen'!AP27+'5C1I_LAKey'!AP27+'5C1V_LafRen'!AP27+'5C1O_Impact'!AP27+'5C2_LAVCA'!AQ27+'5C1H_Southwest'!AP27+'5C1G_JSClark'!AP27+'5C1Y_GEOPrep'!AP27+'5C1AI_Harmony'!AP27+'5C1AJ_Athlos'!AP27+'5C1AG_Collegiate'!AP27+'5C1M_GEOMidCity'!AP27+'5C1AK_NxtGen'!AP27+'5C1AL_RedRiver'!AP27+'5C1AM_Williams'!AP27+'5C1AN_StLandry'!AP27</f>
        <v>77844</v>
      </c>
      <c r="AR27" s="217">
        <f>'5C1B_DArbonne'!AQ27+'5C1A_Madison'!AQ27+'5C1C_IntlHigh'!AQ27+'5C3_UnvView'!AR27+'5C1F_LCCharter'!AQ27+'5C1E_LFNO'!AQ27+'5C1D_NOMMA'!AQ27+'5C1AE_NobleMinds'!AQ27+'5C1J_JCFAEast'!AQ27+'5C1Q_Advantage'!AQ27+'5C1AF_JCFA-Laf'!AQ27+'5C1W_Willow'!AQ27+'5C1Z_LincolnPrep'!AQ27+'5C1R_Iberville'!AQ27+'5C1N_Delta'!AQ27+'5C1S_LCColPrep'!AQ27+'5C1T_Northeast'!AQ27+'5C1U_AcadianaRen'!AQ27+'5C1I_LAKey'!AQ27+'5C1V_LafRen'!AQ27+'5C1O_Impact'!AQ27+'5C2_LAVCA'!AR27+'5C1H_Southwest'!AQ27+'5C1G_JSClark'!AQ27+'5C1Y_GEOPrep'!AQ27+'5C1AI_Harmony'!AQ27+'5C1AJ_Athlos'!AQ27+'5C1AG_Collegiate'!AQ27+'5C1M_GEOMidCity'!AQ27+'5C1AK_NxtGen'!AQ27+'5C1AL_RedRiver'!AQ27+'5C1AM_Williams'!AQ27+'5C1AN_StLandry'!AQ27</f>
        <v>0</v>
      </c>
      <c r="AS27" s="217">
        <f>'5C1B_DArbonne'!AR27+'5C1A_Madison'!AR27+'5C1C_IntlHigh'!AR27+'5C3_UnvView'!AS27+'5C1F_LCCharter'!AR27+'5C1E_LFNO'!AR27+'5C1D_NOMMA'!AR27+'5C1AE_NobleMinds'!AR27+'5C1J_JCFAEast'!AR27+'5C1Q_Advantage'!AR27+'5C1AF_JCFA-Laf'!AR27+'5C1W_Willow'!AR27+'5C1Z_LincolnPrep'!AR27+'5C1R_Iberville'!AR27+'5C1N_Delta'!AR27+'5C1S_LCColPrep'!AR27+'5C1T_Northeast'!AR27+'5C1U_AcadianaRen'!AR27+'5C1I_LAKey'!AR27+'5C1V_LafRen'!AR27+'5C1O_Impact'!AR27+'5C2_LAVCA'!AS27+'5C1H_Southwest'!AR27+'5C1G_JSClark'!AR27+'5C1Y_GEOPrep'!AR27+'5C1AI_Harmony'!AR27+'5C1AJ_Athlos'!AR27+'5C1AG_Collegiate'!AR27+'5C1M_GEOMidCity'!AR27+'5C1AK_NxtGen'!AR27+'5C1AL_RedRiver'!AR27+'5C1AM_Williams'!AR27+'5C1AN_StLandry'!AR27</f>
        <v>77844</v>
      </c>
      <c r="AT27" s="216">
        <f>'5C1B_DArbonne'!AS27+'5C1A_Madison'!AS27+'5C1C_IntlHigh'!AS27+'5C3_UnvView'!AT27+'5C1F_LCCharter'!AS27+'5C1E_LFNO'!AS27+'5C1D_NOMMA'!AS27+'5C1AE_NobleMinds'!AS27+'5C1J_JCFAEast'!AS27+'5C1Q_Advantage'!AS27+'5C1AF_JCFA-Laf'!AS27+'5C1W_Willow'!AS27+'5C1Z_LincolnPrep'!AS27+'5C1R_Iberville'!AS27+'5C1N_Delta'!AS27+'5C1S_LCColPrep'!AS27+'5C1T_Northeast'!AS27+'5C1U_AcadianaRen'!AS27+'5C1I_LAKey'!AS27+'5C1V_LafRen'!AS27+'5C1O_Impact'!AS27+'5C2_LAVCA'!AT27+'5C1H_Southwest'!AS27+'5C1G_JSClark'!AS27+'5C1Y_GEOPrep'!AS27+'5C1AI_Harmony'!AS27+'5C1AJ_Athlos'!AS27+'5C1AG_Collegiate'!AS27+'5C1M_GEOMidCity'!AS27+'5C1AK_NxtGen'!AS27+'5C1AL_RedRiver'!AS27+'5C1AM_Williams'!AS27+'5C1AN_StLandry'!AS27</f>
        <v>6764</v>
      </c>
      <c r="AU27" s="804">
        <f t="shared" si="2"/>
        <v>227219</v>
      </c>
      <c r="AV27" s="805">
        <f t="shared" si="3"/>
        <v>19212</v>
      </c>
      <c r="AW27" s="210">
        <f>'5C1B_DArbonne'!AV27+'5C1A_Madison'!AV27+'5C1C_IntlHigh'!AV27+'5C3_UnvView'!AW27+'5C1F_LCCharter'!AV27+'5C1E_LFNO'!AV27+'5C1D_NOMMA'!AV27+'5C1AE_NobleMinds'!AV27+'5C1J_JCFAEast'!AV27+'5C1Q_Advantage'!AV27+'5C1AF_JCFA-Laf'!AV27+'5C1W_Willow'!AV27+'5C1Z_LincolnPrep'!AV27+'5C1R_Iberville'!AV27+'5C1N_Delta'!AV27+'5C1S_LCColPrep'!AV27+'5C1T_Northeast'!AV27+'5C1U_AcadianaRen'!AV27+'5C1I_LAKey'!AV27+'5C1V_LafRen'!AV27+'5C1O_Impact'!AV27+'5C2_LAVCA'!AW27+'5C1H_Southwest'!AV27+'5C1G_JSClark'!AV27+'5C1Y_GEOPrep'!AV27+'5C1AI_Harmony'!AV27+'5C1AJ_Athlos'!AV27+'5C1AG_Collegiate'!AV27+'5C1M_GEOMidCity'!AV27+'5C1AK_NxtGen'!AV27+'5C1AL_RedRiver'!AV27+'5C1AM_Williams'!AV27+'5C1AN_StLandry'!AV27</f>
        <v>203</v>
      </c>
      <c r="AX27" s="210"/>
      <c r="AY27" s="210">
        <f t="shared" si="4"/>
        <v>203</v>
      </c>
    </row>
    <row r="28" spans="1:51" ht="16.149999999999999" customHeight="1" x14ac:dyDescent="0.2">
      <c r="A28" s="424">
        <v>22</v>
      </c>
      <c r="B28" s="224" t="s">
        <v>26</v>
      </c>
      <c r="C28" s="225">
        <f>'5C1B_DArbonne'!C28+'5C1A_Madison'!C28+'5C1C_IntlHigh'!C28+'5C3_UnvView'!C28+'5C1F_LCCharter'!C28+'5C1E_LFNO'!C28+'5C1D_NOMMA'!C28+'5C1AE_NobleMinds'!C28+'5C1J_JCFAEast'!C28+'5C1Q_Advantage'!C28+'5C1AF_JCFA-Laf'!C28+'5C1W_Willow'!C28+'5C1Z_LincolnPrep'!C28+'5C1R_Iberville'!C28+'5C1N_Delta'!C28+'5C1S_LCColPrep'!C28+'5C1T_Northeast'!C28+'5C1U_AcadianaRen'!C28+'5C1I_LAKey'!C28+'5C1V_LafRen'!C28+'5C1O_Impact'!C28+'5C2_LAVCA'!C28+'5C1H_Southwest'!C28+'5C1G_JSClark'!C28+'5C1Y_GEOPrep'!C28+'5C1AI_Harmony'!C28+'5C1AJ_Athlos'!C28+'5C1AG_Collegiate'!C28+'5C1M_GEOMidCity'!C28+'5C1AK_NxtGen'!C28+'5C1AL_RedRiver'!C28+'5C1AM_Williams'!C28+'5C1AN_StLandry'!C28</f>
        <v>17</v>
      </c>
      <c r="D28" s="226">
        <f>'9_Per Pupil Summary'!H27</f>
        <v>5647.1543956932401</v>
      </c>
      <c r="E28" s="227">
        <f>'5C1B_DArbonne'!E28+'5C1A_Madison'!E28+'5C1C_IntlHigh'!E28+'5C3_UnvView'!E28+'5C1F_LCCharter'!E28+'5C1E_LFNO'!E28+'5C1D_NOMMA'!E28+'5C1AE_NobleMinds'!E28+'5C1J_JCFAEast'!E28+'5C1Q_Advantage'!E28+'5C1AF_JCFA-Laf'!E28+'5C1W_Willow'!E28+'5C1Z_LincolnPrep'!E28+'5C1R_Iberville'!E28+'5C1N_Delta'!E28+'5C1S_LCColPrep'!E28+'5C1T_Northeast'!E28+'5C1U_AcadianaRen'!E28+'5C1I_LAKey'!E28+'5C1V_LafRen'!E28+'5C1O_Impact'!E28+'5C2_LAVCA'!E28+'5C1H_Southwest'!E28+'5C1G_JSClark'!E28+'5C1Y_GEOPrep'!E28+'5C1AI_Harmony'!E28+'5C1AJ_Athlos'!E28+'5C1AG_Collegiate'!E28+'5C1M_GEOMidCity'!E28+'5C1AK_NxtGen'!E28+'5C1AL_RedRiver'!E28+'5C1AM_Williams'!E28+'5C1AN_StLandry'!E28</f>
        <v>86401.462254106562</v>
      </c>
      <c r="F28" s="228">
        <f>'5C1B_DArbonne'!F28+'5C1A_Madison'!F28+'5C1C_IntlHigh'!F28+'5C3_UnvView'!F28+'5C1F_LCCharter'!F28+'5C1E_LFNO'!F28+'5C1D_NOMMA'!F28+'5C1AE_NobleMinds'!F28+'5C1J_JCFAEast'!F28+'5C1Q_Advantage'!F28+'5C1AF_JCFA-Laf'!F28+'5C1W_Willow'!F28+'5C1Z_LincolnPrep'!F28+'5C1R_Iberville'!F28+'5C1N_Delta'!F28+'5C1S_LCColPrep'!F28+'5C1T_Northeast'!F28+'5C1U_AcadianaRen'!F28+'5C1I_LAKey'!F28+'5C1V_LafRen'!F28+'5C1O_Impact'!F28+'5C2_LAVCA'!F28+'5C1H_Southwest'!F28+'5C1G_JSClark'!F28+'5C1Y_GEOPrep'!F28+'5C1AI_Harmony'!F28+'5C1AJ_Athlos'!F28+'5C1AG_Collegiate'!F28+'5C1M_GEOMidCity'!F28+'5C1AK_NxtGen'!F28+'5C1AL_RedRiver'!F28+'5C1AM_Williams'!F28+'5C1AN_StLandry'!F28</f>
        <v>12</v>
      </c>
      <c r="G28" s="226">
        <f>'9_Per Pupil Summary'!I27</f>
        <v>776.40593419948686</v>
      </c>
      <c r="H28" s="227">
        <f>'5C1B_DArbonne'!H28+'5C1A_Madison'!H28+'5C1C_IntlHigh'!H28+'5C3_UnvView'!H28+'5C1F_LCCharter'!H28+'5C1E_LFNO'!H28+'5C1D_NOMMA'!H28+'5C1AE_NobleMinds'!H28+'5C1J_JCFAEast'!H28+'5C1Q_Advantage'!H28+'5C1AF_JCFA-Laf'!H28+'5C1W_Willow'!H28+'5C1Z_LincolnPrep'!H28+'5C1R_Iberville'!H28+'5C1N_Delta'!H28+'5C1S_LCColPrep'!H28+'5C1T_Northeast'!H28+'5C1U_AcadianaRen'!H28+'5C1I_LAKey'!H28+'5C1V_LafRen'!H28+'5C1O_Impact'!H28+'5C2_LAVCA'!H28+'5C1H_Southwest'!H28+'5C1G_JSClark'!H28+'5C1Y_GEOPrep'!H28+'5C1AI_Harmony'!H28+'5C1AJ_Athlos'!H28+'5C1AG_Collegiate'!H28+'5C1M_GEOMidCity'!H28+'5C1AK_NxtGen'!H28+'5C1AL_RedRiver'!H28+'5C1AM_Williams'!H28+'5C1AN_StLandry'!H28</f>
        <v>8385.1840893544577</v>
      </c>
      <c r="I28" s="228">
        <f>'5C1B_DArbonne'!I28+'5C1A_Madison'!I28+'5C1C_IntlHigh'!I28+'5C3_UnvView'!I28+'5C1F_LCCharter'!I28+'5C1E_LFNO'!I28+'5C1D_NOMMA'!I28+'5C1AE_NobleMinds'!I28+'5C1J_JCFAEast'!I28+'5C1Q_Advantage'!I28+'5C1AF_JCFA-Laf'!I28+'5C1W_Willow'!I28+'5C1Z_LincolnPrep'!I28+'5C1R_Iberville'!I28+'5C1N_Delta'!I28+'5C1S_LCColPrep'!I28+'5C1T_Northeast'!I28+'5C1U_AcadianaRen'!I28+'5C1I_LAKey'!I28+'5C1V_LafRen'!I28+'5C1O_Impact'!I28+'5C2_LAVCA'!I28+'5C1H_Southwest'!I28+'5C1G_JSClark'!I28+'5C1Y_GEOPrep'!I28+'5C1AI_Harmony'!I28+'5C1AJ_Athlos'!I28+'5C1AG_Collegiate'!I28+'5C1M_GEOMidCity'!I28+'5C1AK_NxtGen'!I28+'5C1AL_RedRiver'!I28+'5C1AM_Williams'!I28+'5C1AN_StLandry'!I28</f>
        <v>15</v>
      </c>
      <c r="J28" s="226">
        <f>'9_Per Pupil Summary'!J27</f>
        <v>211.74707296349644</v>
      </c>
      <c r="K28" s="227">
        <f>'5C1B_DArbonne'!K28+'5C1A_Madison'!K28+'5C1C_IntlHigh'!K28+'5C3_UnvView'!K28+'5C1F_LCCharter'!K28+'5C1E_LFNO'!K28+'5C1D_NOMMA'!K28+'5C1AE_NobleMinds'!K28+'5C1J_JCFAEast'!K28+'5C1Q_Advantage'!K28+'5C1AF_JCFA-Laf'!K28+'5C1W_Willow'!K28+'5C1Z_LincolnPrep'!K28+'5C1R_Iberville'!K28+'5C1N_Delta'!K28+'5C1S_LCColPrep'!K28+'5C1T_Northeast'!K28+'5C1U_AcadianaRen'!K28+'5C1I_LAKey'!K28+'5C1V_LafRen'!K28+'5C1O_Impact'!K28+'5C2_LAVCA'!K28+'5C1H_Southwest'!K28+'5C1G_JSClark'!K28+'5C1Y_GEOPrep'!K28+'5C1AI_Harmony'!K28+'5C1AJ_Athlos'!K28+'5C1AG_Collegiate'!K28+'5C1M_GEOMidCity'!K28+'5C1AK_NxtGen'!K28+'5C1AL_RedRiver'!K28+'5C1AM_Williams'!K28+'5C1AN_StLandry'!K28</f>
        <v>2858.5854850072019</v>
      </c>
      <c r="L28" s="228">
        <f>'5C1B_DArbonne'!L28+'5C1A_Madison'!L28+'5C1C_IntlHigh'!L28+'5C3_UnvView'!L28+'5C1F_LCCharter'!L28+'5C1E_LFNO'!L28+'5C1D_NOMMA'!L28+'5C1AE_NobleMinds'!L28+'5C1J_JCFAEast'!L28+'5C1Q_Advantage'!L28+'5C1AF_JCFA-Laf'!L28+'5C1W_Willow'!L28+'5C1Z_LincolnPrep'!L28+'5C1R_Iberville'!L28+'5C1N_Delta'!L28+'5C1S_LCColPrep'!L28+'5C1T_Northeast'!L28+'5C1U_AcadianaRen'!L28+'5C1I_LAKey'!L28+'5C1V_LafRen'!L28+'5C1O_Impact'!L28+'5C2_LAVCA'!L28+'5C1H_Southwest'!L28+'5C1G_JSClark'!L28+'5C1Y_GEOPrep'!L28+'5C1AI_Harmony'!L28+'5C1AJ_Athlos'!L28+'5C1AG_Collegiate'!L28+'5C1M_GEOMidCity'!L28+'5C1AK_NxtGen'!L28+'5C1AL_RedRiver'!L28+'5C1AM_Williams'!L28+'5C1AN_StLandry'!L28</f>
        <v>0</v>
      </c>
      <c r="M28" s="226">
        <f>'9_Per Pupil Summary'!K27</f>
        <v>5293.6768240874108</v>
      </c>
      <c r="N28" s="227">
        <f>'5C1B_DArbonne'!N28+'5C1A_Madison'!N28+'5C1C_IntlHigh'!N28+'5C3_UnvView'!N28+'5C1F_LCCharter'!N28+'5C1E_LFNO'!N28+'5C1D_NOMMA'!N28+'5C1AE_NobleMinds'!N28+'5C1J_JCFAEast'!N28+'5C1Q_Advantage'!N28+'5C1AF_JCFA-Laf'!N28+'5C1W_Willow'!N28+'5C1Z_LincolnPrep'!N28+'5C1R_Iberville'!N28+'5C1N_Delta'!N28+'5C1S_LCColPrep'!N28+'5C1T_Northeast'!N28+'5C1U_AcadianaRen'!N28+'5C1I_LAKey'!N28+'5C1V_LafRen'!N28+'5C1O_Impact'!N28+'5C2_LAVCA'!N28+'5C1H_Southwest'!N28+'5C1G_JSClark'!N28+'5C1Y_GEOPrep'!N28+'5C1AI_Harmony'!N28+'5C1AJ_Athlos'!N28+'5C1AG_Collegiate'!N28+'5C1M_GEOMidCity'!N28+'5C1AK_NxtGen'!N28+'5C1AL_RedRiver'!N28+'5C1AM_Williams'!N28+'5C1AN_StLandry'!N28</f>
        <v>0</v>
      </c>
      <c r="O28" s="228">
        <f>'5C1B_DArbonne'!O28+'5C1A_Madison'!O28+'5C1C_IntlHigh'!O28+'5C3_UnvView'!O28+'5C1F_LCCharter'!O28+'5C1E_LFNO'!O28+'5C1D_NOMMA'!O28+'5C1AE_NobleMinds'!O28+'5C1J_JCFAEast'!O28+'5C1Q_Advantage'!O28+'5C1AF_JCFA-Laf'!O28+'5C1W_Willow'!O28+'5C1Z_LincolnPrep'!O28+'5C1R_Iberville'!O28+'5C1N_Delta'!O28+'5C1S_LCColPrep'!O28+'5C1T_Northeast'!O28+'5C1U_AcadianaRen'!O28+'5C1I_LAKey'!O28+'5C1V_LafRen'!O28+'5C1O_Impact'!O28+'5C2_LAVCA'!O28+'5C1H_Southwest'!O28+'5C1G_JSClark'!O28+'5C1Y_GEOPrep'!O28+'5C1AI_Harmony'!O28+'5C1AJ_Athlos'!O28+'5C1AG_Collegiate'!O28+'5C1M_GEOMidCity'!O28+'5C1AK_NxtGen'!O28+'5C1AL_RedRiver'!O28+'5C1AM_Williams'!O28+'5C1AN_StLandry'!O28</f>
        <v>0</v>
      </c>
      <c r="P28" s="226">
        <f>'9_Per Pupil Summary'!L27</f>
        <v>2117.4707296349643</v>
      </c>
      <c r="Q28" s="227">
        <f>'5C1B_DArbonne'!Q28+'5C1A_Madison'!Q28+'5C1C_IntlHigh'!Q28+'5C3_UnvView'!Q28+'5C1F_LCCharter'!Q28+'5C1E_LFNO'!Q28+'5C1D_NOMMA'!Q28+'5C1AE_NobleMinds'!Q28+'5C1J_JCFAEast'!Q28+'5C1Q_Advantage'!Q28+'5C1AF_JCFA-Laf'!Q28+'5C1W_Willow'!Q28+'5C1Z_LincolnPrep'!Q28+'5C1R_Iberville'!Q28+'5C1N_Delta'!Q28+'5C1S_LCColPrep'!Q28+'5C1T_Northeast'!Q28+'5C1U_AcadianaRen'!Q28+'5C1I_LAKey'!Q28+'5C1V_LafRen'!Q28+'5C1O_Impact'!Q28+'5C2_LAVCA'!Q28+'5C1H_Southwest'!Q28+'5C1G_JSClark'!Q28+'5C1Y_GEOPrep'!Q28+'5C1AI_Harmony'!Q28+'5C1AJ_Athlos'!Q28+'5C1AG_Collegiate'!Q28+'5C1M_GEOMidCity'!Q28+'5C1AK_NxtGen'!Q28+'5C1AL_RedRiver'!Q28+'5C1AM_Williams'!Q28+'5C1AN_StLandry'!Q28</f>
        <v>0</v>
      </c>
      <c r="R28" s="229">
        <f>'5C1B_DArbonne'!R28+'5C1A_Madison'!R28+'5C1C_IntlHigh'!R28+'5C3_UnvView'!R28+'5C1F_LCCharter'!R28+'5C1E_LFNO'!R28+'5C1D_NOMMA'!R28+'5C1AE_NobleMinds'!R28+'5C1J_JCFAEast'!R28+'5C1Q_Advantage'!R28+'5C1AF_JCFA-Laf'!R28+'5C1W_Willow'!R28+'5C1Z_LincolnPrep'!R28+'5C1R_Iberville'!R28+'5C1N_Delta'!R28+'5C1S_LCColPrep'!R28+'5C1T_Northeast'!R28+'5C1U_AcadianaRen'!R28+'5C1I_LAKey'!R28+'5C1V_LafRen'!R28+'5C1O_Impact'!R28+'5C2_LAVCA'!R28+'5C1H_Southwest'!R28+'5C1G_JSClark'!R28+'5C1Y_GEOPrep'!R28+'5C1AI_Harmony'!R28+'5C1AJ_Athlos'!R28+'5C1AG_Collegiate'!R28+'5C1M_GEOMidCity'!R28+'5C1AK_NxtGen'!R28+'5C1AL_RedRiver'!R28+'5C1AM_Williams'!R28+'5C1AN_StLandry'!R28</f>
        <v>97645</v>
      </c>
      <c r="S28" s="889">
        <f>'5C3_UnvView'!S28+'5C2_LAVCA'!S28</f>
        <v>10849</v>
      </c>
      <c r="T28" s="226">
        <f>'5C1B_DArbonne'!S28+'5C1A_Madison'!S28+'5C1C_IntlHigh'!S28+'5C3_UnvView'!T28+'5C1F_LCCharter'!S28+'5C1E_LFNO'!S28+'5C1D_NOMMA'!S28+'5C1AE_NobleMinds'!S28+'5C1J_JCFAEast'!S28+'5C1Q_Advantage'!S28+'5C1AF_JCFA-Laf'!S28+'5C1W_Willow'!S28+'5C1Z_LincolnPrep'!S28+'5C1R_Iberville'!S28+'5C1N_Delta'!S28+'5C1S_LCColPrep'!S28+'5C1T_Northeast'!S28+'5C1U_AcadianaRen'!S28+'5C1I_LAKey'!S28+'5C1V_LafRen'!S28+'5C1O_Impact'!S28+'5C2_LAVCA'!T28+'5C1H_Southwest'!S28+'5C1G_JSClark'!S28+'5C1Y_GEOPrep'!S28+'5C1AI_Harmony'!S28+'5C1AJ_Athlos'!S28+'5C1AG_Collegiate'!S28+'5C1M_GEOMidCity'!S28+'5C1AK_NxtGen'!S28+'5C1AL_RedRiver'!S28+'5C1AM_Williams'!S28+'5C1AN_StLandry'!S28</f>
        <v>0</v>
      </c>
      <c r="U28" s="226">
        <f>'5C1B_DArbonne'!T28+'5C1A_Madison'!T28+'5C1C_IntlHigh'!T28+'5C3_UnvView'!U28+'5C1F_LCCharter'!T28+'5C1E_LFNO'!T28+'5C1D_NOMMA'!T28+'5C1AE_NobleMinds'!T28+'5C1J_JCFAEast'!T28+'5C1Q_Advantage'!T28+'5C1AF_JCFA-Laf'!T28+'5C1W_Willow'!T28+'5C1Z_LincolnPrep'!T28+'5C1R_Iberville'!T28+'5C1N_Delta'!T28+'5C1S_LCColPrep'!T28+'5C1T_Northeast'!T28+'5C1U_AcadianaRen'!T28+'5C1I_LAKey'!T28+'5C1V_LafRen'!T28+'5C1O_Impact'!T28+'5C2_LAVCA'!U28+'5C1H_Southwest'!T28+'5C1G_JSClark'!T28+'5C1Y_GEOPrep'!T28+'5C1AI_Harmony'!T28+'5C1AJ_Athlos'!T28+'5C1AG_Collegiate'!T28+'5C1M_GEOMidCity'!T28+'5C1AK_NxtGen'!T28+'5C1AL_RedRiver'!T28+'5C1AM_Williams'!T28+'5C1AN_StLandry'!T28</f>
        <v>0</v>
      </c>
      <c r="V28" s="230">
        <f>'5C1B_DArbonne'!U28+'5C1A_Madison'!U28+'5C1C_IntlHigh'!U28+'5C3_UnvView'!V28+'5C1F_LCCharter'!U28+'5C1E_LFNO'!U28+'5C1D_NOMMA'!U28+'5C1AE_NobleMinds'!U28+'5C1J_JCFAEast'!U28+'5C1Q_Advantage'!U28+'5C1AF_JCFA-Laf'!U28+'5C1W_Willow'!U28+'5C1Z_LincolnPrep'!U28+'5C1R_Iberville'!U28+'5C1N_Delta'!U28+'5C1S_LCColPrep'!U28+'5C1T_Northeast'!U28+'5C1U_AcadianaRen'!U28+'5C1I_LAKey'!U28+'5C1V_LafRen'!U28+'5C1O_Impact'!U28+'5C2_LAVCA'!V28+'5C1H_Southwest'!U28+'5C1G_JSClark'!U28+'5C1Y_GEOPrep'!U28+'5C1AI_Harmony'!U28+'5C1AJ_Athlos'!U28+'5C1AG_Collegiate'!U28+'5C1M_GEOMidCity'!U28+'5C1AK_NxtGen'!U28+'5C1AL_RedRiver'!U28+'5C1AM_Williams'!U28+'5C1AN_StLandry'!U28</f>
        <v>0</v>
      </c>
      <c r="W28" s="229">
        <f>'5C1B_DArbonne'!V28+'5C1A_Madison'!V28+'5C1C_IntlHigh'!V28+'5C3_UnvView'!W28+'5C1F_LCCharter'!V28+'5C1E_LFNO'!V28+'5C1D_NOMMA'!V28+'5C1AE_NobleMinds'!V28+'5C1J_JCFAEast'!V28+'5C1Q_Advantage'!V28+'5C1AF_JCFA-Laf'!V28+'5C1W_Willow'!V28+'5C1Z_LincolnPrep'!V28+'5C1R_Iberville'!V28+'5C1N_Delta'!V28+'5C1S_LCColPrep'!V28+'5C1T_Northeast'!V28+'5C1U_AcadianaRen'!V28+'5C1I_LAKey'!V28+'5C1V_LafRen'!V28+'5C1O_Impact'!V28+'5C2_LAVCA'!W28+'5C1H_Southwest'!V28+'5C1G_JSClark'!V28+'5C1Y_GEOPrep'!V28+'5C1AI_Harmony'!V28+'5C1AJ_Athlos'!V28+'5C1AG_Collegiate'!V28+'5C1M_GEOMidCity'!V28+'5C1AK_NxtGen'!V28+'5C1AL_RedRiver'!V28+'5C1AM_Williams'!V28+'5C1AN_StLandry'!V28</f>
        <v>97645</v>
      </c>
      <c r="X28" s="227">
        <f>'5C1B_DArbonne'!W28+'5C1A_Madison'!W28+'5C1C_IntlHigh'!W28+'5C3_UnvView'!X28+'5C1F_LCCharter'!W28+'5C1E_LFNO'!W28+'5C1D_NOMMA'!W28+'5C1AE_NobleMinds'!W28+'5C1J_JCFAEast'!W28+'5C1Q_Advantage'!W28+'5C1AF_JCFA-Laf'!W28+'5C1W_Willow'!W28+'5C1Z_LincolnPrep'!W28+'5C1R_Iberville'!W28+'5C1N_Delta'!W28+'5C1S_LCColPrep'!W28+'5C1T_Northeast'!W28+'5C1U_AcadianaRen'!W28+'5C1I_LAKey'!W28+'5C1V_LafRen'!W28+'5C1O_Impact'!W28+'5C2_LAVCA'!X28+'5C1H_Southwest'!W28+'5C1G_JSClark'!W28+'5C1Y_GEOPrep'!W28+'5C1AI_Harmony'!W28+'5C1AJ_Athlos'!W28+'5C1AG_Collegiate'!W28+'5C1M_GEOMidCity'!W28+'5C1AK_NxtGen'!W28+'5C1AL_RedRiver'!W28+'5C1AM_Williams'!W28+'5C1AN_StLandry'!W28</f>
        <v>-244</v>
      </c>
      <c r="Y28" s="229">
        <f>'5C1B_DArbonne'!X28+'5C1A_Madison'!X28+'5C1C_IntlHigh'!X28+'5C3_UnvView'!Y28+'5C1F_LCCharter'!X28+'5C1E_LFNO'!X28+'5C1D_NOMMA'!X28+'5C1AE_NobleMinds'!X28+'5C1J_JCFAEast'!X28+'5C1Q_Advantage'!X28+'5C1AF_JCFA-Laf'!X28+'5C1W_Willow'!X28+'5C1Z_LincolnPrep'!X28+'5C1R_Iberville'!X28+'5C1N_Delta'!X28+'5C1S_LCColPrep'!X28+'5C1T_Northeast'!X28+'5C1U_AcadianaRen'!X28+'5C1I_LAKey'!X28+'5C1V_LafRen'!X28+'5C1O_Impact'!X28+'5C2_LAVCA'!Y28+'5C1H_Southwest'!X28+'5C1G_JSClark'!X28+'5C1Y_GEOPrep'!X28+'5C1AI_Harmony'!X28+'5C1AJ_Athlos'!X28+'5C1AG_Collegiate'!X28+'5C1M_GEOMidCity'!X28+'5C1AK_NxtGen'!X28+'5C1AL_RedRiver'!X28+'5C1AM_Williams'!X28+'5C1AN_StLandry'!X28</f>
        <v>97401</v>
      </c>
      <c r="Z28" s="226">
        <f>'5C1B_DArbonne'!Y28+'5C1A_Madison'!Y28+'5C1C_IntlHigh'!Y28+'5C3_UnvView'!Z28+'5C1F_LCCharter'!Y28+'5C1E_LFNO'!Y28+'5C1D_NOMMA'!Y28+'5C1AE_NobleMinds'!Y28+'5C1J_JCFAEast'!Y28+'5C1Q_Advantage'!Y28+'5C1AF_JCFA-Laf'!Y28+'5C1W_Willow'!Y28+'5C1Z_LincolnPrep'!Y28+'5C1R_Iberville'!Y28+'5C1N_Delta'!Y28+'5C1S_LCColPrep'!Y28+'5C1T_Northeast'!Y28+'5C1U_AcadianaRen'!Y28+'5C1I_LAKey'!Y28+'5C1V_LafRen'!Y28+'5C1O_Impact'!Y28+'5C2_LAVCA'!Z28+'5C1H_Southwest'!Y28+'5C1G_JSClark'!Y28+'5C1Y_GEOPrep'!Y28+'5C1AI_Harmony'!Y28+'5C1AJ_Athlos'!Y28+'5C1AG_Collegiate'!Y28+'5C1M_GEOMidCity'!Y28+'5C1AK_NxtGen'!Y28+'5C1AL_RedRiver'!Y28+'5C1AM_Williams'!Y28+'5C1AN_StLandry'!Y28</f>
        <v>0</v>
      </c>
      <c r="AA28" s="229">
        <f>'5C1B_DArbonne'!Z28+'5C1A_Madison'!Z28+'5C1C_IntlHigh'!Z28+'5C3_UnvView'!AA28+'5C1F_LCCharter'!Z28+'5C1E_LFNO'!Z28+'5C1D_NOMMA'!Z28+'5C1AE_NobleMinds'!Z28+'5C1J_JCFAEast'!Z28+'5C1Q_Advantage'!Z28+'5C1AF_JCFA-Laf'!Z28+'5C1W_Willow'!Z28+'5C1Z_LincolnPrep'!Z28+'5C1R_Iberville'!Z28+'5C1N_Delta'!Z28+'5C1S_LCColPrep'!Z28+'5C1T_Northeast'!Z28+'5C1U_AcadianaRen'!Z28+'5C1I_LAKey'!Z28+'5C1V_LafRen'!Z28+'5C1O_Impact'!Z28+'5C2_LAVCA'!AA28+'5C1H_Southwest'!Z28+'5C1G_JSClark'!Z28+'5C1Y_GEOPrep'!Z28+'5C1AI_Harmony'!Z28+'5C1AJ_Athlos'!Z28+'5C1AG_Collegiate'!Z28+'5C1M_GEOMidCity'!Z28+'5C1AK_NxtGen'!Z28+'5C1AL_RedRiver'!Z28+'5C1AM_Williams'!Z28+'5C1AN_StLandry'!Z28</f>
        <v>97401</v>
      </c>
      <c r="AB28" s="226">
        <f>'5C1B_DArbonne'!AA28+'5C1A_Madison'!AA28+'5C1C_IntlHigh'!AA28+'5C3_UnvView'!AB28+'5C1F_LCCharter'!AA28+'5C1E_LFNO'!AA28+'5C1D_NOMMA'!AA28+'5C1AE_NobleMinds'!AA28+'5C1J_JCFAEast'!AA28+'5C1Q_Advantage'!AA28+'5C1AF_JCFA-Laf'!AA28+'5C1W_Willow'!AA28+'5C1Z_LincolnPrep'!AA28+'5C1R_Iberville'!AA28+'5C1N_Delta'!AA28+'5C1S_LCColPrep'!AA28+'5C1T_Northeast'!AA28+'5C1U_AcadianaRen'!AA28+'5C1I_LAKey'!AA28+'5C1V_LafRen'!AA28+'5C1O_Impact'!AA28+'5C2_LAVCA'!AB28+'5C1H_Southwest'!AA28+'5C1G_JSClark'!AA28+'5C1Y_GEOPrep'!AA28+'5C1AI_Harmony'!AA28+'5C1AJ_Athlos'!AA28+'5C1AG_Collegiate'!AA28+'5C1M_GEOMidCity'!AA28+'5C1AK_NxtGen'!AA28+'5C1AL_RedRiver'!AA28+'5C1AM_Williams'!AA28+'5C1AN_StLandry'!AA28</f>
        <v>0</v>
      </c>
      <c r="AC28" s="226">
        <f>'5C1B_DArbonne'!AB28+'5C1A_Madison'!AB28+'5C1C_IntlHigh'!AB28+'5C3_UnvView'!AC28+'5C1F_LCCharter'!AB28+'5C1E_LFNO'!AB28+'5C1D_NOMMA'!AB28+'5C1AE_NobleMinds'!AB28+'5C1J_JCFAEast'!AB28+'5C1Q_Advantage'!AB28+'5C1AF_JCFA-Laf'!AB28+'5C1W_Willow'!AB28+'5C1Z_LincolnPrep'!AB28+'5C1R_Iberville'!AB28+'5C1N_Delta'!AB28+'5C1S_LCColPrep'!AB28+'5C1T_Northeast'!AB28+'5C1U_AcadianaRen'!AB28+'5C1I_LAKey'!AB28+'5C1V_LafRen'!AB28+'5C1O_Impact'!AB28+'5C2_LAVCA'!AC28+'5C1H_Southwest'!AB28+'5C1G_JSClark'!AB28+'5C1Y_GEOPrep'!AB28+'5C1AI_Harmony'!AB28+'5C1AJ_Athlos'!AB28+'5C1AG_Collegiate'!AB28+'5C1M_GEOMidCity'!AB28+'5C1AK_NxtGen'!AB28+'5C1AL_RedRiver'!AB28+'5C1AM_Williams'!AB28+'5C1AN_StLandry'!AB28</f>
        <v>97401</v>
      </c>
      <c r="AD28" s="229">
        <f>'5C1B_DArbonne'!AC28+'5C1A_Madison'!AC28+'5C1C_IntlHigh'!AC28+'5C3_UnvView'!AD28+'5C1F_LCCharter'!AC28+'5C1E_LFNO'!AC28+'5C1D_NOMMA'!AC28+'5C1AE_NobleMinds'!AC28+'5C1J_JCFAEast'!AC28+'5C1Q_Advantage'!AC28+'5C1AF_JCFA-Laf'!AC28+'5C1W_Willow'!AC28+'5C1Z_LincolnPrep'!AC28+'5C1R_Iberville'!AC28+'5C1N_Delta'!AC28+'5C1S_LCColPrep'!AC28+'5C1T_Northeast'!AC28+'5C1U_AcadianaRen'!AC28+'5C1I_LAKey'!AC28+'5C1V_LafRen'!AC28+'5C1O_Impact'!AC28+'5C2_LAVCA'!AD28+'5C1H_Southwest'!AC28+'5C1G_JSClark'!AC28+'5C1Y_GEOPrep'!AC28+'5C1AI_Harmony'!AC28+'5C1AJ_Athlos'!AC28+'5C1AG_Collegiate'!AC28+'5C1M_GEOMidCity'!AC28+'5C1AK_NxtGen'!AC28+'5C1AL_RedRiver'!AC28+'5C1AM_Williams'!AC28+'5C1AN_StLandry'!AC28</f>
        <v>8117</v>
      </c>
      <c r="AE28" s="232">
        <f>'5C1B_DArbonne'!AD28+'5C1A_Madison'!AD28+'5C1C_IntlHigh'!AD28+'5C3_UnvView'!AE28+'5C1F_LCCharter'!AD28+'5C1E_LFNO'!AD28+'5C1D_NOMMA'!AD28+'5C1AE_NobleMinds'!AD28+'5C1J_JCFAEast'!AD28+'5C1Q_Advantage'!AD28+'5C1AF_JCFA-Laf'!AD28+'5C1W_Willow'!AD28+'5C1Z_LincolnPrep'!AD28+'5C1R_Iberville'!AD28+'5C1N_Delta'!AD28+'5C1S_LCColPrep'!AD28+'5C1T_Northeast'!AD28+'5C1U_AcadianaRen'!AD28+'5C1I_LAKey'!AD28+'5C1V_LafRen'!AD28+'5C1O_Impact'!AD28+'5C2_LAVCA'!AE28+'5C1H_Southwest'!AD28+'5C1G_JSClark'!AD28+'5C1Y_GEOPrep'!AD28+'5C1AI_Harmony'!AD28+'5C1AJ_Athlos'!AD28+'5C1AG_Collegiate'!AD28+'5C1M_GEOMidCity'!AD28+'5C1AK_NxtGen'!AD28+'5C1AL_RedRiver'!AD28+'5C1AM_Williams'!AD28+'5C1AN_StLandry'!AD28</f>
        <v>97401</v>
      </c>
      <c r="AF28" s="233">
        <f>'9_Per Pupil Summary'!N27</f>
        <v>2048</v>
      </c>
      <c r="AG28" s="234">
        <f>'5C1B_DArbonne'!AF28+'5C1A_Madison'!AF28+'5C1C_IntlHigh'!AF28+'5C3_UnvView'!AG28+'5C1F_LCCharter'!AF28+'5C1E_LFNO'!AF28+'5C1D_NOMMA'!AF28+'5C1AE_NobleMinds'!AF28+'5C1J_JCFAEast'!AF28+'5C1Q_Advantage'!AF28+'5C1AF_JCFA-Laf'!AF28+'5C1W_Willow'!AF28+'5C1Z_LincolnPrep'!AF28+'5C1R_Iberville'!AF28+'5C1N_Delta'!AF28+'5C1S_LCColPrep'!AF28+'5C1T_Northeast'!AF28+'5C1U_AcadianaRen'!AF28+'5C1I_LAKey'!AF28+'5C1V_LafRen'!AF28+'5C1O_Impact'!AF28+'5C2_LAVCA'!AG28+'5C1H_Southwest'!AF28+'5C1G_JSClark'!AF28+'5C1Y_GEOPrep'!AF28+'5C1AI_Harmony'!AF28+'5C1AJ_Athlos'!AF28+'5C1AG_Collegiate'!AF28+'5C1M_GEOMidCity'!AF28+'5C1AK_NxtGen'!AF28+'5C1AL_RedRiver'!AF28+'5C1AM_Williams'!AF28+'5C1AN_StLandry'!AF28</f>
        <v>31335</v>
      </c>
      <c r="AH28" s="225">
        <f>'5C1B_DArbonne'!AG28+'5C1A_Madison'!AG28+'5C1C_IntlHigh'!AG28+'5C3_UnvView'!AH28+'5C1F_LCCharter'!AG28+'5C1E_LFNO'!AG28+'5C1D_NOMMA'!AG28+'5C1AE_NobleMinds'!AG28+'5C1J_JCFAEast'!AG28+'5C1Q_Advantage'!AG28+'5C1AF_JCFA-Laf'!AG28+'5C1W_Willow'!AG28+'5C1Z_LincolnPrep'!AG28+'5C1R_Iberville'!AG28+'5C1N_Delta'!AG28+'5C1S_LCColPrep'!AG28+'5C1T_Northeast'!AG28+'5C1U_AcadianaRen'!AG28+'5C1I_LAKey'!AG28+'5C1V_LafRen'!AG28+'5C1O_Impact'!AG28+'5C2_LAVCA'!AH28+'5C1H_Southwest'!AG28+'5C1G_JSClark'!AG28+'5C1Y_GEOPrep'!AG28+'5C1AI_Harmony'!AG28+'5C1AJ_Athlos'!AG28+'5C1AG_Collegiate'!AG28+'5C1M_GEOMidCity'!AG28+'5C1AK_NxtGen'!AG28+'5C1AL_RedRiver'!AG28+'5C1AM_Williams'!AG28+'5C1AN_StLandry'!AG28</f>
        <v>0</v>
      </c>
      <c r="AI28" s="233">
        <f>'5C1B_DArbonne'!AH28+'5C1A_Madison'!AH28+'5C1C_IntlHigh'!AH28+'5C3_UnvView'!AI28+'5C1F_LCCharter'!AH28+'5C1E_LFNO'!AH28+'5C1D_NOMMA'!AH28+'5C1AE_NobleMinds'!AH28+'5C1J_JCFAEast'!AH28+'5C1Q_Advantage'!AH28+'5C1AF_JCFA-Laf'!AH28+'5C1W_Willow'!AH28+'5C1Z_LincolnPrep'!AH28+'5C1R_Iberville'!AH28+'5C1N_Delta'!AH28+'5C1S_LCColPrep'!AH28+'5C1T_Northeast'!AH28+'5C1U_AcadianaRen'!AH28+'5C1I_LAKey'!AH28+'5C1V_LafRen'!AH28+'5C1O_Impact'!AH28+'5C2_LAVCA'!AI28+'5C1H_Southwest'!AH28+'5C1G_JSClark'!AH28+'5C1Y_GEOPrep'!AH28+'5C1AI_Harmony'!AH28+'5C1AJ_Athlos'!AH28+'5C1AG_Collegiate'!AH28+'5C1M_GEOMidCity'!AH28+'5C1AK_NxtGen'!AH28+'5C1AL_RedRiver'!AH28+'5C1AM_Williams'!AH28+'5C1AN_StLandry'!AH28</f>
        <v>0</v>
      </c>
      <c r="AJ28" s="225">
        <f>'5C1B_DArbonne'!AI28+'5C1A_Madison'!AI28+'5C1C_IntlHigh'!AI28+'5C3_UnvView'!AJ28+'5C1F_LCCharter'!AI28+'5C1E_LFNO'!AI28+'5C1D_NOMMA'!AI28+'5C1AE_NobleMinds'!AI28+'5C1J_JCFAEast'!AI28+'5C1Q_Advantage'!AI28+'5C1AF_JCFA-Laf'!AI28+'5C1W_Willow'!AI28+'5C1Z_LincolnPrep'!AI28+'5C1R_Iberville'!AI28+'5C1N_Delta'!AI28+'5C1S_LCColPrep'!AI28+'5C1T_Northeast'!AI28+'5C1U_AcadianaRen'!AI28+'5C1I_LAKey'!AI28+'5C1V_LafRen'!AI28+'5C1O_Impact'!AI28+'5C2_LAVCA'!AJ28+'5C1H_Southwest'!AI28+'5C1G_JSClark'!AI28+'5C1Y_GEOPrep'!AI28+'5C1AI_Harmony'!AI28+'5C1AJ_Athlos'!AI28+'5C1AG_Collegiate'!AI28+'5C1M_GEOMidCity'!AI28+'5C1AK_NxtGen'!AI28+'5C1AL_RedRiver'!AI28+'5C1AM_Williams'!AI28+'5C1AN_StLandry'!AI28</f>
        <v>0</v>
      </c>
      <c r="AK28" s="235">
        <f>'5C1B_DArbonne'!AJ28+'5C1A_Madison'!AJ28+'5C1C_IntlHigh'!AJ28+'5C3_UnvView'!AK28+'5C1F_LCCharter'!AJ28+'5C1E_LFNO'!AJ28+'5C1D_NOMMA'!AJ28+'5C1AE_NobleMinds'!AJ28+'5C1J_JCFAEast'!AJ28+'5C1Q_Advantage'!AJ28+'5C1AF_JCFA-Laf'!AJ28+'5C1W_Willow'!AJ28+'5C1Z_LincolnPrep'!AJ28+'5C1R_Iberville'!AJ28+'5C1N_Delta'!AJ28+'5C1S_LCColPrep'!AJ28+'5C1T_Northeast'!AJ28+'5C1U_AcadianaRen'!AJ28+'5C1I_LAKey'!AJ28+'5C1V_LafRen'!AJ28+'5C1O_Impact'!AJ28+'5C2_LAVCA'!AK28+'5C1H_Southwest'!AJ28+'5C1G_JSClark'!AJ28+'5C1Y_GEOPrep'!AJ28+'5C1AI_Harmony'!AJ28+'5C1AJ_Athlos'!AJ28+'5C1AG_Collegiate'!AJ28+'5C1M_GEOMidCity'!AJ28+'5C1AK_NxtGen'!AJ28+'5C1AL_RedRiver'!AJ28+'5C1AM_Williams'!AJ28+'5C1AN_StLandry'!AJ28</f>
        <v>0</v>
      </c>
      <c r="AL28" s="236">
        <f>'5C1B_DArbonne'!AK28+'5C1A_Madison'!AK28+'5C1C_IntlHigh'!AK28+'5C3_UnvView'!AL28+'5C1F_LCCharter'!AK28+'5C1E_LFNO'!AK28+'5C1D_NOMMA'!AK28+'5C1AE_NobleMinds'!AK28+'5C1J_JCFAEast'!AK28+'5C1Q_Advantage'!AK28+'5C1AF_JCFA-Laf'!AK28+'5C1W_Willow'!AK28+'5C1Z_LincolnPrep'!AK28+'5C1R_Iberville'!AK28+'5C1N_Delta'!AK28+'5C1S_LCColPrep'!AK28+'5C1T_Northeast'!AK28+'5C1U_AcadianaRen'!AK28+'5C1I_LAKey'!AK28+'5C1V_LafRen'!AK28+'5C1O_Impact'!AK28+'5C2_LAVCA'!AL28+'5C1H_Southwest'!AK28+'5C1G_JSClark'!AK28+'5C1Y_GEOPrep'!AK28+'5C1AI_Harmony'!AK28+'5C1AJ_Athlos'!AK28+'5C1AG_Collegiate'!AK28+'5C1M_GEOMidCity'!AK28+'5C1AK_NxtGen'!AK28+'5C1AL_RedRiver'!AK28+'5C1AM_Williams'!AK28+'5C1AN_StLandry'!AK28</f>
        <v>0</v>
      </c>
      <c r="AM28" s="234">
        <f>'5C1B_DArbonne'!AL28+'5C1A_Madison'!AL28+'5C1C_IntlHigh'!AL28+'5C3_UnvView'!AM28+'5C1F_LCCharter'!AL28+'5C1E_LFNO'!AL28+'5C1D_NOMMA'!AL28+'5C1AE_NobleMinds'!AL28+'5C1J_JCFAEast'!AL28+'5C1Q_Advantage'!AL28+'5C1AF_JCFA-Laf'!AL28+'5C1W_Willow'!AL28+'5C1Z_LincolnPrep'!AL28+'5C1R_Iberville'!AL28+'5C1N_Delta'!AL28+'5C1S_LCColPrep'!AL28+'5C1T_Northeast'!AL28+'5C1U_AcadianaRen'!AL28+'5C1I_LAKey'!AL28+'5C1V_LafRen'!AL28+'5C1O_Impact'!AL28+'5C2_LAVCA'!AM28+'5C1H_Southwest'!AL28+'5C1G_JSClark'!AL28+'5C1Y_GEOPrep'!AL28+'5C1AI_Harmony'!AL28+'5C1AJ_Athlos'!AL28+'5C1AG_Collegiate'!AL28+'5C1M_GEOMidCity'!AL28+'5C1AK_NxtGen'!AL28+'5C1AL_RedRiver'!AL28+'5C1AM_Williams'!AL28+'5C1AN_StLandry'!AL28</f>
        <v>31335</v>
      </c>
      <c r="AN28" s="237">
        <f>'5C1B_DArbonne'!AM28+'5C1A_Madison'!AM28+'5C1C_IntlHigh'!AM28+'5C3_UnvView'!AN28+'5C1F_LCCharter'!AM28+'5C1E_LFNO'!AM28+'5C1D_NOMMA'!AM28+'5C1AE_NobleMinds'!AM28+'5C1J_JCFAEast'!AM28+'5C1Q_Advantage'!AM28+'5C1AF_JCFA-Laf'!AM28+'5C1W_Willow'!AM28+'5C1Z_LincolnPrep'!AM28+'5C1R_Iberville'!AM28+'5C1N_Delta'!AM28+'5C1S_LCColPrep'!AM28+'5C1T_Northeast'!AM28+'5C1U_AcadianaRen'!AM28+'5C1I_LAKey'!AM28+'5C1V_LafRen'!AM28+'5C1O_Impact'!AM28+'5C2_LAVCA'!AN28+'5C1H_Southwest'!AM28+'5C1G_JSClark'!AM28+'5C1Y_GEOPrep'!AM28+'5C1AI_Harmony'!AM28+'5C1AJ_Athlos'!AM28+'5C1AG_Collegiate'!AM28+'5C1M_GEOMidCity'!AM28+'5C1AK_NxtGen'!AM28+'5C1AL_RedRiver'!AM28+'5C1AM_Williams'!AM28+'5C1AN_StLandry'!AM28</f>
        <v>-78</v>
      </c>
      <c r="AO28" s="234">
        <f>'5C1B_DArbonne'!AN28+'5C1A_Madison'!AN28+'5C1C_IntlHigh'!AN28+'5C3_UnvView'!AO28+'5C1F_LCCharter'!AN28+'5C1E_LFNO'!AN28+'5C1D_NOMMA'!AN28+'5C1AE_NobleMinds'!AN28+'5C1J_JCFAEast'!AN28+'5C1Q_Advantage'!AN28+'5C1AF_JCFA-Laf'!AN28+'5C1W_Willow'!AN28+'5C1Z_LincolnPrep'!AN28+'5C1R_Iberville'!AN28+'5C1N_Delta'!AN28+'5C1S_LCColPrep'!AN28+'5C1T_Northeast'!AN28+'5C1U_AcadianaRen'!AN28+'5C1I_LAKey'!AN28+'5C1V_LafRen'!AN28+'5C1O_Impact'!AN28+'5C2_LAVCA'!AO28+'5C1H_Southwest'!AN28+'5C1G_JSClark'!AN28+'5C1Y_GEOPrep'!AN28+'5C1AI_Harmony'!AN28+'5C1AJ_Athlos'!AN28+'5C1AG_Collegiate'!AN28+'5C1M_GEOMidCity'!AN28+'5C1AK_NxtGen'!AN28+'5C1AL_RedRiver'!AN28+'5C1AM_Williams'!AN28+'5C1AN_StLandry'!AN28</f>
        <v>31257</v>
      </c>
      <c r="AP28" s="235">
        <f>'5C1B_DArbonne'!AO28+'5C1A_Madison'!AO28+'5C1C_IntlHigh'!AO28+'5C3_UnvView'!AP28+'5C1F_LCCharter'!AO28+'5C1E_LFNO'!AO28+'5C1D_NOMMA'!AO28+'5C1AE_NobleMinds'!AO28+'5C1J_JCFAEast'!AO28+'5C1Q_Advantage'!AO28+'5C1AF_JCFA-Laf'!AO28+'5C1W_Willow'!AO28+'5C1Z_LincolnPrep'!AO28+'5C1R_Iberville'!AO28+'5C1N_Delta'!AO28+'5C1S_LCColPrep'!AO28+'5C1T_Northeast'!AO28+'5C1U_AcadianaRen'!AO28+'5C1I_LAKey'!AO28+'5C1V_LafRen'!AO28+'5C1O_Impact'!AO28+'5C2_LAVCA'!AP28+'5C1H_Southwest'!AO28+'5C1G_JSClark'!AO28+'5C1Y_GEOPrep'!AO28+'5C1AI_Harmony'!AO28+'5C1AJ_Athlos'!AO28+'5C1AG_Collegiate'!AO28+'5C1M_GEOMidCity'!AO28+'5C1AK_NxtGen'!AO28+'5C1AL_RedRiver'!AO28+'5C1AM_Williams'!AO28+'5C1AN_StLandry'!AO28</f>
        <v>0</v>
      </c>
      <c r="AQ28" s="234">
        <f>'5C1B_DArbonne'!AP28+'5C1A_Madison'!AP28+'5C1C_IntlHigh'!AP28+'5C3_UnvView'!AQ28+'5C1F_LCCharter'!AP28+'5C1E_LFNO'!AP28+'5C1D_NOMMA'!AP28+'5C1AE_NobleMinds'!AP28+'5C1J_JCFAEast'!AP28+'5C1Q_Advantage'!AP28+'5C1AF_JCFA-Laf'!AP28+'5C1W_Willow'!AP28+'5C1Z_LincolnPrep'!AP28+'5C1R_Iberville'!AP28+'5C1N_Delta'!AP28+'5C1S_LCColPrep'!AP28+'5C1T_Northeast'!AP28+'5C1U_AcadianaRen'!AP28+'5C1I_LAKey'!AP28+'5C1V_LafRen'!AP28+'5C1O_Impact'!AP28+'5C2_LAVCA'!AQ28+'5C1H_Southwest'!AP28+'5C1G_JSClark'!AP28+'5C1Y_GEOPrep'!AP28+'5C1AI_Harmony'!AP28+'5C1AJ_Athlos'!AP28+'5C1AG_Collegiate'!AP28+'5C1M_GEOMidCity'!AP28+'5C1AK_NxtGen'!AP28+'5C1AL_RedRiver'!AP28+'5C1AM_Williams'!AP28+'5C1AN_StLandry'!AP28</f>
        <v>31257</v>
      </c>
      <c r="AR28" s="235">
        <f>'5C1B_DArbonne'!AQ28+'5C1A_Madison'!AQ28+'5C1C_IntlHigh'!AQ28+'5C3_UnvView'!AR28+'5C1F_LCCharter'!AQ28+'5C1E_LFNO'!AQ28+'5C1D_NOMMA'!AQ28+'5C1AE_NobleMinds'!AQ28+'5C1J_JCFAEast'!AQ28+'5C1Q_Advantage'!AQ28+'5C1AF_JCFA-Laf'!AQ28+'5C1W_Willow'!AQ28+'5C1Z_LincolnPrep'!AQ28+'5C1R_Iberville'!AQ28+'5C1N_Delta'!AQ28+'5C1S_LCColPrep'!AQ28+'5C1T_Northeast'!AQ28+'5C1U_AcadianaRen'!AQ28+'5C1I_LAKey'!AQ28+'5C1V_LafRen'!AQ28+'5C1O_Impact'!AQ28+'5C2_LAVCA'!AR28+'5C1H_Southwest'!AQ28+'5C1G_JSClark'!AQ28+'5C1Y_GEOPrep'!AQ28+'5C1AI_Harmony'!AQ28+'5C1AJ_Athlos'!AQ28+'5C1AG_Collegiate'!AQ28+'5C1M_GEOMidCity'!AQ28+'5C1AK_NxtGen'!AQ28+'5C1AL_RedRiver'!AQ28+'5C1AM_Williams'!AQ28+'5C1AN_StLandry'!AQ28</f>
        <v>0</v>
      </c>
      <c r="AS28" s="235">
        <f>'5C1B_DArbonne'!AR28+'5C1A_Madison'!AR28+'5C1C_IntlHigh'!AR28+'5C3_UnvView'!AS28+'5C1F_LCCharter'!AR28+'5C1E_LFNO'!AR28+'5C1D_NOMMA'!AR28+'5C1AE_NobleMinds'!AR28+'5C1J_JCFAEast'!AR28+'5C1Q_Advantage'!AR28+'5C1AF_JCFA-Laf'!AR28+'5C1W_Willow'!AR28+'5C1Z_LincolnPrep'!AR28+'5C1R_Iberville'!AR28+'5C1N_Delta'!AR28+'5C1S_LCColPrep'!AR28+'5C1T_Northeast'!AR28+'5C1U_AcadianaRen'!AR28+'5C1I_LAKey'!AR28+'5C1V_LafRen'!AR28+'5C1O_Impact'!AR28+'5C2_LAVCA'!AS28+'5C1H_Southwest'!AR28+'5C1G_JSClark'!AR28+'5C1Y_GEOPrep'!AR28+'5C1AI_Harmony'!AR28+'5C1AJ_Athlos'!AR28+'5C1AG_Collegiate'!AR28+'5C1M_GEOMidCity'!AR28+'5C1AK_NxtGen'!AR28+'5C1AL_RedRiver'!AR28+'5C1AM_Williams'!AR28+'5C1AN_StLandry'!AR28</f>
        <v>31257</v>
      </c>
      <c r="AT28" s="234">
        <f>'5C1B_DArbonne'!AS28+'5C1A_Madison'!AS28+'5C1C_IntlHigh'!AS28+'5C3_UnvView'!AT28+'5C1F_LCCharter'!AS28+'5C1E_LFNO'!AS28+'5C1D_NOMMA'!AS28+'5C1AE_NobleMinds'!AS28+'5C1J_JCFAEast'!AS28+'5C1Q_Advantage'!AS28+'5C1AF_JCFA-Laf'!AS28+'5C1W_Willow'!AS28+'5C1Z_LincolnPrep'!AS28+'5C1R_Iberville'!AS28+'5C1N_Delta'!AS28+'5C1S_LCColPrep'!AS28+'5C1T_Northeast'!AS28+'5C1U_AcadianaRen'!AS28+'5C1I_LAKey'!AS28+'5C1V_LafRen'!AS28+'5C1O_Impact'!AS28+'5C2_LAVCA'!AT28+'5C1H_Southwest'!AS28+'5C1G_JSClark'!AS28+'5C1Y_GEOPrep'!AS28+'5C1AI_Harmony'!AS28+'5C1AJ_Athlos'!AS28+'5C1AG_Collegiate'!AS28+'5C1M_GEOMidCity'!AS28+'5C1AK_NxtGen'!AS28+'5C1AL_RedRiver'!AS28+'5C1AM_Williams'!AS28+'5C1AN_StLandry'!AS28</f>
        <v>2605</v>
      </c>
      <c r="AU28" s="806">
        <f t="shared" si="2"/>
        <v>128658</v>
      </c>
      <c r="AV28" s="807">
        <f t="shared" si="3"/>
        <v>10722</v>
      </c>
      <c r="AW28" s="227">
        <f>'5C1B_DArbonne'!AV28+'5C1A_Madison'!AV28+'5C1C_IntlHigh'!AV28+'5C3_UnvView'!AW28+'5C1F_LCCharter'!AV28+'5C1E_LFNO'!AV28+'5C1D_NOMMA'!AV28+'5C1AE_NobleMinds'!AV28+'5C1J_JCFAEast'!AV28+'5C1Q_Advantage'!AV28+'5C1AF_JCFA-Laf'!AV28+'5C1W_Willow'!AV28+'5C1Z_LincolnPrep'!AV28+'5C1R_Iberville'!AV28+'5C1N_Delta'!AV28+'5C1S_LCColPrep'!AV28+'5C1T_Northeast'!AV28+'5C1U_AcadianaRen'!AV28+'5C1I_LAKey'!AV28+'5C1V_LafRen'!AV28+'5C1O_Impact'!AV28+'5C2_LAVCA'!AW28+'5C1H_Southwest'!AV28+'5C1G_JSClark'!AV28+'5C1Y_GEOPrep'!AV28+'5C1AI_Harmony'!AV28+'5C1AJ_Athlos'!AV28+'5C1AG_Collegiate'!AV28+'5C1M_GEOMidCity'!AV28+'5C1AK_NxtGen'!AV28+'5C1AL_RedRiver'!AV28+'5C1AM_Williams'!AV28+'5C1AN_StLandry'!AV28</f>
        <v>78</v>
      </c>
      <c r="AX28" s="227"/>
      <c r="AY28" s="227">
        <f t="shared" si="4"/>
        <v>78</v>
      </c>
    </row>
    <row r="29" spans="1:51" ht="16.149999999999999" customHeight="1" x14ac:dyDescent="0.2">
      <c r="A29" s="424">
        <v>23</v>
      </c>
      <c r="B29" s="224" t="s">
        <v>27</v>
      </c>
      <c r="C29" s="225">
        <f>'5C1B_DArbonne'!C29+'5C1A_Madison'!C29+'5C1C_IntlHigh'!C29+'5C3_UnvView'!C29+'5C1F_LCCharter'!C29+'5C1E_LFNO'!C29+'5C1D_NOMMA'!C29+'5C1AE_NobleMinds'!C29+'5C1J_JCFAEast'!C29+'5C1Q_Advantage'!C29+'5C1AF_JCFA-Laf'!C29+'5C1W_Willow'!C29+'5C1Z_LincolnPrep'!C29+'5C1R_Iberville'!C29+'5C1N_Delta'!C29+'5C1S_LCColPrep'!C29+'5C1T_Northeast'!C29+'5C1U_AcadianaRen'!C29+'5C1I_LAKey'!C29+'5C1V_LafRen'!C29+'5C1O_Impact'!C29+'5C2_LAVCA'!C29+'5C1H_Southwest'!C29+'5C1G_JSClark'!C29+'5C1Y_GEOPrep'!C29+'5C1AI_Harmony'!C29+'5C1AJ_Athlos'!C29+'5C1AG_Collegiate'!C29+'5C1M_GEOMidCity'!C29+'5C1AK_NxtGen'!C29+'5C1AL_RedRiver'!C29+'5C1AM_Williams'!C29+'5C1AN_StLandry'!C29</f>
        <v>100</v>
      </c>
      <c r="D29" s="226">
        <f>'9_Per Pupil Summary'!H28</f>
        <v>4819.0448863728743</v>
      </c>
      <c r="E29" s="227">
        <f>'5C1B_DArbonne'!E29+'5C1A_Madison'!E29+'5C1C_IntlHigh'!E29+'5C3_UnvView'!E29+'5C1F_LCCharter'!E29+'5C1E_LFNO'!E29+'5C1D_NOMMA'!E29+'5C1AE_NobleMinds'!E29+'5C1J_JCFAEast'!E29+'5C1Q_Advantage'!E29+'5C1AF_JCFA-Laf'!E29+'5C1W_Willow'!E29+'5C1Z_LincolnPrep'!E29+'5C1R_Iberville'!E29+'5C1N_Delta'!E29+'5C1S_LCColPrep'!E29+'5C1T_Northeast'!E29+'5C1U_AcadianaRen'!E29+'5C1I_LAKey'!E29+'5C1V_LafRen'!E29+'5C1O_Impact'!E29+'5C2_LAVCA'!E29+'5C1H_Southwest'!E29+'5C1G_JSClark'!E29+'5C1Y_GEOPrep'!E29+'5C1AI_Harmony'!E29+'5C1AJ_Athlos'!E29+'5C1AG_Collegiate'!E29+'5C1M_GEOMidCity'!E29+'5C1AK_NxtGen'!E29+'5C1AL_RedRiver'!E29+'5C1AM_Williams'!E29+'5C1AN_StLandry'!E29</f>
        <v>433714.03977355873</v>
      </c>
      <c r="F29" s="228">
        <f>'5C1B_DArbonne'!F29+'5C1A_Madison'!F29+'5C1C_IntlHigh'!F29+'5C3_UnvView'!F29+'5C1F_LCCharter'!F29+'5C1E_LFNO'!F29+'5C1D_NOMMA'!F29+'5C1AE_NobleMinds'!F29+'5C1J_JCFAEast'!F29+'5C1Q_Advantage'!F29+'5C1AF_JCFA-Laf'!F29+'5C1W_Willow'!F29+'5C1Z_LincolnPrep'!F29+'5C1R_Iberville'!F29+'5C1N_Delta'!F29+'5C1S_LCColPrep'!F29+'5C1T_Northeast'!F29+'5C1U_AcadianaRen'!F29+'5C1I_LAKey'!F29+'5C1V_LafRen'!F29+'5C1O_Impact'!F29+'5C2_LAVCA'!F29+'5C1H_Southwest'!F29+'5C1G_JSClark'!F29+'5C1Y_GEOPrep'!F29+'5C1AI_Harmony'!F29+'5C1AJ_Athlos'!F29+'5C1AG_Collegiate'!F29+'5C1M_GEOMidCity'!F29+'5C1AK_NxtGen'!F29+'5C1AL_RedRiver'!F29+'5C1AM_Williams'!F29+'5C1AN_StLandry'!F29</f>
        <v>77</v>
      </c>
      <c r="G29" s="226">
        <f>'9_Per Pupil Summary'!I28</f>
        <v>642.79343762685403</v>
      </c>
      <c r="H29" s="227">
        <f>'5C1B_DArbonne'!H29+'5C1A_Madison'!H29+'5C1C_IntlHigh'!H29+'5C3_UnvView'!H29+'5C1F_LCCharter'!H29+'5C1E_LFNO'!H29+'5C1D_NOMMA'!H29+'5C1AE_NobleMinds'!H29+'5C1J_JCFAEast'!H29+'5C1Q_Advantage'!H29+'5C1AF_JCFA-Laf'!H29+'5C1W_Willow'!H29+'5C1Z_LincolnPrep'!H29+'5C1R_Iberville'!H29+'5C1N_Delta'!H29+'5C1S_LCColPrep'!H29+'5C1T_Northeast'!H29+'5C1U_AcadianaRen'!H29+'5C1I_LAKey'!H29+'5C1V_LafRen'!H29+'5C1O_Impact'!H29+'5C2_LAVCA'!H29+'5C1H_Southwest'!H29+'5C1G_JSClark'!H29+'5C1Y_GEOPrep'!H29+'5C1AI_Harmony'!H29+'5C1AJ_Athlos'!H29+'5C1AG_Collegiate'!H29+'5C1M_GEOMidCity'!H29+'5C1AK_NxtGen'!H29+'5C1AL_RedRiver'!H29+'5C1AM_Williams'!H29+'5C1AN_StLandry'!H29</f>
        <v>44545.585227540985</v>
      </c>
      <c r="I29" s="228">
        <f>'5C1B_DArbonne'!I29+'5C1A_Madison'!I29+'5C1C_IntlHigh'!I29+'5C3_UnvView'!I29+'5C1F_LCCharter'!I29+'5C1E_LFNO'!I29+'5C1D_NOMMA'!I29+'5C1AE_NobleMinds'!I29+'5C1J_JCFAEast'!I29+'5C1Q_Advantage'!I29+'5C1AF_JCFA-Laf'!I29+'5C1W_Willow'!I29+'5C1Z_LincolnPrep'!I29+'5C1R_Iberville'!I29+'5C1N_Delta'!I29+'5C1S_LCColPrep'!I29+'5C1T_Northeast'!I29+'5C1U_AcadianaRen'!I29+'5C1I_LAKey'!I29+'5C1V_LafRen'!I29+'5C1O_Impact'!I29+'5C2_LAVCA'!I29+'5C1H_Southwest'!I29+'5C1G_JSClark'!I29+'5C1Y_GEOPrep'!I29+'5C1AI_Harmony'!I29+'5C1AJ_Athlos'!I29+'5C1AG_Collegiate'!I29+'5C1M_GEOMidCity'!I29+'5C1AK_NxtGen'!I29+'5C1AL_RedRiver'!I29+'5C1AM_Williams'!I29+'5C1AN_StLandry'!I29</f>
        <v>52</v>
      </c>
      <c r="J29" s="226">
        <f>'9_Per Pupil Summary'!J28</f>
        <v>175.30730117096019</v>
      </c>
      <c r="K29" s="227">
        <f>'5C1B_DArbonne'!K29+'5C1A_Madison'!K29+'5C1C_IntlHigh'!K29+'5C3_UnvView'!K29+'5C1F_LCCharter'!K29+'5C1E_LFNO'!K29+'5C1D_NOMMA'!K29+'5C1AE_NobleMinds'!K29+'5C1J_JCFAEast'!K29+'5C1Q_Advantage'!K29+'5C1AF_JCFA-Laf'!K29+'5C1W_Willow'!K29+'5C1Z_LincolnPrep'!K29+'5C1R_Iberville'!K29+'5C1N_Delta'!K29+'5C1S_LCColPrep'!K29+'5C1T_Northeast'!K29+'5C1U_AcadianaRen'!K29+'5C1I_LAKey'!K29+'5C1V_LafRen'!K29+'5C1O_Impact'!K29+'5C2_LAVCA'!K29+'5C1H_Southwest'!K29+'5C1G_JSClark'!K29+'5C1Y_GEOPrep'!K29+'5C1AI_Harmony'!K29+'5C1AJ_Athlos'!K29+'5C1AG_Collegiate'!K29+'5C1M_GEOMidCity'!K29+'5C1AK_NxtGen'!K29+'5C1AL_RedRiver'!K29+'5C1AM_Williams'!K29+'5C1AN_StLandry'!K29</f>
        <v>8204.3816948009371</v>
      </c>
      <c r="L29" s="228">
        <f>'5C1B_DArbonne'!L29+'5C1A_Madison'!L29+'5C1C_IntlHigh'!L29+'5C3_UnvView'!L29+'5C1F_LCCharter'!L29+'5C1E_LFNO'!L29+'5C1D_NOMMA'!L29+'5C1AE_NobleMinds'!L29+'5C1J_JCFAEast'!L29+'5C1Q_Advantage'!L29+'5C1AF_JCFA-Laf'!L29+'5C1W_Willow'!L29+'5C1Z_LincolnPrep'!L29+'5C1R_Iberville'!L29+'5C1N_Delta'!L29+'5C1S_LCColPrep'!L29+'5C1T_Northeast'!L29+'5C1U_AcadianaRen'!L29+'5C1I_LAKey'!L29+'5C1V_LafRen'!L29+'5C1O_Impact'!L29+'5C2_LAVCA'!L29+'5C1H_Southwest'!L29+'5C1G_JSClark'!L29+'5C1Y_GEOPrep'!L29+'5C1AI_Harmony'!L29+'5C1AJ_Athlos'!L29+'5C1AG_Collegiate'!L29+'5C1M_GEOMidCity'!L29+'5C1AK_NxtGen'!L29+'5C1AL_RedRiver'!L29+'5C1AM_Williams'!L29+'5C1AN_StLandry'!L29</f>
        <v>5</v>
      </c>
      <c r="M29" s="226">
        <f>'9_Per Pupil Summary'!K28</f>
        <v>4382.6825292740041</v>
      </c>
      <c r="N29" s="227">
        <f>'5C1B_DArbonne'!N29+'5C1A_Madison'!N29+'5C1C_IntlHigh'!N29+'5C3_UnvView'!N29+'5C1F_LCCharter'!N29+'5C1E_LFNO'!N29+'5C1D_NOMMA'!N29+'5C1AE_NobleMinds'!N29+'5C1J_JCFAEast'!N29+'5C1Q_Advantage'!N29+'5C1AF_JCFA-Laf'!N29+'5C1W_Willow'!N29+'5C1Z_LincolnPrep'!N29+'5C1R_Iberville'!N29+'5C1N_Delta'!N29+'5C1S_LCColPrep'!N29+'5C1T_Northeast'!N29+'5C1U_AcadianaRen'!N29+'5C1I_LAKey'!N29+'5C1V_LafRen'!N29+'5C1O_Impact'!N29+'5C2_LAVCA'!N29+'5C1H_Southwest'!N29+'5C1G_JSClark'!N29+'5C1Y_GEOPrep'!N29+'5C1AI_Harmony'!N29+'5C1AJ_Athlos'!N29+'5C1AG_Collegiate'!N29+'5C1M_GEOMidCity'!N29+'5C1AK_NxtGen'!N29+'5C1AL_RedRiver'!N29+'5C1AM_Williams'!N29+'5C1AN_StLandry'!N29</f>
        <v>19722.071381733018</v>
      </c>
      <c r="O29" s="228">
        <f>'5C1B_DArbonne'!O29+'5C1A_Madison'!O29+'5C1C_IntlHigh'!O29+'5C3_UnvView'!O29+'5C1F_LCCharter'!O29+'5C1E_LFNO'!O29+'5C1D_NOMMA'!O29+'5C1AE_NobleMinds'!O29+'5C1J_JCFAEast'!O29+'5C1Q_Advantage'!O29+'5C1AF_JCFA-Laf'!O29+'5C1W_Willow'!O29+'5C1Z_LincolnPrep'!O29+'5C1R_Iberville'!O29+'5C1N_Delta'!O29+'5C1S_LCColPrep'!O29+'5C1T_Northeast'!O29+'5C1U_AcadianaRen'!O29+'5C1I_LAKey'!O29+'5C1V_LafRen'!O29+'5C1O_Impact'!O29+'5C2_LAVCA'!O29+'5C1H_Southwest'!O29+'5C1G_JSClark'!O29+'5C1Y_GEOPrep'!O29+'5C1AI_Harmony'!O29+'5C1AJ_Athlos'!O29+'5C1AG_Collegiate'!O29+'5C1M_GEOMidCity'!O29+'5C1AK_NxtGen'!O29+'5C1AL_RedRiver'!O29+'5C1AM_Williams'!O29+'5C1AN_StLandry'!O29</f>
        <v>2</v>
      </c>
      <c r="P29" s="226">
        <f>'9_Per Pupil Summary'!L28</f>
        <v>1753.0730117096018</v>
      </c>
      <c r="Q29" s="227">
        <f>'5C1B_DArbonne'!Q29+'5C1A_Madison'!Q29+'5C1C_IntlHigh'!Q29+'5C3_UnvView'!Q29+'5C1F_LCCharter'!Q29+'5C1E_LFNO'!Q29+'5C1D_NOMMA'!Q29+'5C1AE_NobleMinds'!Q29+'5C1J_JCFAEast'!Q29+'5C1Q_Advantage'!Q29+'5C1AF_JCFA-Laf'!Q29+'5C1W_Willow'!Q29+'5C1Z_LincolnPrep'!Q29+'5C1R_Iberville'!Q29+'5C1N_Delta'!Q29+'5C1S_LCColPrep'!Q29+'5C1T_Northeast'!Q29+'5C1U_AcadianaRen'!Q29+'5C1I_LAKey'!Q29+'5C1V_LafRen'!Q29+'5C1O_Impact'!Q29+'5C2_LAVCA'!Q29+'5C1H_Southwest'!Q29+'5C1G_JSClark'!Q29+'5C1Y_GEOPrep'!Q29+'5C1AI_Harmony'!Q29+'5C1AJ_Athlos'!Q29+'5C1AG_Collegiate'!Q29+'5C1M_GEOMidCity'!Q29+'5C1AK_NxtGen'!Q29+'5C1AL_RedRiver'!Q29+'5C1AM_Williams'!Q29+'5C1AN_StLandry'!Q29</f>
        <v>3155.5314210772835</v>
      </c>
      <c r="R29" s="229">
        <f>'5C1B_DArbonne'!R29+'5C1A_Madison'!R29+'5C1C_IntlHigh'!R29+'5C3_UnvView'!R29+'5C1F_LCCharter'!R29+'5C1E_LFNO'!R29+'5C1D_NOMMA'!R29+'5C1AE_NobleMinds'!R29+'5C1J_JCFAEast'!R29+'5C1Q_Advantage'!R29+'5C1AF_JCFA-Laf'!R29+'5C1W_Willow'!R29+'5C1Z_LincolnPrep'!R29+'5C1R_Iberville'!R29+'5C1N_Delta'!R29+'5C1S_LCColPrep'!R29+'5C1T_Northeast'!R29+'5C1U_AcadianaRen'!R29+'5C1I_LAKey'!R29+'5C1V_LafRen'!R29+'5C1O_Impact'!R29+'5C2_LAVCA'!R29+'5C1H_Southwest'!R29+'5C1G_JSClark'!R29+'5C1Y_GEOPrep'!R29+'5C1AI_Harmony'!R29+'5C1AJ_Athlos'!R29+'5C1AG_Collegiate'!R29+'5C1M_GEOMidCity'!R29+'5C1AK_NxtGen'!R29+'5C1AL_RedRiver'!R29+'5C1AM_Williams'!R29+'5C1AN_StLandry'!R29</f>
        <v>1292764</v>
      </c>
      <c r="S29" s="889">
        <f>'5C3_UnvView'!S29+'5C2_LAVCA'!S29</f>
        <v>56593</v>
      </c>
      <c r="T29" s="226">
        <f>'5C1B_DArbonne'!S29+'5C1A_Madison'!S29+'5C1C_IntlHigh'!S29+'5C3_UnvView'!T29+'5C1F_LCCharter'!S29+'5C1E_LFNO'!S29+'5C1D_NOMMA'!S29+'5C1AE_NobleMinds'!S29+'5C1J_JCFAEast'!S29+'5C1Q_Advantage'!S29+'5C1AF_JCFA-Laf'!S29+'5C1W_Willow'!S29+'5C1Z_LincolnPrep'!S29+'5C1R_Iberville'!S29+'5C1N_Delta'!S29+'5C1S_LCColPrep'!S29+'5C1T_Northeast'!S29+'5C1U_AcadianaRen'!S29+'5C1I_LAKey'!S29+'5C1V_LafRen'!S29+'5C1O_Impact'!S29+'5C2_LAVCA'!T29+'5C1H_Southwest'!S29+'5C1G_JSClark'!S29+'5C1Y_GEOPrep'!S29+'5C1AI_Harmony'!S29+'5C1AJ_Athlos'!S29+'5C1AG_Collegiate'!S29+'5C1M_GEOMidCity'!S29+'5C1AK_NxtGen'!S29+'5C1AL_RedRiver'!S29+'5C1AM_Williams'!S29+'5C1AN_StLandry'!S29</f>
        <v>0</v>
      </c>
      <c r="U29" s="226">
        <f>'5C1B_DArbonne'!T29+'5C1A_Madison'!T29+'5C1C_IntlHigh'!T29+'5C3_UnvView'!U29+'5C1F_LCCharter'!T29+'5C1E_LFNO'!T29+'5C1D_NOMMA'!T29+'5C1AE_NobleMinds'!T29+'5C1J_JCFAEast'!T29+'5C1Q_Advantage'!T29+'5C1AF_JCFA-Laf'!T29+'5C1W_Willow'!T29+'5C1Z_LincolnPrep'!T29+'5C1R_Iberville'!T29+'5C1N_Delta'!T29+'5C1S_LCColPrep'!T29+'5C1T_Northeast'!T29+'5C1U_AcadianaRen'!T29+'5C1I_LAKey'!T29+'5C1V_LafRen'!T29+'5C1O_Impact'!T29+'5C2_LAVCA'!U29+'5C1H_Southwest'!T29+'5C1G_JSClark'!T29+'5C1Y_GEOPrep'!T29+'5C1AI_Harmony'!T29+'5C1AJ_Athlos'!T29+'5C1AG_Collegiate'!T29+'5C1M_GEOMidCity'!T29+'5C1AK_NxtGen'!T29+'5C1AL_RedRiver'!T29+'5C1AM_Williams'!T29+'5C1AN_StLandry'!T29</f>
        <v>0</v>
      </c>
      <c r="V29" s="230">
        <f>'5C1B_DArbonne'!U29+'5C1A_Madison'!U29+'5C1C_IntlHigh'!U29+'5C3_UnvView'!V29+'5C1F_LCCharter'!U29+'5C1E_LFNO'!U29+'5C1D_NOMMA'!U29+'5C1AE_NobleMinds'!U29+'5C1J_JCFAEast'!U29+'5C1Q_Advantage'!U29+'5C1AF_JCFA-Laf'!U29+'5C1W_Willow'!U29+'5C1Z_LincolnPrep'!U29+'5C1R_Iberville'!U29+'5C1N_Delta'!U29+'5C1S_LCColPrep'!U29+'5C1T_Northeast'!U29+'5C1U_AcadianaRen'!U29+'5C1I_LAKey'!U29+'5C1V_LafRen'!U29+'5C1O_Impact'!U29+'5C2_LAVCA'!V29+'5C1H_Southwest'!U29+'5C1G_JSClark'!U29+'5C1Y_GEOPrep'!U29+'5C1AI_Harmony'!U29+'5C1AJ_Athlos'!U29+'5C1AG_Collegiate'!U29+'5C1M_GEOMidCity'!U29+'5C1AK_NxtGen'!U29+'5C1AL_RedRiver'!U29+'5C1AM_Williams'!U29+'5C1AN_StLandry'!U29</f>
        <v>0</v>
      </c>
      <c r="W29" s="229">
        <f>'5C1B_DArbonne'!V29+'5C1A_Madison'!V29+'5C1C_IntlHigh'!V29+'5C3_UnvView'!W29+'5C1F_LCCharter'!V29+'5C1E_LFNO'!V29+'5C1D_NOMMA'!V29+'5C1AE_NobleMinds'!V29+'5C1J_JCFAEast'!V29+'5C1Q_Advantage'!V29+'5C1AF_JCFA-Laf'!V29+'5C1W_Willow'!V29+'5C1Z_LincolnPrep'!V29+'5C1R_Iberville'!V29+'5C1N_Delta'!V29+'5C1S_LCColPrep'!V29+'5C1T_Northeast'!V29+'5C1U_AcadianaRen'!V29+'5C1I_LAKey'!V29+'5C1V_LafRen'!V29+'5C1O_Impact'!V29+'5C2_LAVCA'!W29+'5C1H_Southwest'!V29+'5C1G_JSClark'!V29+'5C1Y_GEOPrep'!V29+'5C1AI_Harmony'!V29+'5C1AJ_Athlos'!V29+'5C1AG_Collegiate'!V29+'5C1M_GEOMidCity'!V29+'5C1AK_NxtGen'!V29+'5C1AL_RedRiver'!V29+'5C1AM_Williams'!V29+'5C1AN_StLandry'!V29</f>
        <v>509341</v>
      </c>
      <c r="X29" s="227">
        <f>'5C1B_DArbonne'!W29+'5C1A_Madison'!W29+'5C1C_IntlHigh'!W29+'5C3_UnvView'!X29+'5C1F_LCCharter'!W29+'5C1E_LFNO'!W29+'5C1D_NOMMA'!W29+'5C1AE_NobleMinds'!W29+'5C1J_JCFAEast'!W29+'5C1Q_Advantage'!W29+'5C1AF_JCFA-Laf'!W29+'5C1W_Willow'!W29+'5C1Z_LincolnPrep'!W29+'5C1R_Iberville'!W29+'5C1N_Delta'!W29+'5C1S_LCColPrep'!W29+'5C1T_Northeast'!W29+'5C1U_AcadianaRen'!W29+'5C1I_LAKey'!W29+'5C1V_LafRen'!W29+'5C1O_Impact'!W29+'5C2_LAVCA'!X29+'5C1H_Southwest'!W29+'5C1G_JSClark'!W29+'5C1Y_GEOPrep'!W29+'5C1AI_Harmony'!W29+'5C1AJ_Athlos'!W29+'5C1AG_Collegiate'!W29+'5C1M_GEOMidCity'!W29+'5C1AK_NxtGen'!W29+'5C1AL_RedRiver'!W29+'5C1AM_Williams'!W29+'5C1AN_StLandry'!W29</f>
        <v>-1274</v>
      </c>
      <c r="Y29" s="229">
        <f>'5C1B_DArbonne'!X29+'5C1A_Madison'!X29+'5C1C_IntlHigh'!X29+'5C3_UnvView'!Y29+'5C1F_LCCharter'!X29+'5C1E_LFNO'!X29+'5C1D_NOMMA'!X29+'5C1AE_NobleMinds'!X29+'5C1J_JCFAEast'!X29+'5C1Q_Advantage'!X29+'5C1AF_JCFA-Laf'!X29+'5C1W_Willow'!X29+'5C1Z_LincolnPrep'!X29+'5C1R_Iberville'!X29+'5C1N_Delta'!X29+'5C1S_LCColPrep'!X29+'5C1T_Northeast'!X29+'5C1U_AcadianaRen'!X29+'5C1I_LAKey'!X29+'5C1V_LafRen'!X29+'5C1O_Impact'!X29+'5C2_LAVCA'!Y29+'5C1H_Southwest'!X29+'5C1G_JSClark'!X29+'5C1Y_GEOPrep'!X29+'5C1AI_Harmony'!X29+'5C1AJ_Athlos'!X29+'5C1AG_Collegiate'!X29+'5C1M_GEOMidCity'!X29+'5C1AK_NxtGen'!X29+'5C1AL_RedRiver'!X29+'5C1AM_Williams'!X29+'5C1AN_StLandry'!X29</f>
        <v>508067</v>
      </c>
      <c r="Z29" s="226">
        <f>'5C1B_DArbonne'!Y29+'5C1A_Madison'!Y29+'5C1C_IntlHigh'!Y29+'5C3_UnvView'!Z29+'5C1F_LCCharter'!Y29+'5C1E_LFNO'!Y29+'5C1D_NOMMA'!Y29+'5C1AE_NobleMinds'!Y29+'5C1J_JCFAEast'!Y29+'5C1Q_Advantage'!Y29+'5C1AF_JCFA-Laf'!Y29+'5C1W_Willow'!Y29+'5C1Z_LincolnPrep'!Y29+'5C1R_Iberville'!Y29+'5C1N_Delta'!Y29+'5C1S_LCColPrep'!Y29+'5C1T_Northeast'!Y29+'5C1U_AcadianaRen'!Y29+'5C1I_LAKey'!Y29+'5C1V_LafRen'!Y29+'5C1O_Impact'!Y29+'5C2_LAVCA'!Z29+'5C1H_Southwest'!Y29+'5C1G_JSClark'!Y29+'5C1Y_GEOPrep'!Y29+'5C1AI_Harmony'!Y29+'5C1AJ_Athlos'!Y29+'5C1AG_Collegiate'!Y29+'5C1M_GEOMidCity'!Y29+'5C1AK_NxtGen'!Y29+'5C1AL_RedRiver'!Y29+'5C1AM_Williams'!Y29+'5C1AN_StLandry'!Y29</f>
        <v>-4470</v>
      </c>
      <c r="AA29" s="229">
        <f>'5C1B_DArbonne'!Z29+'5C1A_Madison'!Z29+'5C1C_IntlHigh'!Z29+'5C3_UnvView'!AA29+'5C1F_LCCharter'!Z29+'5C1E_LFNO'!Z29+'5C1D_NOMMA'!Z29+'5C1AE_NobleMinds'!Z29+'5C1J_JCFAEast'!Z29+'5C1Q_Advantage'!Z29+'5C1AF_JCFA-Laf'!Z29+'5C1W_Willow'!Z29+'5C1Z_LincolnPrep'!Z29+'5C1R_Iberville'!Z29+'5C1N_Delta'!Z29+'5C1S_LCColPrep'!Z29+'5C1T_Northeast'!Z29+'5C1U_AcadianaRen'!Z29+'5C1I_LAKey'!Z29+'5C1V_LafRen'!Z29+'5C1O_Impact'!Z29+'5C2_LAVCA'!AA29+'5C1H_Southwest'!Z29+'5C1G_JSClark'!Z29+'5C1Y_GEOPrep'!Z29+'5C1AI_Harmony'!Z29+'5C1AJ_Athlos'!Z29+'5C1AG_Collegiate'!Z29+'5C1M_GEOMidCity'!Z29+'5C1AK_NxtGen'!Z29+'5C1AL_RedRiver'!Z29+'5C1AM_Williams'!Z29+'5C1AN_StLandry'!Z29</f>
        <v>503597</v>
      </c>
      <c r="AB29" s="226">
        <f>'5C1B_DArbonne'!AA29+'5C1A_Madison'!AA29+'5C1C_IntlHigh'!AA29+'5C3_UnvView'!AB29+'5C1F_LCCharter'!AA29+'5C1E_LFNO'!AA29+'5C1D_NOMMA'!AA29+'5C1AE_NobleMinds'!AA29+'5C1J_JCFAEast'!AA29+'5C1Q_Advantage'!AA29+'5C1AF_JCFA-Laf'!AA29+'5C1W_Willow'!AA29+'5C1Z_LincolnPrep'!AA29+'5C1R_Iberville'!AA29+'5C1N_Delta'!AA29+'5C1S_LCColPrep'!AA29+'5C1T_Northeast'!AA29+'5C1U_AcadianaRen'!AA29+'5C1I_LAKey'!AA29+'5C1V_LafRen'!AA29+'5C1O_Impact'!AA29+'5C2_LAVCA'!AB29+'5C1H_Southwest'!AA29+'5C1G_JSClark'!AA29+'5C1Y_GEOPrep'!AA29+'5C1AI_Harmony'!AA29+'5C1AJ_Athlos'!AA29+'5C1AG_Collegiate'!AA29+'5C1M_GEOMidCity'!AA29+'5C1AK_NxtGen'!AA29+'5C1AL_RedRiver'!AA29+'5C1AM_Williams'!AA29+'5C1AN_StLandry'!AA29</f>
        <v>0</v>
      </c>
      <c r="AC29" s="226">
        <f>'5C1B_DArbonne'!AB29+'5C1A_Madison'!AB29+'5C1C_IntlHigh'!AB29+'5C3_UnvView'!AC29+'5C1F_LCCharter'!AB29+'5C1E_LFNO'!AB29+'5C1D_NOMMA'!AB29+'5C1AE_NobleMinds'!AB29+'5C1J_JCFAEast'!AB29+'5C1Q_Advantage'!AB29+'5C1AF_JCFA-Laf'!AB29+'5C1W_Willow'!AB29+'5C1Z_LincolnPrep'!AB29+'5C1R_Iberville'!AB29+'5C1N_Delta'!AB29+'5C1S_LCColPrep'!AB29+'5C1T_Northeast'!AB29+'5C1U_AcadianaRen'!AB29+'5C1I_LAKey'!AB29+'5C1V_LafRen'!AB29+'5C1O_Impact'!AB29+'5C2_LAVCA'!AC29+'5C1H_Southwest'!AB29+'5C1G_JSClark'!AB29+'5C1Y_GEOPrep'!AB29+'5C1AI_Harmony'!AB29+'5C1AJ_Athlos'!AB29+'5C1AG_Collegiate'!AB29+'5C1M_GEOMidCity'!AB29+'5C1AK_NxtGen'!AB29+'5C1AL_RedRiver'!AB29+'5C1AM_Williams'!AB29+'5C1AN_StLandry'!AB29</f>
        <v>503597</v>
      </c>
      <c r="AD29" s="229">
        <f>'5C1B_DArbonne'!AC29+'5C1A_Madison'!AC29+'5C1C_IntlHigh'!AC29+'5C3_UnvView'!AD29+'5C1F_LCCharter'!AC29+'5C1E_LFNO'!AC29+'5C1D_NOMMA'!AC29+'5C1AE_NobleMinds'!AC29+'5C1J_JCFAEast'!AC29+'5C1Q_Advantage'!AC29+'5C1AF_JCFA-Laf'!AC29+'5C1W_Willow'!AC29+'5C1Z_LincolnPrep'!AC29+'5C1R_Iberville'!AC29+'5C1N_Delta'!AC29+'5C1S_LCColPrep'!AC29+'5C1T_Northeast'!AC29+'5C1U_AcadianaRen'!AC29+'5C1I_LAKey'!AC29+'5C1V_LafRen'!AC29+'5C1O_Impact'!AC29+'5C2_LAVCA'!AD29+'5C1H_Southwest'!AC29+'5C1G_JSClark'!AC29+'5C1Y_GEOPrep'!AC29+'5C1AI_Harmony'!AC29+'5C1AJ_Athlos'!AC29+'5C1AG_Collegiate'!AC29+'5C1M_GEOMidCity'!AC29+'5C1AK_NxtGen'!AC29+'5C1AL_RedRiver'!AC29+'5C1AM_Williams'!AC29+'5C1AN_StLandry'!AC29</f>
        <v>41967</v>
      </c>
      <c r="AE29" s="232">
        <f>'5C1B_DArbonne'!AD29+'5C1A_Madison'!AD29+'5C1C_IntlHigh'!AD29+'5C3_UnvView'!AE29+'5C1F_LCCharter'!AD29+'5C1E_LFNO'!AD29+'5C1D_NOMMA'!AD29+'5C1AE_NobleMinds'!AD29+'5C1J_JCFAEast'!AD29+'5C1Q_Advantage'!AD29+'5C1AF_JCFA-Laf'!AD29+'5C1W_Willow'!AD29+'5C1Z_LincolnPrep'!AD29+'5C1R_Iberville'!AD29+'5C1N_Delta'!AD29+'5C1S_LCColPrep'!AD29+'5C1T_Northeast'!AD29+'5C1U_AcadianaRen'!AD29+'5C1I_LAKey'!AD29+'5C1V_LafRen'!AD29+'5C1O_Impact'!AD29+'5C2_LAVCA'!AE29+'5C1H_Southwest'!AD29+'5C1G_JSClark'!AD29+'5C1Y_GEOPrep'!AD29+'5C1AI_Harmony'!AD29+'5C1AJ_Athlos'!AD29+'5C1AG_Collegiate'!AD29+'5C1M_GEOMidCity'!AD29+'5C1AK_NxtGen'!AD29+'5C1AL_RedRiver'!AD29+'5C1AM_Williams'!AD29+'5C1AN_StLandry'!AD29</f>
        <v>503597</v>
      </c>
      <c r="AF29" s="233">
        <f>'9_Per Pupil Summary'!N28</f>
        <v>4352</v>
      </c>
      <c r="AG29" s="234">
        <f>'5C1B_DArbonne'!AF29+'5C1A_Madison'!AF29+'5C1C_IntlHigh'!AF29+'5C3_UnvView'!AG29+'5C1F_LCCharter'!AF29+'5C1E_LFNO'!AF29+'5C1D_NOMMA'!AF29+'5C1AE_NobleMinds'!AF29+'5C1J_JCFAEast'!AF29+'5C1Q_Advantage'!AF29+'5C1AF_JCFA-Laf'!AF29+'5C1W_Willow'!AF29+'5C1Z_LincolnPrep'!AF29+'5C1R_Iberville'!AF29+'5C1N_Delta'!AF29+'5C1S_LCColPrep'!AF29+'5C1T_Northeast'!AF29+'5C1U_AcadianaRen'!AF29+'5C1I_LAKey'!AF29+'5C1V_LafRen'!AF29+'5C1O_Impact'!AF29+'5C2_LAVCA'!AG29+'5C1H_Southwest'!AF29+'5C1G_JSClark'!AF29+'5C1Y_GEOPrep'!AF29+'5C1AI_Harmony'!AF29+'5C1AJ_Athlos'!AF29+'5C1AG_Collegiate'!AF29+'5C1M_GEOMidCity'!AF29+'5C1AK_NxtGen'!AF29+'5C1AL_RedRiver'!AF29+'5C1AM_Williams'!AF29+'5C1AN_StLandry'!AF29</f>
        <v>391680</v>
      </c>
      <c r="AH29" s="225">
        <f>'5C1B_DArbonne'!AG29+'5C1A_Madison'!AG29+'5C1C_IntlHigh'!AG29+'5C3_UnvView'!AH29+'5C1F_LCCharter'!AG29+'5C1E_LFNO'!AG29+'5C1D_NOMMA'!AG29+'5C1AE_NobleMinds'!AG29+'5C1J_JCFAEast'!AG29+'5C1Q_Advantage'!AG29+'5C1AF_JCFA-Laf'!AG29+'5C1W_Willow'!AG29+'5C1Z_LincolnPrep'!AG29+'5C1R_Iberville'!AG29+'5C1N_Delta'!AG29+'5C1S_LCColPrep'!AG29+'5C1T_Northeast'!AG29+'5C1U_AcadianaRen'!AG29+'5C1I_LAKey'!AG29+'5C1V_LafRen'!AG29+'5C1O_Impact'!AG29+'5C2_LAVCA'!AH29+'5C1H_Southwest'!AG29+'5C1G_JSClark'!AG29+'5C1Y_GEOPrep'!AG29+'5C1AI_Harmony'!AG29+'5C1AJ_Athlos'!AG29+'5C1AG_Collegiate'!AG29+'5C1M_GEOMidCity'!AG29+'5C1AK_NxtGen'!AG29+'5C1AL_RedRiver'!AG29+'5C1AM_Williams'!AG29+'5C1AN_StLandry'!AG29</f>
        <v>0</v>
      </c>
      <c r="AI29" s="233">
        <f>'5C1B_DArbonne'!AH29+'5C1A_Madison'!AH29+'5C1C_IntlHigh'!AH29+'5C3_UnvView'!AI29+'5C1F_LCCharter'!AH29+'5C1E_LFNO'!AH29+'5C1D_NOMMA'!AH29+'5C1AE_NobleMinds'!AH29+'5C1J_JCFAEast'!AH29+'5C1Q_Advantage'!AH29+'5C1AF_JCFA-Laf'!AH29+'5C1W_Willow'!AH29+'5C1Z_LincolnPrep'!AH29+'5C1R_Iberville'!AH29+'5C1N_Delta'!AH29+'5C1S_LCColPrep'!AH29+'5C1T_Northeast'!AH29+'5C1U_AcadianaRen'!AH29+'5C1I_LAKey'!AH29+'5C1V_LafRen'!AH29+'5C1O_Impact'!AH29+'5C2_LAVCA'!AI29+'5C1H_Southwest'!AH29+'5C1G_JSClark'!AH29+'5C1Y_GEOPrep'!AH29+'5C1AI_Harmony'!AH29+'5C1AJ_Athlos'!AH29+'5C1AG_Collegiate'!AH29+'5C1M_GEOMidCity'!AH29+'5C1AK_NxtGen'!AH29+'5C1AL_RedRiver'!AH29+'5C1AM_Williams'!AH29+'5C1AN_StLandry'!AH29</f>
        <v>0</v>
      </c>
      <c r="AJ29" s="225">
        <f>'5C1B_DArbonne'!AI29+'5C1A_Madison'!AI29+'5C1C_IntlHigh'!AI29+'5C3_UnvView'!AJ29+'5C1F_LCCharter'!AI29+'5C1E_LFNO'!AI29+'5C1D_NOMMA'!AI29+'5C1AE_NobleMinds'!AI29+'5C1J_JCFAEast'!AI29+'5C1Q_Advantage'!AI29+'5C1AF_JCFA-Laf'!AI29+'5C1W_Willow'!AI29+'5C1Z_LincolnPrep'!AI29+'5C1R_Iberville'!AI29+'5C1N_Delta'!AI29+'5C1S_LCColPrep'!AI29+'5C1T_Northeast'!AI29+'5C1U_AcadianaRen'!AI29+'5C1I_LAKey'!AI29+'5C1V_LafRen'!AI29+'5C1O_Impact'!AI29+'5C2_LAVCA'!AJ29+'5C1H_Southwest'!AI29+'5C1G_JSClark'!AI29+'5C1Y_GEOPrep'!AI29+'5C1AI_Harmony'!AI29+'5C1AJ_Athlos'!AI29+'5C1AG_Collegiate'!AI29+'5C1M_GEOMidCity'!AI29+'5C1AK_NxtGen'!AI29+'5C1AL_RedRiver'!AI29+'5C1AM_Williams'!AI29+'5C1AN_StLandry'!AI29</f>
        <v>0</v>
      </c>
      <c r="AK29" s="235">
        <f>'5C1B_DArbonne'!AJ29+'5C1A_Madison'!AJ29+'5C1C_IntlHigh'!AJ29+'5C3_UnvView'!AK29+'5C1F_LCCharter'!AJ29+'5C1E_LFNO'!AJ29+'5C1D_NOMMA'!AJ29+'5C1AE_NobleMinds'!AJ29+'5C1J_JCFAEast'!AJ29+'5C1Q_Advantage'!AJ29+'5C1AF_JCFA-Laf'!AJ29+'5C1W_Willow'!AJ29+'5C1Z_LincolnPrep'!AJ29+'5C1R_Iberville'!AJ29+'5C1N_Delta'!AJ29+'5C1S_LCColPrep'!AJ29+'5C1T_Northeast'!AJ29+'5C1U_AcadianaRen'!AJ29+'5C1I_LAKey'!AJ29+'5C1V_LafRen'!AJ29+'5C1O_Impact'!AJ29+'5C2_LAVCA'!AK29+'5C1H_Southwest'!AJ29+'5C1G_JSClark'!AJ29+'5C1Y_GEOPrep'!AJ29+'5C1AI_Harmony'!AJ29+'5C1AJ_Athlos'!AJ29+'5C1AG_Collegiate'!AJ29+'5C1M_GEOMidCity'!AJ29+'5C1AK_NxtGen'!AJ29+'5C1AL_RedRiver'!AJ29+'5C1AM_Williams'!AJ29+'5C1AN_StLandry'!AJ29</f>
        <v>0</v>
      </c>
      <c r="AL29" s="236">
        <f>'5C1B_DArbonne'!AK29+'5C1A_Madison'!AK29+'5C1C_IntlHigh'!AK29+'5C3_UnvView'!AL29+'5C1F_LCCharter'!AK29+'5C1E_LFNO'!AK29+'5C1D_NOMMA'!AK29+'5C1AE_NobleMinds'!AK29+'5C1J_JCFAEast'!AK29+'5C1Q_Advantage'!AK29+'5C1AF_JCFA-Laf'!AK29+'5C1W_Willow'!AK29+'5C1Z_LincolnPrep'!AK29+'5C1R_Iberville'!AK29+'5C1N_Delta'!AK29+'5C1S_LCColPrep'!AK29+'5C1T_Northeast'!AK29+'5C1U_AcadianaRen'!AK29+'5C1I_LAKey'!AK29+'5C1V_LafRen'!AK29+'5C1O_Impact'!AK29+'5C2_LAVCA'!AL29+'5C1H_Southwest'!AK29+'5C1G_JSClark'!AK29+'5C1Y_GEOPrep'!AK29+'5C1AI_Harmony'!AK29+'5C1AJ_Athlos'!AK29+'5C1AG_Collegiate'!AK29+'5C1M_GEOMidCity'!AK29+'5C1AK_NxtGen'!AK29+'5C1AL_RedRiver'!AK29+'5C1AM_Williams'!AK29+'5C1AN_StLandry'!AK29</f>
        <v>0</v>
      </c>
      <c r="AM29" s="234">
        <f>'5C1B_DArbonne'!AL29+'5C1A_Madison'!AL29+'5C1C_IntlHigh'!AL29+'5C3_UnvView'!AM29+'5C1F_LCCharter'!AL29+'5C1E_LFNO'!AL29+'5C1D_NOMMA'!AL29+'5C1AE_NobleMinds'!AL29+'5C1J_JCFAEast'!AL29+'5C1Q_Advantage'!AL29+'5C1AF_JCFA-Laf'!AL29+'5C1W_Willow'!AL29+'5C1Z_LincolnPrep'!AL29+'5C1R_Iberville'!AL29+'5C1N_Delta'!AL29+'5C1S_LCColPrep'!AL29+'5C1T_Northeast'!AL29+'5C1U_AcadianaRen'!AL29+'5C1I_LAKey'!AL29+'5C1V_LafRen'!AL29+'5C1O_Impact'!AL29+'5C2_LAVCA'!AM29+'5C1H_Southwest'!AL29+'5C1G_JSClark'!AL29+'5C1Y_GEOPrep'!AL29+'5C1AI_Harmony'!AL29+'5C1AJ_Athlos'!AL29+'5C1AG_Collegiate'!AL29+'5C1M_GEOMidCity'!AL29+'5C1AK_NxtGen'!AL29+'5C1AL_RedRiver'!AL29+'5C1AM_Williams'!AL29+'5C1AN_StLandry'!AL29</f>
        <v>983552</v>
      </c>
      <c r="AN29" s="237">
        <f>'5C1B_DArbonne'!AM29+'5C1A_Madison'!AM29+'5C1C_IntlHigh'!AM29+'5C3_UnvView'!AN29+'5C1F_LCCharter'!AM29+'5C1E_LFNO'!AM29+'5C1D_NOMMA'!AM29+'5C1AE_NobleMinds'!AM29+'5C1J_JCFAEast'!AM29+'5C1Q_Advantage'!AM29+'5C1AF_JCFA-Laf'!AM29+'5C1W_Willow'!AM29+'5C1Z_LincolnPrep'!AM29+'5C1R_Iberville'!AM29+'5C1N_Delta'!AM29+'5C1S_LCColPrep'!AM29+'5C1T_Northeast'!AM29+'5C1U_AcadianaRen'!AM29+'5C1I_LAKey'!AM29+'5C1V_LafRen'!AM29+'5C1O_Impact'!AM29+'5C2_LAVCA'!AN29+'5C1H_Southwest'!AM29+'5C1G_JSClark'!AM29+'5C1Y_GEOPrep'!AM29+'5C1AI_Harmony'!AM29+'5C1AJ_Athlos'!AM29+'5C1AG_Collegiate'!AM29+'5C1M_GEOMidCity'!AM29+'5C1AK_NxtGen'!AM29+'5C1AL_RedRiver'!AM29+'5C1AM_Williams'!AM29+'5C1AN_StLandry'!AM29</f>
        <v>-979</v>
      </c>
      <c r="AO29" s="234">
        <f>'5C1B_DArbonne'!AN29+'5C1A_Madison'!AN29+'5C1C_IntlHigh'!AN29+'5C3_UnvView'!AO29+'5C1F_LCCharter'!AN29+'5C1E_LFNO'!AN29+'5C1D_NOMMA'!AN29+'5C1AE_NobleMinds'!AN29+'5C1J_JCFAEast'!AN29+'5C1Q_Advantage'!AN29+'5C1AF_JCFA-Laf'!AN29+'5C1W_Willow'!AN29+'5C1Z_LincolnPrep'!AN29+'5C1R_Iberville'!AN29+'5C1N_Delta'!AN29+'5C1S_LCColPrep'!AN29+'5C1T_Northeast'!AN29+'5C1U_AcadianaRen'!AN29+'5C1I_LAKey'!AN29+'5C1V_LafRen'!AN29+'5C1O_Impact'!AN29+'5C2_LAVCA'!AO29+'5C1H_Southwest'!AN29+'5C1G_JSClark'!AN29+'5C1Y_GEOPrep'!AN29+'5C1AI_Harmony'!AN29+'5C1AJ_Athlos'!AN29+'5C1AG_Collegiate'!AN29+'5C1M_GEOMidCity'!AN29+'5C1AK_NxtGen'!AN29+'5C1AL_RedRiver'!AN29+'5C1AM_Williams'!AN29+'5C1AN_StLandry'!AN29</f>
        <v>390701</v>
      </c>
      <c r="AP29" s="235">
        <f>'5C1B_DArbonne'!AO29+'5C1A_Madison'!AO29+'5C1C_IntlHigh'!AO29+'5C3_UnvView'!AP29+'5C1F_LCCharter'!AO29+'5C1E_LFNO'!AO29+'5C1D_NOMMA'!AO29+'5C1AE_NobleMinds'!AO29+'5C1J_JCFAEast'!AO29+'5C1Q_Advantage'!AO29+'5C1AF_JCFA-Laf'!AO29+'5C1W_Willow'!AO29+'5C1Z_LincolnPrep'!AO29+'5C1R_Iberville'!AO29+'5C1N_Delta'!AO29+'5C1S_LCColPrep'!AO29+'5C1T_Northeast'!AO29+'5C1U_AcadianaRen'!AO29+'5C1I_LAKey'!AO29+'5C1V_LafRen'!AO29+'5C1O_Impact'!AO29+'5C2_LAVCA'!AP29+'5C1H_Southwest'!AO29+'5C1G_JSClark'!AO29+'5C1Y_GEOPrep'!AO29+'5C1AI_Harmony'!AO29+'5C1AJ_Athlos'!AO29+'5C1AG_Collegiate'!AO29+'5C1M_GEOMidCity'!AO29+'5C1AK_NxtGen'!AO29+'5C1AL_RedRiver'!AO29+'5C1AM_Williams'!AO29+'5C1AN_StLandry'!AO29</f>
        <v>-1667</v>
      </c>
      <c r="AQ29" s="234">
        <f>'5C1B_DArbonne'!AP29+'5C1A_Madison'!AP29+'5C1C_IntlHigh'!AP29+'5C3_UnvView'!AQ29+'5C1F_LCCharter'!AP29+'5C1E_LFNO'!AP29+'5C1D_NOMMA'!AP29+'5C1AE_NobleMinds'!AP29+'5C1J_JCFAEast'!AP29+'5C1Q_Advantage'!AP29+'5C1AF_JCFA-Laf'!AP29+'5C1W_Willow'!AP29+'5C1Z_LincolnPrep'!AP29+'5C1R_Iberville'!AP29+'5C1N_Delta'!AP29+'5C1S_LCColPrep'!AP29+'5C1T_Northeast'!AP29+'5C1U_AcadianaRen'!AP29+'5C1I_LAKey'!AP29+'5C1V_LafRen'!AP29+'5C1O_Impact'!AP29+'5C2_LAVCA'!AQ29+'5C1H_Southwest'!AP29+'5C1G_JSClark'!AP29+'5C1Y_GEOPrep'!AP29+'5C1AI_Harmony'!AP29+'5C1AJ_Athlos'!AP29+'5C1AG_Collegiate'!AP29+'5C1M_GEOMidCity'!AP29+'5C1AK_NxtGen'!AP29+'5C1AL_RedRiver'!AP29+'5C1AM_Williams'!AP29+'5C1AN_StLandry'!AP29</f>
        <v>389034</v>
      </c>
      <c r="AR29" s="235">
        <f>'5C1B_DArbonne'!AQ29+'5C1A_Madison'!AQ29+'5C1C_IntlHigh'!AQ29+'5C3_UnvView'!AR29+'5C1F_LCCharter'!AQ29+'5C1E_LFNO'!AQ29+'5C1D_NOMMA'!AQ29+'5C1AE_NobleMinds'!AQ29+'5C1J_JCFAEast'!AQ29+'5C1Q_Advantage'!AQ29+'5C1AF_JCFA-Laf'!AQ29+'5C1W_Willow'!AQ29+'5C1Z_LincolnPrep'!AQ29+'5C1R_Iberville'!AQ29+'5C1N_Delta'!AQ29+'5C1S_LCColPrep'!AQ29+'5C1T_Northeast'!AQ29+'5C1U_AcadianaRen'!AQ29+'5C1I_LAKey'!AQ29+'5C1V_LafRen'!AQ29+'5C1O_Impact'!AQ29+'5C2_LAVCA'!AR29+'5C1H_Southwest'!AQ29+'5C1G_JSClark'!AQ29+'5C1Y_GEOPrep'!AQ29+'5C1AI_Harmony'!AQ29+'5C1AJ_Athlos'!AQ29+'5C1AG_Collegiate'!AQ29+'5C1M_GEOMidCity'!AQ29+'5C1AK_NxtGen'!AQ29+'5C1AL_RedRiver'!AQ29+'5C1AM_Williams'!AQ29+'5C1AN_StLandry'!AQ29</f>
        <v>0</v>
      </c>
      <c r="AS29" s="235">
        <f>'5C1B_DArbonne'!AR29+'5C1A_Madison'!AR29+'5C1C_IntlHigh'!AR29+'5C3_UnvView'!AS29+'5C1F_LCCharter'!AR29+'5C1E_LFNO'!AR29+'5C1D_NOMMA'!AR29+'5C1AE_NobleMinds'!AR29+'5C1J_JCFAEast'!AR29+'5C1Q_Advantage'!AR29+'5C1AF_JCFA-Laf'!AR29+'5C1W_Willow'!AR29+'5C1Z_LincolnPrep'!AR29+'5C1R_Iberville'!AR29+'5C1N_Delta'!AR29+'5C1S_LCColPrep'!AR29+'5C1T_Northeast'!AR29+'5C1U_AcadianaRen'!AR29+'5C1I_LAKey'!AR29+'5C1V_LafRen'!AR29+'5C1O_Impact'!AR29+'5C2_LAVCA'!AS29+'5C1H_Southwest'!AR29+'5C1G_JSClark'!AR29+'5C1Y_GEOPrep'!AR29+'5C1AI_Harmony'!AR29+'5C1AJ_Athlos'!AR29+'5C1AG_Collegiate'!AR29+'5C1M_GEOMidCity'!AR29+'5C1AK_NxtGen'!AR29+'5C1AL_RedRiver'!AR29+'5C1AM_Williams'!AR29+'5C1AN_StLandry'!AR29</f>
        <v>389034</v>
      </c>
      <c r="AT29" s="234">
        <f>'5C1B_DArbonne'!AS29+'5C1A_Madison'!AS29+'5C1C_IntlHigh'!AS29+'5C3_UnvView'!AT29+'5C1F_LCCharter'!AS29+'5C1E_LFNO'!AS29+'5C1D_NOMMA'!AS29+'5C1AE_NobleMinds'!AS29+'5C1J_JCFAEast'!AS29+'5C1Q_Advantage'!AS29+'5C1AF_JCFA-Laf'!AS29+'5C1W_Willow'!AS29+'5C1Z_LincolnPrep'!AS29+'5C1R_Iberville'!AS29+'5C1N_Delta'!AS29+'5C1S_LCColPrep'!AS29+'5C1T_Northeast'!AS29+'5C1U_AcadianaRen'!AS29+'5C1I_LAKey'!AS29+'5C1V_LafRen'!AS29+'5C1O_Impact'!AS29+'5C2_LAVCA'!AT29+'5C1H_Southwest'!AS29+'5C1G_JSClark'!AS29+'5C1Y_GEOPrep'!AS29+'5C1AI_Harmony'!AS29+'5C1AJ_Athlos'!AS29+'5C1AG_Collegiate'!AS29+'5C1M_GEOMidCity'!AS29+'5C1AK_NxtGen'!AS29+'5C1AL_RedRiver'!AS29+'5C1AM_Williams'!AS29+'5C1AN_StLandry'!AS29</f>
        <v>81620</v>
      </c>
      <c r="AU29" s="806">
        <f t="shared" si="2"/>
        <v>892631</v>
      </c>
      <c r="AV29" s="807">
        <f t="shared" si="3"/>
        <v>123587</v>
      </c>
      <c r="AW29" s="227">
        <f>'5C1B_DArbonne'!AV29+'5C1A_Madison'!AV29+'5C1C_IntlHigh'!AV29+'5C3_UnvView'!AW29+'5C1F_LCCharter'!AV29+'5C1E_LFNO'!AV29+'5C1D_NOMMA'!AV29+'5C1AE_NobleMinds'!AV29+'5C1J_JCFAEast'!AV29+'5C1Q_Advantage'!AV29+'5C1AF_JCFA-Laf'!AV29+'5C1W_Willow'!AV29+'5C1Z_LincolnPrep'!AV29+'5C1R_Iberville'!AV29+'5C1N_Delta'!AV29+'5C1S_LCColPrep'!AV29+'5C1T_Northeast'!AV29+'5C1U_AcadianaRen'!AV29+'5C1I_LAKey'!AV29+'5C1V_LafRen'!AV29+'5C1O_Impact'!AV29+'5C2_LAVCA'!AW29+'5C1H_Southwest'!AV29+'5C1G_JSClark'!AV29+'5C1Y_GEOPrep'!AV29+'5C1AI_Harmony'!AV29+'5C1AJ_Athlos'!AV29+'5C1AG_Collegiate'!AV29+'5C1M_GEOMidCity'!AV29+'5C1AK_NxtGen'!AV29+'5C1AL_RedRiver'!AV29+'5C1AM_Williams'!AV29+'5C1AN_StLandry'!AV29</f>
        <v>2459</v>
      </c>
      <c r="AX29" s="227"/>
      <c r="AY29" s="227">
        <f t="shared" si="4"/>
        <v>2459</v>
      </c>
    </row>
    <row r="30" spans="1:51" ht="16.149999999999999" customHeight="1" x14ac:dyDescent="0.2">
      <c r="A30" s="424">
        <v>24</v>
      </c>
      <c r="B30" s="224" t="s">
        <v>28</v>
      </c>
      <c r="C30" s="225">
        <f>'5C1B_DArbonne'!C30+'5C1A_Madison'!C30+'5C1C_IntlHigh'!C30+'5C3_UnvView'!C30+'5C1F_LCCharter'!C30+'5C1E_LFNO'!C30+'5C1D_NOMMA'!C30+'5C1AE_NobleMinds'!C30+'5C1J_JCFAEast'!C30+'5C1Q_Advantage'!C30+'5C1AF_JCFA-Laf'!C30+'5C1W_Willow'!C30+'5C1Z_LincolnPrep'!C30+'5C1R_Iberville'!C30+'5C1N_Delta'!C30+'5C1S_LCColPrep'!C30+'5C1T_Northeast'!C30+'5C1U_AcadianaRen'!C30+'5C1I_LAKey'!C30+'5C1V_LafRen'!C30+'5C1O_Impact'!C30+'5C2_LAVCA'!C30+'5C1H_Southwest'!C30+'5C1G_JSClark'!C30+'5C1Y_GEOPrep'!C30+'5C1AI_Harmony'!C30+'5C1AJ_Athlos'!C30+'5C1AG_Collegiate'!C30+'5C1M_GEOMidCity'!C30+'5C1AK_NxtGen'!C30+'5C1AL_RedRiver'!C30+'5C1AM_Williams'!C30+'5C1AN_StLandry'!C30</f>
        <v>14</v>
      </c>
      <c r="D30" s="226">
        <f>'9_Per Pupil Summary'!H29</f>
        <v>2408.1876996387905</v>
      </c>
      <c r="E30" s="227">
        <f>'5C1B_DArbonne'!E30+'5C1A_Madison'!E30+'5C1C_IntlHigh'!E30+'5C3_UnvView'!E30+'5C1F_LCCharter'!E30+'5C1E_LFNO'!E30+'5C1D_NOMMA'!E30+'5C1AE_NobleMinds'!E30+'5C1J_JCFAEast'!E30+'5C1Q_Advantage'!E30+'5C1AF_JCFA-Laf'!E30+'5C1W_Willow'!E30+'5C1Z_LincolnPrep'!E30+'5C1R_Iberville'!E30+'5C1N_Delta'!E30+'5C1S_LCColPrep'!E30+'5C1T_Northeast'!E30+'5C1U_AcadianaRen'!E30+'5C1I_LAKey'!E30+'5C1V_LafRen'!E30+'5C1O_Impact'!E30+'5C2_LAVCA'!E30+'5C1H_Southwest'!E30+'5C1G_JSClark'!E30+'5C1Y_GEOPrep'!E30+'5C1AI_Harmony'!E30+'5C1AJ_Athlos'!E30+'5C1AG_Collegiate'!E30+'5C1M_GEOMidCity'!E30+'5C1AK_NxtGen'!E30+'5C1AL_RedRiver'!E30+'5C1AM_Williams'!E30+'5C1AN_StLandry'!E30</f>
        <v>30343.165015448765</v>
      </c>
      <c r="F30" s="228">
        <f>'5C1B_DArbonne'!F30+'5C1A_Madison'!F30+'5C1C_IntlHigh'!F30+'5C3_UnvView'!F30+'5C1F_LCCharter'!F30+'5C1E_LFNO'!F30+'5C1D_NOMMA'!F30+'5C1AE_NobleMinds'!F30+'5C1J_JCFAEast'!F30+'5C1Q_Advantage'!F30+'5C1AF_JCFA-Laf'!F30+'5C1W_Willow'!F30+'5C1Z_LincolnPrep'!F30+'5C1R_Iberville'!F30+'5C1N_Delta'!F30+'5C1S_LCColPrep'!F30+'5C1T_Northeast'!F30+'5C1U_AcadianaRen'!F30+'5C1I_LAKey'!F30+'5C1V_LafRen'!F30+'5C1O_Impact'!F30+'5C2_LAVCA'!F30+'5C1H_Southwest'!F30+'5C1G_JSClark'!F30+'5C1Y_GEOPrep'!F30+'5C1AI_Harmony'!F30+'5C1AJ_Athlos'!F30+'5C1AG_Collegiate'!F30+'5C1M_GEOMidCity'!F30+'5C1AK_NxtGen'!F30+'5C1AL_RedRiver'!F30+'5C1AM_Williams'!F30+'5C1AN_StLandry'!F30</f>
        <v>8</v>
      </c>
      <c r="G30" s="226">
        <f>'9_Per Pupil Summary'!I29</f>
        <v>233.02433781366375</v>
      </c>
      <c r="H30" s="227">
        <f>'5C1B_DArbonne'!H30+'5C1A_Madison'!H30+'5C1C_IntlHigh'!H30+'5C3_UnvView'!H30+'5C1F_LCCharter'!H30+'5C1E_LFNO'!H30+'5C1D_NOMMA'!H30+'5C1AE_NobleMinds'!H30+'5C1J_JCFAEast'!H30+'5C1Q_Advantage'!H30+'5C1AF_JCFA-Laf'!H30+'5C1W_Willow'!H30+'5C1Z_LincolnPrep'!H30+'5C1R_Iberville'!H30+'5C1N_Delta'!H30+'5C1S_LCColPrep'!H30+'5C1T_Northeast'!H30+'5C1U_AcadianaRen'!H30+'5C1I_LAKey'!H30+'5C1V_LafRen'!H30+'5C1O_Impact'!H30+'5C2_LAVCA'!H30+'5C1H_Southwest'!H30+'5C1G_JSClark'!H30+'5C1Y_GEOPrep'!H30+'5C1AI_Harmony'!H30+'5C1AJ_Athlos'!H30+'5C1AG_Collegiate'!H30+'5C1M_GEOMidCity'!H30+'5C1AK_NxtGen'!H30+'5C1AL_RedRiver'!H30+'5C1AM_Williams'!H30+'5C1AN_StLandry'!H30</f>
        <v>1677.775232258379</v>
      </c>
      <c r="I30" s="228">
        <f>'5C1B_DArbonne'!I30+'5C1A_Madison'!I30+'5C1C_IntlHigh'!I30+'5C3_UnvView'!I30+'5C1F_LCCharter'!I30+'5C1E_LFNO'!I30+'5C1D_NOMMA'!I30+'5C1AE_NobleMinds'!I30+'5C1J_JCFAEast'!I30+'5C1Q_Advantage'!I30+'5C1AF_JCFA-Laf'!I30+'5C1W_Willow'!I30+'5C1Z_LincolnPrep'!I30+'5C1R_Iberville'!I30+'5C1N_Delta'!I30+'5C1S_LCColPrep'!I30+'5C1T_Northeast'!I30+'5C1U_AcadianaRen'!I30+'5C1I_LAKey'!I30+'5C1V_LafRen'!I30+'5C1O_Impact'!I30+'5C2_LAVCA'!I30+'5C1H_Southwest'!I30+'5C1G_JSClark'!I30+'5C1Y_GEOPrep'!I30+'5C1AI_Harmony'!I30+'5C1AJ_Athlos'!I30+'5C1AG_Collegiate'!I30+'5C1M_GEOMidCity'!I30+'5C1AK_NxtGen'!I30+'5C1AL_RedRiver'!I30+'5C1AM_Williams'!I30+'5C1AN_StLandry'!I30</f>
        <v>7</v>
      </c>
      <c r="J30" s="226">
        <f>'9_Per Pupil Summary'!J29</f>
        <v>63.552092130999206</v>
      </c>
      <c r="K30" s="227">
        <f>'5C1B_DArbonne'!K30+'5C1A_Madison'!K30+'5C1C_IntlHigh'!K30+'5C3_UnvView'!K30+'5C1F_LCCharter'!K30+'5C1E_LFNO'!K30+'5C1D_NOMMA'!K30+'5C1AE_NobleMinds'!K30+'5C1J_JCFAEast'!K30+'5C1Q_Advantage'!K30+'5C1AF_JCFA-Laf'!K30+'5C1W_Willow'!K30+'5C1Z_LincolnPrep'!K30+'5C1R_Iberville'!K30+'5C1N_Delta'!K30+'5C1S_LCColPrep'!K30+'5C1T_Northeast'!K30+'5C1U_AcadianaRen'!K30+'5C1I_LAKey'!K30+'5C1V_LafRen'!K30+'5C1O_Impact'!K30+'5C2_LAVCA'!K30+'5C1H_Southwest'!K30+'5C1G_JSClark'!K30+'5C1Y_GEOPrep'!K30+'5C1AI_Harmony'!K30+'5C1AJ_Athlos'!K30+'5C1AG_Collegiate'!K30+'5C1M_GEOMidCity'!K30+'5C1AK_NxtGen'!K30+'5C1AL_RedRiver'!K30+'5C1AM_Williams'!K30+'5C1AN_StLandry'!K30</f>
        <v>400.378180425295</v>
      </c>
      <c r="L30" s="228">
        <f>'5C1B_DArbonne'!L30+'5C1A_Madison'!L30+'5C1C_IntlHigh'!L30+'5C3_UnvView'!L30+'5C1F_LCCharter'!L30+'5C1E_LFNO'!L30+'5C1D_NOMMA'!L30+'5C1AE_NobleMinds'!L30+'5C1J_JCFAEast'!L30+'5C1Q_Advantage'!L30+'5C1AF_JCFA-Laf'!L30+'5C1W_Willow'!L30+'5C1Z_LincolnPrep'!L30+'5C1R_Iberville'!L30+'5C1N_Delta'!L30+'5C1S_LCColPrep'!L30+'5C1T_Northeast'!L30+'5C1U_AcadianaRen'!L30+'5C1I_LAKey'!L30+'5C1V_LafRen'!L30+'5C1O_Impact'!L30+'5C2_LAVCA'!L30+'5C1H_Southwest'!L30+'5C1G_JSClark'!L30+'5C1Y_GEOPrep'!L30+'5C1AI_Harmony'!L30+'5C1AJ_Athlos'!L30+'5C1AG_Collegiate'!L30+'5C1M_GEOMidCity'!L30+'5C1AK_NxtGen'!L30+'5C1AL_RedRiver'!L30+'5C1AM_Williams'!L30+'5C1AN_StLandry'!L30</f>
        <v>0</v>
      </c>
      <c r="M30" s="226">
        <f>'9_Per Pupil Summary'!K29</f>
        <v>1588.80230327498</v>
      </c>
      <c r="N30" s="227">
        <f>'5C1B_DArbonne'!N30+'5C1A_Madison'!N30+'5C1C_IntlHigh'!N30+'5C3_UnvView'!N30+'5C1F_LCCharter'!N30+'5C1E_LFNO'!N30+'5C1D_NOMMA'!N30+'5C1AE_NobleMinds'!N30+'5C1J_JCFAEast'!N30+'5C1Q_Advantage'!N30+'5C1AF_JCFA-Laf'!N30+'5C1W_Willow'!N30+'5C1Z_LincolnPrep'!N30+'5C1R_Iberville'!N30+'5C1N_Delta'!N30+'5C1S_LCColPrep'!N30+'5C1T_Northeast'!N30+'5C1U_AcadianaRen'!N30+'5C1I_LAKey'!N30+'5C1V_LafRen'!N30+'5C1O_Impact'!N30+'5C2_LAVCA'!N30+'5C1H_Southwest'!N30+'5C1G_JSClark'!N30+'5C1Y_GEOPrep'!N30+'5C1AI_Harmony'!N30+'5C1AJ_Athlos'!N30+'5C1AG_Collegiate'!N30+'5C1M_GEOMidCity'!N30+'5C1AK_NxtGen'!N30+'5C1AL_RedRiver'!N30+'5C1AM_Williams'!N30+'5C1AN_StLandry'!N30</f>
        <v>0</v>
      </c>
      <c r="O30" s="228">
        <f>'5C1B_DArbonne'!O30+'5C1A_Madison'!O30+'5C1C_IntlHigh'!O30+'5C3_UnvView'!O30+'5C1F_LCCharter'!O30+'5C1E_LFNO'!O30+'5C1D_NOMMA'!O30+'5C1AE_NobleMinds'!O30+'5C1J_JCFAEast'!O30+'5C1Q_Advantage'!O30+'5C1AF_JCFA-Laf'!O30+'5C1W_Willow'!O30+'5C1Z_LincolnPrep'!O30+'5C1R_Iberville'!O30+'5C1N_Delta'!O30+'5C1S_LCColPrep'!O30+'5C1T_Northeast'!O30+'5C1U_AcadianaRen'!O30+'5C1I_LAKey'!O30+'5C1V_LafRen'!O30+'5C1O_Impact'!O30+'5C2_LAVCA'!O30+'5C1H_Southwest'!O30+'5C1G_JSClark'!O30+'5C1Y_GEOPrep'!O30+'5C1AI_Harmony'!O30+'5C1AJ_Athlos'!O30+'5C1AG_Collegiate'!O30+'5C1M_GEOMidCity'!O30+'5C1AK_NxtGen'!O30+'5C1AL_RedRiver'!O30+'5C1AM_Williams'!O30+'5C1AN_StLandry'!O30</f>
        <v>0</v>
      </c>
      <c r="P30" s="226">
        <f>'9_Per Pupil Summary'!L29</f>
        <v>635.5209213099921</v>
      </c>
      <c r="Q30" s="227">
        <f>'5C1B_DArbonne'!Q30+'5C1A_Madison'!Q30+'5C1C_IntlHigh'!Q30+'5C3_UnvView'!Q30+'5C1F_LCCharter'!Q30+'5C1E_LFNO'!Q30+'5C1D_NOMMA'!Q30+'5C1AE_NobleMinds'!Q30+'5C1J_JCFAEast'!Q30+'5C1Q_Advantage'!Q30+'5C1AF_JCFA-Laf'!Q30+'5C1W_Willow'!Q30+'5C1Z_LincolnPrep'!Q30+'5C1R_Iberville'!Q30+'5C1N_Delta'!Q30+'5C1S_LCColPrep'!Q30+'5C1T_Northeast'!Q30+'5C1U_AcadianaRen'!Q30+'5C1I_LAKey'!Q30+'5C1V_LafRen'!Q30+'5C1O_Impact'!Q30+'5C2_LAVCA'!Q30+'5C1H_Southwest'!Q30+'5C1G_JSClark'!Q30+'5C1Y_GEOPrep'!Q30+'5C1AI_Harmony'!Q30+'5C1AJ_Athlos'!Q30+'5C1AG_Collegiate'!Q30+'5C1M_GEOMidCity'!Q30+'5C1AK_NxtGen'!Q30+'5C1AL_RedRiver'!Q30+'5C1AM_Williams'!Q30+'5C1AN_StLandry'!Q30</f>
        <v>0</v>
      </c>
      <c r="R30" s="229">
        <f>'5C1B_DArbonne'!R30+'5C1A_Madison'!R30+'5C1C_IntlHigh'!R30+'5C3_UnvView'!R30+'5C1F_LCCharter'!R30+'5C1E_LFNO'!R30+'5C1D_NOMMA'!R30+'5C1AE_NobleMinds'!R30+'5C1J_JCFAEast'!R30+'5C1Q_Advantage'!R30+'5C1AF_JCFA-Laf'!R30+'5C1W_Willow'!R30+'5C1Z_LincolnPrep'!R30+'5C1R_Iberville'!R30+'5C1N_Delta'!R30+'5C1S_LCColPrep'!R30+'5C1T_Northeast'!R30+'5C1U_AcadianaRen'!R30+'5C1I_LAKey'!R30+'5C1V_LafRen'!R30+'5C1O_Impact'!R30+'5C2_LAVCA'!R30+'5C1H_Southwest'!R30+'5C1G_JSClark'!R30+'5C1Y_GEOPrep'!R30+'5C1AI_Harmony'!R30+'5C1AJ_Athlos'!R30+'5C1AG_Collegiate'!R30+'5C1M_GEOMidCity'!R30+'5C1AK_NxtGen'!R30+'5C1AL_RedRiver'!R30+'5C1AM_Williams'!R30+'5C1AN_StLandry'!R30</f>
        <v>546312</v>
      </c>
      <c r="S30" s="889">
        <f>'5C3_UnvView'!S30+'5C2_LAVCA'!S30</f>
        <v>3603</v>
      </c>
      <c r="T30" s="226">
        <f>'5C1B_DArbonne'!S30+'5C1A_Madison'!S30+'5C1C_IntlHigh'!S30+'5C3_UnvView'!T30+'5C1F_LCCharter'!S30+'5C1E_LFNO'!S30+'5C1D_NOMMA'!S30+'5C1AE_NobleMinds'!S30+'5C1J_JCFAEast'!S30+'5C1Q_Advantage'!S30+'5C1AF_JCFA-Laf'!S30+'5C1W_Willow'!S30+'5C1Z_LincolnPrep'!S30+'5C1R_Iberville'!S30+'5C1N_Delta'!S30+'5C1S_LCColPrep'!S30+'5C1T_Northeast'!S30+'5C1U_AcadianaRen'!S30+'5C1I_LAKey'!S30+'5C1V_LafRen'!S30+'5C1O_Impact'!S30+'5C2_LAVCA'!T30+'5C1H_Southwest'!S30+'5C1G_JSClark'!S30+'5C1Y_GEOPrep'!S30+'5C1AI_Harmony'!S30+'5C1AJ_Athlos'!S30+'5C1AG_Collegiate'!S30+'5C1M_GEOMidCity'!S30+'5C1AK_NxtGen'!S30+'5C1AL_RedRiver'!S30+'5C1AM_Williams'!S30+'5C1AN_StLandry'!S30</f>
        <v>0</v>
      </c>
      <c r="U30" s="226">
        <f>'5C1B_DArbonne'!T30+'5C1A_Madison'!T30+'5C1C_IntlHigh'!T30+'5C3_UnvView'!U30+'5C1F_LCCharter'!T30+'5C1E_LFNO'!T30+'5C1D_NOMMA'!T30+'5C1AE_NobleMinds'!T30+'5C1J_JCFAEast'!T30+'5C1Q_Advantage'!T30+'5C1AF_JCFA-Laf'!T30+'5C1W_Willow'!T30+'5C1Z_LincolnPrep'!T30+'5C1R_Iberville'!T30+'5C1N_Delta'!T30+'5C1S_LCColPrep'!T30+'5C1T_Northeast'!T30+'5C1U_AcadianaRen'!T30+'5C1I_LAKey'!T30+'5C1V_LafRen'!T30+'5C1O_Impact'!T30+'5C2_LAVCA'!U30+'5C1H_Southwest'!T30+'5C1G_JSClark'!T30+'5C1Y_GEOPrep'!T30+'5C1AI_Harmony'!T30+'5C1AJ_Athlos'!T30+'5C1AG_Collegiate'!T30+'5C1M_GEOMidCity'!T30+'5C1AK_NxtGen'!T30+'5C1AL_RedRiver'!T30+'5C1AM_Williams'!T30+'5C1AN_StLandry'!T30</f>
        <v>0</v>
      </c>
      <c r="V30" s="230">
        <f>'5C1B_DArbonne'!U30+'5C1A_Madison'!U30+'5C1C_IntlHigh'!U30+'5C3_UnvView'!V30+'5C1F_LCCharter'!U30+'5C1E_LFNO'!U30+'5C1D_NOMMA'!U30+'5C1AE_NobleMinds'!U30+'5C1J_JCFAEast'!U30+'5C1Q_Advantage'!U30+'5C1AF_JCFA-Laf'!U30+'5C1W_Willow'!U30+'5C1Z_LincolnPrep'!U30+'5C1R_Iberville'!U30+'5C1N_Delta'!U30+'5C1S_LCColPrep'!U30+'5C1T_Northeast'!U30+'5C1U_AcadianaRen'!U30+'5C1I_LAKey'!U30+'5C1V_LafRen'!U30+'5C1O_Impact'!U30+'5C2_LAVCA'!V30+'5C1H_Southwest'!U30+'5C1G_JSClark'!U30+'5C1Y_GEOPrep'!U30+'5C1AI_Harmony'!U30+'5C1AJ_Athlos'!U30+'5C1AG_Collegiate'!U30+'5C1M_GEOMidCity'!U30+'5C1AK_NxtGen'!U30+'5C1AL_RedRiver'!U30+'5C1AM_Williams'!U30+'5C1AN_StLandry'!U30</f>
        <v>0</v>
      </c>
      <c r="W30" s="229">
        <f>'5C1B_DArbonne'!V30+'5C1A_Madison'!V30+'5C1C_IntlHigh'!V30+'5C3_UnvView'!W30+'5C1F_LCCharter'!V30+'5C1E_LFNO'!V30+'5C1D_NOMMA'!V30+'5C1AE_NobleMinds'!V30+'5C1J_JCFAEast'!V30+'5C1Q_Advantage'!V30+'5C1AF_JCFA-Laf'!V30+'5C1W_Willow'!V30+'5C1Z_LincolnPrep'!V30+'5C1R_Iberville'!V30+'5C1N_Delta'!V30+'5C1S_LCColPrep'!V30+'5C1T_Northeast'!V30+'5C1U_AcadianaRen'!V30+'5C1I_LAKey'!V30+'5C1V_LafRen'!V30+'5C1O_Impact'!V30+'5C2_LAVCA'!W30+'5C1H_Southwest'!V30+'5C1G_JSClark'!V30+'5C1Y_GEOPrep'!V30+'5C1AI_Harmony'!V30+'5C1AJ_Athlos'!V30+'5C1AG_Collegiate'!V30+'5C1M_GEOMidCity'!V30+'5C1AK_NxtGen'!V30+'5C1AL_RedRiver'!V30+'5C1AM_Williams'!V30+'5C1AN_StLandry'!V30</f>
        <v>32421</v>
      </c>
      <c r="X30" s="227">
        <f>'5C1B_DArbonne'!W30+'5C1A_Madison'!W30+'5C1C_IntlHigh'!W30+'5C3_UnvView'!X30+'5C1F_LCCharter'!W30+'5C1E_LFNO'!W30+'5C1D_NOMMA'!W30+'5C1AE_NobleMinds'!W30+'5C1J_JCFAEast'!W30+'5C1Q_Advantage'!W30+'5C1AF_JCFA-Laf'!W30+'5C1W_Willow'!W30+'5C1Z_LincolnPrep'!W30+'5C1R_Iberville'!W30+'5C1N_Delta'!W30+'5C1S_LCColPrep'!W30+'5C1T_Northeast'!W30+'5C1U_AcadianaRen'!W30+'5C1I_LAKey'!W30+'5C1V_LafRen'!W30+'5C1O_Impact'!W30+'5C2_LAVCA'!X30+'5C1H_Southwest'!W30+'5C1G_JSClark'!W30+'5C1Y_GEOPrep'!W30+'5C1AI_Harmony'!W30+'5C1AJ_Athlos'!W30+'5C1AG_Collegiate'!W30+'5C1M_GEOMidCity'!W30+'5C1AK_NxtGen'!W30+'5C1AL_RedRiver'!W30+'5C1AM_Williams'!W30+'5C1AN_StLandry'!W30</f>
        <v>-81</v>
      </c>
      <c r="Y30" s="229">
        <f>'5C1B_DArbonne'!X30+'5C1A_Madison'!X30+'5C1C_IntlHigh'!X30+'5C3_UnvView'!Y30+'5C1F_LCCharter'!X30+'5C1E_LFNO'!X30+'5C1D_NOMMA'!X30+'5C1AE_NobleMinds'!X30+'5C1J_JCFAEast'!X30+'5C1Q_Advantage'!X30+'5C1AF_JCFA-Laf'!X30+'5C1W_Willow'!X30+'5C1Z_LincolnPrep'!X30+'5C1R_Iberville'!X30+'5C1N_Delta'!X30+'5C1S_LCColPrep'!X30+'5C1T_Northeast'!X30+'5C1U_AcadianaRen'!X30+'5C1I_LAKey'!X30+'5C1V_LafRen'!X30+'5C1O_Impact'!X30+'5C2_LAVCA'!Y30+'5C1H_Southwest'!X30+'5C1G_JSClark'!X30+'5C1Y_GEOPrep'!X30+'5C1AI_Harmony'!X30+'5C1AJ_Athlos'!X30+'5C1AG_Collegiate'!X30+'5C1M_GEOMidCity'!X30+'5C1AK_NxtGen'!X30+'5C1AL_RedRiver'!X30+'5C1AM_Williams'!X30+'5C1AN_StLandry'!X30</f>
        <v>32340</v>
      </c>
      <c r="Z30" s="226">
        <f>'5C1B_DArbonne'!Y30+'5C1A_Madison'!Y30+'5C1C_IntlHigh'!Y30+'5C3_UnvView'!Z30+'5C1F_LCCharter'!Y30+'5C1E_LFNO'!Y30+'5C1D_NOMMA'!Y30+'5C1AE_NobleMinds'!Y30+'5C1J_JCFAEast'!Y30+'5C1Q_Advantage'!Y30+'5C1AF_JCFA-Laf'!Y30+'5C1W_Willow'!Y30+'5C1Z_LincolnPrep'!Y30+'5C1R_Iberville'!Y30+'5C1N_Delta'!Y30+'5C1S_LCColPrep'!Y30+'5C1T_Northeast'!Y30+'5C1U_AcadianaRen'!Y30+'5C1I_LAKey'!Y30+'5C1V_LafRen'!Y30+'5C1O_Impact'!Y30+'5C2_LAVCA'!Z30+'5C1H_Southwest'!Y30+'5C1G_JSClark'!Y30+'5C1Y_GEOPrep'!Y30+'5C1AI_Harmony'!Y30+'5C1AJ_Athlos'!Y30+'5C1AG_Collegiate'!Y30+'5C1M_GEOMidCity'!Y30+'5C1AK_NxtGen'!Y30+'5C1AL_RedRiver'!Y30+'5C1AM_Williams'!Y30+'5C1AN_StLandry'!Y30</f>
        <v>0</v>
      </c>
      <c r="AA30" s="229">
        <f>'5C1B_DArbonne'!Z30+'5C1A_Madison'!Z30+'5C1C_IntlHigh'!Z30+'5C3_UnvView'!AA30+'5C1F_LCCharter'!Z30+'5C1E_LFNO'!Z30+'5C1D_NOMMA'!Z30+'5C1AE_NobleMinds'!Z30+'5C1J_JCFAEast'!Z30+'5C1Q_Advantage'!Z30+'5C1AF_JCFA-Laf'!Z30+'5C1W_Willow'!Z30+'5C1Z_LincolnPrep'!Z30+'5C1R_Iberville'!Z30+'5C1N_Delta'!Z30+'5C1S_LCColPrep'!Z30+'5C1T_Northeast'!Z30+'5C1U_AcadianaRen'!Z30+'5C1I_LAKey'!Z30+'5C1V_LafRen'!Z30+'5C1O_Impact'!Z30+'5C2_LAVCA'!AA30+'5C1H_Southwest'!Z30+'5C1G_JSClark'!Z30+'5C1Y_GEOPrep'!Z30+'5C1AI_Harmony'!Z30+'5C1AJ_Athlos'!Z30+'5C1AG_Collegiate'!Z30+'5C1M_GEOMidCity'!Z30+'5C1AK_NxtGen'!Z30+'5C1AL_RedRiver'!Z30+'5C1AM_Williams'!Z30+'5C1AN_StLandry'!Z30</f>
        <v>32340</v>
      </c>
      <c r="AB30" s="226">
        <f>'5C1B_DArbonne'!AA30+'5C1A_Madison'!AA30+'5C1C_IntlHigh'!AA30+'5C3_UnvView'!AB30+'5C1F_LCCharter'!AA30+'5C1E_LFNO'!AA30+'5C1D_NOMMA'!AA30+'5C1AE_NobleMinds'!AA30+'5C1J_JCFAEast'!AA30+'5C1Q_Advantage'!AA30+'5C1AF_JCFA-Laf'!AA30+'5C1W_Willow'!AA30+'5C1Z_LincolnPrep'!AA30+'5C1R_Iberville'!AA30+'5C1N_Delta'!AA30+'5C1S_LCColPrep'!AA30+'5C1T_Northeast'!AA30+'5C1U_AcadianaRen'!AA30+'5C1I_LAKey'!AA30+'5C1V_LafRen'!AA30+'5C1O_Impact'!AA30+'5C2_LAVCA'!AB30+'5C1H_Southwest'!AA30+'5C1G_JSClark'!AA30+'5C1Y_GEOPrep'!AA30+'5C1AI_Harmony'!AA30+'5C1AJ_Athlos'!AA30+'5C1AG_Collegiate'!AA30+'5C1M_GEOMidCity'!AA30+'5C1AK_NxtGen'!AA30+'5C1AL_RedRiver'!AA30+'5C1AM_Williams'!AA30+'5C1AN_StLandry'!AA30</f>
        <v>0</v>
      </c>
      <c r="AC30" s="226">
        <f>'5C1B_DArbonne'!AB30+'5C1A_Madison'!AB30+'5C1C_IntlHigh'!AB30+'5C3_UnvView'!AC30+'5C1F_LCCharter'!AB30+'5C1E_LFNO'!AB30+'5C1D_NOMMA'!AB30+'5C1AE_NobleMinds'!AB30+'5C1J_JCFAEast'!AB30+'5C1Q_Advantage'!AB30+'5C1AF_JCFA-Laf'!AB30+'5C1W_Willow'!AB30+'5C1Z_LincolnPrep'!AB30+'5C1R_Iberville'!AB30+'5C1N_Delta'!AB30+'5C1S_LCColPrep'!AB30+'5C1T_Northeast'!AB30+'5C1U_AcadianaRen'!AB30+'5C1I_LAKey'!AB30+'5C1V_LafRen'!AB30+'5C1O_Impact'!AB30+'5C2_LAVCA'!AC30+'5C1H_Southwest'!AB30+'5C1G_JSClark'!AB30+'5C1Y_GEOPrep'!AB30+'5C1AI_Harmony'!AB30+'5C1AJ_Athlos'!AB30+'5C1AG_Collegiate'!AB30+'5C1M_GEOMidCity'!AB30+'5C1AK_NxtGen'!AB30+'5C1AL_RedRiver'!AB30+'5C1AM_Williams'!AB30+'5C1AN_StLandry'!AB30</f>
        <v>32340</v>
      </c>
      <c r="AD30" s="229">
        <f>'5C1B_DArbonne'!AC30+'5C1A_Madison'!AC30+'5C1C_IntlHigh'!AC30+'5C3_UnvView'!AD30+'5C1F_LCCharter'!AC30+'5C1E_LFNO'!AC30+'5C1D_NOMMA'!AC30+'5C1AE_NobleMinds'!AC30+'5C1J_JCFAEast'!AC30+'5C1Q_Advantage'!AC30+'5C1AF_JCFA-Laf'!AC30+'5C1W_Willow'!AC30+'5C1Z_LincolnPrep'!AC30+'5C1R_Iberville'!AC30+'5C1N_Delta'!AC30+'5C1S_LCColPrep'!AC30+'5C1T_Northeast'!AC30+'5C1U_AcadianaRen'!AC30+'5C1I_LAKey'!AC30+'5C1V_LafRen'!AC30+'5C1O_Impact'!AC30+'5C2_LAVCA'!AD30+'5C1H_Southwest'!AC30+'5C1G_JSClark'!AC30+'5C1Y_GEOPrep'!AC30+'5C1AI_Harmony'!AC30+'5C1AJ_Athlos'!AC30+'5C1AG_Collegiate'!AC30+'5C1M_GEOMidCity'!AC30+'5C1AK_NxtGen'!AC30+'5C1AL_RedRiver'!AC30+'5C1AM_Williams'!AC30+'5C1AN_StLandry'!AC30</f>
        <v>2696</v>
      </c>
      <c r="AE30" s="232">
        <f>'5C1B_DArbonne'!AD30+'5C1A_Madison'!AD30+'5C1C_IntlHigh'!AD30+'5C3_UnvView'!AE30+'5C1F_LCCharter'!AD30+'5C1E_LFNO'!AD30+'5C1D_NOMMA'!AD30+'5C1AE_NobleMinds'!AD30+'5C1J_JCFAEast'!AD30+'5C1Q_Advantage'!AD30+'5C1AF_JCFA-Laf'!AD30+'5C1W_Willow'!AD30+'5C1Z_LincolnPrep'!AD30+'5C1R_Iberville'!AD30+'5C1N_Delta'!AD30+'5C1S_LCColPrep'!AD30+'5C1T_Northeast'!AD30+'5C1U_AcadianaRen'!AD30+'5C1I_LAKey'!AD30+'5C1V_LafRen'!AD30+'5C1O_Impact'!AD30+'5C2_LAVCA'!AE30+'5C1H_Southwest'!AD30+'5C1G_JSClark'!AD30+'5C1Y_GEOPrep'!AD30+'5C1AI_Harmony'!AD30+'5C1AJ_Athlos'!AD30+'5C1AG_Collegiate'!AD30+'5C1M_GEOMidCity'!AD30+'5C1AK_NxtGen'!AD30+'5C1AL_RedRiver'!AD30+'5C1AM_Williams'!AD30+'5C1AN_StLandry'!AD30</f>
        <v>32340</v>
      </c>
      <c r="AF30" s="233">
        <f>'9_Per Pupil Summary'!N29</f>
        <v>15162</v>
      </c>
      <c r="AG30" s="234">
        <f>'5C1B_DArbonne'!AF30+'5C1A_Madison'!AF30+'5C1C_IntlHigh'!AF30+'5C3_UnvView'!AG30+'5C1F_LCCharter'!AF30+'5C1E_LFNO'!AF30+'5C1D_NOMMA'!AF30+'5C1AE_NobleMinds'!AF30+'5C1J_JCFAEast'!AF30+'5C1Q_Advantage'!AF30+'5C1AF_JCFA-Laf'!AF30+'5C1W_Willow'!AF30+'5C1Z_LincolnPrep'!AF30+'5C1R_Iberville'!AF30+'5C1N_Delta'!AF30+'5C1S_LCColPrep'!AF30+'5C1T_Northeast'!AF30+'5C1U_AcadianaRen'!AF30+'5C1I_LAKey'!AF30+'5C1V_LafRen'!AF30+'5C1O_Impact'!AF30+'5C2_LAVCA'!AG30+'5C1H_Southwest'!AF30+'5C1G_JSClark'!AF30+'5C1Y_GEOPrep'!AF30+'5C1AI_Harmony'!AF30+'5C1AJ_Athlos'!AF30+'5C1AG_Collegiate'!AF30+'5C1M_GEOMidCity'!AF30+'5C1AK_NxtGen'!AF30+'5C1AL_RedRiver'!AF30+'5C1AM_Williams'!AF30+'5C1AN_StLandry'!AF30</f>
        <v>191041</v>
      </c>
      <c r="AH30" s="225">
        <f>'5C1B_DArbonne'!AG30+'5C1A_Madison'!AG30+'5C1C_IntlHigh'!AG30+'5C3_UnvView'!AH30+'5C1F_LCCharter'!AG30+'5C1E_LFNO'!AG30+'5C1D_NOMMA'!AG30+'5C1AE_NobleMinds'!AG30+'5C1J_JCFAEast'!AG30+'5C1Q_Advantage'!AG30+'5C1AF_JCFA-Laf'!AG30+'5C1W_Willow'!AG30+'5C1Z_LincolnPrep'!AG30+'5C1R_Iberville'!AG30+'5C1N_Delta'!AG30+'5C1S_LCColPrep'!AG30+'5C1T_Northeast'!AG30+'5C1U_AcadianaRen'!AG30+'5C1I_LAKey'!AG30+'5C1V_LafRen'!AG30+'5C1O_Impact'!AG30+'5C2_LAVCA'!AH30+'5C1H_Southwest'!AG30+'5C1G_JSClark'!AG30+'5C1Y_GEOPrep'!AG30+'5C1AI_Harmony'!AG30+'5C1AJ_Athlos'!AG30+'5C1AG_Collegiate'!AG30+'5C1M_GEOMidCity'!AG30+'5C1AK_NxtGen'!AG30+'5C1AL_RedRiver'!AG30+'5C1AM_Williams'!AG30+'5C1AN_StLandry'!AG30</f>
        <v>0</v>
      </c>
      <c r="AI30" s="233">
        <f>'5C1B_DArbonne'!AH30+'5C1A_Madison'!AH30+'5C1C_IntlHigh'!AH30+'5C3_UnvView'!AI30+'5C1F_LCCharter'!AH30+'5C1E_LFNO'!AH30+'5C1D_NOMMA'!AH30+'5C1AE_NobleMinds'!AH30+'5C1J_JCFAEast'!AH30+'5C1Q_Advantage'!AH30+'5C1AF_JCFA-Laf'!AH30+'5C1W_Willow'!AH30+'5C1Z_LincolnPrep'!AH30+'5C1R_Iberville'!AH30+'5C1N_Delta'!AH30+'5C1S_LCColPrep'!AH30+'5C1T_Northeast'!AH30+'5C1U_AcadianaRen'!AH30+'5C1I_LAKey'!AH30+'5C1V_LafRen'!AH30+'5C1O_Impact'!AH30+'5C2_LAVCA'!AI30+'5C1H_Southwest'!AH30+'5C1G_JSClark'!AH30+'5C1Y_GEOPrep'!AH30+'5C1AI_Harmony'!AH30+'5C1AJ_Athlos'!AH30+'5C1AG_Collegiate'!AH30+'5C1M_GEOMidCity'!AH30+'5C1AK_NxtGen'!AH30+'5C1AL_RedRiver'!AH30+'5C1AM_Williams'!AH30+'5C1AN_StLandry'!AH30</f>
        <v>0</v>
      </c>
      <c r="AJ30" s="225">
        <f>'5C1B_DArbonne'!AI30+'5C1A_Madison'!AI30+'5C1C_IntlHigh'!AI30+'5C3_UnvView'!AJ30+'5C1F_LCCharter'!AI30+'5C1E_LFNO'!AI30+'5C1D_NOMMA'!AI30+'5C1AE_NobleMinds'!AI30+'5C1J_JCFAEast'!AI30+'5C1Q_Advantage'!AI30+'5C1AF_JCFA-Laf'!AI30+'5C1W_Willow'!AI30+'5C1Z_LincolnPrep'!AI30+'5C1R_Iberville'!AI30+'5C1N_Delta'!AI30+'5C1S_LCColPrep'!AI30+'5C1T_Northeast'!AI30+'5C1U_AcadianaRen'!AI30+'5C1I_LAKey'!AI30+'5C1V_LafRen'!AI30+'5C1O_Impact'!AI30+'5C2_LAVCA'!AJ30+'5C1H_Southwest'!AI30+'5C1G_JSClark'!AI30+'5C1Y_GEOPrep'!AI30+'5C1AI_Harmony'!AI30+'5C1AJ_Athlos'!AI30+'5C1AG_Collegiate'!AI30+'5C1M_GEOMidCity'!AI30+'5C1AK_NxtGen'!AI30+'5C1AL_RedRiver'!AI30+'5C1AM_Williams'!AI30+'5C1AN_StLandry'!AI30</f>
        <v>0</v>
      </c>
      <c r="AK30" s="235">
        <f>'5C1B_DArbonne'!AJ30+'5C1A_Madison'!AJ30+'5C1C_IntlHigh'!AJ30+'5C3_UnvView'!AK30+'5C1F_LCCharter'!AJ30+'5C1E_LFNO'!AJ30+'5C1D_NOMMA'!AJ30+'5C1AE_NobleMinds'!AJ30+'5C1J_JCFAEast'!AJ30+'5C1Q_Advantage'!AJ30+'5C1AF_JCFA-Laf'!AJ30+'5C1W_Willow'!AJ30+'5C1Z_LincolnPrep'!AJ30+'5C1R_Iberville'!AJ30+'5C1N_Delta'!AJ30+'5C1S_LCColPrep'!AJ30+'5C1T_Northeast'!AJ30+'5C1U_AcadianaRen'!AJ30+'5C1I_LAKey'!AJ30+'5C1V_LafRen'!AJ30+'5C1O_Impact'!AJ30+'5C2_LAVCA'!AK30+'5C1H_Southwest'!AJ30+'5C1G_JSClark'!AJ30+'5C1Y_GEOPrep'!AJ30+'5C1AI_Harmony'!AJ30+'5C1AJ_Athlos'!AJ30+'5C1AG_Collegiate'!AJ30+'5C1M_GEOMidCity'!AJ30+'5C1AK_NxtGen'!AJ30+'5C1AL_RedRiver'!AJ30+'5C1AM_Williams'!AJ30+'5C1AN_StLandry'!AJ30</f>
        <v>0</v>
      </c>
      <c r="AL30" s="236">
        <f>'5C1B_DArbonne'!AK30+'5C1A_Madison'!AK30+'5C1C_IntlHigh'!AK30+'5C3_UnvView'!AL30+'5C1F_LCCharter'!AK30+'5C1E_LFNO'!AK30+'5C1D_NOMMA'!AK30+'5C1AE_NobleMinds'!AK30+'5C1J_JCFAEast'!AK30+'5C1Q_Advantage'!AK30+'5C1AF_JCFA-Laf'!AK30+'5C1W_Willow'!AK30+'5C1Z_LincolnPrep'!AK30+'5C1R_Iberville'!AK30+'5C1N_Delta'!AK30+'5C1S_LCColPrep'!AK30+'5C1T_Northeast'!AK30+'5C1U_AcadianaRen'!AK30+'5C1I_LAKey'!AK30+'5C1V_LafRen'!AK30+'5C1O_Impact'!AK30+'5C2_LAVCA'!AL30+'5C1H_Southwest'!AK30+'5C1G_JSClark'!AK30+'5C1Y_GEOPrep'!AK30+'5C1AI_Harmony'!AK30+'5C1AJ_Athlos'!AK30+'5C1AG_Collegiate'!AK30+'5C1M_GEOMidCity'!AK30+'5C1AK_NxtGen'!AK30+'5C1AL_RedRiver'!AK30+'5C1AM_Williams'!AK30+'5C1AN_StLandry'!AK30</f>
        <v>0</v>
      </c>
      <c r="AM30" s="234">
        <f>'5C1B_DArbonne'!AL30+'5C1A_Madison'!AL30+'5C1C_IntlHigh'!AL30+'5C3_UnvView'!AM30+'5C1F_LCCharter'!AL30+'5C1E_LFNO'!AL30+'5C1D_NOMMA'!AL30+'5C1AE_NobleMinds'!AL30+'5C1J_JCFAEast'!AL30+'5C1Q_Advantage'!AL30+'5C1AF_JCFA-Laf'!AL30+'5C1W_Willow'!AL30+'5C1Z_LincolnPrep'!AL30+'5C1R_Iberville'!AL30+'5C1N_Delta'!AL30+'5C1S_LCColPrep'!AL30+'5C1T_Northeast'!AL30+'5C1U_AcadianaRen'!AL30+'5C1I_LAKey'!AL30+'5C1V_LafRen'!AL30+'5C1O_Impact'!AL30+'5C2_LAVCA'!AM30+'5C1H_Southwest'!AL30+'5C1G_JSClark'!AL30+'5C1Y_GEOPrep'!AL30+'5C1AI_Harmony'!AL30+'5C1AJ_Athlos'!AL30+'5C1AG_Collegiate'!AL30+'5C1M_GEOMidCity'!AL30+'5C1AK_NxtGen'!AL30+'5C1AL_RedRiver'!AL30+'5C1AM_Williams'!AL30+'5C1AN_StLandry'!AL30</f>
        <v>2844391</v>
      </c>
      <c r="AN30" s="237">
        <f>'5C1B_DArbonne'!AM30+'5C1A_Madison'!AM30+'5C1C_IntlHigh'!AM30+'5C3_UnvView'!AN30+'5C1F_LCCharter'!AM30+'5C1E_LFNO'!AM30+'5C1D_NOMMA'!AM30+'5C1AE_NobleMinds'!AM30+'5C1J_JCFAEast'!AM30+'5C1Q_Advantage'!AM30+'5C1AF_JCFA-Laf'!AM30+'5C1W_Willow'!AM30+'5C1Z_LincolnPrep'!AM30+'5C1R_Iberville'!AM30+'5C1N_Delta'!AM30+'5C1S_LCColPrep'!AM30+'5C1T_Northeast'!AM30+'5C1U_AcadianaRen'!AM30+'5C1I_LAKey'!AM30+'5C1V_LafRen'!AM30+'5C1O_Impact'!AM30+'5C2_LAVCA'!AN30+'5C1H_Southwest'!AM30+'5C1G_JSClark'!AM30+'5C1Y_GEOPrep'!AM30+'5C1AI_Harmony'!AM30+'5C1AJ_Athlos'!AM30+'5C1AG_Collegiate'!AM30+'5C1M_GEOMidCity'!AM30+'5C1AK_NxtGen'!AM30+'5C1AL_RedRiver'!AM30+'5C1AM_Williams'!AM30+'5C1AN_StLandry'!AM30</f>
        <v>-477</v>
      </c>
      <c r="AO30" s="234">
        <f>'5C1B_DArbonne'!AN30+'5C1A_Madison'!AN30+'5C1C_IntlHigh'!AN30+'5C3_UnvView'!AO30+'5C1F_LCCharter'!AN30+'5C1E_LFNO'!AN30+'5C1D_NOMMA'!AN30+'5C1AE_NobleMinds'!AN30+'5C1J_JCFAEast'!AN30+'5C1Q_Advantage'!AN30+'5C1AF_JCFA-Laf'!AN30+'5C1W_Willow'!AN30+'5C1Z_LincolnPrep'!AN30+'5C1R_Iberville'!AN30+'5C1N_Delta'!AN30+'5C1S_LCColPrep'!AN30+'5C1T_Northeast'!AN30+'5C1U_AcadianaRen'!AN30+'5C1I_LAKey'!AN30+'5C1V_LafRen'!AN30+'5C1O_Impact'!AN30+'5C2_LAVCA'!AO30+'5C1H_Southwest'!AN30+'5C1G_JSClark'!AN30+'5C1Y_GEOPrep'!AN30+'5C1AI_Harmony'!AN30+'5C1AJ_Athlos'!AN30+'5C1AG_Collegiate'!AN30+'5C1M_GEOMidCity'!AN30+'5C1AK_NxtGen'!AN30+'5C1AL_RedRiver'!AN30+'5C1AM_Williams'!AN30+'5C1AN_StLandry'!AN30</f>
        <v>190564</v>
      </c>
      <c r="AP30" s="235">
        <f>'5C1B_DArbonne'!AO30+'5C1A_Madison'!AO30+'5C1C_IntlHigh'!AO30+'5C3_UnvView'!AP30+'5C1F_LCCharter'!AO30+'5C1E_LFNO'!AO30+'5C1D_NOMMA'!AO30+'5C1AE_NobleMinds'!AO30+'5C1J_JCFAEast'!AO30+'5C1Q_Advantage'!AO30+'5C1AF_JCFA-Laf'!AO30+'5C1W_Willow'!AO30+'5C1Z_LincolnPrep'!AO30+'5C1R_Iberville'!AO30+'5C1N_Delta'!AO30+'5C1S_LCColPrep'!AO30+'5C1T_Northeast'!AO30+'5C1U_AcadianaRen'!AO30+'5C1I_LAKey'!AO30+'5C1V_LafRen'!AO30+'5C1O_Impact'!AO30+'5C2_LAVCA'!AP30+'5C1H_Southwest'!AO30+'5C1G_JSClark'!AO30+'5C1Y_GEOPrep'!AO30+'5C1AI_Harmony'!AO30+'5C1AJ_Athlos'!AO30+'5C1AG_Collegiate'!AO30+'5C1M_GEOMidCity'!AO30+'5C1AK_NxtGen'!AO30+'5C1AL_RedRiver'!AO30+'5C1AM_Williams'!AO30+'5C1AN_StLandry'!AO30</f>
        <v>0</v>
      </c>
      <c r="AQ30" s="234">
        <f>'5C1B_DArbonne'!AP30+'5C1A_Madison'!AP30+'5C1C_IntlHigh'!AP30+'5C3_UnvView'!AQ30+'5C1F_LCCharter'!AP30+'5C1E_LFNO'!AP30+'5C1D_NOMMA'!AP30+'5C1AE_NobleMinds'!AP30+'5C1J_JCFAEast'!AP30+'5C1Q_Advantage'!AP30+'5C1AF_JCFA-Laf'!AP30+'5C1W_Willow'!AP30+'5C1Z_LincolnPrep'!AP30+'5C1R_Iberville'!AP30+'5C1N_Delta'!AP30+'5C1S_LCColPrep'!AP30+'5C1T_Northeast'!AP30+'5C1U_AcadianaRen'!AP30+'5C1I_LAKey'!AP30+'5C1V_LafRen'!AP30+'5C1O_Impact'!AP30+'5C2_LAVCA'!AQ30+'5C1H_Southwest'!AP30+'5C1G_JSClark'!AP30+'5C1Y_GEOPrep'!AP30+'5C1AI_Harmony'!AP30+'5C1AJ_Athlos'!AP30+'5C1AG_Collegiate'!AP30+'5C1M_GEOMidCity'!AP30+'5C1AK_NxtGen'!AP30+'5C1AL_RedRiver'!AP30+'5C1AM_Williams'!AP30+'5C1AN_StLandry'!AP30</f>
        <v>190564</v>
      </c>
      <c r="AR30" s="235">
        <f>'5C1B_DArbonne'!AQ30+'5C1A_Madison'!AQ30+'5C1C_IntlHigh'!AQ30+'5C3_UnvView'!AR30+'5C1F_LCCharter'!AQ30+'5C1E_LFNO'!AQ30+'5C1D_NOMMA'!AQ30+'5C1AE_NobleMinds'!AQ30+'5C1J_JCFAEast'!AQ30+'5C1Q_Advantage'!AQ30+'5C1AF_JCFA-Laf'!AQ30+'5C1W_Willow'!AQ30+'5C1Z_LincolnPrep'!AQ30+'5C1R_Iberville'!AQ30+'5C1N_Delta'!AQ30+'5C1S_LCColPrep'!AQ30+'5C1T_Northeast'!AQ30+'5C1U_AcadianaRen'!AQ30+'5C1I_LAKey'!AQ30+'5C1V_LafRen'!AQ30+'5C1O_Impact'!AQ30+'5C2_LAVCA'!AR30+'5C1H_Southwest'!AQ30+'5C1G_JSClark'!AQ30+'5C1Y_GEOPrep'!AQ30+'5C1AI_Harmony'!AQ30+'5C1AJ_Athlos'!AQ30+'5C1AG_Collegiate'!AQ30+'5C1M_GEOMidCity'!AQ30+'5C1AK_NxtGen'!AQ30+'5C1AL_RedRiver'!AQ30+'5C1AM_Williams'!AQ30+'5C1AN_StLandry'!AQ30</f>
        <v>0</v>
      </c>
      <c r="AS30" s="235">
        <f>'5C1B_DArbonne'!AR30+'5C1A_Madison'!AR30+'5C1C_IntlHigh'!AR30+'5C3_UnvView'!AS30+'5C1F_LCCharter'!AR30+'5C1E_LFNO'!AR30+'5C1D_NOMMA'!AR30+'5C1AE_NobleMinds'!AR30+'5C1J_JCFAEast'!AR30+'5C1Q_Advantage'!AR30+'5C1AF_JCFA-Laf'!AR30+'5C1W_Willow'!AR30+'5C1Z_LincolnPrep'!AR30+'5C1R_Iberville'!AR30+'5C1N_Delta'!AR30+'5C1S_LCColPrep'!AR30+'5C1T_Northeast'!AR30+'5C1U_AcadianaRen'!AR30+'5C1I_LAKey'!AR30+'5C1V_LafRen'!AR30+'5C1O_Impact'!AR30+'5C2_LAVCA'!AS30+'5C1H_Southwest'!AR30+'5C1G_JSClark'!AR30+'5C1Y_GEOPrep'!AR30+'5C1AI_Harmony'!AR30+'5C1AJ_Athlos'!AR30+'5C1AG_Collegiate'!AR30+'5C1M_GEOMidCity'!AR30+'5C1AK_NxtGen'!AR30+'5C1AL_RedRiver'!AR30+'5C1AM_Williams'!AR30+'5C1AN_StLandry'!AR30</f>
        <v>190564</v>
      </c>
      <c r="AT30" s="234">
        <f>'5C1B_DArbonne'!AS30+'5C1A_Madison'!AS30+'5C1C_IntlHigh'!AS30+'5C3_UnvView'!AT30+'5C1F_LCCharter'!AS30+'5C1E_LFNO'!AS30+'5C1D_NOMMA'!AS30+'5C1AE_NobleMinds'!AS30+'5C1J_JCFAEast'!AS30+'5C1Q_Advantage'!AS30+'5C1AF_JCFA-Laf'!AS30+'5C1W_Willow'!AS30+'5C1Z_LincolnPrep'!AS30+'5C1R_Iberville'!AS30+'5C1N_Delta'!AS30+'5C1S_LCColPrep'!AS30+'5C1T_Northeast'!AS30+'5C1U_AcadianaRen'!AS30+'5C1I_LAKey'!AS30+'5C1V_LafRen'!AS30+'5C1O_Impact'!AS30+'5C2_LAVCA'!AT30+'5C1H_Southwest'!AS30+'5C1G_JSClark'!AS30+'5C1Y_GEOPrep'!AS30+'5C1AI_Harmony'!AS30+'5C1AJ_Athlos'!AS30+'5C1AG_Collegiate'!AS30+'5C1M_GEOMidCity'!AS30+'5C1AK_NxtGen'!AS30+'5C1AL_RedRiver'!AS30+'5C1AM_Williams'!AS30+'5C1AN_StLandry'!AS30</f>
        <v>236440</v>
      </c>
      <c r="AU30" s="806">
        <f t="shared" si="2"/>
        <v>222904</v>
      </c>
      <c r="AV30" s="807">
        <f t="shared" si="3"/>
        <v>239136</v>
      </c>
      <c r="AW30" s="227">
        <f>'5C1B_DArbonne'!AV30+'5C1A_Madison'!AV30+'5C1C_IntlHigh'!AV30+'5C3_UnvView'!AW30+'5C1F_LCCharter'!AV30+'5C1E_LFNO'!AV30+'5C1D_NOMMA'!AV30+'5C1AE_NobleMinds'!AV30+'5C1J_JCFAEast'!AV30+'5C1Q_Advantage'!AV30+'5C1AF_JCFA-Laf'!AV30+'5C1W_Willow'!AV30+'5C1Z_LincolnPrep'!AV30+'5C1R_Iberville'!AV30+'5C1N_Delta'!AV30+'5C1S_LCColPrep'!AV30+'5C1T_Northeast'!AV30+'5C1U_AcadianaRen'!AV30+'5C1I_LAKey'!AV30+'5C1V_LafRen'!AV30+'5C1O_Impact'!AV30+'5C2_LAVCA'!AW30+'5C1H_Southwest'!AV30+'5C1G_JSClark'!AV30+'5C1Y_GEOPrep'!AV30+'5C1AI_Harmony'!AV30+'5C1AJ_Athlos'!AV30+'5C1AG_Collegiate'!AV30+'5C1M_GEOMidCity'!AV30+'5C1AK_NxtGen'!AV30+'5C1AL_RedRiver'!AV30+'5C1AM_Williams'!AV30+'5C1AN_StLandry'!AV30</f>
        <v>7111</v>
      </c>
      <c r="AX30" s="227"/>
      <c r="AY30" s="227">
        <f t="shared" si="4"/>
        <v>7111</v>
      </c>
    </row>
    <row r="31" spans="1:51" ht="16.149999999999999" customHeight="1" x14ac:dyDescent="0.2">
      <c r="A31" s="425">
        <v>25</v>
      </c>
      <c r="B31" s="238" t="s">
        <v>29</v>
      </c>
      <c r="C31" s="239">
        <f>'5C1B_DArbonne'!C31+'5C1A_Madison'!C31+'5C1C_IntlHigh'!C31+'5C3_UnvView'!C31+'5C1F_LCCharter'!C31+'5C1E_LFNO'!C31+'5C1D_NOMMA'!C31+'5C1AE_NobleMinds'!C31+'5C1J_JCFAEast'!C31+'5C1Q_Advantage'!C31+'5C1AF_JCFA-Laf'!C31+'5C1W_Willow'!C31+'5C1Z_LincolnPrep'!C31+'5C1R_Iberville'!C31+'5C1N_Delta'!C31+'5C1S_LCColPrep'!C31+'5C1T_Northeast'!C31+'5C1U_AcadianaRen'!C31+'5C1I_LAKey'!C31+'5C1V_LafRen'!C31+'5C1O_Impact'!C31+'5C2_LAVCA'!C31+'5C1H_Southwest'!C31+'5C1G_JSClark'!C31+'5C1Y_GEOPrep'!C31+'5C1AI_Harmony'!C31+'5C1AJ_Athlos'!C31+'5C1AG_Collegiate'!C31+'5C1M_GEOMidCity'!C31+'5C1AK_NxtGen'!C31+'5C1AL_RedRiver'!C31+'5C1AM_Williams'!C31+'5C1AN_StLandry'!C31</f>
        <v>24</v>
      </c>
      <c r="D31" s="240">
        <f>'9_Per Pupil Summary'!H30</f>
        <v>4530.7774428591183</v>
      </c>
      <c r="E31" s="241">
        <f>'5C1B_DArbonne'!E31+'5C1A_Madison'!E31+'5C1C_IntlHigh'!E31+'5C3_UnvView'!E31+'5C1F_LCCharter'!E31+'5C1E_LFNO'!E31+'5C1D_NOMMA'!E31+'5C1AE_NobleMinds'!E31+'5C1J_JCFAEast'!E31+'5C1Q_Advantage'!E31+'5C1AF_JCFA-Laf'!E31+'5C1W_Willow'!E31+'5C1Z_LincolnPrep'!E31+'5C1R_Iberville'!E31+'5C1N_Delta'!E31+'5C1S_LCColPrep'!E31+'5C1T_Northeast'!E31+'5C1U_AcadianaRen'!E31+'5C1I_LAKey'!E31+'5C1V_LafRen'!E31+'5C1O_Impact'!E31+'5C2_LAVCA'!E31+'5C1H_Southwest'!E31+'5C1G_JSClark'!E31+'5C1Y_GEOPrep'!E31+'5C1AI_Harmony'!E31+'5C1AJ_Athlos'!E31+'5C1AG_Collegiate'!E31+'5C1M_GEOMidCity'!E31+'5C1AK_NxtGen'!E31+'5C1AL_RedRiver'!E31+'5C1AM_Williams'!E31+'5C1AN_StLandry'!E31</f>
        <v>97864.792765756953</v>
      </c>
      <c r="F31" s="242">
        <f>'5C1B_DArbonne'!F31+'5C1A_Madison'!F31+'5C1C_IntlHigh'!F31+'5C3_UnvView'!F31+'5C1F_LCCharter'!F31+'5C1E_LFNO'!F31+'5C1D_NOMMA'!F31+'5C1AE_NobleMinds'!F31+'5C1J_JCFAEast'!F31+'5C1Q_Advantage'!F31+'5C1AF_JCFA-Laf'!F31+'5C1W_Willow'!F31+'5C1Z_LincolnPrep'!F31+'5C1R_Iberville'!F31+'5C1N_Delta'!F31+'5C1S_LCColPrep'!F31+'5C1T_Northeast'!F31+'5C1U_AcadianaRen'!F31+'5C1I_LAKey'!F31+'5C1V_LafRen'!F31+'5C1O_Impact'!F31+'5C2_LAVCA'!F31+'5C1H_Southwest'!F31+'5C1G_JSClark'!F31+'5C1Y_GEOPrep'!F31+'5C1AI_Harmony'!F31+'5C1AJ_Athlos'!F31+'5C1AG_Collegiate'!F31+'5C1M_GEOMidCity'!F31+'5C1AK_NxtGen'!F31+'5C1AL_RedRiver'!F31+'5C1AM_Williams'!F31+'5C1AN_StLandry'!F31</f>
        <v>17</v>
      </c>
      <c r="G31" s="240">
        <f>'9_Per Pupil Summary'!I30</f>
        <v>603.98162651282678</v>
      </c>
      <c r="H31" s="241">
        <f>'5C1B_DArbonne'!H31+'5C1A_Madison'!H31+'5C1C_IntlHigh'!H31+'5C3_UnvView'!H31+'5C1F_LCCharter'!H31+'5C1E_LFNO'!H31+'5C1D_NOMMA'!H31+'5C1AE_NobleMinds'!H31+'5C1J_JCFAEast'!H31+'5C1Q_Advantage'!H31+'5C1AF_JCFA-Laf'!H31+'5C1W_Willow'!H31+'5C1Z_LincolnPrep'!H31+'5C1R_Iberville'!H31+'5C1N_Delta'!H31+'5C1S_LCColPrep'!H31+'5C1T_Northeast'!H31+'5C1U_AcadianaRen'!H31+'5C1I_LAKey'!H31+'5C1V_LafRen'!H31+'5C1O_Impact'!H31+'5C2_LAVCA'!H31+'5C1H_Southwest'!H31+'5C1G_JSClark'!H31+'5C1Y_GEOPrep'!H31+'5C1AI_Harmony'!H31+'5C1AJ_Athlos'!H31+'5C1AG_Collegiate'!H31+'5C1M_GEOMidCity'!H31+'5C1AK_NxtGen'!H31+'5C1AL_RedRiver'!H31+'5C1AM_Williams'!H31+'5C1AN_StLandry'!H31</f>
        <v>9240.9188856462497</v>
      </c>
      <c r="I31" s="242">
        <f>'5C1B_DArbonne'!I31+'5C1A_Madison'!I31+'5C1C_IntlHigh'!I31+'5C3_UnvView'!I31+'5C1F_LCCharter'!I31+'5C1E_LFNO'!I31+'5C1D_NOMMA'!I31+'5C1AE_NobleMinds'!I31+'5C1J_JCFAEast'!I31+'5C1Q_Advantage'!I31+'5C1AF_JCFA-Laf'!I31+'5C1W_Willow'!I31+'5C1Z_LincolnPrep'!I31+'5C1R_Iberville'!I31+'5C1N_Delta'!I31+'5C1S_LCColPrep'!I31+'5C1T_Northeast'!I31+'5C1U_AcadianaRen'!I31+'5C1I_LAKey'!I31+'5C1V_LafRen'!I31+'5C1O_Impact'!I31+'5C2_LAVCA'!I31+'5C1H_Southwest'!I31+'5C1G_JSClark'!I31+'5C1Y_GEOPrep'!I31+'5C1AI_Harmony'!I31+'5C1AJ_Athlos'!I31+'5C1AG_Collegiate'!I31+'5C1M_GEOMidCity'!I31+'5C1AK_NxtGen'!I31+'5C1AL_RedRiver'!I31+'5C1AM_Williams'!I31+'5C1AN_StLandry'!I31</f>
        <v>12</v>
      </c>
      <c r="J31" s="240">
        <f>'9_Per Pupil Summary'!J30</f>
        <v>164.72226177622545</v>
      </c>
      <c r="K31" s="241">
        <f>'5C1B_DArbonne'!K31+'5C1A_Madison'!K31+'5C1C_IntlHigh'!K31+'5C3_UnvView'!K31+'5C1F_LCCharter'!K31+'5C1E_LFNO'!K31+'5C1D_NOMMA'!K31+'5C1AE_NobleMinds'!K31+'5C1J_JCFAEast'!K31+'5C1Q_Advantage'!K31+'5C1AF_JCFA-Laf'!K31+'5C1W_Willow'!K31+'5C1Z_LincolnPrep'!K31+'5C1R_Iberville'!K31+'5C1N_Delta'!K31+'5C1S_LCColPrep'!K31+'5C1T_Northeast'!K31+'5C1U_AcadianaRen'!K31+'5C1I_LAKey'!K31+'5C1V_LafRen'!K31+'5C1O_Impact'!K31+'5C2_LAVCA'!K31+'5C1H_Southwest'!K31+'5C1G_JSClark'!K31+'5C1Y_GEOPrep'!K31+'5C1AI_Harmony'!K31+'5C1AJ_Athlos'!K31+'5C1AG_Collegiate'!K31+'5C1M_GEOMidCity'!K31+'5C1AK_NxtGen'!K31+'5C1AL_RedRiver'!K31+'5C1AM_Williams'!K31+'5C1AN_StLandry'!K31</f>
        <v>1779.0004271832352</v>
      </c>
      <c r="L31" s="242">
        <f>'5C1B_DArbonne'!L31+'5C1A_Madison'!L31+'5C1C_IntlHigh'!L31+'5C3_UnvView'!L31+'5C1F_LCCharter'!L31+'5C1E_LFNO'!L31+'5C1D_NOMMA'!L31+'5C1AE_NobleMinds'!L31+'5C1J_JCFAEast'!L31+'5C1Q_Advantage'!L31+'5C1AF_JCFA-Laf'!L31+'5C1W_Willow'!L31+'5C1Z_LincolnPrep'!L31+'5C1R_Iberville'!L31+'5C1N_Delta'!L31+'5C1S_LCColPrep'!L31+'5C1T_Northeast'!L31+'5C1U_AcadianaRen'!L31+'5C1I_LAKey'!L31+'5C1V_LafRen'!L31+'5C1O_Impact'!L31+'5C2_LAVCA'!L31+'5C1H_Southwest'!L31+'5C1G_JSClark'!L31+'5C1Y_GEOPrep'!L31+'5C1AI_Harmony'!L31+'5C1AJ_Athlos'!L31+'5C1AG_Collegiate'!L31+'5C1M_GEOMidCity'!L31+'5C1AK_NxtGen'!L31+'5C1AL_RedRiver'!L31+'5C1AM_Williams'!L31+'5C1AN_StLandry'!L31</f>
        <v>3</v>
      </c>
      <c r="M31" s="240">
        <f>'9_Per Pupil Summary'!K30</f>
        <v>4118.0565444056365</v>
      </c>
      <c r="N31" s="241">
        <f>'5C1B_DArbonne'!N31+'5C1A_Madison'!N31+'5C1C_IntlHigh'!N31+'5C3_UnvView'!N31+'5C1F_LCCharter'!N31+'5C1E_LFNO'!N31+'5C1D_NOMMA'!N31+'5C1AE_NobleMinds'!N31+'5C1J_JCFAEast'!N31+'5C1Q_Advantage'!N31+'5C1AF_JCFA-Laf'!N31+'5C1W_Willow'!N31+'5C1Z_LincolnPrep'!N31+'5C1R_Iberville'!N31+'5C1N_Delta'!N31+'5C1S_LCColPrep'!N31+'5C1T_Northeast'!N31+'5C1U_AcadianaRen'!N31+'5C1I_LAKey'!N31+'5C1V_LafRen'!N31+'5C1O_Impact'!N31+'5C2_LAVCA'!N31+'5C1H_Southwest'!N31+'5C1G_JSClark'!N31+'5C1Y_GEOPrep'!N31+'5C1AI_Harmony'!N31+'5C1AJ_Athlos'!N31+'5C1AG_Collegiate'!N31+'5C1M_GEOMidCity'!N31+'5C1AK_NxtGen'!N31+'5C1AL_RedRiver'!N31+'5C1AM_Williams'!N31+'5C1AN_StLandry'!N31</f>
        <v>11118.752669895219</v>
      </c>
      <c r="O31" s="242">
        <f>'5C1B_DArbonne'!O31+'5C1A_Madison'!O31+'5C1C_IntlHigh'!O31+'5C3_UnvView'!O31+'5C1F_LCCharter'!O31+'5C1E_LFNO'!O31+'5C1D_NOMMA'!O31+'5C1AE_NobleMinds'!O31+'5C1J_JCFAEast'!O31+'5C1Q_Advantage'!O31+'5C1AF_JCFA-Laf'!O31+'5C1W_Willow'!O31+'5C1Z_LincolnPrep'!O31+'5C1R_Iberville'!O31+'5C1N_Delta'!O31+'5C1S_LCColPrep'!O31+'5C1T_Northeast'!O31+'5C1U_AcadianaRen'!O31+'5C1I_LAKey'!O31+'5C1V_LafRen'!O31+'5C1O_Impact'!O31+'5C2_LAVCA'!O31+'5C1H_Southwest'!O31+'5C1G_JSClark'!O31+'5C1Y_GEOPrep'!O31+'5C1AI_Harmony'!O31+'5C1AJ_Athlos'!O31+'5C1AG_Collegiate'!O31+'5C1M_GEOMidCity'!O31+'5C1AK_NxtGen'!O31+'5C1AL_RedRiver'!O31+'5C1AM_Williams'!O31+'5C1AN_StLandry'!O31</f>
        <v>1</v>
      </c>
      <c r="P31" s="240">
        <f>'9_Per Pupil Summary'!L30</f>
        <v>1647.2226177622545</v>
      </c>
      <c r="Q31" s="241">
        <f>'5C1B_DArbonne'!Q31+'5C1A_Madison'!Q31+'5C1C_IntlHigh'!Q31+'5C3_UnvView'!Q31+'5C1F_LCCharter'!Q31+'5C1E_LFNO'!Q31+'5C1D_NOMMA'!Q31+'5C1AE_NobleMinds'!Q31+'5C1J_JCFAEast'!Q31+'5C1Q_Advantage'!Q31+'5C1AF_JCFA-Laf'!Q31+'5C1W_Willow'!Q31+'5C1Z_LincolnPrep'!Q31+'5C1R_Iberville'!Q31+'5C1N_Delta'!Q31+'5C1S_LCColPrep'!Q31+'5C1T_Northeast'!Q31+'5C1U_AcadianaRen'!Q31+'5C1I_LAKey'!Q31+'5C1V_LafRen'!Q31+'5C1O_Impact'!Q31+'5C2_LAVCA'!Q31+'5C1H_Southwest'!Q31+'5C1G_JSClark'!Q31+'5C1Y_GEOPrep'!Q31+'5C1AI_Harmony'!Q31+'5C1AJ_Athlos'!Q31+'5C1AG_Collegiate'!Q31+'5C1M_GEOMidCity'!Q31+'5C1AK_NxtGen'!Q31+'5C1AL_RedRiver'!Q31+'5C1AM_Williams'!Q31+'5C1AN_StLandry'!Q31</f>
        <v>1482.500355986029</v>
      </c>
      <c r="R31" s="243">
        <f>'5C1B_DArbonne'!R31+'5C1A_Madison'!R31+'5C1C_IntlHigh'!R31+'5C3_UnvView'!R31+'5C1F_LCCharter'!R31+'5C1E_LFNO'!R31+'5C1D_NOMMA'!R31+'5C1AE_NobleMinds'!R31+'5C1J_JCFAEast'!R31+'5C1Q_Advantage'!R31+'5C1AF_JCFA-Laf'!R31+'5C1W_Willow'!R31+'5C1Z_LincolnPrep'!R31+'5C1R_Iberville'!R31+'5C1N_Delta'!R31+'5C1S_LCColPrep'!R31+'5C1T_Northeast'!R31+'5C1U_AcadianaRen'!R31+'5C1I_LAKey'!R31+'5C1V_LafRen'!R31+'5C1O_Impact'!R31+'5C2_LAVCA'!R31+'5C1H_Southwest'!R31+'5C1G_JSClark'!R31+'5C1Y_GEOPrep'!R31+'5C1AI_Harmony'!R31+'5C1AJ_Athlos'!R31+'5C1AG_Collegiate'!R31+'5C1M_GEOMidCity'!R31+'5C1AK_NxtGen'!R31+'5C1AL_RedRiver'!R31+'5C1AM_Williams'!R31+'5C1AN_StLandry'!R31</f>
        <v>284089</v>
      </c>
      <c r="S31" s="1005">
        <f>'5C3_UnvView'!S31+'5C2_LAVCA'!S31</f>
        <v>13499</v>
      </c>
      <c r="T31" s="240">
        <f>'5C1B_DArbonne'!S31+'5C1A_Madison'!S31+'5C1C_IntlHigh'!S31+'5C3_UnvView'!T31+'5C1F_LCCharter'!S31+'5C1E_LFNO'!S31+'5C1D_NOMMA'!S31+'5C1AE_NobleMinds'!S31+'5C1J_JCFAEast'!S31+'5C1Q_Advantage'!S31+'5C1AF_JCFA-Laf'!S31+'5C1W_Willow'!S31+'5C1Z_LincolnPrep'!S31+'5C1R_Iberville'!S31+'5C1N_Delta'!S31+'5C1S_LCColPrep'!S31+'5C1T_Northeast'!S31+'5C1U_AcadianaRen'!S31+'5C1I_LAKey'!S31+'5C1V_LafRen'!S31+'5C1O_Impact'!S31+'5C2_LAVCA'!T31+'5C1H_Southwest'!S31+'5C1G_JSClark'!S31+'5C1Y_GEOPrep'!S31+'5C1AI_Harmony'!S31+'5C1AJ_Athlos'!S31+'5C1AG_Collegiate'!S31+'5C1M_GEOMidCity'!S31+'5C1AK_NxtGen'!S31+'5C1AL_RedRiver'!S31+'5C1AM_Williams'!S31+'5C1AN_StLandry'!S31</f>
        <v>0</v>
      </c>
      <c r="U31" s="240">
        <f>'5C1B_DArbonne'!T31+'5C1A_Madison'!T31+'5C1C_IntlHigh'!T31+'5C3_UnvView'!U31+'5C1F_LCCharter'!T31+'5C1E_LFNO'!T31+'5C1D_NOMMA'!T31+'5C1AE_NobleMinds'!T31+'5C1J_JCFAEast'!T31+'5C1Q_Advantage'!T31+'5C1AF_JCFA-Laf'!T31+'5C1W_Willow'!T31+'5C1Z_LincolnPrep'!T31+'5C1R_Iberville'!T31+'5C1N_Delta'!T31+'5C1S_LCColPrep'!T31+'5C1T_Northeast'!T31+'5C1U_AcadianaRen'!T31+'5C1I_LAKey'!T31+'5C1V_LafRen'!T31+'5C1O_Impact'!T31+'5C2_LAVCA'!U31+'5C1H_Southwest'!T31+'5C1G_JSClark'!T31+'5C1Y_GEOPrep'!T31+'5C1AI_Harmony'!T31+'5C1AJ_Athlos'!T31+'5C1AG_Collegiate'!T31+'5C1M_GEOMidCity'!T31+'5C1AK_NxtGen'!T31+'5C1AL_RedRiver'!T31+'5C1AM_Williams'!T31+'5C1AN_StLandry'!T31</f>
        <v>0</v>
      </c>
      <c r="V31" s="244">
        <f>'5C1B_DArbonne'!U31+'5C1A_Madison'!U31+'5C1C_IntlHigh'!U31+'5C3_UnvView'!V31+'5C1F_LCCharter'!U31+'5C1E_LFNO'!U31+'5C1D_NOMMA'!U31+'5C1AE_NobleMinds'!U31+'5C1J_JCFAEast'!U31+'5C1Q_Advantage'!U31+'5C1AF_JCFA-Laf'!U31+'5C1W_Willow'!U31+'5C1Z_LincolnPrep'!U31+'5C1R_Iberville'!U31+'5C1N_Delta'!U31+'5C1S_LCColPrep'!U31+'5C1T_Northeast'!U31+'5C1U_AcadianaRen'!U31+'5C1I_LAKey'!U31+'5C1V_LafRen'!U31+'5C1O_Impact'!U31+'5C2_LAVCA'!V31+'5C1H_Southwest'!U31+'5C1G_JSClark'!U31+'5C1Y_GEOPrep'!U31+'5C1AI_Harmony'!U31+'5C1AJ_Athlos'!U31+'5C1AG_Collegiate'!U31+'5C1M_GEOMidCity'!U31+'5C1AK_NxtGen'!U31+'5C1AL_RedRiver'!U31+'5C1AM_Williams'!U31+'5C1AN_StLandry'!U31</f>
        <v>0</v>
      </c>
      <c r="W31" s="243">
        <f>'5C1B_DArbonne'!V31+'5C1A_Madison'!V31+'5C1C_IntlHigh'!V31+'5C3_UnvView'!W31+'5C1F_LCCharter'!V31+'5C1E_LFNO'!V31+'5C1D_NOMMA'!V31+'5C1AE_NobleMinds'!V31+'5C1J_JCFAEast'!V31+'5C1Q_Advantage'!V31+'5C1AF_JCFA-Laf'!V31+'5C1W_Willow'!V31+'5C1Z_LincolnPrep'!V31+'5C1R_Iberville'!V31+'5C1N_Delta'!V31+'5C1S_LCColPrep'!V31+'5C1T_Northeast'!V31+'5C1U_AcadianaRen'!V31+'5C1I_LAKey'!V31+'5C1V_LafRen'!V31+'5C1O_Impact'!V31+'5C2_LAVCA'!W31+'5C1H_Southwest'!V31+'5C1G_JSClark'!V31+'5C1Y_GEOPrep'!V31+'5C1AI_Harmony'!V31+'5C1AJ_Athlos'!V31+'5C1AG_Collegiate'!V31+'5C1M_GEOMidCity'!V31+'5C1AK_NxtGen'!V31+'5C1AL_RedRiver'!V31+'5C1AM_Williams'!V31+'5C1AN_StLandry'!V31</f>
        <v>121486</v>
      </c>
      <c r="X31" s="241">
        <f>'5C1B_DArbonne'!W31+'5C1A_Madison'!W31+'5C1C_IntlHigh'!W31+'5C3_UnvView'!X31+'5C1F_LCCharter'!W31+'5C1E_LFNO'!W31+'5C1D_NOMMA'!W31+'5C1AE_NobleMinds'!W31+'5C1J_JCFAEast'!W31+'5C1Q_Advantage'!W31+'5C1AF_JCFA-Laf'!W31+'5C1W_Willow'!W31+'5C1Z_LincolnPrep'!W31+'5C1R_Iberville'!W31+'5C1N_Delta'!W31+'5C1S_LCColPrep'!W31+'5C1T_Northeast'!W31+'5C1U_AcadianaRen'!W31+'5C1I_LAKey'!W31+'5C1V_LafRen'!W31+'5C1O_Impact'!W31+'5C2_LAVCA'!X31+'5C1H_Southwest'!W31+'5C1G_JSClark'!W31+'5C1Y_GEOPrep'!W31+'5C1AI_Harmony'!W31+'5C1AJ_Athlos'!W31+'5C1AG_Collegiate'!W31+'5C1M_GEOMidCity'!W31+'5C1AK_NxtGen'!W31+'5C1AL_RedRiver'!W31+'5C1AM_Williams'!W31+'5C1AN_StLandry'!W31</f>
        <v>-304</v>
      </c>
      <c r="Y31" s="243">
        <f>'5C1B_DArbonne'!X31+'5C1A_Madison'!X31+'5C1C_IntlHigh'!X31+'5C3_UnvView'!Y31+'5C1F_LCCharter'!X31+'5C1E_LFNO'!X31+'5C1D_NOMMA'!X31+'5C1AE_NobleMinds'!X31+'5C1J_JCFAEast'!X31+'5C1Q_Advantage'!X31+'5C1AF_JCFA-Laf'!X31+'5C1W_Willow'!X31+'5C1Z_LincolnPrep'!X31+'5C1R_Iberville'!X31+'5C1N_Delta'!X31+'5C1S_LCColPrep'!X31+'5C1T_Northeast'!X31+'5C1U_AcadianaRen'!X31+'5C1I_LAKey'!X31+'5C1V_LafRen'!X31+'5C1O_Impact'!X31+'5C2_LAVCA'!Y31+'5C1H_Southwest'!X31+'5C1G_JSClark'!X31+'5C1Y_GEOPrep'!X31+'5C1AI_Harmony'!X31+'5C1AJ_Athlos'!X31+'5C1AG_Collegiate'!X31+'5C1M_GEOMidCity'!X31+'5C1AK_NxtGen'!X31+'5C1AL_RedRiver'!X31+'5C1AM_Williams'!X31+'5C1AN_StLandry'!X31</f>
        <v>121182</v>
      </c>
      <c r="Z31" s="240">
        <f>'5C1B_DArbonne'!Y31+'5C1A_Madison'!Y31+'5C1C_IntlHigh'!Y31+'5C3_UnvView'!Z31+'5C1F_LCCharter'!Y31+'5C1E_LFNO'!Y31+'5C1D_NOMMA'!Y31+'5C1AE_NobleMinds'!Y31+'5C1J_JCFAEast'!Y31+'5C1Q_Advantage'!Y31+'5C1AF_JCFA-Laf'!Y31+'5C1W_Willow'!Y31+'5C1Z_LincolnPrep'!Y31+'5C1R_Iberville'!Y31+'5C1N_Delta'!Y31+'5C1S_LCColPrep'!Y31+'5C1T_Northeast'!Y31+'5C1U_AcadianaRen'!Y31+'5C1I_LAKey'!Y31+'5C1V_LafRen'!Y31+'5C1O_Impact'!Y31+'5C2_LAVCA'!Z31+'5C1H_Southwest'!Y31+'5C1G_JSClark'!Y31+'5C1Y_GEOPrep'!Y31+'5C1AI_Harmony'!Y31+'5C1AJ_Athlos'!Y31+'5C1AG_Collegiate'!Y31+'5C1M_GEOMidCity'!Y31+'5C1AK_NxtGen'!Y31+'5C1AL_RedRiver'!Y31+'5C1AM_Williams'!Y31+'5C1AN_StLandry'!Y31</f>
        <v>0</v>
      </c>
      <c r="AA31" s="243">
        <f>'5C1B_DArbonne'!Z31+'5C1A_Madison'!Z31+'5C1C_IntlHigh'!Z31+'5C3_UnvView'!AA31+'5C1F_LCCharter'!Z31+'5C1E_LFNO'!Z31+'5C1D_NOMMA'!Z31+'5C1AE_NobleMinds'!Z31+'5C1J_JCFAEast'!Z31+'5C1Q_Advantage'!Z31+'5C1AF_JCFA-Laf'!Z31+'5C1W_Willow'!Z31+'5C1Z_LincolnPrep'!Z31+'5C1R_Iberville'!Z31+'5C1N_Delta'!Z31+'5C1S_LCColPrep'!Z31+'5C1T_Northeast'!Z31+'5C1U_AcadianaRen'!Z31+'5C1I_LAKey'!Z31+'5C1V_LafRen'!Z31+'5C1O_Impact'!Z31+'5C2_LAVCA'!AA31+'5C1H_Southwest'!Z31+'5C1G_JSClark'!Z31+'5C1Y_GEOPrep'!Z31+'5C1AI_Harmony'!Z31+'5C1AJ_Athlos'!Z31+'5C1AG_Collegiate'!Z31+'5C1M_GEOMidCity'!Z31+'5C1AK_NxtGen'!Z31+'5C1AL_RedRiver'!Z31+'5C1AM_Williams'!Z31+'5C1AN_StLandry'!Z31</f>
        <v>121182</v>
      </c>
      <c r="AB31" s="246">
        <f>'5C1B_DArbonne'!AA31+'5C1A_Madison'!AA31+'5C1C_IntlHigh'!AA31+'5C3_UnvView'!AB31+'5C1F_LCCharter'!AA31+'5C1E_LFNO'!AA31+'5C1D_NOMMA'!AA31+'5C1AE_NobleMinds'!AA31+'5C1J_JCFAEast'!AA31+'5C1Q_Advantage'!AA31+'5C1AF_JCFA-Laf'!AA31+'5C1W_Willow'!AA31+'5C1Z_LincolnPrep'!AA31+'5C1R_Iberville'!AA31+'5C1N_Delta'!AA31+'5C1S_LCColPrep'!AA31+'5C1T_Northeast'!AA31+'5C1U_AcadianaRen'!AA31+'5C1I_LAKey'!AA31+'5C1V_LafRen'!AA31+'5C1O_Impact'!AA31+'5C2_LAVCA'!AB31+'5C1H_Southwest'!AA31+'5C1G_JSClark'!AA31+'5C1Y_GEOPrep'!AA31+'5C1AI_Harmony'!AA31+'5C1AJ_Athlos'!AA31+'5C1AG_Collegiate'!AA31+'5C1M_GEOMidCity'!AA31+'5C1AK_NxtGen'!AA31+'5C1AL_RedRiver'!AA31+'5C1AM_Williams'!AA31+'5C1AN_StLandry'!AA31</f>
        <v>0</v>
      </c>
      <c r="AC31" s="240">
        <f>'5C1B_DArbonne'!AB31+'5C1A_Madison'!AB31+'5C1C_IntlHigh'!AB31+'5C3_UnvView'!AC31+'5C1F_LCCharter'!AB31+'5C1E_LFNO'!AB31+'5C1D_NOMMA'!AB31+'5C1AE_NobleMinds'!AB31+'5C1J_JCFAEast'!AB31+'5C1Q_Advantage'!AB31+'5C1AF_JCFA-Laf'!AB31+'5C1W_Willow'!AB31+'5C1Z_LincolnPrep'!AB31+'5C1R_Iberville'!AB31+'5C1N_Delta'!AB31+'5C1S_LCColPrep'!AB31+'5C1T_Northeast'!AB31+'5C1U_AcadianaRen'!AB31+'5C1I_LAKey'!AB31+'5C1V_LafRen'!AB31+'5C1O_Impact'!AB31+'5C2_LAVCA'!AC31+'5C1H_Southwest'!AB31+'5C1G_JSClark'!AB31+'5C1Y_GEOPrep'!AB31+'5C1AI_Harmony'!AB31+'5C1AJ_Athlos'!AB31+'5C1AG_Collegiate'!AB31+'5C1M_GEOMidCity'!AB31+'5C1AK_NxtGen'!AB31+'5C1AL_RedRiver'!AB31+'5C1AM_Williams'!AB31+'5C1AN_StLandry'!AB31</f>
        <v>121182</v>
      </c>
      <c r="AD31" s="247">
        <f>'5C1B_DArbonne'!AC31+'5C1A_Madison'!AC31+'5C1C_IntlHigh'!AC31+'5C3_UnvView'!AD31+'5C1F_LCCharter'!AC31+'5C1E_LFNO'!AC31+'5C1D_NOMMA'!AC31+'5C1AE_NobleMinds'!AC31+'5C1J_JCFAEast'!AC31+'5C1Q_Advantage'!AC31+'5C1AF_JCFA-Laf'!AC31+'5C1W_Willow'!AC31+'5C1Z_LincolnPrep'!AC31+'5C1R_Iberville'!AC31+'5C1N_Delta'!AC31+'5C1S_LCColPrep'!AC31+'5C1T_Northeast'!AC31+'5C1U_AcadianaRen'!AC31+'5C1I_LAKey'!AC31+'5C1V_LafRen'!AC31+'5C1O_Impact'!AC31+'5C2_LAVCA'!AD31+'5C1H_Southwest'!AC31+'5C1G_JSClark'!AC31+'5C1Y_GEOPrep'!AC31+'5C1AI_Harmony'!AC31+'5C1AJ_Athlos'!AC31+'5C1AG_Collegiate'!AC31+'5C1M_GEOMidCity'!AC31+'5C1AK_NxtGen'!AC31+'5C1AL_RedRiver'!AC31+'5C1AM_Williams'!AC31+'5C1AN_StLandry'!AC31</f>
        <v>10098</v>
      </c>
      <c r="AE31" s="247">
        <f>'5C1B_DArbonne'!AD31+'5C1A_Madison'!AD31+'5C1C_IntlHigh'!AD31+'5C3_UnvView'!AE31+'5C1F_LCCharter'!AD31+'5C1E_LFNO'!AD31+'5C1D_NOMMA'!AD31+'5C1AE_NobleMinds'!AD31+'5C1J_JCFAEast'!AD31+'5C1Q_Advantage'!AD31+'5C1AF_JCFA-Laf'!AD31+'5C1W_Willow'!AD31+'5C1Z_LincolnPrep'!AD31+'5C1R_Iberville'!AD31+'5C1N_Delta'!AD31+'5C1S_LCColPrep'!AD31+'5C1T_Northeast'!AD31+'5C1U_AcadianaRen'!AD31+'5C1I_LAKey'!AD31+'5C1V_LafRen'!AD31+'5C1O_Impact'!AD31+'5C2_LAVCA'!AE31+'5C1H_Southwest'!AD31+'5C1G_JSClark'!AD31+'5C1Y_GEOPrep'!AD31+'5C1AI_Harmony'!AD31+'5C1AJ_Athlos'!AD31+'5C1AG_Collegiate'!AD31+'5C1M_GEOMidCity'!AD31+'5C1AK_NxtGen'!AD31+'5C1AL_RedRiver'!AD31+'5C1AM_Williams'!AD31+'5C1AN_StLandry'!AD31</f>
        <v>121182</v>
      </c>
      <c r="AF31" s="248">
        <f>'9_Per Pupil Summary'!N30</f>
        <v>5184</v>
      </c>
      <c r="AG31" s="249">
        <f>'5C1B_DArbonne'!AF31+'5C1A_Madison'!AF31+'5C1C_IntlHigh'!AF31+'5C3_UnvView'!AG31+'5C1F_LCCharter'!AF31+'5C1E_LFNO'!AF31+'5C1D_NOMMA'!AF31+'5C1AE_NobleMinds'!AF31+'5C1J_JCFAEast'!AF31+'5C1Q_Advantage'!AF31+'5C1AF_JCFA-Laf'!AF31+'5C1W_Willow'!AF31+'5C1Z_LincolnPrep'!AF31+'5C1R_Iberville'!AF31+'5C1N_Delta'!AF31+'5C1S_LCColPrep'!AF31+'5C1T_Northeast'!AF31+'5C1U_AcadianaRen'!AF31+'5C1I_LAKey'!AF31+'5C1V_LafRen'!AF31+'5C1O_Impact'!AF31+'5C2_LAVCA'!AG31+'5C1H_Southwest'!AF31+'5C1G_JSClark'!AF31+'5C1Y_GEOPrep'!AF31+'5C1AI_Harmony'!AF31+'5C1AJ_Athlos'!AF31+'5C1AG_Collegiate'!AF31+'5C1M_GEOMidCity'!AF31+'5C1AK_NxtGen'!AF31+'5C1AL_RedRiver'!AF31+'5C1AM_Williams'!AF31+'5C1AN_StLandry'!AF31</f>
        <v>111974</v>
      </c>
      <c r="AH31" s="239">
        <f>'5C1B_DArbonne'!AG31+'5C1A_Madison'!AG31+'5C1C_IntlHigh'!AG31+'5C3_UnvView'!AH31+'5C1F_LCCharter'!AG31+'5C1E_LFNO'!AG31+'5C1D_NOMMA'!AG31+'5C1AE_NobleMinds'!AG31+'5C1J_JCFAEast'!AG31+'5C1Q_Advantage'!AG31+'5C1AF_JCFA-Laf'!AG31+'5C1W_Willow'!AG31+'5C1Z_LincolnPrep'!AG31+'5C1R_Iberville'!AG31+'5C1N_Delta'!AG31+'5C1S_LCColPrep'!AG31+'5C1T_Northeast'!AG31+'5C1U_AcadianaRen'!AG31+'5C1I_LAKey'!AG31+'5C1V_LafRen'!AG31+'5C1O_Impact'!AG31+'5C2_LAVCA'!AH31+'5C1H_Southwest'!AG31+'5C1G_JSClark'!AG31+'5C1Y_GEOPrep'!AG31+'5C1AI_Harmony'!AG31+'5C1AJ_Athlos'!AG31+'5C1AG_Collegiate'!AG31+'5C1M_GEOMidCity'!AG31+'5C1AK_NxtGen'!AG31+'5C1AL_RedRiver'!AG31+'5C1AM_Williams'!AG31+'5C1AN_StLandry'!AG31</f>
        <v>0</v>
      </c>
      <c r="AI31" s="248">
        <f>'5C1B_DArbonne'!AH31+'5C1A_Madison'!AH31+'5C1C_IntlHigh'!AH31+'5C3_UnvView'!AI31+'5C1F_LCCharter'!AH31+'5C1E_LFNO'!AH31+'5C1D_NOMMA'!AH31+'5C1AE_NobleMinds'!AH31+'5C1J_JCFAEast'!AH31+'5C1Q_Advantage'!AH31+'5C1AF_JCFA-Laf'!AH31+'5C1W_Willow'!AH31+'5C1Z_LincolnPrep'!AH31+'5C1R_Iberville'!AH31+'5C1N_Delta'!AH31+'5C1S_LCColPrep'!AH31+'5C1T_Northeast'!AH31+'5C1U_AcadianaRen'!AH31+'5C1I_LAKey'!AH31+'5C1V_LafRen'!AH31+'5C1O_Impact'!AH31+'5C2_LAVCA'!AI31+'5C1H_Southwest'!AH31+'5C1G_JSClark'!AH31+'5C1Y_GEOPrep'!AH31+'5C1AI_Harmony'!AH31+'5C1AJ_Athlos'!AH31+'5C1AG_Collegiate'!AH31+'5C1M_GEOMidCity'!AH31+'5C1AK_NxtGen'!AH31+'5C1AL_RedRiver'!AH31+'5C1AM_Williams'!AH31+'5C1AN_StLandry'!AH31</f>
        <v>0</v>
      </c>
      <c r="AJ31" s="239">
        <f>'5C1B_DArbonne'!AI31+'5C1A_Madison'!AI31+'5C1C_IntlHigh'!AI31+'5C3_UnvView'!AJ31+'5C1F_LCCharter'!AI31+'5C1E_LFNO'!AI31+'5C1D_NOMMA'!AI31+'5C1AE_NobleMinds'!AI31+'5C1J_JCFAEast'!AI31+'5C1Q_Advantage'!AI31+'5C1AF_JCFA-Laf'!AI31+'5C1W_Willow'!AI31+'5C1Z_LincolnPrep'!AI31+'5C1R_Iberville'!AI31+'5C1N_Delta'!AI31+'5C1S_LCColPrep'!AI31+'5C1T_Northeast'!AI31+'5C1U_AcadianaRen'!AI31+'5C1I_LAKey'!AI31+'5C1V_LafRen'!AI31+'5C1O_Impact'!AI31+'5C2_LAVCA'!AJ31+'5C1H_Southwest'!AI31+'5C1G_JSClark'!AI31+'5C1Y_GEOPrep'!AI31+'5C1AI_Harmony'!AI31+'5C1AJ_Athlos'!AI31+'5C1AG_Collegiate'!AI31+'5C1M_GEOMidCity'!AI31+'5C1AK_NxtGen'!AI31+'5C1AL_RedRiver'!AI31+'5C1AM_Williams'!AI31+'5C1AN_StLandry'!AI31</f>
        <v>0</v>
      </c>
      <c r="AK31" s="250">
        <f>'5C1B_DArbonne'!AJ31+'5C1A_Madison'!AJ31+'5C1C_IntlHigh'!AJ31+'5C3_UnvView'!AK31+'5C1F_LCCharter'!AJ31+'5C1E_LFNO'!AJ31+'5C1D_NOMMA'!AJ31+'5C1AE_NobleMinds'!AJ31+'5C1J_JCFAEast'!AJ31+'5C1Q_Advantage'!AJ31+'5C1AF_JCFA-Laf'!AJ31+'5C1W_Willow'!AJ31+'5C1Z_LincolnPrep'!AJ31+'5C1R_Iberville'!AJ31+'5C1N_Delta'!AJ31+'5C1S_LCColPrep'!AJ31+'5C1T_Northeast'!AJ31+'5C1U_AcadianaRen'!AJ31+'5C1I_LAKey'!AJ31+'5C1V_LafRen'!AJ31+'5C1O_Impact'!AJ31+'5C2_LAVCA'!AK31+'5C1H_Southwest'!AJ31+'5C1G_JSClark'!AJ31+'5C1Y_GEOPrep'!AJ31+'5C1AI_Harmony'!AJ31+'5C1AJ_Athlos'!AJ31+'5C1AG_Collegiate'!AJ31+'5C1M_GEOMidCity'!AJ31+'5C1AK_NxtGen'!AJ31+'5C1AL_RedRiver'!AJ31+'5C1AM_Williams'!AJ31+'5C1AN_StLandry'!AJ31</f>
        <v>0</v>
      </c>
      <c r="AL31" s="251">
        <f>'5C1B_DArbonne'!AK31+'5C1A_Madison'!AK31+'5C1C_IntlHigh'!AK31+'5C3_UnvView'!AL31+'5C1F_LCCharter'!AK31+'5C1E_LFNO'!AK31+'5C1D_NOMMA'!AK31+'5C1AE_NobleMinds'!AK31+'5C1J_JCFAEast'!AK31+'5C1Q_Advantage'!AK31+'5C1AF_JCFA-Laf'!AK31+'5C1W_Willow'!AK31+'5C1Z_LincolnPrep'!AK31+'5C1R_Iberville'!AK31+'5C1N_Delta'!AK31+'5C1S_LCColPrep'!AK31+'5C1T_Northeast'!AK31+'5C1U_AcadianaRen'!AK31+'5C1I_LAKey'!AK31+'5C1V_LafRen'!AK31+'5C1O_Impact'!AK31+'5C2_LAVCA'!AL31+'5C1H_Southwest'!AK31+'5C1G_JSClark'!AK31+'5C1Y_GEOPrep'!AK31+'5C1AI_Harmony'!AK31+'5C1AJ_Athlos'!AK31+'5C1AG_Collegiate'!AK31+'5C1M_GEOMidCity'!AK31+'5C1AK_NxtGen'!AK31+'5C1AL_RedRiver'!AK31+'5C1AM_Williams'!AK31+'5C1AN_StLandry'!AK31</f>
        <v>0</v>
      </c>
      <c r="AM31" s="249">
        <f>'5C1B_DArbonne'!AL31+'5C1A_Madison'!AL31+'5C1C_IntlHigh'!AL31+'5C3_UnvView'!AM31+'5C1F_LCCharter'!AL31+'5C1E_LFNO'!AL31+'5C1D_NOMMA'!AL31+'5C1AE_NobleMinds'!AL31+'5C1J_JCFAEast'!AL31+'5C1Q_Advantage'!AL31+'5C1AF_JCFA-Laf'!AL31+'5C1W_Willow'!AL31+'5C1Z_LincolnPrep'!AL31+'5C1R_Iberville'!AL31+'5C1N_Delta'!AL31+'5C1S_LCColPrep'!AL31+'5C1T_Northeast'!AL31+'5C1U_AcadianaRen'!AL31+'5C1I_LAKey'!AL31+'5C1V_LafRen'!AL31+'5C1O_Impact'!AL31+'5C2_LAVCA'!AM31+'5C1H_Southwest'!AL31+'5C1G_JSClark'!AL31+'5C1Y_GEOPrep'!AL31+'5C1AI_Harmony'!AL31+'5C1AJ_Athlos'!AL31+'5C1AG_Collegiate'!AL31+'5C1M_GEOMidCity'!AL31+'5C1AK_NxtGen'!AL31+'5C1AL_RedRiver'!AL31+'5C1AM_Williams'!AL31+'5C1AN_StLandry'!AL31</f>
        <v>236390</v>
      </c>
      <c r="AN31" s="252">
        <f>'5C1B_DArbonne'!AM31+'5C1A_Madison'!AM31+'5C1C_IntlHigh'!AM31+'5C3_UnvView'!AN31+'5C1F_LCCharter'!AM31+'5C1E_LFNO'!AM31+'5C1D_NOMMA'!AM31+'5C1AE_NobleMinds'!AM31+'5C1J_JCFAEast'!AM31+'5C1Q_Advantage'!AM31+'5C1AF_JCFA-Laf'!AM31+'5C1W_Willow'!AM31+'5C1Z_LincolnPrep'!AM31+'5C1R_Iberville'!AM31+'5C1N_Delta'!AM31+'5C1S_LCColPrep'!AM31+'5C1T_Northeast'!AM31+'5C1U_AcadianaRen'!AM31+'5C1I_LAKey'!AM31+'5C1V_LafRen'!AM31+'5C1O_Impact'!AM31+'5C2_LAVCA'!AN31+'5C1H_Southwest'!AM31+'5C1G_JSClark'!AM31+'5C1Y_GEOPrep'!AM31+'5C1AI_Harmony'!AM31+'5C1AJ_Athlos'!AM31+'5C1AG_Collegiate'!AM31+'5C1M_GEOMidCity'!AM31+'5C1AK_NxtGen'!AM31+'5C1AL_RedRiver'!AM31+'5C1AM_Williams'!AM31+'5C1AN_StLandry'!AM31</f>
        <v>-280</v>
      </c>
      <c r="AO31" s="249">
        <f>'5C1B_DArbonne'!AN31+'5C1A_Madison'!AN31+'5C1C_IntlHigh'!AN31+'5C3_UnvView'!AO31+'5C1F_LCCharter'!AN31+'5C1E_LFNO'!AN31+'5C1D_NOMMA'!AN31+'5C1AE_NobleMinds'!AN31+'5C1J_JCFAEast'!AN31+'5C1Q_Advantage'!AN31+'5C1AF_JCFA-Laf'!AN31+'5C1W_Willow'!AN31+'5C1Z_LincolnPrep'!AN31+'5C1R_Iberville'!AN31+'5C1N_Delta'!AN31+'5C1S_LCColPrep'!AN31+'5C1T_Northeast'!AN31+'5C1U_AcadianaRen'!AN31+'5C1I_LAKey'!AN31+'5C1V_LafRen'!AN31+'5C1O_Impact'!AN31+'5C2_LAVCA'!AO31+'5C1H_Southwest'!AN31+'5C1G_JSClark'!AN31+'5C1Y_GEOPrep'!AN31+'5C1AI_Harmony'!AN31+'5C1AJ_Athlos'!AN31+'5C1AG_Collegiate'!AN31+'5C1M_GEOMidCity'!AN31+'5C1AK_NxtGen'!AN31+'5C1AL_RedRiver'!AN31+'5C1AM_Williams'!AN31+'5C1AN_StLandry'!AN31</f>
        <v>111694</v>
      </c>
      <c r="AP31" s="250">
        <f>'5C1B_DArbonne'!AO31+'5C1A_Madison'!AO31+'5C1C_IntlHigh'!AO31+'5C3_UnvView'!AP31+'5C1F_LCCharter'!AO31+'5C1E_LFNO'!AO31+'5C1D_NOMMA'!AO31+'5C1AE_NobleMinds'!AO31+'5C1J_JCFAEast'!AO31+'5C1Q_Advantage'!AO31+'5C1AF_JCFA-Laf'!AO31+'5C1W_Willow'!AO31+'5C1Z_LincolnPrep'!AO31+'5C1R_Iberville'!AO31+'5C1N_Delta'!AO31+'5C1S_LCColPrep'!AO31+'5C1T_Northeast'!AO31+'5C1U_AcadianaRen'!AO31+'5C1I_LAKey'!AO31+'5C1V_LafRen'!AO31+'5C1O_Impact'!AO31+'5C2_LAVCA'!AP31+'5C1H_Southwest'!AO31+'5C1G_JSClark'!AO31+'5C1Y_GEOPrep'!AO31+'5C1AI_Harmony'!AO31+'5C1AJ_Athlos'!AO31+'5C1AG_Collegiate'!AO31+'5C1M_GEOMidCity'!AO31+'5C1AK_NxtGen'!AO31+'5C1AL_RedRiver'!AO31+'5C1AM_Williams'!AO31+'5C1AN_StLandry'!AO31</f>
        <v>0</v>
      </c>
      <c r="AQ31" s="249">
        <f>'5C1B_DArbonne'!AP31+'5C1A_Madison'!AP31+'5C1C_IntlHigh'!AP31+'5C3_UnvView'!AQ31+'5C1F_LCCharter'!AP31+'5C1E_LFNO'!AP31+'5C1D_NOMMA'!AP31+'5C1AE_NobleMinds'!AP31+'5C1J_JCFAEast'!AP31+'5C1Q_Advantage'!AP31+'5C1AF_JCFA-Laf'!AP31+'5C1W_Willow'!AP31+'5C1Z_LincolnPrep'!AP31+'5C1R_Iberville'!AP31+'5C1N_Delta'!AP31+'5C1S_LCColPrep'!AP31+'5C1T_Northeast'!AP31+'5C1U_AcadianaRen'!AP31+'5C1I_LAKey'!AP31+'5C1V_LafRen'!AP31+'5C1O_Impact'!AP31+'5C2_LAVCA'!AQ31+'5C1H_Southwest'!AP31+'5C1G_JSClark'!AP31+'5C1Y_GEOPrep'!AP31+'5C1AI_Harmony'!AP31+'5C1AJ_Athlos'!AP31+'5C1AG_Collegiate'!AP31+'5C1M_GEOMidCity'!AP31+'5C1AK_NxtGen'!AP31+'5C1AL_RedRiver'!AP31+'5C1AM_Williams'!AP31+'5C1AN_StLandry'!AP31</f>
        <v>111694</v>
      </c>
      <c r="AR31" s="250">
        <f>'5C1B_DArbonne'!AQ31+'5C1A_Madison'!AQ31+'5C1C_IntlHigh'!AQ31+'5C3_UnvView'!AR31+'5C1F_LCCharter'!AQ31+'5C1E_LFNO'!AQ31+'5C1D_NOMMA'!AQ31+'5C1AE_NobleMinds'!AQ31+'5C1J_JCFAEast'!AQ31+'5C1Q_Advantage'!AQ31+'5C1AF_JCFA-Laf'!AQ31+'5C1W_Willow'!AQ31+'5C1Z_LincolnPrep'!AQ31+'5C1R_Iberville'!AQ31+'5C1N_Delta'!AQ31+'5C1S_LCColPrep'!AQ31+'5C1T_Northeast'!AQ31+'5C1U_AcadianaRen'!AQ31+'5C1I_LAKey'!AQ31+'5C1V_LafRen'!AQ31+'5C1O_Impact'!AQ31+'5C2_LAVCA'!AR31+'5C1H_Southwest'!AQ31+'5C1G_JSClark'!AQ31+'5C1Y_GEOPrep'!AQ31+'5C1AI_Harmony'!AQ31+'5C1AJ_Athlos'!AQ31+'5C1AG_Collegiate'!AQ31+'5C1M_GEOMidCity'!AQ31+'5C1AK_NxtGen'!AQ31+'5C1AL_RedRiver'!AQ31+'5C1AM_Williams'!AQ31+'5C1AN_StLandry'!AQ31</f>
        <v>0</v>
      </c>
      <c r="AS31" s="250">
        <f>'5C1B_DArbonne'!AR31+'5C1A_Madison'!AR31+'5C1C_IntlHigh'!AR31+'5C3_UnvView'!AS31+'5C1F_LCCharter'!AR31+'5C1E_LFNO'!AR31+'5C1D_NOMMA'!AR31+'5C1AE_NobleMinds'!AR31+'5C1J_JCFAEast'!AR31+'5C1Q_Advantage'!AR31+'5C1AF_JCFA-Laf'!AR31+'5C1W_Willow'!AR31+'5C1Z_LincolnPrep'!AR31+'5C1R_Iberville'!AR31+'5C1N_Delta'!AR31+'5C1S_LCColPrep'!AR31+'5C1T_Northeast'!AR31+'5C1U_AcadianaRen'!AR31+'5C1I_LAKey'!AR31+'5C1V_LafRen'!AR31+'5C1O_Impact'!AR31+'5C2_LAVCA'!AS31+'5C1H_Southwest'!AR31+'5C1G_JSClark'!AR31+'5C1Y_GEOPrep'!AR31+'5C1AI_Harmony'!AR31+'5C1AJ_Athlos'!AR31+'5C1AG_Collegiate'!AR31+'5C1M_GEOMidCity'!AR31+'5C1AK_NxtGen'!AR31+'5C1AL_RedRiver'!AR31+'5C1AM_Williams'!AR31+'5C1AN_StLandry'!AR31</f>
        <v>111694</v>
      </c>
      <c r="AT31" s="249">
        <f>'5C1B_DArbonne'!AS31+'5C1A_Madison'!AS31+'5C1C_IntlHigh'!AS31+'5C3_UnvView'!AT31+'5C1F_LCCharter'!AS31+'5C1E_LFNO'!AS31+'5C1D_NOMMA'!AS31+'5C1AE_NobleMinds'!AS31+'5C1J_JCFAEast'!AS31+'5C1Q_Advantage'!AS31+'5C1AF_JCFA-Laf'!AS31+'5C1W_Willow'!AS31+'5C1Z_LincolnPrep'!AS31+'5C1R_Iberville'!AS31+'5C1N_Delta'!AS31+'5C1S_LCColPrep'!AS31+'5C1T_Northeast'!AS31+'5C1U_AcadianaRen'!AS31+'5C1I_LAKey'!AS31+'5C1V_LafRen'!AS31+'5C1O_Impact'!AS31+'5C2_LAVCA'!AT31+'5C1H_Southwest'!AS31+'5C1G_JSClark'!AS31+'5C1Y_GEOPrep'!AS31+'5C1AI_Harmony'!AS31+'5C1AJ_Athlos'!AS31+'5C1AG_Collegiate'!AS31+'5C1M_GEOMidCity'!AS31+'5C1AK_NxtGen'!AS31+'5C1AL_RedRiver'!AS31+'5C1AM_Williams'!AS31+'5C1AN_StLandry'!AS31</f>
        <v>19649</v>
      </c>
      <c r="AU31" s="808">
        <f t="shared" si="2"/>
        <v>232876</v>
      </c>
      <c r="AV31" s="809">
        <f t="shared" si="3"/>
        <v>29747</v>
      </c>
      <c r="AW31" s="241">
        <f>'5C1B_DArbonne'!AV31+'5C1A_Madison'!AV31+'5C1C_IntlHigh'!AV31+'5C3_UnvView'!AW31+'5C1F_LCCharter'!AV31+'5C1E_LFNO'!AV31+'5C1D_NOMMA'!AV31+'5C1AE_NobleMinds'!AV31+'5C1J_JCFAEast'!AV31+'5C1Q_Advantage'!AV31+'5C1AF_JCFA-Laf'!AV31+'5C1W_Willow'!AV31+'5C1Z_LincolnPrep'!AV31+'5C1R_Iberville'!AV31+'5C1N_Delta'!AV31+'5C1S_LCColPrep'!AV31+'5C1T_Northeast'!AV31+'5C1U_AcadianaRen'!AV31+'5C1I_LAKey'!AV31+'5C1V_LafRen'!AV31+'5C1O_Impact'!AV31+'5C2_LAVCA'!AW31+'5C1H_Southwest'!AV31+'5C1G_JSClark'!AV31+'5C1Y_GEOPrep'!AV31+'5C1AI_Harmony'!AV31+'5C1AJ_Athlos'!AV31+'5C1AG_Collegiate'!AV31+'5C1M_GEOMidCity'!AV31+'5C1AK_NxtGen'!AV31+'5C1AL_RedRiver'!AV31+'5C1AM_Williams'!AV31+'5C1AN_StLandry'!AV31</f>
        <v>591</v>
      </c>
      <c r="AX31" s="241"/>
      <c r="AY31" s="241">
        <f t="shared" si="4"/>
        <v>591</v>
      </c>
    </row>
    <row r="32" spans="1:51" ht="16.149999999999999" customHeight="1" x14ac:dyDescent="0.2">
      <c r="A32" s="423">
        <v>26</v>
      </c>
      <c r="B32" s="207" t="s">
        <v>30</v>
      </c>
      <c r="C32" s="208">
        <f>'5C1B_DArbonne'!C32+'5C1A_Madison'!C32+'5C1C_IntlHigh'!C32+'5C3_UnvView'!C32+'5C1F_LCCharter'!C32+'5C1E_LFNO'!C32+'5C1D_NOMMA'!C32+'5C1AE_NobleMinds'!C32+'5C1J_JCFAEast'!C32+'5C1Q_Advantage'!C32+'5C1AF_JCFA-Laf'!C32+'5C1W_Willow'!C32+'5C1Z_LincolnPrep'!C32+'5C1R_Iberville'!C32+'5C1N_Delta'!C32+'5C1S_LCColPrep'!C32+'5C1T_Northeast'!C32+'5C1U_AcadianaRen'!C32+'5C1I_LAKey'!C32+'5C1V_LafRen'!C32+'5C1O_Impact'!C32+'5C2_LAVCA'!C32+'5C1H_Southwest'!C32+'5C1G_JSClark'!C32+'5C1Y_GEOPrep'!C32+'5C1AI_Harmony'!C32+'5C1AJ_Athlos'!C32+'5C1AG_Collegiate'!C32+'5C1M_GEOMidCity'!C32+'5C1AK_NxtGen'!C32+'5C1AL_RedRiver'!C32+'5C1AM_Williams'!C32+'5C1AN_StLandry'!C32</f>
        <v>480</v>
      </c>
      <c r="D32" s="209">
        <f>'9_Per Pupil Summary'!H31</f>
        <v>3847.4005464408983</v>
      </c>
      <c r="E32" s="210">
        <f>'5C1B_DArbonne'!E32+'5C1A_Madison'!E32+'5C1C_IntlHigh'!E32+'5C3_UnvView'!E32+'5C1F_LCCharter'!E32+'5C1E_LFNO'!E32+'5C1D_NOMMA'!E32+'5C1AE_NobleMinds'!E32+'5C1J_JCFAEast'!E32+'5C1Q_Advantage'!E32+'5C1AF_JCFA-Laf'!E32+'5C1W_Willow'!E32+'5C1Z_LincolnPrep'!E32+'5C1R_Iberville'!E32+'5C1N_Delta'!E32+'5C1S_LCColPrep'!E32+'5C1T_Northeast'!E32+'5C1U_AcadianaRen'!E32+'5C1I_LAKey'!E32+'5C1V_LafRen'!E32+'5C1O_Impact'!E32+'5C2_LAVCA'!E32+'5C1H_Southwest'!E32+'5C1G_JSClark'!E32+'5C1Y_GEOPrep'!E32+'5C1AI_Harmony'!E32+'5C1AJ_Athlos'!E32+'5C1AG_Collegiate'!E32+'5C1M_GEOMidCity'!E32+'5C1AK_NxtGen'!E32+'5C1AL_RedRiver'!E32+'5C1AM_Williams'!E32+'5C1AN_StLandry'!E32</f>
        <v>1662077.0360624681</v>
      </c>
      <c r="F32" s="211">
        <f>'5C1B_DArbonne'!F32+'5C1A_Madison'!F32+'5C1C_IntlHigh'!F32+'5C3_UnvView'!F32+'5C1F_LCCharter'!F32+'5C1E_LFNO'!F32+'5C1D_NOMMA'!F32+'5C1AE_NobleMinds'!F32+'5C1J_JCFAEast'!F32+'5C1Q_Advantage'!F32+'5C1AF_JCFA-Laf'!F32+'5C1W_Willow'!F32+'5C1Z_LincolnPrep'!F32+'5C1R_Iberville'!F32+'5C1N_Delta'!F32+'5C1S_LCColPrep'!F32+'5C1T_Northeast'!F32+'5C1U_AcadianaRen'!F32+'5C1I_LAKey'!F32+'5C1V_LafRen'!F32+'5C1O_Impact'!F32+'5C2_LAVCA'!F32+'5C1H_Southwest'!F32+'5C1G_JSClark'!F32+'5C1Y_GEOPrep'!F32+'5C1AI_Harmony'!F32+'5C1AJ_Athlos'!F32+'5C1AG_Collegiate'!F32+'5C1M_GEOMidCity'!F32+'5C1AK_NxtGen'!F32+'5C1AL_RedRiver'!F32+'5C1AM_Williams'!F32+'5C1AN_StLandry'!F32</f>
        <v>388</v>
      </c>
      <c r="G32" s="209">
        <f>'9_Per Pupil Summary'!I31</f>
        <v>479.83418287928833</v>
      </c>
      <c r="H32" s="210">
        <f>'5C1B_DArbonne'!H32+'5C1A_Madison'!H32+'5C1C_IntlHigh'!H32+'5C3_UnvView'!H32+'5C1F_LCCharter'!H32+'5C1E_LFNO'!H32+'5C1D_NOMMA'!H32+'5C1AE_NobleMinds'!H32+'5C1J_JCFAEast'!H32+'5C1Q_Advantage'!H32+'5C1AF_JCFA-Laf'!H32+'5C1W_Willow'!H32+'5C1Z_LincolnPrep'!H32+'5C1R_Iberville'!H32+'5C1N_Delta'!H32+'5C1S_LCColPrep'!H32+'5C1T_Northeast'!H32+'5C1U_AcadianaRen'!H32+'5C1I_LAKey'!H32+'5C1V_LafRen'!H32+'5C1O_Impact'!H32+'5C2_LAVCA'!H32+'5C1H_Southwest'!H32+'5C1G_JSClark'!H32+'5C1Y_GEOPrep'!H32+'5C1AI_Harmony'!H32+'5C1AJ_Athlos'!H32+'5C1AG_Collegiate'!H32+'5C1M_GEOMidCity'!H32+'5C1AK_NxtGen'!H32+'5C1AL_RedRiver'!H32+'5C1AM_Williams'!H32+'5C1AN_StLandry'!H32</f>
        <v>167558.09666144749</v>
      </c>
      <c r="I32" s="211">
        <f>'5C1B_DArbonne'!I32+'5C1A_Madison'!I32+'5C1C_IntlHigh'!I32+'5C3_UnvView'!I32+'5C1F_LCCharter'!I32+'5C1E_LFNO'!I32+'5C1D_NOMMA'!I32+'5C1AE_NobleMinds'!I32+'5C1J_JCFAEast'!I32+'5C1Q_Advantage'!I32+'5C1AF_JCFA-Laf'!I32+'5C1W_Willow'!I32+'5C1Z_LincolnPrep'!I32+'5C1R_Iberville'!I32+'5C1N_Delta'!I32+'5C1S_LCColPrep'!I32+'5C1T_Northeast'!I32+'5C1U_AcadianaRen'!I32+'5C1I_LAKey'!I32+'5C1V_LafRen'!I32+'5C1O_Impact'!I32+'5C2_LAVCA'!I32+'5C1H_Southwest'!I32+'5C1G_JSClark'!I32+'5C1Y_GEOPrep'!I32+'5C1AI_Harmony'!I32+'5C1AJ_Athlos'!I32+'5C1AG_Collegiate'!I32+'5C1M_GEOMidCity'!I32+'5C1AK_NxtGen'!I32+'5C1AL_RedRiver'!I32+'5C1AM_Williams'!I32+'5C1AN_StLandry'!I32</f>
        <v>272</v>
      </c>
      <c r="J32" s="209">
        <f>'9_Per Pupil Summary'!J31</f>
        <v>130.8638680579877</v>
      </c>
      <c r="K32" s="210">
        <f>'5C1B_DArbonne'!K32+'5C1A_Madison'!K32+'5C1C_IntlHigh'!K32+'5C3_UnvView'!K32+'5C1F_LCCharter'!K32+'5C1E_LFNO'!K32+'5C1D_NOMMA'!K32+'5C1AE_NobleMinds'!K32+'5C1J_JCFAEast'!K32+'5C1Q_Advantage'!K32+'5C1AF_JCFA-Laf'!K32+'5C1W_Willow'!K32+'5C1Z_LincolnPrep'!K32+'5C1R_Iberville'!K32+'5C1N_Delta'!K32+'5C1S_LCColPrep'!K32+'5C1T_Northeast'!K32+'5C1U_AcadianaRen'!K32+'5C1I_LAKey'!K32+'5C1V_LafRen'!K32+'5C1O_Impact'!K32+'5C2_LAVCA'!K32+'5C1H_Southwest'!K32+'5C1G_JSClark'!K32+'5C1Y_GEOPrep'!K32+'5C1AI_Harmony'!K32+'5C1AJ_Athlos'!K32+'5C1AG_Collegiate'!K32+'5C1M_GEOMidCity'!K32+'5C1AK_NxtGen'!K32+'5C1AL_RedRiver'!K32+'5C1AM_Williams'!K32+'5C1AN_StLandry'!K32</f>
        <v>32035.474900595393</v>
      </c>
      <c r="L32" s="211">
        <f>'5C1B_DArbonne'!L32+'5C1A_Madison'!L32+'5C1C_IntlHigh'!L32+'5C3_UnvView'!L32+'5C1F_LCCharter'!L32+'5C1E_LFNO'!L32+'5C1D_NOMMA'!L32+'5C1AE_NobleMinds'!L32+'5C1J_JCFAEast'!L32+'5C1Q_Advantage'!L32+'5C1AF_JCFA-Laf'!L32+'5C1W_Willow'!L32+'5C1Z_LincolnPrep'!L32+'5C1R_Iberville'!L32+'5C1N_Delta'!L32+'5C1S_LCColPrep'!L32+'5C1T_Northeast'!L32+'5C1U_AcadianaRen'!L32+'5C1I_LAKey'!L32+'5C1V_LafRen'!L32+'5C1O_Impact'!L32+'5C2_LAVCA'!L32+'5C1H_Southwest'!L32+'5C1G_JSClark'!L32+'5C1Y_GEOPrep'!L32+'5C1AI_Harmony'!L32+'5C1AJ_Athlos'!L32+'5C1AG_Collegiate'!L32+'5C1M_GEOMidCity'!L32+'5C1AK_NxtGen'!L32+'5C1AL_RedRiver'!L32+'5C1AM_Williams'!L32+'5C1AN_StLandry'!L32</f>
        <v>64</v>
      </c>
      <c r="M32" s="209">
        <f>'9_Per Pupil Summary'!K31</f>
        <v>3271.5967014496932</v>
      </c>
      <c r="N32" s="210">
        <f>'5C1B_DArbonne'!N32+'5C1A_Madison'!N32+'5C1C_IntlHigh'!N32+'5C3_UnvView'!N32+'5C1F_LCCharter'!N32+'5C1E_LFNO'!N32+'5C1D_NOMMA'!N32+'5C1AE_NobleMinds'!N32+'5C1J_JCFAEast'!N32+'5C1Q_Advantage'!N32+'5C1AF_JCFA-Laf'!N32+'5C1W_Willow'!N32+'5C1Z_LincolnPrep'!N32+'5C1R_Iberville'!N32+'5C1N_Delta'!N32+'5C1S_LCColPrep'!N32+'5C1T_Northeast'!N32+'5C1U_AcadianaRen'!N32+'5C1I_LAKey'!N32+'5C1V_LafRen'!N32+'5C1O_Impact'!N32+'5C2_LAVCA'!N32+'5C1H_Southwest'!N32+'5C1G_JSClark'!N32+'5C1Y_GEOPrep'!N32+'5C1AI_Harmony'!N32+'5C1AJ_Athlos'!N32+'5C1AG_Collegiate'!N32+'5C1M_GEOMidCity'!N32+'5C1AK_NxtGen'!N32+'5C1AL_RedRiver'!N32+'5C1AM_Williams'!N32+'5C1AN_StLandry'!N32</f>
        <v>188443.97000350233</v>
      </c>
      <c r="O32" s="211">
        <f>'5C1B_DArbonne'!O32+'5C1A_Madison'!O32+'5C1C_IntlHigh'!O32+'5C3_UnvView'!O32+'5C1F_LCCharter'!O32+'5C1E_LFNO'!O32+'5C1D_NOMMA'!O32+'5C1AE_NobleMinds'!O32+'5C1J_JCFAEast'!O32+'5C1Q_Advantage'!O32+'5C1AF_JCFA-Laf'!O32+'5C1W_Willow'!O32+'5C1Z_LincolnPrep'!O32+'5C1R_Iberville'!O32+'5C1N_Delta'!O32+'5C1S_LCColPrep'!O32+'5C1T_Northeast'!O32+'5C1U_AcadianaRen'!O32+'5C1I_LAKey'!O32+'5C1V_LafRen'!O32+'5C1O_Impact'!O32+'5C2_LAVCA'!O32+'5C1H_Southwest'!O32+'5C1G_JSClark'!O32+'5C1Y_GEOPrep'!O32+'5C1AI_Harmony'!O32+'5C1AJ_Athlos'!O32+'5C1AG_Collegiate'!O32+'5C1M_GEOMidCity'!O32+'5C1AK_NxtGen'!O32+'5C1AL_RedRiver'!O32+'5C1AM_Williams'!O32+'5C1AN_StLandry'!O32</f>
        <v>15</v>
      </c>
      <c r="P32" s="209">
        <f>'9_Per Pupil Summary'!L31</f>
        <v>1308.6386805798772</v>
      </c>
      <c r="Q32" s="210">
        <f>'5C1B_DArbonne'!Q32+'5C1A_Madison'!Q32+'5C1C_IntlHigh'!Q32+'5C3_UnvView'!Q32+'5C1F_LCCharter'!Q32+'5C1E_LFNO'!Q32+'5C1D_NOMMA'!Q32+'5C1AE_NobleMinds'!Q32+'5C1J_JCFAEast'!Q32+'5C1Q_Advantage'!Q32+'5C1AF_JCFA-Laf'!Q32+'5C1W_Willow'!Q32+'5C1Z_LincolnPrep'!Q32+'5C1R_Iberville'!Q32+'5C1N_Delta'!Q32+'5C1S_LCColPrep'!Q32+'5C1T_Northeast'!Q32+'5C1U_AcadianaRen'!Q32+'5C1I_LAKey'!Q32+'5C1V_LafRen'!Q32+'5C1O_Impact'!Q32+'5C2_LAVCA'!Q32+'5C1H_Southwest'!Q32+'5C1G_JSClark'!Q32+'5C1Y_GEOPrep'!Q32+'5C1AI_Harmony'!Q32+'5C1AJ_Athlos'!Q32+'5C1AG_Collegiate'!Q32+'5C1M_GEOMidCity'!Q32+'5C1AK_NxtGen'!Q32+'5C1AL_RedRiver'!Q32+'5C1AM_Williams'!Q32+'5C1AN_StLandry'!Q32</f>
        <v>17666.622187828343</v>
      </c>
      <c r="R32" s="212">
        <f>'5C1B_DArbonne'!R32+'5C1A_Madison'!R32+'5C1C_IntlHigh'!R32+'5C3_UnvView'!R32+'5C1F_LCCharter'!R32+'5C1E_LFNO'!R32+'5C1D_NOMMA'!R32+'5C1AE_NobleMinds'!R32+'5C1J_JCFAEast'!R32+'5C1Q_Advantage'!R32+'5C1AF_JCFA-Laf'!R32+'5C1W_Willow'!R32+'5C1Z_LincolnPrep'!R32+'5C1R_Iberville'!R32+'5C1N_Delta'!R32+'5C1S_LCColPrep'!R32+'5C1T_Northeast'!R32+'5C1U_AcadianaRen'!R32+'5C1I_LAKey'!R32+'5C1V_LafRen'!R32+'5C1O_Impact'!R32+'5C2_LAVCA'!R32+'5C1H_Southwest'!R32+'5C1G_JSClark'!R32+'5C1Y_GEOPrep'!R32+'5C1AI_Harmony'!R32+'5C1AJ_Athlos'!R32+'5C1AG_Collegiate'!R32+'5C1M_GEOMidCity'!R32+'5C1AK_NxtGen'!R32+'5C1AL_RedRiver'!R32+'5C1AM_Williams'!R32+'5C1AN_StLandry'!R32</f>
        <v>12027323</v>
      </c>
      <c r="S32" s="1110">
        <f>'5C3_UnvView'!S32+'5C2_LAVCA'!S32</f>
        <v>229753</v>
      </c>
      <c r="T32" s="209">
        <f>'5C1B_DArbonne'!S32+'5C1A_Madison'!S32+'5C1C_IntlHigh'!S32+'5C3_UnvView'!T32+'5C1F_LCCharter'!S32+'5C1E_LFNO'!S32+'5C1D_NOMMA'!S32+'5C1AE_NobleMinds'!S32+'5C1J_JCFAEast'!S32+'5C1Q_Advantage'!S32+'5C1AF_JCFA-Laf'!S32+'5C1W_Willow'!S32+'5C1Z_LincolnPrep'!S32+'5C1R_Iberville'!S32+'5C1N_Delta'!S32+'5C1S_LCColPrep'!S32+'5C1T_Northeast'!S32+'5C1U_AcadianaRen'!S32+'5C1I_LAKey'!S32+'5C1V_LafRen'!S32+'5C1O_Impact'!S32+'5C2_LAVCA'!T32+'5C1H_Southwest'!S32+'5C1G_JSClark'!S32+'5C1Y_GEOPrep'!S32+'5C1AI_Harmony'!S32+'5C1AJ_Athlos'!S32+'5C1AG_Collegiate'!S32+'5C1M_GEOMidCity'!S32+'5C1AK_NxtGen'!S32+'5C1AL_RedRiver'!S32+'5C1AM_Williams'!S32+'5C1AN_StLandry'!S32</f>
        <v>0</v>
      </c>
      <c r="U32" s="209">
        <f>'5C1B_DArbonne'!T32+'5C1A_Madison'!T32+'5C1C_IntlHigh'!T32+'5C3_UnvView'!U32+'5C1F_LCCharter'!T32+'5C1E_LFNO'!T32+'5C1D_NOMMA'!T32+'5C1AE_NobleMinds'!T32+'5C1J_JCFAEast'!T32+'5C1Q_Advantage'!T32+'5C1AF_JCFA-Laf'!T32+'5C1W_Willow'!T32+'5C1Z_LincolnPrep'!T32+'5C1R_Iberville'!T32+'5C1N_Delta'!T32+'5C1S_LCColPrep'!T32+'5C1T_Northeast'!T32+'5C1U_AcadianaRen'!T32+'5C1I_LAKey'!T32+'5C1V_LafRen'!T32+'5C1O_Impact'!T32+'5C2_LAVCA'!U32+'5C1H_Southwest'!T32+'5C1G_JSClark'!T32+'5C1Y_GEOPrep'!T32+'5C1AI_Harmony'!T32+'5C1AJ_Athlos'!T32+'5C1AG_Collegiate'!T32+'5C1M_GEOMidCity'!T32+'5C1AK_NxtGen'!T32+'5C1AL_RedRiver'!T32+'5C1AM_Williams'!T32+'5C1AN_StLandry'!T32</f>
        <v>0</v>
      </c>
      <c r="V32" s="213">
        <f>'5C1B_DArbonne'!U32+'5C1A_Madison'!U32+'5C1C_IntlHigh'!U32+'5C3_UnvView'!V32+'5C1F_LCCharter'!U32+'5C1E_LFNO'!U32+'5C1D_NOMMA'!U32+'5C1AE_NobleMinds'!U32+'5C1J_JCFAEast'!U32+'5C1Q_Advantage'!U32+'5C1AF_JCFA-Laf'!U32+'5C1W_Willow'!U32+'5C1Z_LincolnPrep'!U32+'5C1R_Iberville'!U32+'5C1N_Delta'!U32+'5C1S_LCColPrep'!U32+'5C1T_Northeast'!U32+'5C1U_AcadianaRen'!U32+'5C1I_LAKey'!U32+'5C1V_LafRen'!U32+'5C1O_Impact'!U32+'5C2_LAVCA'!V32+'5C1H_Southwest'!U32+'5C1G_JSClark'!U32+'5C1Y_GEOPrep'!U32+'5C1AI_Harmony'!U32+'5C1AJ_Athlos'!U32+'5C1AG_Collegiate'!U32+'5C1M_GEOMidCity'!U32+'5C1AK_NxtGen'!U32+'5C1AL_RedRiver'!U32+'5C1AM_Williams'!U32+'5C1AN_StLandry'!U32</f>
        <v>0</v>
      </c>
      <c r="W32" s="212">
        <f>'5C1B_DArbonne'!V32+'5C1A_Madison'!V32+'5C1C_IntlHigh'!V32+'5C3_UnvView'!W32+'5C1F_LCCharter'!V32+'5C1E_LFNO'!V32+'5C1D_NOMMA'!V32+'5C1AE_NobleMinds'!V32+'5C1J_JCFAEast'!V32+'5C1Q_Advantage'!V32+'5C1AF_JCFA-Laf'!V32+'5C1W_Willow'!V32+'5C1Z_LincolnPrep'!V32+'5C1R_Iberville'!V32+'5C1N_Delta'!V32+'5C1S_LCColPrep'!V32+'5C1T_Northeast'!V32+'5C1U_AcadianaRen'!V32+'5C1I_LAKey'!V32+'5C1V_LafRen'!V32+'5C1O_Impact'!V32+'5C2_LAVCA'!W32+'5C1H_Southwest'!V32+'5C1G_JSClark'!V32+'5C1Y_GEOPrep'!V32+'5C1AI_Harmony'!V32+'5C1AJ_Athlos'!V32+'5C1AG_Collegiate'!V32+'5C1M_GEOMidCity'!V32+'5C1AK_NxtGen'!V32+'5C1AL_RedRiver'!V32+'5C1AM_Williams'!V32+'5C1AN_StLandry'!V32</f>
        <v>2067781</v>
      </c>
      <c r="X32" s="210">
        <f>'5C1B_DArbonne'!W32+'5C1A_Madison'!W32+'5C1C_IntlHigh'!W32+'5C3_UnvView'!X32+'5C1F_LCCharter'!W32+'5C1E_LFNO'!W32+'5C1D_NOMMA'!W32+'5C1AE_NobleMinds'!W32+'5C1J_JCFAEast'!W32+'5C1Q_Advantage'!W32+'5C1AF_JCFA-Laf'!W32+'5C1W_Willow'!W32+'5C1Z_LincolnPrep'!W32+'5C1R_Iberville'!W32+'5C1N_Delta'!W32+'5C1S_LCColPrep'!W32+'5C1T_Northeast'!W32+'5C1U_AcadianaRen'!W32+'5C1I_LAKey'!W32+'5C1V_LafRen'!W32+'5C1O_Impact'!W32+'5C2_LAVCA'!X32+'5C1H_Southwest'!W32+'5C1G_JSClark'!W32+'5C1Y_GEOPrep'!W32+'5C1AI_Harmony'!W32+'5C1AJ_Athlos'!W32+'5C1AG_Collegiate'!W32+'5C1M_GEOMidCity'!W32+'5C1AK_NxtGen'!W32+'5C1AL_RedRiver'!W32+'5C1AM_Williams'!W32+'5C1AN_StLandry'!W32</f>
        <v>-5170</v>
      </c>
      <c r="Y32" s="212">
        <f>'5C1B_DArbonne'!X32+'5C1A_Madison'!X32+'5C1C_IntlHigh'!X32+'5C3_UnvView'!Y32+'5C1F_LCCharter'!X32+'5C1E_LFNO'!X32+'5C1D_NOMMA'!X32+'5C1AE_NobleMinds'!X32+'5C1J_JCFAEast'!X32+'5C1Q_Advantage'!X32+'5C1AF_JCFA-Laf'!X32+'5C1W_Willow'!X32+'5C1Z_LincolnPrep'!X32+'5C1R_Iberville'!X32+'5C1N_Delta'!X32+'5C1S_LCColPrep'!X32+'5C1T_Northeast'!X32+'5C1U_AcadianaRen'!X32+'5C1I_LAKey'!X32+'5C1V_LafRen'!X32+'5C1O_Impact'!X32+'5C2_LAVCA'!Y32+'5C1H_Southwest'!X32+'5C1G_JSClark'!X32+'5C1Y_GEOPrep'!X32+'5C1AI_Harmony'!X32+'5C1AJ_Athlos'!X32+'5C1AG_Collegiate'!X32+'5C1M_GEOMidCity'!X32+'5C1AK_NxtGen'!X32+'5C1AL_RedRiver'!X32+'5C1AM_Williams'!X32+'5C1AN_StLandry'!X32</f>
        <v>2062611</v>
      </c>
      <c r="Z32" s="209">
        <f>'5C1B_DArbonne'!Y32+'5C1A_Madison'!Y32+'5C1C_IntlHigh'!Y32+'5C3_UnvView'!Z32+'5C1F_LCCharter'!Y32+'5C1E_LFNO'!Y32+'5C1D_NOMMA'!Y32+'5C1AE_NobleMinds'!Y32+'5C1J_JCFAEast'!Y32+'5C1Q_Advantage'!Y32+'5C1AF_JCFA-Laf'!Y32+'5C1W_Willow'!Y32+'5C1Z_LincolnPrep'!Y32+'5C1R_Iberville'!Y32+'5C1N_Delta'!Y32+'5C1S_LCColPrep'!Y32+'5C1T_Northeast'!Y32+'5C1U_AcadianaRen'!Y32+'5C1I_LAKey'!Y32+'5C1V_LafRen'!Y32+'5C1O_Impact'!Y32+'5C2_LAVCA'!Z32+'5C1H_Southwest'!Y32+'5C1G_JSClark'!Y32+'5C1Y_GEOPrep'!Y32+'5C1AI_Harmony'!Y32+'5C1AJ_Athlos'!Y32+'5C1AG_Collegiate'!Y32+'5C1M_GEOMidCity'!Y32+'5C1AK_NxtGen'!Y32+'5C1AL_RedRiver'!Y32+'5C1AM_Williams'!Y32+'5C1AN_StLandry'!Y32</f>
        <v>0</v>
      </c>
      <c r="AA32" s="212">
        <f>'5C1B_DArbonne'!Z32+'5C1A_Madison'!Z32+'5C1C_IntlHigh'!Z32+'5C3_UnvView'!AA32+'5C1F_LCCharter'!Z32+'5C1E_LFNO'!Z32+'5C1D_NOMMA'!Z32+'5C1AE_NobleMinds'!Z32+'5C1J_JCFAEast'!Z32+'5C1Q_Advantage'!Z32+'5C1AF_JCFA-Laf'!Z32+'5C1W_Willow'!Z32+'5C1Z_LincolnPrep'!Z32+'5C1R_Iberville'!Z32+'5C1N_Delta'!Z32+'5C1S_LCColPrep'!Z32+'5C1T_Northeast'!Z32+'5C1U_AcadianaRen'!Z32+'5C1I_LAKey'!Z32+'5C1V_LafRen'!Z32+'5C1O_Impact'!Z32+'5C2_LAVCA'!AA32+'5C1H_Southwest'!Z32+'5C1G_JSClark'!Z32+'5C1Y_GEOPrep'!Z32+'5C1AI_Harmony'!Z32+'5C1AJ_Athlos'!Z32+'5C1AG_Collegiate'!Z32+'5C1M_GEOMidCity'!Z32+'5C1AK_NxtGen'!Z32+'5C1AL_RedRiver'!Z32+'5C1AM_Williams'!Z32+'5C1AN_StLandry'!Z32</f>
        <v>2062611</v>
      </c>
      <c r="AB32" s="209">
        <f>'5C1B_DArbonne'!AA32+'5C1A_Madison'!AA32+'5C1C_IntlHigh'!AA32+'5C3_UnvView'!AB32+'5C1F_LCCharter'!AA32+'5C1E_LFNO'!AA32+'5C1D_NOMMA'!AA32+'5C1AE_NobleMinds'!AA32+'5C1J_JCFAEast'!AA32+'5C1Q_Advantage'!AA32+'5C1AF_JCFA-Laf'!AA32+'5C1W_Willow'!AA32+'5C1Z_LincolnPrep'!AA32+'5C1R_Iberville'!AA32+'5C1N_Delta'!AA32+'5C1S_LCColPrep'!AA32+'5C1T_Northeast'!AA32+'5C1U_AcadianaRen'!AA32+'5C1I_LAKey'!AA32+'5C1V_LafRen'!AA32+'5C1O_Impact'!AA32+'5C2_LAVCA'!AB32+'5C1H_Southwest'!AA32+'5C1G_JSClark'!AA32+'5C1Y_GEOPrep'!AA32+'5C1AI_Harmony'!AA32+'5C1AJ_Athlos'!AA32+'5C1AG_Collegiate'!AA32+'5C1M_GEOMidCity'!AA32+'5C1AK_NxtGen'!AA32+'5C1AL_RedRiver'!AA32+'5C1AM_Williams'!AA32+'5C1AN_StLandry'!AA32</f>
        <v>0</v>
      </c>
      <c r="AC32" s="209">
        <f>'5C1B_DArbonne'!AB32+'5C1A_Madison'!AB32+'5C1C_IntlHigh'!AB32+'5C3_UnvView'!AC32+'5C1F_LCCharter'!AB32+'5C1E_LFNO'!AB32+'5C1D_NOMMA'!AB32+'5C1AE_NobleMinds'!AB32+'5C1J_JCFAEast'!AB32+'5C1Q_Advantage'!AB32+'5C1AF_JCFA-Laf'!AB32+'5C1W_Willow'!AB32+'5C1Z_LincolnPrep'!AB32+'5C1R_Iberville'!AB32+'5C1N_Delta'!AB32+'5C1S_LCColPrep'!AB32+'5C1T_Northeast'!AB32+'5C1U_AcadianaRen'!AB32+'5C1I_LAKey'!AB32+'5C1V_LafRen'!AB32+'5C1O_Impact'!AB32+'5C2_LAVCA'!AC32+'5C1H_Southwest'!AB32+'5C1G_JSClark'!AB32+'5C1Y_GEOPrep'!AB32+'5C1AI_Harmony'!AB32+'5C1AJ_Athlos'!AB32+'5C1AG_Collegiate'!AB32+'5C1M_GEOMidCity'!AB32+'5C1AK_NxtGen'!AB32+'5C1AL_RedRiver'!AB32+'5C1AM_Williams'!AB32+'5C1AN_StLandry'!AB32</f>
        <v>2062611</v>
      </c>
      <c r="AD32" s="212">
        <f>'5C1B_DArbonne'!AC32+'5C1A_Madison'!AC32+'5C1C_IntlHigh'!AC32+'5C3_UnvView'!AD32+'5C1F_LCCharter'!AC32+'5C1E_LFNO'!AC32+'5C1D_NOMMA'!AC32+'5C1AE_NobleMinds'!AC32+'5C1J_JCFAEast'!AC32+'5C1Q_Advantage'!AC32+'5C1AF_JCFA-Laf'!AC32+'5C1W_Willow'!AC32+'5C1Z_LincolnPrep'!AC32+'5C1R_Iberville'!AC32+'5C1N_Delta'!AC32+'5C1S_LCColPrep'!AC32+'5C1T_Northeast'!AC32+'5C1U_AcadianaRen'!AC32+'5C1I_LAKey'!AC32+'5C1V_LafRen'!AC32+'5C1O_Impact'!AC32+'5C2_LAVCA'!AD32+'5C1H_Southwest'!AC32+'5C1G_JSClark'!AC32+'5C1Y_GEOPrep'!AC32+'5C1AI_Harmony'!AC32+'5C1AJ_Athlos'!AC32+'5C1AG_Collegiate'!AC32+'5C1M_GEOMidCity'!AC32+'5C1AK_NxtGen'!AC32+'5C1AL_RedRiver'!AC32+'5C1AM_Williams'!AC32+'5C1AN_StLandry'!AC32</f>
        <v>171884</v>
      </c>
      <c r="AE32" s="214">
        <f>'5C1B_DArbonne'!AD32+'5C1A_Madison'!AD32+'5C1C_IntlHigh'!AD32+'5C3_UnvView'!AE32+'5C1F_LCCharter'!AD32+'5C1E_LFNO'!AD32+'5C1D_NOMMA'!AD32+'5C1AE_NobleMinds'!AD32+'5C1J_JCFAEast'!AD32+'5C1Q_Advantage'!AD32+'5C1AF_JCFA-Laf'!AD32+'5C1W_Willow'!AD32+'5C1Z_LincolnPrep'!AD32+'5C1R_Iberville'!AD32+'5C1N_Delta'!AD32+'5C1S_LCColPrep'!AD32+'5C1T_Northeast'!AD32+'5C1U_AcadianaRen'!AD32+'5C1I_LAKey'!AD32+'5C1V_LafRen'!AD32+'5C1O_Impact'!AD32+'5C2_LAVCA'!AE32+'5C1H_Southwest'!AD32+'5C1G_JSClark'!AD32+'5C1Y_GEOPrep'!AD32+'5C1AI_Harmony'!AD32+'5C1AJ_Athlos'!AD32+'5C1AG_Collegiate'!AD32+'5C1M_GEOMidCity'!AD32+'5C1AK_NxtGen'!AD32+'5C1AL_RedRiver'!AD32+'5C1AM_Williams'!AD32+'5C1AN_StLandry'!AD32</f>
        <v>2062611</v>
      </c>
      <c r="AF32" s="215">
        <f>'9_Per Pupil Summary'!N31</f>
        <v>7296</v>
      </c>
      <c r="AG32" s="216">
        <f>'5C1B_DArbonne'!AF32+'5C1A_Madison'!AF32+'5C1C_IntlHigh'!AF32+'5C3_UnvView'!AG32+'5C1F_LCCharter'!AF32+'5C1E_LFNO'!AF32+'5C1D_NOMMA'!AF32+'5C1AE_NobleMinds'!AF32+'5C1J_JCFAEast'!AF32+'5C1Q_Advantage'!AF32+'5C1AF_JCFA-Laf'!AF32+'5C1W_Willow'!AF32+'5C1Z_LincolnPrep'!AF32+'5C1R_Iberville'!AF32+'5C1N_Delta'!AF32+'5C1S_LCColPrep'!AF32+'5C1T_Northeast'!AF32+'5C1U_AcadianaRen'!AF32+'5C1I_LAKey'!AF32+'5C1V_LafRen'!AF32+'5C1O_Impact'!AF32+'5C2_LAVCA'!AG32+'5C1H_Southwest'!AF32+'5C1G_JSClark'!AF32+'5C1Y_GEOPrep'!AF32+'5C1AI_Harmony'!AF32+'5C1AJ_Athlos'!AF32+'5C1AG_Collegiate'!AF32+'5C1M_GEOMidCity'!AF32+'5C1AK_NxtGen'!AF32+'5C1AL_RedRiver'!AF32+'5C1AM_Williams'!AF32+'5C1AN_StLandry'!AF32</f>
        <v>3151872</v>
      </c>
      <c r="AH32" s="208">
        <f>'5C1B_DArbonne'!AG32+'5C1A_Madison'!AG32+'5C1C_IntlHigh'!AG32+'5C3_UnvView'!AH32+'5C1F_LCCharter'!AG32+'5C1E_LFNO'!AG32+'5C1D_NOMMA'!AG32+'5C1AE_NobleMinds'!AG32+'5C1J_JCFAEast'!AG32+'5C1Q_Advantage'!AG32+'5C1AF_JCFA-Laf'!AG32+'5C1W_Willow'!AG32+'5C1Z_LincolnPrep'!AG32+'5C1R_Iberville'!AG32+'5C1N_Delta'!AG32+'5C1S_LCColPrep'!AG32+'5C1T_Northeast'!AG32+'5C1U_AcadianaRen'!AG32+'5C1I_LAKey'!AG32+'5C1V_LafRen'!AG32+'5C1O_Impact'!AG32+'5C2_LAVCA'!AH32+'5C1H_Southwest'!AG32+'5C1G_JSClark'!AG32+'5C1Y_GEOPrep'!AG32+'5C1AI_Harmony'!AG32+'5C1AJ_Athlos'!AG32+'5C1AG_Collegiate'!AG32+'5C1M_GEOMidCity'!AG32+'5C1AK_NxtGen'!AG32+'5C1AL_RedRiver'!AG32+'5C1AM_Williams'!AG32+'5C1AN_StLandry'!AG32</f>
        <v>0</v>
      </c>
      <c r="AI32" s="215">
        <f>'5C1B_DArbonne'!AH32+'5C1A_Madison'!AH32+'5C1C_IntlHigh'!AH32+'5C3_UnvView'!AI32+'5C1F_LCCharter'!AH32+'5C1E_LFNO'!AH32+'5C1D_NOMMA'!AH32+'5C1AE_NobleMinds'!AH32+'5C1J_JCFAEast'!AH32+'5C1Q_Advantage'!AH32+'5C1AF_JCFA-Laf'!AH32+'5C1W_Willow'!AH32+'5C1Z_LincolnPrep'!AH32+'5C1R_Iberville'!AH32+'5C1N_Delta'!AH32+'5C1S_LCColPrep'!AH32+'5C1T_Northeast'!AH32+'5C1U_AcadianaRen'!AH32+'5C1I_LAKey'!AH32+'5C1V_LafRen'!AH32+'5C1O_Impact'!AH32+'5C2_LAVCA'!AI32+'5C1H_Southwest'!AH32+'5C1G_JSClark'!AH32+'5C1Y_GEOPrep'!AH32+'5C1AI_Harmony'!AH32+'5C1AJ_Athlos'!AH32+'5C1AG_Collegiate'!AH32+'5C1M_GEOMidCity'!AH32+'5C1AK_NxtGen'!AH32+'5C1AL_RedRiver'!AH32+'5C1AM_Williams'!AH32+'5C1AN_StLandry'!AH32</f>
        <v>0</v>
      </c>
      <c r="AJ32" s="208">
        <f>'5C1B_DArbonne'!AI32+'5C1A_Madison'!AI32+'5C1C_IntlHigh'!AI32+'5C3_UnvView'!AJ32+'5C1F_LCCharter'!AI32+'5C1E_LFNO'!AI32+'5C1D_NOMMA'!AI32+'5C1AE_NobleMinds'!AI32+'5C1J_JCFAEast'!AI32+'5C1Q_Advantage'!AI32+'5C1AF_JCFA-Laf'!AI32+'5C1W_Willow'!AI32+'5C1Z_LincolnPrep'!AI32+'5C1R_Iberville'!AI32+'5C1N_Delta'!AI32+'5C1S_LCColPrep'!AI32+'5C1T_Northeast'!AI32+'5C1U_AcadianaRen'!AI32+'5C1I_LAKey'!AI32+'5C1V_LafRen'!AI32+'5C1O_Impact'!AI32+'5C2_LAVCA'!AJ32+'5C1H_Southwest'!AI32+'5C1G_JSClark'!AI32+'5C1Y_GEOPrep'!AI32+'5C1AI_Harmony'!AI32+'5C1AJ_Athlos'!AI32+'5C1AG_Collegiate'!AI32+'5C1M_GEOMidCity'!AI32+'5C1AK_NxtGen'!AI32+'5C1AL_RedRiver'!AI32+'5C1AM_Williams'!AI32+'5C1AN_StLandry'!AI32</f>
        <v>0</v>
      </c>
      <c r="AK32" s="217">
        <f>'5C1B_DArbonne'!AJ32+'5C1A_Madison'!AJ32+'5C1C_IntlHigh'!AJ32+'5C3_UnvView'!AK32+'5C1F_LCCharter'!AJ32+'5C1E_LFNO'!AJ32+'5C1D_NOMMA'!AJ32+'5C1AE_NobleMinds'!AJ32+'5C1J_JCFAEast'!AJ32+'5C1Q_Advantage'!AJ32+'5C1AF_JCFA-Laf'!AJ32+'5C1W_Willow'!AJ32+'5C1Z_LincolnPrep'!AJ32+'5C1R_Iberville'!AJ32+'5C1N_Delta'!AJ32+'5C1S_LCColPrep'!AJ32+'5C1T_Northeast'!AJ32+'5C1U_AcadianaRen'!AJ32+'5C1I_LAKey'!AJ32+'5C1V_LafRen'!AJ32+'5C1O_Impact'!AJ32+'5C2_LAVCA'!AK32+'5C1H_Southwest'!AJ32+'5C1G_JSClark'!AJ32+'5C1Y_GEOPrep'!AJ32+'5C1AI_Harmony'!AJ32+'5C1AJ_Athlos'!AJ32+'5C1AG_Collegiate'!AJ32+'5C1M_GEOMidCity'!AJ32+'5C1AK_NxtGen'!AJ32+'5C1AL_RedRiver'!AJ32+'5C1AM_Williams'!AJ32+'5C1AN_StLandry'!AJ32</f>
        <v>0</v>
      </c>
      <c r="AL32" s="218">
        <f>'5C1B_DArbonne'!AK32+'5C1A_Madison'!AK32+'5C1C_IntlHigh'!AK32+'5C3_UnvView'!AL32+'5C1F_LCCharter'!AK32+'5C1E_LFNO'!AK32+'5C1D_NOMMA'!AK32+'5C1AE_NobleMinds'!AK32+'5C1J_JCFAEast'!AK32+'5C1Q_Advantage'!AK32+'5C1AF_JCFA-Laf'!AK32+'5C1W_Willow'!AK32+'5C1Z_LincolnPrep'!AK32+'5C1R_Iberville'!AK32+'5C1N_Delta'!AK32+'5C1S_LCColPrep'!AK32+'5C1T_Northeast'!AK32+'5C1U_AcadianaRen'!AK32+'5C1I_LAKey'!AK32+'5C1V_LafRen'!AK32+'5C1O_Impact'!AK32+'5C2_LAVCA'!AL32+'5C1H_Southwest'!AK32+'5C1G_JSClark'!AK32+'5C1Y_GEOPrep'!AK32+'5C1AI_Harmony'!AK32+'5C1AJ_Athlos'!AK32+'5C1AG_Collegiate'!AK32+'5C1M_GEOMidCity'!AK32+'5C1AK_NxtGen'!AK32+'5C1AL_RedRiver'!AK32+'5C1AM_Williams'!AK32+'5C1AN_StLandry'!AK32</f>
        <v>0</v>
      </c>
      <c r="AM32" s="216">
        <f>'5C1B_DArbonne'!AL32+'5C1A_Madison'!AL32+'5C1C_IntlHigh'!AL32+'5C3_UnvView'!AM32+'5C1F_LCCharter'!AL32+'5C1E_LFNO'!AL32+'5C1D_NOMMA'!AL32+'5C1AE_NobleMinds'!AL32+'5C1J_JCFAEast'!AL32+'5C1Q_Advantage'!AL32+'5C1AF_JCFA-Laf'!AL32+'5C1W_Willow'!AL32+'5C1Z_LincolnPrep'!AL32+'5C1R_Iberville'!AL32+'5C1N_Delta'!AL32+'5C1S_LCColPrep'!AL32+'5C1T_Northeast'!AL32+'5C1U_AcadianaRen'!AL32+'5C1I_LAKey'!AL32+'5C1V_LafRen'!AL32+'5C1O_Impact'!AL32+'5C2_LAVCA'!AM32+'5C1H_Southwest'!AL32+'5C1G_JSClark'!AL32+'5C1Y_GEOPrep'!AL32+'5C1AI_Harmony'!AL32+'5C1AJ_Athlos'!AL32+'5C1AG_Collegiate'!AL32+'5C1M_GEOMidCity'!AL32+'5C1AK_NxtGen'!AL32+'5C1AL_RedRiver'!AL32+'5C1AM_Williams'!AL32+'5C1AN_StLandry'!AL32</f>
        <v>18991488</v>
      </c>
      <c r="AN32" s="219">
        <f>'5C1B_DArbonne'!AM32+'5C1A_Madison'!AM32+'5C1C_IntlHigh'!AM32+'5C3_UnvView'!AN32+'5C1F_LCCharter'!AM32+'5C1E_LFNO'!AM32+'5C1D_NOMMA'!AM32+'5C1AE_NobleMinds'!AM32+'5C1J_JCFAEast'!AM32+'5C1Q_Advantage'!AM32+'5C1AF_JCFA-Laf'!AM32+'5C1W_Willow'!AM32+'5C1Z_LincolnPrep'!AM32+'5C1R_Iberville'!AM32+'5C1N_Delta'!AM32+'5C1S_LCColPrep'!AM32+'5C1T_Northeast'!AM32+'5C1U_AcadianaRen'!AM32+'5C1I_LAKey'!AM32+'5C1V_LafRen'!AM32+'5C1O_Impact'!AM32+'5C2_LAVCA'!AN32+'5C1H_Southwest'!AM32+'5C1G_JSClark'!AM32+'5C1Y_GEOPrep'!AM32+'5C1AI_Harmony'!AM32+'5C1AJ_Athlos'!AM32+'5C1AG_Collegiate'!AM32+'5C1M_GEOMidCity'!AM32+'5C1AK_NxtGen'!AM32+'5C1AL_RedRiver'!AM32+'5C1AM_Williams'!AM32+'5C1AN_StLandry'!AM32</f>
        <v>-7879</v>
      </c>
      <c r="AO32" s="216">
        <f>'5C1B_DArbonne'!AN32+'5C1A_Madison'!AN32+'5C1C_IntlHigh'!AN32+'5C3_UnvView'!AO32+'5C1F_LCCharter'!AN32+'5C1E_LFNO'!AN32+'5C1D_NOMMA'!AN32+'5C1AE_NobleMinds'!AN32+'5C1J_JCFAEast'!AN32+'5C1Q_Advantage'!AN32+'5C1AF_JCFA-Laf'!AN32+'5C1W_Willow'!AN32+'5C1Z_LincolnPrep'!AN32+'5C1R_Iberville'!AN32+'5C1N_Delta'!AN32+'5C1S_LCColPrep'!AN32+'5C1T_Northeast'!AN32+'5C1U_AcadianaRen'!AN32+'5C1I_LAKey'!AN32+'5C1V_LafRen'!AN32+'5C1O_Impact'!AN32+'5C2_LAVCA'!AO32+'5C1H_Southwest'!AN32+'5C1G_JSClark'!AN32+'5C1Y_GEOPrep'!AN32+'5C1AI_Harmony'!AN32+'5C1AJ_Athlos'!AN32+'5C1AG_Collegiate'!AN32+'5C1M_GEOMidCity'!AN32+'5C1AK_NxtGen'!AN32+'5C1AL_RedRiver'!AN32+'5C1AM_Williams'!AN32+'5C1AN_StLandry'!AN32</f>
        <v>3143993</v>
      </c>
      <c r="AP32" s="217">
        <f>'5C1B_DArbonne'!AO32+'5C1A_Madison'!AO32+'5C1C_IntlHigh'!AO32+'5C3_UnvView'!AP32+'5C1F_LCCharter'!AO32+'5C1E_LFNO'!AO32+'5C1D_NOMMA'!AO32+'5C1AE_NobleMinds'!AO32+'5C1J_JCFAEast'!AO32+'5C1Q_Advantage'!AO32+'5C1AF_JCFA-Laf'!AO32+'5C1W_Willow'!AO32+'5C1Z_LincolnPrep'!AO32+'5C1R_Iberville'!AO32+'5C1N_Delta'!AO32+'5C1S_LCColPrep'!AO32+'5C1T_Northeast'!AO32+'5C1U_AcadianaRen'!AO32+'5C1I_LAKey'!AO32+'5C1V_LafRen'!AO32+'5C1O_Impact'!AO32+'5C2_LAVCA'!AP32+'5C1H_Southwest'!AO32+'5C1G_JSClark'!AO32+'5C1Y_GEOPrep'!AO32+'5C1AI_Harmony'!AO32+'5C1AJ_Athlos'!AO32+'5C1AG_Collegiate'!AO32+'5C1M_GEOMidCity'!AO32+'5C1AK_NxtGen'!AO32+'5C1AL_RedRiver'!AO32+'5C1AM_Williams'!AO32+'5C1AN_StLandry'!AO32</f>
        <v>-5313</v>
      </c>
      <c r="AQ32" s="216">
        <f>'5C1B_DArbonne'!AP32+'5C1A_Madison'!AP32+'5C1C_IntlHigh'!AP32+'5C3_UnvView'!AQ32+'5C1F_LCCharter'!AP32+'5C1E_LFNO'!AP32+'5C1D_NOMMA'!AP32+'5C1AE_NobleMinds'!AP32+'5C1J_JCFAEast'!AP32+'5C1Q_Advantage'!AP32+'5C1AF_JCFA-Laf'!AP32+'5C1W_Willow'!AP32+'5C1Z_LincolnPrep'!AP32+'5C1R_Iberville'!AP32+'5C1N_Delta'!AP32+'5C1S_LCColPrep'!AP32+'5C1T_Northeast'!AP32+'5C1U_AcadianaRen'!AP32+'5C1I_LAKey'!AP32+'5C1V_LafRen'!AP32+'5C1O_Impact'!AP32+'5C2_LAVCA'!AQ32+'5C1H_Southwest'!AP32+'5C1G_JSClark'!AP32+'5C1Y_GEOPrep'!AP32+'5C1AI_Harmony'!AP32+'5C1AJ_Athlos'!AP32+'5C1AG_Collegiate'!AP32+'5C1M_GEOMidCity'!AP32+'5C1AK_NxtGen'!AP32+'5C1AL_RedRiver'!AP32+'5C1AM_Williams'!AP32+'5C1AN_StLandry'!AP32</f>
        <v>3143993</v>
      </c>
      <c r="AR32" s="217">
        <f>'5C1B_DArbonne'!AQ32+'5C1A_Madison'!AQ32+'5C1C_IntlHigh'!AQ32+'5C3_UnvView'!AR32+'5C1F_LCCharter'!AQ32+'5C1E_LFNO'!AQ32+'5C1D_NOMMA'!AQ32+'5C1AE_NobleMinds'!AQ32+'5C1J_JCFAEast'!AQ32+'5C1Q_Advantage'!AQ32+'5C1AF_JCFA-Laf'!AQ32+'5C1W_Willow'!AQ32+'5C1Z_LincolnPrep'!AQ32+'5C1R_Iberville'!AQ32+'5C1N_Delta'!AQ32+'5C1S_LCColPrep'!AQ32+'5C1T_Northeast'!AQ32+'5C1U_AcadianaRen'!AQ32+'5C1I_LAKey'!AQ32+'5C1V_LafRen'!AQ32+'5C1O_Impact'!AQ32+'5C2_LAVCA'!AR32+'5C1H_Southwest'!AQ32+'5C1G_JSClark'!AQ32+'5C1Y_GEOPrep'!AQ32+'5C1AI_Harmony'!AQ32+'5C1AJ_Athlos'!AQ32+'5C1AG_Collegiate'!AQ32+'5C1M_GEOMidCity'!AQ32+'5C1AK_NxtGen'!AQ32+'5C1AL_RedRiver'!AQ32+'5C1AM_Williams'!AQ32+'5C1AN_StLandry'!AQ32</f>
        <v>0</v>
      </c>
      <c r="AS32" s="217">
        <f>'5C1B_DArbonne'!AR32+'5C1A_Madison'!AR32+'5C1C_IntlHigh'!AR32+'5C3_UnvView'!AS32+'5C1F_LCCharter'!AR32+'5C1E_LFNO'!AR32+'5C1D_NOMMA'!AR32+'5C1AE_NobleMinds'!AR32+'5C1J_JCFAEast'!AR32+'5C1Q_Advantage'!AR32+'5C1AF_JCFA-Laf'!AR32+'5C1W_Willow'!AR32+'5C1Z_LincolnPrep'!AR32+'5C1R_Iberville'!AR32+'5C1N_Delta'!AR32+'5C1S_LCColPrep'!AR32+'5C1T_Northeast'!AR32+'5C1U_AcadianaRen'!AR32+'5C1I_LAKey'!AR32+'5C1V_LafRen'!AR32+'5C1O_Impact'!AR32+'5C2_LAVCA'!AS32+'5C1H_Southwest'!AR32+'5C1G_JSClark'!AR32+'5C1Y_GEOPrep'!AR32+'5C1AI_Harmony'!AR32+'5C1AJ_Athlos'!AR32+'5C1AG_Collegiate'!AR32+'5C1M_GEOMidCity'!AR32+'5C1AK_NxtGen'!AR32+'5C1AL_RedRiver'!AR32+'5C1AM_Williams'!AR32+'5C1AN_StLandry'!AR32</f>
        <v>3143993</v>
      </c>
      <c r="AT32" s="216">
        <f>'5C1B_DArbonne'!AS32+'5C1A_Madison'!AS32+'5C1C_IntlHigh'!AS32+'5C3_UnvView'!AT32+'5C1F_LCCharter'!AS32+'5C1E_LFNO'!AS32+'5C1D_NOMMA'!AS32+'5C1AE_NobleMinds'!AS32+'5C1J_JCFAEast'!AS32+'5C1Q_Advantage'!AS32+'5C1AF_JCFA-Laf'!AS32+'5C1W_Willow'!AS32+'5C1Z_LincolnPrep'!AS32+'5C1R_Iberville'!AS32+'5C1N_Delta'!AS32+'5C1S_LCColPrep'!AS32+'5C1T_Northeast'!AS32+'5C1U_AcadianaRen'!AS32+'5C1I_LAKey'!AS32+'5C1V_LafRen'!AS32+'5C1O_Impact'!AS32+'5C2_LAVCA'!AT32+'5C1H_Southwest'!AS32+'5C1G_JSClark'!AS32+'5C1Y_GEOPrep'!AS32+'5C1AI_Harmony'!AS32+'5C1AJ_Athlos'!AS32+'5C1AG_Collegiate'!AS32+'5C1M_GEOMidCity'!AS32+'5C1AK_NxtGen'!AS32+'5C1AL_RedRiver'!AS32+'5C1AM_Williams'!AS32+'5C1AN_StLandry'!AS32</f>
        <v>1578226</v>
      </c>
      <c r="AU32" s="804">
        <f t="shared" si="2"/>
        <v>5206604</v>
      </c>
      <c r="AV32" s="805">
        <f t="shared" si="3"/>
        <v>1750110</v>
      </c>
      <c r="AW32" s="210">
        <f>'5C1B_DArbonne'!AV32+'5C1A_Madison'!AV32+'5C1C_IntlHigh'!AV32+'5C3_UnvView'!AW32+'5C1F_LCCharter'!AV32+'5C1E_LFNO'!AV32+'5C1D_NOMMA'!AV32+'5C1AE_NobleMinds'!AV32+'5C1J_JCFAEast'!AV32+'5C1Q_Advantage'!AV32+'5C1AF_JCFA-Laf'!AV32+'5C1W_Willow'!AV32+'5C1Z_LincolnPrep'!AV32+'5C1R_Iberville'!AV32+'5C1N_Delta'!AV32+'5C1S_LCColPrep'!AV32+'5C1T_Northeast'!AV32+'5C1U_AcadianaRen'!AV32+'5C1I_LAKey'!AV32+'5C1V_LafRen'!AV32+'5C1O_Impact'!AV32+'5C2_LAVCA'!AW32+'5C1H_Southwest'!AV32+'5C1G_JSClark'!AV32+'5C1Y_GEOPrep'!AV32+'5C1AI_Harmony'!AV32+'5C1AJ_Athlos'!AV32+'5C1AG_Collegiate'!AV32+'5C1M_GEOMidCity'!AV32+'5C1AK_NxtGen'!AV32+'5C1AL_RedRiver'!AV32+'5C1AM_Williams'!AV32+'5C1AN_StLandry'!AV32</f>
        <v>47477</v>
      </c>
      <c r="AX32" s="210"/>
      <c r="AY32" s="210">
        <f t="shared" si="4"/>
        <v>47477</v>
      </c>
    </row>
    <row r="33" spans="1:51" ht="16.149999999999999" customHeight="1" x14ac:dyDescent="0.2">
      <c r="A33" s="424">
        <v>27</v>
      </c>
      <c r="B33" s="224" t="s">
        <v>31</v>
      </c>
      <c r="C33" s="225">
        <f>'5C1B_DArbonne'!C33+'5C1A_Madison'!C33+'5C1C_IntlHigh'!C33+'5C3_UnvView'!C33+'5C1F_LCCharter'!C33+'5C1E_LFNO'!C33+'5C1D_NOMMA'!C33+'5C1AE_NobleMinds'!C33+'5C1J_JCFAEast'!C33+'5C1Q_Advantage'!C33+'5C1AF_JCFA-Laf'!C33+'5C1W_Willow'!C33+'5C1Z_LincolnPrep'!C33+'5C1R_Iberville'!C33+'5C1N_Delta'!C33+'5C1S_LCColPrep'!C33+'5C1T_Northeast'!C33+'5C1U_AcadianaRen'!C33+'5C1I_LAKey'!C33+'5C1V_LafRen'!C33+'5C1O_Impact'!C33+'5C2_LAVCA'!C33+'5C1H_Southwest'!C33+'5C1G_JSClark'!C33+'5C1Y_GEOPrep'!C33+'5C1AI_Harmony'!C33+'5C1AJ_Athlos'!C33+'5C1AG_Collegiate'!C33+'5C1M_GEOMidCity'!C33+'5C1AK_NxtGen'!C33+'5C1AL_RedRiver'!C33+'5C1AM_Williams'!C33+'5C1AN_StLandry'!C33</f>
        <v>32</v>
      </c>
      <c r="D33" s="226">
        <f>'9_Per Pupil Summary'!H32</f>
        <v>5165.6856626231711</v>
      </c>
      <c r="E33" s="227">
        <f>'5C1B_DArbonne'!E33+'5C1A_Madison'!E33+'5C1C_IntlHigh'!E33+'5C3_UnvView'!E33+'5C1F_LCCharter'!E33+'5C1E_LFNO'!E33+'5C1D_NOMMA'!E33+'5C1AE_NobleMinds'!E33+'5C1J_JCFAEast'!E33+'5C1Q_Advantage'!E33+'5C1AF_JCFA-Laf'!E33+'5C1W_Willow'!E33+'5C1Z_LincolnPrep'!E33+'5C1R_Iberville'!E33+'5C1N_Delta'!E33+'5C1S_LCColPrep'!E33+'5C1T_Northeast'!E33+'5C1U_AcadianaRen'!E33+'5C1I_LAKey'!E33+'5C1V_LafRen'!E33+'5C1O_Impact'!E33+'5C2_LAVCA'!E33+'5C1H_Southwest'!E33+'5C1G_JSClark'!E33+'5C1Y_GEOPrep'!E33+'5C1AI_Harmony'!E33+'5C1AJ_Athlos'!E33+'5C1AG_Collegiate'!E33+'5C1M_GEOMidCity'!E33+'5C1AK_NxtGen'!E33+'5C1AL_RedRiver'!E33+'5C1AM_Williams'!E33+'5C1AN_StLandry'!E33</f>
        <v>148771.74708354732</v>
      </c>
      <c r="F33" s="228">
        <f>'5C1B_DArbonne'!F33+'5C1A_Madison'!F33+'5C1C_IntlHigh'!F33+'5C3_UnvView'!F33+'5C1F_LCCharter'!F33+'5C1E_LFNO'!F33+'5C1D_NOMMA'!F33+'5C1AE_NobleMinds'!F33+'5C1J_JCFAEast'!F33+'5C1Q_Advantage'!F33+'5C1AF_JCFA-Laf'!F33+'5C1W_Willow'!F33+'5C1Z_LincolnPrep'!F33+'5C1R_Iberville'!F33+'5C1N_Delta'!F33+'5C1S_LCColPrep'!F33+'5C1T_Northeast'!F33+'5C1U_AcadianaRen'!F33+'5C1I_LAKey'!F33+'5C1V_LafRen'!F33+'5C1O_Impact'!F33+'5C2_LAVCA'!F33+'5C1H_Southwest'!F33+'5C1G_JSClark'!F33+'5C1Y_GEOPrep'!F33+'5C1AI_Harmony'!F33+'5C1AJ_Athlos'!F33+'5C1AG_Collegiate'!F33+'5C1M_GEOMidCity'!F33+'5C1AK_NxtGen'!F33+'5C1AL_RedRiver'!F33+'5C1AM_Williams'!F33+'5C1AN_StLandry'!F33</f>
        <v>26</v>
      </c>
      <c r="G33" s="226">
        <f>'9_Per Pupil Summary'!I32</f>
        <v>678.9088085677954</v>
      </c>
      <c r="H33" s="227">
        <f>'5C1B_DArbonne'!H33+'5C1A_Madison'!H33+'5C1C_IntlHigh'!H33+'5C3_UnvView'!H33+'5C1F_LCCharter'!H33+'5C1E_LFNO'!H33+'5C1D_NOMMA'!H33+'5C1AE_NobleMinds'!H33+'5C1J_JCFAEast'!H33+'5C1Q_Advantage'!H33+'5C1AF_JCFA-Laf'!H33+'5C1W_Willow'!H33+'5C1Z_LincolnPrep'!H33+'5C1R_Iberville'!H33+'5C1N_Delta'!H33+'5C1S_LCColPrep'!H33+'5C1T_Northeast'!H33+'5C1U_AcadianaRen'!H33+'5C1I_LAKey'!H33+'5C1V_LafRen'!H33+'5C1O_Impact'!H33+'5C2_LAVCA'!H33+'5C1H_Southwest'!H33+'5C1G_JSClark'!H33+'5C1Y_GEOPrep'!H33+'5C1AI_Harmony'!H33+'5C1AJ_Athlos'!H33+'5C1AG_Collegiate'!H33+'5C1M_GEOMidCity'!H33+'5C1AK_NxtGen'!H33+'5C1AL_RedRiver'!H33+'5C1AM_Williams'!H33+'5C1AN_StLandry'!H33</f>
        <v>15886.466120486413</v>
      </c>
      <c r="I33" s="228">
        <f>'5C1B_DArbonne'!I33+'5C1A_Madison'!I33+'5C1C_IntlHigh'!I33+'5C3_UnvView'!I33+'5C1F_LCCharter'!I33+'5C1E_LFNO'!I33+'5C1D_NOMMA'!I33+'5C1AE_NobleMinds'!I33+'5C1J_JCFAEast'!I33+'5C1Q_Advantage'!I33+'5C1AF_JCFA-Laf'!I33+'5C1W_Willow'!I33+'5C1Z_LincolnPrep'!I33+'5C1R_Iberville'!I33+'5C1N_Delta'!I33+'5C1S_LCColPrep'!I33+'5C1T_Northeast'!I33+'5C1U_AcadianaRen'!I33+'5C1I_LAKey'!I33+'5C1V_LafRen'!I33+'5C1O_Impact'!I33+'5C2_LAVCA'!I33+'5C1H_Southwest'!I33+'5C1G_JSClark'!I33+'5C1Y_GEOPrep'!I33+'5C1AI_Harmony'!I33+'5C1AJ_Athlos'!I33+'5C1AG_Collegiate'!I33+'5C1M_GEOMidCity'!I33+'5C1AK_NxtGen'!I33+'5C1AL_RedRiver'!I33+'5C1AM_Williams'!I33+'5C1AN_StLandry'!I33</f>
        <v>19</v>
      </c>
      <c r="J33" s="226">
        <f>'9_Per Pupil Summary'!J32</f>
        <v>185.15694779121691</v>
      </c>
      <c r="K33" s="227">
        <f>'5C1B_DArbonne'!K33+'5C1A_Madison'!K33+'5C1C_IntlHigh'!K33+'5C3_UnvView'!K33+'5C1F_LCCharter'!K33+'5C1E_LFNO'!K33+'5C1D_NOMMA'!K33+'5C1AE_NobleMinds'!K33+'5C1J_JCFAEast'!K33+'5C1Q_Advantage'!K33+'5C1AF_JCFA-Laf'!K33+'5C1W_Willow'!K33+'5C1Z_LincolnPrep'!K33+'5C1R_Iberville'!K33+'5C1N_Delta'!K33+'5C1S_LCColPrep'!K33+'5C1T_Northeast'!K33+'5C1U_AcadianaRen'!K33+'5C1I_LAKey'!K33+'5C1V_LafRen'!K33+'5C1O_Impact'!K33+'5C2_LAVCA'!K33+'5C1H_Southwest'!K33+'5C1G_JSClark'!K33+'5C1Y_GEOPrep'!K33+'5C1AI_Harmony'!K33+'5C1AJ_Athlos'!K33+'5C1AG_Collegiate'!K33+'5C1M_GEOMidCity'!K33+'5C1AK_NxtGen'!K33+'5C1AL_RedRiver'!K33+'5C1AM_Williams'!K33+'5C1AN_StLandry'!K33</f>
        <v>3166.1838072298092</v>
      </c>
      <c r="L33" s="228">
        <f>'5C1B_DArbonne'!L33+'5C1A_Madison'!L33+'5C1C_IntlHigh'!L33+'5C3_UnvView'!L33+'5C1F_LCCharter'!L33+'5C1E_LFNO'!L33+'5C1D_NOMMA'!L33+'5C1AE_NobleMinds'!L33+'5C1J_JCFAEast'!L33+'5C1Q_Advantage'!L33+'5C1AF_JCFA-Laf'!L33+'5C1W_Willow'!L33+'5C1Z_LincolnPrep'!L33+'5C1R_Iberville'!L33+'5C1N_Delta'!L33+'5C1S_LCColPrep'!L33+'5C1T_Northeast'!L33+'5C1U_AcadianaRen'!L33+'5C1I_LAKey'!L33+'5C1V_LafRen'!L33+'5C1O_Impact'!L33+'5C2_LAVCA'!L33+'5C1H_Southwest'!L33+'5C1G_JSClark'!L33+'5C1Y_GEOPrep'!L33+'5C1AI_Harmony'!L33+'5C1AJ_Athlos'!L33+'5C1AG_Collegiate'!L33+'5C1M_GEOMidCity'!L33+'5C1AK_NxtGen'!L33+'5C1AL_RedRiver'!L33+'5C1AM_Williams'!L33+'5C1AN_StLandry'!L33</f>
        <v>2</v>
      </c>
      <c r="M33" s="226">
        <f>'9_Per Pupil Summary'!K32</f>
        <v>4628.9236947804229</v>
      </c>
      <c r="N33" s="227">
        <f>'5C1B_DArbonne'!N33+'5C1A_Madison'!N33+'5C1C_IntlHigh'!N33+'5C3_UnvView'!N33+'5C1F_LCCharter'!N33+'5C1E_LFNO'!N33+'5C1D_NOMMA'!N33+'5C1AE_NobleMinds'!N33+'5C1J_JCFAEast'!N33+'5C1Q_Advantage'!N33+'5C1AF_JCFA-Laf'!N33+'5C1W_Willow'!N33+'5C1Z_LincolnPrep'!N33+'5C1R_Iberville'!N33+'5C1N_Delta'!N33+'5C1S_LCColPrep'!N33+'5C1T_Northeast'!N33+'5C1U_AcadianaRen'!N33+'5C1I_LAKey'!N33+'5C1V_LafRen'!N33+'5C1O_Impact'!N33+'5C2_LAVCA'!N33+'5C1H_Southwest'!N33+'5C1G_JSClark'!N33+'5C1Y_GEOPrep'!N33+'5C1AI_Harmony'!N33+'5C1AJ_Athlos'!N33+'5C1AG_Collegiate'!N33+'5C1M_GEOMidCity'!N33+'5C1AK_NxtGen'!N33+'5C1AL_RedRiver'!N33+'5C1AM_Williams'!N33+'5C1AN_StLandry'!N33</f>
        <v>8332.0626506047611</v>
      </c>
      <c r="O33" s="228">
        <f>'5C1B_DArbonne'!O33+'5C1A_Madison'!O33+'5C1C_IntlHigh'!O33+'5C3_UnvView'!O33+'5C1F_LCCharter'!O33+'5C1E_LFNO'!O33+'5C1D_NOMMA'!O33+'5C1AE_NobleMinds'!O33+'5C1J_JCFAEast'!O33+'5C1Q_Advantage'!O33+'5C1AF_JCFA-Laf'!O33+'5C1W_Willow'!O33+'5C1Z_LincolnPrep'!O33+'5C1R_Iberville'!O33+'5C1N_Delta'!O33+'5C1S_LCColPrep'!O33+'5C1T_Northeast'!O33+'5C1U_AcadianaRen'!O33+'5C1I_LAKey'!O33+'5C1V_LafRen'!O33+'5C1O_Impact'!O33+'5C2_LAVCA'!O33+'5C1H_Southwest'!O33+'5C1G_JSClark'!O33+'5C1Y_GEOPrep'!O33+'5C1AI_Harmony'!O33+'5C1AJ_Athlos'!O33+'5C1AG_Collegiate'!O33+'5C1M_GEOMidCity'!O33+'5C1AK_NxtGen'!O33+'5C1AL_RedRiver'!O33+'5C1AM_Williams'!O33+'5C1AN_StLandry'!O33</f>
        <v>3</v>
      </c>
      <c r="P33" s="226">
        <f>'9_Per Pupil Summary'!L32</f>
        <v>1851.5694779121688</v>
      </c>
      <c r="Q33" s="227">
        <f>'5C1B_DArbonne'!Q33+'5C1A_Madison'!Q33+'5C1C_IntlHigh'!Q33+'5C3_UnvView'!Q33+'5C1F_LCCharter'!Q33+'5C1E_LFNO'!Q33+'5C1D_NOMMA'!Q33+'5C1AE_NobleMinds'!Q33+'5C1J_JCFAEast'!Q33+'5C1Q_Advantage'!Q33+'5C1AF_JCFA-Laf'!Q33+'5C1W_Willow'!Q33+'5C1Z_LincolnPrep'!Q33+'5C1R_Iberville'!Q33+'5C1N_Delta'!Q33+'5C1S_LCColPrep'!Q33+'5C1T_Northeast'!Q33+'5C1U_AcadianaRen'!Q33+'5C1I_LAKey'!Q33+'5C1V_LafRen'!Q33+'5C1O_Impact'!Q33+'5C2_LAVCA'!Q33+'5C1H_Southwest'!Q33+'5C1G_JSClark'!Q33+'5C1Y_GEOPrep'!Q33+'5C1AI_Harmony'!Q33+'5C1AJ_Athlos'!Q33+'5C1AG_Collegiate'!Q33+'5C1M_GEOMidCity'!Q33+'5C1AK_NxtGen'!Q33+'5C1AL_RedRiver'!Q33+'5C1AM_Williams'!Q33+'5C1AN_StLandry'!Q33</f>
        <v>4999.2375903628563</v>
      </c>
      <c r="R33" s="229">
        <f>'5C1B_DArbonne'!R33+'5C1A_Madison'!R33+'5C1C_IntlHigh'!R33+'5C3_UnvView'!R33+'5C1F_LCCharter'!R33+'5C1E_LFNO'!R33+'5C1D_NOMMA'!R33+'5C1AE_NobleMinds'!R33+'5C1J_JCFAEast'!R33+'5C1Q_Advantage'!R33+'5C1AF_JCFA-Laf'!R33+'5C1W_Willow'!R33+'5C1Z_LincolnPrep'!R33+'5C1R_Iberville'!R33+'5C1N_Delta'!R33+'5C1S_LCColPrep'!R33+'5C1T_Northeast'!R33+'5C1U_AcadianaRen'!R33+'5C1I_LAKey'!R33+'5C1V_LafRen'!R33+'5C1O_Impact'!R33+'5C2_LAVCA'!R33+'5C1H_Southwest'!R33+'5C1G_JSClark'!R33+'5C1Y_GEOPrep'!R33+'5C1AI_Harmony'!R33+'5C1AJ_Athlos'!R33+'5C1AG_Collegiate'!R33+'5C1M_GEOMidCity'!R33+'5C1AK_NxtGen'!R33+'5C1AL_RedRiver'!R33+'5C1AM_Williams'!R33+'5C1AN_StLandry'!R33</f>
        <v>220359</v>
      </c>
      <c r="S33" s="889">
        <f>'5C3_UnvView'!S33+'5C2_LAVCA'!S33</f>
        <v>20129</v>
      </c>
      <c r="T33" s="226">
        <f>'5C1B_DArbonne'!S33+'5C1A_Madison'!S33+'5C1C_IntlHigh'!S33+'5C3_UnvView'!T33+'5C1F_LCCharter'!S33+'5C1E_LFNO'!S33+'5C1D_NOMMA'!S33+'5C1AE_NobleMinds'!S33+'5C1J_JCFAEast'!S33+'5C1Q_Advantage'!S33+'5C1AF_JCFA-Laf'!S33+'5C1W_Willow'!S33+'5C1Z_LincolnPrep'!S33+'5C1R_Iberville'!S33+'5C1N_Delta'!S33+'5C1S_LCColPrep'!S33+'5C1T_Northeast'!S33+'5C1U_AcadianaRen'!S33+'5C1I_LAKey'!S33+'5C1V_LafRen'!S33+'5C1O_Impact'!S33+'5C2_LAVCA'!T33+'5C1H_Southwest'!S33+'5C1G_JSClark'!S33+'5C1Y_GEOPrep'!S33+'5C1AI_Harmony'!S33+'5C1AJ_Athlos'!S33+'5C1AG_Collegiate'!S33+'5C1M_GEOMidCity'!S33+'5C1AK_NxtGen'!S33+'5C1AL_RedRiver'!S33+'5C1AM_Williams'!S33+'5C1AN_StLandry'!S33</f>
        <v>0</v>
      </c>
      <c r="U33" s="226">
        <f>'5C1B_DArbonne'!T33+'5C1A_Madison'!T33+'5C1C_IntlHigh'!T33+'5C3_UnvView'!U33+'5C1F_LCCharter'!T33+'5C1E_LFNO'!T33+'5C1D_NOMMA'!T33+'5C1AE_NobleMinds'!T33+'5C1J_JCFAEast'!T33+'5C1Q_Advantage'!T33+'5C1AF_JCFA-Laf'!T33+'5C1W_Willow'!T33+'5C1Z_LincolnPrep'!T33+'5C1R_Iberville'!T33+'5C1N_Delta'!T33+'5C1S_LCColPrep'!T33+'5C1T_Northeast'!T33+'5C1U_AcadianaRen'!T33+'5C1I_LAKey'!T33+'5C1V_LafRen'!T33+'5C1O_Impact'!T33+'5C2_LAVCA'!U33+'5C1H_Southwest'!T33+'5C1G_JSClark'!T33+'5C1Y_GEOPrep'!T33+'5C1AI_Harmony'!T33+'5C1AJ_Athlos'!T33+'5C1AG_Collegiate'!T33+'5C1M_GEOMidCity'!T33+'5C1AK_NxtGen'!T33+'5C1AL_RedRiver'!T33+'5C1AM_Williams'!T33+'5C1AN_StLandry'!T33</f>
        <v>0</v>
      </c>
      <c r="V33" s="230">
        <f>'5C1B_DArbonne'!U33+'5C1A_Madison'!U33+'5C1C_IntlHigh'!U33+'5C3_UnvView'!V33+'5C1F_LCCharter'!U33+'5C1E_LFNO'!U33+'5C1D_NOMMA'!U33+'5C1AE_NobleMinds'!U33+'5C1J_JCFAEast'!U33+'5C1Q_Advantage'!U33+'5C1AF_JCFA-Laf'!U33+'5C1W_Willow'!U33+'5C1Z_LincolnPrep'!U33+'5C1R_Iberville'!U33+'5C1N_Delta'!U33+'5C1S_LCColPrep'!U33+'5C1T_Northeast'!U33+'5C1U_AcadianaRen'!U33+'5C1I_LAKey'!U33+'5C1V_LafRen'!U33+'5C1O_Impact'!U33+'5C2_LAVCA'!V33+'5C1H_Southwest'!U33+'5C1G_JSClark'!U33+'5C1Y_GEOPrep'!U33+'5C1AI_Harmony'!U33+'5C1AJ_Athlos'!U33+'5C1AG_Collegiate'!U33+'5C1M_GEOMidCity'!U33+'5C1AK_NxtGen'!U33+'5C1AL_RedRiver'!U33+'5C1AM_Williams'!U33+'5C1AN_StLandry'!U33</f>
        <v>0</v>
      </c>
      <c r="W33" s="229">
        <f>'5C1B_DArbonne'!V33+'5C1A_Madison'!V33+'5C1C_IntlHigh'!V33+'5C3_UnvView'!W33+'5C1F_LCCharter'!V33+'5C1E_LFNO'!V33+'5C1D_NOMMA'!V33+'5C1AE_NobleMinds'!V33+'5C1J_JCFAEast'!V33+'5C1Q_Advantage'!V33+'5C1AF_JCFA-Laf'!V33+'5C1W_Willow'!V33+'5C1Z_LincolnPrep'!V33+'5C1R_Iberville'!V33+'5C1N_Delta'!V33+'5C1S_LCColPrep'!V33+'5C1T_Northeast'!V33+'5C1U_AcadianaRen'!V33+'5C1I_LAKey'!V33+'5C1V_LafRen'!V33+'5C1O_Impact'!V33+'5C2_LAVCA'!W33+'5C1H_Southwest'!V33+'5C1G_JSClark'!V33+'5C1Y_GEOPrep'!V33+'5C1AI_Harmony'!V33+'5C1AJ_Athlos'!V33+'5C1AG_Collegiate'!V33+'5C1M_GEOMidCity'!V33+'5C1AK_NxtGen'!V33+'5C1AL_RedRiver'!V33+'5C1AM_Williams'!V33+'5C1AN_StLandry'!V33</f>
        <v>181156</v>
      </c>
      <c r="X33" s="227">
        <f>'5C1B_DArbonne'!W33+'5C1A_Madison'!W33+'5C1C_IntlHigh'!W33+'5C3_UnvView'!X33+'5C1F_LCCharter'!W33+'5C1E_LFNO'!W33+'5C1D_NOMMA'!W33+'5C1AE_NobleMinds'!W33+'5C1J_JCFAEast'!W33+'5C1Q_Advantage'!W33+'5C1AF_JCFA-Laf'!W33+'5C1W_Willow'!W33+'5C1Z_LincolnPrep'!W33+'5C1R_Iberville'!W33+'5C1N_Delta'!W33+'5C1S_LCColPrep'!W33+'5C1T_Northeast'!W33+'5C1U_AcadianaRen'!W33+'5C1I_LAKey'!W33+'5C1V_LafRen'!W33+'5C1O_Impact'!W33+'5C2_LAVCA'!X33+'5C1H_Southwest'!W33+'5C1G_JSClark'!W33+'5C1Y_GEOPrep'!W33+'5C1AI_Harmony'!W33+'5C1AJ_Athlos'!W33+'5C1AG_Collegiate'!W33+'5C1M_GEOMidCity'!W33+'5C1AK_NxtGen'!W33+'5C1AL_RedRiver'!W33+'5C1AM_Williams'!W33+'5C1AN_StLandry'!W33</f>
        <v>-453</v>
      </c>
      <c r="Y33" s="229">
        <f>'5C1B_DArbonne'!X33+'5C1A_Madison'!X33+'5C1C_IntlHigh'!X33+'5C3_UnvView'!Y33+'5C1F_LCCharter'!X33+'5C1E_LFNO'!X33+'5C1D_NOMMA'!X33+'5C1AE_NobleMinds'!X33+'5C1J_JCFAEast'!X33+'5C1Q_Advantage'!X33+'5C1AF_JCFA-Laf'!X33+'5C1W_Willow'!X33+'5C1Z_LincolnPrep'!X33+'5C1R_Iberville'!X33+'5C1N_Delta'!X33+'5C1S_LCColPrep'!X33+'5C1T_Northeast'!X33+'5C1U_AcadianaRen'!X33+'5C1I_LAKey'!X33+'5C1V_LafRen'!X33+'5C1O_Impact'!X33+'5C2_LAVCA'!Y33+'5C1H_Southwest'!X33+'5C1G_JSClark'!X33+'5C1Y_GEOPrep'!X33+'5C1AI_Harmony'!X33+'5C1AJ_Athlos'!X33+'5C1AG_Collegiate'!X33+'5C1M_GEOMidCity'!X33+'5C1AK_NxtGen'!X33+'5C1AL_RedRiver'!X33+'5C1AM_Williams'!X33+'5C1AN_StLandry'!X33</f>
        <v>180703</v>
      </c>
      <c r="Z33" s="226">
        <f>'5C1B_DArbonne'!Y33+'5C1A_Madison'!Y33+'5C1C_IntlHigh'!Y33+'5C3_UnvView'!Z33+'5C1F_LCCharter'!Y33+'5C1E_LFNO'!Y33+'5C1D_NOMMA'!Y33+'5C1AE_NobleMinds'!Y33+'5C1J_JCFAEast'!Y33+'5C1Q_Advantage'!Y33+'5C1AF_JCFA-Laf'!Y33+'5C1W_Willow'!Y33+'5C1Z_LincolnPrep'!Y33+'5C1R_Iberville'!Y33+'5C1N_Delta'!Y33+'5C1S_LCColPrep'!Y33+'5C1T_Northeast'!Y33+'5C1U_AcadianaRen'!Y33+'5C1I_LAKey'!Y33+'5C1V_LafRen'!Y33+'5C1O_Impact'!Y33+'5C2_LAVCA'!Z33+'5C1H_Southwest'!Y33+'5C1G_JSClark'!Y33+'5C1Y_GEOPrep'!Y33+'5C1AI_Harmony'!Y33+'5C1AJ_Athlos'!Y33+'5C1AG_Collegiate'!Y33+'5C1M_GEOMidCity'!Y33+'5C1AK_NxtGen'!Y33+'5C1AL_RedRiver'!Y33+'5C1AM_Williams'!Y33+'5C1AN_StLandry'!Y33</f>
        <v>0</v>
      </c>
      <c r="AA33" s="229">
        <f>'5C1B_DArbonne'!Z33+'5C1A_Madison'!Z33+'5C1C_IntlHigh'!Z33+'5C3_UnvView'!AA33+'5C1F_LCCharter'!Z33+'5C1E_LFNO'!Z33+'5C1D_NOMMA'!Z33+'5C1AE_NobleMinds'!Z33+'5C1J_JCFAEast'!Z33+'5C1Q_Advantage'!Z33+'5C1AF_JCFA-Laf'!Z33+'5C1W_Willow'!Z33+'5C1Z_LincolnPrep'!Z33+'5C1R_Iberville'!Z33+'5C1N_Delta'!Z33+'5C1S_LCColPrep'!Z33+'5C1T_Northeast'!Z33+'5C1U_AcadianaRen'!Z33+'5C1I_LAKey'!Z33+'5C1V_LafRen'!Z33+'5C1O_Impact'!Z33+'5C2_LAVCA'!AA33+'5C1H_Southwest'!Z33+'5C1G_JSClark'!Z33+'5C1Y_GEOPrep'!Z33+'5C1AI_Harmony'!Z33+'5C1AJ_Athlos'!Z33+'5C1AG_Collegiate'!Z33+'5C1M_GEOMidCity'!Z33+'5C1AK_NxtGen'!Z33+'5C1AL_RedRiver'!Z33+'5C1AM_Williams'!Z33+'5C1AN_StLandry'!Z33</f>
        <v>180703</v>
      </c>
      <c r="AB33" s="226">
        <f>'5C1B_DArbonne'!AA33+'5C1A_Madison'!AA33+'5C1C_IntlHigh'!AA33+'5C3_UnvView'!AB33+'5C1F_LCCharter'!AA33+'5C1E_LFNO'!AA33+'5C1D_NOMMA'!AA33+'5C1AE_NobleMinds'!AA33+'5C1J_JCFAEast'!AA33+'5C1Q_Advantage'!AA33+'5C1AF_JCFA-Laf'!AA33+'5C1W_Willow'!AA33+'5C1Z_LincolnPrep'!AA33+'5C1R_Iberville'!AA33+'5C1N_Delta'!AA33+'5C1S_LCColPrep'!AA33+'5C1T_Northeast'!AA33+'5C1U_AcadianaRen'!AA33+'5C1I_LAKey'!AA33+'5C1V_LafRen'!AA33+'5C1O_Impact'!AA33+'5C2_LAVCA'!AB33+'5C1H_Southwest'!AA33+'5C1G_JSClark'!AA33+'5C1Y_GEOPrep'!AA33+'5C1AI_Harmony'!AA33+'5C1AJ_Athlos'!AA33+'5C1AG_Collegiate'!AA33+'5C1M_GEOMidCity'!AA33+'5C1AK_NxtGen'!AA33+'5C1AL_RedRiver'!AA33+'5C1AM_Williams'!AA33+'5C1AN_StLandry'!AA33</f>
        <v>0</v>
      </c>
      <c r="AC33" s="226">
        <f>'5C1B_DArbonne'!AB33+'5C1A_Madison'!AB33+'5C1C_IntlHigh'!AB33+'5C3_UnvView'!AC33+'5C1F_LCCharter'!AB33+'5C1E_LFNO'!AB33+'5C1D_NOMMA'!AB33+'5C1AE_NobleMinds'!AB33+'5C1J_JCFAEast'!AB33+'5C1Q_Advantage'!AB33+'5C1AF_JCFA-Laf'!AB33+'5C1W_Willow'!AB33+'5C1Z_LincolnPrep'!AB33+'5C1R_Iberville'!AB33+'5C1N_Delta'!AB33+'5C1S_LCColPrep'!AB33+'5C1T_Northeast'!AB33+'5C1U_AcadianaRen'!AB33+'5C1I_LAKey'!AB33+'5C1V_LafRen'!AB33+'5C1O_Impact'!AB33+'5C2_LAVCA'!AC33+'5C1H_Southwest'!AB33+'5C1G_JSClark'!AB33+'5C1Y_GEOPrep'!AB33+'5C1AI_Harmony'!AB33+'5C1AJ_Athlos'!AB33+'5C1AG_Collegiate'!AB33+'5C1M_GEOMidCity'!AB33+'5C1AK_NxtGen'!AB33+'5C1AL_RedRiver'!AB33+'5C1AM_Williams'!AB33+'5C1AN_StLandry'!AB33</f>
        <v>180703</v>
      </c>
      <c r="AD33" s="229">
        <f>'5C1B_DArbonne'!AC33+'5C1A_Madison'!AC33+'5C1C_IntlHigh'!AC33+'5C3_UnvView'!AD33+'5C1F_LCCharter'!AC33+'5C1E_LFNO'!AC33+'5C1D_NOMMA'!AC33+'5C1AE_NobleMinds'!AC33+'5C1J_JCFAEast'!AC33+'5C1Q_Advantage'!AC33+'5C1AF_JCFA-Laf'!AC33+'5C1W_Willow'!AC33+'5C1Z_LincolnPrep'!AC33+'5C1R_Iberville'!AC33+'5C1N_Delta'!AC33+'5C1S_LCColPrep'!AC33+'5C1T_Northeast'!AC33+'5C1U_AcadianaRen'!AC33+'5C1I_LAKey'!AC33+'5C1V_LafRen'!AC33+'5C1O_Impact'!AC33+'5C2_LAVCA'!AD33+'5C1H_Southwest'!AC33+'5C1G_JSClark'!AC33+'5C1Y_GEOPrep'!AC33+'5C1AI_Harmony'!AC33+'5C1AJ_Athlos'!AC33+'5C1AG_Collegiate'!AC33+'5C1M_GEOMidCity'!AC33+'5C1AK_NxtGen'!AC33+'5C1AL_RedRiver'!AC33+'5C1AM_Williams'!AC33+'5C1AN_StLandry'!AC33</f>
        <v>15059</v>
      </c>
      <c r="AE33" s="232">
        <f>'5C1B_DArbonne'!AD33+'5C1A_Madison'!AD33+'5C1C_IntlHigh'!AD33+'5C3_UnvView'!AE33+'5C1F_LCCharter'!AD33+'5C1E_LFNO'!AD33+'5C1D_NOMMA'!AD33+'5C1AE_NobleMinds'!AD33+'5C1J_JCFAEast'!AD33+'5C1Q_Advantage'!AD33+'5C1AF_JCFA-Laf'!AD33+'5C1W_Willow'!AD33+'5C1Z_LincolnPrep'!AD33+'5C1R_Iberville'!AD33+'5C1N_Delta'!AD33+'5C1S_LCColPrep'!AD33+'5C1T_Northeast'!AD33+'5C1U_AcadianaRen'!AD33+'5C1I_LAKey'!AD33+'5C1V_LafRen'!AD33+'5C1O_Impact'!AD33+'5C2_LAVCA'!AE33+'5C1H_Southwest'!AD33+'5C1G_JSClark'!AD33+'5C1Y_GEOPrep'!AD33+'5C1AI_Harmony'!AD33+'5C1AJ_Athlos'!AD33+'5C1AG_Collegiate'!AD33+'5C1M_GEOMidCity'!AD33+'5C1AK_NxtGen'!AD33+'5C1AL_RedRiver'!AD33+'5C1AM_Williams'!AD33+'5C1AN_StLandry'!AD33</f>
        <v>180703</v>
      </c>
      <c r="AF33" s="233">
        <f>'9_Per Pupil Summary'!N32</f>
        <v>4428</v>
      </c>
      <c r="AG33" s="234">
        <f>'5C1B_DArbonne'!AF33+'5C1A_Madison'!AF33+'5C1C_IntlHigh'!AF33+'5C3_UnvView'!AG33+'5C1F_LCCharter'!AF33+'5C1E_LFNO'!AF33+'5C1D_NOMMA'!AF33+'5C1AE_NobleMinds'!AF33+'5C1J_JCFAEast'!AF33+'5C1Q_Advantage'!AF33+'5C1AF_JCFA-Laf'!AF33+'5C1W_Willow'!AF33+'5C1Z_LincolnPrep'!AF33+'5C1R_Iberville'!AF33+'5C1N_Delta'!AF33+'5C1S_LCColPrep'!AF33+'5C1T_Northeast'!AF33+'5C1U_AcadianaRen'!AF33+'5C1I_LAKey'!AF33+'5C1V_LafRen'!AF33+'5C1O_Impact'!AF33+'5C2_LAVCA'!AG33+'5C1H_Southwest'!AF33+'5C1G_JSClark'!AF33+'5C1Y_GEOPrep'!AF33+'5C1AI_Harmony'!AF33+'5C1AJ_Athlos'!AF33+'5C1AG_Collegiate'!AF33+'5C1M_GEOMidCity'!AF33+'5C1AK_NxtGen'!AF33+'5C1AL_RedRiver'!AF33+'5C1AM_Williams'!AF33+'5C1AN_StLandry'!AF33</f>
        <v>127527</v>
      </c>
      <c r="AH33" s="225">
        <f>'5C1B_DArbonne'!AG33+'5C1A_Madison'!AG33+'5C1C_IntlHigh'!AG33+'5C3_UnvView'!AH33+'5C1F_LCCharter'!AG33+'5C1E_LFNO'!AG33+'5C1D_NOMMA'!AG33+'5C1AE_NobleMinds'!AG33+'5C1J_JCFAEast'!AG33+'5C1Q_Advantage'!AG33+'5C1AF_JCFA-Laf'!AG33+'5C1W_Willow'!AG33+'5C1Z_LincolnPrep'!AG33+'5C1R_Iberville'!AG33+'5C1N_Delta'!AG33+'5C1S_LCColPrep'!AG33+'5C1T_Northeast'!AG33+'5C1U_AcadianaRen'!AG33+'5C1I_LAKey'!AG33+'5C1V_LafRen'!AG33+'5C1O_Impact'!AG33+'5C2_LAVCA'!AH33+'5C1H_Southwest'!AG33+'5C1G_JSClark'!AG33+'5C1Y_GEOPrep'!AG33+'5C1AI_Harmony'!AG33+'5C1AJ_Athlos'!AG33+'5C1AG_Collegiate'!AG33+'5C1M_GEOMidCity'!AG33+'5C1AK_NxtGen'!AG33+'5C1AL_RedRiver'!AG33+'5C1AM_Williams'!AG33+'5C1AN_StLandry'!AG33</f>
        <v>0</v>
      </c>
      <c r="AI33" s="233">
        <f>'5C1B_DArbonne'!AH33+'5C1A_Madison'!AH33+'5C1C_IntlHigh'!AH33+'5C3_UnvView'!AI33+'5C1F_LCCharter'!AH33+'5C1E_LFNO'!AH33+'5C1D_NOMMA'!AH33+'5C1AE_NobleMinds'!AH33+'5C1J_JCFAEast'!AH33+'5C1Q_Advantage'!AH33+'5C1AF_JCFA-Laf'!AH33+'5C1W_Willow'!AH33+'5C1Z_LincolnPrep'!AH33+'5C1R_Iberville'!AH33+'5C1N_Delta'!AH33+'5C1S_LCColPrep'!AH33+'5C1T_Northeast'!AH33+'5C1U_AcadianaRen'!AH33+'5C1I_LAKey'!AH33+'5C1V_LafRen'!AH33+'5C1O_Impact'!AH33+'5C2_LAVCA'!AI33+'5C1H_Southwest'!AH33+'5C1G_JSClark'!AH33+'5C1Y_GEOPrep'!AH33+'5C1AI_Harmony'!AH33+'5C1AJ_Athlos'!AH33+'5C1AG_Collegiate'!AH33+'5C1M_GEOMidCity'!AH33+'5C1AK_NxtGen'!AH33+'5C1AL_RedRiver'!AH33+'5C1AM_Williams'!AH33+'5C1AN_StLandry'!AH33</f>
        <v>0</v>
      </c>
      <c r="AJ33" s="225">
        <f>'5C1B_DArbonne'!AI33+'5C1A_Madison'!AI33+'5C1C_IntlHigh'!AI33+'5C3_UnvView'!AJ33+'5C1F_LCCharter'!AI33+'5C1E_LFNO'!AI33+'5C1D_NOMMA'!AI33+'5C1AE_NobleMinds'!AI33+'5C1J_JCFAEast'!AI33+'5C1Q_Advantage'!AI33+'5C1AF_JCFA-Laf'!AI33+'5C1W_Willow'!AI33+'5C1Z_LincolnPrep'!AI33+'5C1R_Iberville'!AI33+'5C1N_Delta'!AI33+'5C1S_LCColPrep'!AI33+'5C1T_Northeast'!AI33+'5C1U_AcadianaRen'!AI33+'5C1I_LAKey'!AI33+'5C1V_LafRen'!AI33+'5C1O_Impact'!AI33+'5C2_LAVCA'!AJ33+'5C1H_Southwest'!AI33+'5C1G_JSClark'!AI33+'5C1Y_GEOPrep'!AI33+'5C1AI_Harmony'!AI33+'5C1AJ_Athlos'!AI33+'5C1AG_Collegiate'!AI33+'5C1M_GEOMidCity'!AI33+'5C1AK_NxtGen'!AI33+'5C1AL_RedRiver'!AI33+'5C1AM_Williams'!AI33+'5C1AN_StLandry'!AI33</f>
        <v>0</v>
      </c>
      <c r="AK33" s="235">
        <f>'5C1B_DArbonne'!AJ33+'5C1A_Madison'!AJ33+'5C1C_IntlHigh'!AJ33+'5C3_UnvView'!AK33+'5C1F_LCCharter'!AJ33+'5C1E_LFNO'!AJ33+'5C1D_NOMMA'!AJ33+'5C1AE_NobleMinds'!AJ33+'5C1J_JCFAEast'!AJ33+'5C1Q_Advantage'!AJ33+'5C1AF_JCFA-Laf'!AJ33+'5C1W_Willow'!AJ33+'5C1Z_LincolnPrep'!AJ33+'5C1R_Iberville'!AJ33+'5C1N_Delta'!AJ33+'5C1S_LCColPrep'!AJ33+'5C1T_Northeast'!AJ33+'5C1U_AcadianaRen'!AJ33+'5C1I_LAKey'!AJ33+'5C1V_LafRen'!AJ33+'5C1O_Impact'!AJ33+'5C2_LAVCA'!AK33+'5C1H_Southwest'!AJ33+'5C1G_JSClark'!AJ33+'5C1Y_GEOPrep'!AJ33+'5C1AI_Harmony'!AJ33+'5C1AJ_Athlos'!AJ33+'5C1AG_Collegiate'!AJ33+'5C1M_GEOMidCity'!AJ33+'5C1AK_NxtGen'!AJ33+'5C1AL_RedRiver'!AJ33+'5C1AM_Williams'!AJ33+'5C1AN_StLandry'!AJ33</f>
        <v>0</v>
      </c>
      <c r="AL33" s="236">
        <f>'5C1B_DArbonne'!AK33+'5C1A_Madison'!AK33+'5C1C_IntlHigh'!AK33+'5C3_UnvView'!AL33+'5C1F_LCCharter'!AK33+'5C1E_LFNO'!AK33+'5C1D_NOMMA'!AK33+'5C1AE_NobleMinds'!AK33+'5C1J_JCFAEast'!AK33+'5C1Q_Advantage'!AK33+'5C1AF_JCFA-Laf'!AK33+'5C1W_Willow'!AK33+'5C1Z_LincolnPrep'!AK33+'5C1R_Iberville'!AK33+'5C1N_Delta'!AK33+'5C1S_LCColPrep'!AK33+'5C1T_Northeast'!AK33+'5C1U_AcadianaRen'!AK33+'5C1I_LAKey'!AK33+'5C1V_LafRen'!AK33+'5C1O_Impact'!AK33+'5C2_LAVCA'!AL33+'5C1H_Southwest'!AK33+'5C1G_JSClark'!AK33+'5C1Y_GEOPrep'!AK33+'5C1AI_Harmony'!AK33+'5C1AJ_Athlos'!AK33+'5C1AG_Collegiate'!AK33+'5C1M_GEOMidCity'!AK33+'5C1AK_NxtGen'!AK33+'5C1AL_RedRiver'!AK33+'5C1AM_Williams'!AK33+'5C1AN_StLandry'!AK33</f>
        <v>0</v>
      </c>
      <c r="AM33" s="234">
        <f>'5C1B_DArbonne'!AL33+'5C1A_Madison'!AL33+'5C1C_IntlHigh'!AL33+'5C3_UnvView'!AM33+'5C1F_LCCharter'!AL33+'5C1E_LFNO'!AL33+'5C1D_NOMMA'!AL33+'5C1AE_NobleMinds'!AL33+'5C1J_JCFAEast'!AL33+'5C1Q_Advantage'!AL33+'5C1AF_JCFA-Laf'!AL33+'5C1W_Willow'!AL33+'5C1Z_LincolnPrep'!AL33+'5C1R_Iberville'!AL33+'5C1N_Delta'!AL33+'5C1S_LCColPrep'!AL33+'5C1T_Northeast'!AL33+'5C1U_AcadianaRen'!AL33+'5C1I_LAKey'!AL33+'5C1V_LafRen'!AL33+'5C1O_Impact'!AL33+'5C2_LAVCA'!AM33+'5C1H_Southwest'!AL33+'5C1G_JSClark'!AL33+'5C1Y_GEOPrep'!AL33+'5C1AI_Harmony'!AL33+'5C1AJ_Athlos'!AL33+'5C1AG_Collegiate'!AL33+'5C1M_GEOMidCity'!AL33+'5C1AK_NxtGen'!AL33+'5C1AL_RedRiver'!AL33+'5C1AM_Williams'!AL33+'5C1AN_StLandry'!AL33</f>
        <v>154095</v>
      </c>
      <c r="AN33" s="237">
        <f>'5C1B_DArbonne'!AM33+'5C1A_Madison'!AM33+'5C1C_IntlHigh'!AM33+'5C3_UnvView'!AN33+'5C1F_LCCharter'!AM33+'5C1E_LFNO'!AM33+'5C1D_NOMMA'!AM33+'5C1AE_NobleMinds'!AM33+'5C1J_JCFAEast'!AM33+'5C1Q_Advantage'!AM33+'5C1AF_JCFA-Laf'!AM33+'5C1W_Willow'!AM33+'5C1Z_LincolnPrep'!AM33+'5C1R_Iberville'!AM33+'5C1N_Delta'!AM33+'5C1S_LCColPrep'!AM33+'5C1T_Northeast'!AM33+'5C1U_AcadianaRen'!AM33+'5C1I_LAKey'!AM33+'5C1V_LafRen'!AM33+'5C1O_Impact'!AM33+'5C2_LAVCA'!AN33+'5C1H_Southwest'!AM33+'5C1G_JSClark'!AM33+'5C1Y_GEOPrep'!AM33+'5C1AI_Harmony'!AM33+'5C1AJ_Athlos'!AM33+'5C1AG_Collegiate'!AM33+'5C1M_GEOMidCity'!AM33+'5C1AK_NxtGen'!AM33+'5C1AL_RedRiver'!AM33+'5C1AM_Williams'!AM33+'5C1AN_StLandry'!AM33</f>
        <v>-318</v>
      </c>
      <c r="AO33" s="234">
        <f>'5C1B_DArbonne'!AN33+'5C1A_Madison'!AN33+'5C1C_IntlHigh'!AN33+'5C3_UnvView'!AO33+'5C1F_LCCharter'!AN33+'5C1E_LFNO'!AN33+'5C1D_NOMMA'!AN33+'5C1AE_NobleMinds'!AN33+'5C1J_JCFAEast'!AN33+'5C1Q_Advantage'!AN33+'5C1AF_JCFA-Laf'!AN33+'5C1W_Willow'!AN33+'5C1Z_LincolnPrep'!AN33+'5C1R_Iberville'!AN33+'5C1N_Delta'!AN33+'5C1S_LCColPrep'!AN33+'5C1T_Northeast'!AN33+'5C1U_AcadianaRen'!AN33+'5C1I_LAKey'!AN33+'5C1V_LafRen'!AN33+'5C1O_Impact'!AN33+'5C2_LAVCA'!AO33+'5C1H_Southwest'!AN33+'5C1G_JSClark'!AN33+'5C1Y_GEOPrep'!AN33+'5C1AI_Harmony'!AN33+'5C1AJ_Athlos'!AN33+'5C1AG_Collegiate'!AN33+'5C1M_GEOMidCity'!AN33+'5C1AK_NxtGen'!AN33+'5C1AL_RedRiver'!AN33+'5C1AM_Williams'!AN33+'5C1AN_StLandry'!AN33</f>
        <v>127209</v>
      </c>
      <c r="AP33" s="235">
        <f>'5C1B_DArbonne'!AO33+'5C1A_Madison'!AO33+'5C1C_IntlHigh'!AO33+'5C3_UnvView'!AP33+'5C1F_LCCharter'!AO33+'5C1E_LFNO'!AO33+'5C1D_NOMMA'!AO33+'5C1AE_NobleMinds'!AO33+'5C1J_JCFAEast'!AO33+'5C1Q_Advantage'!AO33+'5C1AF_JCFA-Laf'!AO33+'5C1W_Willow'!AO33+'5C1Z_LincolnPrep'!AO33+'5C1R_Iberville'!AO33+'5C1N_Delta'!AO33+'5C1S_LCColPrep'!AO33+'5C1T_Northeast'!AO33+'5C1U_AcadianaRen'!AO33+'5C1I_LAKey'!AO33+'5C1V_LafRen'!AO33+'5C1O_Impact'!AO33+'5C2_LAVCA'!AP33+'5C1H_Southwest'!AO33+'5C1G_JSClark'!AO33+'5C1Y_GEOPrep'!AO33+'5C1AI_Harmony'!AO33+'5C1AJ_Athlos'!AO33+'5C1AG_Collegiate'!AO33+'5C1M_GEOMidCity'!AO33+'5C1AK_NxtGen'!AO33+'5C1AL_RedRiver'!AO33+'5C1AM_Williams'!AO33+'5C1AN_StLandry'!AO33</f>
        <v>0</v>
      </c>
      <c r="AQ33" s="234">
        <f>'5C1B_DArbonne'!AP33+'5C1A_Madison'!AP33+'5C1C_IntlHigh'!AP33+'5C3_UnvView'!AQ33+'5C1F_LCCharter'!AP33+'5C1E_LFNO'!AP33+'5C1D_NOMMA'!AP33+'5C1AE_NobleMinds'!AP33+'5C1J_JCFAEast'!AP33+'5C1Q_Advantage'!AP33+'5C1AF_JCFA-Laf'!AP33+'5C1W_Willow'!AP33+'5C1Z_LincolnPrep'!AP33+'5C1R_Iberville'!AP33+'5C1N_Delta'!AP33+'5C1S_LCColPrep'!AP33+'5C1T_Northeast'!AP33+'5C1U_AcadianaRen'!AP33+'5C1I_LAKey'!AP33+'5C1V_LafRen'!AP33+'5C1O_Impact'!AP33+'5C2_LAVCA'!AQ33+'5C1H_Southwest'!AP33+'5C1G_JSClark'!AP33+'5C1Y_GEOPrep'!AP33+'5C1AI_Harmony'!AP33+'5C1AJ_Athlos'!AP33+'5C1AG_Collegiate'!AP33+'5C1M_GEOMidCity'!AP33+'5C1AK_NxtGen'!AP33+'5C1AL_RedRiver'!AP33+'5C1AM_Williams'!AP33+'5C1AN_StLandry'!AP33</f>
        <v>127209</v>
      </c>
      <c r="AR33" s="235">
        <f>'5C1B_DArbonne'!AQ33+'5C1A_Madison'!AQ33+'5C1C_IntlHigh'!AQ33+'5C3_UnvView'!AR33+'5C1F_LCCharter'!AQ33+'5C1E_LFNO'!AQ33+'5C1D_NOMMA'!AQ33+'5C1AE_NobleMinds'!AQ33+'5C1J_JCFAEast'!AQ33+'5C1Q_Advantage'!AQ33+'5C1AF_JCFA-Laf'!AQ33+'5C1W_Willow'!AQ33+'5C1Z_LincolnPrep'!AQ33+'5C1R_Iberville'!AQ33+'5C1N_Delta'!AQ33+'5C1S_LCColPrep'!AQ33+'5C1T_Northeast'!AQ33+'5C1U_AcadianaRen'!AQ33+'5C1I_LAKey'!AQ33+'5C1V_LafRen'!AQ33+'5C1O_Impact'!AQ33+'5C2_LAVCA'!AR33+'5C1H_Southwest'!AQ33+'5C1G_JSClark'!AQ33+'5C1Y_GEOPrep'!AQ33+'5C1AI_Harmony'!AQ33+'5C1AJ_Athlos'!AQ33+'5C1AG_Collegiate'!AQ33+'5C1M_GEOMidCity'!AQ33+'5C1AK_NxtGen'!AQ33+'5C1AL_RedRiver'!AQ33+'5C1AM_Williams'!AQ33+'5C1AN_StLandry'!AQ33</f>
        <v>0</v>
      </c>
      <c r="AS33" s="235">
        <f>'5C1B_DArbonne'!AR33+'5C1A_Madison'!AR33+'5C1C_IntlHigh'!AR33+'5C3_UnvView'!AS33+'5C1F_LCCharter'!AR33+'5C1E_LFNO'!AR33+'5C1D_NOMMA'!AR33+'5C1AE_NobleMinds'!AR33+'5C1J_JCFAEast'!AR33+'5C1Q_Advantage'!AR33+'5C1AF_JCFA-Laf'!AR33+'5C1W_Willow'!AR33+'5C1Z_LincolnPrep'!AR33+'5C1R_Iberville'!AR33+'5C1N_Delta'!AR33+'5C1S_LCColPrep'!AR33+'5C1T_Northeast'!AR33+'5C1U_AcadianaRen'!AR33+'5C1I_LAKey'!AR33+'5C1V_LafRen'!AR33+'5C1O_Impact'!AR33+'5C2_LAVCA'!AS33+'5C1H_Southwest'!AR33+'5C1G_JSClark'!AR33+'5C1Y_GEOPrep'!AR33+'5C1AI_Harmony'!AR33+'5C1AJ_Athlos'!AR33+'5C1AG_Collegiate'!AR33+'5C1M_GEOMidCity'!AR33+'5C1AK_NxtGen'!AR33+'5C1AL_RedRiver'!AR33+'5C1AM_Williams'!AR33+'5C1AN_StLandry'!AR33</f>
        <v>127209</v>
      </c>
      <c r="AT33" s="234">
        <f>'5C1B_DArbonne'!AS33+'5C1A_Madison'!AS33+'5C1C_IntlHigh'!AS33+'5C3_UnvView'!AT33+'5C1F_LCCharter'!AS33+'5C1E_LFNO'!AS33+'5C1D_NOMMA'!AS33+'5C1AE_NobleMinds'!AS33+'5C1J_JCFAEast'!AS33+'5C1Q_Advantage'!AS33+'5C1AF_JCFA-Laf'!AS33+'5C1W_Willow'!AS33+'5C1Z_LincolnPrep'!AS33+'5C1R_Iberville'!AS33+'5C1N_Delta'!AS33+'5C1S_LCColPrep'!AS33+'5C1T_Northeast'!AS33+'5C1U_AcadianaRen'!AS33+'5C1I_LAKey'!AS33+'5C1V_LafRen'!AS33+'5C1O_Impact'!AS33+'5C2_LAVCA'!AT33+'5C1H_Southwest'!AS33+'5C1G_JSClark'!AS33+'5C1Y_GEOPrep'!AS33+'5C1AI_Harmony'!AS33+'5C1AJ_Athlos'!AS33+'5C1AG_Collegiate'!AS33+'5C1M_GEOMidCity'!AS33+'5C1AK_NxtGen'!AS33+'5C1AL_RedRiver'!AS33+'5C1AM_Williams'!AS33+'5C1AN_StLandry'!AS33</f>
        <v>12809</v>
      </c>
      <c r="AU33" s="806">
        <f t="shared" si="2"/>
        <v>307912</v>
      </c>
      <c r="AV33" s="807">
        <f t="shared" si="3"/>
        <v>27868</v>
      </c>
      <c r="AW33" s="227">
        <f>'5C1B_DArbonne'!AV33+'5C1A_Madison'!AV33+'5C1C_IntlHigh'!AV33+'5C3_UnvView'!AW33+'5C1F_LCCharter'!AV33+'5C1E_LFNO'!AV33+'5C1D_NOMMA'!AV33+'5C1AE_NobleMinds'!AV33+'5C1J_JCFAEast'!AV33+'5C1Q_Advantage'!AV33+'5C1AF_JCFA-Laf'!AV33+'5C1W_Willow'!AV33+'5C1Z_LincolnPrep'!AV33+'5C1R_Iberville'!AV33+'5C1N_Delta'!AV33+'5C1S_LCColPrep'!AV33+'5C1T_Northeast'!AV33+'5C1U_AcadianaRen'!AV33+'5C1I_LAKey'!AV33+'5C1V_LafRen'!AV33+'5C1O_Impact'!AV33+'5C2_LAVCA'!AW33+'5C1H_Southwest'!AV33+'5C1G_JSClark'!AV33+'5C1Y_GEOPrep'!AV33+'5C1AI_Harmony'!AV33+'5C1AJ_Athlos'!AV33+'5C1AG_Collegiate'!AV33+'5C1M_GEOMidCity'!AV33+'5C1AK_NxtGen'!AV33+'5C1AL_RedRiver'!AV33+'5C1AM_Williams'!AV33+'5C1AN_StLandry'!AV33</f>
        <v>384</v>
      </c>
      <c r="AX33" s="227"/>
      <c r="AY33" s="227">
        <f t="shared" si="4"/>
        <v>384</v>
      </c>
    </row>
    <row r="34" spans="1:51" ht="16.149999999999999" customHeight="1" x14ac:dyDescent="0.2">
      <c r="A34" s="424">
        <v>28</v>
      </c>
      <c r="B34" s="224" t="s">
        <v>32</v>
      </c>
      <c r="C34" s="225">
        <f>'5C1B_DArbonne'!C34+'5C1A_Madison'!C34+'5C1C_IntlHigh'!C34+'5C3_UnvView'!C34+'5C1F_LCCharter'!C34+'5C1E_LFNO'!C34+'5C1D_NOMMA'!C34+'5C1AE_NobleMinds'!C34+'5C1J_JCFAEast'!C34+'5C1Q_Advantage'!C34+'5C1AF_JCFA-Laf'!C34+'5C1W_Willow'!C34+'5C1Z_LincolnPrep'!C34+'5C1R_Iberville'!C34+'5C1N_Delta'!C34+'5C1S_LCColPrep'!C34+'5C1T_Northeast'!C34+'5C1U_AcadianaRen'!C34+'5C1I_LAKey'!C34+'5C1V_LafRen'!C34+'5C1O_Impact'!C34+'5C2_LAVCA'!C34+'5C1H_Southwest'!C34+'5C1G_JSClark'!C34+'5C1Y_GEOPrep'!C34+'5C1AI_Harmony'!C34+'5C1AJ_Athlos'!C34+'5C1AG_Collegiate'!C34+'5C1M_GEOMidCity'!C34+'5C1AK_NxtGen'!C34+'5C1AL_RedRiver'!C34+'5C1AM_Williams'!C34+'5C1AN_StLandry'!C34</f>
        <v>220</v>
      </c>
      <c r="D34" s="226">
        <f>'9_Per Pupil Summary'!H33</f>
        <v>3838.0877965286782</v>
      </c>
      <c r="E34" s="227">
        <f>'5C1B_DArbonne'!E34+'5C1A_Madison'!E34+'5C1C_IntlHigh'!E34+'5C3_UnvView'!E34+'5C1F_LCCharter'!E34+'5C1E_LFNO'!E34+'5C1D_NOMMA'!E34+'5C1AE_NobleMinds'!E34+'5C1J_JCFAEast'!E34+'5C1Q_Advantage'!E34+'5C1AF_JCFA-Laf'!E34+'5C1W_Willow'!E34+'5C1Z_LincolnPrep'!E34+'5C1R_Iberville'!E34+'5C1N_Delta'!E34+'5C1S_LCColPrep'!E34+'5C1T_Northeast'!E34+'5C1U_AcadianaRen'!E34+'5C1I_LAKey'!E34+'5C1V_LafRen'!E34+'5C1O_Impact'!E34+'5C2_LAVCA'!E34+'5C1H_Southwest'!E34+'5C1G_JSClark'!E34+'5C1Y_GEOPrep'!E34+'5C1AI_Harmony'!E34+'5C1AJ_Athlos'!E34+'5C1AG_Collegiate'!E34+'5C1M_GEOMidCity'!E34+'5C1AK_NxtGen'!E34+'5C1AL_RedRiver'!E34+'5C1AM_Williams'!E34+'5C1AN_StLandry'!E34</f>
        <v>759941.38371267833</v>
      </c>
      <c r="F34" s="228">
        <f>'5C1B_DArbonne'!F34+'5C1A_Madison'!F34+'5C1C_IntlHigh'!F34+'5C3_UnvView'!F34+'5C1F_LCCharter'!F34+'5C1E_LFNO'!F34+'5C1D_NOMMA'!F34+'5C1AE_NobleMinds'!F34+'5C1J_JCFAEast'!F34+'5C1Q_Advantage'!F34+'5C1AF_JCFA-Laf'!F34+'5C1W_Willow'!F34+'5C1Z_LincolnPrep'!F34+'5C1R_Iberville'!F34+'5C1N_Delta'!F34+'5C1S_LCColPrep'!F34+'5C1T_Northeast'!F34+'5C1U_AcadianaRen'!F34+'5C1I_LAKey'!F34+'5C1V_LafRen'!F34+'5C1O_Impact'!F34+'5C2_LAVCA'!F34+'5C1H_Southwest'!F34+'5C1G_JSClark'!F34+'5C1Y_GEOPrep'!F34+'5C1AI_Harmony'!F34+'5C1AJ_Athlos'!F34+'5C1AG_Collegiate'!F34+'5C1M_GEOMidCity'!F34+'5C1AK_NxtGen'!F34+'5C1AL_RedRiver'!F34+'5C1AM_Williams'!F34+'5C1AN_StLandry'!F34</f>
        <v>169</v>
      </c>
      <c r="G34" s="226">
        <f>'9_Per Pupil Summary'!I33</f>
        <v>521.79322451869666</v>
      </c>
      <c r="H34" s="227">
        <f>'5C1B_DArbonne'!H34+'5C1A_Madison'!H34+'5C1C_IntlHigh'!H34+'5C3_UnvView'!H34+'5C1F_LCCharter'!H34+'5C1E_LFNO'!H34+'5C1D_NOMMA'!H34+'5C1AE_NobleMinds'!H34+'5C1J_JCFAEast'!H34+'5C1Q_Advantage'!H34+'5C1AF_JCFA-Laf'!H34+'5C1W_Willow'!H34+'5C1Z_LincolnPrep'!H34+'5C1R_Iberville'!H34+'5C1N_Delta'!H34+'5C1S_LCColPrep'!H34+'5C1T_Northeast'!H34+'5C1U_AcadianaRen'!H34+'5C1I_LAKey'!H34+'5C1V_LafRen'!H34+'5C1O_Impact'!H34+'5C2_LAVCA'!H34+'5C1H_Southwest'!H34+'5C1G_JSClark'!H34+'5C1Y_GEOPrep'!H34+'5C1AI_Harmony'!H34+'5C1AJ_Athlos'!H34+'5C1AG_Collegiate'!H34+'5C1M_GEOMidCity'!H34+'5C1AK_NxtGen'!H34+'5C1AL_RedRiver'!H34+'5C1AM_Williams'!H34+'5C1AN_StLandry'!H34</f>
        <v>79364.749449293769</v>
      </c>
      <c r="I34" s="228">
        <f>'5C1B_DArbonne'!I34+'5C1A_Madison'!I34+'5C1C_IntlHigh'!I34+'5C3_UnvView'!I34+'5C1F_LCCharter'!I34+'5C1E_LFNO'!I34+'5C1D_NOMMA'!I34+'5C1AE_NobleMinds'!I34+'5C1J_JCFAEast'!I34+'5C1Q_Advantage'!I34+'5C1AF_JCFA-Laf'!I34+'5C1W_Willow'!I34+'5C1Z_LincolnPrep'!I34+'5C1R_Iberville'!I34+'5C1N_Delta'!I34+'5C1S_LCColPrep'!I34+'5C1T_Northeast'!I34+'5C1U_AcadianaRen'!I34+'5C1I_LAKey'!I34+'5C1V_LafRen'!I34+'5C1O_Impact'!I34+'5C2_LAVCA'!I34+'5C1H_Southwest'!I34+'5C1G_JSClark'!I34+'5C1Y_GEOPrep'!I34+'5C1AI_Harmony'!I34+'5C1AJ_Athlos'!I34+'5C1AG_Collegiate'!I34+'5C1M_GEOMidCity'!I34+'5C1AK_NxtGen'!I34+'5C1AL_RedRiver'!I34+'5C1AM_Williams'!I34+'5C1AN_StLandry'!I34</f>
        <v>124</v>
      </c>
      <c r="J34" s="226">
        <f>'9_Per Pupil Summary'!J33</f>
        <v>142.30724305055361</v>
      </c>
      <c r="K34" s="227">
        <f>'5C1B_DArbonne'!K34+'5C1A_Madison'!K34+'5C1C_IntlHigh'!K34+'5C3_UnvView'!K34+'5C1F_LCCharter'!K34+'5C1E_LFNO'!K34+'5C1D_NOMMA'!K34+'5C1AE_NobleMinds'!K34+'5C1J_JCFAEast'!K34+'5C1Q_Advantage'!K34+'5C1AF_JCFA-Laf'!K34+'5C1W_Willow'!K34+'5C1Z_LincolnPrep'!K34+'5C1R_Iberville'!K34+'5C1N_Delta'!K34+'5C1S_LCColPrep'!K34+'5C1T_Northeast'!K34+'5C1U_AcadianaRen'!K34+'5C1I_LAKey'!K34+'5C1V_LafRen'!K34+'5C1O_Impact'!K34+'5C2_LAVCA'!K34+'5C1H_Southwest'!K34+'5C1G_JSClark'!K34+'5C1Y_GEOPrep'!K34+'5C1AI_Harmony'!K34+'5C1AJ_Athlos'!K34+'5C1AG_Collegiate'!K34+'5C1M_GEOMidCity'!K34+'5C1AK_NxtGen'!K34+'5C1AL_RedRiver'!K34+'5C1AM_Williams'!K34+'5C1AN_StLandry'!K34</f>
        <v>15881.488324441783</v>
      </c>
      <c r="L34" s="228">
        <f>'5C1B_DArbonne'!L34+'5C1A_Madison'!L34+'5C1C_IntlHigh'!L34+'5C3_UnvView'!L34+'5C1F_LCCharter'!L34+'5C1E_LFNO'!L34+'5C1D_NOMMA'!L34+'5C1AE_NobleMinds'!L34+'5C1J_JCFAEast'!L34+'5C1Q_Advantage'!L34+'5C1AF_JCFA-Laf'!L34+'5C1W_Willow'!L34+'5C1Z_LincolnPrep'!L34+'5C1R_Iberville'!L34+'5C1N_Delta'!L34+'5C1S_LCColPrep'!L34+'5C1T_Northeast'!L34+'5C1U_AcadianaRen'!L34+'5C1I_LAKey'!L34+'5C1V_LafRen'!L34+'5C1O_Impact'!L34+'5C2_LAVCA'!L34+'5C1H_Southwest'!L34+'5C1G_JSClark'!L34+'5C1Y_GEOPrep'!L34+'5C1AI_Harmony'!L34+'5C1AJ_Athlos'!L34+'5C1AG_Collegiate'!L34+'5C1M_GEOMidCity'!L34+'5C1AK_NxtGen'!L34+'5C1AL_RedRiver'!L34+'5C1AM_Williams'!L34+'5C1AN_StLandry'!L34</f>
        <v>23</v>
      </c>
      <c r="M34" s="226">
        <f>'9_Per Pupil Summary'!K33</f>
        <v>3557.6810762638406</v>
      </c>
      <c r="N34" s="227">
        <f>'5C1B_DArbonne'!N34+'5C1A_Madison'!N34+'5C1C_IntlHigh'!N34+'5C3_UnvView'!N34+'5C1F_LCCharter'!N34+'5C1E_LFNO'!N34+'5C1D_NOMMA'!N34+'5C1AE_NobleMinds'!N34+'5C1J_JCFAEast'!N34+'5C1Q_Advantage'!N34+'5C1AF_JCFA-Laf'!N34+'5C1W_Willow'!N34+'5C1Z_LincolnPrep'!N34+'5C1R_Iberville'!N34+'5C1N_Delta'!N34+'5C1S_LCColPrep'!N34+'5C1T_Northeast'!N34+'5C1U_AcadianaRen'!N34+'5C1I_LAKey'!N34+'5C1V_LafRen'!N34+'5C1O_Impact'!N34+'5C2_LAVCA'!N34+'5C1H_Southwest'!N34+'5C1G_JSClark'!N34+'5C1Y_GEOPrep'!N34+'5C1AI_Harmony'!N34+'5C1AJ_Athlos'!N34+'5C1AG_Collegiate'!N34+'5C1M_GEOMidCity'!N34+'5C1AK_NxtGen'!N34+'5C1AL_RedRiver'!N34+'5C1AM_Williams'!N34+'5C1AN_StLandry'!N34</f>
        <v>73643.9982786615</v>
      </c>
      <c r="O34" s="228">
        <f>'5C1B_DArbonne'!O34+'5C1A_Madison'!O34+'5C1C_IntlHigh'!O34+'5C3_UnvView'!O34+'5C1F_LCCharter'!O34+'5C1E_LFNO'!O34+'5C1D_NOMMA'!O34+'5C1AE_NobleMinds'!O34+'5C1J_JCFAEast'!O34+'5C1Q_Advantage'!O34+'5C1AF_JCFA-Laf'!O34+'5C1W_Willow'!O34+'5C1Z_LincolnPrep'!O34+'5C1R_Iberville'!O34+'5C1N_Delta'!O34+'5C1S_LCColPrep'!O34+'5C1T_Northeast'!O34+'5C1U_AcadianaRen'!O34+'5C1I_LAKey'!O34+'5C1V_LafRen'!O34+'5C1O_Impact'!O34+'5C2_LAVCA'!O34+'5C1H_Southwest'!O34+'5C1G_JSClark'!O34+'5C1Y_GEOPrep'!O34+'5C1AI_Harmony'!O34+'5C1AJ_Athlos'!O34+'5C1AG_Collegiate'!O34+'5C1M_GEOMidCity'!O34+'5C1AK_NxtGen'!O34+'5C1AL_RedRiver'!O34+'5C1AM_Williams'!O34+'5C1AN_StLandry'!O34</f>
        <v>4</v>
      </c>
      <c r="P34" s="226">
        <f>'9_Per Pupil Summary'!L33</f>
        <v>1423.0724305055362</v>
      </c>
      <c r="Q34" s="227">
        <f>'5C1B_DArbonne'!Q34+'5C1A_Madison'!Q34+'5C1C_IntlHigh'!Q34+'5C3_UnvView'!Q34+'5C1F_LCCharter'!Q34+'5C1E_LFNO'!Q34+'5C1D_NOMMA'!Q34+'5C1AE_NobleMinds'!Q34+'5C1J_JCFAEast'!Q34+'5C1Q_Advantage'!Q34+'5C1AF_JCFA-Laf'!Q34+'5C1W_Willow'!Q34+'5C1Z_LincolnPrep'!Q34+'5C1R_Iberville'!Q34+'5C1N_Delta'!Q34+'5C1S_LCColPrep'!Q34+'5C1T_Northeast'!Q34+'5C1U_AcadianaRen'!Q34+'5C1I_LAKey'!Q34+'5C1V_LafRen'!Q34+'5C1O_Impact'!Q34+'5C2_LAVCA'!Q34+'5C1H_Southwest'!Q34+'5C1G_JSClark'!Q34+'5C1Y_GEOPrep'!Q34+'5C1AI_Harmony'!Q34+'5C1AJ_Athlos'!Q34+'5C1AG_Collegiate'!Q34+'5C1M_GEOMidCity'!Q34+'5C1AK_NxtGen'!Q34+'5C1AL_RedRiver'!Q34+'5C1AM_Williams'!Q34+'5C1AN_StLandry'!Q34</f>
        <v>5123.0607498199306</v>
      </c>
      <c r="R34" s="229">
        <f>'5C1B_DArbonne'!R34+'5C1A_Madison'!R34+'5C1C_IntlHigh'!R34+'5C3_UnvView'!R34+'5C1F_LCCharter'!R34+'5C1E_LFNO'!R34+'5C1D_NOMMA'!R34+'5C1AE_NobleMinds'!R34+'5C1J_JCFAEast'!R34+'5C1Q_Advantage'!R34+'5C1AF_JCFA-Laf'!R34+'5C1W_Willow'!R34+'5C1Z_LincolnPrep'!R34+'5C1R_Iberville'!R34+'5C1N_Delta'!R34+'5C1S_LCColPrep'!R34+'5C1T_Northeast'!R34+'5C1U_AcadianaRen'!R34+'5C1I_LAKey'!R34+'5C1V_LafRen'!R34+'5C1O_Impact'!R34+'5C2_LAVCA'!R34+'5C1H_Southwest'!R34+'5C1G_JSClark'!R34+'5C1Y_GEOPrep'!R34+'5C1AI_Harmony'!R34+'5C1AJ_Athlos'!R34+'5C1AG_Collegiate'!R34+'5C1M_GEOMidCity'!R34+'5C1AK_NxtGen'!R34+'5C1AL_RedRiver'!R34+'5C1AM_Williams'!R34+'5C1AN_StLandry'!R34</f>
        <v>13969650</v>
      </c>
      <c r="S34" s="889">
        <f>'5C3_UnvView'!S34+'5C2_LAVCA'!S34</f>
        <v>103772</v>
      </c>
      <c r="T34" s="226">
        <f>'5C1B_DArbonne'!S34+'5C1A_Madison'!S34+'5C1C_IntlHigh'!S34+'5C3_UnvView'!T34+'5C1F_LCCharter'!S34+'5C1E_LFNO'!S34+'5C1D_NOMMA'!S34+'5C1AE_NobleMinds'!S34+'5C1J_JCFAEast'!S34+'5C1Q_Advantage'!S34+'5C1AF_JCFA-Laf'!S34+'5C1W_Willow'!S34+'5C1Z_LincolnPrep'!S34+'5C1R_Iberville'!S34+'5C1N_Delta'!S34+'5C1S_LCColPrep'!S34+'5C1T_Northeast'!S34+'5C1U_AcadianaRen'!S34+'5C1I_LAKey'!S34+'5C1V_LafRen'!S34+'5C1O_Impact'!S34+'5C2_LAVCA'!T34+'5C1H_Southwest'!S34+'5C1G_JSClark'!S34+'5C1Y_GEOPrep'!S34+'5C1AI_Harmony'!S34+'5C1AJ_Athlos'!S34+'5C1AG_Collegiate'!S34+'5C1M_GEOMidCity'!S34+'5C1AK_NxtGen'!S34+'5C1AL_RedRiver'!S34+'5C1AM_Williams'!S34+'5C1AN_StLandry'!S34</f>
        <v>0</v>
      </c>
      <c r="U34" s="226">
        <f>'5C1B_DArbonne'!T34+'5C1A_Madison'!T34+'5C1C_IntlHigh'!T34+'5C3_UnvView'!U34+'5C1F_LCCharter'!T34+'5C1E_LFNO'!T34+'5C1D_NOMMA'!T34+'5C1AE_NobleMinds'!T34+'5C1J_JCFAEast'!T34+'5C1Q_Advantage'!T34+'5C1AF_JCFA-Laf'!T34+'5C1W_Willow'!T34+'5C1Z_LincolnPrep'!T34+'5C1R_Iberville'!T34+'5C1N_Delta'!T34+'5C1S_LCColPrep'!T34+'5C1T_Northeast'!T34+'5C1U_AcadianaRen'!T34+'5C1I_LAKey'!T34+'5C1V_LafRen'!T34+'5C1O_Impact'!T34+'5C2_LAVCA'!U34+'5C1H_Southwest'!T34+'5C1G_JSClark'!T34+'5C1Y_GEOPrep'!T34+'5C1AI_Harmony'!T34+'5C1AJ_Athlos'!T34+'5C1AG_Collegiate'!T34+'5C1M_GEOMidCity'!T34+'5C1AK_NxtGen'!T34+'5C1AL_RedRiver'!T34+'5C1AM_Williams'!T34+'5C1AN_StLandry'!T34</f>
        <v>0</v>
      </c>
      <c r="V34" s="230">
        <f>'5C1B_DArbonne'!U34+'5C1A_Madison'!U34+'5C1C_IntlHigh'!U34+'5C3_UnvView'!V34+'5C1F_LCCharter'!U34+'5C1E_LFNO'!U34+'5C1D_NOMMA'!U34+'5C1AE_NobleMinds'!U34+'5C1J_JCFAEast'!U34+'5C1Q_Advantage'!U34+'5C1AF_JCFA-Laf'!U34+'5C1W_Willow'!U34+'5C1Z_LincolnPrep'!U34+'5C1R_Iberville'!U34+'5C1N_Delta'!U34+'5C1S_LCColPrep'!U34+'5C1T_Northeast'!U34+'5C1U_AcadianaRen'!U34+'5C1I_LAKey'!U34+'5C1V_LafRen'!U34+'5C1O_Impact'!U34+'5C2_LAVCA'!V34+'5C1H_Southwest'!U34+'5C1G_JSClark'!U34+'5C1Y_GEOPrep'!U34+'5C1AI_Harmony'!U34+'5C1AJ_Athlos'!U34+'5C1AG_Collegiate'!U34+'5C1M_GEOMidCity'!U34+'5C1AK_NxtGen'!U34+'5C1AL_RedRiver'!U34+'5C1AM_Williams'!U34+'5C1AN_StLandry'!U34</f>
        <v>0</v>
      </c>
      <c r="W34" s="229">
        <f>'5C1B_DArbonne'!V34+'5C1A_Madison'!V34+'5C1C_IntlHigh'!V34+'5C3_UnvView'!W34+'5C1F_LCCharter'!V34+'5C1E_LFNO'!V34+'5C1D_NOMMA'!V34+'5C1AE_NobleMinds'!V34+'5C1J_JCFAEast'!V34+'5C1Q_Advantage'!V34+'5C1AF_JCFA-Laf'!V34+'5C1W_Willow'!V34+'5C1Z_LincolnPrep'!V34+'5C1R_Iberville'!V34+'5C1N_Delta'!V34+'5C1S_LCColPrep'!V34+'5C1T_Northeast'!V34+'5C1U_AcadianaRen'!V34+'5C1I_LAKey'!V34+'5C1V_LafRen'!V34+'5C1O_Impact'!V34+'5C2_LAVCA'!W34+'5C1H_Southwest'!V34+'5C1G_JSClark'!V34+'5C1Y_GEOPrep'!V34+'5C1AI_Harmony'!V34+'5C1AJ_Athlos'!V34+'5C1AG_Collegiate'!V34+'5C1M_GEOMidCity'!V34+'5C1AK_NxtGen'!V34+'5C1AL_RedRiver'!V34+'5C1AM_Williams'!V34+'5C1AN_StLandry'!V34</f>
        <v>933955</v>
      </c>
      <c r="X34" s="227">
        <f>'5C1B_DArbonne'!W34+'5C1A_Madison'!W34+'5C1C_IntlHigh'!W34+'5C3_UnvView'!X34+'5C1F_LCCharter'!W34+'5C1E_LFNO'!W34+'5C1D_NOMMA'!W34+'5C1AE_NobleMinds'!W34+'5C1J_JCFAEast'!W34+'5C1Q_Advantage'!W34+'5C1AF_JCFA-Laf'!W34+'5C1W_Willow'!W34+'5C1Z_LincolnPrep'!W34+'5C1R_Iberville'!W34+'5C1N_Delta'!W34+'5C1S_LCColPrep'!W34+'5C1T_Northeast'!W34+'5C1U_AcadianaRen'!W34+'5C1I_LAKey'!W34+'5C1V_LafRen'!W34+'5C1O_Impact'!W34+'5C2_LAVCA'!X34+'5C1H_Southwest'!W34+'5C1G_JSClark'!W34+'5C1Y_GEOPrep'!W34+'5C1AI_Harmony'!W34+'5C1AJ_Athlos'!W34+'5C1AG_Collegiate'!W34+'5C1M_GEOMidCity'!W34+'5C1AK_NxtGen'!W34+'5C1AL_RedRiver'!W34+'5C1AM_Williams'!W34+'5C1AN_StLandry'!W34</f>
        <v>-2335</v>
      </c>
      <c r="Y34" s="229">
        <f>'5C1B_DArbonne'!X34+'5C1A_Madison'!X34+'5C1C_IntlHigh'!X34+'5C3_UnvView'!Y34+'5C1F_LCCharter'!X34+'5C1E_LFNO'!X34+'5C1D_NOMMA'!X34+'5C1AE_NobleMinds'!X34+'5C1J_JCFAEast'!X34+'5C1Q_Advantage'!X34+'5C1AF_JCFA-Laf'!X34+'5C1W_Willow'!X34+'5C1Z_LincolnPrep'!X34+'5C1R_Iberville'!X34+'5C1N_Delta'!X34+'5C1S_LCColPrep'!X34+'5C1T_Northeast'!X34+'5C1U_AcadianaRen'!X34+'5C1I_LAKey'!X34+'5C1V_LafRen'!X34+'5C1O_Impact'!X34+'5C2_LAVCA'!Y34+'5C1H_Southwest'!X34+'5C1G_JSClark'!X34+'5C1Y_GEOPrep'!X34+'5C1AI_Harmony'!X34+'5C1AJ_Athlos'!X34+'5C1AG_Collegiate'!X34+'5C1M_GEOMidCity'!X34+'5C1AK_NxtGen'!X34+'5C1AL_RedRiver'!X34+'5C1AM_Williams'!X34+'5C1AN_StLandry'!X34</f>
        <v>931620</v>
      </c>
      <c r="Z34" s="226">
        <f>'5C1B_DArbonne'!Y34+'5C1A_Madison'!Y34+'5C1C_IntlHigh'!Y34+'5C3_UnvView'!Z34+'5C1F_LCCharter'!Y34+'5C1E_LFNO'!Y34+'5C1D_NOMMA'!Y34+'5C1AE_NobleMinds'!Y34+'5C1J_JCFAEast'!Y34+'5C1Q_Advantage'!Y34+'5C1AF_JCFA-Laf'!Y34+'5C1W_Willow'!Y34+'5C1Z_LincolnPrep'!Y34+'5C1R_Iberville'!Y34+'5C1N_Delta'!Y34+'5C1S_LCColPrep'!Y34+'5C1T_Northeast'!Y34+'5C1U_AcadianaRen'!Y34+'5C1I_LAKey'!Y34+'5C1V_LafRen'!Y34+'5C1O_Impact'!Y34+'5C2_LAVCA'!Z34+'5C1H_Southwest'!Y34+'5C1G_JSClark'!Y34+'5C1Y_GEOPrep'!Y34+'5C1AI_Harmony'!Y34+'5C1AJ_Athlos'!Y34+'5C1AG_Collegiate'!Y34+'5C1M_GEOMidCity'!Y34+'5C1AK_NxtGen'!Y34+'5C1AL_RedRiver'!Y34+'5C1AM_Williams'!Y34+'5C1AN_StLandry'!Y34</f>
        <v>-1815</v>
      </c>
      <c r="AA34" s="229">
        <f>'5C1B_DArbonne'!Z34+'5C1A_Madison'!Z34+'5C1C_IntlHigh'!Z34+'5C3_UnvView'!AA34+'5C1F_LCCharter'!Z34+'5C1E_LFNO'!Z34+'5C1D_NOMMA'!Z34+'5C1AE_NobleMinds'!Z34+'5C1J_JCFAEast'!Z34+'5C1Q_Advantage'!Z34+'5C1AF_JCFA-Laf'!Z34+'5C1W_Willow'!Z34+'5C1Z_LincolnPrep'!Z34+'5C1R_Iberville'!Z34+'5C1N_Delta'!Z34+'5C1S_LCColPrep'!Z34+'5C1T_Northeast'!Z34+'5C1U_AcadianaRen'!Z34+'5C1I_LAKey'!Z34+'5C1V_LafRen'!Z34+'5C1O_Impact'!Z34+'5C2_LAVCA'!AA34+'5C1H_Southwest'!Z34+'5C1G_JSClark'!Z34+'5C1Y_GEOPrep'!Z34+'5C1AI_Harmony'!Z34+'5C1AJ_Athlos'!Z34+'5C1AG_Collegiate'!Z34+'5C1M_GEOMidCity'!Z34+'5C1AK_NxtGen'!Z34+'5C1AL_RedRiver'!Z34+'5C1AM_Williams'!Z34+'5C1AN_StLandry'!Z34</f>
        <v>929805</v>
      </c>
      <c r="AB34" s="226">
        <f>'5C1B_DArbonne'!AA34+'5C1A_Madison'!AA34+'5C1C_IntlHigh'!AA34+'5C3_UnvView'!AB34+'5C1F_LCCharter'!AA34+'5C1E_LFNO'!AA34+'5C1D_NOMMA'!AA34+'5C1AE_NobleMinds'!AA34+'5C1J_JCFAEast'!AA34+'5C1Q_Advantage'!AA34+'5C1AF_JCFA-Laf'!AA34+'5C1W_Willow'!AA34+'5C1Z_LincolnPrep'!AA34+'5C1R_Iberville'!AA34+'5C1N_Delta'!AA34+'5C1S_LCColPrep'!AA34+'5C1T_Northeast'!AA34+'5C1U_AcadianaRen'!AA34+'5C1I_LAKey'!AA34+'5C1V_LafRen'!AA34+'5C1O_Impact'!AA34+'5C2_LAVCA'!AB34+'5C1H_Southwest'!AA34+'5C1G_JSClark'!AA34+'5C1Y_GEOPrep'!AA34+'5C1AI_Harmony'!AA34+'5C1AJ_Athlos'!AA34+'5C1AG_Collegiate'!AA34+'5C1M_GEOMidCity'!AA34+'5C1AK_NxtGen'!AA34+'5C1AL_RedRiver'!AA34+'5C1AM_Williams'!AA34+'5C1AN_StLandry'!AA34</f>
        <v>0</v>
      </c>
      <c r="AC34" s="226">
        <f>'5C1B_DArbonne'!AB34+'5C1A_Madison'!AB34+'5C1C_IntlHigh'!AB34+'5C3_UnvView'!AC34+'5C1F_LCCharter'!AB34+'5C1E_LFNO'!AB34+'5C1D_NOMMA'!AB34+'5C1AE_NobleMinds'!AB34+'5C1J_JCFAEast'!AB34+'5C1Q_Advantage'!AB34+'5C1AF_JCFA-Laf'!AB34+'5C1W_Willow'!AB34+'5C1Z_LincolnPrep'!AB34+'5C1R_Iberville'!AB34+'5C1N_Delta'!AB34+'5C1S_LCColPrep'!AB34+'5C1T_Northeast'!AB34+'5C1U_AcadianaRen'!AB34+'5C1I_LAKey'!AB34+'5C1V_LafRen'!AB34+'5C1O_Impact'!AB34+'5C2_LAVCA'!AC34+'5C1H_Southwest'!AB34+'5C1G_JSClark'!AB34+'5C1Y_GEOPrep'!AB34+'5C1AI_Harmony'!AB34+'5C1AJ_Athlos'!AB34+'5C1AG_Collegiate'!AB34+'5C1M_GEOMidCity'!AB34+'5C1AK_NxtGen'!AB34+'5C1AL_RedRiver'!AB34+'5C1AM_Williams'!AB34+'5C1AN_StLandry'!AB34</f>
        <v>929805</v>
      </c>
      <c r="AD34" s="229">
        <f>'5C1B_DArbonne'!AC34+'5C1A_Madison'!AC34+'5C1C_IntlHigh'!AC34+'5C3_UnvView'!AD34+'5C1F_LCCharter'!AC34+'5C1E_LFNO'!AC34+'5C1D_NOMMA'!AC34+'5C1AE_NobleMinds'!AC34+'5C1J_JCFAEast'!AC34+'5C1Q_Advantage'!AC34+'5C1AF_JCFA-Laf'!AC34+'5C1W_Willow'!AC34+'5C1Z_LincolnPrep'!AC34+'5C1R_Iberville'!AC34+'5C1N_Delta'!AC34+'5C1S_LCColPrep'!AC34+'5C1T_Northeast'!AC34+'5C1U_AcadianaRen'!AC34+'5C1I_LAKey'!AC34+'5C1V_LafRen'!AC34+'5C1O_Impact'!AC34+'5C2_LAVCA'!AD34+'5C1H_Southwest'!AC34+'5C1G_JSClark'!AC34+'5C1Y_GEOPrep'!AC34+'5C1AI_Harmony'!AC34+'5C1AJ_Athlos'!AC34+'5C1AG_Collegiate'!AC34+'5C1M_GEOMidCity'!AC34+'5C1AK_NxtGen'!AC34+'5C1AL_RedRiver'!AC34+'5C1AM_Williams'!AC34+'5C1AN_StLandry'!AC34</f>
        <v>77484</v>
      </c>
      <c r="AE34" s="232">
        <f>'5C1B_DArbonne'!AD34+'5C1A_Madison'!AD34+'5C1C_IntlHigh'!AD34+'5C3_UnvView'!AE34+'5C1F_LCCharter'!AD34+'5C1E_LFNO'!AD34+'5C1D_NOMMA'!AD34+'5C1AE_NobleMinds'!AD34+'5C1J_JCFAEast'!AD34+'5C1Q_Advantage'!AD34+'5C1AF_JCFA-Laf'!AD34+'5C1W_Willow'!AD34+'5C1Z_LincolnPrep'!AD34+'5C1R_Iberville'!AD34+'5C1N_Delta'!AD34+'5C1S_LCColPrep'!AD34+'5C1T_Northeast'!AD34+'5C1U_AcadianaRen'!AD34+'5C1I_LAKey'!AD34+'5C1V_LafRen'!AD34+'5C1O_Impact'!AD34+'5C2_LAVCA'!AE34+'5C1H_Southwest'!AD34+'5C1G_JSClark'!AD34+'5C1Y_GEOPrep'!AD34+'5C1AI_Harmony'!AD34+'5C1AJ_Athlos'!AD34+'5C1AG_Collegiate'!AD34+'5C1M_GEOMidCity'!AD34+'5C1AK_NxtGen'!AD34+'5C1AL_RedRiver'!AD34+'5C1AM_Williams'!AD34+'5C1AN_StLandry'!AD34</f>
        <v>929805</v>
      </c>
      <c r="AF34" s="233">
        <f>'9_Per Pupil Summary'!N33</f>
        <v>6427</v>
      </c>
      <c r="AG34" s="234">
        <f>'5C1B_DArbonne'!AF34+'5C1A_Madison'!AF34+'5C1C_IntlHigh'!AF34+'5C3_UnvView'!AG34+'5C1F_LCCharter'!AF34+'5C1E_LFNO'!AF34+'5C1D_NOMMA'!AF34+'5C1AE_NobleMinds'!AF34+'5C1J_JCFAEast'!AF34+'5C1Q_Advantage'!AF34+'5C1AF_JCFA-Laf'!AF34+'5C1W_Willow'!AF34+'5C1Z_LincolnPrep'!AF34+'5C1R_Iberville'!AF34+'5C1N_Delta'!AF34+'5C1S_LCColPrep'!AF34+'5C1T_Northeast'!AF34+'5C1U_AcadianaRen'!AF34+'5C1I_LAKey'!AF34+'5C1V_LafRen'!AF34+'5C1O_Impact'!AF34+'5C2_LAVCA'!AG34+'5C1H_Southwest'!AF34+'5C1G_JSClark'!AF34+'5C1Y_GEOPrep'!AF34+'5C1AI_Harmony'!AF34+'5C1AJ_Athlos'!AF34+'5C1AG_Collegiate'!AF34+'5C1M_GEOMidCity'!AF34+'5C1AK_NxtGen'!AF34+'5C1AL_RedRiver'!AF34+'5C1AM_Williams'!AF34+'5C1AN_StLandry'!AF34</f>
        <v>1272546</v>
      </c>
      <c r="AH34" s="225">
        <f>'5C1B_DArbonne'!AG34+'5C1A_Madison'!AG34+'5C1C_IntlHigh'!AG34+'5C3_UnvView'!AH34+'5C1F_LCCharter'!AG34+'5C1E_LFNO'!AG34+'5C1D_NOMMA'!AG34+'5C1AE_NobleMinds'!AG34+'5C1J_JCFAEast'!AG34+'5C1Q_Advantage'!AG34+'5C1AF_JCFA-Laf'!AG34+'5C1W_Willow'!AG34+'5C1Z_LincolnPrep'!AG34+'5C1R_Iberville'!AG34+'5C1N_Delta'!AG34+'5C1S_LCColPrep'!AG34+'5C1T_Northeast'!AG34+'5C1U_AcadianaRen'!AG34+'5C1I_LAKey'!AG34+'5C1V_LafRen'!AG34+'5C1O_Impact'!AG34+'5C2_LAVCA'!AH34+'5C1H_Southwest'!AG34+'5C1G_JSClark'!AG34+'5C1Y_GEOPrep'!AG34+'5C1AI_Harmony'!AG34+'5C1AJ_Athlos'!AG34+'5C1AG_Collegiate'!AG34+'5C1M_GEOMidCity'!AG34+'5C1AK_NxtGen'!AG34+'5C1AL_RedRiver'!AG34+'5C1AM_Williams'!AG34+'5C1AN_StLandry'!AG34</f>
        <v>0</v>
      </c>
      <c r="AI34" s="233">
        <f>'5C1B_DArbonne'!AH34+'5C1A_Madison'!AH34+'5C1C_IntlHigh'!AH34+'5C3_UnvView'!AI34+'5C1F_LCCharter'!AH34+'5C1E_LFNO'!AH34+'5C1D_NOMMA'!AH34+'5C1AE_NobleMinds'!AH34+'5C1J_JCFAEast'!AH34+'5C1Q_Advantage'!AH34+'5C1AF_JCFA-Laf'!AH34+'5C1W_Willow'!AH34+'5C1Z_LincolnPrep'!AH34+'5C1R_Iberville'!AH34+'5C1N_Delta'!AH34+'5C1S_LCColPrep'!AH34+'5C1T_Northeast'!AH34+'5C1U_AcadianaRen'!AH34+'5C1I_LAKey'!AH34+'5C1V_LafRen'!AH34+'5C1O_Impact'!AH34+'5C2_LAVCA'!AI34+'5C1H_Southwest'!AH34+'5C1G_JSClark'!AH34+'5C1Y_GEOPrep'!AH34+'5C1AI_Harmony'!AH34+'5C1AJ_Athlos'!AH34+'5C1AG_Collegiate'!AH34+'5C1M_GEOMidCity'!AH34+'5C1AK_NxtGen'!AH34+'5C1AL_RedRiver'!AH34+'5C1AM_Williams'!AH34+'5C1AN_StLandry'!AH34</f>
        <v>0</v>
      </c>
      <c r="AJ34" s="225">
        <f>'5C1B_DArbonne'!AI34+'5C1A_Madison'!AI34+'5C1C_IntlHigh'!AI34+'5C3_UnvView'!AJ34+'5C1F_LCCharter'!AI34+'5C1E_LFNO'!AI34+'5C1D_NOMMA'!AI34+'5C1AE_NobleMinds'!AI34+'5C1J_JCFAEast'!AI34+'5C1Q_Advantage'!AI34+'5C1AF_JCFA-Laf'!AI34+'5C1W_Willow'!AI34+'5C1Z_LincolnPrep'!AI34+'5C1R_Iberville'!AI34+'5C1N_Delta'!AI34+'5C1S_LCColPrep'!AI34+'5C1T_Northeast'!AI34+'5C1U_AcadianaRen'!AI34+'5C1I_LAKey'!AI34+'5C1V_LafRen'!AI34+'5C1O_Impact'!AI34+'5C2_LAVCA'!AJ34+'5C1H_Southwest'!AI34+'5C1G_JSClark'!AI34+'5C1Y_GEOPrep'!AI34+'5C1AI_Harmony'!AI34+'5C1AJ_Athlos'!AI34+'5C1AG_Collegiate'!AI34+'5C1M_GEOMidCity'!AI34+'5C1AK_NxtGen'!AI34+'5C1AL_RedRiver'!AI34+'5C1AM_Williams'!AI34+'5C1AN_StLandry'!AI34</f>
        <v>0</v>
      </c>
      <c r="AK34" s="235">
        <f>'5C1B_DArbonne'!AJ34+'5C1A_Madison'!AJ34+'5C1C_IntlHigh'!AJ34+'5C3_UnvView'!AK34+'5C1F_LCCharter'!AJ34+'5C1E_LFNO'!AJ34+'5C1D_NOMMA'!AJ34+'5C1AE_NobleMinds'!AJ34+'5C1J_JCFAEast'!AJ34+'5C1Q_Advantage'!AJ34+'5C1AF_JCFA-Laf'!AJ34+'5C1W_Willow'!AJ34+'5C1Z_LincolnPrep'!AJ34+'5C1R_Iberville'!AJ34+'5C1N_Delta'!AJ34+'5C1S_LCColPrep'!AJ34+'5C1T_Northeast'!AJ34+'5C1U_AcadianaRen'!AJ34+'5C1I_LAKey'!AJ34+'5C1V_LafRen'!AJ34+'5C1O_Impact'!AJ34+'5C2_LAVCA'!AK34+'5C1H_Southwest'!AJ34+'5C1G_JSClark'!AJ34+'5C1Y_GEOPrep'!AJ34+'5C1AI_Harmony'!AJ34+'5C1AJ_Athlos'!AJ34+'5C1AG_Collegiate'!AJ34+'5C1M_GEOMidCity'!AJ34+'5C1AK_NxtGen'!AJ34+'5C1AL_RedRiver'!AJ34+'5C1AM_Williams'!AJ34+'5C1AN_StLandry'!AJ34</f>
        <v>0</v>
      </c>
      <c r="AL34" s="236">
        <f>'5C1B_DArbonne'!AK34+'5C1A_Madison'!AK34+'5C1C_IntlHigh'!AK34+'5C3_UnvView'!AL34+'5C1F_LCCharter'!AK34+'5C1E_LFNO'!AK34+'5C1D_NOMMA'!AK34+'5C1AE_NobleMinds'!AK34+'5C1J_JCFAEast'!AK34+'5C1Q_Advantage'!AK34+'5C1AF_JCFA-Laf'!AK34+'5C1W_Willow'!AK34+'5C1Z_LincolnPrep'!AK34+'5C1R_Iberville'!AK34+'5C1N_Delta'!AK34+'5C1S_LCColPrep'!AK34+'5C1T_Northeast'!AK34+'5C1U_AcadianaRen'!AK34+'5C1I_LAKey'!AK34+'5C1V_LafRen'!AK34+'5C1O_Impact'!AK34+'5C2_LAVCA'!AL34+'5C1H_Southwest'!AK34+'5C1G_JSClark'!AK34+'5C1Y_GEOPrep'!AK34+'5C1AI_Harmony'!AK34+'5C1AJ_Athlos'!AK34+'5C1AG_Collegiate'!AK34+'5C1M_GEOMidCity'!AK34+'5C1AK_NxtGen'!AK34+'5C1AL_RedRiver'!AK34+'5C1AM_Williams'!AK34+'5C1AN_StLandry'!AK34</f>
        <v>0</v>
      </c>
      <c r="AM34" s="234">
        <f>'5C1B_DArbonne'!AL34+'5C1A_Madison'!AL34+'5C1C_IntlHigh'!AL34+'5C3_UnvView'!AM34+'5C1F_LCCharter'!AL34+'5C1E_LFNO'!AL34+'5C1D_NOMMA'!AL34+'5C1AE_NobleMinds'!AL34+'5C1J_JCFAEast'!AL34+'5C1Q_Advantage'!AL34+'5C1AF_JCFA-Laf'!AL34+'5C1W_Willow'!AL34+'5C1Z_LincolnPrep'!AL34+'5C1R_Iberville'!AL34+'5C1N_Delta'!AL34+'5C1S_LCColPrep'!AL34+'5C1T_Northeast'!AL34+'5C1U_AcadianaRen'!AL34+'5C1I_LAKey'!AL34+'5C1V_LafRen'!AL34+'5C1O_Impact'!AL34+'5C2_LAVCA'!AM34+'5C1H_Southwest'!AL34+'5C1G_JSClark'!AL34+'5C1Y_GEOPrep'!AL34+'5C1AI_Harmony'!AL34+'5C1AJ_Athlos'!AL34+'5C1AG_Collegiate'!AL34+'5C1M_GEOMidCity'!AL34+'5C1AK_NxtGen'!AL34+'5C1AL_RedRiver'!AL34+'5C1AM_Williams'!AL34+'5C1AN_StLandry'!AL34</f>
        <v>19788733</v>
      </c>
      <c r="AN34" s="237">
        <f>'5C1B_DArbonne'!AM34+'5C1A_Madison'!AM34+'5C1C_IntlHigh'!AM34+'5C3_UnvView'!AN34+'5C1F_LCCharter'!AM34+'5C1E_LFNO'!AM34+'5C1D_NOMMA'!AM34+'5C1AE_NobleMinds'!AM34+'5C1J_JCFAEast'!AM34+'5C1Q_Advantage'!AM34+'5C1AF_JCFA-Laf'!AM34+'5C1W_Willow'!AM34+'5C1Z_LincolnPrep'!AM34+'5C1R_Iberville'!AM34+'5C1N_Delta'!AM34+'5C1S_LCColPrep'!AM34+'5C1T_Northeast'!AM34+'5C1U_AcadianaRen'!AM34+'5C1I_LAKey'!AM34+'5C1V_LafRen'!AM34+'5C1O_Impact'!AM34+'5C2_LAVCA'!AN34+'5C1H_Southwest'!AM34+'5C1G_JSClark'!AM34+'5C1Y_GEOPrep'!AM34+'5C1AI_Harmony'!AM34+'5C1AJ_Athlos'!AM34+'5C1AG_Collegiate'!AM34+'5C1M_GEOMidCity'!AM34+'5C1AK_NxtGen'!AM34+'5C1AL_RedRiver'!AM34+'5C1AM_Williams'!AM34+'5C1AN_StLandry'!AM34</f>
        <v>-3181</v>
      </c>
      <c r="AO34" s="234">
        <f>'5C1B_DArbonne'!AN34+'5C1A_Madison'!AN34+'5C1C_IntlHigh'!AN34+'5C3_UnvView'!AO34+'5C1F_LCCharter'!AN34+'5C1E_LFNO'!AN34+'5C1D_NOMMA'!AN34+'5C1AE_NobleMinds'!AN34+'5C1J_JCFAEast'!AN34+'5C1Q_Advantage'!AN34+'5C1AF_JCFA-Laf'!AN34+'5C1W_Willow'!AN34+'5C1Z_LincolnPrep'!AN34+'5C1R_Iberville'!AN34+'5C1N_Delta'!AN34+'5C1S_LCColPrep'!AN34+'5C1T_Northeast'!AN34+'5C1U_AcadianaRen'!AN34+'5C1I_LAKey'!AN34+'5C1V_LafRen'!AN34+'5C1O_Impact'!AN34+'5C2_LAVCA'!AO34+'5C1H_Southwest'!AN34+'5C1G_JSClark'!AN34+'5C1Y_GEOPrep'!AN34+'5C1AI_Harmony'!AN34+'5C1AJ_Athlos'!AN34+'5C1AG_Collegiate'!AN34+'5C1M_GEOMidCity'!AN34+'5C1AK_NxtGen'!AN34+'5C1AL_RedRiver'!AN34+'5C1AM_Williams'!AN34+'5C1AN_StLandry'!AN34</f>
        <v>1269365</v>
      </c>
      <c r="AP34" s="235">
        <f>'5C1B_DArbonne'!AO34+'5C1A_Madison'!AO34+'5C1C_IntlHigh'!AO34+'5C3_UnvView'!AP34+'5C1F_LCCharter'!AO34+'5C1E_LFNO'!AO34+'5C1D_NOMMA'!AO34+'5C1AE_NobleMinds'!AO34+'5C1J_JCFAEast'!AO34+'5C1Q_Advantage'!AO34+'5C1AF_JCFA-Laf'!AO34+'5C1W_Willow'!AO34+'5C1Z_LincolnPrep'!AO34+'5C1R_Iberville'!AO34+'5C1N_Delta'!AO34+'5C1S_LCColPrep'!AO34+'5C1T_Northeast'!AO34+'5C1U_AcadianaRen'!AO34+'5C1I_LAKey'!AO34+'5C1V_LafRen'!AO34+'5C1O_Impact'!AO34+'5C2_LAVCA'!AP34+'5C1H_Southwest'!AO34+'5C1G_JSClark'!AO34+'5C1Y_GEOPrep'!AO34+'5C1AI_Harmony'!AO34+'5C1AJ_Athlos'!AO34+'5C1AG_Collegiate'!AO34+'5C1M_GEOMidCity'!AO34+'5C1AK_NxtGen'!AO34+'5C1AL_RedRiver'!AO34+'5C1AM_Williams'!AO34+'5C1AN_StLandry'!AO34</f>
        <v>3183</v>
      </c>
      <c r="AQ34" s="234">
        <f>'5C1B_DArbonne'!AP34+'5C1A_Madison'!AP34+'5C1C_IntlHigh'!AP34+'5C3_UnvView'!AQ34+'5C1F_LCCharter'!AP34+'5C1E_LFNO'!AP34+'5C1D_NOMMA'!AP34+'5C1AE_NobleMinds'!AP34+'5C1J_JCFAEast'!AP34+'5C1Q_Advantage'!AP34+'5C1AF_JCFA-Laf'!AP34+'5C1W_Willow'!AP34+'5C1Z_LincolnPrep'!AP34+'5C1R_Iberville'!AP34+'5C1N_Delta'!AP34+'5C1S_LCColPrep'!AP34+'5C1T_Northeast'!AP34+'5C1U_AcadianaRen'!AP34+'5C1I_LAKey'!AP34+'5C1V_LafRen'!AP34+'5C1O_Impact'!AP34+'5C2_LAVCA'!AQ34+'5C1H_Southwest'!AP34+'5C1G_JSClark'!AP34+'5C1Y_GEOPrep'!AP34+'5C1AI_Harmony'!AP34+'5C1AJ_Athlos'!AP34+'5C1AG_Collegiate'!AP34+'5C1M_GEOMidCity'!AP34+'5C1AK_NxtGen'!AP34+'5C1AL_RedRiver'!AP34+'5C1AM_Williams'!AP34+'5C1AN_StLandry'!AP34</f>
        <v>1266761</v>
      </c>
      <c r="AR34" s="235">
        <f>'5C1B_DArbonne'!AQ34+'5C1A_Madison'!AQ34+'5C1C_IntlHigh'!AQ34+'5C3_UnvView'!AR34+'5C1F_LCCharter'!AQ34+'5C1E_LFNO'!AQ34+'5C1D_NOMMA'!AQ34+'5C1AE_NobleMinds'!AQ34+'5C1J_JCFAEast'!AQ34+'5C1Q_Advantage'!AQ34+'5C1AF_JCFA-Laf'!AQ34+'5C1W_Willow'!AQ34+'5C1Z_LincolnPrep'!AQ34+'5C1R_Iberville'!AQ34+'5C1N_Delta'!AQ34+'5C1S_LCColPrep'!AQ34+'5C1T_Northeast'!AQ34+'5C1U_AcadianaRen'!AQ34+'5C1I_LAKey'!AQ34+'5C1V_LafRen'!AQ34+'5C1O_Impact'!AQ34+'5C2_LAVCA'!AR34+'5C1H_Southwest'!AQ34+'5C1G_JSClark'!AQ34+'5C1Y_GEOPrep'!AQ34+'5C1AI_Harmony'!AQ34+'5C1AJ_Athlos'!AQ34+'5C1AG_Collegiate'!AQ34+'5C1M_GEOMidCity'!AQ34+'5C1AK_NxtGen'!AQ34+'5C1AL_RedRiver'!AQ34+'5C1AM_Williams'!AQ34+'5C1AN_StLandry'!AQ34</f>
        <v>0</v>
      </c>
      <c r="AS34" s="235">
        <f>'5C1B_DArbonne'!AR34+'5C1A_Madison'!AR34+'5C1C_IntlHigh'!AR34+'5C3_UnvView'!AS34+'5C1F_LCCharter'!AR34+'5C1E_LFNO'!AR34+'5C1D_NOMMA'!AR34+'5C1AE_NobleMinds'!AR34+'5C1J_JCFAEast'!AR34+'5C1Q_Advantage'!AR34+'5C1AF_JCFA-Laf'!AR34+'5C1W_Willow'!AR34+'5C1Z_LincolnPrep'!AR34+'5C1R_Iberville'!AR34+'5C1N_Delta'!AR34+'5C1S_LCColPrep'!AR34+'5C1T_Northeast'!AR34+'5C1U_AcadianaRen'!AR34+'5C1I_LAKey'!AR34+'5C1V_LafRen'!AR34+'5C1O_Impact'!AR34+'5C2_LAVCA'!AS34+'5C1H_Southwest'!AR34+'5C1G_JSClark'!AR34+'5C1Y_GEOPrep'!AR34+'5C1AI_Harmony'!AR34+'5C1AJ_Athlos'!AR34+'5C1AG_Collegiate'!AR34+'5C1M_GEOMidCity'!AR34+'5C1AK_NxtGen'!AR34+'5C1AL_RedRiver'!AR34+'5C1AM_Williams'!AR34+'5C1AN_StLandry'!AR34</f>
        <v>1266761</v>
      </c>
      <c r="AT34" s="234">
        <f>'5C1B_DArbonne'!AS34+'5C1A_Madison'!AS34+'5C1C_IntlHigh'!AS34+'5C3_UnvView'!AT34+'5C1F_LCCharter'!AS34+'5C1E_LFNO'!AS34+'5C1D_NOMMA'!AS34+'5C1AE_NobleMinds'!AS34+'5C1J_JCFAEast'!AS34+'5C1Q_Advantage'!AS34+'5C1AF_JCFA-Laf'!AS34+'5C1W_Willow'!AS34+'5C1Z_LincolnPrep'!AS34+'5C1R_Iberville'!AS34+'5C1N_Delta'!AS34+'5C1S_LCColPrep'!AS34+'5C1T_Northeast'!AS34+'5C1U_AcadianaRen'!AS34+'5C1I_LAKey'!AS34+'5C1V_LafRen'!AS34+'5C1O_Impact'!AS34+'5C2_LAVCA'!AT34+'5C1H_Southwest'!AS34+'5C1G_JSClark'!AS34+'5C1Y_GEOPrep'!AS34+'5C1AI_Harmony'!AS34+'5C1AJ_Athlos'!AS34+'5C1AG_Collegiate'!AS34+'5C1M_GEOMidCity'!AS34+'5C1AK_NxtGen'!AS34+'5C1AL_RedRiver'!AS34+'5C1AM_Williams'!AS34+'5C1AN_StLandry'!AS34</f>
        <v>1645203</v>
      </c>
      <c r="AU34" s="806">
        <f t="shared" si="2"/>
        <v>2196566</v>
      </c>
      <c r="AV34" s="807">
        <f t="shared" si="3"/>
        <v>1722687</v>
      </c>
      <c r="AW34" s="227">
        <f>'5C1B_DArbonne'!AV34+'5C1A_Madison'!AV34+'5C1C_IntlHigh'!AV34+'5C3_UnvView'!AW34+'5C1F_LCCharter'!AV34+'5C1E_LFNO'!AV34+'5C1D_NOMMA'!AV34+'5C1AE_NobleMinds'!AV34+'5C1J_JCFAEast'!AV34+'5C1Q_Advantage'!AV34+'5C1AF_JCFA-Laf'!AV34+'5C1W_Willow'!AV34+'5C1Z_LincolnPrep'!AV34+'5C1R_Iberville'!AV34+'5C1N_Delta'!AV34+'5C1S_LCColPrep'!AV34+'5C1T_Northeast'!AV34+'5C1U_AcadianaRen'!AV34+'5C1I_LAKey'!AV34+'5C1V_LafRen'!AV34+'5C1O_Impact'!AV34+'5C2_LAVCA'!AW34+'5C1H_Southwest'!AV34+'5C1G_JSClark'!AV34+'5C1Y_GEOPrep'!AV34+'5C1AI_Harmony'!AV34+'5C1AJ_Athlos'!AV34+'5C1AG_Collegiate'!AV34+'5C1M_GEOMidCity'!AV34+'5C1AK_NxtGen'!AV34+'5C1AL_RedRiver'!AV34+'5C1AM_Williams'!AV34+'5C1AN_StLandry'!AV34</f>
        <v>49472</v>
      </c>
      <c r="AX34" s="227"/>
      <c r="AY34" s="227">
        <f t="shared" si="4"/>
        <v>49472</v>
      </c>
    </row>
    <row r="35" spans="1:51" ht="16.149999999999999" customHeight="1" x14ac:dyDescent="0.2">
      <c r="A35" s="424">
        <v>29</v>
      </c>
      <c r="B35" s="224" t="s">
        <v>33</v>
      </c>
      <c r="C35" s="225">
        <f>'5C1B_DArbonne'!C35+'5C1A_Madison'!C35+'5C1C_IntlHigh'!C35+'5C3_UnvView'!C35+'5C1F_LCCharter'!C35+'5C1E_LFNO'!C35+'5C1D_NOMMA'!C35+'5C1AE_NobleMinds'!C35+'5C1J_JCFAEast'!C35+'5C1Q_Advantage'!C35+'5C1AF_JCFA-Laf'!C35+'5C1W_Willow'!C35+'5C1Z_LincolnPrep'!C35+'5C1R_Iberville'!C35+'5C1N_Delta'!C35+'5C1S_LCColPrep'!C35+'5C1T_Northeast'!C35+'5C1U_AcadianaRen'!C35+'5C1I_LAKey'!C35+'5C1V_LafRen'!C35+'5C1O_Impact'!C35+'5C2_LAVCA'!C35+'5C1H_Southwest'!C35+'5C1G_JSClark'!C35+'5C1Y_GEOPrep'!C35+'5C1AI_Harmony'!C35+'5C1AJ_Athlos'!C35+'5C1AG_Collegiate'!C35+'5C1M_GEOMidCity'!C35+'5C1AK_NxtGen'!C35+'5C1AL_RedRiver'!C35+'5C1AM_Williams'!C35+'5C1AN_StLandry'!C35</f>
        <v>83</v>
      </c>
      <c r="D35" s="226">
        <f>'9_Per Pupil Summary'!H34</f>
        <v>4379.9425049122447</v>
      </c>
      <c r="E35" s="227">
        <f>'5C1B_DArbonne'!E35+'5C1A_Madison'!E35+'5C1C_IntlHigh'!E35+'5C3_UnvView'!E35+'5C1F_LCCharter'!E35+'5C1E_LFNO'!E35+'5C1D_NOMMA'!E35+'5C1AE_NobleMinds'!E35+'5C1J_JCFAEast'!E35+'5C1Q_Advantage'!E35+'5C1AF_JCFA-Laf'!E35+'5C1W_Willow'!E35+'5C1Z_LincolnPrep'!E35+'5C1R_Iberville'!E35+'5C1N_Delta'!E35+'5C1S_LCColPrep'!E35+'5C1T_Northeast'!E35+'5C1U_AcadianaRen'!E35+'5C1I_LAKey'!E35+'5C1V_LafRen'!E35+'5C1O_Impact'!E35+'5C2_LAVCA'!E35+'5C1H_Southwest'!E35+'5C1G_JSClark'!E35+'5C1Y_GEOPrep'!E35+'5C1AI_Harmony'!E35+'5C1AJ_Athlos'!E35+'5C1AG_Collegiate'!E35+'5C1M_GEOMidCity'!E35+'5C1AK_NxtGen'!E35+'5C1AL_RedRiver'!E35+'5C1AM_Williams'!E35+'5C1AN_StLandry'!E35</f>
        <v>327181.70511694468</v>
      </c>
      <c r="F35" s="228">
        <f>'5C1B_DArbonne'!F35+'5C1A_Madison'!F35+'5C1C_IntlHigh'!F35+'5C3_UnvView'!F35+'5C1F_LCCharter'!F35+'5C1E_LFNO'!F35+'5C1D_NOMMA'!F35+'5C1AE_NobleMinds'!F35+'5C1J_JCFAEast'!F35+'5C1Q_Advantage'!F35+'5C1AF_JCFA-Laf'!F35+'5C1W_Willow'!F35+'5C1Z_LincolnPrep'!F35+'5C1R_Iberville'!F35+'5C1N_Delta'!F35+'5C1S_LCColPrep'!F35+'5C1T_Northeast'!F35+'5C1U_AcadianaRen'!F35+'5C1I_LAKey'!F35+'5C1V_LafRen'!F35+'5C1O_Impact'!F35+'5C2_LAVCA'!F35+'5C1H_Southwest'!F35+'5C1G_JSClark'!F35+'5C1Y_GEOPrep'!F35+'5C1AI_Harmony'!F35+'5C1AJ_Athlos'!F35+'5C1AG_Collegiate'!F35+'5C1M_GEOMidCity'!F35+'5C1AK_NxtGen'!F35+'5C1AL_RedRiver'!F35+'5C1AM_Williams'!F35+'5C1AN_StLandry'!F35</f>
        <v>69</v>
      </c>
      <c r="G35" s="226">
        <f>'9_Per Pupil Summary'!I34</f>
        <v>586.80950966738237</v>
      </c>
      <c r="H35" s="227">
        <f>'5C1B_DArbonne'!H35+'5C1A_Madison'!H35+'5C1C_IntlHigh'!H35+'5C3_UnvView'!H35+'5C1F_LCCharter'!H35+'5C1E_LFNO'!H35+'5C1D_NOMMA'!H35+'5C1AE_NobleMinds'!H35+'5C1J_JCFAEast'!H35+'5C1Q_Advantage'!H35+'5C1AF_JCFA-Laf'!H35+'5C1W_Willow'!H35+'5C1Z_LincolnPrep'!H35+'5C1R_Iberville'!H35+'5C1N_Delta'!H35+'5C1S_LCColPrep'!H35+'5C1T_Northeast'!H35+'5C1U_AcadianaRen'!H35+'5C1I_LAKey'!H35+'5C1V_LafRen'!H35+'5C1O_Impact'!H35+'5C2_LAVCA'!H35+'5C1H_Southwest'!H35+'5C1G_JSClark'!H35+'5C1Y_GEOPrep'!H35+'5C1AI_Harmony'!H35+'5C1AJ_Athlos'!H35+'5C1AG_Collegiate'!H35+'5C1M_GEOMidCity'!H35+'5C1AK_NxtGen'!H35+'5C1AL_RedRiver'!H35+'5C1AM_Williams'!H35+'5C1AN_StLandry'!H35</f>
        <v>36440.870550344451</v>
      </c>
      <c r="I35" s="228">
        <f>'5C1B_DArbonne'!I35+'5C1A_Madison'!I35+'5C1C_IntlHigh'!I35+'5C3_UnvView'!I35+'5C1F_LCCharter'!I35+'5C1E_LFNO'!I35+'5C1D_NOMMA'!I35+'5C1AE_NobleMinds'!I35+'5C1J_JCFAEast'!I35+'5C1Q_Advantage'!I35+'5C1AF_JCFA-Laf'!I35+'5C1W_Willow'!I35+'5C1Z_LincolnPrep'!I35+'5C1R_Iberville'!I35+'5C1N_Delta'!I35+'5C1S_LCColPrep'!I35+'5C1T_Northeast'!I35+'5C1U_AcadianaRen'!I35+'5C1I_LAKey'!I35+'5C1V_LafRen'!I35+'5C1O_Impact'!I35+'5C2_LAVCA'!I35+'5C1H_Southwest'!I35+'5C1G_JSClark'!I35+'5C1Y_GEOPrep'!I35+'5C1AI_Harmony'!I35+'5C1AJ_Athlos'!I35+'5C1AG_Collegiate'!I35+'5C1M_GEOMidCity'!I35+'5C1AK_NxtGen'!I35+'5C1AL_RedRiver'!I35+'5C1AM_Williams'!I35+'5C1AN_StLandry'!I35</f>
        <v>46</v>
      </c>
      <c r="J35" s="226">
        <f>'9_Per Pupil Summary'!J34</f>
        <v>160.03895718201335</v>
      </c>
      <c r="K35" s="227">
        <f>'5C1B_DArbonne'!K35+'5C1A_Madison'!K35+'5C1C_IntlHigh'!K35+'5C3_UnvView'!K35+'5C1F_LCCharter'!K35+'5C1E_LFNO'!K35+'5C1D_NOMMA'!K35+'5C1AE_NobleMinds'!K35+'5C1J_JCFAEast'!K35+'5C1Q_Advantage'!K35+'5C1AF_JCFA-Laf'!K35+'5C1W_Willow'!K35+'5C1Z_LincolnPrep'!K35+'5C1R_Iberville'!K35+'5C1N_Delta'!K35+'5C1S_LCColPrep'!K35+'5C1T_Northeast'!K35+'5C1U_AcadianaRen'!K35+'5C1I_LAKey'!K35+'5C1V_LafRen'!K35+'5C1O_Impact'!K35+'5C2_LAVCA'!K35+'5C1H_Southwest'!K35+'5C1G_JSClark'!K35+'5C1Y_GEOPrep'!K35+'5C1AI_Harmony'!K35+'5C1AJ_Athlos'!K35+'5C1AG_Collegiate'!K35+'5C1M_GEOMidCity'!K35+'5C1AK_NxtGen'!K35+'5C1AL_RedRiver'!K35+'5C1AM_Williams'!K35+'5C1AN_StLandry'!K35</f>
        <v>6625.6128273353524</v>
      </c>
      <c r="L35" s="228">
        <f>'5C1B_DArbonne'!L35+'5C1A_Madison'!L35+'5C1C_IntlHigh'!L35+'5C3_UnvView'!L35+'5C1F_LCCharter'!L35+'5C1E_LFNO'!L35+'5C1D_NOMMA'!L35+'5C1AE_NobleMinds'!L35+'5C1J_JCFAEast'!L35+'5C1Q_Advantage'!L35+'5C1AF_JCFA-Laf'!L35+'5C1W_Willow'!L35+'5C1Z_LincolnPrep'!L35+'5C1R_Iberville'!L35+'5C1N_Delta'!L35+'5C1S_LCColPrep'!L35+'5C1T_Northeast'!L35+'5C1U_AcadianaRen'!L35+'5C1I_LAKey'!L35+'5C1V_LafRen'!L35+'5C1O_Impact'!L35+'5C2_LAVCA'!L35+'5C1H_Southwest'!L35+'5C1G_JSClark'!L35+'5C1Y_GEOPrep'!L35+'5C1AI_Harmony'!L35+'5C1AJ_Athlos'!L35+'5C1AG_Collegiate'!L35+'5C1M_GEOMidCity'!L35+'5C1AK_NxtGen'!L35+'5C1AL_RedRiver'!L35+'5C1AM_Williams'!L35+'5C1AN_StLandry'!L35</f>
        <v>8</v>
      </c>
      <c r="M35" s="226">
        <f>'9_Per Pupil Summary'!K34</f>
        <v>4000.9739295503346</v>
      </c>
      <c r="N35" s="227">
        <f>'5C1B_DArbonne'!N35+'5C1A_Madison'!N35+'5C1C_IntlHigh'!N35+'5C3_UnvView'!N35+'5C1F_LCCharter'!N35+'5C1E_LFNO'!N35+'5C1D_NOMMA'!N35+'5C1AE_NobleMinds'!N35+'5C1J_JCFAEast'!N35+'5C1Q_Advantage'!N35+'5C1AF_JCFA-Laf'!N35+'5C1W_Willow'!N35+'5C1Z_LincolnPrep'!N35+'5C1R_Iberville'!N35+'5C1N_Delta'!N35+'5C1S_LCColPrep'!N35+'5C1T_Northeast'!N35+'5C1U_AcadianaRen'!N35+'5C1I_LAKey'!N35+'5C1V_LafRen'!N35+'5C1O_Impact'!N35+'5C2_LAVCA'!N35+'5C1H_Southwest'!N35+'5C1G_JSClark'!N35+'5C1Y_GEOPrep'!N35+'5C1AI_Harmony'!N35+'5C1AJ_Athlos'!N35+'5C1AG_Collegiate'!N35+'5C1M_GEOMidCity'!N35+'5C1AK_NxtGen'!N35+'5C1AL_RedRiver'!N35+'5C1AM_Williams'!N35+'5C1AN_StLandry'!N35</f>
        <v>28807.012292762411</v>
      </c>
      <c r="O35" s="228">
        <f>'5C1B_DArbonne'!O35+'5C1A_Madison'!O35+'5C1C_IntlHigh'!O35+'5C3_UnvView'!O35+'5C1F_LCCharter'!O35+'5C1E_LFNO'!O35+'5C1D_NOMMA'!O35+'5C1AE_NobleMinds'!O35+'5C1J_JCFAEast'!O35+'5C1Q_Advantage'!O35+'5C1AF_JCFA-Laf'!O35+'5C1W_Willow'!O35+'5C1Z_LincolnPrep'!O35+'5C1R_Iberville'!O35+'5C1N_Delta'!O35+'5C1S_LCColPrep'!O35+'5C1T_Northeast'!O35+'5C1U_AcadianaRen'!O35+'5C1I_LAKey'!O35+'5C1V_LafRen'!O35+'5C1O_Impact'!O35+'5C2_LAVCA'!O35+'5C1H_Southwest'!O35+'5C1G_JSClark'!O35+'5C1Y_GEOPrep'!O35+'5C1AI_Harmony'!O35+'5C1AJ_Athlos'!O35+'5C1AG_Collegiate'!O35+'5C1M_GEOMidCity'!O35+'5C1AK_NxtGen'!O35+'5C1AL_RedRiver'!O35+'5C1AM_Williams'!O35+'5C1AN_StLandry'!O35</f>
        <v>2</v>
      </c>
      <c r="P35" s="226">
        <f>'9_Per Pupil Summary'!L34</f>
        <v>1600.3895718201336</v>
      </c>
      <c r="Q35" s="227">
        <f>'5C1B_DArbonne'!Q35+'5C1A_Madison'!Q35+'5C1C_IntlHigh'!Q35+'5C3_UnvView'!Q35+'5C1F_LCCharter'!Q35+'5C1E_LFNO'!Q35+'5C1D_NOMMA'!Q35+'5C1AE_NobleMinds'!Q35+'5C1J_JCFAEast'!Q35+'5C1Q_Advantage'!Q35+'5C1AF_JCFA-Laf'!Q35+'5C1W_Willow'!Q35+'5C1Z_LincolnPrep'!Q35+'5C1R_Iberville'!Q35+'5C1N_Delta'!Q35+'5C1S_LCColPrep'!Q35+'5C1T_Northeast'!Q35+'5C1U_AcadianaRen'!Q35+'5C1I_LAKey'!Q35+'5C1V_LafRen'!Q35+'5C1O_Impact'!Q35+'5C2_LAVCA'!Q35+'5C1H_Southwest'!Q35+'5C1G_JSClark'!Q35+'5C1Y_GEOPrep'!Q35+'5C1AI_Harmony'!Q35+'5C1AJ_Athlos'!Q35+'5C1AG_Collegiate'!Q35+'5C1M_GEOMidCity'!Q35+'5C1AK_NxtGen'!Q35+'5C1AL_RedRiver'!Q35+'5C1AM_Williams'!Q35+'5C1AN_StLandry'!Q35</f>
        <v>2880.7012292762406</v>
      </c>
      <c r="R35" s="229">
        <f>'5C1B_DArbonne'!R35+'5C1A_Madison'!R35+'5C1C_IntlHigh'!R35+'5C3_UnvView'!R35+'5C1F_LCCharter'!R35+'5C1E_LFNO'!R35+'5C1D_NOMMA'!R35+'5C1AE_NobleMinds'!R35+'5C1J_JCFAEast'!R35+'5C1Q_Advantage'!R35+'5C1AF_JCFA-Laf'!R35+'5C1W_Willow'!R35+'5C1Z_LincolnPrep'!R35+'5C1R_Iberville'!R35+'5C1N_Delta'!R35+'5C1S_LCColPrep'!R35+'5C1T_Northeast'!R35+'5C1U_AcadianaRen'!R35+'5C1I_LAKey'!R35+'5C1V_LafRen'!R35+'5C1O_Impact'!R35+'5C2_LAVCA'!R35+'5C1H_Southwest'!R35+'5C1G_JSClark'!R35+'5C1Y_GEOPrep'!R35+'5C1AI_Harmony'!R35+'5C1AJ_Athlos'!R35+'5C1AG_Collegiate'!R35+'5C1M_GEOMidCity'!R35+'5C1AK_NxtGen'!R35+'5C1AL_RedRiver'!R35+'5C1AM_Williams'!R35+'5C1AN_StLandry'!R35</f>
        <v>759964</v>
      </c>
      <c r="S35" s="889">
        <f>'5C3_UnvView'!S35+'5C2_LAVCA'!S35</f>
        <v>44660</v>
      </c>
      <c r="T35" s="226">
        <f>'5C1B_DArbonne'!S35+'5C1A_Madison'!S35+'5C1C_IntlHigh'!S35+'5C3_UnvView'!T35+'5C1F_LCCharter'!S35+'5C1E_LFNO'!S35+'5C1D_NOMMA'!S35+'5C1AE_NobleMinds'!S35+'5C1J_JCFAEast'!S35+'5C1Q_Advantage'!S35+'5C1AF_JCFA-Laf'!S35+'5C1W_Willow'!S35+'5C1Z_LincolnPrep'!S35+'5C1R_Iberville'!S35+'5C1N_Delta'!S35+'5C1S_LCColPrep'!S35+'5C1T_Northeast'!S35+'5C1U_AcadianaRen'!S35+'5C1I_LAKey'!S35+'5C1V_LafRen'!S35+'5C1O_Impact'!S35+'5C2_LAVCA'!T35+'5C1H_Southwest'!S35+'5C1G_JSClark'!S35+'5C1Y_GEOPrep'!S35+'5C1AI_Harmony'!S35+'5C1AJ_Athlos'!S35+'5C1AG_Collegiate'!S35+'5C1M_GEOMidCity'!S35+'5C1AK_NxtGen'!S35+'5C1AL_RedRiver'!S35+'5C1AM_Williams'!S35+'5C1AN_StLandry'!S35</f>
        <v>0</v>
      </c>
      <c r="U35" s="226">
        <f>'5C1B_DArbonne'!T35+'5C1A_Madison'!T35+'5C1C_IntlHigh'!T35+'5C3_UnvView'!U35+'5C1F_LCCharter'!T35+'5C1E_LFNO'!T35+'5C1D_NOMMA'!T35+'5C1AE_NobleMinds'!T35+'5C1J_JCFAEast'!T35+'5C1Q_Advantage'!T35+'5C1AF_JCFA-Laf'!T35+'5C1W_Willow'!T35+'5C1Z_LincolnPrep'!T35+'5C1R_Iberville'!T35+'5C1N_Delta'!T35+'5C1S_LCColPrep'!T35+'5C1T_Northeast'!T35+'5C1U_AcadianaRen'!T35+'5C1I_LAKey'!T35+'5C1V_LafRen'!T35+'5C1O_Impact'!T35+'5C2_LAVCA'!U35+'5C1H_Southwest'!T35+'5C1G_JSClark'!T35+'5C1Y_GEOPrep'!T35+'5C1AI_Harmony'!T35+'5C1AJ_Athlos'!T35+'5C1AG_Collegiate'!T35+'5C1M_GEOMidCity'!T35+'5C1AK_NxtGen'!T35+'5C1AL_RedRiver'!T35+'5C1AM_Williams'!T35+'5C1AN_StLandry'!T35</f>
        <v>0</v>
      </c>
      <c r="V35" s="230">
        <f>'5C1B_DArbonne'!U35+'5C1A_Madison'!U35+'5C1C_IntlHigh'!U35+'5C3_UnvView'!V35+'5C1F_LCCharter'!U35+'5C1E_LFNO'!U35+'5C1D_NOMMA'!U35+'5C1AE_NobleMinds'!U35+'5C1J_JCFAEast'!U35+'5C1Q_Advantage'!U35+'5C1AF_JCFA-Laf'!U35+'5C1W_Willow'!U35+'5C1Z_LincolnPrep'!U35+'5C1R_Iberville'!U35+'5C1N_Delta'!U35+'5C1S_LCColPrep'!U35+'5C1T_Northeast'!U35+'5C1U_AcadianaRen'!U35+'5C1I_LAKey'!U35+'5C1V_LafRen'!U35+'5C1O_Impact'!U35+'5C2_LAVCA'!V35+'5C1H_Southwest'!U35+'5C1G_JSClark'!U35+'5C1Y_GEOPrep'!U35+'5C1AI_Harmony'!U35+'5C1AJ_Athlos'!U35+'5C1AG_Collegiate'!U35+'5C1M_GEOMidCity'!U35+'5C1AK_NxtGen'!U35+'5C1AL_RedRiver'!U35+'5C1AM_Williams'!U35+'5C1AN_StLandry'!U35</f>
        <v>0</v>
      </c>
      <c r="W35" s="229">
        <f>'5C1B_DArbonne'!V35+'5C1A_Madison'!V35+'5C1C_IntlHigh'!V35+'5C3_UnvView'!W35+'5C1F_LCCharter'!V35+'5C1E_LFNO'!V35+'5C1D_NOMMA'!V35+'5C1AE_NobleMinds'!V35+'5C1J_JCFAEast'!V35+'5C1Q_Advantage'!V35+'5C1AF_JCFA-Laf'!V35+'5C1W_Willow'!V35+'5C1Z_LincolnPrep'!V35+'5C1R_Iberville'!V35+'5C1N_Delta'!V35+'5C1S_LCColPrep'!V35+'5C1T_Northeast'!V35+'5C1U_AcadianaRen'!V35+'5C1I_LAKey'!V35+'5C1V_LafRen'!V35+'5C1O_Impact'!V35+'5C2_LAVCA'!W35+'5C1H_Southwest'!V35+'5C1G_JSClark'!V35+'5C1Y_GEOPrep'!V35+'5C1AI_Harmony'!V35+'5C1AJ_Athlos'!V35+'5C1AG_Collegiate'!V35+'5C1M_GEOMidCity'!V35+'5C1AK_NxtGen'!V35+'5C1AL_RedRiver'!V35+'5C1AM_Williams'!V35+'5C1AN_StLandry'!V35</f>
        <v>401936</v>
      </c>
      <c r="X35" s="227">
        <f>'5C1B_DArbonne'!W35+'5C1A_Madison'!W35+'5C1C_IntlHigh'!W35+'5C3_UnvView'!X35+'5C1F_LCCharter'!W35+'5C1E_LFNO'!W35+'5C1D_NOMMA'!W35+'5C1AE_NobleMinds'!W35+'5C1J_JCFAEast'!W35+'5C1Q_Advantage'!W35+'5C1AF_JCFA-Laf'!W35+'5C1W_Willow'!W35+'5C1Z_LincolnPrep'!W35+'5C1R_Iberville'!W35+'5C1N_Delta'!W35+'5C1S_LCColPrep'!W35+'5C1T_Northeast'!W35+'5C1U_AcadianaRen'!W35+'5C1I_LAKey'!W35+'5C1V_LafRen'!W35+'5C1O_Impact'!W35+'5C2_LAVCA'!X35+'5C1H_Southwest'!W35+'5C1G_JSClark'!W35+'5C1Y_GEOPrep'!W35+'5C1AI_Harmony'!W35+'5C1AJ_Athlos'!W35+'5C1AG_Collegiate'!W35+'5C1M_GEOMidCity'!W35+'5C1AK_NxtGen'!W35+'5C1AL_RedRiver'!W35+'5C1AM_Williams'!W35+'5C1AN_StLandry'!W35</f>
        <v>-1005</v>
      </c>
      <c r="Y35" s="229">
        <f>'5C1B_DArbonne'!X35+'5C1A_Madison'!X35+'5C1C_IntlHigh'!X35+'5C3_UnvView'!Y35+'5C1F_LCCharter'!X35+'5C1E_LFNO'!X35+'5C1D_NOMMA'!X35+'5C1AE_NobleMinds'!X35+'5C1J_JCFAEast'!X35+'5C1Q_Advantage'!X35+'5C1AF_JCFA-Laf'!X35+'5C1W_Willow'!X35+'5C1Z_LincolnPrep'!X35+'5C1R_Iberville'!X35+'5C1N_Delta'!X35+'5C1S_LCColPrep'!X35+'5C1T_Northeast'!X35+'5C1U_AcadianaRen'!X35+'5C1I_LAKey'!X35+'5C1V_LafRen'!X35+'5C1O_Impact'!X35+'5C2_LAVCA'!Y35+'5C1H_Southwest'!X35+'5C1G_JSClark'!X35+'5C1Y_GEOPrep'!X35+'5C1AI_Harmony'!X35+'5C1AJ_Athlos'!X35+'5C1AG_Collegiate'!X35+'5C1M_GEOMidCity'!X35+'5C1AK_NxtGen'!X35+'5C1AL_RedRiver'!X35+'5C1AM_Williams'!X35+'5C1AN_StLandry'!X35</f>
        <v>400931</v>
      </c>
      <c r="Z35" s="226">
        <f>'5C1B_DArbonne'!Y35+'5C1A_Madison'!Y35+'5C1C_IntlHigh'!Y35+'5C3_UnvView'!Z35+'5C1F_LCCharter'!Y35+'5C1E_LFNO'!Y35+'5C1D_NOMMA'!Y35+'5C1AE_NobleMinds'!Y35+'5C1J_JCFAEast'!Y35+'5C1Q_Advantage'!Y35+'5C1AF_JCFA-Laf'!Y35+'5C1W_Willow'!Y35+'5C1Z_LincolnPrep'!Y35+'5C1R_Iberville'!Y35+'5C1N_Delta'!Y35+'5C1S_LCColPrep'!Y35+'5C1T_Northeast'!Y35+'5C1U_AcadianaRen'!Y35+'5C1I_LAKey'!Y35+'5C1V_LafRen'!Y35+'5C1O_Impact'!Y35+'5C2_LAVCA'!Z35+'5C1H_Southwest'!Y35+'5C1G_JSClark'!Y35+'5C1Y_GEOPrep'!Y35+'5C1AI_Harmony'!Y35+'5C1AJ_Athlos'!Y35+'5C1AG_Collegiate'!Y35+'5C1M_GEOMidCity'!Y35+'5C1AK_NxtGen'!Y35+'5C1AL_RedRiver'!Y35+'5C1AM_Williams'!Y35+'5C1AN_StLandry'!Y35</f>
        <v>0</v>
      </c>
      <c r="AA35" s="229">
        <f>'5C1B_DArbonne'!Z35+'5C1A_Madison'!Z35+'5C1C_IntlHigh'!Z35+'5C3_UnvView'!AA35+'5C1F_LCCharter'!Z35+'5C1E_LFNO'!Z35+'5C1D_NOMMA'!Z35+'5C1AE_NobleMinds'!Z35+'5C1J_JCFAEast'!Z35+'5C1Q_Advantage'!Z35+'5C1AF_JCFA-Laf'!Z35+'5C1W_Willow'!Z35+'5C1Z_LincolnPrep'!Z35+'5C1R_Iberville'!Z35+'5C1N_Delta'!Z35+'5C1S_LCColPrep'!Z35+'5C1T_Northeast'!Z35+'5C1U_AcadianaRen'!Z35+'5C1I_LAKey'!Z35+'5C1V_LafRen'!Z35+'5C1O_Impact'!Z35+'5C2_LAVCA'!AA35+'5C1H_Southwest'!Z35+'5C1G_JSClark'!Z35+'5C1Y_GEOPrep'!Z35+'5C1AI_Harmony'!Z35+'5C1AJ_Athlos'!Z35+'5C1AG_Collegiate'!Z35+'5C1M_GEOMidCity'!Z35+'5C1AK_NxtGen'!Z35+'5C1AL_RedRiver'!Z35+'5C1AM_Williams'!Z35+'5C1AN_StLandry'!Z35</f>
        <v>400931</v>
      </c>
      <c r="AB35" s="226">
        <f>'5C1B_DArbonne'!AA35+'5C1A_Madison'!AA35+'5C1C_IntlHigh'!AA35+'5C3_UnvView'!AB35+'5C1F_LCCharter'!AA35+'5C1E_LFNO'!AA35+'5C1D_NOMMA'!AA35+'5C1AE_NobleMinds'!AA35+'5C1J_JCFAEast'!AA35+'5C1Q_Advantage'!AA35+'5C1AF_JCFA-Laf'!AA35+'5C1W_Willow'!AA35+'5C1Z_LincolnPrep'!AA35+'5C1R_Iberville'!AA35+'5C1N_Delta'!AA35+'5C1S_LCColPrep'!AA35+'5C1T_Northeast'!AA35+'5C1U_AcadianaRen'!AA35+'5C1I_LAKey'!AA35+'5C1V_LafRen'!AA35+'5C1O_Impact'!AA35+'5C2_LAVCA'!AB35+'5C1H_Southwest'!AA35+'5C1G_JSClark'!AA35+'5C1Y_GEOPrep'!AA35+'5C1AI_Harmony'!AA35+'5C1AJ_Athlos'!AA35+'5C1AG_Collegiate'!AA35+'5C1M_GEOMidCity'!AA35+'5C1AK_NxtGen'!AA35+'5C1AL_RedRiver'!AA35+'5C1AM_Williams'!AA35+'5C1AN_StLandry'!AA35</f>
        <v>0</v>
      </c>
      <c r="AC35" s="226">
        <f>'5C1B_DArbonne'!AB35+'5C1A_Madison'!AB35+'5C1C_IntlHigh'!AB35+'5C3_UnvView'!AC35+'5C1F_LCCharter'!AB35+'5C1E_LFNO'!AB35+'5C1D_NOMMA'!AB35+'5C1AE_NobleMinds'!AB35+'5C1J_JCFAEast'!AB35+'5C1Q_Advantage'!AB35+'5C1AF_JCFA-Laf'!AB35+'5C1W_Willow'!AB35+'5C1Z_LincolnPrep'!AB35+'5C1R_Iberville'!AB35+'5C1N_Delta'!AB35+'5C1S_LCColPrep'!AB35+'5C1T_Northeast'!AB35+'5C1U_AcadianaRen'!AB35+'5C1I_LAKey'!AB35+'5C1V_LafRen'!AB35+'5C1O_Impact'!AB35+'5C2_LAVCA'!AC35+'5C1H_Southwest'!AB35+'5C1G_JSClark'!AB35+'5C1Y_GEOPrep'!AB35+'5C1AI_Harmony'!AB35+'5C1AJ_Athlos'!AB35+'5C1AG_Collegiate'!AB35+'5C1M_GEOMidCity'!AB35+'5C1AK_NxtGen'!AB35+'5C1AL_RedRiver'!AB35+'5C1AM_Williams'!AB35+'5C1AN_StLandry'!AB35</f>
        <v>400931</v>
      </c>
      <c r="AD35" s="229">
        <f>'5C1B_DArbonne'!AC35+'5C1A_Madison'!AC35+'5C1C_IntlHigh'!AC35+'5C3_UnvView'!AD35+'5C1F_LCCharter'!AC35+'5C1E_LFNO'!AC35+'5C1D_NOMMA'!AC35+'5C1AE_NobleMinds'!AC35+'5C1J_JCFAEast'!AC35+'5C1Q_Advantage'!AC35+'5C1AF_JCFA-Laf'!AC35+'5C1W_Willow'!AC35+'5C1Z_LincolnPrep'!AC35+'5C1R_Iberville'!AC35+'5C1N_Delta'!AC35+'5C1S_LCColPrep'!AC35+'5C1T_Northeast'!AC35+'5C1U_AcadianaRen'!AC35+'5C1I_LAKey'!AC35+'5C1V_LafRen'!AC35+'5C1O_Impact'!AC35+'5C2_LAVCA'!AD35+'5C1H_Southwest'!AC35+'5C1G_JSClark'!AC35+'5C1Y_GEOPrep'!AC35+'5C1AI_Harmony'!AC35+'5C1AJ_Athlos'!AC35+'5C1AG_Collegiate'!AC35+'5C1M_GEOMidCity'!AC35+'5C1AK_NxtGen'!AC35+'5C1AL_RedRiver'!AC35+'5C1AM_Williams'!AC35+'5C1AN_StLandry'!AC35</f>
        <v>33411</v>
      </c>
      <c r="AE35" s="232">
        <f>'5C1B_DArbonne'!AD35+'5C1A_Madison'!AD35+'5C1C_IntlHigh'!AD35+'5C3_UnvView'!AE35+'5C1F_LCCharter'!AD35+'5C1E_LFNO'!AD35+'5C1D_NOMMA'!AD35+'5C1AE_NobleMinds'!AD35+'5C1J_JCFAEast'!AD35+'5C1Q_Advantage'!AD35+'5C1AF_JCFA-Laf'!AD35+'5C1W_Willow'!AD35+'5C1Z_LincolnPrep'!AD35+'5C1R_Iberville'!AD35+'5C1N_Delta'!AD35+'5C1S_LCColPrep'!AD35+'5C1T_Northeast'!AD35+'5C1U_AcadianaRen'!AD35+'5C1I_LAKey'!AD35+'5C1V_LafRen'!AD35+'5C1O_Impact'!AD35+'5C2_LAVCA'!AE35+'5C1H_Southwest'!AD35+'5C1G_JSClark'!AD35+'5C1Y_GEOPrep'!AD35+'5C1AI_Harmony'!AD35+'5C1AJ_Athlos'!AD35+'5C1AG_Collegiate'!AD35+'5C1M_GEOMidCity'!AD35+'5C1AK_NxtGen'!AD35+'5C1AL_RedRiver'!AD35+'5C1AM_Williams'!AD35+'5C1AN_StLandry'!AD35</f>
        <v>400931</v>
      </c>
      <c r="AF35" s="233">
        <f>'9_Per Pupil Summary'!N34</f>
        <v>4999</v>
      </c>
      <c r="AG35" s="234">
        <f>'5C1B_DArbonne'!AF35+'5C1A_Madison'!AF35+'5C1C_IntlHigh'!AF35+'5C3_UnvView'!AG35+'5C1F_LCCharter'!AF35+'5C1E_LFNO'!AF35+'5C1D_NOMMA'!AF35+'5C1AE_NobleMinds'!AF35+'5C1J_JCFAEast'!AF35+'5C1Q_Advantage'!AF35+'5C1AF_JCFA-Laf'!AF35+'5C1W_Willow'!AF35+'5C1Z_LincolnPrep'!AF35+'5C1R_Iberville'!AF35+'5C1N_Delta'!AF35+'5C1S_LCColPrep'!AF35+'5C1T_Northeast'!AF35+'5C1U_AcadianaRen'!AF35+'5C1I_LAKey'!AF35+'5C1V_LafRen'!AF35+'5C1O_Impact'!AF35+'5C2_LAVCA'!AG35+'5C1H_Southwest'!AF35+'5C1G_JSClark'!AF35+'5C1Y_GEOPrep'!AF35+'5C1AI_Harmony'!AF35+'5C1AJ_Athlos'!AF35+'5C1AG_Collegiate'!AF35+'5C1M_GEOMidCity'!AF35+'5C1AK_NxtGen'!AF35+'5C1AL_RedRiver'!AF35+'5C1AM_Williams'!AF35+'5C1AN_StLandry'!AF35</f>
        <v>373425</v>
      </c>
      <c r="AH35" s="225">
        <f>'5C1B_DArbonne'!AG35+'5C1A_Madison'!AG35+'5C1C_IntlHigh'!AG35+'5C3_UnvView'!AH35+'5C1F_LCCharter'!AG35+'5C1E_LFNO'!AG35+'5C1D_NOMMA'!AG35+'5C1AE_NobleMinds'!AG35+'5C1J_JCFAEast'!AG35+'5C1Q_Advantage'!AG35+'5C1AF_JCFA-Laf'!AG35+'5C1W_Willow'!AG35+'5C1Z_LincolnPrep'!AG35+'5C1R_Iberville'!AG35+'5C1N_Delta'!AG35+'5C1S_LCColPrep'!AG35+'5C1T_Northeast'!AG35+'5C1U_AcadianaRen'!AG35+'5C1I_LAKey'!AG35+'5C1V_LafRen'!AG35+'5C1O_Impact'!AG35+'5C2_LAVCA'!AH35+'5C1H_Southwest'!AG35+'5C1G_JSClark'!AG35+'5C1Y_GEOPrep'!AG35+'5C1AI_Harmony'!AG35+'5C1AJ_Athlos'!AG35+'5C1AG_Collegiate'!AG35+'5C1M_GEOMidCity'!AG35+'5C1AK_NxtGen'!AG35+'5C1AL_RedRiver'!AG35+'5C1AM_Williams'!AG35+'5C1AN_StLandry'!AG35</f>
        <v>0</v>
      </c>
      <c r="AI35" s="233">
        <f>'5C1B_DArbonne'!AH35+'5C1A_Madison'!AH35+'5C1C_IntlHigh'!AH35+'5C3_UnvView'!AI35+'5C1F_LCCharter'!AH35+'5C1E_LFNO'!AH35+'5C1D_NOMMA'!AH35+'5C1AE_NobleMinds'!AH35+'5C1J_JCFAEast'!AH35+'5C1Q_Advantage'!AH35+'5C1AF_JCFA-Laf'!AH35+'5C1W_Willow'!AH35+'5C1Z_LincolnPrep'!AH35+'5C1R_Iberville'!AH35+'5C1N_Delta'!AH35+'5C1S_LCColPrep'!AH35+'5C1T_Northeast'!AH35+'5C1U_AcadianaRen'!AH35+'5C1I_LAKey'!AH35+'5C1V_LafRen'!AH35+'5C1O_Impact'!AH35+'5C2_LAVCA'!AI35+'5C1H_Southwest'!AH35+'5C1G_JSClark'!AH35+'5C1Y_GEOPrep'!AH35+'5C1AI_Harmony'!AH35+'5C1AJ_Athlos'!AH35+'5C1AG_Collegiate'!AH35+'5C1M_GEOMidCity'!AH35+'5C1AK_NxtGen'!AH35+'5C1AL_RedRiver'!AH35+'5C1AM_Williams'!AH35+'5C1AN_StLandry'!AH35</f>
        <v>0</v>
      </c>
      <c r="AJ35" s="225">
        <f>'5C1B_DArbonne'!AI35+'5C1A_Madison'!AI35+'5C1C_IntlHigh'!AI35+'5C3_UnvView'!AJ35+'5C1F_LCCharter'!AI35+'5C1E_LFNO'!AI35+'5C1D_NOMMA'!AI35+'5C1AE_NobleMinds'!AI35+'5C1J_JCFAEast'!AI35+'5C1Q_Advantage'!AI35+'5C1AF_JCFA-Laf'!AI35+'5C1W_Willow'!AI35+'5C1Z_LincolnPrep'!AI35+'5C1R_Iberville'!AI35+'5C1N_Delta'!AI35+'5C1S_LCColPrep'!AI35+'5C1T_Northeast'!AI35+'5C1U_AcadianaRen'!AI35+'5C1I_LAKey'!AI35+'5C1V_LafRen'!AI35+'5C1O_Impact'!AI35+'5C2_LAVCA'!AJ35+'5C1H_Southwest'!AI35+'5C1G_JSClark'!AI35+'5C1Y_GEOPrep'!AI35+'5C1AI_Harmony'!AI35+'5C1AJ_Athlos'!AI35+'5C1AG_Collegiate'!AI35+'5C1M_GEOMidCity'!AI35+'5C1AK_NxtGen'!AI35+'5C1AL_RedRiver'!AI35+'5C1AM_Williams'!AI35+'5C1AN_StLandry'!AI35</f>
        <v>0</v>
      </c>
      <c r="AK35" s="235">
        <f>'5C1B_DArbonne'!AJ35+'5C1A_Madison'!AJ35+'5C1C_IntlHigh'!AJ35+'5C3_UnvView'!AK35+'5C1F_LCCharter'!AJ35+'5C1E_LFNO'!AJ35+'5C1D_NOMMA'!AJ35+'5C1AE_NobleMinds'!AJ35+'5C1J_JCFAEast'!AJ35+'5C1Q_Advantage'!AJ35+'5C1AF_JCFA-Laf'!AJ35+'5C1W_Willow'!AJ35+'5C1Z_LincolnPrep'!AJ35+'5C1R_Iberville'!AJ35+'5C1N_Delta'!AJ35+'5C1S_LCColPrep'!AJ35+'5C1T_Northeast'!AJ35+'5C1U_AcadianaRen'!AJ35+'5C1I_LAKey'!AJ35+'5C1V_LafRen'!AJ35+'5C1O_Impact'!AJ35+'5C2_LAVCA'!AK35+'5C1H_Southwest'!AJ35+'5C1G_JSClark'!AJ35+'5C1Y_GEOPrep'!AJ35+'5C1AI_Harmony'!AJ35+'5C1AJ_Athlos'!AJ35+'5C1AG_Collegiate'!AJ35+'5C1M_GEOMidCity'!AJ35+'5C1AK_NxtGen'!AJ35+'5C1AL_RedRiver'!AJ35+'5C1AM_Williams'!AJ35+'5C1AN_StLandry'!AJ35</f>
        <v>0</v>
      </c>
      <c r="AL35" s="236">
        <f>'5C1B_DArbonne'!AK35+'5C1A_Madison'!AK35+'5C1C_IntlHigh'!AK35+'5C3_UnvView'!AL35+'5C1F_LCCharter'!AK35+'5C1E_LFNO'!AK35+'5C1D_NOMMA'!AK35+'5C1AE_NobleMinds'!AK35+'5C1J_JCFAEast'!AK35+'5C1Q_Advantage'!AK35+'5C1AF_JCFA-Laf'!AK35+'5C1W_Willow'!AK35+'5C1Z_LincolnPrep'!AK35+'5C1R_Iberville'!AK35+'5C1N_Delta'!AK35+'5C1S_LCColPrep'!AK35+'5C1T_Northeast'!AK35+'5C1U_AcadianaRen'!AK35+'5C1I_LAKey'!AK35+'5C1V_LafRen'!AK35+'5C1O_Impact'!AK35+'5C2_LAVCA'!AL35+'5C1H_Southwest'!AK35+'5C1G_JSClark'!AK35+'5C1Y_GEOPrep'!AK35+'5C1AI_Harmony'!AK35+'5C1AJ_Athlos'!AK35+'5C1AG_Collegiate'!AK35+'5C1M_GEOMidCity'!AK35+'5C1AK_NxtGen'!AK35+'5C1AL_RedRiver'!AK35+'5C1AM_Williams'!AK35+'5C1AN_StLandry'!AK35</f>
        <v>0</v>
      </c>
      <c r="AM35" s="234">
        <f>'5C1B_DArbonne'!AL35+'5C1A_Madison'!AL35+'5C1C_IntlHigh'!AL35+'5C3_UnvView'!AM35+'5C1F_LCCharter'!AL35+'5C1E_LFNO'!AL35+'5C1D_NOMMA'!AL35+'5C1AE_NobleMinds'!AL35+'5C1J_JCFAEast'!AL35+'5C1Q_Advantage'!AL35+'5C1AF_JCFA-Laf'!AL35+'5C1W_Willow'!AL35+'5C1Z_LincolnPrep'!AL35+'5C1R_Iberville'!AL35+'5C1N_Delta'!AL35+'5C1S_LCColPrep'!AL35+'5C1T_Northeast'!AL35+'5C1U_AcadianaRen'!AL35+'5C1I_LAKey'!AL35+'5C1V_LafRen'!AL35+'5C1O_Impact'!AL35+'5C2_LAVCA'!AM35+'5C1H_Southwest'!AL35+'5C1G_JSClark'!AL35+'5C1Y_GEOPrep'!AL35+'5C1AI_Harmony'!AL35+'5C1AJ_Athlos'!AL35+'5C1AG_Collegiate'!AL35+'5C1M_GEOMidCity'!AL35+'5C1AK_NxtGen'!AL35+'5C1AL_RedRiver'!AL35+'5C1AM_Williams'!AL35+'5C1AN_StLandry'!AL35</f>
        <v>728354</v>
      </c>
      <c r="AN35" s="237">
        <f>'5C1B_DArbonne'!AM35+'5C1A_Madison'!AM35+'5C1C_IntlHigh'!AM35+'5C3_UnvView'!AN35+'5C1F_LCCharter'!AM35+'5C1E_LFNO'!AM35+'5C1D_NOMMA'!AM35+'5C1AE_NobleMinds'!AM35+'5C1J_JCFAEast'!AM35+'5C1Q_Advantage'!AM35+'5C1AF_JCFA-Laf'!AM35+'5C1W_Willow'!AM35+'5C1Z_LincolnPrep'!AM35+'5C1R_Iberville'!AM35+'5C1N_Delta'!AM35+'5C1S_LCColPrep'!AM35+'5C1T_Northeast'!AM35+'5C1U_AcadianaRen'!AM35+'5C1I_LAKey'!AM35+'5C1V_LafRen'!AM35+'5C1O_Impact'!AM35+'5C2_LAVCA'!AN35+'5C1H_Southwest'!AM35+'5C1G_JSClark'!AM35+'5C1Y_GEOPrep'!AM35+'5C1AI_Harmony'!AM35+'5C1AJ_Athlos'!AM35+'5C1AG_Collegiate'!AM35+'5C1M_GEOMidCity'!AM35+'5C1AK_NxtGen'!AM35+'5C1AL_RedRiver'!AM35+'5C1AM_Williams'!AM35+'5C1AN_StLandry'!AM35</f>
        <v>-933</v>
      </c>
      <c r="AO35" s="234">
        <f>'5C1B_DArbonne'!AN35+'5C1A_Madison'!AN35+'5C1C_IntlHigh'!AN35+'5C3_UnvView'!AO35+'5C1F_LCCharter'!AN35+'5C1E_LFNO'!AN35+'5C1D_NOMMA'!AN35+'5C1AE_NobleMinds'!AN35+'5C1J_JCFAEast'!AN35+'5C1Q_Advantage'!AN35+'5C1AF_JCFA-Laf'!AN35+'5C1W_Willow'!AN35+'5C1Z_LincolnPrep'!AN35+'5C1R_Iberville'!AN35+'5C1N_Delta'!AN35+'5C1S_LCColPrep'!AN35+'5C1T_Northeast'!AN35+'5C1U_AcadianaRen'!AN35+'5C1I_LAKey'!AN35+'5C1V_LafRen'!AN35+'5C1O_Impact'!AN35+'5C2_LAVCA'!AO35+'5C1H_Southwest'!AN35+'5C1G_JSClark'!AN35+'5C1Y_GEOPrep'!AN35+'5C1AI_Harmony'!AN35+'5C1AJ_Athlos'!AN35+'5C1AG_Collegiate'!AN35+'5C1M_GEOMidCity'!AN35+'5C1AK_NxtGen'!AN35+'5C1AL_RedRiver'!AN35+'5C1AM_Williams'!AN35+'5C1AN_StLandry'!AN35</f>
        <v>372492</v>
      </c>
      <c r="AP35" s="235">
        <f>'5C1B_DArbonne'!AO35+'5C1A_Madison'!AO35+'5C1C_IntlHigh'!AO35+'5C3_UnvView'!AP35+'5C1F_LCCharter'!AO35+'5C1E_LFNO'!AO35+'5C1D_NOMMA'!AO35+'5C1AE_NobleMinds'!AO35+'5C1J_JCFAEast'!AO35+'5C1Q_Advantage'!AO35+'5C1AF_JCFA-Laf'!AO35+'5C1W_Willow'!AO35+'5C1Z_LincolnPrep'!AO35+'5C1R_Iberville'!AO35+'5C1N_Delta'!AO35+'5C1S_LCColPrep'!AO35+'5C1T_Northeast'!AO35+'5C1U_AcadianaRen'!AO35+'5C1I_LAKey'!AO35+'5C1V_LafRen'!AO35+'5C1O_Impact'!AO35+'5C2_LAVCA'!AP35+'5C1H_Southwest'!AO35+'5C1G_JSClark'!AO35+'5C1Y_GEOPrep'!AO35+'5C1AI_Harmony'!AO35+'5C1AJ_Athlos'!AO35+'5C1AG_Collegiate'!AO35+'5C1M_GEOMidCity'!AO35+'5C1AK_NxtGen'!AO35+'5C1AL_RedRiver'!AO35+'5C1AM_Williams'!AO35+'5C1AN_StLandry'!AO35</f>
        <v>0</v>
      </c>
      <c r="AQ35" s="234">
        <f>'5C1B_DArbonne'!AP35+'5C1A_Madison'!AP35+'5C1C_IntlHigh'!AP35+'5C3_UnvView'!AQ35+'5C1F_LCCharter'!AP35+'5C1E_LFNO'!AP35+'5C1D_NOMMA'!AP35+'5C1AE_NobleMinds'!AP35+'5C1J_JCFAEast'!AP35+'5C1Q_Advantage'!AP35+'5C1AF_JCFA-Laf'!AP35+'5C1W_Willow'!AP35+'5C1Z_LincolnPrep'!AP35+'5C1R_Iberville'!AP35+'5C1N_Delta'!AP35+'5C1S_LCColPrep'!AP35+'5C1T_Northeast'!AP35+'5C1U_AcadianaRen'!AP35+'5C1I_LAKey'!AP35+'5C1V_LafRen'!AP35+'5C1O_Impact'!AP35+'5C2_LAVCA'!AQ35+'5C1H_Southwest'!AP35+'5C1G_JSClark'!AP35+'5C1Y_GEOPrep'!AP35+'5C1AI_Harmony'!AP35+'5C1AJ_Athlos'!AP35+'5C1AG_Collegiate'!AP35+'5C1M_GEOMidCity'!AP35+'5C1AK_NxtGen'!AP35+'5C1AL_RedRiver'!AP35+'5C1AM_Williams'!AP35+'5C1AN_StLandry'!AP35</f>
        <v>372492</v>
      </c>
      <c r="AR35" s="235">
        <f>'5C1B_DArbonne'!AQ35+'5C1A_Madison'!AQ35+'5C1C_IntlHigh'!AQ35+'5C3_UnvView'!AR35+'5C1F_LCCharter'!AQ35+'5C1E_LFNO'!AQ35+'5C1D_NOMMA'!AQ35+'5C1AE_NobleMinds'!AQ35+'5C1J_JCFAEast'!AQ35+'5C1Q_Advantage'!AQ35+'5C1AF_JCFA-Laf'!AQ35+'5C1W_Willow'!AQ35+'5C1Z_LincolnPrep'!AQ35+'5C1R_Iberville'!AQ35+'5C1N_Delta'!AQ35+'5C1S_LCColPrep'!AQ35+'5C1T_Northeast'!AQ35+'5C1U_AcadianaRen'!AQ35+'5C1I_LAKey'!AQ35+'5C1V_LafRen'!AQ35+'5C1O_Impact'!AQ35+'5C2_LAVCA'!AR35+'5C1H_Southwest'!AQ35+'5C1G_JSClark'!AQ35+'5C1Y_GEOPrep'!AQ35+'5C1AI_Harmony'!AQ35+'5C1AJ_Athlos'!AQ35+'5C1AG_Collegiate'!AQ35+'5C1M_GEOMidCity'!AQ35+'5C1AK_NxtGen'!AQ35+'5C1AL_RedRiver'!AQ35+'5C1AM_Williams'!AQ35+'5C1AN_StLandry'!AQ35</f>
        <v>0</v>
      </c>
      <c r="AS35" s="235">
        <f>'5C1B_DArbonne'!AR35+'5C1A_Madison'!AR35+'5C1C_IntlHigh'!AR35+'5C3_UnvView'!AS35+'5C1F_LCCharter'!AR35+'5C1E_LFNO'!AR35+'5C1D_NOMMA'!AR35+'5C1AE_NobleMinds'!AR35+'5C1J_JCFAEast'!AR35+'5C1Q_Advantage'!AR35+'5C1AF_JCFA-Laf'!AR35+'5C1W_Willow'!AR35+'5C1Z_LincolnPrep'!AR35+'5C1R_Iberville'!AR35+'5C1N_Delta'!AR35+'5C1S_LCColPrep'!AR35+'5C1T_Northeast'!AR35+'5C1U_AcadianaRen'!AR35+'5C1I_LAKey'!AR35+'5C1V_LafRen'!AR35+'5C1O_Impact'!AR35+'5C2_LAVCA'!AS35+'5C1H_Southwest'!AR35+'5C1G_JSClark'!AR35+'5C1Y_GEOPrep'!AR35+'5C1AI_Harmony'!AR35+'5C1AJ_Athlos'!AR35+'5C1AG_Collegiate'!AR35+'5C1M_GEOMidCity'!AR35+'5C1AK_NxtGen'!AR35+'5C1AL_RedRiver'!AR35+'5C1AM_Williams'!AR35+'5C1AN_StLandry'!AR35</f>
        <v>372492</v>
      </c>
      <c r="AT35" s="234">
        <f>'5C1B_DArbonne'!AS35+'5C1A_Madison'!AS35+'5C1C_IntlHigh'!AS35+'5C3_UnvView'!AT35+'5C1F_LCCharter'!AS35+'5C1E_LFNO'!AS35+'5C1D_NOMMA'!AS35+'5C1AE_NobleMinds'!AS35+'5C1J_JCFAEast'!AS35+'5C1Q_Advantage'!AS35+'5C1AF_JCFA-Laf'!AS35+'5C1W_Willow'!AS35+'5C1Z_LincolnPrep'!AS35+'5C1R_Iberville'!AS35+'5C1N_Delta'!AS35+'5C1S_LCColPrep'!AS35+'5C1T_Northeast'!AS35+'5C1U_AcadianaRen'!AS35+'5C1I_LAKey'!AS35+'5C1V_LafRen'!AS35+'5C1O_Impact'!AS35+'5C2_LAVCA'!AT35+'5C1H_Southwest'!AS35+'5C1G_JSClark'!AS35+'5C1Y_GEOPrep'!AS35+'5C1AI_Harmony'!AS35+'5C1AJ_Athlos'!AS35+'5C1AG_Collegiate'!AS35+'5C1M_GEOMidCity'!AS35+'5C1AK_NxtGen'!AS35+'5C1AL_RedRiver'!AS35+'5C1AM_Williams'!AS35+'5C1AN_StLandry'!AS35</f>
        <v>60544</v>
      </c>
      <c r="AU35" s="806">
        <f t="shared" si="2"/>
        <v>773423</v>
      </c>
      <c r="AV35" s="807">
        <f t="shared" si="3"/>
        <v>93955</v>
      </c>
      <c r="AW35" s="227">
        <f>'5C1B_DArbonne'!AV35+'5C1A_Madison'!AV35+'5C1C_IntlHigh'!AV35+'5C3_UnvView'!AW35+'5C1F_LCCharter'!AV35+'5C1E_LFNO'!AV35+'5C1D_NOMMA'!AV35+'5C1AE_NobleMinds'!AV35+'5C1J_JCFAEast'!AV35+'5C1Q_Advantage'!AV35+'5C1AF_JCFA-Laf'!AV35+'5C1W_Willow'!AV35+'5C1Z_LincolnPrep'!AV35+'5C1R_Iberville'!AV35+'5C1N_Delta'!AV35+'5C1S_LCColPrep'!AV35+'5C1T_Northeast'!AV35+'5C1U_AcadianaRen'!AV35+'5C1I_LAKey'!AV35+'5C1V_LafRen'!AV35+'5C1O_Impact'!AV35+'5C2_LAVCA'!AW35+'5C1H_Southwest'!AV35+'5C1G_JSClark'!AV35+'5C1Y_GEOPrep'!AV35+'5C1AI_Harmony'!AV35+'5C1AJ_Athlos'!AV35+'5C1AG_Collegiate'!AV35+'5C1M_GEOMidCity'!AV35+'5C1AK_NxtGen'!AV35+'5C1AL_RedRiver'!AV35+'5C1AM_Williams'!AV35+'5C1AN_StLandry'!AV35</f>
        <v>1820</v>
      </c>
      <c r="AX35" s="227"/>
      <c r="AY35" s="227">
        <f t="shared" si="4"/>
        <v>1820</v>
      </c>
    </row>
    <row r="36" spans="1:51" ht="16.149999999999999" customHeight="1" x14ac:dyDescent="0.2">
      <c r="A36" s="425">
        <v>30</v>
      </c>
      <c r="B36" s="238" t="s">
        <v>34</v>
      </c>
      <c r="C36" s="239">
        <f>'5C1B_DArbonne'!C36+'5C1A_Madison'!C36+'5C1C_IntlHigh'!C36+'5C3_UnvView'!C36+'5C1F_LCCharter'!C36+'5C1E_LFNO'!C36+'5C1D_NOMMA'!C36+'5C1AE_NobleMinds'!C36+'5C1J_JCFAEast'!C36+'5C1Q_Advantage'!C36+'5C1AF_JCFA-Laf'!C36+'5C1W_Willow'!C36+'5C1Z_LincolnPrep'!C36+'5C1R_Iberville'!C36+'5C1N_Delta'!C36+'5C1S_LCColPrep'!C36+'5C1T_Northeast'!C36+'5C1U_AcadianaRen'!C36+'5C1I_LAKey'!C36+'5C1V_LafRen'!C36+'5C1O_Impact'!C36+'5C2_LAVCA'!C36+'5C1H_Southwest'!C36+'5C1G_JSClark'!C36+'5C1Y_GEOPrep'!C36+'5C1AI_Harmony'!C36+'5C1AJ_Athlos'!C36+'5C1AG_Collegiate'!C36+'5C1M_GEOMidCity'!C36+'5C1AK_NxtGen'!C36+'5C1AL_RedRiver'!C36+'5C1AM_Williams'!C36+'5C1AN_StLandry'!C36</f>
        <v>20</v>
      </c>
      <c r="D36" s="240">
        <f>'9_Per Pupil Summary'!H35</f>
        <v>5412.2181149933713</v>
      </c>
      <c r="E36" s="241">
        <f>'5C1B_DArbonne'!E36+'5C1A_Madison'!E36+'5C1C_IntlHigh'!E36+'5C3_UnvView'!E36+'5C1F_LCCharter'!E36+'5C1E_LFNO'!E36+'5C1D_NOMMA'!E36+'5C1AE_NobleMinds'!E36+'5C1J_JCFAEast'!E36+'5C1Q_Advantage'!E36+'5C1AF_JCFA-Laf'!E36+'5C1W_Willow'!E36+'5C1Z_LincolnPrep'!E36+'5C1R_Iberville'!E36+'5C1N_Delta'!E36+'5C1S_LCColPrep'!E36+'5C1T_Northeast'!E36+'5C1U_AcadianaRen'!E36+'5C1I_LAKey'!E36+'5C1V_LafRen'!E36+'5C1O_Impact'!E36+'5C2_LAVCA'!E36+'5C1H_Southwest'!E36+'5C1G_JSClark'!E36+'5C1Y_GEOPrep'!E36+'5C1AI_Harmony'!E36+'5C1AJ_Athlos'!E36+'5C1AG_Collegiate'!E36+'5C1M_GEOMidCity'!E36+'5C1AK_NxtGen'!E36+'5C1AL_RedRiver'!E36+'5C1AM_Williams'!E36+'5C1AN_StLandry'!E36</f>
        <v>97419.926069880705</v>
      </c>
      <c r="F36" s="242">
        <f>'5C1B_DArbonne'!F36+'5C1A_Madison'!F36+'5C1C_IntlHigh'!F36+'5C3_UnvView'!F36+'5C1F_LCCharter'!F36+'5C1E_LFNO'!F36+'5C1D_NOMMA'!F36+'5C1AE_NobleMinds'!F36+'5C1J_JCFAEast'!F36+'5C1Q_Advantage'!F36+'5C1AF_JCFA-Laf'!F36+'5C1W_Willow'!F36+'5C1Z_LincolnPrep'!F36+'5C1R_Iberville'!F36+'5C1N_Delta'!F36+'5C1S_LCColPrep'!F36+'5C1T_Northeast'!F36+'5C1U_AcadianaRen'!F36+'5C1I_LAKey'!F36+'5C1V_LafRen'!F36+'5C1O_Impact'!F36+'5C2_LAVCA'!F36+'5C1H_Southwest'!F36+'5C1G_JSClark'!F36+'5C1Y_GEOPrep'!F36+'5C1AI_Harmony'!F36+'5C1AJ_Athlos'!F36+'5C1AG_Collegiate'!F36+'5C1M_GEOMidCity'!F36+'5C1AK_NxtGen'!F36+'5C1AL_RedRiver'!F36+'5C1AM_Williams'!F36+'5C1AN_StLandry'!F36</f>
        <v>9</v>
      </c>
      <c r="G36" s="240">
        <f>'9_Per Pupil Summary'!I35</f>
        <v>703.42173771489854</v>
      </c>
      <c r="H36" s="241">
        <f>'5C1B_DArbonne'!H36+'5C1A_Madison'!H36+'5C1C_IntlHigh'!H36+'5C3_UnvView'!H36+'5C1F_LCCharter'!H36+'5C1E_LFNO'!H36+'5C1D_NOMMA'!H36+'5C1AE_NobleMinds'!H36+'5C1J_JCFAEast'!H36+'5C1Q_Advantage'!H36+'5C1AF_JCFA-Laf'!H36+'5C1W_Willow'!H36+'5C1Z_LincolnPrep'!H36+'5C1R_Iberville'!H36+'5C1N_Delta'!H36+'5C1S_LCColPrep'!H36+'5C1T_Northeast'!H36+'5C1U_AcadianaRen'!H36+'5C1I_LAKey'!H36+'5C1V_LafRen'!H36+'5C1O_Impact'!H36+'5C2_LAVCA'!H36+'5C1H_Southwest'!H36+'5C1G_JSClark'!H36+'5C1Y_GEOPrep'!H36+'5C1AI_Harmony'!H36+'5C1AJ_Athlos'!H36+'5C1AG_Collegiate'!H36+'5C1M_GEOMidCity'!H36+'5C1AK_NxtGen'!H36+'5C1AL_RedRiver'!H36+'5C1AM_Williams'!H36+'5C1AN_StLandry'!H36</f>
        <v>5697.7160754906781</v>
      </c>
      <c r="I36" s="242">
        <f>'5C1B_DArbonne'!I36+'5C1A_Madison'!I36+'5C1C_IntlHigh'!I36+'5C3_UnvView'!I36+'5C1F_LCCharter'!I36+'5C1E_LFNO'!I36+'5C1D_NOMMA'!I36+'5C1AE_NobleMinds'!I36+'5C1J_JCFAEast'!I36+'5C1Q_Advantage'!I36+'5C1AF_JCFA-Laf'!I36+'5C1W_Willow'!I36+'5C1Z_LincolnPrep'!I36+'5C1R_Iberville'!I36+'5C1N_Delta'!I36+'5C1S_LCColPrep'!I36+'5C1T_Northeast'!I36+'5C1U_AcadianaRen'!I36+'5C1I_LAKey'!I36+'5C1V_LafRen'!I36+'5C1O_Impact'!I36+'5C2_LAVCA'!I36+'5C1H_Southwest'!I36+'5C1G_JSClark'!I36+'5C1Y_GEOPrep'!I36+'5C1AI_Harmony'!I36+'5C1AJ_Athlos'!I36+'5C1AG_Collegiate'!I36+'5C1M_GEOMidCity'!I36+'5C1AK_NxtGen'!I36+'5C1AL_RedRiver'!I36+'5C1AM_Williams'!I36+'5C1AN_StLandry'!I36</f>
        <v>13</v>
      </c>
      <c r="J36" s="240">
        <f>'9_Per Pupil Summary'!J35</f>
        <v>191.8422921040632</v>
      </c>
      <c r="K36" s="241">
        <f>'5C1B_DArbonne'!K36+'5C1A_Madison'!K36+'5C1C_IntlHigh'!K36+'5C3_UnvView'!K36+'5C1F_LCCharter'!K36+'5C1E_LFNO'!K36+'5C1D_NOMMA'!K36+'5C1AE_NobleMinds'!K36+'5C1J_JCFAEast'!K36+'5C1Q_Advantage'!K36+'5C1AF_JCFA-Laf'!K36+'5C1W_Willow'!K36+'5C1Z_LincolnPrep'!K36+'5C1R_Iberville'!K36+'5C1N_Delta'!K36+'5C1S_LCColPrep'!K36+'5C1T_Northeast'!K36+'5C1U_AcadianaRen'!K36+'5C1I_LAKey'!K36+'5C1V_LafRen'!K36+'5C1O_Impact'!K36+'5C2_LAVCA'!K36+'5C1H_Southwest'!K36+'5C1G_JSClark'!K36+'5C1Y_GEOPrep'!K36+'5C1AI_Harmony'!K36+'5C1AJ_Athlos'!K36+'5C1AG_Collegiate'!K36+'5C1M_GEOMidCity'!K36+'5C1AK_NxtGen'!K36+'5C1AL_RedRiver'!K36+'5C1AM_Williams'!K36+'5C1AN_StLandry'!K36</f>
        <v>2244.5548176175394</v>
      </c>
      <c r="L36" s="242">
        <f>'5C1B_DArbonne'!L36+'5C1A_Madison'!L36+'5C1C_IntlHigh'!L36+'5C3_UnvView'!L36+'5C1F_LCCharter'!L36+'5C1E_LFNO'!L36+'5C1D_NOMMA'!L36+'5C1AE_NobleMinds'!L36+'5C1J_JCFAEast'!L36+'5C1Q_Advantage'!L36+'5C1AF_JCFA-Laf'!L36+'5C1W_Willow'!L36+'5C1Z_LincolnPrep'!L36+'5C1R_Iberville'!L36+'5C1N_Delta'!L36+'5C1S_LCColPrep'!L36+'5C1T_Northeast'!L36+'5C1U_AcadianaRen'!L36+'5C1I_LAKey'!L36+'5C1V_LafRen'!L36+'5C1O_Impact'!L36+'5C2_LAVCA'!L36+'5C1H_Southwest'!L36+'5C1G_JSClark'!L36+'5C1Y_GEOPrep'!L36+'5C1AI_Harmony'!L36+'5C1AJ_Athlos'!L36+'5C1AG_Collegiate'!L36+'5C1M_GEOMidCity'!L36+'5C1AK_NxtGen'!L36+'5C1AL_RedRiver'!L36+'5C1AM_Williams'!L36+'5C1AN_StLandry'!L36</f>
        <v>1</v>
      </c>
      <c r="M36" s="240">
        <f>'9_Per Pupil Summary'!K35</f>
        <v>4796.0573026015809</v>
      </c>
      <c r="N36" s="241">
        <f>'5C1B_DArbonne'!N36+'5C1A_Madison'!N36+'5C1C_IntlHigh'!N36+'5C3_UnvView'!N36+'5C1F_LCCharter'!N36+'5C1E_LFNO'!N36+'5C1D_NOMMA'!N36+'5C1AE_NobleMinds'!N36+'5C1J_JCFAEast'!N36+'5C1Q_Advantage'!N36+'5C1AF_JCFA-Laf'!N36+'5C1W_Willow'!N36+'5C1Z_LincolnPrep'!N36+'5C1R_Iberville'!N36+'5C1N_Delta'!N36+'5C1S_LCColPrep'!N36+'5C1T_Northeast'!N36+'5C1U_AcadianaRen'!N36+'5C1I_LAKey'!N36+'5C1V_LafRen'!N36+'5C1O_Impact'!N36+'5C2_LAVCA'!N36+'5C1H_Southwest'!N36+'5C1G_JSClark'!N36+'5C1Y_GEOPrep'!N36+'5C1AI_Harmony'!N36+'5C1AJ_Athlos'!N36+'5C1AG_Collegiate'!N36+'5C1M_GEOMidCity'!N36+'5C1AK_NxtGen'!N36+'5C1AL_RedRiver'!N36+'5C1AM_Williams'!N36+'5C1AN_StLandry'!N36</f>
        <v>4316.4515723414233</v>
      </c>
      <c r="O36" s="242">
        <f>'5C1B_DArbonne'!O36+'5C1A_Madison'!O36+'5C1C_IntlHigh'!O36+'5C3_UnvView'!O36+'5C1F_LCCharter'!O36+'5C1E_LFNO'!O36+'5C1D_NOMMA'!O36+'5C1AE_NobleMinds'!O36+'5C1J_JCFAEast'!O36+'5C1Q_Advantage'!O36+'5C1AF_JCFA-Laf'!O36+'5C1W_Willow'!O36+'5C1Z_LincolnPrep'!O36+'5C1R_Iberville'!O36+'5C1N_Delta'!O36+'5C1S_LCColPrep'!O36+'5C1T_Northeast'!O36+'5C1U_AcadianaRen'!O36+'5C1I_LAKey'!O36+'5C1V_LafRen'!O36+'5C1O_Impact'!O36+'5C2_LAVCA'!O36+'5C1H_Southwest'!O36+'5C1G_JSClark'!O36+'5C1Y_GEOPrep'!O36+'5C1AI_Harmony'!O36+'5C1AJ_Athlos'!O36+'5C1AG_Collegiate'!O36+'5C1M_GEOMidCity'!O36+'5C1AK_NxtGen'!O36+'5C1AL_RedRiver'!O36+'5C1AM_Williams'!O36+'5C1AN_StLandry'!O36</f>
        <v>0</v>
      </c>
      <c r="P36" s="240">
        <f>'9_Per Pupil Summary'!L35</f>
        <v>1918.4229210406322</v>
      </c>
      <c r="Q36" s="241">
        <f>'5C1B_DArbonne'!Q36+'5C1A_Madison'!Q36+'5C1C_IntlHigh'!Q36+'5C3_UnvView'!Q36+'5C1F_LCCharter'!Q36+'5C1E_LFNO'!Q36+'5C1D_NOMMA'!Q36+'5C1AE_NobleMinds'!Q36+'5C1J_JCFAEast'!Q36+'5C1Q_Advantage'!Q36+'5C1AF_JCFA-Laf'!Q36+'5C1W_Willow'!Q36+'5C1Z_LincolnPrep'!Q36+'5C1R_Iberville'!Q36+'5C1N_Delta'!Q36+'5C1S_LCColPrep'!Q36+'5C1T_Northeast'!Q36+'5C1U_AcadianaRen'!Q36+'5C1I_LAKey'!Q36+'5C1V_LafRen'!Q36+'5C1O_Impact'!Q36+'5C2_LAVCA'!Q36+'5C1H_Southwest'!Q36+'5C1G_JSClark'!Q36+'5C1Y_GEOPrep'!Q36+'5C1AI_Harmony'!Q36+'5C1AJ_Athlos'!Q36+'5C1AG_Collegiate'!Q36+'5C1M_GEOMidCity'!Q36+'5C1AK_NxtGen'!Q36+'5C1AL_RedRiver'!Q36+'5C1AM_Williams'!Q36+'5C1AN_StLandry'!Q36</f>
        <v>0</v>
      </c>
      <c r="R36" s="243">
        <f>'5C1B_DArbonne'!R36+'5C1A_Madison'!R36+'5C1C_IntlHigh'!R36+'5C3_UnvView'!R36+'5C1F_LCCharter'!R36+'5C1E_LFNO'!R36+'5C1D_NOMMA'!R36+'5C1AE_NobleMinds'!R36+'5C1J_JCFAEast'!R36+'5C1Q_Advantage'!R36+'5C1AF_JCFA-Laf'!R36+'5C1W_Willow'!R36+'5C1Z_LincolnPrep'!R36+'5C1R_Iberville'!R36+'5C1N_Delta'!R36+'5C1S_LCColPrep'!R36+'5C1T_Northeast'!R36+'5C1U_AcadianaRen'!R36+'5C1I_LAKey'!R36+'5C1V_LafRen'!R36+'5C1O_Impact'!R36+'5C2_LAVCA'!R36+'5C1H_Southwest'!R36+'5C1G_JSClark'!R36+'5C1Y_GEOPrep'!R36+'5C1AI_Harmony'!R36+'5C1AJ_Athlos'!R36+'5C1AG_Collegiate'!R36+'5C1M_GEOMidCity'!R36+'5C1AK_NxtGen'!R36+'5C1AL_RedRiver'!R36+'5C1AM_Williams'!R36+'5C1AN_StLandry'!R36</f>
        <v>109679</v>
      </c>
      <c r="S36" s="1005">
        <f>'5C3_UnvView'!S36+'5C2_LAVCA'!S36</f>
        <v>12186</v>
      </c>
      <c r="T36" s="240">
        <f>'5C1B_DArbonne'!S36+'5C1A_Madison'!S36+'5C1C_IntlHigh'!S36+'5C3_UnvView'!T36+'5C1F_LCCharter'!S36+'5C1E_LFNO'!S36+'5C1D_NOMMA'!S36+'5C1AE_NobleMinds'!S36+'5C1J_JCFAEast'!S36+'5C1Q_Advantage'!S36+'5C1AF_JCFA-Laf'!S36+'5C1W_Willow'!S36+'5C1Z_LincolnPrep'!S36+'5C1R_Iberville'!S36+'5C1N_Delta'!S36+'5C1S_LCColPrep'!S36+'5C1T_Northeast'!S36+'5C1U_AcadianaRen'!S36+'5C1I_LAKey'!S36+'5C1V_LafRen'!S36+'5C1O_Impact'!S36+'5C2_LAVCA'!T36+'5C1H_Southwest'!S36+'5C1G_JSClark'!S36+'5C1Y_GEOPrep'!S36+'5C1AI_Harmony'!S36+'5C1AJ_Athlos'!S36+'5C1AG_Collegiate'!S36+'5C1M_GEOMidCity'!S36+'5C1AK_NxtGen'!S36+'5C1AL_RedRiver'!S36+'5C1AM_Williams'!S36+'5C1AN_StLandry'!S36</f>
        <v>0</v>
      </c>
      <c r="U36" s="240">
        <f>'5C1B_DArbonne'!T36+'5C1A_Madison'!T36+'5C1C_IntlHigh'!T36+'5C3_UnvView'!U36+'5C1F_LCCharter'!T36+'5C1E_LFNO'!T36+'5C1D_NOMMA'!T36+'5C1AE_NobleMinds'!T36+'5C1J_JCFAEast'!T36+'5C1Q_Advantage'!T36+'5C1AF_JCFA-Laf'!T36+'5C1W_Willow'!T36+'5C1Z_LincolnPrep'!T36+'5C1R_Iberville'!T36+'5C1N_Delta'!T36+'5C1S_LCColPrep'!T36+'5C1T_Northeast'!T36+'5C1U_AcadianaRen'!T36+'5C1I_LAKey'!T36+'5C1V_LafRen'!T36+'5C1O_Impact'!T36+'5C2_LAVCA'!U36+'5C1H_Southwest'!T36+'5C1G_JSClark'!T36+'5C1Y_GEOPrep'!T36+'5C1AI_Harmony'!T36+'5C1AJ_Athlos'!T36+'5C1AG_Collegiate'!T36+'5C1M_GEOMidCity'!T36+'5C1AK_NxtGen'!T36+'5C1AL_RedRiver'!T36+'5C1AM_Williams'!T36+'5C1AN_StLandry'!T36</f>
        <v>0</v>
      </c>
      <c r="V36" s="244">
        <f>'5C1B_DArbonne'!U36+'5C1A_Madison'!U36+'5C1C_IntlHigh'!U36+'5C3_UnvView'!V36+'5C1F_LCCharter'!U36+'5C1E_LFNO'!U36+'5C1D_NOMMA'!U36+'5C1AE_NobleMinds'!U36+'5C1J_JCFAEast'!U36+'5C1Q_Advantage'!U36+'5C1AF_JCFA-Laf'!U36+'5C1W_Willow'!U36+'5C1Z_LincolnPrep'!U36+'5C1R_Iberville'!U36+'5C1N_Delta'!U36+'5C1S_LCColPrep'!U36+'5C1T_Northeast'!U36+'5C1U_AcadianaRen'!U36+'5C1I_LAKey'!U36+'5C1V_LafRen'!U36+'5C1O_Impact'!U36+'5C2_LAVCA'!V36+'5C1H_Southwest'!U36+'5C1G_JSClark'!U36+'5C1Y_GEOPrep'!U36+'5C1AI_Harmony'!U36+'5C1AJ_Athlos'!U36+'5C1AG_Collegiate'!U36+'5C1M_GEOMidCity'!U36+'5C1AK_NxtGen'!U36+'5C1AL_RedRiver'!U36+'5C1AM_Williams'!U36+'5C1AN_StLandry'!U36</f>
        <v>0</v>
      </c>
      <c r="W36" s="243">
        <f>'5C1B_DArbonne'!V36+'5C1A_Madison'!V36+'5C1C_IntlHigh'!V36+'5C3_UnvView'!W36+'5C1F_LCCharter'!V36+'5C1E_LFNO'!V36+'5C1D_NOMMA'!V36+'5C1AE_NobleMinds'!V36+'5C1J_JCFAEast'!V36+'5C1Q_Advantage'!V36+'5C1AF_JCFA-Laf'!V36+'5C1W_Willow'!V36+'5C1Z_LincolnPrep'!V36+'5C1R_Iberville'!V36+'5C1N_Delta'!V36+'5C1S_LCColPrep'!V36+'5C1T_Northeast'!V36+'5C1U_AcadianaRen'!V36+'5C1I_LAKey'!V36+'5C1V_LafRen'!V36+'5C1O_Impact'!V36+'5C2_LAVCA'!W36+'5C1H_Southwest'!V36+'5C1G_JSClark'!V36+'5C1Y_GEOPrep'!V36+'5C1AI_Harmony'!V36+'5C1AJ_Athlos'!V36+'5C1AG_Collegiate'!V36+'5C1M_GEOMidCity'!V36+'5C1AK_NxtGen'!V36+'5C1AL_RedRiver'!V36+'5C1AM_Williams'!V36+'5C1AN_StLandry'!V36</f>
        <v>109679</v>
      </c>
      <c r="X36" s="241">
        <f>'5C1B_DArbonne'!W36+'5C1A_Madison'!W36+'5C1C_IntlHigh'!W36+'5C3_UnvView'!X36+'5C1F_LCCharter'!W36+'5C1E_LFNO'!W36+'5C1D_NOMMA'!W36+'5C1AE_NobleMinds'!W36+'5C1J_JCFAEast'!W36+'5C1Q_Advantage'!W36+'5C1AF_JCFA-Laf'!W36+'5C1W_Willow'!W36+'5C1Z_LincolnPrep'!W36+'5C1R_Iberville'!W36+'5C1N_Delta'!W36+'5C1S_LCColPrep'!W36+'5C1T_Northeast'!W36+'5C1U_AcadianaRen'!W36+'5C1I_LAKey'!W36+'5C1V_LafRen'!W36+'5C1O_Impact'!W36+'5C2_LAVCA'!X36+'5C1H_Southwest'!W36+'5C1G_JSClark'!W36+'5C1Y_GEOPrep'!W36+'5C1AI_Harmony'!W36+'5C1AJ_Athlos'!W36+'5C1AG_Collegiate'!W36+'5C1M_GEOMidCity'!W36+'5C1AK_NxtGen'!W36+'5C1AL_RedRiver'!W36+'5C1AM_Williams'!W36+'5C1AN_StLandry'!W36</f>
        <v>-274</v>
      </c>
      <c r="Y36" s="243">
        <f>'5C1B_DArbonne'!X36+'5C1A_Madison'!X36+'5C1C_IntlHigh'!X36+'5C3_UnvView'!Y36+'5C1F_LCCharter'!X36+'5C1E_LFNO'!X36+'5C1D_NOMMA'!X36+'5C1AE_NobleMinds'!X36+'5C1J_JCFAEast'!X36+'5C1Q_Advantage'!X36+'5C1AF_JCFA-Laf'!X36+'5C1W_Willow'!X36+'5C1Z_LincolnPrep'!X36+'5C1R_Iberville'!X36+'5C1N_Delta'!X36+'5C1S_LCColPrep'!X36+'5C1T_Northeast'!X36+'5C1U_AcadianaRen'!X36+'5C1I_LAKey'!X36+'5C1V_LafRen'!X36+'5C1O_Impact'!X36+'5C2_LAVCA'!Y36+'5C1H_Southwest'!X36+'5C1G_JSClark'!X36+'5C1Y_GEOPrep'!X36+'5C1AI_Harmony'!X36+'5C1AJ_Athlos'!X36+'5C1AG_Collegiate'!X36+'5C1M_GEOMidCity'!X36+'5C1AK_NxtGen'!X36+'5C1AL_RedRiver'!X36+'5C1AM_Williams'!X36+'5C1AN_StLandry'!X36</f>
        <v>109405</v>
      </c>
      <c r="Z36" s="240">
        <f>'5C1B_DArbonne'!Y36+'5C1A_Madison'!Y36+'5C1C_IntlHigh'!Y36+'5C3_UnvView'!Z36+'5C1F_LCCharter'!Y36+'5C1E_LFNO'!Y36+'5C1D_NOMMA'!Y36+'5C1AE_NobleMinds'!Y36+'5C1J_JCFAEast'!Y36+'5C1Q_Advantage'!Y36+'5C1AF_JCFA-Laf'!Y36+'5C1W_Willow'!Y36+'5C1Z_LincolnPrep'!Y36+'5C1R_Iberville'!Y36+'5C1N_Delta'!Y36+'5C1S_LCColPrep'!Y36+'5C1T_Northeast'!Y36+'5C1U_AcadianaRen'!Y36+'5C1I_LAKey'!Y36+'5C1V_LafRen'!Y36+'5C1O_Impact'!Y36+'5C2_LAVCA'!Z36+'5C1H_Southwest'!Y36+'5C1G_JSClark'!Y36+'5C1Y_GEOPrep'!Y36+'5C1AI_Harmony'!Y36+'5C1AJ_Athlos'!Y36+'5C1AG_Collegiate'!Y36+'5C1M_GEOMidCity'!Y36+'5C1AK_NxtGen'!Y36+'5C1AL_RedRiver'!Y36+'5C1AM_Williams'!Y36+'5C1AN_StLandry'!Y36</f>
        <v>-2731</v>
      </c>
      <c r="AA36" s="243">
        <f>'5C1B_DArbonne'!Z36+'5C1A_Madison'!Z36+'5C1C_IntlHigh'!Z36+'5C3_UnvView'!AA36+'5C1F_LCCharter'!Z36+'5C1E_LFNO'!Z36+'5C1D_NOMMA'!Z36+'5C1AE_NobleMinds'!Z36+'5C1J_JCFAEast'!Z36+'5C1Q_Advantage'!Z36+'5C1AF_JCFA-Laf'!Z36+'5C1W_Willow'!Z36+'5C1Z_LincolnPrep'!Z36+'5C1R_Iberville'!Z36+'5C1N_Delta'!Z36+'5C1S_LCColPrep'!Z36+'5C1T_Northeast'!Z36+'5C1U_AcadianaRen'!Z36+'5C1I_LAKey'!Z36+'5C1V_LafRen'!Z36+'5C1O_Impact'!Z36+'5C2_LAVCA'!AA36+'5C1H_Southwest'!Z36+'5C1G_JSClark'!Z36+'5C1Y_GEOPrep'!Z36+'5C1AI_Harmony'!Z36+'5C1AJ_Athlos'!Z36+'5C1AG_Collegiate'!Z36+'5C1M_GEOMidCity'!Z36+'5C1AK_NxtGen'!Z36+'5C1AL_RedRiver'!Z36+'5C1AM_Williams'!Z36+'5C1AN_StLandry'!Z36</f>
        <v>106674</v>
      </c>
      <c r="AB36" s="246">
        <f>'5C1B_DArbonne'!AA36+'5C1A_Madison'!AA36+'5C1C_IntlHigh'!AA36+'5C3_UnvView'!AB36+'5C1F_LCCharter'!AA36+'5C1E_LFNO'!AA36+'5C1D_NOMMA'!AA36+'5C1AE_NobleMinds'!AA36+'5C1J_JCFAEast'!AA36+'5C1Q_Advantage'!AA36+'5C1AF_JCFA-Laf'!AA36+'5C1W_Willow'!AA36+'5C1Z_LincolnPrep'!AA36+'5C1R_Iberville'!AA36+'5C1N_Delta'!AA36+'5C1S_LCColPrep'!AA36+'5C1T_Northeast'!AA36+'5C1U_AcadianaRen'!AA36+'5C1I_LAKey'!AA36+'5C1V_LafRen'!AA36+'5C1O_Impact'!AA36+'5C2_LAVCA'!AB36+'5C1H_Southwest'!AA36+'5C1G_JSClark'!AA36+'5C1Y_GEOPrep'!AA36+'5C1AI_Harmony'!AA36+'5C1AJ_Athlos'!AA36+'5C1AG_Collegiate'!AA36+'5C1M_GEOMidCity'!AA36+'5C1AK_NxtGen'!AA36+'5C1AL_RedRiver'!AA36+'5C1AM_Williams'!AA36+'5C1AN_StLandry'!AA36</f>
        <v>0</v>
      </c>
      <c r="AC36" s="240">
        <f>'5C1B_DArbonne'!AB36+'5C1A_Madison'!AB36+'5C1C_IntlHigh'!AB36+'5C3_UnvView'!AC36+'5C1F_LCCharter'!AB36+'5C1E_LFNO'!AB36+'5C1D_NOMMA'!AB36+'5C1AE_NobleMinds'!AB36+'5C1J_JCFAEast'!AB36+'5C1Q_Advantage'!AB36+'5C1AF_JCFA-Laf'!AB36+'5C1W_Willow'!AB36+'5C1Z_LincolnPrep'!AB36+'5C1R_Iberville'!AB36+'5C1N_Delta'!AB36+'5C1S_LCColPrep'!AB36+'5C1T_Northeast'!AB36+'5C1U_AcadianaRen'!AB36+'5C1I_LAKey'!AB36+'5C1V_LafRen'!AB36+'5C1O_Impact'!AB36+'5C2_LAVCA'!AC36+'5C1H_Southwest'!AB36+'5C1G_JSClark'!AB36+'5C1Y_GEOPrep'!AB36+'5C1AI_Harmony'!AB36+'5C1AJ_Athlos'!AB36+'5C1AG_Collegiate'!AB36+'5C1M_GEOMidCity'!AB36+'5C1AK_NxtGen'!AB36+'5C1AL_RedRiver'!AB36+'5C1AM_Williams'!AB36+'5C1AN_StLandry'!AB36</f>
        <v>106674</v>
      </c>
      <c r="AD36" s="247">
        <f>'5C1B_DArbonne'!AC36+'5C1A_Madison'!AC36+'5C1C_IntlHigh'!AC36+'5C3_UnvView'!AD36+'5C1F_LCCharter'!AC36+'5C1E_LFNO'!AC36+'5C1D_NOMMA'!AC36+'5C1AE_NobleMinds'!AC36+'5C1J_JCFAEast'!AC36+'5C1Q_Advantage'!AC36+'5C1AF_JCFA-Laf'!AC36+'5C1W_Willow'!AC36+'5C1Z_LincolnPrep'!AC36+'5C1R_Iberville'!AC36+'5C1N_Delta'!AC36+'5C1S_LCColPrep'!AC36+'5C1T_Northeast'!AC36+'5C1U_AcadianaRen'!AC36+'5C1I_LAKey'!AC36+'5C1V_LafRen'!AC36+'5C1O_Impact'!AC36+'5C2_LAVCA'!AD36+'5C1H_Southwest'!AC36+'5C1G_JSClark'!AC36+'5C1Y_GEOPrep'!AC36+'5C1AI_Harmony'!AC36+'5C1AJ_Athlos'!AC36+'5C1AG_Collegiate'!AC36+'5C1M_GEOMidCity'!AC36+'5C1AK_NxtGen'!AC36+'5C1AL_RedRiver'!AC36+'5C1AM_Williams'!AC36+'5C1AN_StLandry'!AC36</f>
        <v>8890</v>
      </c>
      <c r="AE36" s="247">
        <f>'5C1B_DArbonne'!AD36+'5C1A_Madison'!AD36+'5C1C_IntlHigh'!AD36+'5C3_UnvView'!AE36+'5C1F_LCCharter'!AD36+'5C1E_LFNO'!AD36+'5C1D_NOMMA'!AD36+'5C1AE_NobleMinds'!AD36+'5C1J_JCFAEast'!AD36+'5C1Q_Advantage'!AD36+'5C1AF_JCFA-Laf'!AD36+'5C1W_Willow'!AD36+'5C1Z_LincolnPrep'!AD36+'5C1R_Iberville'!AD36+'5C1N_Delta'!AD36+'5C1S_LCColPrep'!AD36+'5C1T_Northeast'!AD36+'5C1U_AcadianaRen'!AD36+'5C1I_LAKey'!AD36+'5C1V_LafRen'!AD36+'5C1O_Impact'!AD36+'5C2_LAVCA'!AE36+'5C1H_Southwest'!AD36+'5C1G_JSClark'!AD36+'5C1Y_GEOPrep'!AD36+'5C1AI_Harmony'!AD36+'5C1AJ_Athlos'!AD36+'5C1AG_Collegiate'!AD36+'5C1M_GEOMidCity'!AD36+'5C1AK_NxtGen'!AD36+'5C1AL_RedRiver'!AD36+'5C1AM_Williams'!AD36+'5C1AN_StLandry'!AD36</f>
        <v>106674</v>
      </c>
      <c r="AF36" s="248">
        <f>'9_Per Pupil Summary'!N35</f>
        <v>4888</v>
      </c>
      <c r="AG36" s="249">
        <f>'5C1B_DArbonne'!AF36+'5C1A_Madison'!AF36+'5C1C_IntlHigh'!AF36+'5C3_UnvView'!AG36+'5C1F_LCCharter'!AF36+'5C1E_LFNO'!AF36+'5C1D_NOMMA'!AF36+'5C1AE_NobleMinds'!AF36+'5C1J_JCFAEast'!AF36+'5C1Q_Advantage'!AF36+'5C1AF_JCFA-Laf'!AF36+'5C1W_Willow'!AF36+'5C1Z_LincolnPrep'!AF36+'5C1R_Iberville'!AF36+'5C1N_Delta'!AF36+'5C1S_LCColPrep'!AF36+'5C1T_Northeast'!AF36+'5C1U_AcadianaRen'!AF36+'5C1I_LAKey'!AF36+'5C1V_LafRen'!AF36+'5C1O_Impact'!AF36+'5C2_LAVCA'!AG36+'5C1H_Southwest'!AF36+'5C1G_JSClark'!AF36+'5C1Y_GEOPrep'!AF36+'5C1AI_Harmony'!AF36+'5C1AJ_Athlos'!AF36+'5C1AG_Collegiate'!AF36+'5C1M_GEOMidCity'!AF36+'5C1AK_NxtGen'!AF36+'5C1AL_RedRiver'!AF36+'5C1AM_Williams'!AF36+'5C1AN_StLandry'!AF36</f>
        <v>87984</v>
      </c>
      <c r="AH36" s="239">
        <f>'5C1B_DArbonne'!AG36+'5C1A_Madison'!AG36+'5C1C_IntlHigh'!AG36+'5C3_UnvView'!AH36+'5C1F_LCCharter'!AG36+'5C1E_LFNO'!AG36+'5C1D_NOMMA'!AG36+'5C1AE_NobleMinds'!AG36+'5C1J_JCFAEast'!AG36+'5C1Q_Advantage'!AG36+'5C1AF_JCFA-Laf'!AG36+'5C1W_Willow'!AG36+'5C1Z_LincolnPrep'!AG36+'5C1R_Iberville'!AG36+'5C1N_Delta'!AG36+'5C1S_LCColPrep'!AG36+'5C1T_Northeast'!AG36+'5C1U_AcadianaRen'!AG36+'5C1I_LAKey'!AG36+'5C1V_LafRen'!AG36+'5C1O_Impact'!AG36+'5C2_LAVCA'!AH36+'5C1H_Southwest'!AG36+'5C1G_JSClark'!AG36+'5C1Y_GEOPrep'!AG36+'5C1AI_Harmony'!AG36+'5C1AJ_Athlos'!AG36+'5C1AG_Collegiate'!AG36+'5C1M_GEOMidCity'!AG36+'5C1AK_NxtGen'!AG36+'5C1AL_RedRiver'!AG36+'5C1AM_Williams'!AG36+'5C1AN_StLandry'!AG36</f>
        <v>0</v>
      </c>
      <c r="AI36" s="248">
        <f>'5C1B_DArbonne'!AH36+'5C1A_Madison'!AH36+'5C1C_IntlHigh'!AH36+'5C3_UnvView'!AI36+'5C1F_LCCharter'!AH36+'5C1E_LFNO'!AH36+'5C1D_NOMMA'!AH36+'5C1AE_NobleMinds'!AH36+'5C1J_JCFAEast'!AH36+'5C1Q_Advantage'!AH36+'5C1AF_JCFA-Laf'!AH36+'5C1W_Willow'!AH36+'5C1Z_LincolnPrep'!AH36+'5C1R_Iberville'!AH36+'5C1N_Delta'!AH36+'5C1S_LCColPrep'!AH36+'5C1T_Northeast'!AH36+'5C1U_AcadianaRen'!AH36+'5C1I_LAKey'!AH36+'5C1V_LafRen'!AH36+'5C1O_Impact'!AH36+'5C2_LAVCA'!AI36+'5C1H_Southwest'!AH36+'5C1G_JSClark'!AH36+'5C1Y_GEOPrep'!AH36+'5C1AI_Harmony'!AH36+'5C1AJ_Athlos'!AH36+'5C1AG_Collegiate'!AH36+'5C1M_GEOMidCity'!AH36+'5C1AK_NxtGen'!AH36+'5C1AL_RedRiver'!AH36+'5C1AM_Williams'!AH36+'5C1AN_StLandry'!AH36</f>
        <v>0</v>
      </c>
      <c r="AJ36" s="239">
        <f>'5C1B_DArbonne'!AI36+'5C1A_Madison'!AI36+'5C1C_IntlHigh'!AI36+'5C3_UnvView'!AJ36+'5C1F_LCCharter'!AI36+'5C1E_LFNO'!AI36+'5C1D_NOMMA'!AI36+'5C1AE_NobleMinds'!AI36+'5C1J_JCFAEast'!AI36+'5C1Q_Advantage'!AI36+'5C1AF_JCFA-Laf'!AI36+'5C1W_Willow'!AI36+'5C1Z_LincolnPrep'!AI36+'5C1R_Iberville'!AI36+'5C1N_Delta'!AI36+'5C1S_LCColPrep'!AI36+'5C1T_Northeast'!AI36+'5C1U_AcadianaRen'!AI36+'5C1I_LAKey'!AI36+'5C1V_LafRen'!AI36+'5C1O_Impact'!AI36+'5C2_LAVCA'!AJ36+'5C1H_Southwest'!AI36+'5C1G_JSClark'!AI36+'5C1Y_GEOPrep'!AI36+'5C1AI_Harmony'!AI36+'5C1AJ_Athlos'!AI36+'5C1AG_Collegiate'!AI36+'5C1M_GEOMidCity'!AI36+'5C1AK_NxtGen'!AI36+'5C1AL_RedRiver'!AI36+'5C1AM_Williams'!AI36+'5C1AN_StLandry'!AI36</f>
        <v>0</v>
      </c>
      <c r="AK36" s="250">
        <f>'5C1B_DArbonne'!AJ36+'5C1A_Madison'!AJ36+'5C1C_IntlHigh'!AJ36+'5C3_UnvView'!AK36+'5C1F_LCCharter'!AJ36+'5C1E_LFNO'!AJ36+'5C1D_NOMMA'!AJ36+'5C1AE_NobleMinds'!AJ36+'5C1J_JCFAEast'!AJ36+'5C1Q_Advantage'!AJ36+'5C1AF_JCFA-Laf'!AJ36+'5C1W_Willow'!AJ36+'5C1Z_LincolnPrep'!AJ36+'5C1R_Iberville'!AJ36+'5C1N_Delta'!AJ36+'5C1S_LCColPrep'!AJ36+'5C1T_Northeast'!AJ36+'5C1U_AcadianaRen'!AJ36+'5C1I_LAKey'!AJ36+'5C1V_LafRen'!AJ36+'5C1O_Impact'!AJ36+'5C2_LAVCA'!AK36+'5C1H_Southwest'!AJ36+'5C1G_JSClark'!AJ36+'5C1Y_GEOPrep'!AJ36+'5C1AI_Harmony'!AJ36+'5C1AJ_Athlos'!AJ36+'5C1AG_Collegiate'!AJ36+'5C1M_GEOMidCity'!AJ36+'5C1AK_NxtGen'!AJ36+'5C1AL_RedRiver'!AJ36+'5C1AM_Williams'!AJ36+'5C1AN_StLandry'!AJ36</f>
        <v>0</v>
      </c>
      <c r="AL36" s="251">
        <f>'5C1B_DArbonne'!AK36+'5C1A_Madison'!AK36+'5C1C_IntlHigh'!AK36+'5C3_UnvView'!AL36+'5C1F_LCCharter'!AK36+'5C1E_LFNO'!AK36+'5C1D_NOMMA'!AK36+'5C1AE_NobleMinds'!AK36+'5C1J_JCFAEast'!AK36+'5C1Q_Advantage'!AK36+'5C1AF_JCFA-Laf'!AK36+'5C1W_Willow'!AK36+'5C1Z_LincolnPrep'!AK36+'5C1R_Iberville'!AK36+'5C1N_Delta'!AK36+'5C1S_LCColPrep'!AK36+'5C1T_Northeast'!AK36+'5C1U_AcadianaRen'!AK36+'5C1I_LAKey'!AK36+'5C1V_LafRen'!AK36+'5C1O_Impact'!AK36+'5C2_LAVCA'!AL36+'5C1H_Southwest'!AK36+'5C1G_JSClark'!AK36+'5C1Y_GEOPrep'!AK36+'5C1AI_Harmony'!AK36+'5C1AJ_Athlos'!AK36+'5C1AG_Collegiate'!AK36+'5C1M_GEOMidCity'!AK36+'5C1AK_NxtGen'!AK36+'5C1AL_RedRiver'!AK36+'5C1AM_Williams'!AK36+'5C1AN_StLandry'!AK36</f>
        <v>0</v>
      </c>
      <c r="AM36" s="249">
        <f>'5C1B_DArbonne'!AL36+'5C1A_Madison'!AL36+'5C1C_IntlHigh'!AL36+'5C3_UnvView'!AM36+'5C1F_LCCharter'!AL36+'5C1E_LFNO'!AL36+'5C1D_NOMMA'!AL36+'5C1AE_NobleMinds'!AL36+'5C1J_JCFAEast'!AL36+'5C1Q_Advantage'!AL36+'5C1AF_JCFA-Laf'!AL36+'5C1W_Willow'!AL36+'5C1Z_LincolnPrep'!AL36+'5C1R_Iberville'!AL36+'5C1N_Delta'!AL36+'5C1S_LCColPrep'!AL36+'5C1T_Northeast'!AL36+'5C1U_AcadianaRen'!AL36+'5C1I_LAKey'!AL36+'5C1V_LafRen'!AL36+'5C1O_Impact'!AL36+'5C2_LAVCA'!AM36+'5C1H_Southwest'!AL36+'5C1G_JSClark'!AL36+'5C1Y_GEOPrep'!AL36+'5C1AI_Harmony'!AL36+'5C1AJ_Athlos'!AL36+'5C1AG_Collegiate'!AL36+'5C1M_GEOMidCity'!AL36+'5C1AK_NxtGen'!AL36+'5C1AL_RedRiver'!AL36+'5C1AM_Williams'!AL36+'5C1AN_StLandry'!AL36</f>
        <v>87984</v>
      </c>
      <c r="AN36" s="252">
        <f>'5C1B_DArbonne'!AM36+'5C1A_Madison'!AM36+'5C1C_IntlHigh'!AM36+'5C3_UnvView'!AN36+'5C1F_LCCharter'!AM36+'5C1E_LFNO'!AM36+'5C1D_NOMMA'!AM36+'5C1AE_NobleMinds'!AM36+'5C1J_JCFAEast'!AM36+'5C1Q_Advantage'!AM36+'5C1AF_JCFA-Laf'!AM36+'5C1W_Willow'!AM36+'5C1Z_LincolnPrep'!AM36+'5C1R_Iberville'!AM36+'5C1N_Delta'!AM36+'5C1S_LCColPrep'!AM36+'5C1T_Northeast'!AM36+'5C1U_AcadianaRen'!AM36+'5C1I_LAKey'!AM36+'5C1V_LafRen'!AM36+'5C1O_Impact'!AM36+'5C2_LAVCA'!AN36+'5C1H_Southwest'!AM36+'5C1G_JSClark'!AM36+'5C1Y_GEOPrep'!AM36+'5C1AI_Harmony'!AM36+'5C1AJ_Athlos'!AM36+'5C1AG_Collegiate'!AM36+'5C1M_GEOMidCity'!AM36+'5C1AK_NxtGen'!AM36+'5C1AL_RedRiver'!AM36+'5C1AM_Williams'!AM36+'5C1AN_StLandry'!AM36</f>
        <v>-220</v>
      </c>
      <c r="AO36" s="249">
        <f>'5C1B_DArbonne'!AN36+'5C1A_Madison'!AN36+'5C1C_IntlHigh'!AN36+'5C3_UnvView'!AO36+'5C1F_LCCharter'!AN36+'5C1E_LFNO'!AN36+'5C1D_NOMMA'!AN36+'5C1AE_NobleMinds'!AN36+'5C1J_JCFAEast'!AN36+'5C1Q_Advantage'!AN36+'5C1AF_JCFA-Laf'!AN36+'5C1W_Willow'!AN36+'5C1Z_LincolnPrep'!AN36+'5C1R_Iberville'!AN36+'5C1N_Delta'!AN36+'5C1S_LCColPrep'!AN36+'5C1T_Northeast'!AN36+'5C1U_AcadianaRen'!AN36+'5C1I_LAKey'!AN36+'5C1V_LafRen'!AN36+'5C1O_Impact'!AN36+'5C2_LAVCA'!AO36+'5C1H_Southwest'!AN36+'5C1G_JSClark'!AN36+'5C1Y_GEOPrep'!AN36+'5C1AI_Harmony'!AN36+'5C1AJ_Athlos'!AN36+'5C1AG_Collegiate'!AN36+'5C1M_GEOMidCity'!AN36+'5C1AK_NxtGen'!AN36+'5C1AL_RedRiver'!AN36+'5C1AM_Williams'!AN36+'5C1AN_StLandry'!AN36</f>
        <v>87764</v>
      </c>
      <c r="AP36" s="250">
        <f>'5C1B_DArbonne'!AO36+'5C1A_Madison'!AO36+'5C1C_IntlHigh'!AO36+'5C3_UnvView'!AP36+'5C1F_LCCharter'!AO36+'5C1E_LFNO'!AO36+'5C1D_NOMMA'!AO36+'5C1AE_NobleMinds'!AO36+'5C1J_JCFAEast'!AO36+'5C1Q_Advantage'!AO36+'5C1AF_JCFA-Laf'!AO36+'5C1W_Willow'!AO36+'5C1Z_LincolnPrep'!AO36+'5C1R_Iberville'!AO36+'5C1N_Delta'!AO36+'5C1S_LCColPrep'!AO36+'5C1T_Northeast'!AO36+'5C1U_AcadianaRen'!AO36+'5C1I_LAKey'!AO36+'5C1V_LafRen'!AO36+'5C1O_Impact'!AO36+'5C2_LAVCA'!AP36+'5C1H_Southwest'!AO36+'5C1G_JSClark'!AO36+'5C1Y_GEOPrep'!AO36+'5C1AI_Harmony'!AO36+'5C1AJ_Athlos'!AO36+'5C1AG_Collegiate'!AO36+'5C1M_GEOMidCity'!AO36+'5C1AK_NxtGen'!AO36+'5C1AL_RedRiver'!AO36+'5C1AM_Williams'!AO36+'5C1AN_StLandry'!AO36</f>
        <v>-2242</v>
      </c>
      <c r="AQ36" s="249">
        <f>'5C1B_DArbonne'!AP36+'5C1A_Madison'!AP36+'5C1C_IntlHigh'!AP36+'5C3_UnvView'!AQ36+'5C1F_LCCharter'!AP36+'5C1E_LFNO'!AP36+'5C1D_NOMMA'!AP36+'5C1AE_NobleMinds'!AP36+'5C1J_JCFAEast'!AP36+'5C1Q_Advantage'!AP36+'5C1AF_JCFA-Laf'!AP36+'5C1W_Willow'!AP36+'5C1Z_LincolnPrep'!AP36+'5C1R_Iberville'!AP36+'5C1N_Delta'!AP36+'5C1S_LCColPrep'!AP36+'5C1T_Northeast'!AP36+'5C1U_AcadianaRen'!AP36+'5C1I_LAKey'!AP36+'5C1V_LafRen'!AP36+'5C1O_Impact'!AP36+'5C2_LAVCA'!AQ36+'5C1H_Southwest'!AP36+'5C1G_JSClark'!AP36+'5C1Y_GEOPrep'!AP36+'5C1AI_Harmony'!AP36+'5C1AJ_Athlos'!AP36+'5C1AG_Collegiate'!AP36+'5C1M_GEOMidCity'!AP36+'5C1AK_NxtGen'!AP36+'5C1AL_RedRiver'!AP36+'5C1AM_Williams'!AP36+'5C1AN_StLandry'!AP36</f>
        <v>85522</v>
      </c>
      <c r="AR36" s="250">
        <f>'5C1B_DArbonne'!AQ36+'5C1A_Madison'!AQ36+'5C1C_IntlHigh'!AQ36+'5C3_UnvView'!AR36+'5C1F_LCCharter'!AQ36+'5C1E_LFNO'!AQ36+'5C1D_NOMMA'!AQ36+'5C1AE_NobleMinds'!AQ36+'5C1J_JCFAEast'!AQ36+'5C1Q_Advantage'!AQ36+'5C1AF_JCFA-Laf'!AQ36+'5C1W_Willow'!AQ36+'5C1Z_LincolnPrep'!AQ36+'5C1R_Iberville'!AQ36+'5C1N_Delta'!AQ36+'5C1S_LCColPrep'!AQ36+'5C1T_Northeast'!AQ36+'5C1U_AcadianaRen'!AQ36+'5C1I_LAKey'!AQ36+'5C1V_LafRen'!AQ36+'5C1O_Impact'!AQ36+'5C2_LAVCA'!AR36+'5C1H_Southwest'!AQ36+'5C1G_JSClark'!AQ36+'5C1Y_GEOPrep'!AQ36+'5C1AI_Harmony'!AQ36+'5C1AJ_Athlos'!AQ36+'5C1AG_Collegiate'!AQ36+'5C1M_GEOMidCity'!AQ36+'5C1AK_NxtGen'!AQ36+'5C1AL_RedRiver'!AQ36+'5C1AM_Williams'!AQ36+'5C1AN_StLandry'!AQ36</f>
        <v>0</v>
      </c>
      <c r="AS36" s="250">
        <f>'5C1B_DArbonne'!AR36+'5C1A_Madison'!AR36+'5C1C_IntlHigh'!AR36+'5C3_UnvView'!AS36+'5C1F_LCCharter'!AR36+'5C1E_LFNO'!AR36+'5C1D_NOMMA'!AR36+'5C1AE_NobleMinds'!AR36+'5C1J_JCFAEast'!AR36+'5C1Q_Advantage'!AR36+'5C1AF_JCFA-Laf'!AR36+'5C1W_Willow'!AR36+'5C1Z_LincolnPrep'!AR36+'5C1R_Iberville'!AR36+'5C1N_Delta'!AR36+'5C1S_LCColPrep'!AR36+'5C1T_Northeast'!AR36+'5C1U_AcadianaRen'!AR36+'5C1I_LAKey'!AR36+'5C1V_LafRen'!AR36+'5C1O_Impact'!AR36+'5C2_LAVCA'!AS36+'5C1H_Southwest'!AR36+'5C1G_JSClark'!AR36+'5C1Y_GEOPrep'!AR36+'5C1AI_Harmony'!AR36+'5C1AJ_Athlos'!AR36+'5C1AG_Collegiate'!AR36+'5C1M_GEOMidCity'!AR36+'5C1AK_NxtGen'!AR36+'5C1AL_RedRiver'!AR36+'5C1AM_Williams'!AR36+'5C1AN_StLandry'!AR36</f>
        <v>85522</v>
      </c>
      <c r="AT36" s="249">
        <f>'5C1B_DArbonne'!AS36+'5C1A_Madison'!AS36+'5C1C_IntlHigh'!AS36+'5C3_UnvView'!AT36+'5C1F_LCCharter'!AS36+'5C1E_LFNO'!AS36+'5C1D_NOMMA'!AS36+'5C1AE_NobleMinds'!AS36+'5C1J_JCFAEast'!AS36+'5C1Q_Advantage'!AS36+'5C1AF_JCFA-Laf'!AS36+'5C1W_Willow'!AS36+'5C1Z_LincolnPrep'!AS36+'5C1R_Iberville'!AS36+'5C1N_Delta'!AS36+'5C1S_LCColPrep'!AS36+'5C1T_Northeast'!AS36+'5C1U_AcadianaRen'!AS36+'5C1I_LAKey'!AS36+'5C1V_LafRen'!AS36+'5C1O_Impact'!AS36+'5C2_LAVCA'!AT36+'5C1H_Southwest'!AS36+'5C1G_JSClark'!AS36+'5C1Y_GEOPrep'!AS36+'5C1AI_Harmony'!AS36+'5C1AJ_Athlos'!AS36+'5C1AG_Collegiate'!AS36+'5C1M_GEOMidCity'!AS36+'5C1AK_NxtGen'!AS36+'5C1AL_RedRiver'!AS36+'5C1AM_Williams'!AS36+'5C1AN_StLandry'!AS36</f>
        <v>7127</v>
      </c>
      <c r="AU36" s="808">
        <f t="shared" si="2"/>
        <v>192196</v>
      </c>
      <c r="AV36" s="809">
        <f t="shared" si="3"/>
        <v>16017</v>
      </c>
      <c r="AW36" s="241">
        <f>'5C1B_DArbonne'!AV36+'5C1A_Madison'!AV36+'5C1C_IntlHigh'!AV36+'5C3_UnvView'!AW36+'5C1F_LCCharter'!AV36+'5C1E_LFNO'!AV36+'5C1D_NOMMA'!AV36+'5C1AE_NobleMinds'!AV36+'5C1J_JCFAEast'!AV36+'5C1Q_Advantage'!AV36+'5C1AF_JCFA-Laf'!AV36+'5C1W_Willow'!AV36+'5C1Z_LincolnPrep'!AV36+'5C1R_Iberville'!AV36+'5C1N_Delta'!AV36+'5C1S_LCColPrep'!AV36+'5C1T_Northeast'!AV36+'5C1U_AcadianaRen'!AV36+'5C1I_LAKey'!AV36+'5C1V_LafRen'!AV36+'5C1O_Impact'!AV36+'5C2_LAVCA'!AW36+'5C1H_Southwest'!AV36+'5C1G_JSClark'!AV36+'5C1Y_GEOPrep'!AV36+'5C1AI_Harmony'!AV36+'5C1AJ_Athlos'!AV36+'5C1AG_Collegiate'!AV36+'5C1M_GEOMidCity'!AV36+'5C1AK_NxtGen'!AV36+'5C1AL_RedRiver'!AV36+'5C1AM_Williams'!AV36+'5C1AN_StLandry'!AV36</f>
        <v>220</v>
      </c>
      <c r="AX36" s="241"/>
      <c r="AY36" s="241">
        <f t="shared" si="4"/>
        <v>220</v>
      </c>
    </row>
    <row r="37" spans="1:51" ht="16.149999999999999" customHeight="1" x14ac:dyDescent="0.2">
      <c r="A37" s="423">
        <v>31</v>
      </c>
      <c r="B37" s="207" t="s">
        <v>35</v>
      </c>
      <c r="C37" s="208">
        <f>'5C1B_DArbonne'!C37+'5C1A_Madison'!C37+'5C1C_IntlHigh'!C37+'5C3_UnvView'!C37+'5C1F_LCCharter'!C37+'5C1E_LFNO'!C37+'5C1D_NOMMA'!C37+'5C1AE_NobleMinds'!C37+'5C1J_JCFAEast'!C37+'5C1Q_Advantage'!C37+'5C1AF_JCFA-Laf'!C37+'5C1W_Willow'!C37+'5C1Z_LincolnPrep'!C37+'5C1R_Iberville'!C37+'5C1N_Delta'!C37+'5C1S_LCColPrep'!C37+'5C1T_Northeast'!C37+'5C1U_AcadianaRen'!C37+'5C1I_LAKey'!C37+'5C1V_LafRen'!C37+'5C1O_Impact'!C37+'5C2_LAVCA'!C37+'5C1H_Southwest'!C37+'5C1G_JSClark'!C37+'5C1Y_GEOPrep'!C37+'5C1AI_Harmony'!C37+'5C1AJ_Athlos'!C37+'5C1AG_Collegiate'!C37+'5C1M_GEOMidCity'!C37+'5C1AK_NxtGen'!C37+'5C1AL_RedRiver'!C37+'5C1AM_Williams'!C37+'5C1AN_StLandry'!C37</f>
        <v>33</v>
      </c>
      <c r="D37" s="209">
        <f>'9_Per Pupil Summary'!H36</f>
        <v>4181.0378430781793</v>
      </c>
      <c r="E37" s="210">
        <f>'5C1B_DArbonne'!E37+'5C1A_Madison'!E37+'5C1C_IntlHigh'!E37+'5C3_UnvView'!E37+'5C1F_LCCharter'!E37+'5C1E_LFNO'!E37+'5C1D_NOMMA'!E37+'5C1AE_NobleMinds'!E37+'5C1J_JCFAEast'!E37+'5C1Q_Advantage'!E37+'5C1AF_JCFA-Laf'!E37+'5C1W_Willow'!E37+'5C1Z_LincolnPrep'!E37+'5C1R_Iberville'!E37+'5C1N_Delta'!E37+'5C1S_LCColPrep'!E37+'5C1T_Northeast'!E37+'5C1U_AcadianaRen'!E37+'5C1I_LAKey'!E37+'5C1V_LafRen'!E37+'5C1O_Impact'!E37+'5C2_LAVCA'!E37+'5C1H_Southwest'!E37+'5C1G_JSClark'!E37+'5C1Y_GEOPrep'!E37+'5C1AI_Harmony'!E37+'5C1AJ_Athlos'!E37+'5C1AG_Collegiate'!E37+'5C1M_GEOMidCity'!E37+'5C1AK_NxtGen'!E37+'5C1AL_RedRiver'!E37+'5C1AM_Williams'!E37+'5C1AN_StLandry'!E37</f>
        <v>124176.82393942191</v>
      </c>
      <c r="F37" s="211">
        <f>'5C1B_DArbonne'!F37+'5C1A_Madison'!F37+'5C1C_IntlHigh'!F37+'5C3_UnvView'!F37+'5C1F_LCCharter'!F37+'5C1E_LFNO'!F37+'5C1D_NOMMA'!F37+'5C1AE_NobleMinds'!F37+'5C1J_JCFAEast'!F37+'5C1Q_Advantage'!F37+'5C1AF_JCFA-Laf'!F37+'5C1W_Willow'!F37+'5C1Z_LincolnPrep'!F37+'5C1R_Iberville'!F37+'5C1N_Delta'!F37+'5C1S_LCColPrep'!F37+'5C1T_Northeast'!F37+'5C1U_AcadianaRen'!F37+'5C1I_LAKey'!F37+'5C1V_LafRen'!F37+'5C1O_Impact'!F37+'5C2_LAVCA'!F37+'5C1H_Southwest'!F37+'5C1G_JSClark'!F37+'5C1Y_GEOPrep'!F37+'5C1AI_Harmony'!F37+'5C1AJ_Athlos'!F37+'5C1AG_Collegiate'!F37+'5C1M_GEOMidCity'!F37+'5C1AK_NxtGen'!F37+'5C1AL_RedRiver'!F37+'5C1AM_Williams'!F37+'5C1AN_StLandry'!F37</f>
        <v>25</v>
      </c>
      <c r="G37" s="209">
        <f>'9_Per Pupil Summary'!I36</f>
        <v>569.91688623484868</v>
      </c>
      <c r="H37" s="210">
        <f>'5C1B_DArbonne'!H37+'5C1A_Madison'!H37+'5C1C_IntlHigh'!H37+'5C3_UnvView'!H37+'5C1F_LCCharter'!H37+'5C1E_LFNO'!H37+'5C1D_NOMMA'!H37+'5C1AE_NobleMinds'!H37+'5C1J_JCFAEast'!H37+'5C1Q_Advantage'!H37+'5C1AF_JCFA-Laf'!H37+'5C1W_Willow'!H37+'5C1Z_LincolnPrep'!H37+'5C1R_Iberville'!H37+'5C1N_Delta'!H37+'5C1S_LCColPrep'!H37+'5C1T_Northeast'!H37+'5C1U_AcadianaRen'!H37+'5C1I_LAKey'!H37+'5C1V_LafRen'!H37+'5C1O_Impact'!H37+'5C2_LAVCA'!H37+'5C1H_Southwest'!H37+'5C1G_JSClark'!H37+'5C1Y_GEOPrep'!H37+'5C1AI_Harmony'!H37+'5C1AJ_Athlos'!H37+'5C1AG_Collegiate'!H37+'5C1M_GEOMidCity'!H37+'5C1AK_NxtGen'!H37+'5C1AL_RedRiver'!H37+'5C1AM_Williams'!H37+'5C1AN_StLandry'!H37</f>
        <v>12823.129940284096</v>
      </c>
      <c r="I37" s="211">
        <f>'5C1B_DArbonne'!I37+'5C1A_Madison'!I37+'5C1C_IntlHigh'!I37+'5C3_UnvView'!I37+'5C1F_LCCharter'!I37+'5C1E_LFNO'!I37+'5C1D_NOMMA'!I37+'5C1AE_NobleMinds'!I37+'5C1J_JCFAEast'!I37+'5C1Q_Advantage'!I37+'5C1AF_JCFA-Laf'!I37+'5C1W_Willow'!I37+'5C1Z_LincolnPrep'!I37+'5C1R_Iberville'!I37+'5C1N_Delta'!I37+'5C1S_LCColPrep'!I37+'5C1T_Northeast'!I37+'5C1U_AcadianaRen'!I37+'5C1I_LAKey'!I37+'5C1V_LafRen'!I37+'5C1O_Impact'!I37+'5C2_LAVCA'!I37+'5C1H_Southwest'!I37+'5C1G_JSClark'!I37+'5C1Y_GEOPrep'!I37+'5C1AI_Harmony'!I37+'5C1AJ_Athlos'!I37+'5C1AG_Collegiate'!I37+'5C1M_GEOMidCity'!I37+'5C1AK_NxtGen'!I37+'5C1AL_RedRiver'!I37+'5C1AM_Williams'!I37+'5C1AN_StLandry'!I37</f>
        <v>25</v>
      </c>
      <c r="J37" s="209">
        <f>'9_Per Pupil Summary'!J36</f>
        <v>155.43187806404964</v>
      </c>
      <c r="K37" s="210">
        <f>'5C1B_DArbonne'!K37+'5C1A_Madison'!K37+'5C1C_IntlHigh'!K37+'5C3_UnvView'!K37+'5C1F_LCCharter'!K37+'5C1E_LFNO'!K37+'5C1D_NOMMA'!K37+'5C1AE_NobleMinds'!K37+'5C1J_JCFAEast'!K37+'5C1Q_Advantage'!K37+'5C1AF_JCFA-Laf'!K37+'5C1W_Willow'!K37+'5C1Z_LincolnPrep'!K37+'5C1R_Iberville'!K37+'5C1N_Delta'!K37+'5C1S_LCColPrep'!K37+'5C1T_Northeast'!K37+'5C1U_AcadianaRen'!K37+'5C1I_LAKey'!K37+'5C1V_LafRen'!K37+'5C1O_Impact'!K37+'5C2_LAVCA'!K37+'5C1H_Southwest'!K37+'5C1G_JSClark'!K37+'5C1Y_GEOPrep'!K37+'5C1AI_Harmony'!K37+'5C1AJ_Athlos'!K37+'5C1AG_Collegiate'!K37+'5C1M_GEOMidCity'!K37+'5C1AK_NxtGen'!K37+'5C1AL_RedRiver'!K37+'5C1AM_Williams'!K37+'5C1AN_StLandry'!K37</f>
        <v>3497.2172564411167</v>
      </c>
      <c r="L37" s="211">
        <f>'5C1B_DArbonne'!L37+'5C1A_Madison'!L37+'5C1C_IntlHigh'!L37+'5C3_UnvView'!L37+'5C1F_LCCharter'!L37+'5C1E_LFNO'!L37+'5C1D_NOMMA'!L37+'5C1AE_NobleMinds'!L37+'5C1J_JCFAEast'!L37+'5C1Q_Advantage'!L37+'5C1AF_JCFA-Laf'!L37+'5C1W_Willow'!L37+'5C1Z_LincolnPrep'!L37+'5C1R_Iberville'!L37+'5C1N_Delta'!L37+'5C1S_LCColPrep'!L37+'5C1T_Northeast'!L37+'5C1U_AcadianaRen'!L37+'5C1I_LAKey'!L37+'5C1V_LafRen'!L37+'5C1O_Impact'!L37+'5C2_LAVCA'!L37+'5C1H_Southwest'!L37+'5C1G_JSClark'!L37+'5C1Y_GEOPrep'!L37+'5C1AI_Harmony'!L37+'5C1AJ_Athlos'!L37+'5C1AG_Collegiate'!L37+'5C1M_GEOMidCity'!L37+'5C1AK_NxtGen'!L37+'5C1AL_RedRiver'!L37+'5C1AM_Williams'!L37+'5C1AN_StLandry'!L37</f>
        <v>5</v>
      </c>
      <c r="M37" s="209">
        <f>'9_Per Pupil Summary'!K36</f>
        <v>3885.7969516012413</v>
      </c>
      <c r="N37" s="210">
        <f>'5C1B_DArbonne'!N37+'5C1A_Madison'!N37+'5C1C_IntlHigh'!N37+'5C3_UnvView'!N37+'5C1F_LCCharter'!N37+'5C1E_LFNO'!N37+'5C1D_NOMMA'!N37+'5C1AE_NobleMinds'!N37+'5C1J_JCFAEast'!N37+'5C1Q_Advantage'!N37+'5C1AF_JCFA-Laf'!N37+'5C1W_Willow'!N37+'5C1Z_LincolnPrep'!N37+'5C1R_Iberville'!N37+'5C1N_Delta'!N37+'5C1S_LCColPrep'!N37+'5C1T_Northeast'!N37+'5C1U_AcadianaRen'!N37+'5C1I_LAKey'!N37+'5C1V_LafRen'!N37+'5C1O_Impact'!N37+'5C2_LAVCA'!N37+'5C1H_Southwest'!N37+'5C1G_JSClark'!N37+'5C1Y_GEOPrep'!N37+'5C1AI_Harmony'!N37+'5C1AJ_Athlos'!N37+'5C1AG_Collegiate'!N37+'5C1M_GEOMidCity'!N37+'5C1AK_NxtGen'!N37+'5C1AL_RedRiver'!N37+'5C1AM_Williams'!N37+'5C1AN_StLandry'!N37</f>
        <v>17486.086282205586</v>
      </c>
      <c r="O37" s="211">
        <f>'5C1B_DArbonne'!O37+'5C1A_Madison'!O37+'5C1C_IntlHigh'!O37+'5C3_UnvView'!O37+'5C1F_LCCharter'!O37+'5C1E_LFNO'!O37+'5C1D_NOMMA'!O37+'5C1AE_NobleMinds'!O37+'5C1J_JCFAEast'!O37+'5C1Q_Advantage'!O37+'5C1AF_JCFA-Laf'!O37+'5C1W_Willow'!O37+'5C1Z_LincolnPrep'!O37+'5C1R_Iberville'!O37+'5C1N_Delta'!O37+'5C1S_LCColPrep'!O37+'5C1T_Northeast'!O37+'5C1U_AcadianaRen'!O37+'5C1I_LAKey'!O37+'5C1V_LafRen'!O37+'5C1O_Impact'!O37+'5C2_LAVCA'!O37+'5C1H_Southwest'!O37+'5C1G_JSClark'!O37+'5C1Y_GEOPrep'!O37+'5C1AI_Harmony'!O37+'5C1AJ_Athlos'!O37+'5C1AG_Collegiate'!O37+'5C1M_GEOMidCity'!O37+'5C1AK_NxtGen'!O37+'5C1AL_RedRiver'!O37+'5C1AM_Williams'!O37+'5C1AN_StLandry'!O37</f>
        <v>2</v>
      </c>
      <c r="P37" s="209">
        <f>'9_Per Pupil Summary'!L36</f>
        <v>1554.3187806404962</v>
      </c>
      <c r="Q37" s="210">
        <f>'5C1B_DArbonne'!Q37+'5C1A_Madison'!Q37+'5C1C_IntlHigh'!Q37+'5C3_UnvView'!Q37+'5C1F_LCCharter'!Q37+'5C1E_LFNO'!Q37+'5C1D_NOMMA'!Q37+'5C1AE_NobleMinds'!Q37+'5C1J_JCFAEast'!Q37+'5C1Q_Advantage'!Q37+'5C1AF_JCFA-Laf'!Q37+'5C1W_Willow'!Q37+'5C1Z_LincolnPrep'!Q37+'5C1R_Iberville'!Q37+'5C1N_Delta'!Q37+'5C1S_LCColPrep'!Q37+'5C1T_Northeast'!Q37+'5C1U_AcadianaRen'!Q37+'5C1I_LAKey'!Q37+'5C1V_LafRen'!Q37+'5C1O_Impact'!Q37+'5C2_LAVCA'!Q37+'5C1H_Southwest'!Q37+'5C1G_JSClark'!Q37+'5C1Y_GEOPrep'!Q37+'5C1AI_Harmony'!Q37+'5C1AJ_Athlos'!Q37+'5C1AG_Collegiate'!Q37+'5C1M_GEOMidCity'!Q37+'5C1AK_NxtGen'!Q37+'5C1AL_RedRiver'!Q37+'5C1AM_Williams'!Q37+'5C1AN_StLandry'!Q37</f>
        <v>2797.7738051528931</v>
      </c>
      <c r="R37" s="212">
        <f>'5C1B_DArbonne'!R37+'5C1A_Madison'!R37+'5C1C_IntlHigh'!R37+'5C3_UnvView'!R37+'5C1F_LCCharter'!R37+'5C1E_LFNO'!R37+'5C1D_NOMMA'!R37+'5C1AE_NobleMinds'!R37+'5C1J_JCFAEast'!R37+'5C1Q_Advantage'!R37+'5C1AF_JCFA-Laf'!R37+'5C1W_Willow'!R37+'5C1Z_LincolnPrep'!R37+'5C1R_Iberville'!R37+'5C1N_Delta'!R37+'5C1S_LCColPrep'!R37+'5C1T_Northeast'!R37+'5C1U_AcadianaRen'!R37+'5C1I_LAKey'!R37+'5C1V_LafRen'!R37+'5C1O_Impact'!R37+'5C2_LAVCA'!R37+'5C1H_Southwest'!R37+'5C1G_JSClark'!R37+'5C1Y_GEOPrep'!R37+'5C1AI_Harmony'!R37+'5C1AJ_Athlos'!R37+'5C1AG_Collegiate'!R37+'5C1M_GEOMidCity'!R37+'5C1AK_NxtGen'!R37+'5C1AL_RedRiver'!R37+'5C1AM_Williams'!R37+'5C1AN_StLandry'!R37</f>
        <v>3283000</v>
      </c>
      <c r="S37" s="1110">
        <f>'5C3_UnvView'!S37+'5C2_LAVCA'!S37</f>
        <v>17865</v>
      </c>
      <c r="T37" s="209">
        <f>'5C1B_DArbonne'!S37+'5C1A_Madison'!S37+'5C1C_IntlHigh'!S37+'5C3_UnvView'!T37+'5C1F_LCCharter'!S37+'5C1E_LFNO'!S37+'5C1D_NOMMA'!S37+'5C1AE_NobleMinds'!S37+'5C1J_JCFAEast'!S37+'5C1Q_Advantage'!S37+'5C1AF_JCFA-Laf'!S37+'5C1W_Willow'!S37+'5C1Z_LincolnPrep'!S37+'5C1R_Iberville'!S37+'5C1N_Delta'!S37+'5C1S_LCColPrep'!S37+'5C1T_Northeast'!S37+'5C1U_AcadianaRen'!S37+'5C1I_LAKey'!S37+'5C1V_LafRen'!S37+'5C1O_Impact'!S37+'5C2_LAVCA'!T37+'5C1H_Southwest'!S37+'5C1G_JSClark'!S37+'5C1Y_GEOPrep'!S37+'5C1AI_Harmony'!S37+'5C1AJ_Athlos'!S37+'5C1AG_Collegiate'!S37+'5C1M_GEOMidCity'!S37+'5C1AK_NxtGen'!S37+'5C1AL_RedRiver'!S37+'5C1AM_Williams'!S37+'5C1AN_StLandry'!S37</f>
        <v>0</v>
      </c>
      <c r="U37" s="209">
        <f>'5C1B_DArbonne'!T37+'5C1A_Madison'!T37+'5C1C_IntlHigh'!T37+'5C3_UnvView'!U37+'5C1F_LCCharter'!T37+'5C1E_LFNO'!T37+'5C1D_NOMMA'!T37+'5C1AE_NobleMinds'!T37+'5C1J_JCFAEast'!T37+'5C1Q_Advantage'!T37+'5C1AF_JCFA-Laf'!T37+'5C1W_Willow'!T37+'5C1Z_LincolnPrep'!T37+'5C1R_Iberville'!T37+'5C1N_Delta'!T37+'5C1S_LCColPrep'!T37+'5C1T_Northeast'!T37+'5C1U_AcadianaRen'!T37+'5C1I_LAKey'!T37+'5C1V_LafRen'!T37+'5C1O_Impact'!T37+'5C2_LAVCA'!U37+'5C1H_Southwest'!T37+'5C1G_JSClark'!T37+'5C1Y_GEOPrep'!T37+'5C1AI_Harmony'!T37+'5C1AJ_Athlos'!T37+'5C1AG_Collegiate'!T37+'5C1M_GEOMidCity'!T37+'5C1AK_NxtGen'!T37+'5C1AL_RedRiver'!T37+'5C1AM_Williams'!T37+'5C1AN_StLandry'!T37</f>
        <v>0</v>
      </c>
      <c r="V37" s="213">
        <f>'5C1B_DArbonne'!U37+'5C1A_Madison'!U37+'5C1C_IntlHigh'!U37+'5C3_UnvView'!V37+'5C1F_LCCharter'!U37+'5C1E_LFNO'!U37+'5C1D_NOMMA'!U37+'5C1AE_NobleMinds'!U37+'5C1J_JCFAEast'!U37+'5C1Q_Advantage'!U37+'5C1AF_JCFA-Laf'!U37+'5C1W_Willow'!U37+'5C1Z_LincolnPrep'!U37+'5C1R_Iberville'!U37+'5C1N_Delta'!U37+'5C1S_LCColPrep'!U37+'5C1T_Northeast'!U37+'5C1U_AcadianaRen'!U37+'5C1I_LAKey'!U37+'5C1V_LafRen'!U37+'5C1O_Impact'!U37+'5C2_LAVCA'!V37+'5C1H_Southwest'!U37+'5C1G_JSClark'!U37+'5C1Y_GEOPrep'!U37+'5C1AI_Harmony'!U37+'5C1AJ_Athlos'!U37+'5C1AG_Collegiate'!U37+'5C1M_GEOMidCity'!U37+'5C1AK_NxtGen'!U37+'5C1AL_RedRiver'!U37+'5C1AM_Williams'!U37+'5C1AN_StLandry'!U37</f>
        <v>0</v>
      </c>
      <c r="W37" s="212">
        <f>'5C1B_DArbonne'!V37+'5C1A_Madison'!V37+'5C1C_IntlHigh'!V37+'5C3_UnvView'!W37+'5C1F_LCCharter'!V37+'5C1E_LFNO'!V37+'5C1D_NOMMA'!V37+'5C1AE_NobleMinds'!V37+'5C1J_JCFAEast'!V37+'5C1Q_Advantage'!V37+'5C1AF_JCFA-Laf'!V37+'5C1W_Willow'!V37+'5C1Z_LincolnPrep'!V37+'5C1R_Iberville'!V37+'5C1N_Delta'!V37+'5C1S_LCColPrep'!V37+'5C1T_Northeast'!V37+'5C1U_AcadianaRen'!V37+'5C1I_LAKey'!V37+'5C1V_LafRen'!V37+'5C1O_Impact'!V37+'5C2_LAVCA'!W37+'5C1H_Southwest'!V37+'5C1G_JSClark'!V37+'5C1Y_GEOPrep'!V37+'5C1AI_Harmony'!V37+'5C1AJ_Athlos'!V37+'5C1AG_Collegiate'!V37+'5C1M_GEOMidCity'!V37+'5C1AK_NxtGen'!V37+'5C1AL_RedRiver'!V37+'5C1AM_Williams'!V37+'5C1AN_StLandry'!V37</f>
        <v>160781</v>
      </c>
      <c r="X37" s="210">
        <f>'5C1B_DArbonne'!W37+'5C1A_Madison'!W37+'5C1C_IntlHigh'!W37+'5C3_UnvView'!X37+'5C1F_LCCharter'!W37+'5C1E_LFNO'!W37+'5C1D_NOMMA'!W37+'5C1AE_NobleMinds'!W37+'5C1J_JCFAEast'!W37+'5C1Q_Advantage'!W37+'5C1AF_JCFA-Laf'!W37+'5C1W_Willow'!W37+'5C1Z_LincolnPrep'!W37+'5C1R_Iberville'!W37+'5C1N_Delta'!W37+'5C1S_LCColPrep'!W37+'5C1T_Northeast'!W37+'5C1U_AcadianaRen'!W37+'5C1I_LAKey'!W37+'5C1V_LafRen'!W37+'5C1O_Impact'!W37+'5C2_LAVCA'!X37+'5C1H_Southwest'!W37+'5C1G_JSClark'!W37+'5C1Y_GEOPrep'!W37+'5C1AI_Harmony'!W37+'5C1AJ_Athlos'!W37+'5C1AG_Collegiate'!W37+'5C1M_GEOMidCity'!W37+'5C1AK_NxtGen'!W37+'5C1AL_RedRiver'!W37+'5C1AM_Williams'!W37+'5C1AN_StLandry'!W37</f>
        <v>-402</v>
      </c>
      <c r="Y37" s="212">
        <f>'5C1B_DArbonne'!X37+'5C1A_Madison'!X37+'5C1C_IntlHigh'!X37+'5C3_UnvView'!Y37+'5C1F_LCCharter'!X37+'5C1E_LFNO'!X37+'5C1D_NOMMA'!X37+'5C1AE_NobleMinds'!X37+'5C1J_JCFAEast'!X37+'5C1Q_Advantage'!X37+'5C1AF_JCFA-Laf'!X37+'5C1W_Willow'!X37+'5C1Z_LincolnPrep'!X37+'5C1R_Iberville'!X37+'5C1N_Delta'!X37+'5C1S_LCColPrep'!X37+'5C1T_Northeast'!X37+'5C1U_AcadianaRen'!X37+'5C1I_LAKey'!X37+'5C1V_LafRen'!X37+'5C1O_Impact'!X37+'5C2_LAVCA'!Y37+'5C1H_Southwest'!X37+'5C1G_JSClark'!X37+'5C1Y_GEOPrep'!X37+'5C1AI_Harmony'!X37+'5C1AJ_Athlos'!X37+'5C1AG_Collegiate'!X37+'5C1M_GEOMidCity'!X37+'5C1AK_NxtGen'!X37+'5C1AL_RedRiver'!X37+'5C1AM_Williams'!X37+'5C1AN_StLandry'!X37</f>
        <v>160379</v>
      </c>
      <c r="Z37" s="209">
        <f>'5C1B_DArbonne'!Y37+'5C1A_Madison'!Y37+'5C1C_IntlHigh'!Y37+'5C3_UnvView'!Z37+'5C1F_LCCharter'!Y37+'5C1E_LFNO'!Y37+'5C1D_NOMMA'!Y37+'5C1AE_NobleMinds'!Y37+'5C1J_JCFAEast'!Y37+'5C1Q_Advantage'!Y37+'5C1AF_JCFA-Laf'!Y37+'5C1W_Willow'!Y37+'5C1Z_LincolnPrep'!Y37+'5C1R_Iberville'!Y37+'5C1N_Delta'!Y37+'5C1S_LCColPrep'!Y37+'5C1T_Northeast'!Y37+'5C1U_AcadianaRen'!Y37+'5C1I_LAKey'!Y37+'5C1V_LafRen'!Y37+'5C1O_Impact'!Y37+'5C2_LAVCA'!Z37+'5C1H_Southwest'!Y37+'5C1G_JSClark'!Y37+'5C1Y_GEOPrep'!Y37+'5C1AI_Harmony'!Y37+'5C1AJ_Athlos'!Y37+'5C1AG_Collegiate'!Y37+'5C1M_GEOMidCity'!Y37+'5C1AK_NxtGen'!Y37+'5C1AL_RedRiver'!Y37+'5C1AM_Williams'!Y37+'5C1AN_StLandry'!Y37</f>
        <v>0</v>
      </c>
      <c r="AA37" s="212">
        <f>'5C1B_DArbonne'!Z37+'5C1A_Madison'!Z37+'5C1C_IntlHigh'!Z37+'5C3_UnvView'!AA37+'5C1F_LCCharter'!Z37+'5C1E_LFNO'!Z37+'5C1D_NOMMA'!Z37+'5C1AE_NobleMinds'!Z37+'5C1J_JCFAEast'!Z37+'5C1Q_Advantage'!Z37+'5C1AF_JCFA-Laf'!Z37+'5C1W_Willow'!Z37+'5C1Z_LincolnPrep'!Z37+'5C1R_Iberville'!Z37+'5C1N_Delta'!Z37+'5C1S_LCColPrep'!Z37+'5C1T_Northeast'!Z37+'5C1U_AcadianaRen'!Z37+'5C1I_LAKey'!Z37+'5C1V_LafRen'!Z37+'5C1O_Impact'!Z37+'5C2_LAVCA'!AA37+'5C1H_Southwest'!Z37+'5C1G_JSClark'!Z37+'5C1Y_GEOPrep'!Z37+'5C1AI_Harmony'!Z37+'5C1AJ_Athlos'!Z37+'5C1AG_Collegiate'!Z37+'5C1M_GEOMidCity'!Z37+'5C1AK_NxtGen'!Z37+'5C1AL_RedRiver'!Z37+'5C1AM_Williams'!Z37+'5C1AN_StLandry'!Z37</f>
        <v>160379</v>
      </c>
      <c r="AB37" s="209">
        <f>'5C1B_DArbonne'!AA37+'5C1A_Madison'!AA37+'5C1C_IntlHigh'!AA37+'5C3_UnvView'!AB37+'5C1F_LCCharter'!AA37+'5C1E_LFNO'!AA37+'5C1D_NOMMA'!AA37+'5C1AE_NobleMinds'!AA37+'5C1J_JCFAEast'!AA37+'5C1Q_Advantage'!AA37+'5C1AF_JCFA-Laf'!AA37+'5C1W_Willow'!AA37+'5C1Z_LincolnPrep'!AA37+'5C1R_Iberville'!AA37+'5C1N_Delta'!AA37+'5C1S_LCColPrep'!AA37+'5C1T_Northeast'!AA37+'5C1U_AcadianaRen'!AA37+'5C1I_LAKey'!AA37+'5C1V_LafRen'!AA37+'5C1O_Impact'!AA37+'5C2_LAVCA'!AB37+'5C1H_Southwest'!AA37+'5C1G_JSClark'!AA37+'5C1Y_GEOPrep'!AA37+'5C1AI_Harmony'!AA37+'5C1AJ_Athlos'!AA37+'5C1AG_Collegiate'!AA37+'5C1M_GEOMidCity'!AA37+'5C1AK_NxtGen'!AA37+'5C1AL_RedRiver'!AA37+'5C1AM_Williams'!AA37+'5C1AN_StLandry'!AA37</f>
        <v>0</v>
      </c>
      <c r="AC37" s="209">
        <f>'5C1B_DArbonne'!AB37+'5C1A_Madison'!AB37+'5C1C_IntlHigh'!AB37+'5C3_UnvView'!AC37+'5C1F_LCCharter'!AB37+'5C1E_LFNO'!AB37+'5C1D_NOMMA'!AB37+'5C1AE_NobleMinds'!AB37+'5C1J_JCFAEast'!AB37+'5C1Q_Advantage'!AB37+'5C1AF_JCFA-Laf'!AB37+'5C1W_Willow'!AB37+'5C1Z_LincolnPrep'!AB37+'5C1R_Iberville'!AB37+'5C1N_Delta'!AB37+'5C1S_LCColPrep'!AB37+'5C1T_Northeast'!AB37+'5C1U_AcadianaRen'!AB37+'5C1I_LAKey'!AB37+'5C1V_LafRen'!AB37+'5C1O_Impact'!AB37+'5C2_LAVCA'!AC37+'5C1H_Southwest'!AB37+'5C1G_JSClark'!AB37+'5C1Y_GEOPrep'!AB37+'5C1AI_Harmony'!AB37+'5C1AJ_Athlos'!AB37+'5C1AG_Collegiate'!AB37+'5C1M_GEOMidCity'!AB37+'5C1AK_NxtGen'!AB37+'5C1AL_RedRiver'!AB37+'5C1AM_Williams'!AB37+'5C1AN_StLandry'!AB37</f>
        <v>160379</v>
      </c>
      <c r="AD37" s="212">
        <f>'5C1B_DArbonne'!AC37+'5C1A_Madison'!AC37+'5C1C_IntlHigh'!AC37+'5C3_UnvView'!AD37+'5C1F_LCCharter'!AC37+'5C1E_LFNO'!AC37+'5C1D_NOMMA'!AC37+'5C1AE_NobleMinds'!AC37+'5C1J_JCFAEast'!AC37+'5C1Q_Advantage'!AC37+'5C1AF_JCFA-Laf'!AC37+'5C1W_Willow'!AC37+'5C1Z_LincolnPrep'!AC37+'5C1R_Iberville'!AC37+'5C1N_Delta'!AC37+'5C1S_LCColPrep'!AC37+'5C1T_Northeast'!AC37+'5C1U_AcadianaRen'!AC37+'5C1I_LAKey'!AC37+'5C1V_LafRen'!AC37+'5C1O_Impact'!AC37+'5C2_LAVCA'!AD37+'5C1H_Southwest'!AC37+'5C1G_JSClark'!AC37+'5C1Y_GEOPrep'!AC37+'5C1AI_Harmony'!AC37+'5C1AJ_Athlos'!AC37+'5C1AG_Collegiate'!AC37+'5C1M_GEOMidCity'!AC37+'5C1AK_NxtGen'!AC37+'5C1AL_RedRiver'!AC37+'5C1AM_Williams'!AC37+'5C1AN_StLandry'!AC37</f>
        <v>13365</v>
      </c>
      <c r="AE37" s="214">
        <f>'5C1B_DArbonne'!AD37+'5C1A_Madison'!AD37+'5C1C_IntlHigh'!AD37+'5C3_UnvView'!AE37+'5C1F_LCCharter'!AD37+'5C1E_LFNO'!AD37+'5C1D_NOMMA'!AD37+'5C1AE_NobleMinds'!AD37+'5C1J_JCFAEast'!AD37+'5C1Q_Advantage'!AD37+'5C1AF_JCFA-Laf'!AD37+'5C1W_Willow'!AD37+'5C1Z_LincolnPrep'!AD37+'5C1R_Iberville'!AD37+'5C1N_Delta'!AD37+'5C1S_LCColPrep'!AD37+'5C1T_Northeast'!AD37+'5C1U_AcadianaRen'!AD37+'5C1I_LAKey'!AD37+'5C1V_LafRen'!AD37+'5C1O_Impact'!AD37+'5C2_LAVCA'!AE37+'5C1H_Southwest'!AD37+'5C1G_JSClark'!AD37+'5C1Y_GEOPrep'!AD37+'5C1AI_Harmony'!AD37+'5C1AJ_Athlos'!AD37+'5C1AG_Collegiate'!AD37+'5C1M_GEOMidCity'!AD37+'5C1AK_NxtGen'!AD37+'5C1AL_RedRiver'!AD37+'5C1AM_Williams'!AD37+'5C1AN_StLandry'!AD37</f>
        <v>160379</v>
      </c>
      <c r="AF37" s="215">
        <f>'9_Per Pupil Summary'!N36</f>
        <v>7924</v>
      </c>
      <c r="AG37" s="216">
        <f>'5C1B_DArbonne'!AF37+'5C1A_Madison'!AF37+'5C1C_IntlHigh'!AF37+'5C3_UnvView'!AG37+'5C1F_LCCharter'!AF37+'5C1E_LFNO'!AF37+'5C1D_NOMMA'!AF37+'5C1AE_NobleMinds'!AF37+'5C1J_JCFAEast'!AF37+'5C1Q_Advantage'!AF37+'5C1AF_JCFA-Laf'!AF37+'5C1W_Willow'!AF37+'5C1Z_LincolnPrep'!AF37+'5C1R_Iberville'!AF37+'5C1N_Delta'!AF37+'5C1S_LCColPrep'!AF37+'5C1T_Northeast'!AF37+'5C1U_AcadianaRen'!AF37+'5C1I_LAKey'!AF37+'5C1V_LafRen'!AF37+'5C1O_Impact'!AF37+'5C2_LAVCA'!AG37+'5C1H_Southwest'!AF37+'5C1G_JSClark'!AF37+'5C1Y_GEOPrep'!AF37+'5C1AI_Harmony'!AF37+'5C1AJ_Athlos'!AF37+'5C1AG_Collegiate'!AF37+'5C1M_GEOMidCity'!AF37+'5C1AK_NxtGen'!AF37+'5C1AL_RedRiver'!AF37+'5C1AM_Williams'!AF37+'5C1AN_StLandry'!AF37</f>
        <v>235342</v>
      </c>
      <c r="AH37" s="208">
        <f>'5C1B_DArbonne'!AG37+'5C1A_Madison'!AG37+'5C1C_IntlHigh'!AG37+'5C3_UnvView'!AH37+'5C1F_LCCharter'!AG37+'5C1E_LFNO'!AG37+'5C1D_NOMMA'!AG37+'5C1AE_NobleMinds'!AG37+'5C1J_JCFAEast'!AG37+'5C1Q_Advantage'!AG37+'5C1AF_JCFA-Laf'!AG37+'5C1W_Willow'!AG37+'5C1Z_LincolnPrep'!AG37+'5C1R_Iberville'!AG37+'5C1N_Delta'!AG37+'5C1S_LCColPrep'!AG37+'5C1T_Northeast'!AG37+'5C1U_AcadianaRen'!AG37+'5C1I_LAKey'!AG37+'5C1V_LafRen'!AG37+'5C1O_Impact'!AG37+'5C2_LAVCA'!AH37+'5C1H_Southwest'!AG37+'5C1G_JSClark'!AG37+'5C1Y_GEOPrep'!AG37+'5C1AI_Harmony'!AG37+'5C1AJ_Athlos'!AG37+'5C1AG_Collegiate'!AG37+'5C1M_GEOMidCity'!AG37+'5C1AK_NxtGen'!AG37+'5C1AL_RedRiver'!AG37+'5C1AM_Williams'!AG37+'5C1AN_StLandry'!AG37</f>
        <v>0</v>
      </c>
      <c r="AI37" s="215">
        <f>'5C1B_DArbonne'!AH37+'5C1A_Madison'!AH37+'5C1C_IntlHigh'!AH37+'5C3_UnvView'!AI37+'5C1F_LCCharter'!AH37+'5C1E_LFNO'!AH37+'5C1D_NOMMA'!AH37+'5C1AE_NobleMinds'!AH37+'5C1J_JCFAEast'!AH37+'5C1Q_Advantage'!AH37+'5C1AF_JCFA-Laf'!AH37+'5C1W_Willow'!AH37+'5C1Z_LincolnPrep'!AH37+'5C1R_Iberville'!AH37+'5C1N_Delta'!AH37+'5C1S_LCColPrep'!AH37+'5C1T_Northeast'!AH37+'5C1U_AcadianaRen'!AH37+'5C1I_LAKey'!AH37+'5C1V_LafRen'!AH37+'5C1O_Impact'!AH37+'5C2_LAVCA'!AI37+'5C1H_Southwest'!AH37+'5C1G_JSClark'!AH37+'5C1Y_GEOPrep'!AH37+'5C1AI_Harmony'!AH37+'5C1AJ_Athlos'!AH37+'5C1AG_Collegiate'!AH37+'5C1M_GEOMidCity'!AH37+'5C1AK_NxtGen'!AH37+'5C1AL_RedRiver'!AH37+'5C1AM_Williams'!AH37+'5C1AN_StLandry'!AH37</f>
        <v>0</v>
      </c>
      <c r="AJ37" s="208">
        <f>'5C1B_DArbonne'!AI37+'5C1A_Madison'!AI37+'5C1C_IntlHigh'!AI37+'5C3_UnvView'!AJ37+'5C1F_LCCharter'!AI37+'5C1E_LFNO'!AI37+'5C1D_NOMMA'!AI37+'5C1AE_NobleMinds'!AI37+'5C1J_JCFAEast'!AI37+'5C1Q_Advantage'!AI37+'5C1AF_JCFA-Laf'!AI37+'5C1W_Willow'!AI37+'5C1Z_LincolnPrep'!AI37+'5C1R_Iberville'!AI37+'5C1N_Delta'!AI37+'5C1S_LCColPrep'!AI37+'5C1T_Northeast'!AI37+'5C1U_AcadianaRen'!AI37+'5C1I_LAKey'!AI37+'5C1V_LafRen'!AI37+'5C1O_Impact'!AI37+'5C2_LAVCA'!AJ37+'5C1H_Southwest'!AI37+'5C1G_JSClark'!AI37+'5C1Y_GEOPrep'!AI37+'5C1AI_Harmony'!AI37+'5C1AJ_Athlos'!AI37+'5C1AG_Collegiate'!AI37+'5C1M_GEOMidCity'!AI37+'5C1AK_NxtGen'!AI37+'5C1AL_RedRiver'!AI37+'5C1AM_Williams'!AI37+'5C1AN_StLandry'!AI37</f>
        <v>0</v>
      </c>
      <c r="AK37" s="217">
        <f>'5C1B_DArbonne'!AJ37+'5C1A_Madison'!AJ37+'5C1C_IntlHigh'!AJ37+'5C3_UnvView'!AK37+'5C1F_LCCharter'!AJ37+'5C1E_LFNO'!AJ37+'5C1D_NOMMA'!AJ37+'5C1AE_NobleMinds'!AJ37+'5C1J_JCFAEast'!AJ37+'5C1Q_Advantage'!AJ37+'5C1AF_JCFA-Laf'!AJ37+'5C1W_Willow'!AJ37+'5C1Z_LincolnPrep'!AJ37+'5C1R_Iberville'!AJ37+'5C1N_Delta'!AJ37+'5C1S_LCColPrep'!AJ37+'5C1T_Northeast'!AJ37+'5C1U_AcadianaRen'!AJ37+'5C1I_LAKey'!AJ37+'5C1V_LafRen'!AJ37+'5C1O_Impact'!AJ37+'5C2_LAVCA'!AK37+'5C1H_Southwest'!AJ37+'5C1G_JSClark'!AJ37+'5C1Y_GEOPrep'!AJ37+'5C1AI_Harmony'!AJ37+'5C1AJ_Athlos'!AJ37+'5C1AG_Collegiate'!AJ37+'5C1M_GEOMidCity'!AJ37+'5C1AK_NxtGen'!AJ37+'5C1AL_RedRiver'!AJ37+'5C1AM_Williams'!AJ37+'5C1AN_StLandry'!AJ37</f>
        <v>0</v>
      </c>
      <c r="AL37" s="218">
        <f>'5C1B_DArbonne'!AK37+'5C1A_Madison'!AK37+'5C1C_IntlHigh'!AK37+'5C3_UnvView'!AL37+'5C1F_LCCharter'!AK37+'5C1E_LFNO'!AK37+'5C1D_NOMMA'!AK37+'5C1AE_NobleMinds'!AK37+'5C1J_JCFAEast'!AK37+'5C1Q_Advantage'!AK37+'5C1AF_JCFA-Laf'!AK37+'5C1W_Willow'!AK37+'5C1Z_LincolnPrep'!AK37+'5C1R_Iberville'!AK37+'5C1N_Delta'!AK37+'5C1S_LCColPrep'!AK37+'5C1T_Northeast'!AK37+'5C1U_AcadianaRen'!AK37+'5C1I_LAKey'!AK37+'5C1V_LafRen'!AK37+'5C1O_Impact'!AK37+'5C2_LAVCA'!AL37+'5C1H_Southwest'!AK37+'5C1G_JSClark'!AK37+'5C1Y_GEOPrep'!AK37+'5C1AI_Harmony'!AK37+'5C1AJ_Athlos'!AK37+'5C1AG_Collegiate'!AK37+'5C1M_GEOMidCity'!AK37+'5C1AK_NxtGen'!AK37+'5C1AL_RedRiver'!AK37+'5C1AM_Williams'!AK37+'5C1AN_StLandry'!AK37</f>
        <v>0</v>
      </c>
      <c r="AM37" s="216">
        <f>'5C1B_DArbonne'!AL37+'5C1A_Madison'!AL37+'5C1C_IntlHigh'!AL37+'5C3_UnvView'!AM37+'5C1F_LCCharter'!AL37+'5C1E_LFNO'!AL37+'5C1D_NOMMA'!AL37+'5C1AE_NobleMinds'!AL37+'5C1J_JCFAEast'!AL37+'5C1Q_Advantage'!AL37+'5C1AF_JCFA-Laf'!AL37+'5C1W_Willow'!AL37+'5C1Z_LincolnPrep'!AL37+'5C1R_Iberville'!AL37+'5C1N_Delta'!AL37+'5C1S_LCColPrep'!AL37+'5C1T_Northeast'!AL37+'5C1U_AcadianaRen'!AL37+'5C1I_LAKey'!AL37+'5C1V_LafRen'!AL37+'5C1O_Impact'!AL37+'5C2_LAVCA'!AM37+'5C1H_Southwest'!AL37+'5C1G_JSClark'!AL37+'5C1Y_GEOPrep'!AL37+'5C1AI_Harmony'!AL37+'5C1AJ_Athlos'!AL37+'5C1AG_Collegiate'!AL37+'5C1M_GEOMidCity'!AL37+'5C1AK_NxtGen'!AL37+'5C1AL_RedRiver'!AL37+'5C1AM_Williams'!AL37+'5C1AN_StLandry'!AL37</f>
        <v>4672782</v>
      </c>
      <c r="AN37" s="219">
        <f>'5C1B_DArbonne'!AM37+'5C1A_Madison'!AM37+'5C1C_IntlHigh'!AM37+'5C3_UnvView'!AN37+'5C1F_LCCharter'!AM37+'5C1E_LFNO'!AM37+'5C1D_NOMMA'!AM37+'5C1AE_NobleMinds'!AM37+'5C1J_JCFAEast'!AM37+'5C1Q_Advantage'!AM37+'5C1AF_JCFA-Laf'!AM37+'5C1W_Willow'!AM37+'5C1Z_LincolnPrep'!AM37+'5C1R_Iberville'!AM37+'5C1N_Delta'!AM37+'5C1S_LCColPrep'!AM37+'5C1T_Northeast'!AM37+'5C1U_AcadianaRen'!AM37+'5C1I_LAKey'!AM37+'5C1V_LafRen'!AM37+'5C1O_Impact'!AM37+'5C2_LAVCA'!AN37+'5C1H_Southwest'!AM37+'5C1G_JSClark'!AM37+'5C1Y_GEOPrep'!AM37+'5C1AI_Harmony'!AM37+'5C1AJ_Athlos'!AM37+'5C1AG_Collegiate'!AM37+'5C1M_GEOMidCity'!AM37+'5C1AK_NxtGen'!AM37+'5C1AL_RedRiver'!AM37+'5C1AM_Williams'!AM37+'5C1AN_StLandry'!AM37</f>
        <v>-589</v>
      </c>
      <c r="AO37" s="216">
        <f>'5C1B_DArbonne'!AN37+'5C1A_Madison'!AN37+'5C1C_IntlHigh'!AN37+'5C3_UnvView'!AO37+'5C1F_LCCharter'!AN37+'5C1E_LFNO'!AN37+'5C1D_NOMMA'!AN37+'5C1AE_NobleMinds'!AN37+'5C1J_JCFAEast'!AN37+'5C1Q_Advantage'!AN37+'5C1AF_JCFA-Laf'!AN37+'5C1W_Willow'!AN37+'5C1Z_LincolnPrep'!AN37+'5C1R_Iberville'!AN37+'5C1N_Delta'!AN37+'5C1S_LCColPrep'!AN37+'5C1T_Northeast'!AN37+'5C1U_AcadianaRen'!AN37+'5C1I_LAKey'!AN37+'5C1V_LafRen'!AN37+'5C1O_Impact'!AN37+'5C2_LAVCA'!AO37+'5C1H_Southwest'!AN37+'5C1G_JSClark'!AN37+'5C1Y_GEOPrep'!AN37+'5C1AI_Harmony'!AN37+'5C1AJ_Athlos'!AN37+'5C1AG_Collegiate'!AN37+'5C1M_GEOMidCity'!AN37+'5C1AK_NxtGen'!AN37+'5C1AL_RedRiver'!AN37+'5C1AM_Williams'!AN37+'5C1AN_StLandry'!AN37</f>
        <v>234753</v>
      </c>
      <c r="AP37" s="217">
        <f>'5C1B_DArbonne'!AO37+'5C1A_Madison'!AO37+'5C1C_IntlHigh'!AO37+'5C3_UnvView'!AP37+'5C1F_LCCharter'!AO37+'5C1E_LFNO'!AO37+'5C1D_NOMMA'!AO37+'5C1AE_NobleMinds'!AO37+'5C1J_JCFAEast'!AO37+'5C1Q_Advantage'!AO37+'5C1AF_JCFA-Laf'!AO37+'5C1W_Willow'!AO37+'5C1Z_LincolnPrep'!AO37+'5C1R_Iberville'!AO37+'5C1N_Delta'!AO37+'5C1S_LCColPrep'!AO37+'5C1T_Northeast'!AO37+'5C1U_AcadianaRen'!AO37+'5C1I_LAKey'!AO37+'5C1V_LafRen'!AO37+'5C1O_Impact'!AO37+'5C2_LAVCA'!AP37+'5C1H_Southwest'!AO37+'5C1G_JSClark'!AO37+'5C1Y_GEOPrep'!AO37+'5C1AI_Harmony'!AO37+'5C1AJ_Athlos'!AO37+'5C1AG_Collegiate'!AO37+'5C1M_GEOMidCity'!AO37+'5C1AK_NxtGen'!AO37+'5C1AL_RedRiver'!AO37+'5C1AM_Williams'!AO37+'5C1AN_StLandry'!AO37</f>
        <v>0</v>
      </c>
      <c r="AQ37" s="216">
        <f>'5C1B_DArbonne'!AP37+'5C1A_Madison'!AP37+'5C1C_IntlHigh'!AP37+'5C3_UnvView'!AQ37+'5C1F_LCCharter'!AP37+'5C1E_LFNO'!AP37+'5C1D_NOMMA'!AP37+'5C1AE_NobleMinds'!AP37+'5C1J_JCFAEast'!AP37+'5C1Q_Advantage'!AP37+'5C1AF_JCFA-Laf'!AP37+'5C1W_Willow'!AP37+'5C1Z_LincolnPrep'!AP37+'5C1R_Iberville'!AP37+'5C1N_Delta'!AP37+'5C1S_LCColPrep'!AP37+'5C1T_Northeast'!AP37+'5C1U_AcadianaRen'!AP37+'5C1I_LAKey'!AP37+'5C1V_LafRen'!AP37+'5C1O_Impact'!AP37+'5C2_LAVCA'!AQ37+'5C1H_Southwest'!AP37+'5C1G_JSClark'!AP37+'5C1Y_GEOPrep'!AP37+'5C1AI_Harmony'!AP37+'5C1AJ_Athlos'!AP37+'5C1AG_Collegiate'!AP37+'5C1M_GEOMidCity'!AP37+'5C1AK_NxtGen'!AP37+'5C1AL_RedRiver'!AP37+'5C1AM_Williams'!AP37+'5C1AN_StLandry'!AP37</f>
        <v>234753</v>
      </c>
      <c r="AR37" s="217">
        <f>'5C1B_DArbonne'!AQ37+'5C1A_Madison'!AQ37+'5C1C_IntlHigh'!AQ37+'5C3_UnvView'!AR37+'5C1F_LCCharter'!AQ37+'5C1E_LFNO'!AQ37+'5C1D_NOMMA'!AQ37+'5C1AE_NobleMinds'!AQ37+'5C1J_JCFAEast'!AQ37+'5C1Q_Advantage'!AQ37+'5C1AF_JCFA-Laf'!AQ37+'5C1W_Willow'!AQ37+'5C1Z_LincolnPrep'!AQ37+'5C1R_Iberville'!AQ37+'5C1N_Delta'!AQ37+'5C1S_LCColPrep'!AQ37+'5C1T_Northeast'!AQ37+'5C1U_AcadianaRen'!AQ37+'5C1I_LAKey'!AQ37+'5C1V_LafRen'!AQ37+'5C1O_Impact'!AQ37+'5C2_LAVCA'!AR37+'5C1H_Southwest'!AQ37+'5C1G_JSClark'!AQ37+'5C1Y_GEOPrep'!AQ37+'5C1AI_Harmony'!AQ37+'5C1AJ_Athlos'!AQ37+'5C1AG_Collegiate'!AQ37+'5C1M_GEOMidCity'!AQ37+'5C1AK_NxtGen'!AQ37+'5C1AL_RedRiver'!AQ37+'5C1AM_Williams'!AQ37+'5C1AN_StLandry'!AQ37</f>
        <v>0</v>
      </c>
      <c r="AS37" s="217">
        <f>'5C1B_DArbonne'!AR37+'5C1A_Madison'!AR37+'5C1C_IntlHigh'!AR37+'5C3_UnvView'!AS37+'5C1F_LCCharter'!AR37+'5C1E_LFNO'!AR37+'5C1D_NOMMA'!AR37+'5C1AE_NobleMinds'!AR37+'5C1J_JCFAEast'!AR37+'5C1Q_Advantage'!AR37+'5C1AF_JCFA-Laf'!AR37+'5C1W_Willow'!AR37+'5C1Z_LincolnPrep'!AR37+'5C1R_Iberville'!AR37+'5C1N_Delta'!AR37+'5C1S_LCColPrep'!AR37+'5C1T_Northeast'!AR37+'5C1U_AcadianaRen'!AR37+'5C1I_LAKey'!AR37+'5C1V_LafRen'!AR37+'5C1O_Impact'!AR37+'5C2_LAVCA'!AS37+'5C1H_Southwest'!AR37+'5C1G_JSClark'!AR37+'5C1Y_GEOPrep'!AR37+'5C1AI_Harmony'!AR37+'5C1AJ_Athlos'!AR37+'5C1AG_Collegiate'!AR37+'5C1M_GEOMidCity'!AR37+'5C1AK_NxtGen'!AR37+'5C1AL_RedRiver'!AR37+'5C1AM_Williams'!AR37+'5C1AN_StLandry'!AR37</f>
        <v>234753</v>
      </c>
      <c r="AT37" s="216">
        <f>'5C1B_DArbonne'!AS37+'5C1A_Madison'!AS37+'5C1C_IntlHigh'!AS37+'5C3_UnvView'!AT37+'5C1F_LCCharter'!AS37+'5C1E_LFNO'!AS37+'5C1D_NOMMA'!AS37+'5C1AE_NobleMinds'!AS37+'5C1J_JCFAEast'!AS37+'5C1Q_Advantage'!AS37+'5C1AF_JCFA-Laf'!AS37+'5C1W_Willow'!AS37+'5C1Z_LincolnPrep'!AS37+'5C1R_Iberville'!AS37+'5C1N_Delta'!AS37+'5C1S_LCColPrep'!AS37+'5C1T_Northeast'!AS37+'5C1U_AcadianaRen'!AS37+'5C1I_LAKey'!AS37+'5C1V_LafRen'!AS37+'5C1O_Impact'!AS37+'5C2_LAVCA'!AT37+'5C1H_Southwest'!AS37+'5C1G_JSClark'!AS37+'5C1Y_GEOPrep'!AS37+'5C1AI_Harmony'!AS37+'5C1AJ_Athlos'!AS37+'5C1AG_Collegiate'!AS37+'5C1M_GEOMidCity'!AS37+'5C1AK_NxtGen'!AS37+'5C1AL_RedRiver'!AS37+'5C1AM_Williams'!AS37+'5C1AN_StLandry'!AS37</f>
        <v>388425</v>
      </c>
      <c r="AU37" s="804">
        <f t="shared" si="2"/>
        <v>395132</v>
      </c>
      <c r="AV37" s="805">
        <f t="shared" si="3"/>
        <v>401790</v>
      </c>
      <c r="AW37" s="210">
        <f>'5C1B_DArbonne'!AV37+'5C1A_Madison'!AV37+'5C1C_IntlHigh'!AV37+'5C3_UnvView'!AW37+'5C1F_LCCharter'!AV37+'5C1E_LFNO'!AV37+'5C1D_NOMMA'!AV37+'5C1AE_NobleMinds'!AV37+'5C1J_JCFAEast'!AV37+'5C1Q_Advantage'!AV37+'5C1AF_JCFA-Laf'!AV37+'5C1W_Willow'!AV37+'5C1Z_LincolnPrep'!AV37+'5C1R_Iberville'!AV37+'5C1N_Delta'!AV37+'5C1S_LCColPrep'!AV37+'5C1T_Northeast'!AV37+'5C1U_AcadianaRen'!AV37+'5C1I_LAKey'!AV37+'5C1V_LafRen'!AV37+'5C1O_Impact'!AV37+'5C2_LAVCA'!AW37+'5C1H_Southwest'!AV37+'5C1G_JSClark'!AV37+'5C1Y_GEOPrep'!AV37+'5C1AI_Harmony'!AV37+'5C1AJ_Athlos'!AV37+'5C1AG_Collegiate'!AV37+'5C1M_GEOMidCity'!AV37+'5C1AK_NxtGen'!AV37+'5C1AL_RedRiver'!AV37+'5C1AM_Williams'!AV37+'5C1AN_StLandry'!AV37</f>
        <v>11683</v>
      </c>
      <c r="AX37" s="210"/>
      <c r="AY37" s="210">
        <f t="shared" si="4"/>
        <v>11683</v>
      </c>
    </row>
    <row r="38" spans="1:51" ht="16.149999999999999" customHeight="1" x14ac:dyDescent="0.2">
      <c r="A38" s="424">
        <v>32</v>
      </c>
      <c r="B38" s="224" t="s">
        <v>36</v>
      </c>
      <c r="C38" s="225">
        <f>'5C1B_DArbonne'!C38+'5C1A_Madison'!C38+'5C1C_IntlHigh'!C38+'5C3_UnvView'!C38+'5C1F_LCCharter'!C38+'5C1E_LFNO'!C38+'5C1D_NOMMA'!C38+'5C1AE_NobleMinds'!C38+'5C1J_JCFAEast'!C38+'5C1Q_Advantage'!C38+'5C1AF_JCFA-Laf'!C38+'5C1W_Willow'!C38+'5C1Z_LincolnPrep'!C38+'5C1R_Iberville'!C38+'5C1N_Delta'!C38+'5C1S_LCColPrep'!C38+'5C1T_Northeast'!C38+'5C1U_AcadianaRen'!C38+'5C1I_LAKey'!C38+'5C1V_LafRen'!C38+'5C1O_Impact'!C38+'5C2_LAVCA'!C38+'5C1H_Southwest'!C38+'5C1G_JSClark'!C38+'5C1Y_GEOPrep'!C38+'5C1AI_Harmony'!C38+'5C1AJ_Athlos'!C38+'5C1AG_Collegiate'!C38+'5C1M_GEOMidCity'!C38+'5C1AK_NxtGen'!C38+'5C1AL_RedRiver'!C38+'5C1AM_Williams'!C38+'5C1AN_StLandry'!C38</f>
        <v>399</v>
      </c>
      <c r="D38" s="226">
        <f>'9_Per Pupil Summary'!H37</f>
        <v>5423.2008943456658</v>
      </c>
      <c r="E38" s="227">
        <f>'5C1B_DArbonne'!E38+'5C1A_Madison'!E38+'5C1C_IntlHigh'!E38+'5C3_UnvView'!E38+'5C1F_LCCharter'!E38+'5C1E_LFNO'!E38+'5C1D_NOMMA'!E38+'5C1AE_NobleMinds'!E38+'5C1J_JCFAEast'!E38+'5C1Q_Advantage'!E38+'5C1AF_JCFA-Laf'!E38+'5C1W_Willow'!E38+'5C1Z_LincolnPrep'!E38+'5C1R_Iberville'!E38+'5C1N_Delta'!E38+'5C1S_LCColPrep'!E38+'5C1T_Northeast'!E38+'5C1U_AcadianaRen'!E38+'5C1I_LAKey'!E38+'5C1V_LafRen'!E38+'5C1O_Impact'!E38+'5C2_LAVCA'!E38+'5C1H_Southwest'!E38+'5C1G_JSClark'!E38+'5C1Y_GEOPrep'!E38+'5C1AI_Harmony'!E38+'5C1AJ_Athlos'!E38+'5C1AG_Collegiate'!E38+'5C1M_GEOMidCity'!E38+'5C1AK_NxtGen'!E38+'5C1AL_RedRiver'!E38+'5C1AM_Williams'!E38+'5C1AN_StLandry'!E38</f>
        <v>1947471.4411595287</v>
      </c>
      <c r="F38" s="228">
        <f>'5C1B_DArbonne'!F38+'5C1A_Madison'!F38+'5C1C_IntlHigh'!F38+'5C3_UnvView'!F38+'5C1F_LCCharter'!F38+'5C1E_LFNO'!F38+'5C1D_NOMMA'!F38+'5C1AE_NobleMinds'!F38+'5C1J_JCFAEast'!F38+'5C1Q_Advantage'!F38+'5C1AF_JCFA-Laf'!F38+'5C1W_Willow'!F38+'5C1Z_LincolnPrep'!F38+'5C1R_Iberville'!F38+'5C1N_Delta'!F38+'5C1S_LCColPrep'!F38+'5C1T_Northeast'!F38+'5C1U_AcadianaRen'!F38+'5C1I_LAKey'!F38+'5C1V_LafRen'!F38+'5C1O_Impact'!F38+'5C2_LAVCA'!F38+'5C1H_Southwest'!F38+'5C1G_JSClark'!F38+'5C1Y_GEOPrep'!F38+'5C1AI_Harmony'!F38+'5C1AJ_Athlos'!F38+'5C1AG_Collegiate'!F38+'5C1M_GEOMidCity'!F38+'5C1AK_NxtGen'!F38+'5C1AL_RedRiver'!F38+'5C1AM_Williams'!F38+'5C1AN_StLandry'!F38</f>
        <v>240</v>
      </c>
      <c r="G38" s="226">
        <f>'9_Per Pupil Summary'!I37</f>
        <v>732.54595209216484</v>
      </c>
      <c r="H38" s="227">
        <f>'5C1B_DArbonne'!H38+'5C1A_Madison'!H38+'5C1C_IntlHigh'!H38+'5C3_UnvView'!H38+'5C1F_LCCharter'!H38+'5C1E_LFNO'!H38+'5C1D_NOMMA'!H38+'5C1AE_NobleMinds'!H38+'5C1J_JCFAEast'!H38+'5C1Q_Advantage'!H38+'5C1AF_JCFA-Laf'!H38+'5C1W_Willow'!H38+'5C1Z_LincolnPrep'!H38+'5C1R_Iberville'!H38+'5C1N_Delta'!H38+'5C1S_LCColPrep'!H38+'5C1T_Northeast'!H38+'5C1U_AcadianaRen'!H38+'5C1I_LAKey'!H38+'5C1V_LafRen'!H38+'5C1O_Impact'!H38+'5C2_LAVCA'!H38+'5C1H_Southwest'!H38+'5C1G_JSClark'!H38+'5C1Y_GEOPrep'!H38+'5C1AI_Harmony'!H38+'5C1AJ_Athlos'!H38+'5C1AG_Collegiate'!H38+'5C1M_GEOMidCity'!H38+'5C1AK_NxtGen'!H38+'5C1AL_RedRiver'!H38+'5C1AM_Williams'!H38+'5C1AN_StLandry'!H38</f>
        <v>158229.9256519076</v>
      </c>
      <c r="I38" s="228">
        <f>'5C1B_DArbonne'!I38+'5C1A_Madison'!I38+'5C1C_IntlHigh'!I38+'5C3_UnvView'!I38+'5C1F_LCCharter'!I38+'5C1E_LFNO'!I38+'5C1D_NOMMA'!I38+'5C1AE_NobleMinds'!I38+'5C1J_JCFAEast'!I38+'5C1Q_Advantage'!I38+'5C1AF_JCFA-Laf'!I38+'5C1W_Willow'!I38+'5C1Z_LincolnPrep'!I38+'5C1R_Iberville'!I38+'5C1N_Delta'!I38+'5C1S_LCColPrep'!I38+'5C1T_Northeast'!I38+'5C1U_AcadianaRen'!I38+'5C1I_LAKey'!I38+'5C1V_LafRen'!I38+'5C1O_Impact'!I38+'5C2_LAVCA'!I38+'5C1H_Southwest'!I38+'5C1G_JSClark'!I38+'5C1Y_GEOPrep'!I38+'5C1AI_Harmony'!I38+'5C1AJ_Athlos'!I38+'5C1AG_Collegiate'!I38+'5C1M_GEOMidCity'!I38+'5C1AK_NxtGen'!I38+'5C1AL_RedRiver'!I38+'5C1AM_Williams'!I38+'5C1AN_StLandry'!I38</f>
        <v>218</v>
      </c>
      <c r="J38" s="226">
        <f>'9_Per Pupil Summary'!J37</f>
        <v>199.78525966149945</v>
      </c>
      <c r="K38" s="227">
        <f>'5C1B_DArbonne'!K38+'5C1A_Madison'!K38+'5C1C_IntlHigh'!K38+'5C3_UnvView'!K38+'5C1F_LCCharter'!K38+'5C1E_LFNO'!K38+'5C1D_NOMMA'!K38+'5C1AE_NobleMinds'!K38+'5C1J_JCFAEast'!K38+'5C1Q_Advantage'!K38+'5C1AF_JCFA-Laf'!K38+'5C1W_Willow'!K38+'5C1Z_LincolnPrep'!K38+'5C1R_Iberville'!K38+'5C1N_Delta'!K38+'5C1S_LCColPrep'!K38+'5C1T_Northeast'!K38+'5C1U_AcadianaRen'!K38+'5C1I_LAKey'!K38+'5C1V_LafRen'!K38+'5C1O_Impact'!K38+'5C2_LAVCA'!K38+'5C1H_Southwest'!K38+'5C1G_JSClark'!K38+'5C1Y_GEOPrep'!K38+'5C1AI_Harmony'!K38+'5C1AJ_Athlos'!K38+'5C1AG_Collegiate'!K38+'5C1M_GEOMidCity'!K38+'5C1AK_NxtGen'!K38+'5C1AL_RedRiver'!K38+'5C1AM_Williams'!K38+'5C1AN_StLandry'!K38</f>
        <v>39197.8679455862</v>
      </c>
      <c r="L38" s="228">
        <f>'5C1B_DArbonne'!L38+'5C1A_Madison'!L38+'5C1C_IntlHigh'!L38+'5C3_UnvView'!L38+'5C1F_LCCharter'!L38+'5C1E_LFNO'!L38+'5C1D_NOMMA'!L38+'5C1AE_NobleMinds'!L38+'5C1J_JCFAEast'!L38+'5C1Q_Advantage'!L38+'5C1AF_JCFA-Laf'!L38+'5C1W_Willow'!L38+'5C1Z_LincolnPrep'!L38+'5C1R_Iberville'!L38+'5C1N_Delta'!L38+'5C1S_LCColPrep'!L38+'5C1T_Northeast'!L38+'5C1U_AcadianaRen'!L38+'5C1I_LAKey'!L38+'5C1V_LafRen'!L38+'5C1O_Impact'!L38+'5C2_LAVCA'!L38+'5C1H_Southwest'!L38+'5C1G_JSClark'!L38+'5C1Y_GEOPrep'!L38+'5C1AI_Harmony'!L38+'5C1AJ_Athlos'!L38+'5C1AG_Collegiate'!L38+'5C1M_GEOMidCity'!L38+'5C1AK_NxtGen'!L38+'5C1AL_RedRiver'!L38+'5C1AM_Williams'!L38+'5C1AN_StLandry'!L38</f>
        <v>40</v>
      </c>
      <c r="M38" s="226">
        <f>'9_Per Pupil Summary'!K37</f>
        <v>4994.6314915374869</v>
      </c>
      <c r="N38" s="227">
        <f>'5C1B_DArbonne'!N38+'5C1A_Madison'!N38+'5C1C_IntlHigh'!N38+'5C3_UnvView'!N38+'5C1F_LCCharter'!N38+'5C1E_LFNO'!N38+'5C1D_NOMMA'!N38+'5C1AE_NobleMinds'!N38+'5C1J_JCFAEast'!N38+'5C1Q_Advantage'!N38+'5C1AF_JCFA-Laf'!N38+'5C1W_Willow'!N38+'5C1Z_LincolnPrep'!N38+'5C1R_Iberville'!N38+'5C1N_Delta'!N38+'5C1S_LCColPrep'!N38+'5C1T_Northeast'!N38+'5C1U_AcadianaRen'!N38+'5C1I_LAKey'!N38+'5C1V_LafRen'!N38+'5C1O_Impact'!N38+'5C2_LAVCA'!N38+'5C1H_Southwest'!N38+'5C1G_JSClark'!N38+'5C1Y_GEOPrep'!N38+'5C1AI_Harmony'!N38+'5C1AJ_Athlos'!N38+'5C1AG_Collegiate'!N38+'5C1M_GEOMidCity'!N38+'5C1AK_NxtGen'!N38+'5C1AL_RedRiver'!N38+'5C1AM_Williams'!N38+'5C1AN_StLandry'!N38</f>
        <v>179806.73369534954</v>
      </c>
      <c r="O38" s="228">
        <f>'5C1B_DArbonne'!O38+'5C1A_Madison'!O38+'5C1C_IntlHigh'!O38+'5C3_UnvView'!O38+'5C1F_LCCharter'!O38+'5C1E_LFNO'!O38+'5C1D_NOMMA'!O38+'5C1AE_NobleMinds'!O38+'5C1J_JCFAEast'!O38+'5C1Q_Advantage'!O38+'5C1AF_JCFA-Laf'!O38+'5C1W_Willow'!O38+'5C1Z_LincolnPrep'!O38+'5C1R_Iberville'!O38+'5C1N_Delta'!O38+'5C1S_LCColPrep'!O38+'5C1T_Northeast'!O38+'5C1U_AcadianaRen'!O38+'5C1I_LAKey'!O38+'5C1V_LafRen'!O38+'5C1O_Impact'!O38+'5C2_LAVCA'!O38+'5C1H_Southwest'!O38+'5C1G_JSClark'!O38+'5C1Y_GEOPrep'!O38+'5C1AI_Harmony'!O38+'5C1AJ_Athlos'!O38+'5C1AG_Collegiate'!O38+'5C1M_GEOMidCity'!O38+'5C1AK_NxtGen'!O38+'5C1AL_RedRiver'!O38+'5C1AM_Williams'!O38+'5C1AN_StLandry'!O38</f>
        <v>27</v>
      </c>
      <c r="P38" s="226">
        <f>'9_Per Pupil Summary'!L37</f>
        <v>1997.8525966149946</v>
      </c>
      <c r="Q38" s="227">
        <f>'5C1B_DArbonne'!Q38+'5C1A_Madison'!Q38+'5C1C_IntlHigh'!Q38+'5C3_UnvView'!Q38+'5C1F_LCCharter'!Q38+'5C1E_LFNO'!Q38+'5C1D_NOMMA'!Q38+'5C1AE_NobleMinds'!Q38+'5C1J_JCFAEast'!Q38+'5C1Q_Advantage'!Q38+'5C1AF_JCFA-Laf'!Q38+'5C1W_Willow'!Q38+'5C1Z_LincolnPrep'!Q38+'5C1R_Iberville'!Q38+'5C1N_Delta'!Q38+'5C1S_LCColPrep'!Q38+'5C1T_Northeast'!Q38+'5C1U_AcadianaRen'!Q38+'5C1I_LAKey'!Q38+'5C1V_LafRen'!Q38+'5C1O_Impact'!Q38+'5C2_LAVCA'!Q38+'5C1H_Southwest'!Q38+'5C1G_JSClark'!Q38+'5C1Y_GEOPrep'!Q38+'5C1AI_Harmony'!Q38+'5C1AJ_Athlos'!Q38+'5C1AG_Collegiate'!Q38+'5C1M_GEOMidCity'!Q38+'5C1AK_NxtGen'!Q38+'5C1AL_RedRiver'!Q38+'5C1AM_Williams'!Q38+'5C1AN_StLandry'!Q38</f>
        <v>48547.81809774437</v>
      </c>
      <c r="R38" s="229">
        <f>'5C1B_DArbonne'!R38+'5C1A_Madison'!R38+'5C1C_IntlHigh'!R38+'5C3_UnvView'!R38+'5C1F_LCCharter'!R38+'5C1E_LFNO'!R38+'5C1D_NOMMA'!R38+'5C1AE_NobleMinds'!R38+'5C1J_JCFAEast'!R38+'5C1Q_Advantage'!R38+'5C1AF_JCFA-Laf'!R38+'5C1W_Willow'!R38+'5C1Z_LincolnPrep'!R38+'5C1R_Iberville'!R38+'5C1N_Delta'!R38+'5C1S_LCColPrep'!R38+'5C1T_Northeast'!R38+'5C1U_AcadianaRen'!R38+'5C1I_LAKey'!R38+'5C1V_LafRen'!R38+'5C1O_Impact'!R38+'5C2_LAVCA'!R38+'5C1H_Southwest'!R38+'5C1G_JSClark'!R38+'5C1Y_GEOPrep'!R38+'5C1AI_Harmony'!R38+'5C1AJ_Athlos'!R38+'5C1AG_Collegiate'!R38+'5C1M_GEOMidCity'!R38+'5C1AK_NxtGen'!R38+'5C1AL_RedRiver'!R38+'5C1AM_Williams'!R38+'5C1AN_StLandry'!R38</f>
        <v>2775382</v>
      </c>
      <c r="S38" s="889">
        <f>'5C3_UnvView'!S38+'5C2_LAVCA'!S38</f>
        <v>263695</v>
      </c>
      <c r="T38" s="226">
        <f>'5C1B_DArbonne'!S38+'5C1A_Madison'!S38+'5C1C_IntlHigh'!S38+'5C3_UnvView'!T38+'5C1F_LCCharter'!S38+'5C1E_LFNO'!S38+'5C1D_NOMMA'!S38+'5C1AE_NobleMinds'!S38+'5C1J_JCFAEast'!S38+'5C1Q_Advantage'!S38+'5C1AF_JCFA-Laf'!S38+'5C1W_Willow'!S38+'5C1Z_LincolnPrep'!S38+'5C1R_Iberville'!S38+'5C1N_Delta'!S38+'5C1S_LCColPrep'!S38+'5C1T_Northeast'!S38+'5C1U_AcadianaRen'!S38+'5C1I_LAKey'!S38+'5C1V_LafRen'!S38+'5C1O_Impact'!S38+'5C2_LAVCA'!T38+'5C1H_Southwest'!S38+'5C1G_JSClark'!S38+'5C1Y_GEOPrep'!S38+'5C1AI_Harmony'!S38+'5C1AJ_Athlos'!S38+'5C1AG_Collegiate'!S38+'5C1M_GEOMidCity'!S38+'5C1AK_NxtGen'!S38+'5C1AL_RedRiver'!S38+'5C1AM_Williams'!S38+'5C1AN_StLandry'!S38</f>
        <v>0</v>
      </c>
      <c r="U38" s="226">
        <f>'5C1B_DArbonne'!T38+'5C1A_Madison'!T38+'5C1C_IntlHigh'!T38+'5C3_UnvView'!U38+'5C1F_LCCharter'!T38+'5C1E_LFNO'!T38+'5C1D_NOMMA'!T38+'5C1AE_NobleMinds'!T38+'5C1J_JCFAEast'!T38+'5C1Q_Advantage'!T38+'5C1AF_JCFA-Laf'!T38+'5C1W_Willow'!T38+'5C1Z_LincolnPrep'!T38+'5C1R_Iberville'!T38+'5C1N_Delta'!T38+'5C1S_LCColPrep'!T38+'5C1T_Northeast'!T38+'5C1U_AcadianaRen'!T38+'5C1I_LAKey'!T38+'5C1V_LafRen'!T38+'5C1O_Impact'!T38+'5C2_LAVCA'!U38+'5C1H_Southwest'!T38+'5C1G_JSClark'!T38+'5C1Y_GEOPrep'!T38+'5C1AI_Harmony'!T38+'5C1AJ_Athlos'!T38+'5C1AG_Collegiate'!T38+'5C1M_GEOMidCity'!T38+'5C1AK_NxtGen'!T38+'5C1AL_RedRiver'!T38+'5C1AM_Williams'!T38+'5C1AN_StLandry'!T38</f>
        <v>0</v>
      </c>
      <c r="V38" s="230">
        <f>'5C1B_DArbonne'!U38+'5C1A_Madison'!U38+'5C1C_IntlHigh'!U38+'5C3_UnvView'!V38+'5C1F_LCCharter'!U38+'5C1E_LFNO'!U38+'5C1D_NOMMA'!U38+'5C1AE_NobleMinds'!U38+'5C1J_JCFAEast'!U38+'5C1Q_Advantage'!U38+'5C1AF_JCFA-Laf'!U38+'5C1W_Willow'!U38+'5C1Z_LincolnPrep'!U38+'5C1R_Iberville'!U38+'5C1N_Delta'!U38+'5C1S_LCColPrep'!U38+'5C1T_Northeast'!U38+'5C1U_AcadianaRen'!U38+'5C1I_LAKey'!U38+'5C1V_LafRen'!U38+'5C1O_Impact'!U38+'5C2_LAVCA'!V38+'5C1H_Southwest'!U38+'5C1G_JSClark'!U38+'5C1Y_GEOPrep'!U38+'5C1AI_Harmony'!U38+'5C1AJ_Athlos'!U38+'5C1AG_Collegiate'!U38+'5C1M_GEOMidCity'!U38+'5C1AK_NxtGen'!U38+'5C1AL_RedRiver'!U38+'5C1AM_Williams'!U38+'5C1AN_StLandry'!U38</f>
        <v>0</v>
      </c>
      <c r="W38" s="229">
        <f>'5C1B_DArbonne'!V38+'5C1A_Madison'!V38+'5C1C_IntlHigh'!V38+'5C3_UnvView'!W38+'5C1F_LCCharter'!V38+'5C1E_LFNO'!V38+'5C1D_NOMMA'!V38+'5C1AE_NobleMinds'!V38+'5C1J_JCFAEast'!V38+'5C1Q_Advantage'!V38+'5C1AF_JCFA-Laf'!V38+'5C1W_Willow'!V38+'5C1Z_LincolnPrep'!V38+'5C1R_Iberville'!V38+'5C1N_Delta'!V38+'5C1S_LCColPrep'!V38+'5C1T_Northeast'!V38+'5C1U_AcadianaRen'!V38+'5C1I_LAKey'!V38+'5C1V_LafRen'!V38+'5C1O_Impact'!V38+'5C2_LAVCA'!W38+'5C1H_Southwest'!V38+'5C1G_JSClark'!V38+'5C1Y_GEOPrep'!V38+'5C1AI_Harmony'!V38+'5C1AJ_Athlos'!V38+'5C1AG_Collegiate'!V38+'5C1M_GEOMidCity'!V38+'5C1AK_NxtGen'!V38+'5C1AL_RedRiver'!V38+'5C1AM_Williams'!V38+'5C1AN_StLandry'!V38</f>
        <v>2373254</v>
      </c>
      <c r="X38" s="227">
        <f>'5C1B_DArbonne'!W38+'5C1A_Madison'!W38+'5C1C_IntlHigh'!W38+'5C3_UnvView'!X38+'5C1F_LCCharter'!W38+'5C1E_LFNO'!W38+'5C1D_NOMMA'!W38+'5C1AE_NobleMinds'!W38+'5C1J_JCFAEast'!W38+'5C1Q_Advantage'!W38+'5C1AF_JCFA-Laf'!W38+'5C1W_Willow'!W38+'5C1Z_LincolnPrep'!W38+'5C1R_Iberville'!W38+'5C1N_Delta'!W38+'5C1S_LCColPrep'!W38+'5C1T_Northeast'!W38+'5C1U_AcadianaRen'!W38+'5C1I_LAKey'!W38+'5C1V_LafRen'!W38+'5C1O_Impact'!W38+'5C2_LAVCA'!X38+'5C1H_Southwest'!W38+'5C1G_JSClark'!W38+'5C1Y_GEOPrep'!W38+'5C1AI_Harmony'!W38+'5C1AJ_Athlos'!W38+'5C1AG_Collegiate'!W38+'5C1M_GEOMidCity'!W38+'5C1AK_NxtGen'!W38+'5C1AL_RedRiver'!W38+'5C1AM_Williams'!W38+'5C1AN_StLandry'!W38</f>
        <v>-5933</v>
      </c>
      <c r="Y38" s="229">
        <f>'5C1B_DArbonne'!X38+'5C1A_Madison'!X38+'5C1C_IntlHigh'!X38+'5C3_UnvView'!Y38+'5C1F_LCCharter'!X38+'5C1E_LFNO'!X38+'5C1D_NOMMA'!X38+'5C1AE_NobleMinds'!X38+'5C1J_JCFAEast'!X38+'5C1Q_Advantage'!X38+'5C1AF_JCFA-Laf'!X38+'5C1W_Willow'!X38+'5C1Z_LincolnPrep'!X38+'5C1R_Iberville'!X38+'5C1N_Delta'!X38+'5C1S_LCColPrep'!X38+'5C1T_Northeast'!X38+'5C1U_AcadianaRen'!X38+'5C1I_LAKey'!X38+'5C1V_LafRen'!X38+'5C1O_Impact'!X38+'5C2_LAVCA'!Y38+'5C1H_Southwest'!X38+'5C1G_JSClark'!X38+'5C1Y_GEOPrep'!X38+'5C1AI_Harmony'!X38+'5C1AJ_Athlos'!X38+'5C1AG_Collegiate'!X38+'5C1M_GEOMidCity'!X38+'5C1AK_NxtGen'!X38+'5C1AL_RedRiver'!X38+'5C1AM_Williams'!X38+'5C1AN_StLandry'!X38</f>
        <v>2367321</v>
      </c>
      <c r="Z38" s="226">
        <f>'5C1B_DArbonne'!Y38+'5C1A_Madison'!Y38+'5C1C_IntlHigh'!Y38+'5C3_UnvView'!Z38+'5C1F_LCCharter'!Y38+'5C1E_LFNO'!Y38+'5C1D_NOMMA'!Y38+'5C1AE_NobleMinds'!Y38+'5C1J_JCFAEast'!Y38+'5C1Q_Advantage'!Y38+'5C1AF_JCFA-Laf'!Y38+'5C1W_Willow'!Y38+'5C1Z_LincolnPrep'!Y38+'5C1R_Iberville'!Y38+'5C1N_Delta'!Y38+'5C1S_LCColPrep'!Y38+'5C1T_Northeast'!Y38+'5C1U_AcadianaRen'!Y38+'5C1I_LAKey'!Y38+'5C1V_LafRen'!Y38+'5C1O_Impact'!Y38+'5C2_LAVCA'!Z38+'5C1H_Southwest'!Y38+'5C1G_JSClark'!Y38+'5C1Y_GEOPrep'!Y38+'5C1AI_Harmony'!Y38+'5C1AJ_Athlos'!Y38+'5C1AG_Collegiate'!Y38+'5C1M_GEOMidCity'!Y38+'5C1AK_NxtGen'!Y38+'5C1AL_RedRiver'!Y38+'5C1AM_Williams'!Y38+'5C1AN_StLandry'!Y38</f>
        <v>-5410</v>
      </c>
      <c r="AA38" s="229">
        <f>'5C1B_DArbonne'!Z38+'5C1A_Madison'!Z38+'5C1C_IntlHigh'!Z38+'5C3_UnvView'!AA38+'5C1F_LCCharter'!Z38+'5C1E_LFNO'!Z38+'5C1D_NOMMA'!Z38+'5C1AE_NobleMinds'!Z38+'5C1J_JCFAEast'!Z38+'5C1Q_Advantage'!Z38+'5C1AF_JCFA-Laf'!Z38+'5C1W_Willow'!Z38+'5C1Z_LincolnPrep'!Z38+'5C1R_Iberville'!Z38+'5C1N_Delta'!Z38+'5C1S_LCColPrep'!Z38+'5C1T_Northeast'!Z38+'5C1U_AcadianaRen'!Z38+'5C1I_LAKey'!Z38+'5C1V_LafRen'!Z38+'5C1O_Impact'!Z38+'5C2_LAVCA'!AA38+'5C1H_Southwest'!Z38+'5C1G_JSClark'!Z38+'5C1Y_GEOPrep'!Z38+'5C1AI_Harmony'!Z38+'5C1AJ_Athlos'!Z38+'5C1AG_Collegiate'!Z38+'5C1M_GEOMidCity'!Z38+'5C1AK_NxtGen'!Z38+'5C1AL_RedRiver'!Z38+'5C1AM_Williams'!Z38+'5C1AN_StLandry'!Z38</f>
        <v>2361911</v>
      </c>
      <c r="AB38" s="226">
        <f>'5C1B_DArbonne'!AA38+'5C1A_Madison'!AA38+'5C1C_IntlHigh'!AA38+'5C3_UnvView'!AB38+'5C1F_LCCharter'!AA38+'5C1E_LFNO'!AA38+'5C1D_NOMMA'!AA38+'5C1AE_NobleMinds'!AA38+'5C1J_JCFAEast'!AA38+'5C1Q_Advantage'!AA38+'5C1AF_JCFA-Laf'!AA38+'5C1W_Willow'!AA38+'5C1Z_LincolnPrep'!AA38+'5C1R_Iberville'!AA38+'5C1N_Delta'!AA38+'5C1S_LCColPrep'!AA38+'5C1T_Northeast'!AA38+'5C1U_AcadianaRen'!AA38+'5C1I_LAKey'!AA38+'5C1V_LafRen'!AA38+'5C1O_Impact'!AA38+'5C2_LAVCA'!AB38+'5C1H_Southwest'!AA38+'5C1G_JSClark'!AA38+'5C1Y_GEOPrep'!AA38+'5C1AI_Harmony'!AA38+'5C1AJ_Athlos'!AA38+'5C1AG_Collegiate'!AA38+'5C1M_GEOMidCity'!AA38+'5C1AK_NxtGen'!AA38+'5C1AL_RedRiver'!AA38+'5C1AM_Williams'!AA38+'5C1AN_StLandry'!AA38</f>
        <v>0</v>
      </c>
      <c r="AC38" s="226">
        <f>'5C1B_DArbonne'!AB38+'5C1A_Madison'!AB38+'5C1C_IntlHigh'!AB38+'5C3_UnvView'!AC38+'5C1F_LCCharter'!AB38+'5C1E_LFNO'!AB38+'5C1D_NOMMA'!AB38+'5C1AE_NobleMinds'!AB38+'5C1J_JCFAEast'!AB38+'5C1Q_Advantage'!AB38+'5C1AF_JCFA-Laf'!AB38+'5C1W_Willow'!AB38+'5C1Z_LincolnPrep'!AB38+'5C1R_Iberville'!AB38+'5C1N_Delta'!AB38+'5C1S_LCColPrep'!AB38+'5C1T_Northeast'!AB38+'5C1U_AcadianaRen'!AB38+'5C1I_LAKey'!AB38+'5C1V_LafRen'!AB38+'5C1O_Impact'!AB38+'5C2_LAVCA'!AC38+'5C1H_Southwest'!AB38+'5C1G_JSClark'!AB38+'5C1Y_GEOPrep'!AB38+'5C1AI_Harmony'!AB38+'5C1AJ_Athlos'!AB38+'5C1AG_Collegiate'!AB38+'5C1M_GEOMidCity'!AB38+'5C1AK_NxtGen'!AB38+'5C1AL_RedRiver'!AB38+'5C1AM_Williams'!AB38+'5C1AN_StLandry'!AB38</f>
        <v>2361911</v>
      </c>
      <c r="AD38" s="229">
        <f>'5C1B_DArbonne'!AC38+'5C1A_Madison'!AC38+'5C1C_IntlHigh'!AC38+'5C3_UnvView'!AD38+'5C1F_LCCharter'!AC38+'5C1E_LFNO'!AC38+'5C1D_NOMMA'!AC38+'5C1AE_NobleMinds'!AC38+'5C1J_JCFAEast'!AC38+'5C1Q_Advantage'!AC38+'5C1AF_JCFA-Laf'!AC38+'5C1W_Willow'!AC38+'5C1Z_LincolnPrep'!AC38+'5C1R_Iberville'!AC38+'5C1N_Delta'!AC38+'5C1S_LCColPrep'!AC38+'5C1T_Northeast'!AC38+'5C1U_AcadianaRen'!AC38+'5C1I_LAKey'!AC38+'5C1V_LafRen'!AC38+'5C1O_Impact'!AC38+'5C2_LAVCA'!AD38+'5C1H_Southwest'!AC38+'5C1G_JSClark'!AC38+'5C1Y_GEOPrep'!AC38+'5C1AI_Harmony'!AC38+'5C1AJ_Athlos'!AC38+'5C1AG_Collegiate'!AC38+'5C1M_GEOMidCity'!AC38+'5C1AK_NxtGen'!AC38+'5C1AL_RedRiver'!AC38+'5C1AM_Williams'!AC38+'5C1AN_StLandry'!AC38</f>
        <v>196826</v>
      </c>
      <c r="AE38" s="232">
        <f>'5C1B_DArbonne'!AD38+'5C1A_Madison'!AD38+'5C1C_IntlHigh'!AD38+'5C3_UnvView'!AE38+'5C1F_LCCharter'!AD38+'5C1E_LFNO'!AD38+'5C1D_NOMMA'!AD38+'5C1AE_NobleMinds'!AD38+'5C1J_JCFAEast'!AD38+'5C1Q_Advantage'!AD38+'5C1AF_JCFA-Laf'!AD38+'5C1W_Willow'!AD38+'5C1Z_LincolnPrep'!AD38+'5C1R_Iberville'!AD38+'5C1N_Delta'!AD38+'5C1S_LCColPrep'!AD38+'5C1T_Northeast'!AD38+'5C1U_AcadianaRen'!AD38+'5C1I_LAKey'!AD38+'5C1V_LafRen'!AD38+'5C1O_Impact'!AD38+'5C2_LAVCA'!AE38+'5C1H_Southwest'!AD38+'5C1G_JSClark'!AD38+'5C1Y_GEOPrep'!AD38+'5C1AI_Harmony'!AD38+'5C1AJ_Athlos'!AD38+'5C1AG_Collegiate'!AD38+'5C1M_GEOMidCity'!AD38+'5C1AK_NxtGen'!AD38+'5C1AL_RedRiver'!AD38+'5C1AM_Williams'!AD38+'5C1AN_StLandry'!AD38</f>
        <v>2361911</v>
      </c>
      <c r="AF38" s="233">
        <f>'9_Per Pupil Summary'!N37</f>
        <v>3631</v>
      </c>
      <c r="AG38" s="234">
        <f>'5C1B_DArbonne'!AF38+'5C1A_Madison'!AF38+'5C1C_IntlHigh'!AF38+'5C3_UnvView'!AG38+'5C1F_LCCharter'!AF38+'5C1E_LFNO'!AF38+'5C1D_NOMMA'!AF38+'5C1AE_NobleMinds'!AF38+'5C1J_JCFAEast'!AF38+'5C1Q_Advantage'!AF38+'5C1AF_JCFA-Laf'!AF38+'5C1W_Willow'!AF38+'5C1Z_LincolnPrep'!AF38+'5C1R_Iberville'!AF38+'5C1N_Delta'!AF38+'5C1S_LCColPrep'!AF38+'5C1T_Northeast'!AF38+'5C1U_AcadianaRen'!AF38+'5C1I_LAKey'!AF38+'5C1V_LafRen'!AF38+'5C1O_Impact'!AF38+'5C2_LAVCA'!AG38+'5C1H_Southwest'!AF38+'5C1G_JSClark'!AF38+'5C1Y_GEOPrep'!AF38+'5C1AI_Harmony'!AF38+'5C1AJ_Athlos'!AF38+'5C1AG_Collegiate'!AF38+'5C1M_GEOMidCity'!AF38+'5C1AK_NxtGen'!AF38+'5C1AL_RedRiver'!AF38+'5C1AM_Williams'!AF38+'5C1AN_StLandry'!AF38</f>
        <v>1303892</v>
      </c>
      <c r="AH38" s="225">
        <f>'5C1B_DArbonne'!AG38+'5C1A_Madison'!AG38+'5C1C_IntlHigh'!AG38+'5C3_UnvView'!AH38+'5C1F_LCCharter'!AG38+'5C1E_LFNO'!AG38+'5C1D_NOMMA'!AG38+'5C1AE_NobleMinds'!AG38+'5C1J_JCFAEast'!AG38+'5C1Q_Advantage'!AG38+'5C1AF_JCFA-Laf'!AG38+'5C1W_Willow'!AG38+'5C1Z_LincolnPrep'!AG38+'5C1R_Iberville'!AG38+'5C1N_Delta'!AG38+'5C1S_LCColPrep'!AG38+'5C1T_Northeast'!AG38+'5C1U_AcadianaRen'!AG38+'5C1I_LAKey'!AG38+'5C1V_LafRen'!AG38+'5C1O_Impact'!AG38+'5C2_LAVCA'!AH38+'5C1H_Southwest'!AG38+'5C1G_JSClark'!AG38+'5C1Y_GEOPrep'!AG38+'5C1AI_Harmony'!AG38+'5C1AJ_Athlos'!AG38+'5C1AG_Collegiate'!AG38+'5C1M_GEOMidCity'!AG38+'5C1AK_NxtGen'!AG38+'5C1AL_RedRiver'!AG38+'5C1AM_Williams'!AG38+'5C1AN_StLandry'!AG38</f>
        <v>0</v>
      </c>
      <c r="AI38" s="233">
        <f>'5C1B_DArbonne'!AH38+'5C1A_Madison'!AH38+'5C1C_IntlHigh'!AH38+'5C3_UnvView'!AI38+'5C1F_LCCharter'!AH38+'5C1E_LFNO'!AH38+'5C1D_NOMMA'!AH38+'5C1AE_NobleMinds'!AH38+'5C1J_JCFAEast'!AH38+'5C1Q_Advantage'!AH38+'5C1AF_JCFA-Laf'!AH38+'5C1W_Willow'!AH38+'5C1Z_LincolnPrep'!AH38+'5C1R_Iberville'!AH38+'5C1N_Delta'!AH38+'5C1S_LCColPrep'!AH38+'5C1T_Northeast'!AH38+'5C1U_AcadianaRen'!AH38+'5C1I_LAKey'!AH38+'5C1V_LafRen'!AH38+'5C1O_Impact'!AH38+'5C2_LAVCA'!AI38+'5C1H_Southwest'!AH38+'5C1G_JSClark'!AH38+'5C1Y_GEOPrep'!AH38+'5C1AI_Harmony'!AH38+'5C1AJ_Athlos'!AH38+'5C1AG_Collegiate'!AH38+'5C1M_GEOMidCity'!AH38+'5C1AK_NxtGen'!AH38+'5C1AL_RedRiver'!AH38+'5C1AM_Williams'!AH38+'5C1AN_StLandry'!AH38</f>
        <v>0</v>
      </c>
      <c r="AJ38" s="225">
        <f>'5C1B_DArbonne'!AI38+'5C1A_Madison'!AI38+'5C1C_IntlHigh'!AI38+'5C3_UnvView'!AJ38+'5C1F_LCCharter'!AI38+'5C1E_LFNO'!AI38+'5C1D_NOMMA'!AI38+'5C1AE_NobleMinds'!AI38+'5C1J_JCFAEast'!AI38+'5C1Q_Advantage'!AI38+'5C1AF_JCFA-Laf'!AI38+'5C1W_Willow'!AI38+'5C1Z_LincolnPrep'!AI38+'5C1R_Iberville'!AI38+'5C1N_Delta'!AI38+'5C1S_LCColPrep'!AI38+'5C1T_Northeast'!AI38+'5C1U_AcadianaRen'!AI38+'5C1I_LAKey'!AI38+'5C1V_LafRen'!AI38+'5C1O_Impact'!AI38+'5C2_LAVCA'!AJ38+'5C1H_Southwest'!AI38+'5C1G_JSClark'!AI38+'5C1Y_GEOPrep'!AI38+'5C1AI_Harmony'!AI38+'5C1AJ_Athlos'!AI38+'5C1AG_Collegiate'!AI38+'5C1M_GEOMidCity'!AI38+'5C1AK_NxtGen'!AI38+'5C1AL_RedRiver'!AI38+'5C1AM_Williams'!AI38+'5C1AN_StLandry'!AI38</f>
        <v>0</v>
      </c>
      <c r="AK38" s="235">
        <f>'5C1B_DArbonne'!AJ38+'5C1A_Madison'!AJ38+'5C1C_IntlHigh'!AJ38+'5C3_UnvView'!AK38+'5C1F_LCCharter'!AJ38+'5C1E_LFNO'!AJ38+'5C1D_NOMMA'!AJ38+'5C1AE_NobleMinds'!AJ38+'5C1J_JCFAEast'!AJ38+'5C1Q_Advantage'!AJ38+'5C1AF_JCFA-Laf'!AJ38+'5C1W_Willow'!AJ38+'5C1Z_LincolnPrep'!AJ38+'5C1R_Iberville'!AJ38+'5C1N_Delta'!AJ38+'5C1S_LCColPrep'!AJ38+'5C1T_Northeast'!AJ38+'5C1U_AcadianaRen'!AJ38+'5C1I_LAKey'!AJ38+'5C1V_LafRen'!AJ38+'5C1O_Impact'!AJ38+'5C2_LAVCA'!AK38+'5C1H_Southwest'!AJ38+'5C1G_JSClark'!AJ38+'5C1Y_GEOPrep'!AJ38+'5C1AI_Harmony'!AJ38+'5C1AJ_Athlos'!AJ38+'5C1AG_Collegiate'!AJ38+'5C1M_GEOMidCity'!AJ38+'5C1AK_NxtGen'!AJ38+'5C1AL_RedRiver'!AJ38+'5C1AM_Williams'!AJ38+'5C1AN_StLandry'!AJ38</f>
        <v>0</v>
      </c>
      <c r="AL38" s="236">
        <f>'5C1B_DArbonne'!AK38+'5C1A_Madison'!AK38+'5C1C_IntlHigh'!AK38+'5C3_UnvView'!AL38+'5C1F_LCCharter'!AK38+'5C1E_LFNO'!AK38+'5C1D_NOMMA'!AK38+'5C1AE_NobleMinds'!AK38+'5C1J_JCFAEast'!AK38+'5C1Q_Advantage'!AK38+'5C1AF_JCFA-Laf'!AK38+'5C1W_Willow'!AK38+'5C1Z_LincolnPrep'!AK38+'5C1R_Iberville'!AK38+'5C1N_Delta'!AK38+'5C1S_LCColPrep'!AK38+'5C1T_Northeast'!AK38+'5C1U_AcadianaRen'!AK38+'5C1I_LAKey'!AK38+'5C1V_LafRen'!AK38+'5C1O_Impact'!AK38+'5C2_LAVCA'!AL38+'5C1H_Southwest'!AK38+'5C1G_JSClark'!AK38+'5C1Y_GEOPrep'!AK38+'5C1AI_Harmony'!AK38+'5C1AJ_Athlos'!AK38+'5C1AG_Collegiate'!AK38+'5C1M_GEOMidCity'!AK38+'5C1AK_NxtGen'!AK38+'5C1AL_RedRiver'!AK38+'5C1AM_Williams'!AK38+'5C1AN_StLandry'!AK38</f>
        <v>0</v>
      </c>
      <c r="AM38" s="234">
        <f>'5C1B_DArbonne'!AL38+'5C1A_Madison'!AL38+'5C1C_IntlHigh'!AL38+'5C3_UnvView'!AM38+'5C1F_LCCharter'!AL38+'5C1E_LFNO'!AL38+'5C1D_NOMMA'!AL38+'5C1AE_NobleMinds'!AL38+'5C1J_JCFAEast'!AL38+'5C1Q_Advantage'!AL38+'5C1AF_JCFA-Laf'!AL38+'5C1W_Willow'!AL38+'5C1Z_LincolnPrep'!AL38+'5C1R_Iberville'!AL38+'5C1N_Delta'!AL38+'5C1S_LCColPrep'!AL38+'5C1T_Northeast'!AL38+'5C1U_AcadianaRen'!AL38+'5C1I_LAKey'!AL38+'5C1V_LafRen'!AL38+'5C1O_Impact'!AL38+'5C2_LAVCA'!AM38+'5C1H_Southwest'!AL38+'5C1G_JSClark'!AL38+'5C1Y_GEOPrep'!AL38+'5C1AI_Harmony'!AL38+'5C1AJ_Athlos'!AL38+'5C1AG_Collegiate'!AL38+'5C1M_GEOMidCity'!AL38+'5C1AK_NxtGen'!AL38+'5C1AL_RedRiver'!AL38+'5C1AM_Williams'!AL38+'5C1AN_StLandry'!AL38</f>
        <v>1507228</v>
      </c>
      <c r="AN38" s="237">
        <f>'5C1B_DArbonne'!AM38+'5C1A_Madison'!AM38+'5C1C_IntlHigh'!AM38+'5C3_UnvView'!AN38+'5C1F_LCCharter'!AM38+'5C1E_LFNO'!AM38+'5C1D_NOMMA'!AM38+'5C1AE_NobleMinds'!AM38+'5C1J_JCFAEast'!AM38+'5C1Q_Advantage'!AM38+'5C1AF_JCFA-Laf'!AM38+'5C1W_Willow'!AM38+'5C1Z_LincolnPrep'!AM38+'5C1R_Iberville'!AM38+'5C1N_Delta'!AM38+'5C1S_LCColPrep'!AM38+'5C1T_Northeast'!AM38+'5C1U_AcadianaRen'!AM38+'5C1I_LAKey'!AM38+'5C1V_LafRen'!AM38+'5C1O_Impact'!AM38+'5C2_LAVCA'!AN38+'5C1H_Southwest'!AM38+'5C1G_JSClark'!AM38+'5C1Y_GEOPrep'!AM38+'5C1AI_Harmony'!AM38+'5C1AJ_Athlos'!AM38+'5C1AG_Collegiate'!AM38+'5C1M_GEOMidCity'!AM38+'5C1AK_NxtGen'!AM38+'5C1AL_RedRiver'!AM38+'5C1AM_Williams'!AM38+'5C1AN_StLandry'!AM38</f>
        <v>-3260</v>
      </c>
      <c r="AO38" s="234">
        <f>'5C1B_DArbonne'!AN38+'5C1A_Madison'!AN38+'5C1C_IntlHigh'!AN38+'5C3_UnvView'!AO38+'5C1F_LCCharter'!AN38+'5C1E_LFNO'!AN38+'5C1D_NOMMA'!AN38+'5C1AE_NobleMinds'!AN38+'5C1J_JCFAEast'!AN38+'5C1Q_Advantage'!AN38+'5C1AF_JCFA-Laf'!AN38+'5C1W_Willow'!AN38+'5C1Z_LincolnPrep'!AN38+'5C1R_Iberville'!AN38+'5C1N_Delta'!AN38+'5C1S_LCColPrep'!AN38+'5C1T_Northeast'!AN38+'5C1U_AcadianaRen'!AN38+'5C1I_LAKey'!AN38+'5C1V_LafRen'!AN38+'5C1O_Impact'!AN38+'5C2_LAVCA'!AO38+'5C1H_Southwest'!AN38+'5C1G_JSClark'!AN38+'5C1Y_GEOPrep'!AN38+'5C1AI_Harmony'!AN38+'5C1AJ_Athlos'!AN38+'5C1AG_Collegiate'!AN38+'5C1M_GEOMidCity'!AN38+'5C1AK_NxtGen'!AN38+'5C1AL_RedRiver'!AN38+'5C1AM_Williams'!AN38+'5C1AN_StLandry'!AN38</f>
        <v>1300632</v>
      </c>
      <c r="AP38" s="235">
        <f>'5C1B_DArbonne'!AO38+'5C1A_Madison'!AO38+'5C1C_IntlHigh'!AO38+'5C3_UnvView'!AP38+'5C1F_LCCharter'!AO38+'5C1E_LFNO'!AO38+'5C1D_NOMMA'!AO38+'5C1AE_NobleMinds'!AO38+'5C1J_JCFAEast'!AO38+'5C1Q_Advantage'!AO38+'5C1AF_JCFA-Laf'!AO38+'5C1W_Willow'!AO38+'5C1Z_LincolnPrep'!AO38+'5C1R_Iberville'!AO38+'5C1N_Delta'!AO38+'5C1S_LCColPrep'!AO38+'5C1T_Northeast'!AO38+'5C1U_AcadianaRen'!AO38+'5C1I_LAKey'!AO38+'5C1V_LafRen'!AO38+'5C1O_Impact'!AO38+'5C2_LAVCA'!AP38+'5C1H_Southwest'!AO38+'5C1G_JSClark'!AO38+'5C1Y_GEOPrep'!AO38+'5C1AI_Harmony'!AO38+'5C1AJ_Athlos'!AO38+'5C1AG_Collegiate'!AO38+'5C1M_GEOMidCity'!AO38+'5C1AK_NxtGen'!AO38+'5C1AL_RedRiver'!AO38+'5C1AM_Williams'!AO38+'5C1AN_StLandry'!AO38</f>
        <v>-2373</v>
      </c>
      <c r="AQ38" s="234">
        <f>'5C1B_DArbonne'!AP38+'5C1A_Madison'!AP38+'5C1C_IntlHigh'!AP38+'5C3_UnvView'!AQ38+'5C1F_LCCharter'!AP38+'5C1E_LFNO'!AP38+'5C1D_NOMMA'!AP38+'5C1AE_NobleMinds'!AP38+'5C1J_JCFAEast'!AP38+'5C1Q_Advantage'!AP38+'5C1AF_JCFA-Laf'!AP38+'5C1W_Willow'!AP38+'5C1Z_LincolnPrep'!AP38+'5C1R_Iberville'!AP38+'5C1N_Delta'!AP38+'5C1S_LCColPrep'!AP38+'5C1T_Northeast'!AP38+'5C1U_AcadianaRen'!AP38+'5C1I_LAKey'!AP38+'5C1V_LafRen'!AP38+'5C1O_Impact'!AP38+'5C2_LAVCA'!AQ38+'5C1H_Southwest'!AP38+'5C1G_JSClark'!AP38+'5C1Y_GEOPrep'!AP38+'5C1AI_Harmony'!AP38+'5C1AJ_Athlos'!AP38+'5C1AG_Collegiate'!AP38+'5C1M_GEOMidCity'!AP38+'5C1AK_NxtGen'!AP38+'5C1AL_RedRiver'!AP38+'5C1AM_Williams'!AP38+'5C1AN_StLandry'!AP38</f>
        <v>1298259</v>
      </c>
      <c r="AR38" s="235">
        <f>'5C1B_DArbonne'!AQ38+'5C1A_Madison'!AQ38+'5C1C_IntlHigh'!AQ38+'5C3_UnvView'!AR38+'5C1F_LCCharter'!AQ38+'5C1E_LFNO'!AQ38+'5C1D_NOMMA'!AQ38+'5C1AE_NobleMinds'!AQ38+'5C1J_JCFAEast'!AQ38+'5C1Q_Advantage'!AQ38+'5C1AF_JCFA-Laf'!AQ38+'5C1W_Willow'!AQ38+'5C1Z_LincolnPrep'!AQ38+'5C1R_Iberville'!AQ38+'5C1N_Delta'!AQ38+'5C1S_LCColPrep'!AQ38+'5C1T_Northeast'!AQ38+'5C1U_AcadianaRen'!AQ38+'5C1I_LAKey'!AQ38+'5C1V_LafRen'!AQ38+'5C1O_Impact'!AQ38+'5C2_LAVCA'!AR38+'5C1H_Southwest'!AQ38+'5C1G_JSClark'!AQ38+'5C1Y_GEOPrep'!AQ38+'5C1AI_Harmony'!AQ38+'5C1AJ_Athlos'!AQ38+'5C1AG_Collegiate'!AQ38+'5C1M_GEOMidCity'!AQ38+'5C1AK_NxtGen'!AQ38+'5C1AL_RedRiver'!AQ38+'5C1AM_Williams'!AQ38+'5C1AN_StLandry'!AQ38</f>
        <v>0</v>
      </c>
      <c r="AS38" s="235">
        <f>'5C1B_DArbonne'!AR38+'5C1A_Madison'!AR38+'5C1C_IntlHigh'!AR38+'5C3_UnvView'!AS38+'5C1F_LCCharter'!AR38+'5C1E_LFNO'!AR38+'5C1D_NOMMA'!AR38+'5C1AE_NobleMinds'!AR38+'5C1J_JCFAEast'!AR38+'5C1Q_Advantage'!AR38+'5C1AF_JCFA-Laf'!AR38+'5C1W_Willow'!AR38+'5C1Z_LincolnPrep'!AR38+'5C1R_Iberville'!AR38+'5C1N_Delta'!AR38+'5C1S_LCColPrep'!AR38+'5C1T_Northeast'!AR38+'5C1U_AcadianaRen'!AR38+'5C1I_LAKey'!AR38+'5C1V_LafRen'!AR38+'5C1O_Impact'!AR38+'5C2_LAVCA'!AS38+'5C1H_Southwest'!AR38+'5C1G_JSClark'!AR38+'5C1Y_GEOPrep'!AR38+'5C1AI_Harmony'!AR38+'5C1AJ_Athlos'!AR38+'5C1AG_Collegiate'!AR38+'5C1M_GEOMidCity'!AR38+'5C1AK_NxtGen'!AR38+'5C1AL_RedRiver'!AR38+'5C1AM_Williams'!AR38+'5C1AN_StLandry'!AR38</f>
        <v>1298259</v>
      </c>
      <c r="AT38" s="234">
        <f>'5C1B_DArbonne'!AS38+'5C1A_Madison'!AS38+'5C1C_IntlHigh'!AS38+'5C3_UnvView'!AT38+'5C1F_LCCharter'!AS38+'5C1E_LFNO'!AS38+'5C1D_NOMMA'!AS38+'5C1AE_NobleMinds'!AS38+'5C1J_JCFAEast'!AS38+'5C1Q_Advantage'!AS38+'5C1AF_JCFA-Laf'!AS38+'5C1W_Willow'!AS38+'5C1Z_LincolnPrep'!AS38+'5C1R_Iberville'!AS38+'5C1N_Delta'!AS38+'5C1S_LCColPrep'!AS38+'5C1T_Northeast'!AS38+'5C1U_AcadianaRen'!AS38+'5C1I_LAKey'!AS38+'5C1V_LafRen'!AS38+'5C1O_Impact'!AS38+'5C2_LAVCA'!AT38+'5C1H_Southwest'!AS38+'5C1G_JSClark'!AS38+'5C1Y_GEOPrep'!AS38+'5C1AI_Harmony'!AS38+'5C1AJ_Athlos'!AS38+'5C1AG_Collegiate'!AS38+'5C1M_GEOMidCity'!AS38+'5C1AK_NxtGen'!AS38+'5C1AL_RedRiver'!AS38+'5C1AM_Williams'!AS38+'5C1AN_StLandry'!AS38</f>
        <v>125091</v>
      </c>
      <c r="AU38" s="806">
        <f t="shared" si="2"/>
        <v>3660170</v>
      </c>
      <c r="AV38" s="807">
        <f t="shared" si="3"/>
        <v>321917</v>
      </c>
      <c r="AW38" s="227">
        <f>'5C1B_DArbonne'!AV38+'5C1A_Madison'!AV38+'5C1C_IntlHigh'!AV38+'5C3_UnvView'!AW38+'5C1F_LCCharter'!AV38+'5C1E_LFNO'!AV38+'5C1D_NOMMA'!AV38+'5C1AE_NobleMinds'!AV38+'5C1J_JCFAEast'!AV38+'5C1Q_Advantage'!AV38+'5C1AF_JCFA-Laf'!AV38+'5C1W_Willow'!AV38+'5C1Z_LincolnPrep'!AV38+'5C1R_Iberville'!AV38+'5C1N_Delta'!AV38+'5C1S_LCColPrep'!AV38+'5C1T_Northeast'!AV38+'5C1U_AcadianaRen'!AV38+'5C1I_LAKey'!AV38+'5C1V_LafRen'!AV38+'5C1O_Impact'!AV38+'5C2_LAVCA'!AW38+'5C1H_Southwest'!AV38+'5C1G_JSClark'!AV38+'5C1Y_GEOPrep'!AV38+'5C1AI_Harmony'!AV38+'5C1AJ_Athlos'!AV38+'5C1AG_Collegiate'!AV38+'5C1M_GEOMidCity'!AV38+'5C1AK_NxtGen'!AV38+'5C1AL_RedRiver'!AV38+'5C1AM_Williams'!AV38+'5C1AN_StLandry'!AV38</f>
        <v>3768</v>
      </c>
      <c r="AX38" s="227"/>
      <c r="AY38" s="227">
        <f t="shared" si="4"/>
        <v>3768</v>
      </c>
    </row>
    <row r="39" spans="1:51" ht="16.149999999999999" customHeight="1" x14ac:dyDescent="0.2">
      <c r="A39" s="424">
        <v>33</v>
      </c>
      <c r="B39" s="224" t="s">
        <v>37</v>
      </c>
      <c r="C39" s="225">
        <f>'5C1B_DArbonne'!C39+'5C1A_Madison'!C39+'5C1C_IntlHigh'!C39+'5C3_UnvView'!C39+'5C1F_LCCharter'!C39+'5C1E_LFNO'!C39+'5C1D_NOMMA'!C39+'5C1AE_NobleMinds'!C39+'5C1J_JCFAEast'!C39+'5C1Q_Advantage'!C39+'5C1AF_JCFA-Laf'!C39+'5C1W_Willow'!C39+'5C1Z_LincolnPrep'!C39+'5C1R_Iberville'!C39+'5C1N_Delta'!C39+'5C1S_LCColPrep'!C39+'5C1T_Northeast'!C39+'5C1U_AcadianaRen'!C39+'5C1I_LAKey'!C39+'5C1V_LafRen'!C39+'5C1O_Impact'!C39+'5C2_LAVCA'!C39+'5C1H_Southwest'!C39+'5C1G_JSClark'!C39+'5C1Y_GEOPrep'!C39+'5C1AI_Harmony'!C39+'5C1AJ_Athlos'!C39+'5C1AG_Collegiate'!C39+'5C1M_GEOMidCity'!C39+'5C1AK_NxtGen'!C39+'5C1AL_RedRiver'!C39+'5C1AM_Williams'!C39+'5C1AN_StLandry'!C39</f>
        <v>74</v>
      </c>
      <c r="D39" s="226">
        <f>'9_Per Pupil Summary'!H38</f>
        <v>4737.2381623865176</v>
      </c>
      <c r="E39" s="227">
        <f>'5C1B_DArbonne'!E39+'5C1A_Madison'!E39+'5C1C_IntlHigh'!E39+'5C3_UnvView'!E39+'5C1F_LCCharter'!E39+'5C1E_LFNO'!E39+'5C1D_NOMMA'!E39+'5C1AE_NobleMinds'!E39+'5C1J_JCFAEast'!E39+'5C1Q_Advantage'!E39+'5C1AF_JCFA-Laf'!E39+'5C1W_Willow'!E39+'5C1Z_LincolnPrep'!E39+'5C1R_Iberville'!E39+'5C1N_Delta'!E39+'5C1S_LCColPrep'!E39+'5C1T_Northeast'!E39+'5C1U_AcadianaRen'!E39+'5C1I_LAKey'!E39+'5C1V_LafRen'!E39+'5C1O_Impact'!E39+'5C2_LAVCA'!E39+'5C1H_Southwest'!E39+'5C1G_JSClark'!E39+'5C1Y_GEOPrep'!E39+'5C1AI_Harmony'!E39+'5C1AJ_Athlos'!E39+'5C1AG_Collegiate'!E39+'5C1M_GEOMidCity'!E39+'5C1AK_NxtGen'!E39+'5C1AL_RedRiver'!E39+'5C1AM_Williams'!E39+'5C1AN_StLandry'!E39</f>
        <v>315500.06161494204</v>
      </c>
      <c r="F39" s="228">
        <f>'5C1B_DArbonne'!F39+'5C1A_Madison'!F39+'5C1C_IntlHigh'!F39+'5C3_UnvView'!F39+'5C1F_LCCharter'!F39+'5C1E_LFNO'!F39+'5C1D_NOMMA'!F39+'5C1AE_NobleMinds'!F39+'5C1J_JCFAEast'!F39+'5C1Q_Advantage'!F39+'5C1AF_JCFA-Laf'!F39+'5C1W_Willow'!F39+'5C1Z_LincolnPrep'!F39+'5C1R_Iberville'!F39+'5C1N_Delta'!F39+'5C1S_LCColPrep'!F39+'5C1T_Northeast'!F39+'5C1U_AcadianaRen'!F39+'5C1I_LAKey'!F39+'5C1V_LafRen'!F39+'5C1O_Impact'!F39+'5C2_LAVCA'!F39+'5C1H_Southwest'!F39+'5C1G_JSClark'!F39+'5C1Y_GEOPrep'!F39+'5C1AI_Harmony'!F39+'5C1AJ_Athlos'!F39+'5C1AG_Collegiate'!F39+'5C1M_GEOMidCity'!F39+'5C1AK_NxtGen'!F39+'5C1AL_RedRiver'!F39+'5C1AM_Williams'!F39+'5C1AN_StLandry'!F39</f>
        <v>67</v>
      </c>
      <c r="G39" s="226">
        <f>'9_Per Pupil Summary'!I38</f>
        <v>617.81543552927519</v>
      </c>
      <c r="H39" s="227">
        <f>'5C1B_DArbonne'!H39+'5C1A_Madison'!H39+'5C1C_IntlHigh'!H39+'5C3_UnvView'!H39+'5C1F_LCCharter'!H39+'5C1E_LFNO'!H39+'5C1D_NOMMA'!H39+'5C1AE_NobleMinds'!H39+'5C1J_JCFAEast'!H39+'5C1Q_Advantage'!H39+'5C1AF_JCFA-Laf'!H39+'5C1W_Willow'!H39+'5C1Z_LincolnPrep'!H39+'5C1R_Iberville'!H39+'5C1N_Delta'!H39+'5C1S_LCColPrep'!H39+'5C1T_Northeast'!H39+'5C1U_AcadianaRen'!H39+'5C1I_LAKey'!H39+'5C1V_LafRen'!H39+'5C1O_Impact'!H39+'5C2_LAVCA'!H39+'5C1H_Southwest'!H39+'5C1G_JSClark'!H39+'5C1Y_GEOPrep'!H39+'5C1AI_Harmony'!H39+'5C1AJ_Athlos'!H39+'5C1AG_Collegiate'!H39+'5C1M_GEOMidCity'!H39+'5C1AK_NxtGen'!H39+'5C1AL_RedRiver'!H39+'5C1AM_Williams'!H39+'5C1AN_StLandry'!H39</f>
        <v>37254.270762415297</v>
      </c>
      <c r="I39" s="228">
        <f>'5C1B_DArbonne'!I39+'5C1A_Madison'!I39+'5C1C_IntlHigh'!I39+'5C3_UnvView'!I39+'5C1F_LCCharter'!I39+'5C1E_LFNO'!I39+'5C1D_NOMMA'!I39+'5C1AE_NobleMinds'!I39+'5C1J_JCFAEast'!I39+'5C1Q_Advantage'!I39+'5C1AF_JCFA-Laf'!I39+'5C1W_Willow'!I39+'5C1Z_LincolnPrep'!I39+'5C1R_Iberville'!I39+'5C1N_Delta'!I39+'5C1S_LCColPrep'!I39+'5C1T_Northeast'!I39+'5C1U_AcadianaRen'!I39+'5C1I_LAKey'!I39+'5C1V_LafRen'!I39+'5C1O_Impact'!I39+'5C2_LAVCA'!I39+'5C1H_Southwest'!I39+'5C1G_JSClark'!I39+'5C1Y_GEOPrep'!I39+'5C1AI_Harmony'!I39+'5C1AJ_Athlos'!I39+'5C1AG_Collegiate'!I39+'5C1M_GEOMidCity'!I39+'5C1AK_NxtGen'!I39+'5C1AL_RedRiver'!I39+'5C1AM_Williams'!I39+'5C1AN_StLandry'!I39</f>
        <v>58</v>
      </c>
      <c r="J39" s="226">
        <f>'9_Per Pupil Summary'!J38</f>
        <v>168.49511878071144</v>
      </c>
      <c r="K39" s="227">
        <f>'5C1B_DArbonne'!K39+'5C1A_Madison'!K39+'5C1C_IntlHigh'!K39+'5C3_UnvView'!K39+'5C1F_LCCharter'!K39+'5C1E_LFNO'!K39+'5C1D_NOMMA'!K39+'5C1AE_NobleMinds'!K39+'5C1J_JCFAEast'!K39+'5C1Q_Advantage'!K39+'5C1AF_JCFA-Laf'!K39+'5C1W_Willow'!K39+'5C1Z_LincolnPrep'!K39+'5C1R_Iberville'!K39+'5C1N_Delta'!K39+'5C1S_LCColPrep'!K39+'5C1T_Northeast'!K39+'5C1U_AcadianaRen'!K39+'5C1I_LAKey'!K39+'5C1V_LafRen'!K39+'5C1O_Impact'!K39+'5C2_LAVCA'!K39+'5C1H_Southwest'!K39+'5C1G_JSClark'!K39+'5C1Y_GEOPrep'!K39+'5C1AI_Harmony'!K39+'5C1AJ_Athlos'!K39+'5C1AG_Collegiate'!K39+'5C1M_GEOMidCity'!K39+'5C1AK_NxtGen'!K39+'5C1AL_RedRiver'!K39+'5C1AM_Williams'!K39+'5C1AN_StLandry'!K39</f>
        <v>8795.4452003531387</v>
      </c>
      <c r="L39" s="228">
        <f>'5C1B_DArbonne'!L39+'5C1A_Madison'!L39+'5C1C_IntlHigh'!L39+'5C3_UnvView'!L39+'5C1F_LCCharter'!L39+'5C1E_LFNO'!L39+'5C1D_NOMMA'!L39+'5C1AE_NobleMinds'!L39+'5C1J_JCFAEast'!L39+'5C1Q_Advantage'!L39+'5C1AF_JCFA-Laf'!L39+'5C1W_Willow'!L39+'5C1Z_LincolnPrep'!L39+'5C1R_Iberville'!L39+'5C1N_Delta'!L39+'5C1S_LCColPrep'!L39+'5C1T_Northeast'!L39+'5C1U_AcadianaRen'!L39+'5C1I_LAKey'!L39+'5C1V_LafRen'!L39+'5C1O_Impact'!L39+'5C2_LAVCA'!L39+'5C1H_Southwest'!L39+'5C1G_JSClark'!L39+'5C1Y_GEOPrep'!L39+'5C1AI_Harmony'!L39+'5C1AJ_Athlos'!L39+'5C1AG_Collegiate'!L39+'5C1M_GEOMidCity'!L39+'5C1AK_NxtGen'!L39+'5C1AL_RedRiver'!L39+'5C1AM_Williams'!L39+'5C1AN_StLandry'!L39</f>
        <v>16</v>
      </c>
      <c r="M39" s="226">
        <f>'9_Per Pupil Summary'!K38</f>
        <v>4212.3779695177855</v>
      </c>
      <c r="N39" s="227">
        <f>'5C1B_DArbonne'!N39+'5C1A_Madison'!N39+'5C1C_IntlHigh'!N39+'5C3_UnvView'!N39+'5C1F_LCCharter'!N39+'5C1E_LFNO'!N39+'5C1D_NOMMA'!N39+'5C1AE_NobleMinds'!N39+'5C1J_JCFAEast'!N39+'5C1Q_Advantage'!N39+'5C1AF_JCFA-Laf'!N39+'5C1W_Willow'!N39+'5C1Z_LincolnPrep'!N39+'5C1R_Iberville'!N39+'5C1N_Delta'!N39+'5C1S_LCColPrep'!N39+'5C1T_Northeast'!N39+'5C1U_AcadianaRen'!N39+'5C1I_LAKey'!N39+'5C1V_LafRen'!N39+'5C1O_Impact'!N39+'5C2_LAVCA'!N39+'5C1H_Southwest'!N39+'5C1G_JSClark'!N39+'5C1Y_GEOPrep'!N39+'5C1AI_Harmony'!N39+'5C1AJ_Athlos'!N39+'5C1AG_Collegiate'!N39+'5C1M_GEOMidCity'!N39+'5C1AK_NxtGen'!N39+'5C1AL_RedRiver'!N39+'5C1AM_Williams'!N39+'5C1AN_StLandry'!N39</f>
        <v>60658.242761056114</v>
      </c>
      <c r="O39" s="228">
        <f>'5C1B_DArbonne'!O39+'5C1A_Madison'!O39+'5C1C_IntlHigh'!O39+'5C3_UnvView'!O39+'5C1F_LCCharter'!O39+'5C1E_LFNO'!O39+'5C1D_NOMMA'!O39+'5C1AE_NobleMinds'!O39+'5C1J_JCFAEast'!O39+'5C1Q_Advantage'!O39+'5C1AF_JCFA-Laf'!O39+'5C1W_Willow'!O39+'5C1Z_LincolnPrep'!O39+'5C1R_Iberville'!O39+'5C1N_Delta'!O39+'5C1S_LCColPrep'!O39+'5C1T_Northeast'!O39+'5C1U_AcadianaRen'!O39+'5C1I_LAKey'!O39+'5C1V_LafRen'!O39+'5C1O_Impact'!O39+'5C2_LAVCA'!O39+'5C1H_Southwest'!O39+'5C1G_JSClark'!O39+'5C1Y_GEOPrep'!O39+'5C1AI_Harmony'!O39+'5C1AJ_Athlos'!O39+'5C1AG_Collegiate'!O39+'5C1M_GEOMidCity'!O39+'5C1AK_NxtGen'!O39+'5C1AL_RedRiver'!O39+'5C1AM_Williams'!O39+'5C1AN_StLandry'!O39</f>
        <v>1</v>
      </c>
      <c r="P39" s="226">
        <f>'9_Per Pupil Summary'!L38</f>
        <v>1684.9511878071141</v>
      </c>
      <c r="Q39" s="227">
        <f>'5C1B_DArbonne'!Q39+'5C1A_Madison'!Q39+'5C1C_IntlHigh'!Q39+'5C3_UnvView'!Q39+'5C1F_LCCharter'!Q39+'5C1E_LFNO'!Q39+'5C1D_NOMMA'!Q39+'5C1AE_NobleMinds'!Q39+'5C1J_JCFAEast'!Q39+'5C1Q_Advantage'!Q39+'5C1AF_JCFA-Laf'!Q39+'5C1W_Willow'!Q39+'5C1Z_LincolnPrep'!Q39+'5C1R_Iberville'!Q39+'5C1N_Delta'!Q39+'5C1S_LCColPrep'!Q39+'5C1T_Northeast'!Q39+'5C1U_AcadianaRen'!Q39+'5C1I_LAKey'!Q39+'5C1V_LafRen'!Q39+'5C1O_Impact'!Q39+'5C2_LAVCA'!Q39+'5C1H_Southwest'!Q39+'5C1G_JSClark'!Q39+'5C1Y_GEOPrep'!Q39+'5C1AI_Harmony'!Q39+'5C1AJ_Athlos'!Q39+'5C1AG_Collegiate'!Q39+'5C1M_GEOMidCity'!Q39+'5C1AK_NxtGen'!Q39+'5C1AL_RedRiver'!Q39+'5C1AM_Williams'!Q39+'5C1AN_StLandry'!Q39</f>
        <v>1516.4560690264027</v>
      </c>
      <c r="R39" s="229">
        <f>'5C1B_DArbonne'!R39+'5C1A_Madison'!R39+'5C1C_IntlHigh'!R39+'5C3_UnvView'!R39+'5C1F_LCCharter'!R39+'5C1E_LFNO'!R39+'5C1D_NOMMA'!R39+'5C1AE_NobleMinds'!R39+'5C1J_JCFAEast'!R39+'5C1Q_Advantage'!R39+'5C1AF_JCFA-Laf'!R39+'5C1W_Willow'!R39+'5C1Z_LincolnPrep'!R39+'5C1R_Iberville'!R39+'5C1N_Delta'!R39+'5C1S_LCColPrep'!R39+'5C1T_Northeast'!R39+'5C1U_AcadianaRen'!R39+'5C1I_LAKey'!R39+'5C1V_LafRen'!R39+'5C1O_Impact'!R39+'5C2_LAVCA'!R39+'5C1H_Southwest'!R39+'5C1G_JSClark'!R39+'5C1Y_GEOPrep'!R39+'5C1AI_Harmony'!R39+'5C1AJ_Athlos'!R39+'5C1AG_Collegiate'!R39+'5C1M_GEOMidCity'!R39+'5C1AK_NxtGen'!R39+'5C1AL_RedRiver'!R39+'5C1AM_Williams'!R39+'5C1AN_StLandry'!R39</f>
        <v>423725</v>
      </c>
      <c r="S39" s="889">
        <f>'5C3_UnvView'!S39+'5C2_LAVCA'!S39</f>
        <v>47081</v>
      </c>
      <c r="T39" s="226">
        <f>'5C1B_DArbonne'!S39+'5C1A_Madison'!S39+'5C1C_IntlHigh'!S39+'5C3_UnvView'!T39+'5C1F_LCCharter'!S39+'5C1E_LFNO'!S39+'5C1D_NOMMA'!S39+'5C1AE_NobleMinds'!S39+'5C1J_JCFAEast'!S39+'5C1Q_Advantage'!S39+'5C1AF_JCFA-Laf'!S39+'5C1W_Willow'!S39+'5C1Z_LincolnPrep'!S39+'5C1R_Iberville'!S39+'5C1N_Delta'!S39+'5C1S_LCColPrep'!S39+'5C1T_Northeast'!S39+'5C1U_AcadianaRen'!S39+'5C1I_LAKey'!S39+'5C1V_LafRen'!S39+'5C1O_Impact'!S39+'5C2_LAVCA'!T39+'5C1H_Southwest'!S39+'5C1G_JSClark'!S39+'5C1Y_GEOPrep'!S39+'5C1AI_Harmony'!S39+'5C1AJ_Athlos'!S39+'5C1AG_Collegiate'!S39+'5C1M_GEOMidCity'!S39+'5C1AK_NxtGen'!S39+'5C1AL_RedRiver'!S39+'5C1AM_Williams'!S39+'5C1AN_StLandry'!S39</f>
        <v>0</v>
      </c>
      <c r="U39" s="226">
        <f>'5C1B_DArbonne'!T39+'5C1A_Madison'!T39+'5C1C_IntlHigh'!T39+'5C3_UnvView'!U39+'5C1F_LCCharter'!T39+'5C1E_LFNO'!T39+'5C1D_NOMMA'!T39+'5C1AE_NobleMinds'!T39+'5C1J_JCFAEast'!T39+'5C1Q_Advantage'!T39+'5C1AF_JCFA-Laf'!T39+'5C1W_Willow'!T39+'5C1Z_LincolnPrep'!T39+'5C1R_Iberville'!T39+'5C1N_Delta'!T39+'5C1S_LCColPrep'!T39+'5C1T_Northeast'!T39+'5C1U_AcadianaRen'!T39+'5C1I_LAKey'!T39+'5C1V_LafRen'!T39+'5C1O_Impact'!T39+'5C2_LAVCA'!U39+'5C1H_Southwest'!T39+'5C1G_JSClark'!T39+'5C1Y_GEOPrep'!T39+'5C1AI_Harmony'!T39+'5C1AJ_Athlos'!T39+'5C1AG_Collegiate'!T39+'5C1M_GEOMidCity'!T39+'5C1AK_NxtGen'!T39+'5C1AL_RedRiver'!T39+'5C1AM_Williams'!T39+'5C1AN_StLandry'!T39</f>
        <v>0</v>
      </c>
      <c r="V39" s="230">
        <f>'5C1B_DArbonne'!U39+'5C1A_Madison'!U39+'5C1C_IntlHigh'!U39+'5C3_UnvView'!V39+'5C1F_LCCharter'!U39+'5C1E_LFNO'!U39+'5C1D_NOMMA'!U39+'5C1AE_NobleMinds'!U39+'5C1J_JCFAEast'!U39+'5C1Q_Advantage'!U39+'5C1AF_JCFA-Laf'!U39+'5C1W_Willow'!U39+'5C1Z_LincolnPrep'!U39+'5C1R_Iberville'!U39+'5C1N_Delta'!U39+'5C1S_LCColPrep'!U39+'5C1T_Northeast'!U39+'5C1U_AcadianaRen'!U39+'5C1I_LAKey'!U39+'5C1V_LafRen'!U39+'5C1O_Impact'!U39+'5C2_LAVCA'!V39+'5C1H_Southwest'!U39+'5C1G_JSClark'!U39+'5C1Y_GEOPrep'!U39+'5C1AI_Harmony'!U39+'5C1AJ_Athlos'!U39+'5C1AG_Collegiate'!U39+'5C1M_GEOMidCity'!U39+'5C1AK_NxtGen'!U39+'5C1AL_RedRiver'!U39+'5C1AM_Williams'!U39+'5C1AN_StLandry'!U39</f>
        <v>0</v>
      </c>
      <c r="W39" s="229">
        <f>'5C1B_DArbonne'!V39+'5C1A_Madison'!V39+'5C1C_IntlHigh'!V39+'5C3_UnvView'!W39+'5C1F_LCCharter'!V39+'5C1E_LFNO'!V39+'5C1D_NOMMA'!V39+'5C1AE_NobleMinds'!V39+'5C1J_JCFAEast'!V39+'5C1Q_Advantage'!V39+'5C1AF_JCFA-Laf'!V39+'5C1W_Willow'!V39+'5C1Z_LincolnPrep'!V39+'5C1R_Iberville'!V39+'5C1N_Delta'!V39+'5C1S_LCColPrep'!V39+'5C1T_Northeast'!V39+'5C1U_AcadianaRen'!V39+'5C1I_LAKey'!V39+'5C1V_LafRen'!V39+'5C1O_Impact'!V39+'5C2_LAVCA'!W39+'5C1H_Southwest'!V39+'5C1G_JSClark'!V39+'5C1Y_GEOPrep'!V39+'5C1AI_Harmony'!V39+'5C1AJ_Athlos'!V39+'5C1AG_Collegiate'!V39+'5C1M_GEOMidCity'!V39+'5C1AK_NxtGen'!V39+'5C1AL_RedRiver'!V39+'5C1AM_Williams'!V39+'5C1AN_StLandry'!V39</f>
        <v>423725</v>
      </c>
      <c r="X39" s="227">
        <f>'5C1B_DArbonne'!W39+'5C1A_Madison'!W39+'5C1C_IntlHigh'!W39+'5C3_UnvView'!X39+'5C1F_LCCharter'!W39+'5C1E_LFNO'!W39+'5C1D_NOMMA'!W39+'5C1AE_NobleMinds'!W39+'5C1J_JCFAEast'!W39+'5C1Q_Advantage'!W39+'5C1AF_JCFA-Laf'!W39+'5C1W_Willow'!W39+'5C1Z_LincolnPrep'!W39+'5C1R_Iberville'!W39+'5C1N_Delta'!W39+'5C1S_LCColPrep'!W39+'5C1T_Northeast'!W39+'5C1U_AcadianaRen'!W39+'5C1I_LAKey'!W39+'5C1V_LafRen'!W39+'5C1O_Impact'!W39+'5C2_LAVCA'!X39+'5C1H_Southwest'!W39+'5C1G_JSClark'!W39+'5C1Y_GEOPrep'!W39+'5C1AI_Harmony'!W39+'5C1AJ_Athlos'!W39+'5C1AG_Collegiate'!W39+'5C1M_GEOMidCity'!W39+'5C1AK_NxtGen'!W39+'5C1AL_RedRiver'!W39+'5C1AM_Williams'!W39+'5C1AN_StLandry'!W39</f>
        <v>-1059</v>
      </c>
      <c r="Y39" s="229">
        <f>'5C1B_DArbonne'!X39+'5C1A_Madison'!X39+'5C1C_IntlHigh'!X39+'5C3_UnvView'!Y39+'5C1F_LCCharter'!X39+'5C1E_LFNO'!X39+'5C1D_NOMMA'!X39+'5C1AE_NobleMinds'!X39+'5C1J_JCFAEast'!X39+'5C1Q_Advantage'!X39+'5C1AF_JCFA-Laf'!X39+'5C1W_Willow'!X39+'5C1Z_LincolnPrep'!X39+'5C1R_Iberville'!X39+'5C1N_Delta'!X39+'5C1S_LCColPrep'!X39+'5C1T_Northeast'!X39+'5C1U_AcadianaRen'!X39+'5C1I_LAKey'!X39+'5C1V_LafRen'!X39+'5C1O_Impact'!X39+'5C2_LAVCA'!Y39+'5C1H_Southwest'!X39+'5C1G_JSClark'!X39+'5C1Y_GEOPrep'!X39+'5C1AI_Harmony'!X39+'5C1AJ_Athlos'!X39+'5C1AG_Collegiate'!X39+'5C1M_GEOMidCity'!X39+'5C1AK_NxtGen'!X39+'5C1AL_RedRiver'!X39+'5C1AM_Williams'!X39+'5C1AN_StLandry'!X39</f>
        <v>422666</v>
      </c>
      <c r="Z39" s="226">
        <f>'5C1B_DArbonne'!Y39+'5C1A_Madison'!Y39+'5C1C_IntlHigh'!Y39+'5C3_UnvView'!Z39+'5C1F_LCCharter'!Y39+'5C1E_LFNO'!Y39+'5C1D_NOMMA'!Y39+'5C1AE_NobleMinds'!Y39+'5C1J_JCFAEast'!Y39+'5C1Q_Advantage'!Y39+'5C1AF_JCFA-Laf'!Y39+'5C1W_Willow'!Y39+'5C1Z_LincolnPrep'!Y39+'5C1R_Iberville'!Y39+'5C1N_Delta'!Y39+'5C1S_LCColPrep'!Y39+'5C1T_Northeast'!Y39+'5C1U_AcadianaRen'!Y39+'5C1I_LAKey'!Y39+'5C1V_LafRen'!Y39+'5C1O_Impact'!Y39+'5C2_LAVCA'!Z39+'5C1H_Southwest'!Y39+'5C1G_JSClark'!Y39+'5C1Y_GEOPrep'!Y39+'5C1AI_Harmony'!Y39+'5C1AJ_Athlos'!Y39+'5C1AG_Collegiate'!Y39+'5C1M_GEOMidCity'!Y39+'5C1AK_NxtGen'!Y39+'5C1AL_RedRiver'!Y39+'5C1AM_Williams'!Y39+'5C1AN_StLandry'!Y39</f>
        <v>0</v>
      </c>
      <c r="AA39" s="229">
        <f>'5C1B_DArbonne'!Z39+'5C1A_Madison'!Z39+'5C1C_IntlHigh'!Z39+'5C3_UnvView'!AA39+'5C1F_LCCharter'!Z39+'5C1E_LFNO'!Z39+'5C1D_NOMMA'!Z39+'5C1AE_NobleMinds'!Z39+'5C1J_JCFAEast'!Z39+'5C1Q_Advantage'!Z39+'5C1AF_JCFA-Laf'!Z39+'5C1W_Willow'!Z39+'5C1Z_LincolnPrep'!Z39+'5C1R_Iberville'!Z39+'5C1N_Delta'!Z39+'5C1S_LCColPrep'!Z39+'5C1T_Northeast'!Z39+'5C1U_AcadianaRen'!Z39+'5C1I_LAKey'!Z39+'5C1V_LafRen'!Z39+'5C1O_Impact'!Z39+'5C2_LAVCA'!AA39+'5C1H_Southwest'!Z39+'5C1G_JSClark'!Z39+'5C1Y_GEOPrep'!Z39+'5C1AI_Harmony'!Z39+'5C1AJ_Athlos'!Z39+'5C1AG_Collegiate'!Z39+'5C1M_GEOMidCity'!Z39+'5C1AK_NxtGen'!Z39+'5C1AL_RedRiver'!Z39+'5C1AM_Williams'!Z39+'5C1AN_StLandry'!Z39</f>
        <v>422666</v>
      </c>
      <c r="AB39" s="226">
        <f>'5C1B_DArbonne'!AA39+'5C1A_Madison'!AA39+'5C1C_IntlHigh'!AA39+'5C3_UnvView'!AB39+'5C1F_LCCharter'!AA39+'5C1E_LFNO'!AA39+'5C1D_NOMMA'!AA39+'5C1AE_NobleMinds'!AA39+'5C1J_JCFAEast'!AA39+'5C1Q_Advantage'!AA39+'5C1AF_JCFA-Laf'!AA39+'5C1W_Willow'!AA39+'5C1Z_LincolnPrep'!AA39+'5C1R_Iberville'!AA39+'5C1N_Delta'!AA39+'5C1S_LCColPrep'!AA39+'5C1T_Northeast'!AA39+'5C1U_AcadianaRen'!AA39+'5C1I_LAKey'!AA39+'5C1V_LafRen'!AA39+'5C1O_Impact'!AA39+'5C2_LAVCA'!AB39+'5C1H_Southwest'!AA39+'5C1G_JSClark'!AA39+'5C1Y_GEOPrep'!AA39+'5C1AI_Harmony'!AA39+'5C1AJ_Athlos'!AA39+'5C1AG_Collegiate'!AA39+'5C1M_GEOMidCity'!AA39+'5C1AK_NxtGen'!AA39+'5C1AL_RedRiver'!AA39+'5C1AM_Williams'!AA39+'5C1AN_StLandry'!AA39</f>
        <v>0</v>
      </c>
      <c r="AC39" s="226">
        <f>'5C1B_DArbonne'!AB39+'5C1A_Madison'!AB39+'5C1C_IntlHigh'!AB39+'5C3_UnvView'!AC39+'5C1F_LCCharter'!AB39+'5C1E_LFNO'!AB39+'5C1D_NOMMA'!AB39+'5C1AE_NobleMinds'!AB39+'5C1J_JCFAEast'!AB39+'5C1Q_Advantage'!AB39+'5C1AF_JCFA-Laf'!AB39+'5C1W_Willow'!AB39+'5C1Z_LincolnPrep'!AB39+'5C1R_Iberville'!AB39+'5C1N_Delta'!AB39+'5C1S_LCColPrep'!AB39+'5C1T_Northeast'!AB39+'5C1U_AcadianaRen'!AB39+'5C1I_LAKey'!AB39+'5C1V_LafRen'!AB39+'5C1O_Impact'!AB39+'5C2_LAVCA'!AC39+'5C1H_Southwest'!AB39+'5C1G_JSClark'!AB39+'5C1Y_GEOPrep'!AB39+'5C1AI_Harmony'!AB39+'5C1AJ_Athlos'!AB39+'5C1AG_Collegiate'!AB39+'5C1M_GEOMidCity'!AB39+'5C1AK_NxtGen'!AB39+'5C1AL_RedRiver'!AB39+'5C1AM_Williams'!AB39+'5C1AN_StLandry'!AB39</f>
        <v>422666</v>
      </c>
      <c r="AD39" s="229">
        <f>'5C1B_DArbonne'!AC39+'5C1A_Madison'!AC39+'5C1C_IntlHigh'!AC39+'5C3_UnvView'!AD39+'5C1F_LCCharter'!AC39+'5C1E_LFNO'!AC39+'5C1D_NOMMA'!AC39+'5C1AE_NobleMinds'!AC39+'5C1J_JCFAEast'!AC39+'5C1Q_Advantage'!AC39+'5C1AF_JCFA-Laf'!AC39+'5C1W_Willow'!AC39+'5C1Z_LincolnPrep'!AC39+'5C1R_Iberville'!AC39+'5C1N_Delta'!AC39+'5C1S_LCColPrep'!AC39+'5C1T_Northeast'!AC39+'5C1U_AcadianaRen'!AC39+'5C1I_LAKey'!AC39+'5C1V_LafRen'!AC39+'5C1O_Impact'!AC39+'5C2_LAVCA'!AD39+'5C1H_Southwest'!AC39+'5C1G_JSClark'!AC39+'5C1Y_GEOPrep'!AC39+'5C1AI_Harmony'!AC39+'5C1AJ_Athlos'!AC39+'5C1AG_Collegiate'!AC39+'5C1M_GEOMidCity'!AC39+'5C1AK_NxtGen'!AC39+'5C1AL_RedRiver'!AC39+'5C1AM_Williams'!AC39+'5C1AN_StLandry'!AC39</f>
        <v>35222</v>
      </c>
      <c r="AE39" s="232">
        <f>'5C1B_DArbonne'!AD39+'5C1A_Madison'!AD39+'5C1C_IntlHigh'!AD39+'5C3_UnvView'!AE39+'5C1F_LCCharter'!AD39+'5C1E_LFNO'!AD39+'5C1D_NOMMA'!AD39+'5C1AE_NobleMinds'!AD39+'5C1J_JCFAEast'!AD39+'5C1Q_Advantage'!AD39+'5C1AF_JCFA-Laf'!AD39+'5C1W_Willow'!AD39+'5C1Z_LincolnPrep'!AD39+'5C1R_Iberville'!AD39+'5C1N_Delta'!AD39+'5C1S_LCColPrep'!AD39+'5C1T_Northeast'!AD39+'5C1U_AcadianaRen'!AD39+'5C1I_LAKey'!AD39+'5C1V_LafRen'!AD39+'5C1O_Impact'!AD39+'5C2_LAVCA'!AE39+'5C1H_Southwest'!AD39+'5C1G_JSClark'!AD39+'5C1Y_GEOPrep'!AD39+'5C1AI_Harmony'!AD39+'5C1AJ_Athlos'!AD39+'5C1AG_Collegiate'!AD39+'5C1M_GEOMidCity'!AD39+'5C1AK_NxtGen'!AD39+'5C1AL_RedRiver'!AD39+'5C1AM_Williams'!AD39+'5C1AN_StLandry'!AD39</f>
        <v>422666</v>
      </c>
      <c r="AF39" s="233">
        <f>'9_Per Pupil Summary'!N38</f>
        <v>5128</v>
      </c>
      <c r="AG39" s="234">
        <f>'5C1B_DArbonne'!AF39+'5C1A_Madison'!AF39+'5C1C_IntlHigh'!AF39+'5C3_UnvView'!AG39+'5C1F_LCCharter'!AF39+'5C1E_LFNO'!AF39+'5C1D_NOMMA'!AF39+'5C1AE_NobleMinds'!AF39+'5C1J_JCFAEast'!AF39+'5C1Q_Advantage'!AF39+'5C1AF_JCFA-Laf'!AF39+'5C1W_Willow'!AF39+'5C1Z_LincolnPrep'!AF39+'5C1R_Iberville'!AF39+'5C1N_Delta'!AF39+'5C1S_LCColPrep'!AF39+'5C1T_Northeast'!AF39+'5C1U_AcadianaRen'!AF39+'5C1I_LAKey'!AF39+'5C1V_LafRen'!AF39+'5C1O_Impact'!AF39+'5C2_LAVCA'!AG39+'5C1H_Southwest'!AF39+'5C1G_JSClark'!AF39+'5C1Y_GEOPrep'!AF39+'5C1AI_Harmony'!AF39+'5C1AJ_Athlos'!AF39+'5C1AG_Collegiate'!AF39+'5C1M_GEOMidCity'!AF39+'5C1AK_NxtGen'!AF39+'5C1AL_RedRiver'!AF39+'5C1AM_Williams'!AF39+'5C1AN_StLandry'!AF39</f>
        <v>341525</v>
      </c>
      <c r="AH39" s="225">
        <f>'5C1B_DArbonne'!AG39+'5C1A_Madison'!AG39+'5C1C_IntlHigh'!AG39+'5C3_UnvView'!AH39+'5C1F_LCCharter'!AG39+'5C1E_LFNO'!AG39+'5C1D_NOMMA'!AG39+'5C1AE_NobleMinds'!AG39+'5C1J_JCFAEast'!AG39+'5C1Q_Advantage'!AG39+'5C1AF_JCFA-Laf'!AG39+'5C1W_Willow'!AG39+'5C1Z_LincolnPrep'!AG39+'5C1R_Iberville'!AG39+'5C1N_Delta'!AG39+'5C1S_LCColPrep'!AG39+'5C1T_Northeast'!AG39+'5C1U_AcadianaRen'!AG39+'5C1I_LAKey'!AG39+'5C1V_LafRen'!AG39+'5C1O_Impact'!AG39+'5C2_LAVCA'!AH39+'5C1H_Southwest'!AG39+'5C1G_JSClark'!AG39+'5C1Y_GEOPrep'!AG39+'5C1AI_Harmony'!AG39+'5C1AJ_Athlos'!AG39+'5C1AG_Collegiate'!AG39+'5C1M_GEOMidCity'!AG39+'5C1AK_NxtGen'!AG39+'5C1AL_RedRiver'!AG39+'5C1AM_Williams'!AG39+'5C1AN_StLandry'!AG39</f>
        <v>0</v>
      </c>
      <c r="AI39" s="233">
        <f>'5C1B_DArbonne'!AH39+'5C1A_Madison'!AH39+'5C1C_IntlHigh'!AH39+'5C3_UnvView'!AI39+'5C1F_LCCharter'!AH39+'5C1E_LFNO'!AH39+'5C1D_NOMMA'!AH39+'5C1AE_NobleMinds'!AH39+'5C1J_JCFAEast'!AH39+'5C1Q_Advantage'!AH39+'5C1AF_JCFA-Laf'!AH39+'5C1W_Willow'!AH39+'5C1Z_LincolnPrep'!AH39+'5C1R_Iberville'!AH39+'5C1N_Delta'!AH39+'5C1S_LCColPrep'!AH39+'5C1T_Northeast'!AH39+'5C1U_AcadianaRen'!AH39+'5C1I_LAKey'!AH39+'5C1V_LafRen'!AH39+'5C1O_Impact'!AH39+'5C2_LAVCA'!AI39+'5C1H_Southwest'!AH39+'5C1G_JSClark'!AH39+'5C1Y_GEOPrep'!AH39+'5C1AI_Harmony'!AH39+'5C1AJ_Athlos'!AH39+'5C1AG_Collegiate'!AH39+'5C1M_GEOMidCity'!AH39+'5C1AK_NxtGen'!AH39+'5C1AL_RedRiver'!AH39+'5C1AM_Williams'!AH39+'5C1AN_StLandry'!AH39</f>
        <v>0</v>
      </c>
      <c r="AJ39" s="225">
        <f>'5C1B_DArbonne'!AI39+'5C1A_Madison'!AI39+'5C1C_IntlHigh'!AI39+'5C3_UnvView'!AJ39+'5C1F_LCCharter'!AI39+'5C1E_LFNO'!AI39+'5C1D_NOMMA'!AI39+'5C1AE_NobleMinds'!AI39+'5C1J_JCFAEast'!AI39+'5C1Q_Advantage'!AI39+'5C1AF_JCFA-Laf'!AI39+'5C1W_Willow'!AI39+'5C1Z_LincolnPrep'!AI39+'5C1R_Iberville'!AI39+'5C1N_Delta'!AI39+'5C1S_LCColPrep'!AI39+'5C1T_Northeast'!AI39+'5C1U_AcadianaRen'!AI39+'5C1I_LAKey'!AI39+'5C1V_LafRen'!AI39+'5C1O_Impact'!AI39+'5C2_LAVCA'!AJ39+'5C1H_Southwest'!AI39+'5C1G_JSClark'!AI39+'5C1Y_GEOPrep'!AI39+'5C1AI_Harmony'!AI39+'5C1AJ_Athlos'!AI39+'5C1AG_Collegiate'!AI39+'5C1M_GEOMidCity'!AI39+'5C1AK_NxtGen'!AI39+'5C1AL_RedRiver'!AI39+'5C1AM_Williams'!AI39+'5C1AN_StLandry'!AI39</f>
        <v>0</v>
      </c>
      <c r="AK39" s="235">
        <f>'5C1B_DArbonne'!AJ39+'5C1A_Madison'!AJ39+'5C1C_IntlHigh'!AJ39+'5C3_UnvView'!AK39+'5C1F_LCCharter'!AJ39+'5C1E_LFNO'!AJ39+'5C1D_NOMMA'!AJ39+'5C1AE_NobleMinds'!AJ39+'5C1J_JCFAEast'!AJ39+'5C1Q_Advantage'!AJ39+'5C1AF_JCFA-Laf'!AJ39+'5C1W_Willow'!AJ39+'5C1Z_LincolnPrep'!AJ39+'5C1R_Iberville'!AJ39+'5C1N_Delta'!AJ39+'5C1S_LCColPrep'!AJ39+'5C1T_Northeast'!AJ39+'5C1U_AcadianaRen'!AJ39+'5C1I_LAKey'!AJ39+'5C1V_LafRen'!AJ39+'5C1O_Impact'!AJ39+'5C2_LAVCA'!AK39+'5C1H_Southwest'!AJ39+'5C1G_JSClark'!AJ39+'5C1Y_GEOPrep'!AJ39+'5C1AI_Harmony'!AJ39+'5C1AJ_Athlos'!AJ39+'5C1AG_Collegiate'!AJ39+'5C1M_GEOMidCity'!AJ39+'5C1AK_NxtGen'!AJ39+'5C1AL_RedRiver'!AJ39+'5C1AM_Williams'!AJ39+'5C1AN_StLandry'!AJ39</f>
        <v>0</v>
      </c>
      <c r="AL39" s="236">
        <f>'5C1B_DArbonne'!AK39+'5C1A_Madison'!AK39+'5C1C_IntlHigh'!AK39+'5C3_UnvView'!AL39+'5C1F_LCCharter'!AK39+'5C1E_LFNO'!AK39+'5C1D_NOMMA'!AK39+'5C1AE_NobleMinds'!AK39+'5C1J_JCFAEast'!AK39+'5C1Q_Advantage'!AK39+'5C1AF_JCFA-Laf'!AK39+'5C1W_Willow'!AK39+'5C1Z_LincolnPrep'!AK39+'5C1R_Iberville'!AK39+'5C1N_Delta'!AK39+'5C1S_LCColPrep'!AK39+'5C1T_Northeast'!AK39+'5C1U_AcadianaRen'!AK39+'5C1I_LAKey'!AK39+'5C1V_LafRen'!AK39+'5C1O_Impact'!AK39+'5C2_LAVCA'!AL39+'5C1H_Southwest'!AK39+'5C1G_JSClark'!AK39+'5C1Y_GEOPrep'!AK39+'5C1AI_Harmony'!AK39+'5C1AJ_Athlos'!AK39+'5C1AG_Collegiate'!AK39+'5C1M_GEOMidCity'!AK39+'5C1AK_NxtGen'!AK39+'5C1AL_RedRiver'!AK39+'5C1AM_Williams'!AK39+'5C1AN_StLandry'!AK39</f>
        <v>0</v>
      </c>
      <c r="AM39" s="234">
        <f>'5C1B_DArbonne'!AL39+'5C1A_Madison'!AL39+'5C1C_IntlHigh'!AL39+'5C3_UnvView'!AM39+'5C1F_LCCharter'!AL39+'5C1E_LFNO'!AL39+'5C1D_NOMMA'!AL39+'5C1AE_NobleMinds'!AL39+'5C1J_JCFAEast'!AL39+'5C1Q_Advantage'!AL39+'5C1AF_JCFA-Laf'!AL39+'5C1W_Willow'!AL39+'5C1Z_LincolnPrep'!AL39+'5C1R_Iberville'!AL39+'5C1N_Delta'!AL39+'5C1S_LCColPrep'!AL39+'5C1T_Northeast'!AL39+'5C1U_AcadianaRen'!AL39+'5C1I_LAKey'!AL39+'5C1V_LafRen'!AL39+'5C1O_Impact'!AL39+'5C2_LAVCA'!AM39+'5C1H_Southwest'!AL39+'5C1G_JSClark'!AL39+'5C1Y_GEOPrep'!AL39+'5C1AI_Harmony'!AL39+'5C1AJ_Athlos'!AL39+'5C1AG_Collegiate'!AL39+'5C1M_GEOMidCity'!AL39+'5C1AK_NxtGen'!AL39+'5C1AL_RedRiver'!AL39+'5C1AM_Williams'!AL39+'5C1AN_StLandry'!AL39</f>
        <v>341525</v>
      </c>
      <c r="AN39" s="237">
        <f>'5C1B_DArbonne'!AM39+'5C1A_Madison'!AM39+'5C1C_IntlHigh'!AM39+'5C3_UnvView'!AN39+'5C1F_LCCharter'!AM39+'5C1E_LFNO'!AM39+'5C1D_NOMMA'!AM39+'5C1AE_NobleMinds'!AM39+'5C1J_JCFAEast'!AM39+'5C1Q_Advantage'!AM39+'5C1AF_JCFA-Laf'!AM39+'5C1W_Willow'!AM39+'5C1Z_LincolnPrep'!AM39+'5C1R_Iberville'!AM39+'5C1N_Delta'!AM39+'5C1S_LCColPrep'!AM39+'5C1T_Northeast'!AM39+'5C1U_AcadianaRen'!AM39+'5C1I_LAKey'!AM39+'5C1V_LafRen'!AM39+'5C1O_Impact'!AM39+'5C2_LAVCA'!AN39+'5C1H_Southwest'!AM39+'5C1G_JSClark'!AM39+'5C1Y_GEOPrep'!AM39+'5C1AI_Harmony'!AM39+'5C1AJ_Athlos'!AM39+'5C1AG_Collegiate'!AM39+'5C1M_GEOMidCity'!AM39+'5C1AK_NxtGen'!AM39+'5C1AL_RedRiver'!AM39+'5C1AM_Williams'!AM39+'5C1AN_StLandry'!AM39</f>
        <v>-854</v>
      </c>
      <c r="AO39" s="234">
        <f>'5C1B_DArbonne'!AN39+'5C1A_Madison'!AN39+'5C1C_IntlHigh'!AN39+'5C3_UnvView'!AO39+'5C1F_LCCharter'!AN39+'5C1E_LFNO'!AN39+'5C1D_NOMMA'!AN39+'5C1AE_NobleMinds'!AN39+'5C1J_JCFAEast'!AN39+'5C1Q_Advantage'!AN39+'5C1AF_JCFA-Laf'!AN39+'5C1W_Willow'!AN39+'5C1Z_LincolnPrep'!AN39+'5C1R_Iberville'!AN39+'5C1N_Delta'!AN39+'5C1S_LCColPrep'!AN39+'5C1T_Northeast'!AN39+'5C1U_AcadianaRen'!AN39+'5C1I_LAKey'!AN39+'5C1V_LafRen'!AN39+'5C1O_Impact'!AN39+'5C2_LAVCA'!AO39+'5C1H_Southwest'!AN39+'5C1G_JSClark'!AN39+'5C1Y_GEOPrep'!AN39+'5C1AI_Harmony'!AN39+'5C1AJ_Athlos'!AN39+'5C1AG_Collegiate'!AN39+'5C1M_GEOMidCity'!AN39+'5C1AK_NxtGen'!AN39+'5C1AL_RedRiver'!AN39+'5C1AM_Williams'!AN39+'5C1AN_StLandry'!AN39</f>
        <v>340671</v>
      </c>
      <c r="AP39" s="235">
        <f>'5C1B_DArbonne'!AO39+'5C1A_Madison'!AO39+'5C1C_IntlHigh'!AO39+'5C3_UnvView'!AP39+'5C1F_LCCharter'!AO39+'5C1E_LFNO'!AO39+'5C1D_NOMMA'!AO39+'5C1AE_NobleMinds'!AO39+'5C1J_JCFAEast'!AO39+'5C1Q_Advantage'!AO39+'5C1AF_JCFA-Laf'!AO39+'5C1W_Willow'!AO39+'5C1Z_LincolnPrep'!AO39+'5C1R_Iberville'!AO39+'5C1N_Delta'!AO39+'5C1S_LCColPrep'!AO39+'5C1T_Northeast'!AO39+'5C1U_AcadianaRen'!AO39+'5C1I_LAKey'!AO39+'5C1V_LafRen'!AO39+'5C1O_Impact'!AO39+'5C2_LAVCA'!AP39+'5C1H_Southwest'!AO39+'5C1G_JSClark'!AO39+'5C1Y_GEOPrep'!AO39+'5C1AI_Harmony'!AO39+'5C1AJ_Athlos'!AO39+'5C1AG_Collegiate'!AO39+'5C1M_GEOMidCity'!AO39+'5C1AK_NxtGen'!AO39+'5C1AL_RedRiver'!AO39+'5C1AM_Williams'!AO39+'5C1AN_StLandry'!AO39</f>
        <v>0</v>
      </c>
      <c r="AQ39" s="234">
        <f>'5C1B_DArbonne'!AP39+'5C1A_Madison'!AP39+'5C1C_IntlHigh'!AP39+'5C3_UnvView'!AQ39+'5C1F_LCCharter'!AP39+'5C1E_LFNO'!AP39+'5C1D_NOMMA'!AP39+'5C1AE_NobleMinds'!AP39+'5C1J_JCFAEast'!AP39+'5C1Q_Advantage'!AP39+'5C1AF_JCFA-Laf'!AP39+'5C1W_Willow'!AP39+'5C1Z_LincolnPrep'!AP39+'5C1R_Iberville'!AP39+'5C1N_Delta'!AP39+'5C1S_LCColPrep'!AP39+'5C1T_Northeast'!AP39+'5C1U_AcadianaRen'!AP39+'5C1I_LAKey'!AP39+'5C1V_LafRen'!AP39+'5C1O_Impact'!AP39+'5C2_LAVCA'!AQ39+'5C1H_Southwest'!AP39+'5C1G_JSClark'!AP39+'5C1Y_GEOPrep'!AP39+'5C1AI_Harmony'!AP39+'5C1AJ_Athlos'!AP39+'5C1AG_Collegiate'!AP39+'5C1M_GEOMidCity'!AP39+'5C1AK_NxtGen'!AP39+'5C1AL_RedRiver'!AP39+'5C1AM_Williams'!AP39+'5C1AN_StLandry'!AP39</f>
        <v>340671</v>
      </c>
      <c r="AR39" s="235">
        <f>'5C1B_DArbonne'!AQ39+'5C1A_Madison'!AQ39+'5C1C_IntlHigh'!AQ39+'5C3_UnvView'!AR39+'5C1F_LCCharter'!AQ39+'5C1E_LFNO'!AQ39+'5C1D_NOMMA'!AQ39+'5C1AE_NobleMinds'!AQ39+'5C1J_JCFAEast'!AQ39+'5C1Q_Advantage'!AQ39+'5C1AF_JCFA-Laf'!AQ39+'5C1W_Willow'!AQ39+'5C1Z_LincolnPrep'!AQ39+'5C1R_Iberville'!AQ39+'5C1N_Delta'!AQ39+'5C1S_LCColPrep'!AQ39+'5C1T_Northeast'!AQ39+'5C1U_AcadianaRen'!AQ39+'5C1I_LAKey'!AQ39+'5C1V_LafRen'!AQ39+'5C1O_Impact'!AQ39+'5C2_LAVCA'!AR39+'5C1H_Southwest'!AQ39+'5C1G_JSClark'!AQ39+'5C1Y_GEOPrep'!AQ39+'5C1AI_Harmony'!AQ39+'5C1AJ_Athlos'!AQ39+'5C1AG_Collegiate'!AQ39+'5C1M_GEOMidCity'!AQ39+'5C1AK_NxtGen'!AQ39+'5C1AL_RedRiver'!AQ39+'5C1AM_Williams'!AQ39+'5C1AN_StLandry'!AQ39</f>
        <v>0</v>
      </c>
      <c r="AS39" s="235">
        <f>'5C1B_DArbonne'!AR39+'5C1A_Madison'!AR39+'5C1C_IntlHigh'!AR39+'5C3_UnvView'!AS39+'5C1F_LCCharter'!AR39+'5C1E_LFNO'!AR39+'5C1D_NOMMA'!AR39+'5C1AE_NobleMinds'!AR39+'5C1J_JCFAEast'!AR39+'5C1Q_Advantage'!AR39+'5C1AF_JCFA-Laf'!AR39+'5C1W_Willow'!AR39+'5C1Z_LincolnPrep'!AR39+'5C1R_Iberville'!AR39+'5C1N_Delta'!AR39+'5C1S_LCColPrep'!AR39+'5C1T_Northeast'!AR39+'5C1U_AcadianaRen'!AR39+'5C1I_LAKey'!AR39+'5C1V_LafRen'!AR39+'5C1O_Impact'!AR39+'5C2_LAVCA'!AS39+'5C1H_Southwest'!AR39+'5C1G_JSClark'!AR39+'5C1Y_GEOPrep'!AR39+'5C1AI_Harmony'!AR39+'5C1AJ_Athlos'!AR39+'5C1AG_Collegiate'!AR39+'5C1M_GEOMidCity'!AR39+'5C1AK_NxtGen'!AR39+'5C1AL_RedRiver'!AR39+'5C1AM_Williams'!AR39+'5C1AN_StLandry'!AR39</f>
        <v>340671</v>
      </c>
      <c r="AT39" s="234">
        <f>'5C1B_DArbonne'!AS39+'5C1A_Madison'!AS39+'5C1C_IntlHigh'!AS39+'5C3_UnvView'!AT39+'5C1F_LCCharter'!AS39+'5C1E_LFNO'!AS39+'5C1D_NOMMA'!AS39+'5C1AE_NobleMinds'!AS39+'5C1J_JCFAEast'!AS39+'5C1Q_Advantage'!AS39+'5C1AF_JCFA-Laf'!AS39+'5C1W_Willow'!AS39+'5C1Z_LincolnPrep'!AS39+'5C1R_Iberville'!AS39+'5C1N_Delta'!AS39+'5C1S_LCColPrep'!AS39+'5C1T_Northeast'!AS39+'5C1U_AcadianaRen'!AS39+'5C1I_LAKey'!AS39+'5C1V_LafRen'!AS39+'5C1O_Impact'!AS39+'5C2_LAVCA'!AT39+'5C1H_Southwest'!AS39+'5C1G_JSClark'!AS39+'5C1Y_GEOPrep'!AS39+'5C1AI_Harmony'!AS39+'5C1AJ_Athlos'!AS39+'5C1AG_Collegiate'!AS39+'5C1M_GEOMidCity'!AS39+'5C1AK_NxtGen'!AS39+'5C1AL_RedRiver'!AS39+'5C1AM_Williams'!AS39+'5C1AN_StLandry'!AS39</f>
        <v>28389</v>
      </c>
      <c r="AU39" s="806">
        <f t="shared" si="2"/>
        <v>763337</v>
      </c>
      <c r="AV39" s="807">
        <f t="shared" si="3"/>
        <v>63611</v>
      </c>
      <c r="AW39" s="227">
        <f>'5C1B_DArbonne'!AV39+'5C1A_Madison'!AV39+'5C1C_IntlHigh'!AV39+'5C3_UnvView'!AW39+'5C1F_LCCharter'!AV39+'5C1E_LFNO'!AV39+'5C1D_NOMMA'!AV39+'5C1AE_NobleMinds'!AV39+'5C1J_JCFAEast'!AV39+'5C1Q_Advantage'!AV39+'5C1AF_JCFA-Laf'!AV39+'5C1W_Willow'!AV39+'5C1Z_LincolnPrep'!AV39+'5C1R_Iberville'!AV39+'5C1N_Delta'!AV39+'5C1S_LCColPrep'!AV39+'5C1T_Northeast'!AV39+'5C1U_AcadianaRen'!AV39+'5C1I_LAKey'!AV39+'5C1V_LafRen'!AV39+'5C1O_Impact'!AV39+'5C2_LAVCA'!AW39+'5C1H_Southwest'!AV39+'5C1G_JSClark'!AV39+'5C1Y_GEOPrep'!AV39+'5C1AI_Harmony'!AV39+'5C1AJ_Athlos'!AV39+'5C1AG_Collegiate'!AV39+'5C1M_GEOMidCity'!AV39+'5C1AK_NxtGen'!AV39+'5C1AL_RedRiver'!AV39+'5C1AM_Williams'!AV39+'5C1AN_StLandry'!AV39</f>
        <v>854</v>
      </c>
      <c r="AX39" s="227"/>
      <c r="AY39" s="227">
        <f t="shared" si="4"/>
        <v>854</v>
      </c>
    </row>
    <row r="40" spans="1:51" ht="16.149999999999999" customHeight="1" x14ac:dyDescent="0.2">
      <c r="A40" s="424">
        <v>34</v>
      </c>
      <c r="B40" s="224" t="s">
        <v>38</v>
      </c>
      <c r="C40" s="225">
        <f>'5C1B_DArbonne'!C40+'5C1A_Madison'!C40+'5C1C_IntlHigh'!C40+'5C3_UnvView'!C40+'5C1F_LCCharter'!C40+'5C1E_LFNO'!C40+'5C1D_NOMMA'!C40+'5C1AE_NobleMinds'!C40+'5C1J_JCFAEast'!C40+'5C1Q_Advantage'!C40+'5C1AF_JCFA-Laf'!C40+'5C1W_Willow'!C40+'5C1Z_LincolnPrep'!C40+'5C1R_Iberville'!C40+'5C1N_Delta'!C40+'5C1S_LCColPrep'!C40+'5C1T_Northeast'!C40+'5C1U_AcadianaRen'!C40+'5C1I_LAKey'!C40+'5C1V_LafRen'!C40+'5C1O_Impact'!C40+'5C2_LAVCA'!C40+'5C1H_Southwest'!C40+'5C1G_JSClark'!C40+'5C1Y_GEOPrep'!C40+'5C1AI_Harmony'!C40+'5C1AJ_Athlos'!C40+'5C1AG_Collegiate'!C40+'5C1M_GEOMidCity'!C40+'5C1AK_NxtGen'!C40+'5C1AL_RedRiver'!C40+'5C1AM_Williams'!C40+'5C1AN_StLandry'!C40</f>
        <v>65</v>
      </c>
      <c r="D40" s="226">
        <f>'9_Per Pupil Summary'!H39</f>
        <v>5206.3292840770009</v>
      </c>
      <c r="E40" s="227">
        <f>'5C1B_DArbonne'!E40+'5C1A_Madison'!E40+'5C1C_IntlHigh'!E40+'5C3_UnvView'!E40+'5C1F_LCCharter'!E40+'5C1E_LFNO'!E40+'5C1D_NOMMA'!E40+'5C1AE_NobleMinds'!E40+'5C1J_JCFAEast'!E40+'5C1Q_Advantage'!E40+'5C1AF_JCFA-Laf'!E40+'5C1W_Willow'!E40+'5C1Z_LincolnPrep'!E40+'5C1R_Iberville'!E40+'5C1N_Delta'!E40+'5C1S_LCColPrep'!E40+'5C1T_Northeast'!E40+'5C1U_AcadianaRen'!E40+'5C1I_LAKey'!E40+'5C1V_LafRen'!E40+'5C1O_Impact'!E40+'5C2_LAVCA'!E40+'5C1H_Southwest'!E40+'5C1G_JSClark'!E40+'5C1Y_GEOPrep'!E40+'5C1AI_Harmony'!E40+'5C1AJ_Athlos'!E40+'5C1AG_Collegiate'!E40+'5C1M_GEOMidCity'!E40+'5C1AK_NxtGen'!E40+'5C1AL_RedRiver'!E40+'5C1AM_Williams'!E40+'5C1AN_StLandry'!E40</f>
        <v>304570.26311850455</v>
      </c>
      <c r="F40" s="228">
        <f>'5C1B_DArbonne'!F40+'5C1A_Madison'!F40+'5C1C_IntlHigh'!F40+'5C3_UnvView'!F40+'5C1F_LCCharter'!F40+'5C1E_LFNO'!F40+'5C1D_NOMMA'!F40+'5C1AE_NobleMinds'!F40+'5C1J_JCFAEast'!F40+'5C1Q_Advantage'!F40+'5C1AF_JCFA-Laf'!F40+'5C1W_Willow'!F40+'5C1Z_LincolnPrep'!F40+'5C1R_Iberville'!F40+'5C1N_Delta'!F40+'5C1S_LCColPrep'!F40+'5C1T_Northeast'!F40+'5C1U_AcadianaRen'!F40+'5C1I_LAKey'!F40+'5C1V_LafRen'!F40+'5C1O_Impact'!F40+'5C2_LAVCA'!F40+'5C1H_Southwest'!F40+'5C1G_JSClark'!F40+'5C1Y_GEOPrep'!F40+'5C1AI_Harmony'!F40+'5C1AJ_Athlos'!F40+'5C1AG_Collegiate'!F40+'5C1M_GEOMidCity'!F40+'5C1AK_NxtGen'!F40+'5C1AL_RedRiver'!F40+'5C1AM_Williams'!F40+'5C1AN_StLandry'!F40</f>
        <v>53</v>
      </c>
      <c r="G40" s="226">
        <f>'9_Per Pupil Summary'!I39</f>
        <v>679.69937538120234</v>
      </c>
      <c r="H40" s="227">
        <f>'5C1B_DArbonne'!H40+'5C1A_Madison'!H40+'5C1C_IntlHigh'!H40+'5C3_UnvView'!H40+'5C1F_LCCharter'!H40+'5C1E_LFNO'!H40+'5C1D_NOMMA'!H40+'5C1AE_NobleMinds'!H40+'5C1J_JCFAEast'!H40+'5C1Q_Advantage'!H40+'5C1AF_JCFA-Laf'!H40+'5C1W_Willow'!H40+'5C1Z_LincolnPrep'!H40+'5C1R_Iberville'!H40+'5C1N_Delta'!H40+'5C1S_LCColPrep'!H40+'5C1T_Northeast'!H40+'5C1U_AcadianaRen'!H40+'5C1I_LAKey'!H40+'5C1V_LafRen'!H40+'5C1O_Impact'!H40+'5C2_LAVCA'!H40+'5C1H_Southwest'!H40+'5C1G_JSClark'!H40+'5C1Y_GEOPrep'!H40+'5C1AI_Harmony'!H40+'5C1AJ_Athlos'!H40+'5C1AG_Collegiate'!H40+'5C1M_GEOMidCity'!H40+'5C1AK_NxtGen'!H40+'5C1AL_RedRiver'!H40+'5C1AM_Williams'!H40+'5C1AN_StLandry'!H40</f>
        <v>32421.660205683351</v>
      </c>
      <c r="I40" s="228">
        <f>'5C1B_DArbonne'!I40+'5C1A_Madison'!I40+'5C1C_IntlHigh'!I40+'5C3_UnvView'!I40+'5C1F_LCCharter'!I40+'5C1E_LFNO'!I40+'5C1D_NOMMA'!I40+'5C1AE_NobleMinds'!I40+'5C1J_JCFAEast'!I40+'5C1Q_Advantage'!I40+'5C1AF_JCFA-Laf'!I40+'5C1W_Willow'!I40+'5C1Z_LincolnPrep'!I40+'5C1R_Iberville'!I40+'5C1N_Delta'!I40+'5C1S_LCColPrep'!I40+'5C1T_Northeast'!I40+'5C1U_AcadianaRen'!I40+'5C1I_LAKey'!I40+'5C1V_LafRen'!I40+'5C1O_Impact'!I40+'5C2_LAVCA'!I40+'5C1H_Southwest'!I40+'5C1G_JSClark'!I40+'5C1Y_GEOPrep'!I40+'5C1AI_Harmony'!I40+'5C1AJ_Athlos'!I40+'5C1AG_Collegiate'!I40+'5C1M_GEOMidCity'!I40+'5C1AK_NxtGen'!I40+'5C1AL_RedRiver'!I40+'5C1AM_Williams'!I40+'5C1AN_StLandry'!I40</f>
        <v>27</v>
      </c>
      <c r="J40" s="226">
        <f>'9_Per Pupil Summary'!J39</f>
        <v>185.37255692214606</v>
      </c>
      <c r="K40" s="227">
        <f>'5C1B_DArbonne'!K40+'5C1A_Madison'!K40+'5C1C_IntlHigh'!K40+'5C3_UnvView'!K40+'5C1F_LCCharter'!K40+'5C1E_LFNO'!K40+'5C1D_NOMMA'!K40+'5C1AE_NobleMinds'!K40+'5C1J_JCFAEast'!K40+'5C1Q_Advantage'!K40+'5C1AF_JCFA-Laf'!K40+'5C1W_Willow'!K40+'5C1Z_LincolnPrep'!K40+'5C1R_Iberville'!K40+'5C1N_Delta'!K40+'5C1S_LCColPrep'!K40+'5C1T_Northeast'!K40+'5C1U_AcadianaRen'!K40+'5C1I_LAKey'!K40+'5C1V_LafRen'!K40+'5C1O_Impact'!K40+'5C2_LAVCA'!K40+'5C1H_Southwest'!K40+'5C1G_JSClark'!K40+'5C1Y_GEOPrep'!K40+'5C1AI_Harmony'!K40+'5C1AJ_Athlos'!K40+'5C1AG_Collegiate'!K40+'5C1M_GEOMidCity'!K40+'5C1AK_NxtGen'!K40+'5C1AL_RedRiver'!K40+'5C1AM_Williams'!K40+'5C1AN_StLandry'!K40</f>
        <v>4504.5531332081491</v>
      </c>
      <c r="L40" s="228">
        <f>'5C1B_DArbonne'!L40+'5C1A_Madison'!L40+'5C1C_IntlHigh'!L40+'5C3_UnvView'!L40+'5C1F_LCCharter'!L40+'5C1E_LFNO'!L40+'5C1D_NOMMA'!L40+'5C1AE_NobleMinds'!L40+'5C1J_JCFAEast'!L40+'5C1Q_Advantage'!L40+'5C1AF_JCFA-Laf'!L40+'5C1W_Willow'!L40+'5C1Z_LincolnPrep'!L40+'5C1R_Iberville'!L40+'5C1N_Delta'!L40+'5C1S_LCColPrep'!L40+'5C1T_Northeast'!L40+'5C1U_AcadianaRen'!L40+'5C1I_LAKey'!L40+'5C1V_LafRen'!L40+'5C1O_Impact'!L40+'5C2_LAVCA'!L40+'5C1H_Southwest'!L40+'5C1G_JSClark'!L40+'5C1Y_GEOPrep'!L40+'5C1AI_Harmony'!L40+'5C1AJ_Athlos'!L40+'5C1AG_Collegiate'!L40+'5C1M_GEOMidCity'!L40+'5C1AK_NxtGen'!L40+'5C1AL_RedRiver'!L40+'5C1AM_Williams'!L40+'5C1AN_StLandry'!L40</f>
        <v>12</v>
      </c>
      <c r="M40" s="226">
        <f>'9_Per Pupil Summary'!K39</f>
        <v>4634.3139230536517</v>
      </c>
      <c r="N40" s="227">
        <f>'5C1B_DArbonne'!N40+'5C1A_Madison'!N40+'5C1C_IntlHigh'!N40+'5C3_UnvView'!N40+'5C1F_LCCharter'!N40+'5C1E_LFNO'!N40+'5C1D_NOMMA'!N40+'5C1AE_NobleMinds'!N40+'5C1J_JCFAEast'!N40+'5C1Q_Advantage'!N40+'5C1AF_JCFA-Laf'!N40+'5C1W_Willow'!N40+'5C1Z_LincolnPrep'!N40+'5C1R_Iberville'!N40+'5C1N_Delta'!N40+'5C1S_LCColPrep'!N40+'5C1T_Northeast'!N40+'5C1U_AcadianaRen'!N40+'5C1I_LAKey'!N40+'5C1V_LafRen'!N40+'5C1O_Impact'!N40+'5C2_LAVCA'!N40+'5C1H_Southwest'!N40+'5C1G_JSClark'!N40+'5C1Y_GEOPrep'!N40+'5C1AI_Harmony'!N40+'5C1AJ_Athlos'!N40+'5C1AG_Collegiate'!N40+'5C1M_GEOMidCity'!N40+'5C1AK_NxtGen'!N40+'5C1AL_RedRiver'!N40+'5C1AM_Williams'!N40+'5C1AN_StLandry'!N40</f>
        <v>50050.590368979436</v>
      </c>
      <c r="O40" s="228">
        <f>'5C1B_DArbonne'!O40+'5C1A_Madison'!O40+'5C1C_IntlHigh'!O40+'5C3_UnvView'!O40+'5C1F_LCCharter'!O40+'5C1E_LFNO'!O40+'5C1D_NOMMA'!O40+'5C1AE_NobleMinds'!O40+'5C1J_JCFAEast'!O40+'5C1Q_Advantage'!O40+'5C1AF_JCFA-Laf'!O40+'5C1W_Willow'!O40+'5C1Z_LincolnPrep'!O40+'5C1R_Iberville'!O40+'5C1N_Delta'!O40+'5C1S_LCColPrep'!O40+'5C1T_Northeast'!O40+'5C1U_AcadianaRen'!O40+'5C1I_LAKey'!O40+'5C1V_LafRen'!O40+'5C1O_Impact'!O40+'5C2_LAVCA'!O40+'5C1H_Southwest'!O40+'5C1G_JSClark'!O40+'5C1Y_GEOPrep'!O40+'5C1AI_Harmony'!O40+'5C1AJ_Athlos'!O40+'5C1AG_Collegiate'!O40+'5C1M_GEOMidCity'!O40+'5C1AK_NxtGen'!O40+'5C1AL_RedRiver'!O40+'5C1AM_Williams'!O40+'5C1AN_StLandry'!O40</f>
        <v>1</v>
      </c>
      <c r="P40" s="226">
        <f>'9_Per Pupil Summary'!L39</f>
        <v>1853.7255692214605</v>
      </c>
      <c r="Q40" s="227">
        <f>'5C1B_DArbonne'!Q40+'5C1A_Madison'!Q40+'5C1C_IntlHigh'!Q40+'5C3_UnvView'!Q40+'5C1F_LCCharter'!Q40+'5C1E_LFNO'!Q40+'5C1D_NOMMA'!Q40+'5C1AE_NobleMinds'!Q40+'5C1J_JCFAEast'!Q40+'5C1Q_Advantage'!Q40+'5C1AF_JCFA-Laf'!Q40+'5C1W_Willow'!Q40+'5C1Z_LincolnPrep'!Q40+'5C1R_Iberville'!Q40+'5C1N_Delta'!Q40+'5C1S_LCColPrep'!Q40+'5C1T_Northeast'!Q40+'5C1U_AcadianaRen'!Q40+'5C1I_LAKey'!Q40+'5C1V_LafRen'!Q40+'5C1O_Impact'!Q40+'5C2_LAVCA'!Q40+'5C1H_Southwest'!Q40+'5C1G_JSClark'!Q40+'5C1Y_GEOPrep'!Q40+'5C1AI_Harmony'!Q40+'5C1AJ_Athlos'!Q40+'5C1AG_Collegiate'!Q40+'5C1M_GEOMidCity'!Q40+'5C1AK_NxtGen'!Q40+'5C1AL_RedRiver'!Q40+'5C1AM_Williams'!Q40+'5C1AN_StLandry'!Q40</f>
        <v>1668.3530122993145</v>
      </c>
      <c r="R40" s="229">
        <f>'5C1B_DArbonne'!R40+'5C1A_Madison'!R40+'5C1C_IntlHigh'!R40+'5C3_UnvView'!R40+'5C1F_LCCharter'!R40+'5C1E_LFNO'!R40+'5C1D_NOMMA'!R40+'5C1AE_NobleMinds'!R40+'5C1J_JCFAEast'!R40+'5C1Q_Advantage'!R40+'5C1AF_JCFA-Laf'!R40+'5C1W_Willow'!R40+'5C1Z_LincolnPrep'!R40+'5C1R_Iberville'!R40+'5C1N_Delta'!R40+'5C1S_LCColPrep'!R40+'5C1T_Northeast'!R40+'5C1U_AcadianaRen'!R40+'5C1I_LAKey'!R40+'5C1V_LafRen'!R40+'5C1O_Impact'!R40+'5C2_LAVCA'!R40+'5C1H_Southwest'!R40+'5C1G_JSClark'!R40+'5C1Y_GEOPrep'!R40+'5C1AI_Harmony'!R40+'5C1AJ_Athlos'!R40+'5C1AG_Collegiate'!R40+'5C1M_GEOMidCity'!R40+'5C1AK_NxtGen'!R40+'5C1AL_RedRiver'!R40+'5C1AM_Williams'!R40+'5C1AN_StLandry'!R40</f>
        <v>403735</v>
      </c>
      <c r="S40" s="889">
        <f>'5C3_UnvView'!S40+'5C2_LAVCA'!S40</f>
        <v>43691</v>
      </c>
      <c r="T40" s="226">
        <f>'5C1B_DArbonne'!S40+'5C1A_Madison'!S40+'5C1C_IntlHigh'!S40+'5C3_UnvView'!T40+'5C1F_LCCharter'!S40+'5C1E_LFNO'!S40+'5C1D_NOMMA'!S40+'5C1AE_NobleMinds'!S40+'5C1J_JCFAEast'!S40+'5C1Q_Advantage'!S40+'5C1AF_JCFA-Laf'!S40+'5C1W_Willow'!S40+'5C1Z_LincolnPrep'!S40+'5C1R_Iberville'!S40+'5C1N_Delta'!S40+'5C1S_LCColPrep'!S40+'5C1T_Northeast'!S40+'5C1U_AcadianaRen'!S40+'5C1I_LAKey'!S40+'5C1V_LafRen'!S40+'5C1O_Impact'!S40+'5C2_LAVCA'!T40+'5C1H_Southwest'!S40+'5C1G_JSClark'!S40+'5C1Y_GEOPrep'!S40+'5C1AI_Harmony'!S40+'5C1AJ_Athlos'!S40+'5C1AG_Collegiate'!S40+'5C1M_GEOMidCity'!S40+'5C1AK_NxtGen'!S40+'5C1AL_RedRiver'!S40+'5C1AM_Williams'!S40+'5C1AN_StLandry'!S40</f>
        <v>0</v>
      </c>
      <c r="U40" s="226">
        <f>'5C1B_DArbonne'!T40+'5C1A_Madison'!T40+'5C1C_IntlHigh'!T40+'5C3_UnvView'!U40+'5C1F_LCCharter'!T40+'5C1E_LFNO'!T40+'5C1D_NOMMA'!T40+'5C1AE_NobleMinds'!T40+'5C1J_JCFAEast'!T40+'5C1Q_Advantage'!T40+'5C1AF_JCFA-Laf'!T40+'5C1W_Willow'!T40+'5C1Z_LincolnPrep'!T40+'5C1R_Iberville'!T40+'5C1N_Delta'!T40+'5C1S_LCColPrep'!T40+'5C1T_Northeast'!T40+'5C1U_AcadianaRen'!T40+'5C1I_LAKey'!T40+'5C1V_LafRen'!T40+'5C1O_Impact'!T40+'5C2_LAVCA'!U40+'5C1H_Southwest'!T40+'5C1G_JSClark'!T40+'5C1Y_GEOPrep'!T40+'5C1AI_Harmony'!T40+'5C1AJ_Athlos'!T40+'5C1AG_Collegiate'!T40+'5C1M_GEOMidCity'!T40+'5C1AK_NxtGen'!T40+'5C1AL_RedRiver'!T40+'5C1AM_Williams'!T40+'5C1AN_StLandry'!T40</f>
        <v>0</v>
      </c>
      <c r="V40" s="230">
        <f>'5C1B_DArbonne'!U40+'5C1A_Madison'!U40+'5C1C_IntlHigh'!U40+'5C3_UnvView'!V40+'5C1F_LCCharter'!U40+'5C1E_LFNO'!U40+'5C1D_NOMMA'!U40+'5C1AE_NobleMinds'!U40+'5C1J_JCFAEast'!U40+'5C1Q_Advantage'!U40+'5C1AF_JCFA-Laf'!U40+'5C1W_Willow'!U40+'5C1Z_LincolnPrep'!U40+'5C1R_Iberville'!U40+'5C1N_Delta'!U40+'5C1S_LCColPrep'!U40+'5C1T_Northeast'!U40+'5C1U_AcadianaRen'!U40+'5C1I_LAKey'!U40+'5C1V_LafRen'!U40+'5C1O_Impact'!U40+'5C2_LAVCA'!V40+'5C1H_Southwest'!U40+'5C1G_JSClark'!U40+'5C1Y_GEOPrep'!U40+'5C1AI_Harmony'!U40+'5C1AJ_Athlos'!U40+'5C1AG_Collegiate'!U40+'5C1M_GEOMidCity'!U40+'5C1AK_NxtGen'!U40+'5C1AL_RedRiver'!U40+'5C1AM_Williams'!U40+'5C1AN_StLandry'!U40</f>
        <v>0</v>
      </c>
      <c r="W40" s="229">
        <f>'5C1B_DArbonne'!V40+'5C1A_Madison'!V40+'5C1C_IntlHigh'!V40+'5C3_UnvView'!W40+'5C1F_LCCharter'!V40+'5C1E_LFNO'!V40+'5C1D_NOMMA'!V40+'5C1AE_NobleMinds'!V40+'5C1J_JCFAEast'!V40+'5C1Q_Advantage'!V40+'5C1AF_JCFA-Laf'!V40+'5C1W_Willow'!V40+'5C1Z_LincolnPrep'!V40+'5C1R_Iberville'!V40+'5C1N_Delta'!V40+'5C1S_LCColPrep'!V40+'5C1T_Northeast'!V40+'5C1U_AcadianaRen'!V40+'5C1I_LAKey'!V40+'5C1V_LafRen'!V40+'5C1O_Impact'!V40+'5C2_LAVCA'!W40+'5C1H_Southwest'!V40+'5C1G_JSClark'!V40+'5C1Y_GEOPrep'!V40+'5C1AI_Harmony'!V40+'5C1AJ_Athlos'!V40+'5C1AG_Collegiate'!V40+'5C1M_GEOMidCity'!V40+'5C1AK_NxtGen'!V40+'5C1AL_RedRiver'!V40+'5C1AM_Williams'!V40+'5C1AN_StLandry'!V40</f>
        <v>393215</v>
      </c>
      <c r="X40" s="227">
        <f>'5C1B_DArbonne'!W40+'5C1A_Madison'!W40+'5C1C_IntlHigh'!W40+'5C3_UnvView'!X40+'5C1F_LCCharter'!W40+'5C1E_LFNO'!W40+'5C1D_NOMMA'!W40+'5C1AE_NobleMinds'!W40+'5C1J_JCFAEast'!W40+'5C1Q_Advantage'!W40+'5C1AF_JCFA-Laf'!W40+'5C1W_Willow'!W40+'5C1Z_LincolnPrep'!W40+'5C1R_Iberville'!W40+'5C1N_Delta'!W40+'5C1S_LCColPrep'!W40+'5C1T_Northeast'!W40+'5C1U_AcadianaRen'!W40+'5C1I_LAKey'!W40+'5C1V_LafRen'!W40+'5C1O_Impact'!W40+'5C2_LAVCA'!X40+'5C1H_Southwest'!W40+'5C1G_JSClark'!W40+'5C1Y_GEOPrep'!W40+'5C1AI_Harmony'!W40+'5C1AJ_Athlos'!W40+'5C1AG_Collegiate'!W40+'5C1M_GEOMidCity'!W40+'5C1AK_NxtGen'!W40+'5C1AL_RedRiver'!W40+'5C1AM_Williams'!W40+'5C1AN_StLandry'!W40</f>
        <v>-983</v>
      </c>
      <c r="Y40" s="229">
        <f>'5C1B_DArbonne'!X40+'5C1A_Madison'!X40+'5C1C_IntlHigh'!X40+'5C3_UnvView'!Y40+'5C1F_LCCharter'!X40+'5C1E_LFNO'!X40+'5C1D_NOMMA'!X40+'5C1AE_NobleMinds'!X40+'5C1J_JCFAEast'!X40+'5C1Q_Advantage'!X40+'5C1AF_JCFA-Laf'!X40+'5C1W_Willow'!X40+'5C1Z_LincolnPrep'!X40+'5C1R_Iberville'!X40+'5C1N_Delta'!X40+'5C1S_LCColPrep'!X40+'5C1T_Northeast'!X40+'5C1U_AcadianaRen'!X40+'5C1I_LAKey'!X40+'5C1V_LafRen'!X40+'5C1O_Impact'!X40+'5C2_LAVCA'!Y40+'5C1H_Southwest'!X40+'5C1G_JSClark'!X40+'5C1Y_GEOPrep'!X40+'5C1AI_Harmony'!X40+'5C1AJ_Athlos'!X40+'5C1AG_Collegiate'!X40+'5C1M_GEOMidCity'!X40+'5C1AK_NxtGen'!X40+'5C1AL_RedRiver'!X40+'5C1AM_Williams'!X40+'5C1AN_StLandry'!X40</f>
        <v>392232</v>
      </c>
      <c r="Z40" s="226">
        <f>'5C1B_DArbonne'!Y40+'5C1A_Madison'!Y40+'5C1C_IntlHigh'!Y40+'5C3_UnvView'!Z40+'5C1F_LCCharter'!Y40+'5C1E_LFNO'!Y40+'5C1D_NOMMA'!Y40+'5C1AE_NobleMinds'!Y40+'5C1J_JCFAEast'!Y40+'5C1Q_Advantage'!Y40+'5C1AF_JCFA-Laf'!Y40+'5C1W_Willow'!Y40+'5C1Z_LincolnPrep'!Y40+'5C1R_Iberville'!Y40+'5C1N_Delta'!Y40+'5C1S_LCColPrep'!Y40+'5C1T_Northeast'!Y40+'5C1U_AcadianaRen'!Y40+'5C1I_LAKey'!Y40+'5C1V_LafRen'!Y40+'5C1O_Impact'!Y40+'5C2_LAVCA'!Z40+'5C1H_Southwest'!Y40+'5C1G_JSClark'!Y40+'5C1Y_GEOPrep'!Y40+'5C1AI_Harmony'!Y40+'5C1AJ_Athlos'!Y40+'5C1AG_Collegiate'!Y40+'5C1M_GEOMidCity'!Y40+'5C1AK_NxtGen'!Y40+'5C1AL_RedRiver'!Y40+'5C1AM_Williams'!Y40+'5C1AN_StLandry'!Y40</f>
        <v>0</v>
      </c>
      <c r="AA40" s="229">
        <f>'5C1B_DArbonne'!Z40+'5C1A_Madison'!Z40+'5C1C_IntlHigh'!Z40+'5C3_UnvView'!AA40+'5C1F_LCCharter'!Z40+'5C1E_LFNO'!Z40+'5C1D_NOMMA'!Z40+'5C1AE_NobleMinds'!Z40+'5C1J_JCFAEast'!Z40+'5C1Q_Advantage'!Z40+'5C1AF_JCFA-Laf'!Z40+'5C1W_Willow'!Z40+'5C1Z_LincolnPrep'!Z40+'5C1R_Iberville'!Z40+'5C1N_Delta'!Z40+'5C1S_LCColPrep'!Z40+'5C1T_Northeast'!Z40+'5C1U_AcadianaRen'!Z40+'5C1I_LAKey'!Z40+'5C1V_LafRen'!Z40+'5C1O_Impact'!Z40+'5C2_LAVCA'!AA40+'5C1H_Southwest'!Z40+'5C1G_JSClark'!Z40+'5C1Y_GEOPrep'!Z40+'5C1AI_Harmony'!Z40+'5C1AJ_Athlos'!Z40+'5C1AG_Collegiate'!Z40+'5C1M_GEOMidCity'!Z40+'5C1AK_NxtGen'!Z40+'5C1AL_RedRiver'!Z40+'5C1AM_Williams'!Z40+'5C1AN_StLandry'!Z40</f>
        <v>392232</v>
      </c>
      <c r="AB40" s="226">
        <f>'5C1B_DArbonne'!AA40+'5C1A_Madison'!AA40+'5C1C_IntlHigh'!AA40+'5C3_UnvView'!AB40+'5C1F_LCCharter'!AA40+'5C1E_LFNO'!AA40+'5C1D_NOMMA'!AA40+'5C1AE_NobleMinds'!AA40+'5C1J_JCFAEast'!AA40+'5C1Q_Advantage'!AA40+'5C1AF_JCFA-Laf'!AA40+'5C1W_Willow'!AA40+'5C1Z_LincolnPrep'!AA40+'5C1R_Iberville'!AA40+'5C1N_Delta'!AA40+'5C1S_LCColPrep'!AA40+'5C1T_Northeast'!AA40+'5C1U_AcadianaRen'!AA40+'5C1I_LAKey'!AA40+'5C1V_LafRen'!AA40+'5C1O_Impact'!AA40+'5C2_LAVCA'!AB40+'5C1H_Southwest'!AA40+'5C1G_JSClark'!AA40+'5C1Y_GEOPrep'!AA40+'5C1AI_Harmony'!AA40+'5C1AJ_Athlos'!AA40+'5C1AG_Collegiate'!AA40+'5C1M_GEOMidCity'!AA40+'5C1AK_NxtGen'!AA40+'5C1AL_RedRiver'!AA40+'5C1AM_Williams'!AA40+'5C1AN_StLandry'!AA40</f>
        <v>0</v>
      </c>
      <c r="AC40" s="226">
        <f>'5C1B_DArbonne'!AB40+'5C1A_Madison'!AB40+'5C1C_IntlHigh'!AB40+'5C3_UnvView'!AC40+'5C1F_LCCharter'!AB40+'5C1E_LFNO'!AB40+'5C1D_NOMMA'!AB40+'5C1AE_NobleMinds'!AB40+'5C1J_JCFAEast'!AB40+'5C1Q_Advantage'!AB40+'5C1AF_JCFA-Laf'!AB40+'5C1W_Willow'!AB40+'5C1Z_LincolnPrep'!AB40+'5C1R_Iberville'!AB40+'5C1N_Delta'!AB40+'5C1S_LCColPrep'!AB40+'5C1T_Northeast'!AB40+'5C1U_AcadianaRen'!AB40+'5C1I_LAKey'!AB40+'5C1V_LafRen'!AB40+'5C1O_Impact'!AB40+'5C2_LAVCA'!AC40+'5C1H_Southwest'!AB40+'5C1G_JSClark'!AB40+'5C1Y_GEOPrep'!AB40+'5C1AI_Harmony'!AB40+'5C1AJ_Athlos'!AB40+'5C1AG_Collegiate'!AB40+'5C1M_GEOMidCity'!AB40+'5C1AK_NxtGen'!AB40+'5C1AL_RedRiver'!AB40+'5C1AM_Williams'!AB40+'5C1AN_StLandry'!AB40</f>
        <v>392232</v>
      </c>
      <c r="AD40" s="229">
        <f>'5C1B_DArbonne'!AC40+'5C1A_Madison'!AC40+'5C1C_IntlHigh'!AC40+'5C3_UnvView'!AD40+'5C1F_LCCharter'!AC40+'5C1E_LFNO'!AC40+'5C1D_NOMMA'!AC40+'5C1AE_NobleMinds'!AC40+'5C1J_JCFAEast'!AC40+'5C1Q_Advantage'!AC40+'5C1AF_JCFA-Laf'!AC40+'5C1W_Willow'!AC40+'5C1Z_LincolnPrep'!AC40+'5C1R_Iberville'!AC40+'5C1N_Delta'!AC40+'5C1S_LCColPrep'!AC40+'5C1T_Northeast'!AC40+'5C1U_AcadianaRen'!AC40+'5C1I_LAKey'!AC40+'5C1V_LafRen'!AC40+'5C1O_Impact'!AC40+'5C2_LAVCA'!AD40+'5C1H_Southwest'!AC40+'5C1G_JSClark'!AC40+'5C1Y_GEOPrep'!AC40+'5C1AI_Harmony'!AC40+'5C1AJ_Athlos'!AC40+'5C1AG_Collegiate'!AC40+'5C1M_GEOMidCity'!AC40+'5C1AK_NxtGen'!AC40+'5C1AL_RedRiver'!AC40+'5C1AM_Williams'!AC40+'5C1AN_StLandry'!AC40</f>
        <v>32686</v>
      </c>
      <c r="AE40" s="232">
        <f>'5C1B_DArbonne'!AD40+'5C1A_Madison'!AD40+'5C1C_IntlHigh'!AD40+'5C3_UnvView'!AE40+'5C1F_LCCharter'!AD40+'5C1E_LFNO'!AD40+'5C1D_NOMMA'!AD40+'5C1AE_NobleMinds'!AD40+'5C1J_JCFAEast'!AD40+'5C1Q_Advantage'!AD40+'5C1AF_JCFA-Laf'!AD40+'5C1W_Willow'!AD40+'5C1Z_LincolnPrep'!AD40+'5C1R_Iberville'!AD40+'5C1N_Delta'!AD40+'5C1S_LCColPrep'!AD40+'5C1T_Northeast'!AD40+'5C1U_AcadianaRen'!AD40+'5C1I_LAKey'!AD40+'5C1V_LafRen'!AD40+'5C1O_Impact'!AD40+'5C2_LAVCA'!AE40+'5C1H_Southwest'!AD40+'5C1G_JSClark'!AD40+'5C1Y_GEOPrep'!AD40+'5C1AI_Harmony'!AD40+'5C1AJ_Athlos'!AD40+'5C1AG_Collegiate'!AD40+'5C1M_GEOMidCity'!AD40+'5C1AK_NxtGen'!AD40+'5C1AL_RedRiver'!AD40+'5C1AM_Williams'!AD40+'5C1AN_StLandry'!AD40</f>
        <v>392232</v>
      </c>
      <c r="AF40" s="233">
        <f>'9_Per Pupil Summary'!N39</f>
        <v>4330</v>
      </c>
      <c r="AG40" s="234">
        <f>'5C1B_DArbonne'!AF40+'5C1A_Madison'!AF40+'5C1C_IntlHigh'!AF40+'5C3_UnvView'!AG40+'5C1F_LCCharter'!AF40+'5C1E_LFNO'!AF40+'5C1D_NOMMA'!AF40+'5C1AE_NobleMinds'!AF40+'5C1J_JCFAEast'!AF40+'5C1Q_Advantage'!AF40+'5C1AF_JCFA-Laf'!AF40+'5C1W_Willow'!AF40+'5C1Z_LincolnPrep'!AF40+'5C1R_Iberville'!AF40+'5C1N_Delta'!AF40+'5C1S_LCColPrep'!AF40+'5C1T_Northeast'!AF40+'5C1U_AcadianaRen'!AF40+'5C1I_LAKey'!AF40+'5C1V_LafRen'!AF40+'5C1O_Impact'!AF40+'5C2_LAVCA'!AG40+'5C1H_Southwest'!AF40+'5C1G_JSClark'!AF40+'5C1Y_GEOPrep'!AF40+'5C1AI_Harmony'!AF40+'5C1AJ_Athlos'!AF40+'5C1AG_Collegiate'!AF40+'5C1M_GEOMidCity'!AF40+'5C1AK_NxtGen'!AF40+'5C1AL_RedRiver'!AF40+'5C1AM_Williams'!AF40+'5C1AN_StLandry'!AF40</f>
        <v>253305</v>
      </c>
      <c r="AH40" s="225">
        <f>'5C1B_DArbonne'!AG40+'5C1A_Madison'!AG40+'5C1C_IntlHigh'!AG40+'5C3_UnvView'!AH40+'5C1F_LCCharter'!AG40+'5C1E_LFNO'!AG40+'5C1D_NOMMA'!AG40+'5C1AE_NobleMinds'!AG40+'5C1J_JCFAEast'!AG40+'5C1Q_Advantage'!AG40+'5C1AF_JCFA-Laf'!AG40+'5C1W_Willow'!AG40+'5C1Z_LincolnPrep'!AG40+'5C1R_Iberville'!AG40+'5C1N_Delta'!AG40+'5C1S_LCColPrep'!AG40+'5C1T_Northeast'!AG40+'5C1U_AcadianaRen'!AG40+'5C1I_LAKey'!AG40+'5C1V_LafRen'!AG40+'5C1O_Impact'!AG40+'5C2_LAVCA'!AH40+'5C1H_Southwest'!AG40+'5C1G_JSClark'!AG40+'5C1Y_GEOPrep'!AG40+'5C1AI_Harmony'!AG40+'5C1AJ_Athlos'!AG40+'5C1AG_Collegiate'!AG40+'5C1M_GEOMidCity'!AG40+'5C1AK_NxtGen'!AG40+'5C1AL_RedRiver'!AG40+'5C1AM_Williams'!AG40+'5C1AN_StLandry'!AG40</f>
        <v>0</v>
      </c>
      <c r="AI40" s="233">
        <f>'5C1B_DArbonne'!AH40+'5C1A_Madison'!AH40+'5C1C_IntlHigh'!AH40+'5C3_UnvView'!AI40+'5C1F_LCCharter'!AH40+'5C1E_LFNO'!AH40+'5C1D_NOMMA'!AH40+'5C1AE_NobleMinds'!AH40+'5C1J_JCFAEast'!AH40+'5C1Q_Advantage'!AH40+'5C1AF_JCFA-Laf'!AH40+'5C1W_Willow'!AH40+'5C1Z_LincolnPrep'!AH40+'5C1R_Iberville'!AH40+'5C1N_Delta'!AH40+'5C1S_LCColPrep'!AH40+'5C1T_Northeast'!AH40+'5C1U_AcadianaRen'!AH40+'5C1I_LAKey'!AH40+'5C1V_LafRen'!AH40+'5C1O_Impact'!AH40+'5C2_LAVCA'!AI40+'5C1H_Southwest'!AH40+'5C1G_JSClark'!AH40+'5C1Y_GEOPrep'!AH40+'5C1AI_Harmony'!AH40+'5C1AJ_Athlos'!AH40+'5C1AG_Collegiate'!AH40+'5C1M_GEOMidCity'!AH40+'5C1AK_NxtGen'!AH40+'5C1AL_RedRiver'!AH40+'5C1AM_Williams'!AH40+'5C1AN_StLandry'!AH40</f>
        <v>0</v>
      </c>
      <c r="AJ40" s="225">
        <f>'5C1B_DArbonne'!AI40+'5C1A_Madison'!AI40+'5C1C_IntlHigh'!AI40+'5C3_UnvView'!AJ40+'5C1F_LCCharter'!AI40+'5C1E_LFNO'!AI40+'5C1D_NOMMA'!AI40+'5C1AE_NobleMinds'!AI40+'5C1J_JCFAEast'!AI40+'5C1Q_Advantage'!AI40+'5C1AF_JCFA-Laf'!AI40+'5C1W_Willow'!AI40+'5C1Z_LincolnPrep'!AI40+'5C1R_Iberville'!AI40+'5C1N_Delta'!AI40+'5C1S_LCColPrep'!AI40+'5C1T_Northeast'!AI40+'5C1U_AcadianaRen'!AI40+'5C1I_LAKey'!AI40+'5C1V_LafRen'!AI40+'5C1O_Impact'!AI40+'5C2_LAVCA'!AJ40+'5C1H_Southwest'!AI40+'5C1G_JSClark'!AI40+'5C1Y_GEOPrep'!AI40+'5C1AI_Harmony'!AI40+'5C1AJ_Athlos'!AI40+'5C1AG_Collegiate'!AI40+'5C1M_GEOMidCity'!AI40+'5C1AK_NxtGen'!AI40+'5C1AL_RedRiver'!AI40+'5C1AM_Williams'!AI40+'5C1AN_StLandry'!AI40</f>
        <v>0</v>
      </c>
      <c r="AK40" s="235">
        <f>'5C1B_DArbonne'!AJ40+'5C1A_Madison'!AJ40+'5C1C_IntlHigh'!AJ40+'5C3_UnvView'!AK40+'5C1F_LCCharter'!AJ40+'5C1E_LFNO'!AJ40+'5C1D_NOMMA'!AJ40+'5C1AE_NobleMinds'!AJ40+'5C1J_JCFAEast'!AJ40+'5C1Q_Advantage'!AJ40+'5C1AF_JCFA-Laf'!AJ40+'5C1W_Willow'!AJ40+'5C1Z_LincolnPrep'!AJ40+'5C1R_Iberville'!AJ40+'5C1N_Delta'!AJ40+'5C1S_LCColPrep'!AJ40+'5C1T_Northeast'!AJ40+'5C1U_AcadianaRen'!AJ40+'5C1I_LAKey'!AJ40+'5C1V_LafRen'!AJ40+'5C1O_Impact'!AJ40+'5C2_LAVCA'!AK40+'5C1H_Southwest'!AJ40+'5C1G_JSClark'!AJ40+'5C1Y_GEOPrep'!AJ40+'5C1AI_Harmony'!AJ40+'5C1AJ_Athlos'!AJ40+'5C1AG_Collegiate'!AJ40+'5C1M_GEOMidCity'!AJ40+'5C1AK_NxtGen'!AJ40+'5C1AL_RedRiver'!AJ40+'5C1AM_Williams'!AJ40+'5C1AN_StLandry'!AJ40</f>
        <v>0</v>
      </c>
      <c r="AL40" s="236">
        <f>'5C1B_DArbonne'!AK40+'5C1A_Madison'!AK40+'5C1C_IntlHigh'!AK40+'5C3_UnvView'!AL40+'5C1F_LCCharter'!AK40+'5C1E_LFNO'!AK40+'5C1D_NOMMA'!AK40+'5C1AE_NobleMinds'!AK40+'5C1J_JCFAEast'!AK40+'5C1Q_Advantage'!AK40+'5C1AF_JCFA-Laf'!AK40+'5C1W_Willow'!AK40+'5C1Z_LincolnPrep'!AK40+'5C1R_Iberville'!AK40+'5C1N_Delta'!AK40+'5C1S_LCColPrep'!AK40+'5C1T_Northeast'!AK40+'5C1U_AcadianaRen'!AK40+'5C1I_LAKey'!AK40+'5C1V_LafRen'!AK40+'5C1O_Impact'!AK40+'5C2_LAVCA'!AL40+'5C1H_Southwest'!AK40+'5C1G_JSClark'!AK40+'5C1Y_GEOPrep'!AK40+'5C1AI_Harmony'!AK40+'5C1AJ_Athlos'!AK40+'5C1AG_Collegiate'!AK40+'5C1M_GEOMidCity'!AK40+'5C1AK_NxtGen'!AK40+'5C1AL_RedRiver'!AK40+'5C1AM_Williams'!AK40+'5C1AN_StLandry'!AK40</f>
        <v>0</v>
      </c>
      <c r="AM40" s="234">
        <f>'5C1B_DArbonne'!AL40+'5C1A_Madison'!AL40+'5C1C_IntlHigh'!AL40+'5C3_UnvView'!AM40+'5C1F_LCCharter'!AL40+'5C1E_LFNO'!AL40+'5C1D_NOMMA'!AL40+'5C1AE_NobleMinds'!AL40+'5C1J_JCFAEast'!AL40+'5C1Q_Advantage'!AL40+'5C1AF_JCFA-Laf'!AL40+'5C1W_Willow'!AL40+'5C1Z_LincolnPrep'!AL40+'5C1R_Iberville'!AL40+'5C1N_Delta'!AL40+'5C1S_LCColPrep'!AL40+'5C1T_Northeast'!AL40+'5C1U_AcadianaRen'!AL40+'5C1I_LAKey'!AL40+'5C1V_LafRen'!AL40+'5C1O_Impact'!AL40+'5C2_LAVCA'!AM40+'5C1H_Southwest'!AL40+'5C1G_JSClark'!AL40+'5C1Y_GEOPrep'!AL40+'5C1AI_Harmony'!AL40+'5C1AJ_Athlos'!AL40+'5C1AG_Collegiate'!AL40+'5C1M_GEOMidCity'!AL40+'5C1AK_NxtGen'!AL40+'5C1AL_RedRiver'!AL40+'5C1AM_Williams'!AL40+'5C1AN_StLandry'!AL40</f>
        <v>257635</v>
      </c>
      <c r="AN40" s="237">
        <f>'5C1B_DArbonne'!AM40+'5C1A_Madison'!AM40+'5C1C_IntlHigh'!AM40+'5C3_UnvView'!AN40+'5C1F_LCCharter'!AM40+'5C1E_LFNO'!AM40+'5C1D_NOMMA'!AM40+'5C1AE_NobleMinds'!AM40+'5C1J_JCFAEast'!AM40+'5C1Q_Advantage'!AM40+'5C1AF_JCFA-Laf'!AM40+'5C1W_Willow'!AM40+'5C1Z_LincolnPrep'!AM40+'5C1R_Iberville'!AM40+'5C1N_Delta'!AM40+'5C1S_LCColPrep'!AM40+'5C1T_Northeast'!AM40+'5C1U_AcadianaRen'!AM40+'5C1I_LAKey'!AM40+'5C1V_LafRen'!AM40+'5C1O_Impact'!AM40+'5C2_LAVCA'!AN40+'5C1H_Southwest'!AM40+'5C1G_JSClark'!AM40+'5C1Y_GEOPrep'!AM40+'5C1AI_Harmony'!AM40+'5C1AJ_Athlos'!AM40+'5C1AG_Collegiate'!AM40+'5C1M_GEOMidCity'!AM40+'5C1AK_NxtGen'!AM40+'5C1AL_RedRiver'!AM40+'5C1AM_Williams'!AM40+'5C1AN_StLandry'!AM40</f>
        <v>-634</v>
      </c>
      <c r="AO40" s="234">
        <f>'5C1B_DArbonne'!AN40+'5C1A_Madison'!AN40+'5C1C_IntlHigh'!AN40+'5C3_UnvView'!AO40+'5C1F_LCCharter'!AN40+'5C1E_LFNO'!AN40+'5C1D_NOMMA'!AN40+'5C1AE_NobleMinds'!AN40+'5C1J_JCFAEast'!AN40+'5C1Q_Advantage'!AN40+'5C1AF_JCFA-Laf'!AN40+'5C1W_Willow'!AN40+'5C1Z_LincolnPrep'!AN40+'5C1R_Iberville'!AN40+'5C1N_Delta'!AN40+'5C1S_LCColPrep'!AN40+'5C1T_Northeast'!AN40+'5C1U_AcadianaRen'!AN40+'5C1I_LAKey'!AN40+'5C1V_LafRen'!AN40+'5C1O_Impact'!AN40+'5C2_LAVCA'!AO40+'5C1H_Southwest'!AN40+'5C1G_JSClark'!AN40+'5C1Y_GEOPrep'!AN40+'5C1AI_Harmony'!AN40+'5C1AJ_Athlos'!AN40+'5C1AG_Collegiate'!AN40+'5C1M_GEOMidCity'!AN40+'5C1AK_NxtGen'!AN40+'5C1AL_RedRiver'!AN40+'5C1AM_Williams'!AN40+'5C1AN_StLandry'!AN40</f>
        <v>252671</v>
      </c>
      <c r="AP40" s="235">
        <f>'5C1B_DArbonne'!AO40+'5C1A_Madison'!AO40+'5C1C_IntlHigh'!AO40+'5C3_UnvView'!AP40+'5C1F_LCCharter'!AO40+'5C1E_LFNO'!AO40+'5C1D_NOMMA'!AO40+'5C1AE_NobleMinds'!AO40+'5C1J_JCFAEast'!AO40+'5C1Q_Advantage'!AO40+'5C1AF_JCFA-Laf'!AO40+'5C1W_Willow'!AO40+'5C1Z_LincolnPrep'!AO40+'5C1R_Iberville'!AO40+'5C1N_Delta'!AO40+'5C1S_LCColPrep'!AO40+'5C1T_Northeast'!AO40+'5C1U_AcadianaRen'!AO40+'5C1I_LAKey'!AO40+'5C1V_LafRen'!AO40+'5C1O_Impact'!AO40+'5C2_LAVCA'!AP40+'5C1H_Southwest'!AO40+'5C1G_JSClark'!AO40+'5C1Y_GEOPrep'!AO40+'5C1AI_Harmony'!AO40+'5C1AJ_Athlos'!AO40+'5C1AG_Collegiate'!AO40+'5C1M_GEOMidCity'!AO40+'5C1AK_NxtGen'!AO40+'5C1AL_RedRiver'!AO40+'5C1AM_Williams'!AO40+'5C1AN_StLandry'!AO40</f>
        <v>0</v>
      </c>
      <c r="AQ40" s="234">
        <f>'5C1B_DArbonne'!AP40+'5C1A_Madison'!AP40+'5C1C_IntlHigh'!AP40+'5C3_UnvView'!AQ40+'5C1F_LCCharter'!AP40+'5C1E_LFNO'!AP40+'5C1D_NOMMA'!AP40+'5C1AE_NobleMinds'!AP40+'5C1J_JCFAEast'!AP40+'5C1Q_Advantage'!AP40+'5C1AF_JCFA-Laf'!AP40+'5C1W_Willow'!AP40+'5C1Z_LincolnPrep'!AP40+'5C1R_Iberville'!AP40+'5C1N_Delta'!AP40+'5C1S_LCColPrep'!AP40+'5C1T_Northeast'!AP40+'5C1U_AcadianaRen'!AP40+'5C1I_LAKey'!AP40+'5C1V_LafRen'!AP40+'5C1O_Impact'!AP40+'5C2_LAVCA'!AQ40+'5C1H_Southwest'!AP40+'5C1G_JSClark'!AP40+'5C1Y_GEOPrep'!AP40+'5C1AI_Harmony'!AP40+'5C1AJ_Athlos'!AP40+'5C1AG_Collegiate'!AP40+'5C1M_GEOMidCity'!AP40+'5C1AK_NxtGen'!AP40+'5C1AL_RedRiver'!AP40+'5C1AM_Williams'!AP40+'5C1AN_StLandry'!AP40</f>
        <v>252671</v>
      </c>
      <c r="AR40" s="235">
        <f>'5C1B_DArbonne'!AQ40+'5C1A_Madison'!AQ40+'5C1C_IntlHigh'!AQ40+'5C3_UnvView'!AR40+'5C1F_LCCharter'!AQ40+'5C1E_LFNO'!AQ40+'5C1D_NOMMA'!AQ40+'5C1AE_NobleMinds'!AQ40+'5C1J_JCFAEast'!AQ40+'5C1Q_Advantage'!AQ40+'5C1AF_JCFA-Laf'!AQ40+'5C1W_Willow'!AQ40+'5C1Z_LincolnPrep'!AQ40+'5C1R_Iberville'!AQ40+'5C1N_Delta'!AQ40+'5C1S_LCColPrep'!AQ40+'5C1T_Northeast'!AQ40+'5C1U_AcadianaRen'!AQ40+'5C1I_LAKey'!AQ40+'5C1V_LafRen'!AQ40+'5C1O_Impact'!AQ40+'5C2_LAVCA'!AR40+'5C1H_Southwest'!AQ40+'5C1G_JSClark'!AQ40+'5C1Y_GEOPrep'!AQ40+'5C1AI_Harmony'!AQ40+'5C1AJ_Athlos'!AQ40+'5C1AG_Collegiate'!AQ40+'5C1M_GEOMidCity'!AQ40+'5C1AK_NxtGen'!AQ40+'5C1AL_RedRiver'!AQ40+'5C1AM_Williams'!AQ40+'5C1AN_StLandry'!AQ40</f>
        <v>0</v>
      </c>
      <c r="AS40" s="235">
        <f>'5C1B_DArbonne'!AR40+'5C1A_Madison'!AR40+'5C1C_IntlHigh'!AR40+'5C3_UnvView'!AS40+'5C1F_LCCharter'!AR40+'5C1E_LFNO'!AR40+'5C1D_NOMMA'!AR40+'5C1AE_NobleMinds'!AR40+'5C1J_JCFAEast'!AR40+'5C1Q_Advantage'!AR40+'5C1AF_JCFA-Laf'!AR40+'5C1W_Willow'!AR40+'5C1Z_LincolnPrep'!AR40+'5C1R_Iberville'!AR40+'5C1N_Delta'!AR40+'5C1S_LCColPrep'!AR40+'5C1T_Northeast'!AR40+'5C1U_AcadianaRen'!AR40+'5C1I_LAKey'!AR40+'5C1V_LafRen'!AR40+'5C1O_Impact'!AR40+'5C2_LAVCA'!AS40+'5C1H_Southwest'!AR40+'5C1G_JSClark'!AR40+'5C1Y_GEOPrep'!AR40+'5C1AI_Harmony'!AR40+'5C1AJ_Athlos'!AR40+'5C1AG_Collegiate'!AR40+'5C1M_GEOMidCity'!AR40+'5C1AK_NxtGen'!AR40+'5C1AL_RedRiver'!AR40+'5C1AM_Williams'!AR40+'5C1AN_StLandry'!AR40</f>
        <v>252671</v>
      </c>
      <c r="AT40" s="234">
        <f>'5C1B_DArbonne'!AS40+'5C1A_Madison'!AS40+'5C1C_IntlHigh'!AS40+'5C3_UnvView'!AT40+'5C1F_LCCharter'!AS40+'5C1E_LFNO'!AS40+'5C1D_NOMMA'!AS40+'5C1AE_NobleMinds'!AS40+'5C1J_JCFAEast'!AS40+'5C1Q_Advantage'!AS40+'5C1AF_JCFA-Laf'!AS40+'5C1W_Willow'!AS40+'5C1Z_LincolnPrep'!AS40+'5C1R_Iberville'!AS40+'5C1N_Delta'!AS40+'5C1S_LCColPrep'!AS40+'5C1T_Northeast'!AS40+'5C1U_AcadianaRen'!AS40+'5C1I_LAKey'!AS40+'5C1V_LafRen'!AS40+'5C1O_Impact'!AS40+'5C2_LAVCA'!AT40+'5C1H_Southwest'!AS40+'5C1G_JSClark'!AS40+'5C1Y_GEOPrep'!AS40+'5C1AI_Harmony'!AS40+'5C1AJ_Athlos'!AS40+'5C1AG_Collegiate'!AS40+'5C1M_GEOMidCity'!AS40+'5C1AK_NxtGen'!AS40+'5C1AL_RedRiver'!AS40+'5C1AM_Williams'!AS40+'5C1AN_StLandry'!AS40</f>
        <v>21416</v>
      </c>
      <c r="AU40" s="806">
        <f t="shared" si="2"/>
        <v>644903</v>
      </c>
      <c r="AV40" s="807">
        <f t="shared" si="3"/>
        <v>54102</v>
      </c>
      <c r="AW40" s="227">
        <f>'5C1B_DArbonne'!AV40+'5C1A_Madison'!AV40+'5C1C_IntlHigh'!AV40+'5C3_UnvView'!AW40+'5C1F_LCCharter'!AV40+'5C1E_LFNO'!AV40+'5C1D_NOMMA'!AV40+'5C1AE_NobleMinds'!AV40+'5C1J_JCFAEast'!AV40+'5C1Q_Advantage'!AV40+'5C1AF_JCFA-Laf'!AV40+'5C1W_Willow'!AV40+'5C1Z_LincolnPrep'!AV40+'5C1R_Iberville'!AV40+'5C1N_Delta'!AV40+'5C1S_LCColPrep'!AV40+'5C1T_Northeast'!AV40+'5C1U_AcadianaRen'!AV40+'5C1I_LAKey'!AV40+'5C1V_LafRen'!AV40+'5C1O_Impact'!AV40+'5C2_LAVCA'!AW40+'5C1H_Southwest'!AV40+'5C1G_JSClark'!AV40+'5C1Y_GEOPrep'!AV40+'5C1AI_Harmony'!AV40+'5C1AJ_Athlos'!AV40+'5C1AG_Collegiate'!AV40+'5C1M_GEOMidCity'!AV40+'5C1AK_NxtGen'!AV40+'5C1AL_RedRiver'!AV40+'5C1AM_Williams'!AV40+'5C1AN_StLandry'!AV40</f>
        <v>645</v>
      </c>
      <c r="AX40" s="227"/>
      <c r="AY40" s="227">
        <f t="shared" si="4"/>
        <v>645</v>
      </c>
    </row>
    <row r="41" spans="1:51" ht="16.149999999999999" customHeight="1" x14ac:dyDescent="0.2">
      <c r="A41" s="425">
        <v>35</v>
      </c>
      <c r="B41" s="238" t="s">
        <v>39</v>
      </c>
      <c r="C41" s="239">
        <f>'5C1B_DArbonne'!C41+'5C1A_Madison'!C41+'5C1C_IntlHigh'!C41+'5C3_UnvView'!C41+'5C1F_LCCharter'!C41+'5C1E_LFNO'!C41+'5C1D_NOMMA'!C41+'5C1AE_NobleMinds'!C41+'5C1J_JCFAEast'!C41+'5C1Q_Advantage'!C41+'5C1AF_JCFA-Laf'!C41+'5C1W_Willow'!C41+'5C1Z_LincolnPrep'!C41+'5C1R_Iberville'!C41+'5C1N_Delta'!C41+'5C1S_LCColPrep'!C41+'5C1T_Northeast'!C41+'5C1U_AcadianaRen'!C41+'5C1I_LAKey'!C41+'5C1V_LafRen'!C41+'5C1O_Impact'!C41+'5C2_LAVCA'!C41+'5C1H_Southwest'!C41+'5C1G_JSClark'!C41+'5C1Y_GEOPrep'!C41+'5C1AI_Harmony'!C41+'5C1AJ_Athlos'!C41+'5C1AG_Collegiate'!C41+'5C1M_GEOMidCity'!C41+'5C1AK_NxtGen'!C41+'5C1AL_RedRiver'!C41+'5C1AM_Williams'!C41+'5C1AN_StLandry'!C41</f>
        <v>30</v>
      </c>
      <c r="D41" s="240">
        <f>'9_Per Pupil Summary'!H40</f>
        <v>4245.1524762984436</v>
      </c>
      <c r="E41" s="241">
        <f>'5C1B_DArbonne'!E41+'5C1A_Madison'!E41+'5C1C_IntlHigh'!E41+'5C3_UnvView'!E41+'5C1F_LCCharter'!E41+'5C1E_LFNO'!E41+'5C1D_NOMMA'!E41+'5C1AE_NobleMinds'!E41+'5C1J_JCFAEast'!E41+'5C1Q_Advantage'!E41+'5C1AF_JCFA-Laf'!E41+'5C1W_Willow'!E41+'5C1Z_LincolnPrep'!E41+'5C1R_Iberville'!E41+'5C1N_Delta'!E41+'5C1S_LCColPrep'!E41+'5C1T_Northeast'!E41+'5C1U_AcadianaRen'!E41+'5C1I_LAKey'!E41+'5C1V_LafRen'!E41+'5C1O_Impact'!E41+'5C2_LAVCA'!E41+'5C1H_Southwest'!E41+'5C1G_JSClark'!E41+'5C1Y_GEOPrep'!E41+'5C1AI_Harmony'!E41+'5C1AJ_Athlos'!E41+'5C1AG_Collegiate'!E41+'5C1M_GEOMidCity'!E41+'5C1AK_NxtGen'!E41+'5C1AL_RedRiver'!E41+'5C1AM_Williams'!E41+'5C1AN_StLandry'!E41</f>
        <v>114619.11686005798</v>
      </c>
      <c r="F41" s="242">
        <f>'5C1B_DArbonne'!F41+'5C1A_Madison'!F41+'5C1C_IntlHigh'!F41+'5C3_UnvView'!F41+'5C1F_LCCharter'!F41+'5C1E_LFNO'!F41+'5C1D_NOMMA'!F41+'5C1AE_NobleMinds'!F41+'5C1J_JCFAEast'!F41+'5C1Q_Advantage'!F41+'5C1AF_JCFA-Laf'!F41+'5C1W_Willow'!F41+'5C1Z_LincolnPrep'!F41+'5C1R_Iberville'!F41+'5C1N_Delta'!F41+'5C1S_LCColPrep'!F41+'5C1T_Northeast'!F41+'5C1U_AcadianaRen'!F41+'5C1I_LAKey'!F41+'5C1V_LafRen'!F41+'5C1O_Impact'!F41+'5C2_LAVCA'!F41+'5C1H_Southwest'!F41+'5C1G_JSClark'!F41+'5C1Y_GEOPrep'!F41+'5C1AI_Harmony'!F41+'5C1AJ_Athlos'!F41+'5C1AG_Collegiate'!F41+'5C1M_GEOMidCity'!F41+'5C1AK_NxtGen'!F41+'5C1AL_RedRiver'!F41+'5C1AM_Williams'!F41+'5C1AN_StLandry'!F41</f>
        <v>23</v>
      </c>
      <c r="G41" s="240">
        <f>'9_Per Pupil Summary'!I40</f>
        <v>587.07348199450485</v>
      </c>
      <c r="H41" s="241">
        <f>'5C1B_DArbonne'!H41+'5C1A_Madison'!H41+'5C1C_IntlHigh'!H41+'5C3_UnvView'!H41+'5C1F_LCCharter'!H41+'5C1E_LFNO'!H41+'5C1D_NOMMA'!H41+'5C1AE_NobleMinds'!H41+'5C1J_JCFAEast'!H41+'5C1Q_Advantage'!H41+'5C1AF_JCFA-Laf'!H41+'5C1W_Willow'!H41+'5C1Z_LincolnPrep'!H41+'5C1R_Iberville'!H41+'5C1N_Delta'!H41+'5C1S_LCColPrep'!H41+'5C1T_Northeast'!H41+'5C1U_AcadianaRen'!H41+'5C1I_LAKey'!H41+'5C1V_LafRen'!H41+'5C1O_Impact'!H41+'5C2_LAVCA'!H41+'5C1H_Southwest'!H41+'5C1G_JSClark'!H41+'5C1Y_GEOPrep'!H41+'5C1AI_Harmony'!H41+'5C1AJ_Athlos'!H41+'5C1AG_Collegiate'!H41+'5C1M_GEOMidCity'!H41+'5C1AK_NxtGen'!H41+'5C1AL_RedRiver'!H41+'5C1AM_Williams'!H41+'5C1AN_StLandry'!H41</f>
        <v>12152.42107728625</v>
      </c>
      <c r="I41" s="242">
        <f>'5C1B_DArbonne'!I41+'5C1A_Madison'!I41+'5C1C_IntlHigh'!I41+'5C3_UnvView'!I41+'5C1F_LCCharter'!I41+'5C1E_LFNO'!I41+'5C1D_NOMMA'!I41+'5C1AE_NobleMinds'!I41+'5C1J_JCFAEast'!I41+'5C1Q_Advantage'!I41+'5C1AF_JCFA-Laf'!I41+'5C1W_Willow'!I41+'5C1Z_LincolnPrep'!I41+'5C1R_Iberville'!I41+'5C1N_Delta'!I41+'5C1S_LCColPrep'!I41+'5C1T_Northeast'!I41+'5C1U_AcadianaRen'!I41+'5C1I_LAKey'!I41+'5C1V_LafRen'!I41+'5C1O_Impact'!I41+'5C2_LAVCA'!I41+'5C1H_Southwest'!I41+'5C1G_JSClark'!I41+'5C1Y_GEOPrep'!I41+'5C1AI_Harmony'!I41+'5C1AJ_Athlos'!I41+'5C1AG_Collegiate'!I41+'5C1M_GEOMidCity'!I41+'5C1AK_NxtGen'!I41+'5C1AL_RedRiver'!I41+'5C1AM_Williams'!I41+'5C1AN_StLandry'!I41</f>
        <v>14</v>
      </c>
      <c r="J41" s="240">
        <f>'9_Per Pupil Summary'!J40</f>
        <v>160.11094963486494</v>
      </c>
      <c r="K41" s="241">
        <f>'5C1B_DArbonne'!K41+'5C1A_Madison'!K41+'5C1C_IntlHigh'!K41+'5C3_UnvView'!K41+'5C1F_LCCharter'!K41+'5C1E_LFNO'!K41+'5C1D_NOMMA'!K41+'5C1AE_NobleMinds'!K41+'5C1J_JCFAEast'!K41+'5C1Q_Advantage'!K41+'5C1AF_JCFA-Laf'!K41+'5C1W_Willow'!K41+'5C1Z_LincolnPrep'!K41+'5C1R_Iberville'!K41+'5C1N_Delta'!K41+'5C1S_LCColPrep'!K41+'5C1T_Northeast'!K41+'5C1U_AcadianaRen'!K41+'5C1I_LAKey'!K41+'5C1V_LafRen'!K41+'5C1O_Impact'!K41+'5C2_LAVCA'!K41+'5C1H_Southwest'!K41+'5C1G_JSClark'!K41+'5C1Y_GEOPrep'!K41+'5C1AI_Harmony'!K41+'5C1AJ_Athlos'!K41+'5C1AG_Collegiate'!K41+'5C1M_GEOMidCity'!K41+'5C1AK_NxtGen'!K41+'5C1AL_RedRiver'!K41+'5C1AM_Williams'!K41+'5C1AN_StLandry'!K41</f>
        <v>2017.3979653992983</v>
      </c>
      <c r="L41" s="242">
        <f>'5C1B_DArbonne'!L41+'5C1A_Madison'!L41+'5C1C_IntlHigh'!L41+'5C3_UnvView'!L41+'5C1F_LCCharter'!L41+'5C1E_LFNO'!L41+'5C1D_NOMMA'!L41+'5C1AE_NobleMinds'!L41+'5C1J_JCFAEast'!L41+'5C1Q_Advantage'!L41+'5C1AF_JCFA-Laf'!L41+'5C1W_Willow'!L41+'5C1Z_LincolnPrep'!L41+'5C1R_Iberville'!L41+'5C1N_Delta'!L41+'5C1S_LCColPrep'!L41+'5C1T_Northeast'!L41+'5C1U_AcadianaRen'!L41+'5C1I_LAKey'!L41+'5C1V_LafRen'!L41+'5C1O_Impact'!L41+'5C2_LAVCA'!L41+'5C1H_Southwest'!L41+'5C1G_JSClark'!L41+'5C1Y_GEOPrep'!L41+'5C1AI_Harmony'!L41+'5C1AJ_Athlos'!L41+'5C1AG_Collegiate'!L41+'5C1M_GEOMidCity'!L41+'5C1AK_NxtGen'!L41+'5C1AL_RedRiver'!L41+'5C1AM_Williams'!L41+'5C1AN_StLandry'!L41</f>
        <v>8</v>
      </c>
      <c r="M41" s="240">
        <f>'9_Per Pupil Summary'!K40</f>
        <v>4002.7737408716234</v>
      </c>
      <c r="N41" s="241">
        <f>'5C1B_DArbonne'!N41+'5C1A_Madison'!N41+'5C1C_IntlHigh'!N41+'5C3_UnvView'!N41+'5C1F_LCCharter'!N41+'5C1E_LFNO'!N41+'5C1D_NOMMA'!N41+'5C1AE_NobleMinds'!N41+'5C1J_JCFAEast'!N41+'5C1Q_Advantage'!N41+'5C1AF_JCFA-Laf'!N41+'5C1W_Willow'!N41+'5C1Z_LincolnPrep'!N41+'5C1R_Iberville'!N41+'5C1N_Delta'!N41+'5C1S_LCColPrep'!N41+'5C1T_Northeast'!N41+'5C1U_AcadianaRen'!N41+'5C1I_LAKey'!N41+'5C1V_LafRen'!N41+'5C1O_Impact'!N41+'5C2_LAVCA'!N41+'5C1H_Southwest'!N41+'5C1G_JSClark'!N41+'5C1Y_GEOPrep'!N41+'5C1AI_Harmony'!N41+'5C1AJ_Athlos'!N41+'5C1AG_Collegiate'!N41+'5C1M_GEOMidCity'!N41+'5C1AK_NxtGen'!N41+'5C1AL_RedRiver'!N41+'5C1AM_Williams'!N41+'5C1AN_StLandry'!N41</f>
        <v>28819.970934275691</v>
      </c>
      <c r="O41" s="242">
        <f>'5C1B_DArbonne'!O41+'5C1A_Madison'!O41+'5C1C_IntlHigh'!O41+'5C3_UnvView'!O41+'5C1F_LCCharter'!O41+'5C1E_LFNO'!O41+'5C1D_NOMMA'!O41+'5C1AE_NobleMinds'!O41+'5C1J_JCFAEast'!O41+'5C1Q_Advantage'!O41+'5C1AF_JCFA-Laf'!O41+'5C1W_Willow'!O41+'5C1Z_LincolnPrep'!O41+'5C1R_Iberville'!O41+'5C1N_Delta'!O41+'5C1S_LCColPrep'!O41+'5C1T_Northeast'!O41+'5C1U_AcadianaRen'!O41+'5C1I_LAKey'!O41+'5C1V_LafRen'!O41+'5C1O_Impact'!O41+'5C2_LAVCA'!O41+'5C1H_Southwest'!O41+'5C1G_JSClark'!O41+'5C1Y_GEOPrep'!O41+'5C1AI_Harmony'!O41+'5C1AJ_Athlos'!O41+'5C1AG_Collegiate'!O41+'5C1M_GEOMidCity'!O41+'5C1AK_NxtGen'!O41+'5C1AL_RedRiver'!O41+'5C1AM_Williams'!O41+'5C1AN_StLandry'!O41</f>
        <v>0</v>
      </c>
      <c r="P41" s="240">
        <f>'9_Per Pupil Summary'!L40</f>
        <v>1601.1094963486494</v>
      </c>
      <c r="Q41" s="241">
        <f>'5C1B_DArbonne'!Q41+'5C1A_Madison'!Q41+'5C1C_IntlHigh'!Q41+'5C3_UnvView'!Q41+'5C1F_LCCharter'!Q41+'5C1E_LFNO'!Q41+'5C1D_NOMMA'!Q41+'5C1AE_NobleMinds'!Q41+'5C1J_JCFAEast'!Q41+'5C1Q_Advantage'!Q41+'5C1AF_JCFA-Laf'!Q41+'5C1W_Willow'!Q41+'5C1Z_LincolnPrep'!Q41+'5C1R_Iberville'!Q41+'5C1N_Delta'!Q41+'5C1S_LCColPrep'!Q41+'5C1T_Northeast'!Q41+'5C1U_AcadianaRen'!Q41+'5C1I_LAKey'!Q41+'5C1V_LafRen'!Q41+'5C1O_Impact'!Q41+'5C2_LAVCA'!Q41+'5C1H_Southwest'!Q41+'5C1G_JSClark'!Q41+'5C1Y_GEOPrep'!Q41+'5C1AI_Harmony'!Q41+'5C1AJ_Athlos'!Q41+'5C1AG_Collegiate'!Q41+'5C1M_GEOMidCity'!Q41+'5C1AK_NxtGen'!Q41+'5C1AL_RedRiver'!Q41+'5C1AM_Williams'!Q41+'5C1AN_StLandry'!Q41</f>
        <v>0</v>
      </c>
      <c r="R41" s="243">
        <f>'5C1B_DArbonne'!R41+'5C1A_Madison'!R41+'5C1C_IntlHigh'!R41+'5C3_UnvView'!R41+'5C1F_LCCharter'!R41+'5C1E_LFNO'!R41+'5C1D_NOMMA'!R41+'5C1AE_NobleMinds'!R41+'5C1J_JCFAEast'!R41+'5C1Q_Advantage'!R41+'5C1AF_JCFA-Laf'!R41+'5C1W_Willow'!R41+'5C1Z_LincolnPrep'!R41+'5C1R_Iberville'!R41+'5C1N_Delta'!R41+'5C1S_LCColPrep'!R41+'5C1T_Northeast'!R41+'5C1U_AcadianaRen'!R41+'5C1I_LAKey'!R41+'5C1V_LafRen'!R41+'5C1O_Impact'!R41+'5C2_LAVCA'!R41+'5C1H_Southwest'!R41+'5C1G_JSClark'!R41+'5C1Y_GEOPrep'!R41+'5C1AI_Harmony'!R41+'5C1AJ_Athlos'!R41+'5C1AG_Collegiate'!R41+'5C1M_GEOMidCity'!R41+'5C1AK_NxtGen'!R41+'5C1AL_RedRiver'!R41+'5C1AM_Williams'!R41+'5C1AN_StLandry'!R41</f>
        <v>157609</v>
      </c>
      <c r="S41" s="1005">
        <f>'5C3_UnvView'!S41+'5C2_LAVCA'!S41</f>
        <v>17512</v>
      </c>
      <c r="T41" s="240">
        <f>'5C1B_DArbonne'!S41+'5C1A_Madison'!S41+'5C1C_IntlHigh'!S41+'5C3_UnvView'!T41+'5C1F_LCCharter'!S41+'5C1E_LFNO'!S41+'5C1D_NOMMA'!S41+'5C1AE_NobleMinds'!S41+'5C1J_JCFAEast'!S41+'5C1Q_Advantage'!S41+'5C1AF_JCFA-Laf'!S41+'5C1W_Willow'!S41+'5C1Z_LincolnPrep'!S41+'5C1R_Iberville'!S41+'5C1N_Delta'!S41+'5C1S_LCColPrep'!S41+'5C1T_Northeast'!S41+'5C1U_AcadianaRen'!S41+'5C1I_LAKey'!S41+'5C1V_LafRen'!S41+'5C1O_Impact'!S41+'5C2_LAVCA'!T41+'5C1H_Southwest'!S41+'5C1G_JSClark'!S41+'5C1Y_GEOPrep'!S41+'5C1AI_Harmony'!S41+'5C1AJ_Athlos'!S41+'5C1AG_Collegiate'!S41+'5C1M_GEOMidCity'!S41+'5C1AK_NxtGen'!S41+'5C1AL_RedRiver'!S41+'5C1AM_Williams'!S41+'5C1AN_StLandry'!S41</f>
        <v>0</v>
      </c>
      <c r="U41" s="240">
        <f>'5C1B_DArbonne'!T41+'5C1A_Madison'!T41+'5C1C_IntlHigh'!T41+'5C3_UnvView'!U41+'5C1F_LCCharter'!T41+'5C1E_LFNO'!T41+'5C1D_NOMMA'!T41+'5C1AE_NobleMinds'!T41+'5C1J_JCFAEast'!T41+'5C1Q_Advantage'!T41+'5C1AF_JCFA-Laf'!T41+'5C1W_Willow'!T41+'5C1Z_LincolnPrep'!T41+'5C1R_Iberville'!T41+'5C1N_Delta'!T41+'5C1S_LCColPrep'!T41+'5C1T_Northeast'!T41+'5C1U_AcadianaRen'!T41+'5C1I_LAKey'!T41+'5C1V_LafRen'!T41+'5C1O_Impact'!T41+'5C2_LAVCA'!U41+'5C1H_Southwest'!T41+'5C1G_JSClark'!T41+'5C1Y_GEOPrep'!T41+'5C1AI_Harmony'!T41+'5C1AJ_Athlos'!T41+'5C1AG_Collegiate'!T41+'5C1M_GEOMidCity'!T41+'5C1AK_NxtGen'!T41+'5C1AL_RedRiver'!T41+'5C1AM_Williams'!T41+'5C1AN_StLandry'!T41</f>
        <v>0</v>
      </c>
      <c r="V41" s="244">
        <f>'5C1B_DArbonne'!U41+'5C1A_Madison'!U41+'5C1C_IntlHigh'!U41+'5C3_UnvView'!V41+'5C1F_LCCharter'!U41+'5C1E_LFNO'!U41+'5C1D_NOMMA'!U41+'5C1AE_NobleMinds'!U41+'5C1J_JCFAEast'!U41+'5C1Q_Advantage'!U41+'5C1AF_JCFA-Laf'!U41+'5C1W_Willow'!U41+'5C1Z_LincolnPrep'!U41+'5C1R_Iberville'!U41+'5C1N_Delta'!U41+'5C1S_LCColPrep'!U41+'5C1T_Northeast'!U41+'5C1U_AcadianaRen'!U41+'5C1I_LAKey'!U41+'5C1V_LafRen'!U41+'5C1O_Impact'!U41+'5C2_LAVCA'!V41+'5C1H_Southwest'!U41+'5C1G_JSClark'!U41+'5C1Y_GEOPrep'!U41+'5C1AI_Harmony'!U41+'5C1AJ_Athlos'!U41+'5C1AG_Collegiate'!U41+'5C1M_GEOMidCity'!U41+'5C1AK_NxtGen'!U41+'5C1AL_RedRiver'!U41+'5C1AM_Williams'!U41+'5C1AN_StLandry'!U41</f>
        <v>0</v>
      </c>
      <c r="W41" s="243">
        <f>'5C1B_DArbonne'!V41+'5C1A_Madison'!V41+'5C1C_IntlHigh'!V41+'5C3_UnvView'!W41+'5C1F_LCCharter'!V41+'5C1E_LFNO'!V41+'5C1D_NOMMA'!V41+'5C1AE_NobleMinds'!V41+'5C1J_JCFAEast'!V41+'5C1Q_Advantage'!V41+'5C1AF_JCFA-Laf'!V41+'5C1W_Willow'!V41+'5C1Z_LincolnPrep'!V41+'5C1R_Iberville'!V41+'5C1N_Delta'!V41+'5C1S_LCColPrep'!V41+'5C1T_Northeast'!V41+'5C1U_AcadianaRen'!V41+'5C1I_LAKey'!V41+'5C1V_LafRen'!V41+'5C1O_Impact'!V41+'5C2_LAVCA'!W41+'5C1H_Southwest'!V41+'5C1G_JSClark'!V41+'5C1Y_GEOPrep'!V41+'5C1AI_Harmony'!V41+'5C1AJ_Athlos'!V41+'5C1AG_Collegiate'!V41+'5C1M_GEOMidCity'!V41+'5C1AK_NxtGen'!V41+'5C1AL_RedRiver'!V41+'5C1AM_Williams'!V41+'5C1AN_StLandry'!V41</f>
        <v>157609</v>
      </c>
      <c r="X41" s="241">
        <f>'5C1B_DArbonne'!W41+'5C1A_Madison'!W41+'5C1C_IntlHigh'!W41+'5C3_UnvView'!X41+'5C1F_LCCharter'!W41+'5C1E_LFNO'!W41+'5C1D_NOMMA'!W41+'5C1AE_NobleMinds'!W41+'5C1J_JCFAEast'!W41+'5C1Q_Advantage'!W41+'5C1AF_JCFA-Laf'!W41+'5C1W_Willow'!W41+'5C1Z_LincolnPrep'!W41+'5C1R_Iberville'!W41+'5C1N_Delta'!W41+'5C1S_LCColPrep'!W41+'5C1T_Northeast'!W41+'5C1U_AcadianaRen'!W41+'5C1I_LAKey'!W41+'5C1V_LafRen'!W41+'5C1O_Impact'!W41+'5C2_LAVCA'!X41+'5C1H_Southwest'!W41+'5C1G_JSClark'!W41+'5C1Y_GEOPrep'!W41+'5C1AI_Harmony'!W41+'5C1AJ_Athlos'!W41+'5C1AG_Collegiate'!W41+'5C1M_GEOMidCity'!W41+'5C1AK_NxtGen'!W41+'5C1AL_RedRiver'!W41+'5C1AM_Williams'!W41+'5C1AN_StLandry'!W41</f>
        <v>-394</v>
      </c>
      <c r="Y41" s="243">
        <f>'5C1B_DArbonne'!X41+'5C1A_Madison'!X41+'5C1C_IntlHigh'!X41+'5C3_UnvView'!Y41+'5C1F_LCCharter'!X41+'5C1E_LFNO'!X41+'5C1D_NOMMA'!X41+'5C1AE_NobleMinds'!X41+'5C1J_JCFAEast'!X41+'5C1Q_Advantage'!X41+'5C1AF_JCFA-Laf'!X41+'5C1W_Willow'!X41+'5C1Z_LincolnPrep'!X41+'5C1R_Iberville'!X41+'5C1N_Delta'!X41+'5C1S_LCColPrep'!X41+'5C1T_Northeast'!X41+'5C1U_AcadianaRen'!X41+'5C1I_LAKey'!X41+'5C1V_LafRen'!X41+'5C1O_Impact'!X41+'5C2_LAVCA'!Y41+'5C1H_Southwest'!X41+'5C1G_JSClark'!X41+'5C1Y_GEOPrep'!X41+'5C1AI_Harmony'!X41+'5C1AJ_Athlos'!X41+'5C1AG_Collegiate'!X41+'5C1M_GEOMidCity'!X41+'5C1AK_NxtGen'!X41+'5C1AL_RedRiver'!X41+'5C1AM_Williams'!X41+'5C1AN_StLandry'!X41</f>
        <v>157215</v>
      </c>
      <c r="Z41" s="240">
        <f>'5C1B_DArbonne'!Y41+'5C1A_Madison'!Y41+'5C1C_IntlHigh'!Y41+'5C3_UnvView'!Z41+'5C1F_LCCharter'!Y41+'5C1E_LFNO'!Y41+'5C1D_NOMMA'!Y41+'5C1AE_NobleMinds'!Y41+'5C1J_JCFAEast'!Y41+'5C1Q_Advantage'!Y41+'5C1AF_JCFA-Laf'!Y41+'5C1W_Willow'!Y41+'5C1Z_LincolnPrep'!Y41+'5C1R_Iberville'!Y41+'5C1N_Delta'!Y41+'5C1S_LCColPrep'!Y41+'5C1T_Northeast'!Y41+'5C1U_AcadianaRen'!Y41+'5C1I_LAKey'!Y41+'5C1V_LafRen'!Y41+'5C1O_Impact'!Y41+'5C2_LAVCA'!Z41+'5C1H_Southwest'!Y41+'5C1G_JSClark'!Y41+'5C1Y_GEOPrep'!Y41+'5C1AI_Harmony'!Y41+'5C1AJ_Athlos'!Y41+'5C1AG_Collegiate'!Y41+'5C1M_GEOMidCity'!Y41+'5C1AK_NxtGen'!Y41+'5C1AL_RedRiver'!Y41+'5C1AM_Williams'!Y41+'5C1AN_StLandry'!Y41</f>
        <v>0</v>
      </c>
      <c r="AA41" s="243">
        <f>'5C1B_DArbonne'!Z41+'5C1A_Madison'!Z41+'5C1C_IntlHigh'!Z41+'5C3_UnvView'!AA41+'5C1F_LCCharter'!Z41+'5C1E_LFNO'!Z41+'5C1D_NOMMA'!Z41+'5C1AE_NobleMinds'!Z41+'5C1J_JCFAEast'!Z41+'5C1Q_Advantage'!Z41+'5C1AF_JCFA-Laf'!Z41+'5C1W_Willow'!Z41+'5C1Z_LincolnPrep'!Z41+'5C1R_Iberville'!Z41+'5C1N_Delta'!Z41+'5C1S_LCColPrep'!Z41+'5C1T_Northeast'!Z41+'5C1U_AcadianaRen'!Z41+'5C1I_LAKey'!Z41+'5C1V_LafRen'!Z41+'5C1O_Impact'!Z41+'5C2_LAVCA'!AA41+'5C1H_Southwest'!Z41+'5C1G_JSClark'!Z41+'5C1Y_GEOPrep'!Z41+'5C1AI_Harmony'!Z41+'5C1AJ_Athlos'!Z41+'5C1AG_Collegiate'!Z41+'5C1M_GEOMidCity'!Z41+'5C1AK_NxtGen'!Z41+'5C1AL_RedRiver'!Z41+'5C1AM_Williams'!Z41+'5C1AN_StLandry'!Z41</f>
        <v>157215</v>
      </c>
      <c r="AB41" s="246">
        <f>'5C1B_DArbonne'!AA41+'5C1A_Madison'!AA41+'5C1C_IntlHigh'!AA41+'5C3_UnvView'!AB41+'5C1F_LCCharter'!AA41+'5C1E_LFNO'!AA41+'5C1D_NOMMA'!AA41+'5C1AE_NobleMinds'!AA41+'5C1J_JCFAEast'!AA41+'5C1Q_Advantage'!AA41+'5C1AF_JCFA-Laf'!AA41+'5C1W_Willow'!AA41+'5C1Z_LincolnPrep'!AA41+'5C1R_Iberville'!AA41+'5C1N_Delta'!AA41+'5C1S_LCColPrep'!AA41+'5C1T_Northeast'!AA41+'5C1U_AcadianaRen'!AA41+'5C1I_LAKey'!AA41+'5C1V_LafRen'!AA41+'5C1O_Impact'!AA41+'5C2_LAVCA'!AB41+'5C1H_Southwest'!AA41+'5C1G_JSClark'!AA41+'5C1Y_GEOPrep'!AA41+'5C1AI_Harmony'!AA41+'5C1AJ_Athlos'!AA41+'5C1AG_Collegiate'!AA41+'5C1M_GEOMidCity'!AA41+'5C1AK_NxtGen'!AA41+'5C1AL_RedRiver'!AA41+'5C1AM_Williams'!AA41+'5C1AN_StLandry'!AA41</f>
        <v>0</v>
      </c>
      <c r="AC41" s="240">
        <f>'5C1B_DArbonne'!AB41+'5C1A_Madison'!AB41+'5C1C_IntlHigh'!AB41+'5C3_UnvView'!AC41+'5C1F_LCCharter'!AB41+'5C1E_LFNO'!AB41+'5C1D_NOMMA'!AB41+'5C1AE_NobleMinds'!AB41+'5C1J_JCFAEast'!AB41+'5C1Q_Advantage'!AB41+'5C1AF_JCFA-Laf'!AB41+'5C1W_Willow'!AB41+'5C1Z_LincolnPrep'!AB41+'5C1R_Iberville'!AB41+'5C1N_Delta'!AB41+'5C1S_LCColPrep'!AB41+'5C1T_Northeast'!AB41+'5C1U_AcadianaRen'!AB41+'5C1I_LAKey'!AB41+'5C1V_LafRen'!AB41+'5C1O_Impact'!AB41+'5C2_LAVCA'!AC41+'5C1H_Southwest'!AB41+'5C1G_JSClark'!AB41+'5C1Y_GEOPrep'!AB41+'5C1AI_Harmony'!AB41+'5C1AJ_Athlos'!AB41+'5C1AG_Collegiate'!AB41+'5C1M_GEOMidCity'!AB41+'5C1AK_NxtGen'!AB41+'5C1AL_RedRiver'!AB41+'5C1AM_Williams'!AB41+'5C1AN_StLandry'!AB41</f>
        <v>157215</v>
      </c>
      <c r="AD41" s="247">
        <f>'5C1B_DArbonne'!AC41+'5C1A_Madison'!AC41+'5C1C_IntlHigh'!AC41+'5C3_UnvView'!AD41+'5C1F_LCCharter'!AC41+'5C1E_LFNO'!AC41+'5C1D_NOMMA'!AC41+'5C1AE_NobleMinds'!AC41+'5C1J_JCFAEast'!AC41+'5C1Q_Advantage'!AC41+'5C1AF_JCFA-Laf'!AC41+'5C1W_Willow'!AC41+'5C1Z_LincolnPrep'!AC41+'5C1R_Iberville'!AC41+'5C1N_Delta'!AC41+'5C1S_LCColPrep'!AC41+'5C1T_Northeast'!AC41+'5C1U_AcadianaRen'!AC41+'5C1I_LAKey'!AC41+'5C1V_LafRen'!AC41+'5C1O_Impact'!AC41+'5C2_LAVCA'!AD41+'5C1H_Southwest'!AC41+'5C1G_JSClark'!AC41+'5C1Y_GEOPrep'!AC41+'5C1AI_Harmony'!AC41+'5C1AJ_Athlos'!AC41+'5C1AG_Collegiate'!AC41+'5C1M_GEOMidCity'!AC41+'5C1AK_NxtGen'!AC41+'5C1AL_RedRiver'!AC41+'5C1AM_Williams'!AC41+'5C1AN_StLandry'!AC41</f>
        <v>13101</v>
      </c>
      <c r="AE41" s="247">
        <f>'5C1B_DArbonne'!AD41+'5C1A_Madison'!AD41+'5C1C_IntlHigh'!AD41+'5C3_UnvView'!AE41+'5C1F_LCCharter'!AD41+'5C1E_LFNO'!AD41+'5C1D_NOMMA'!AD41+'5C1AE_NobleMinds'!AD41+'5C1J_JCFAEast'!AD41+'5C1Q_Advantage'!AD41+'5C1AF_JCFA-Laf'!AD41+'5C1W_Willow'!AD41+'5C1Z_LincolnPrep'!AD41+'5C1R_Iberville'!AD41+'5C1N_Delta'!AD41+'5C1S_LCColPrep'!AD41+'5C1T_Northeast'!AD41+'5C1U_AcadianaRen'!AD41+'5C1I_LAKey'!AD41+'5C1V_LafRen'!AD41+'5C1O_Impact'!AD41+'5C2_LAVCA'!AE41+'5C1H_Southwest'!AD41+'5C1G_JSClark'!AD41+'5C1Y_GEOPrep'!AD41+'5C1AI_Harmony'!AD41+'5C1AJ_Athlos'!AD41+'5C1AG_Collegiate'!AD41+'5C1M_GEOMidCity'!AD41+'5C1AK_NxtGen'!AD41+'5C1AL_RedRiver'!AD41+'5C1AM_Williams'!AD41+'5C1AN_StLandry'!AD41</f>
        <v>157215</v>
      </c>
      <c r="AF41" s="248">
        <f>'9_Per Pupil Summary'!N40</f>
        <v>6197</v>
      </c>
      <c r="AG41" s="249">
        <f>'5C1B_DArbonne'!AF41+'5C1A_Madison'!AF41+'5C1C_IntlHigh'!AF41+'5C3_UnvView'!AG41+'5C1F_LCCharter'!AF41+'5C1E_LFNO'!AF41+'5C1D_NOMMA'!AF41+'5C1AE_NobleMinds'!AF41+'5C1J_JCFAEast'!AF41+'5C1Q_Advantage'!AF41+'5C1AF_JCFA-Laf'!AF41+'5C1W_Willow'!AF41+'5C1Z_LincolnPrep'!AF41+'5C1R_Iberville'!AF41+'5C1N_Delta'!AF41+'5C1S_LCColPrep'!AF41+'5C1T_Northeast'!AF41+'5C1U_AcadianaRen'!AF41+'5C1I_LAKey'!AF41+'5C1V_LafRen'!AF41+'5C1O_Impact'!AF41+'5C2_LAVCA'!AG41+'5C1H_Southwest'!AF41+'5C1G_JSClark'!AF41+'5C1Y_GEOPrep'!AF41+'5C1AI_Harmony'!AF41+'5C1AJ_Athlos'!AF41+'5C1AG_Collegiate'!AF41+'5C1M_GEOMidCity'!AF41+'5C1AK_NxtGen'!AF41+'5C1AL_RedRiver'!AF41+'5C1AM_Williams'!AF41+'5C1AN_StLandry'!AF41</f>
        <v>167319</v>
      </c>
      <c r="AH41" s="239">
        <f>'5C1B_DArbonne'!AG41+'5C1A_Madison'!AG41+'5C1C_IntlHigh'!AG41+'5C3_UnvView'!AH41+'5C1F_LCCharter'!AG41+'5C1E_LFNO'!AG41+'5C1D_NOMMA'!AG41+'5C1AE_NobleMinds'!AG41+'5C1J_JCFAEast'!AG41+'5C1Q_Advantage'!AG41+'5C1AF_JCFA-Laf'!AG41+'5C1W_Willow'!AG41+'5C1Z_LincolnPrep'!AG41+'5C1R_Iberville'!AG41+'5C1N_Delta'!AG41+'5C1S_LCColPrep'!AG41+'5C1T_Northeast'!AG41+'5C1U_AcadianaRen'!AG41+'5C1I_LAKey'!AG41+'5C1V_LafRen'!AG41+'5C1O_Impact'!AG41+'5C2_LAVCA'!AH41+'5C1H_Southwest'!AG41+'5C1G_JSClark'!AG41+'5C1Y_GEOPrep'!AG41+'5C1AI_Harmony'!AG41+'5C1AJ_Athlos'!AG41+'5C1AG_Collegiate'!AG41+'5C1M_GEOMidCity'!AG41+'5C1AK_NxtGen'!AG41+'5C1AL_RedRiver'!AG41+'5C1AM_Williams'!AG41+'5C1AN_StLandry'!AG41</f>
        <v>0</v>
      </c>
      <c r="AI41" s="248">
        <f>'5C1B_DArbonne'!AH41+'5C1A_Madison'!AH41+'5C1C_IntlHigh'!AH41+'5C3_UnvView'!AI41+'5C1F_LCCharter'!AH41+'5C1E_LFNO'!AH41+'5C1D_NOMMA'!AH41+'5C1AE_NobleMinds'!AH41+'5C1J_JCFAEast'!AH41+'5C1Q_Advantage'!AH41+'5C1AF_JCFA-Laf'!AH41+'5C1W_Willow'!AH41+'5C1Z_LincolnPrep'!AH41+'5C1R_Iberville'!AH41+'5C1N_Delta'!AH41+'5C1S_LCColPrep'!AH41+'5C1T_Northeast'!AH41+'5C1U_AcadianaRen'!AH41+'5C1I_LAKey'!AH41+'5C1V_LafRen'!AH41+'5C1O_Impact'!AH41+'5C2_LAVCA'!AI41+'5C1H_Southwest'!AH41+'5C1G_JSClark'!AH41+'5C1Y_GEOPrep'!AH41+'5C1AI_Harmony'!AH41+'5C1AJ_Athlos'!AH41+'5C1AG_Collegiate'!AH41+'5C1M_GEOMidCity'!AH41+'5C1AK_NxtGen'!AH41+'5C1AL_RedRiver'!AH41+'5C1AM_Williams'!AH41+'5C1AN_StLandry'!AH41</f>
        <v>0</v>
      </c>
      <c r="AJ41" s="239">
        <f>'5C1B_DArbonne'!AI41+'5C1A_Madison'!AI41+'5C1C_IntlHigh'!AI41+'5C3_UnvView'!AJ41+'5C1F_LCCharter'!AI41+'5C1E_LFNO'!AI41+'5C1D_NOMMA'!AI41+'5C1AE_NobleMinds'!AI41+'5C1J_JCFAEast'!AI41+'5C1Q_Advantage'!AI41+'5C1AF_JCFA-Laf'!AI41+'5C1W_Willow'!AI41+'5C1Z_LincolnPrep'!AI41+'5C1R_Iberville'!AI41+'5C1N_Delta'!AI41+'5C1S_LCColPrep'!AI41+'5C1T_Northeast'!AI41+'5C1U_AcadianaRen'!AI41+'5C1I_LAKey'!AI41+'5C1V_LafRen'!AI41+'5C1O_Impact'!AI41+'5C2_LAVCA'!AJ41+'5C1H_Southwest'!AI41+'5C1G_JSClark'!AI41+'5C1Y_GEOPrep'!AI41+'5C1AI_Harmony'!AI41+'5C1AJ_Athlos'!AI41+'5C1AG_Collegiate'!AI41+'5C1M_GEOMidCity'!AI41+'5C1AK_NxtGen'!AI41+'5C1AL_RedRiver'!AI41+'5C1AM_Williams'!AI41+'5C1AN_StLandry'!AI41</f>
        <v>0</v>
      </c>
      <c r="AK41" s="250">
        <f>'5C1B_DArbonne'!AJ41+'5C1A_Madison'!AJ41+'5C1C_IntlHigh'!AJ41+'5C3_UnvView'!AK41+'5C1F_LCCharter'!AJ41+'5C1E_LFNO'!AJ41+'5C1D_NOMMA'!AJ41+'5C1AE_NobleMinds'!AJ41+'5C1J_JCFAEast'!AJ41+'5C1Q_Advantage'!AJ41+'5C1AF_JCFA-Laf'!AJ41+'5C1W_Willow'!AJ41+'5C1Z_LincolnPrep'!AJ41+'5C1R_Iberville'!AJ41+'5C1N_Delta'!AJ41+'5C1S_LCColPrep'!AJ41+'5C1T_Northeast'!AJ41+'5C1U_AcadianaRen'!AJ41+'5C1I_LAKey'!AJ41+'5C1V_LafRen'!AJ41+'5C1O_Impact'!AJ41+'5C2_LAVCA'!AK41+'5C1H_Southwest'!AJ41+'5C1G_JSClark'!AJ41+'5C1Y_GEOPrep'!AJ41+'5C1AI_Harmony'!AJ41+'5C1AJ_Athlos'!AJ41+'5C1AG_Collegiate'!AJ41+'5C1M_GEOMidCity'!AJ41+'5C1AK_NxtGen'!AJ41+'5C1AL_RedRiver'!AJ41+'5C1AM_Williams'!AJ41+'5C1AN_StLandry'!AJ41</f>
        <v>0</v>
      </c>
      <c r="AL41" s="251">
        <f>'5C1B_DArbonne'!AK41+'5C1A_Madison'!AK41+'5C1C_IntlHigh'!AK41+'5C3_UnvView'!AL41+'5C1F_LCCharter'!AK41+'5C1E_LFNO'!AK41+'5C1D_NOMMA'!AK41+'5C1AE_NobleMinds'!AK41+'5C1J_JCFAEast'!AK41+'5C1Q_Advantage'!AK41+'5C1AF_JCFA-Laf'!AK41+'5C1W_Willow'!AK41+'5C1Z_LincolnPrep'!AK41+'5C1R_Iberville'!AK41+'5C1N_Delta'!AK41+'5C1S_LCColPrep'!AK41+'5C1T_Northeast'!AK41+'5C1U_AcadianaRen'!AK41+'5C1I_LAKey'!AK41+'5C1V_LafRen'!AK41+'5C1O_Impact'!AK41+'5C2_LAVCA'!AL41+'5C1H_Southwest'!AK41+'5C1G_JSClark'!AK41+'5C1Y_GEOPrep'!AK41+'5C1AI_Harmony'!AK41+'5C1AJ_Athlos'!AK41+'5C1AG_Collegiate'!AK41+'5C1M_GEOMidCity'!AK41+'5C1AK_NxtGen'!AK41+'5C1AL_RedRiver'!AK41+'5C1AM_Williams'!AK41+'5C1AN_StLandry'!AK41</f>
        <v>0</v>
      </c>
      <c r="AM41" s="249">
        <f>'5C1B_DArbonne'!AL41+'5C1A_Madison'!AL41+'5C1C_IntlHigh'!AL41+'5C3_UnvView'!AM41+'5C1F_LCCharter'!AL41+'5C1E_LFNO'!AL41+'5C1D_NOMMA'!AL41+'5C1AE_NobleMinds'!AL41+'5C1J_JCFAEast'!AL41+'5C1Q_Advantage'!AL41+'5C1AF_JCFA-Laf'!AL41+'5C1W_Willow'!AL41+'5C1Z_LincolnPrep'!AL41+'5C1R_Iberville'!AL41+'5C1N_Delta'!AL41+'5C1S_LCColPrep'!AL41+'5C1T_Northeast'!AL41+'5C1U_AcadianaRen'!AL41+'5C1I_LAKey'!AL41+'5C1V_LafRen'!AL41+'5C1O_Impact'!AL41+'5C2_LAVCA'!AM41+'5C1H_Southwest'!AL41+'5C1G_JSClark'!AL41+'5C1Y_GEOPrep'!AL41+'5C1AI_Harmony'!AL41+'5C1AJ_Athlos'!AL41+'5C1AG_Collegiate'!AL41+'5C1M_GEOMidCity'!AL41+'5C1AK_NxtGen'!AL41+'5C1AL_RedRiver'!AL41+'5C1AM_Williams'!AL41+'5C1AN_StLandry'!AL41</f>
        <v>167319</v>
      </c>
      <c r="AN41" s="252">
        <f>'5C1B_DArbonne'!AM41+'5C1A_Madison'!AM41+'5C1C_IntlHigh'!AM41+'5C3_UnvView'!AN41+'5C1F_LCCharter'!AM41+'5C1E_LFNO'!AM41+'5C1D_NOMMA'!AM41+'5C1AE_NobleMinds'!AM41+'5C1J_JCFAEast'!AM41+'5C1Q_Advantage'!AM41+'5C1AF_JCFA-Laf'!AM41+'5C1W_Willow'!AM41+'5C1Z_LincolnPrep'!AM41+'5C1R_Iberville'!AM41+'5C1N_Delta'!AM41+'5C1S_LCColPrep'!AM41+'5C1T_Northeast'!AM41+'5C1U_AcadianaRen'!AM41+'5C1I_LAKey'!AM41+'5C1V_LafRen'!AM41+'5C1O_Impact'!AM41+'5C2_LAVCA'!AN41+'5C1H_Southwest'!AM41+'5C1G_JSClark'!AM41+'5C1Y_GEOPrep'!AM41+'5C1AI_Harmony'!AM41+'5C1AJ_Athlos'!AM41+'5C1AG_Collegiate'!AM41+'5C1M_GEOMidCity'!AM41+'5C1AK_NxtGen'!AM41+'5C1AL_RedRiver'!AM41+'5C1AM_Williams'!AM41+'5C1AN_StLandry'!AM41</f>
        <v>-418</v>
      </c>
      <c r="AO41" s="249">
        <f>'5C1B_DArbonne'!AN41+'5C1A_Madison'!AN41+'5C1C_IntlHigh'!AN41+'5C3_UnvView'!AO41+'5C1F_LCCharter'!AN41+'5C1E_LFNO'!AN41+'5C1D_NOMMA'!AN41+'5C1AE_NobleMinds'!AN41+'5C1J_JCFAEast'!AN41+'5C1Q_Advantage'!AN41+'5C1AF_JCFA-Laf'!AN41+'5C1W_Willow'!AN41+'5C1Z_LincolnPrep'!AN41+'5C1R_Iberville'!AN41+'5C1N_Delta'!AN41+'5C1S_LCColPrep'!AN41+'5C1T_Northeast'!AN41+'5C1U_AcadianaRen'!AN41+'5C1I_LAKey'!AN41+'5C1V_LafRen'!AN41+'5C1O_Impact'!AN41+'5C2_LAVCA'!AO41+'5C1H_Southwest'!AN41+'5C1G_JSClark'!AN41+'5C1Y_GEOPrep'!AN41+'5C1AI_Harmony'!AN41+'5C1AJ_Athlos'!AN41+'5C1AG_Collegiate'!AN41+'5C1M_GEOMidCity'!AN41+'5C1AK_NxtGen'!AN41+'5C1AL_RedRiver'!AN41+'5C1AM_Williams'!AN41+'5C1AN_StLandry'!AN41</f>
        <v>166901</v>
      </c>
      <c r="AP41" s="250">
        <f>'5C1B_DArbonne'!AO41+'5C1A_Madison'!AO41+'5C1C_IntlHigh'!AO41+'5C3_UnvView'!AP41+'5C1F_LCCharter'!AO41+'5C1E_LFNO'!AO41+'5C1D_NOMMA'!AO41+'5C1AE_NobleMinds'!AO41+'5C1J_JCFAEast'!AO41+'5C1Q_Advantage'!AO41+'5C1AF_JCFA-Laf'!AO41+'5C1W_Willow'!AO41+'5C1Z_LincolnPrep'!AO41+'5C1R_Iberville'!AO41+'5C1N_Delta'!AO41+'5C1S_LCColPrep'!AO41+'5C1T_Northeast'!AO41+'5C1U_AcadianaRen'!AO41+'5C1I_LAKey'!AO41+'5C1V_LafRen'!AO41+'5C1O_Impact'!AO41+'5C2_LAVCA'!AP41+'5C1H_Southwest'!AO41+'5C1G_JSClark'!AO41+'5C1Y_GEOPrep'!AO41+'5C1AI_Harmony'!AO41+'5C1AJ_Athlos'!AO41+'5C1AG_Collegiate'!AO41+'5C1M_GEOMidCity'!AO41+'5C1AK_NxtGen'!AO41+'5C1AL_RedRiver'!AO41+'5C1AM_Williams'!AO41+'5C1AN_StLandry'!AO41</f>
        <v>0</v>
      </c>
      <c r="AQ41" s="249">
        <f>'5C1B_DArbonne'!AP41+'5C1A_Madison'!AP41+'5C1C_IntlHigh'!AP41+'5C3_UnvView'!AQ41+'5C1F_LCCharter'!AP41+'5C1E_LFNO'!AP41+'5C1D_NOMMA'!AP41+'5C1AE_NobleMinds'!AP41+'5C1J_JCFAEast'!AP41+'5C1Q_Advantage'!AP41+'5C1AF_JCFA-Laf'!AP41+'5C1W_Willow'!AP41+'5C1Z_LincolnPrep'!AP41+'5C1R_Iberville'!AP41+'5C1N_Delta'!AP41+'5C1S_LCColPrep'!AP41+'5C1T_Northeast'!AP41+'5C1U_AcadianaRen'!AP41+'5C1I_LAKey'!AP41+'5C1V_LafRen'!AP41+'5C1O_Impact'!AP41+'5C2_LAVCA'!AQ41+'5C1H_Southwest'!AP41+'5C1G_JSClark'!AP41+'5C1Y_GEOPrep'!AP41+'5C1AI_Harmony'!AP41+'5C1AJ_Athlos'!AP41+'5C1AG_Collegiate'!AP41+'5C1M_GEOMidCity'!AP41+'5C1AK_NxtGen'!AP41+'5C1AL_RedRiver'!AP41+'5C1AM_Williams'!AP41+'5C1AN_StLandry'!AP41</f>
        <v>166901</v>
      </c>
      <c r="AR41" s="250">
        <f>'5C1B_DArbonne'!AQ41+'5C1A_Madison'!AQ41+'5C1C_IntlHigh'!AQ41+'5C3_UnvView'!AR41+'5C1F_LCCharter'!AQ41+'5C1E_LFNO'!AQ41+'5C1D_NOMMA'!AQ41+'5C1AE_NobleMinds'!AQ41+'5C1J_JCFAEast'!AQ41+'5C1Q_Advantage'!AQ41+'5C1AF_JCFA-Laf'!AQ41+'5C1W_Willow'!AQ41+'5C1Z_LincolnPrep'!AQ41+'5C1R_Iberville'!AQ41+'5C1N_Delta'!AQ41+'5C1S_LCColPrep'!AQ41+'5C1T_Northeast'!AQ41+'5C1U_AcadianaRen'!AQ41+'5C1I_LAKey'!AQ41+'5C1V_LafRen'!AQ41+'5C1O_Impact'!AQ41+'5C2_LAVCA'!AR41+'5C1H_Southwest'!AQ41+'5C1G_JSClark'!AQ41+'5C1Y_GEOPrep'!AQ41+'5C1AI_Harmony'!AQ41+'5C1AJ_Athlos'!AQ41+'5C1AG_Collegiate'!AQ41+'5C1M_GEOMidCity'!AQ41+'5C1AK_NxtGen'!AQ41+'5C1AL_RedRiver'!AQ41+'5C1AM_Williams'!AQ41+'5C1AN_StLandry'!AQ41</f>
        <v>0</v>
      </c>
      <c r="AS41" s="250">
        <f>'5C1B_DArbonne'!AR41+'5C1A_Madison'!AR41+'5C1C_IntlHigh'!AR41+'5C3_UnvView'!AS41+'5C1F_LCCharter'!AR41+'5C1E_LFNO'!AR41+'5C1D_NOMMA'!AR41+'5C1AE_NobleMinds'!AR41+'5C1J_JCFAEast'!AR41+'5C1Q_Advantage'!AR41+'5C1AF_JCFA-Laf'!AR41+'5C1W_Willow'!AR41+'5C1Z_LincolnPrep'!AR41+'5C1R_Iberville'!AR41+'5C1N_Delta'!AR41+'5C1S_LCColPrep'!AR41+'5C1T_Northeast'!AR41+'5C1U_AcadianaRen'!AR41+'5C1I_LAKey'!AR41+'5C1V_LafRen'!AR41+'5C1O_Impact'!AR41+'5C2_LAVCA'!AS41+'5C1H_Southwest'!AR41+'5C1G_JSClark'!AR41+'5C1Y_GEOPrep'!AR41+'5C1AI_Harmony'!AR41+'5C1AJ_Athlos'!AR41+'5C1AG_Collegiate'!AR41+'5C1M_GEOMidCity'!AR41+'5C1AK_NxtGen'!AR41+'5C1AL_RedRiver'!AR41+'5C1AM_Williams'!AR41+'5C1AN_StLandry'!AR41</f>
        <v>166901</v>
      </c>
      <c r="AT41" s="249">
        <f>'5C1B_DArbonne'!AS41+'5C1A_Madison'!AS41+'5C1C_IntlHigh'!AS41+'5C3_UnvView'!AT41+'5C1F_LCCharter'!AS41+'5C1E_LFNO'!AS41+'5C1D_NOMMA'!AS41+'5C1AE_NobleMinds'!AS41+'5C1J_JCFAEast'!AS41+'5C1Q_Advantage'!AS41+'5C1AF_JCFA-Laf'!AS41+'5C1W_Willow'!AS41+'5C1Z_LincolnPrep'!AS41+'5C1R_Iberville'!AS41+'5C1N_Delta'!AS41+'5C1S_LCColPrep'!AS41+'5C1T_Northeast'!AS41+'5C1U_AcadianaRen'!AS41+'5C1I_LAKey'!AS41+'5C1V_LafRen'!AS41+'5C1O_Impact'!AS41+'5C2_LAVCA'!AT41+'5C1H_Southwest'!AS41+'5C1G_JSClark'!AS41+'5C1Y_GEOPrep'!AS41+'5C1AI_Harmony'!AS41+'5C1AJ_Athlos'!AS41+'5C1AG_Collegiate'!AS41+'5C1M_GEOMidCity'!AS41+'5C1AK_NxtGen'!AS41+'5C1AL_RedRiver'!AS41+'5C1AM_Williams'!AS41+'5C1AN_StLandry'!AS41</f>
        <v>13909</v>
      </c>
      <c r="AU41" s="808">
        <f t="shared" si="2"/>
        <v>324116</v>
      </c>
      <c r="AV41" s="809">
        <f t="shared" si="3"/>
        <v>27010</v>
      </c>
      <c r="AW41" s="241">
        <f>'5C1B_DArbonne'!AV41+'5C1A_Madison'!AV41+'5C1C_IntlHigh'!AV41+'5C3_UnvView'!AW41+'5C1F_LCCharter'!AV41+'5C1E_LFNO'!AV41+'5C1D_NOMMA'!AV41+'5C1AE_NobleMinds'!AV41+'5C1J_JCFAEast'!AV41+'5C1Q_Advantage'!AV41+'5C1AF_JCFA-Laf'!AV41+'5C1W_Willow'!AV41+'5C1Z_LincolnPrep'!AV41+'5C1R_Iberville'!AV41+'5C1N_Delta'!AV41+'5C1S_LCColPrep'!AV41+'5C1T_Northeast'!AV41+'5C1U_AcadianaRen'!AV41+'5C1I_LAKey'!AV41+'5C1V_LafRen'!AV41+'5C1O_Impact'!AV41+'5C2_LAVCA'!AW41+'5C1H_Southwest'!AV41+'5C1G_JSClark'!AV41+'5C1Y_GEOPrep'!AV41+'5C1AI_Harmony'!AV41+'5C1AJ_Athlos'!AV41+'5C1AG_Collegiate'!AV41+'5C1M_GEOMidCity'!AV41+'5C1AK_NxtGen'!AV41+'5C1AL_RedRiver'!AV41+'5C1AM_Williams'!AV41+'5C1AN_StLandry'!AV41</f>
        <v>418</v>
      </c>
      <c r="AX41" s="241"/>
      <c r="AY41" s="241">
        <f t="shared" si="4"/>
        <v>418</v>
      </c>
    </row>
    <row r="42" spans="1:51" ht="16.149999999999999" customHeight="1" x14ac:dyDescent="0.2">
      <c r="A42" s="423">
        <v>36</v>
      </c>
      <c r="B42" s="207" t="s">
        <v>40</v>
      </c>
      <c r="C42" s="208">
        <f>'5C1B_DArbonne'!C42+'5C1A_Madison'!C42+'5C1C_IntlHigh'!C42+'5C3_UnvView'!C42+'5C1F_LCCharter'!C42+'5C1E_LFNO'!C42+'5C1D_NOMMA'!C42+'5C1AE_NobleMinds'!C42+'5C1J_JCFAEast'!C42+'5C1Q_Advantage'!C42+'5C1AF_JCFA-Laf'!C42+'5C1W_Willow'!C42+'5C1Z_LincolnPrep'!C42+'5C1R_Iberville'!C42+'5C1N_Delta'!C42+'5C1S_LCColPrep'!C42+'5C1T_Northeast'!C42+'5C1U_AcadianaRen'!C42+'5C1I_LAKey'!C42+'5C1V_LafRen'!C42+'5C1O_Impact'!C42+'5C2_LAVCA'!C42+'5C1H_Southwest'!C42+'5C1G_JSClark'!C42+'5C1Y_GEOPrep'!C42+'5C1AI_Harmony'!C42+'5C1AJ_Athlos'!C42+'5C1AG_Collegiate'!C42+'5C1M_GEOMidCity'!C42+'5C1AK_NxtGen'!C42+'5C1AL_RedRiver'!C42+'5C1AM_Williams'!C42+'5C1AN_StLandry'!C42</f>
        <v>243</v>
      </c>
      <c r="D42" s="209">
        <f>'9_Per Pupil Summary'!H41</f>
        <v>3744.8320045585597</v>
      </c>
      <c r="E42" s="210">
        <f>'5C1B_DArbonne'!E42+'5C1A_Madison'!E42+'5C1C_IntlHigh'!E42+'5C3_UnvView'!E42+'5C1F_LCCharter'!E42+'5C1E_LFNO'!E42+'5C1D_NOMMA'!E42+'5C1AE_NobleMinds'!E42+'5C1J_JCFAEast'!E42+'5C1Q_Advantage'!E42+'5C1AF_JCFA-Laf'!E42+'5C1W_Willow'!E42+'5C1Z_LincolnPrep'!E42+'5C1R_Iberville'!E42+'5C1N_Delta'!E42+'5C1S_LCColPrep'!E42+'5C1T_Northeast'!E42+'5C1U_AcadianaRen'!E42+'5C1I_LAKey'!E42+'5C1V_LafRen'!E42+'5C1O_Impact'!E42+'5C2_LAVCA'!E42+'5C1H_Southwest'!E42+'5C1G_JSClark'!E42+'5C1Y_GEOPrep'!E42+'5C1AI_Harmony'!E42+'5C1AJ_Athlos'!E42+'5C1AG_Collegiate'!E42+'5C1M_GEOMidCity'!E42+'5C1AK_NxtGen'!E42+'5C1AL_RedRiver'!E42+'5C1AM_Williams'!E42+'5C1AN_StLandry'!E42</f>
        <v>818994.759396957</v>
      </c>
      <c r="F42" s="211">
        <f>'5C1B_DArbonne'!F42+'5C1A_Madison'!F42+'5C1C_IntlHigh'!F42+'5C3_UnvView'!F42+'5C1F_LCCharter'!F42+'5C1E_LFNO'!F42+'5C1D_NOMMA'!F42+'5C1AE_NobleMinds'!F42+'5C1J_JCFAEast'!F42+'5C1Q_Advantage'!F42+'5C1AF_JCFA-Laf'!F42+'5C1W_Willow'!F42+'5C1Z_LincolnPrep'!F42+'5C1R_Iberville'!F42+'5C1N_Delta'!F42+'5C1S_LCColPrep'!F42+'5C1T_Northeast'!F42+'5C1U_AcadianaRen'!F42+'5C1I_LAKey'!F42+'5C1V_LafRen'!F42+'5C1O_Impact'!F42+'5C2_LAVCA'!F42+'5C1H_Southwest'!F42+'5C1G_JSClark'!F42+'5C1Y_GEOPrep'!F42+'5C1AI_Harmony'!F42+'5C1AJ_Athlos'!F42+'5C1AG_Collegiate'!F42+'5C1M_GEOMidCity'!F42+'5C1AK_NxtGen'!F42+'5C1AL_RedRiver'!F42+'5C1AM_Williams'!F42+'5C1AN_StLandry'!F42</f>
        <v>205</v>
      </c>
      <c r="G42" s="209">
        <f>'9_Per Pupil Summary'!I41</f>
        <v>505.80759711381944</v>
      </c>
      <c r="H42" s="210">
        <f>'5C1B_DArbonne'!H42+'5C1A_Madison'!H42+'5C1C_IntlHigh'!H42+'5C3_UnvView'!H42+'5C1F_LCCharter'!H42+'5C1E_LFNO'!H42+'5C1D_NOMMA'!H42+'5C1AE_NobleMinds'!H42+'5C1J_JCFAEast'!H42+'5C1Q_Advantage'!H42+'5C1AF_JCFA-Laf'!H42+'5C1W_Willow'!H42+'5C1Z_LincolnPrep'!H42+'5C1R_Iberville'!H42+'5C1N_Delta'!H42+'5C1S_LCColPrep'!H42+'5C1T_Northeast'!H42+'5C1U_AcadianaRen'!H42+'5C1I_LAKey'!H42+'5C1V_LafRen'!H42+'5C1O_Impact'!H42+'5C2_LAVCA'!H42+'5C1H_Southwest'!H42+'5C1G_JSClark'!H42+'5C1Y_GEOPrep'!H42+'5C1AI_Harmony'!H42+'5C1AJ_Athlos'!H42+'5C1AG_Collegiate'!H42+'5C1M_GEOMidCity'!H42+'5C1AK_NxtGen'!H42+'5C1AL_RedRiver'!H42+'5C1AM_Williams'!H42+'5C1AN_StLandry'!H42</f>
        <v>93321.501667499688</v>
      </c>
      <c r="I42" s="211">
        <f>'5C1B_DArbonne'!I42+'5C1A_Madison'!I42+'5C1C_IntlHigh'!I42+'5C3_UnvView'!I42+'5C1F_LCCharter'!I42+'5C1E_LFNO'!I42+'5C1D_NOMMA'!I42+'5C1AE_NobleMinds'!I42+'5C1J_JCFAEast'!I42+'5C1Q_Advantage'!I42+'5C1AF_JCFA-Laf'!I42+'5C1W_Willow'!I42+'5C1Z_LincolnPrep'!I42+'5C1R_Iberville'!I42+'5C1N_Delta'!I42+'5C1S_LCColPrep'!I42+'5C1T_Northeast'!I42+'5C1U_AcadianaRen'!I42+'5C1I_LAKey'!I42+'5C1V_LafRen'!I42+'5C1O_Impact'!I42+'5C2_LAVCA'!I42+'5C1H_Southwest'!I42+'5C1G_JSClark'!I42+'5C1Y_GEOPrep'!I42+'5C1AI_Harmony'!I42+'5C1AJ_Athlos'!I42+'5C1AG_Collegiate'!I42+'5C1M_GEOMidCity'!I42+'5C1AK_NxtGen'!I42+'5C1AL_RedRiver'!I42+'5C1AM_Williams'!I42+'5C1AN_StLandry'!I42</f>
        <v>92</v>
      </c>
      <c r="J42" s="209">
        <f>'9_Per Pupil Summary'!J41</f>
        <v>137.94752648558713</v>
      </c>
      <c r="K42" s="210">
        <f>'5C1B_DArbonne'!K42+'5C1A_Madison'!K42+'5C1C_IntlHigh'!K42+'5C3_UnvView'!K42+'5C1F_LCCharter'!K42+'5C1E_LFNO'!K42+'5C1D_NOMMA'!K42+'5C1AE_NobleMinds'!K42+'5C1J_JCFAEast'!K42+'5C1Q_Advantage'!K42+'5C1AF_JCFA-Laf'!K42+'5C1W_Willow'!K42+'5C1Z_LincolnPrep'!K42+'5C1R_Iberville'!K42+'5C1N_Delta'!K42+'5C1S_LCColPrep'!K42+'5C1T_Northeast'!K42+'5C1U_AcadianaRen'!K42+'5C1I_LAKey'!K42+'5C1V_LafRen'!K42+'5C1O_Impact'!K42+'5C2_LAVCA'!K42+'5C1H_Southwest'!K42+'5C1G_JSClark'!K42+'5C1Y_GEOPrep'!K42+'5C1AI_Harmony'!K42+'5C1AJ_Athlos'!K42+'5C1AG_Collegiate'!K42+'5C1M_GEOMidCity'!K42+'5C1AK_NxtGen'!K42+'5C1AL_RedRiver'!K42+'5C1AM_Williams'!K42+'5C1AN_StLandry'!K42</f>
        <v>11422.055193006614</v>
      </c>
      <c r="L42" s="211">
        <f>'5C1B_DArbonne'!L42+'5C1A_Madison'!L42+'5C1C_IntlHigh'!L42+'5C3_UnvView'!L42+'5C1F_LCCharter'!L42+'5C1E_LFNO'!L42+'5C1D_NOMMA'!L42+'5C1AE_NobleMinds'!L42+'5C1J_JCFAEast'!L42+'5C1Q_Advantage'!L42+'5C1AF_JCFA-Laf'!L42+'5C1W_Willow'!L42+'5C1Z_LincolnPrep'!L42+'5C1R_Iberville'!L42+'5C1N_Delta'!L42+'5C1S_LCColPrep'!L42+'5C1T_Northeast'!L42+'5C1U_AcadianaRen'!L42+'5C1I_LAKey'!L42+'5C1V_LafRen'!L42+'5C1O_Impact'!L42+'5C2_LAVCA'!L42+'5C1H_Southwest'!L42+'5C1G_JSClark'!L42+'5C1Y_GEOPrep'!L42+'5C1AI_Harmony'!L42+'5C1AJ_Athlos'!L42+'5C1AG_Collegiate'!L42+'5C1M_GEOMidCity'!L42+'5C1AK_NxtGen'!L42+'5C1AL_RedRiver'!L42+'5C1AM_Williams'!L42+'5C1AN_StLandry'!L42</f>
        <v>30</v>
      </c>
      <c r="M42" s="209">
        <f>'9_Per Pupil Summary'!K41</f>
        <v>3448.6881621396783</v>
      </c>
      <c r="N42" s="210">
        <f>'5C1B_DArbonne'!N42+'5C1A_Madison'!N42+'5C1C_IntlHigh'!N42+'5C3_UnvView'!N42+'5C1F_LCCharter'!N42+'5C1E_LFNO'!N42+'5C1D_NOMMA'!N42+'5C1AE_NobleMinds'!N42+'5C1J_JCFAEast'!N42+'5C1Q_Advantage'!N42+'5C1AF_JCFA-Laf'!N42+'5C1W_Willow'!N42+'5C1Z_LincolnPrep'!N42+'5C1R_Iberville'!N42+'5C1N_Delta'!N42+'5C1S_LCColPrep'!N42+'5C1T_Northeast'!N42+'5C1U_AcadianaRen'!N42+'5C1I_LAKey'!N42+'5C1V_LafRen'!N42+'5C1O_Impact'!N42+'5C2_LAVCA'!N42+'5C1H_Southwest'!N42+'5C1G_JSClark'!N42+'5C1Y_GEOPrep'!N42+'5C1AI_Harmony'!N42+'5C1AJ_Athlos'!N42+'5C1AG_Collegiate'!N42+'5C1M_GEOMidCity'!N42+'5C1AK_NxtGen'!N42+'5C1AL_RedRiver'!N42+'5C1AM_Williams'!N42+'5C1AN_StLandry'!N42</f>
        <v>93114.580377771315</v>
      </c>
      <c r="O42" s="211">
        <f>'5C1B_DArbonne'!O42+'5C1A_Madison'!O42+'5C1C_IntlHigh'!O42+'5C3_UnvView'!O42+'5C1F_LCCharter'!O42+'5C1E_LFNO'!O42+'5C1D_NOMMA'!O42+'5C1AE_NobleMinds'!O42+'5C1J_JCFAEast'!O42+'5C1Q_Advantage'!O42+'5C1AF_JCFA-Laf'!O42+'5C1W_Willow'!O42+'5C1Z_LincolnPrep'!O42+'5C1R_Iberville'!O42+'5C1N_Delta'!O42+'5C1S_LCColPrep'!O42+'5C1T_Northeast'!O42+'5C1U_AcadianaRen'!O42+'5C1I_LAKey'!O42+'5C1V_LafRen'!O42+'5C1O_Impact'!O42+'5C2_LAVCA'!O42+'5C1H_Southwest'!O42+'5C1G_JSClark'!O42+'5C1Y_GEOPrep'!O42+'5C1AI_Harmony'!O42+'5C1AJ_Athlos'!O42+'5C1AG_Collegiate'!O42+'5C1M_GEOMidCity'!O42+'5C1AK_NxtGen'!O42+'5C1AL_RedRiver'!O42+'5C1AM_Williams'!O42+'5C1AN_StLandry'!O42</f>
        <v>7</v>
      </c>
      <c r="P42" s="209">
        <f>'9_Per Pupil Summary'!L41</f>
        <v>1379.4752648558713</v>
      </c>
      <c r="Q42" s="210">
        <f>'5C1B_DArbonne'!Q42+'5C1A_Madison'!Q42+'5C1C_IntlHigh'!Q42+'5C3_UnvView'!Q42+'5C1F_LCCharter'!Q42+'5C1E_LFNO'!Q42+'5C1D_NOMMA'!Q42+'5C1AE_NobleMinds'!Q42+'5C1J_JCFAEast'!Q42+'5C1Q_Advantage'!Q42+'5C1AF_JCFA-Laf'!Q42+'5C1W_Willow'!Q42+'5C1Z_LincolnPrep'!Q42+'5C1R_Iberville'!Q42+'5C1N_Delta'!Q42+'5C1S_LCColPrep'!Q42+'5C1T_Northeast'!Q42+'5C1U_AcadianaRen'!Q42+'5C1I_LAKey'!Q42+'5C1V_LafRen'!Q42+'5C1O_Impact'!Q42+'5C2_LAVCA'!Q42+'5C1H_Southwest'!Q42+'5C1G_JSClark'!Q42+'5C1Y_GEOPrep'!Q42+'5C1AI_Harmony'!Q42+'5C1AJ_Athlos'!Q42+'5C1AG_Collegiate'!Q42+'5C1M_GEOMidCity'!Q42+'5C1AK_NxtGen'!Q42+'5C1AL_RedRiver'!Q42+'5C1AM_Williams'!Q42+'5C1AN_StLandry'!Q42</f>
        <v>8690.6941685919883</v>
      </c>
      <c r="R42" s="212">
        <f>'5C1B_DArbonne'!R42+'5C1A_Madison'!R42+'5C1C_IntlHigh'!R42+'5C3_UnvView'!R42+'5C1F_LCCharter'!R42+'5C1E_LFNO'!R42+'5C1D_NOMMA'!R42+'5C1AE_NobleMinds'!R42+'5C1J_JCFAEast'!R42+'5C1Q_Advantage'!R42+'5C1AF_JCFA-Laf'!R42+'5C1W_Willow'!R42+'5C1Z_LincolnPrep'!R42+'5C1R_Iberville'!R42+'5C1N_Delta'!R42+'5C1S_LCColPrep'!R42+'5C1T_Northeast'!R42+'5C1U_AcadianaRen'!R42+'5C1I_LAKey'!R42+'5C1V_LafRen'!R42+'5C1O_Impact'!R42+'5C2_LAVCA'!R42+'5C1H_Southwest'!R42+'5C1G_JSClark'!R42+'5C1Y_GEOPrep'!R42+'5C1AI_Harmony'!R42+'5C1AJ_Athlos'!R42+'5C1AG_Collegiate'!R42+'5C1M_GEOMidCity'!R42+'5C1AK_NxtGen'!R42+'5C1AL_RedRiver'!R42+'5C1AM_Williams'!R42+'5C1AN_StLandry'!R42</f>
        <v>8850885</v>
      </c>
      <c r="S42" s="1110">
        <f>'5C3_UnvView'!S42+'5C2_LAVCA'!S42</f>
        <v>113949</v>
      </c>
      <c r="T42" s="209">
        <f>'5C1B_DArbonne'!S42+'5C1A_Madison'!S42+'5C1C_IntlHigh'!S42+'5C3_UnvView'!T42+'5C1F_LCCharter'!S42+'5C1E_LFNO'!S42+'5C1D_NOMMA'!S42+'5C1AE_NobleMinds'!S42+'5C1J_JCFAEast'!S42+'5C1Q_Advantage'!S42+'5C1AF_JCFA-Laf'!S42+'5C1W_Willow'!S42+'5C1Z_LincolnPrep'!S42+'5C1R_Iberville'!S42+'5C1N_Delta'!S42+'5C1S_LCColPrep'!S42+'5C1T_Northeast'!S42+'5C1U_AcadianaRen'!S42+'5C1I_LAKey'!S42+'5C1V_LafRen'!S42+'5C1O_Impact'!S42+'5C2_LAVCA'!T42+'5C1H_Southwest'!S42+'5C1G_JSClark'!S42+'5C1Y_GEOPrep'!S42+'5C1AI_Harmony'!S42+'5C1AJ_Athlos'!S42+'5C1AG_Collegiate'!S42+'5C1M_GEOMidCity'!S42+'5C1AK_NxtGen'!S42+'5C1AL_RedRiver'!S42+'5C1AM_Williams'!S42+'5C1AN_StLandry'!S42</f>
        <v>0</v>
      </c>
      <c r="U42" s="209">
        <f>'5C1B_DArbonne'!T42+'5C1A_Madison'!T42+'5C1C_IntlHigh'!T42+'5C3_UnvView'!U42+'5C1F_LCCharter'!T42+'5C1E_LFNO'!T42+'5C1D_NOMMA'!T42+'5C1AE_NobleMinds'!T42+'5C1J_JCFAEast'!T42+'5C1Q_Advantage'!T42+'5C1AF_JCFA-Laf'!T42+'5C1W_Willow'!T42+'5C1Z_LincolnPrep'!T42+'5C1R_Iberville'!T42+'5C1N_Delta'!T42+'5C1S_LCColPrep'!T42+'5C1T_Northeast'!T42+'5C1U_AcadianaRen'!T42+'5C1I_LAKey'!T42+'5C1V_LafRen'!T42+'5C1O_Impact'!T42+'5C2_LAVCA'!U42+'5C1H_Southwest'!T42+'5C1G_JSClark'!T42+'5C1Y_GEOPrep'!T42+'5C1AI_Harmony'!T42+'5C1AJ_Athlos'!T42+'5C1AG_Collegiate'!T42+'5C1M_GEOMidCity'!T42+'5C1AK_NxtGen'!T42+'5C1AL_RedRiver'!T42+'5C1AM_Williams'!T42+'5C1AN_StLandry'!T42</f>
        <v>0</v>
      </c>
      <c r="V42" s="213">
        <f>'5C1B_DArbonne'!U42+'5C1A_Madison'!U42+'5C1C_IntlHigh'!U42+'5C3_UnvView'!V42+'5C1F_LCCharter'!U42+'5C1E_LFNO'!U42+'5C1D_NOMMA'!U42+'5C1AE_NobleMinds'!U42+'5C1J_JCFAEast'!U42+'5C1Q_Advantage'!U42+'5C1AF_JCFA-Laf'!U42+'5C1W_Willow'!U42+'5C1Z_LincolnPrep'!U42+'5C1R_Iberville'!U42+'5C1N_Delta'!U42+'5C1S_LCColPrep'!U42+'5C1T_Northeast'!U42+'5C1U_AcadianaRen'!U42+'5C1I_LAKey'!U42+'5C1V_LafRen'!U42+'5C1O_Impact'!U42+'5C2_LAVCA'!V42+'5C1H_Southwest'!U42+'5C1G_JSClark'!U42+'5C1Y_GEOPrep'!U42+'5C1AI_Harmony'!U42+'5C1AJ_Athlos'!U42+'5C1AG_Collegiate'!U42+'5C1M_GEOMidCity'!U42+'5C1AK_NxtGen'!U42+'5C1AL_RedRiver'!U42+'5C1AM_Williams'!U42+'5C1AN_StLandry'!U42</f>
        <v>0</v>
      </c>
      <c r="W42" s="212">
        <f>'5C1B_DArbonne'!V42+'5C1A_Madison'!V42+'5C1C_IntlHigh'!V42+'5C3_UnvView'!W42+'5C1F_LCCharter'!V42+'5C1E_LFNO'!V42+'5C1D_NOMMA'!V42+'5C1AE_NobleMinds'!V42+'5C1J_JCFAEast'!V42+'5C1Q_Advantage'!V42+'5C1AF_JCFA-Laf'!V42+'5C1W_Willow'!V42+'5C1Z_LincolnPrep'!V42+'5C1R_Iberville'!V42+'5C1N_Delta'!V42+'5C1S_LCColPrep'!V42+'5C1T_Northeast'!V42+'5C1U_AcadianaRen'!V42+'5C1I_LAKey'!V42+'5C1V_LafRen'!V42+'5C1O_Impact'!V42+'5C2_LAVCA'!W42+'5C1H_Southwest'!V42+'5C1G_JSClark'!V42+'5C1Y_GEOPrep'!V42+'5C1AI_Harmony'!V42+'5C1AJ_Athlos'!V42+'5C1AG_Collegiate'!V42+'5C1M_GEOMidCity'!V42+'5C1AK_NxtGen'!V42+'5C1AL_RedRiver'!V42+'5C1AM_Williams'!V42+'5C1AN_StLandry'!V42</f>
        <v>1025543</v>
      </c>
      <c r="X42" s="210">
        <f>'5C1B_DArbonne'!W42+'5C1A_Madison'!W42+'5C1C_IntlHigh'!W42+'5C3_UnvView'!X42+'5C1F_LCCharter'!W42+'5C1E_LFNO'!W42+'5C1D_NOMMA'!W42+'5C1AE_NobleMinds'!W42+'5C1J_JCFAEast'!W42+'5C1Q_Advantage'!W42+'5C1AF_JCFA-Laf'!W42+'5C1W_Willow'!W42+'5C1Z_LincolnPrep'!W42+'5C1R_Iberville'!W42+'5C1N_Delta'!W42+'5C1S_LCColPrep'!W42+'5C1T_Northeast'!W42+'5C1U_AcadianaRen'!W42+'5C1I_LAKey'!W42+'5C1V_LafRen'!W42+'5C1O_Impact'!W42+'5C2_LAVCA'!X42+'5C1H_Southwest'!W42+'5C1G_JSClark'!W42+'5C1Y_GEOPrep'!W42+'5C1AI_Harmony'!W42+'5C1AJ_Athlos'!W42+'5C1AG_Collegiate'!W42+'5C1M_GEOMidCity'!W42+'5C1AK_NxtGen'!W42+'5C1AL_RedRiver'!W42+'5C1AM_Williams'!W42+'5C1AN_StLandry'!W42</f>
        <v>-2564</v>
      </c>
      <c r="Y42" s="212">
        <f>'5C1B_DArbonne'!X42+'5C1A_Madison'!X42+'5C1C_IntlHigh'!X42+'5C3_UnvView'!Y42+'5C1F_LCCharter'!X42+'5C1E_LFNO'!X42+'5C1D_NOMMA'!X42+'5C1AE_NobleMinds'!X42+'5C1J_JCFAEast'!X42+'5C1Q_Advantage'!X42+'5C1AF_JCFA-Laf'!X42+'5C1W_Willow'!X42+'5C1Z_LincolnPrep'!X42+'5C1R_Iberville'!X42+'5C1N_Delta'!X42+'5C1S_LCColPrep'!X42+'5C1T_Northeast'!X42+'5C1U_AcadianaRen'!X42+'5C1I_LAKey'!X42+'5C1V_LafRen'!X42+'5C1O_Impact'!X42+'5C2_LAVCA'!Y42+'5C1H_Southwest'!X42+'5C1G_JSClark'!X42+'5C1Y_GEOPrep'!X42+'5C1AI_Harmony'!X42+'5C1AJ_Athlos'!X42+'5C1AG_Collegiate'!X42+'5C1M_GEOMidCity'!X42+'5C1AK_NxtGen'!X42+'5C1AL_RedRiver'!X42+'5C1AM_Williams'!X42+'5C1AN_StLandry'!X42</f>
        <v>1022979</v>
      </c>
      <c r="Z42" s="209">
        <f>'5C1B_DArbonne'!Y42+'5C1A_Madison'!Y42+'5C1C_IntlHigh'!Y42+'5C3_UnvView'!Z42+'5C1F_LCCharter'!Y42+'5C1E_LFNO'!Y42+'5C1D_NOMMA'!Y42+'5C1AE_NobleMinds'!Y42+'5C1J_JCFAEast'!Y42+'5C1Q_Advantage'!Y42+'5C1AF_JCFA-Laf'!Y42+'5C1W_Willow'!Y42+'5C1Z_LincolnPrep'!Y42+'5C1R_Iberville'!Y42+'5C1N_Delta'!Y42+'5C1S_LCColPrep'!Y42+'5C1T_Northeast'!Y42+'5C1U_AcadianaRen'!Y42+'5C1I_LAKey'!Y42+'5C1V_LafRen'!Y42+'5C1O_Impact'!Y42+'5C2_LAVCA'!Z42+'5C1H_Southwest'!Y42+'5C1G_JSClark'!Y42+'5C1Y_GEOPrep'!Y42+'5C1AI_Harmony'!Y42+'5C1AJ_Athlos'!Y42+'5C1AG_Collegiate'!Y42+'5C1M_GEOMidCity'!Y42+'5C1AK_NxtGen'!Y42+'5C1AL_RedRiver'!Y42+'5C1AM_Williams'!Y42+'5C1AN_StLandry'!Y42</f>
        <v>-3158</v>
      </c>
      <c r="AA42" s="212">
        <f>'5C1B_DArbonne'!Z42+'5C1A_Madison'!Z42+'5C1C_IntlHigh'!Z42+'5C3_UnvView'!AA42+'5C1F_LCCharter'!Z42+'5C1E_LFNO'!Z42+'5C1D_NOMMA'!Z42+'5C1AE_NobleMinds'!Z42+'5C1J_JCFAEast'!Z42+'5C1Q_Advantage'!Z42+'5C1AF_JCFA-Laf'!Z42+'5C1W_Willow'!Z42+'5C1Z_LincolnPrep'!Z42+'5C1R_Iberville'!Z42+'5C1N_Delta'!Z42+'5C1S_LCColPrep'!Z42+'5C1T_Northeast'!Z42+'5C1U_AcadianaRen'!Z42+'5C1I_LAKey'!Z42+'5C1V_LafRen'!Z42+'5C1O_Impact'!Z42+'5C2_LAVCA'!AA42+'5C1H_Southwest'!Z42+'5C1G_JSClark'!Z42+'5C1Y_GEOPrep'!Z42+'5C1AI_Harmony'!Z42+'5C1AJ_Athlos'!Z42+'5C1AG_Collegiate'!Z42+'5C1M_GEOMidCity'!Z42+'5C1AK_NxtGen'!Z42+'5C1AL_RedRiver'!Z42+'5C1AM_Williams'!Z42+'5C1AN_StLandry'!Z42</f>
        <v>1019821</v>
      </c>
      <c r="AB42" s="209">
        <f>'5C1B_DArbonne'!AA42+'5C1A_Madison'!AA42+'5C1C_IntlHigh'!AA42+'5C3_UnvView'!AB42+'5C1F_LCCharter'!AA42+'5C1E_LFNO'!AA42+'5C1D_NOMMA'!AA42+'5C1AE_NobleMinds'!AA42+'5C1J_JCFAEast'!AA42+'5C1Q_Advantage'!AA42+'5C1AF_JCFA-Laf'!AA42+'5C1W_Willow'!AA42+'5C1Z_LincolnPrep'!AA42+'5C1R_Iberville'!AA42+'5C1N_Delta'!AA42+'5C1S_LCColPrep'!AA42+'5C1T_Northeast'!AA42+'5C1U_AcadianaRen'!AA42+'5C1I_LAKey'!AA42+'5C1V_LafRen'!AA42+'5C1O_Impact'!AA42+'5C2_LAVCA'!AB42+'5C1H_Southwest'!AA42+'5C1G_JSClark'!AA42+'5C1Y_GEOPrep'!AA42+'5C1AI_Harmony'!AA42+'5C1AJ_Athlos'!AA42+'5C1AG_Collegiate'!AA42+'5C1M_GEOMidCity'!AA42+'5C1AK_NxtGen'!AA42+'5C1AL_RedRiver'!AA42+'5C1AM_Williams'!AA42+'5C1AN_StLandry'!AA42</f>
        <v>0</v>
      </c>
      <c r="AC42" s="209">
        <f>'5C1B_DArbonne'!AB42+'5C1A_Madison'!AB42+'5C1C_IntlHigh'!AB42+'5C3_UnvView'!AC42+'5C1F_LCCharter'!AB42+'5C1E_LFNO'!AB42+'5C1D_NOMMA'!AB42+'5C1AE_NobleMinds'!AB42+'5C1J_JCFAEast'!AB42+'5C1Q_Advantage'!AB42+'5C1AF_JCFA-Laf'!AB42+'5C1W_Willow'!AB42+'5C1Z_LincolnPrep'!AB42+'5C1R_Iberville'!AB42+'5C1N_Delta'!AB42+'5C1S_LCColPrep'!AB42+'5C1T_Northeast'!AB42+'5C1U_AcadianaRen'!AB42+'5C1I_LAKey'!AB42+'5C1V_LafRen'!AB42+'5C1O_Impact'!AB42+'5C2_LAVCA'!AC42+'5C1H_Southwest'!AB42+'5C1G_JSClark'!AB42+'5C1Y_GEOPrep'!AB42+'5C1AI_Harmony'!AB42+'5C1AJ_Athlos'!AB42+'5C1AG_Collegiate'!AB42+'5C1M_GEOMidCity'!AB42+'5C1AK_NxtGen'!AB42+'5C1AL_RedRiver'!AB42+'5C1AM_Williams'!AB42+'5C1AN_StLandry'!AB42</f>
        <v>1019821</v>
      </c>
      <c r="AD42" s="212">
        <f>'5C1B_DArbonne'!AC42+'5C1A_Madison'!AC42+'5C1C_IntlHigh'!AC42+'5C3_UnvView'!AD42+'5C1F_LCCharter'!AC42+'5C1E_LFNO'!AC42+'5C1D_NOMMA'!AC42+'5C1AE_NobleMinds'!AC42+'5C1J_JCFAEast'!AC42+'5C1Q_Advantage'!AC42+'5C1AF_JCFA-Laf'!AC42+'5C1W_Willow'!AC42+'5C1Z_LincolnPrep'!AC42+'5C1R_Iberville'!AC42+'5C1N_Delta'!AC42+'5C1S_LCColPrep'!AC42+'5C1T_Northeast'!AC42+'5C1U_AcadianaRen'!AC42+'5C1I_LAKey'!AC42+'5C1V_LafRen'!AC42+'5C1O_Impact'!AC42+'5C2_LAVCA'!AD42+'5C1H_Southwest'!AC42+'5C1G_JSClark'!AC42+'5C1Y_GEOPrep'!AC42+'5C1AI_Harmony'!AC42+'5C1AJ_Athlos'!AC42+'5C1AG_Collegiate'!AC42+'5C1M_GEOMidCity'!AC42+'5C1AK_NxtGen'!AC42+'5C1AL_RedRiver'!AC42+'5C1AM_Williams'!AC42+'5C1AN_StLandry'!AC42</f>
        <v>84985</v>
      </c>
      <c r="AE42" s="214">
        <f>'5C1B_DArbonne'!AD42+'5C1A_Madison'!AD42+'5C1C_IntlHigh'!AD42+'5C3_UnvView'!AE42+'5C1F_LCCharter'!AD42+'5C1E_LFNO'!AD42+'5C1D_NOMMA'!AD42+'5C1AE_NobleMinds'!AD42+'5C1J_JCFAEast'!AD42+'5C1Q_Advantage'!AD42+'5C1AF_JCFA-Laf'!AD42+'5C1W_Willow'!AD42+'5C1Z_LincolnPrep'!AD42+'5C1R_Iberville'!AD42+'5C1N_Delta'!AD42+'5C1S_LCColPrep'!AD42+'5C1T_Northeast'!AD42+'5C1U_AcadianaRen'!AD42+'5C1I_LAKey'!AD42+'5C1V_LafRen'!AD42+'5C1O_Impact'!AD42+'5C2_LAVCA'!AE42+'5C1H_Southwest'!AD42+'5C1G_JSClark'!AD42+'5C1Y_GEOPrep'!AD42+'5C1AI_Harmony'!AD42+'5C1AJ_Athlos'!AD42+'5C1AG_Collegiate'!AD42+'5C1M_GEOMidCity'!AD42+'5C1AK_NxtGen'!AD42+'5C1AL_RedRiver'!AD42+'5C1AM_Williams'!AD42+'5C1AN_StLandry'!AD42</f>
        <v>1019821</v>
      </c>
      <c r="AF42" s="215">
        <f>'9_Per Pupil Summary'!N41</f>
        <v>7125</v>
      </c>
      <c r="AG42" s="216">
        <f>'5C1B_DArbonne'!AF42+'5C1A_Madison'!AF42+'5C1C_IntlHigh'!AF42+'5C3_UnvView'!AG42+'5C1F_LCCharter'!AF42+'5C1E_LFNO'!AF42+'5C1D_NOMMA'!AF42+'5C1AE_NobleMinds'!AF42+'5C1J_JCFAEast'!AF42+'5C1Q_Advantage'!AF42+'5C1AF_JCFA-Laf'!AF42+'5C1W_Willow'!AF42+'5C1Z_LincolnPrep'!AF42+'5C1R_Iberville'!AF42+'5C1N_Delta'!AF42+'5C1S_LCColPrep'!AF42+'5C1T_Northeast'!AF42+'5C1U_AcadianaRen'!AF42+'5C1I_LAKey'!AF42+'5C1V_LafRen'!AF42+'5C1O_Impact'!AF42+'5C2_LAVCA'!AG42+'5C1H_Southwest'!AF42+'5C1G_JSClark'!AF42+'5C1Y_GEOPrep'!AF42+'5C1AI_Harmony'!AF42+'5C1AJ_Athlos'!AF42+'5C1AG_Collegiate'!AF42+'5C1M_GEOMidCity'!AF42+'5C1AK_NxtGen'!AF42+'5C1AL_RedRiver'!AF42+'5C1AM_Williams'!AF42+'5C1AN_StLandry'!AF42</f>
        <v>1558238</v>
      </c>
      <c r="AH42" s="208">
        <f>'5C1B_DArbonne'!AG42+'5C1A_Madison'!AG42+'5C1C_IntlHigh'!AG42+'5C3_UnvView'!AH42+'5C1F_LCCharter'!AG42+'5C1E_LFNO'!AG42+'5C1D_NOMMA'!AG42+'5C1AE_NobleMinds'!AG42+'5C1J_JCFAEast'!AG42+'5C1Q_Advantage'!AG42+'5C1AF_JCFA-Laf'!AG42+'5C1W_Willow'!AG42+'5C1Z_LincolnPrep'!AG42+'5C1R_Iberville'!AG42+'5C1N_Delta'!AG42+'5C1S_LCColPrep'!AG42+'5C1T_Northeast'!AG42+'5C1U_AcadianaRen'!AG42+'5C1I_LAKey'!AG42+'5C1V_LafRen'!AG42+'5C1O_Impact'!AG42+'5C2_LAVCA'!AH42+'5C1H_Southwest'!AG42+'5C1G_JSClark'!AG42+'5C1Y_GEOPrep'!AG42+'5C1AI_Harmony'!AG42+'5C1AJ_Athlos'!AG42+'5C1AG_Collegiate'!AG42+'5C1M_GEOMidCity'!AG42+'5C1AK_NxtGen'!AG42+'5C1AL_RedRiver'!AG42+'5C1AM_Williams'!AG42+'5C1AN_StLandry'!AG42</f>
        <v>0</v>
      </c>
      <c r="AI42" s="215">
        <f>'5C1B_DArbonne'!AH42+'5C1A_Madison'!AH42+'5C1C_IntlHigh'!AH42+'5C3_UnvView'!AI42+'5C1F_LCCharter'!AH42+'5C1E_LFNO'!AH42+'5C1D_NOMMA'!AH42+'5C1AE_NobleMinds'!AH42+'5C1J_JCFAEast'!AH42+'5C1Q_Advantage'!AH42+'5C1AF_JCFA-Laf'!AH42+'5C1W_Willow'!AH42+'5C1Z_LincolnPrep'!AH42+'5C1R_Iberville'!AH42+'5C1N_Delta'!AH42+'5C1S_LCColPrep'!AH42+'5C1T_Northeast'!AH42+'5C1U_AcadianaRen'!AH42+'5C1I_LAKey'!AH42+'5C1V_LafRen'!AH42+'5C1O_Impact'!AH42+'5C2_LAVCA'!AI42+'5C1H_Southwest'!AH42+'5C1G_JSClark'!AH42+'5C1Y_GEOPrep'!AH42+'5C1AI_Harmony'!AH42+'5C1AJ_Athlos'!AH42+'5C1AG_Collegiate'!AH42+'5C1M_GEOMidCity'!AH42+'5C1AK_NxtGen'!AH42+'5C1AL_RedRiver'!AH42+'5C1AM_Williams'!AH42+'5C1AN_StLandry'!AH42</f>
        <v>0</v>
      </c>
      <c r="AJ42" s="208">
        <f>'5C1B_DArbonne'!AI42+'5C1A_Madison'!AI42+'5C1C_IntlHigh'!AI42+'5C3_UnvView'!AJ42+'5C1F_LCCharter'!AI42+'5C1E_LFNO'!AI42+'5C1D_NOMMA'!AI42+'5C1AE_NobleMinds'!AI42+'5C1J_JCFAEast'!AI42+'5C1Q_Advantage'!AI42+'5C1AF_JCFA-Laf'!AI42+'5C1W_Willow'!AI42+'5C1Z_LincolnPrep'!AI42+'5C1R_Iberville'!AI42+'5C1N_Delta'!AI42+'5C1S_LCColPrep'!AI42+'5C1T_Northeast'!AI42+'5C1U_AcadianaRen'!AI42+'5C1I_LAKey'!AI42+'5C1V_LafRen'!AI42+'5C1O_Impact'!AI42+'5C2_LAVCA'!AJ42+'5C1H_Southwest'!AI42+'5C1G_JSClark'!AI42+'5C1Y_GEOPrep'!AI42+'5C1AI_Harmony'!AI42+'5C1AJ_Athlos'!AI42+'5C1AG_Collegiate'!AI42+'5C1M_GEOMidCity'!AI42+'5C1AK_NxtGen'!AI42+'5C1AL_RedRiver'!AI42+'5C1AM_Williams'!AI42+'5C1AN_StLandry'!AI42</f>
        <v>0</v>
      </c>
      <c r="AK42" s="217">
        <f>'5C1B_DArbonne'!AJ42+'5C1A_Madison'!AJ42+'5C1C_IntlHigh'!AJ42+'5C3_UnvView'!AK42+'5C1F_LCCharter'!AJ42+'5C1E_LFNO'!AJ42+'5C1D_NOMMA'!AJ42+'5C1AE_NobleMinds'!AJ42+'5C1J_JCFAEast'!AJ42+'5C1Q_Advantage'!AJ42+'5C1AF_JCFA-Laf'!AJ42+'5C1W_Willow'!AJ42+'5C1Z_LincolnPrep'!AJ42+'5C1R_Iberville'!AJ42+'5C1N_Delta'!AJ42+'5C1S_LCColPrep'!AJ42+'5C1T_Northeast'!AJ42+'5C1U_AcadianaRen'!AJ42+'5C1I_LAKey'!AJ42+'5C1V_LafRen'!AJ42+'5C1O_Impact'!AJ42+'5C2_LAVCA'!AK42+'5C1H_Southwest'!AJ42+'5C1G_JSClark'!AJ42+'5C1Y_GEOPrep'!AJ42+'5C1AI_Harmony'!AJ42+'5C1AJ_Athlos'!AJ42+'5C1AG_Collegiate'!AJ42+'5C1M_GEOMidCity'!AJ42+'5C1AK_NxtGen'!AJ42+'5C1AL_RedRiver'!AJ42+'5C1AM_Williams'!AJ42+'5C1AN_StLandry'!AJ42</f>
        <v>0</v>
      </c>
      <c r="AL42" s="218">
        <f>'5C1B_DArbonne'!AK42+'5C1A_Madison'!AK42+'5C1C_IntlHigh'!AK42+'5C3_UnvView'!AL42+'5C1F_LCCharter'!AK42+'5C1E_LFNO'!AK42+'5C1D_NOMMA'!AK42+'5C1AE_NobleMinds'!AK42+'5C1J_JCFAEast'!AK42+'5C1Q_Advantage'!AK42+'5C1AF_JCFA-Laf'!AK42+'5C1W_Willow'!AK42+'5C1Z_LincolnPrep'!AK42+'5C1R_Iberville'!AK42+'5C1N_Delta'!AK42+'5C1S_LCColPrep'!AK42+'5C1T_Northeast'!AK42+'5C1U_AcadianaRen'!AK42+'5C1I_LAKey'!AK42+'5C1V_LafRen'!AK42+'5C1O_Impact'!AK42+'5C2_LAVCA'!AL42+'5C1H_Southwest'!AK42+'5C1G_JSClark'!AK42+'5C1Y_GEOPrep'!AK42+'5C1AI_Harmony'!AK42+'5C1AJ_Athlos'!AK42+'5C1AG_Collegiate'!AK42+'5C1M_GEOMidCity'!AK42+'5C1AK_NxtGen'!AK42+'5C1AL_RedRiver'!AK42+'5C1AM_Williams'!AK42+'5C1AN_StLandry'!AK42</f>
        <v>0</v>
      </c>
      <c r="AM42" s="216">
        <f>'5C1B_DArbonne'!AL42+'5C1A_Madison'!AL42+'5C1C_IntlHigh'!AL42+'5C3_UnvView'!AM42+'5C1F_LCCharter'!AL42+'5C1E_LFNO'!AL42+'5C1D_NOMMA'!AL42+'5C1AE_NobleMinds'!AL42+'5C1J_JCFAEast'!AL42+'5C1Q_Advantage'!AL42+'5C1AF_JCFA-Laf'!AL42+'5C1W_Willow'!AL42+'5C1Z_LincolnPrep'!AL42+'5C1R_Iberville'!AL42+'5C1N_Delta'!AL42+'5C1S_LCColPrep'!AL42+'5C1T_Northeast'!AL42+'5C1U_AcadianaRen'!AL42+'5C1I_LAKey'!AL42+'5C1V_LafRen'!AL42+'5C1O_Impact'!AL42+'5C2_LAVCA'!AM42+'5C1H_Southwest'!AL42+'5C1G_JSClark'!AL42+'5C1Y_GEOPrep'!AL42+'5C1AI_Harmony'!AL42+'5C1AJ_Athlos'!AL42+'5C1AG_Collegiate'!AL42+'5C1M_GEOMidCity'!AL42+'5C1AK_NxtGen'!AL42+'5C1AL_RedRiver'!AL42+'5C1AM_Williams'!AL42+'5C1AN_StLandry'!AL42</f>
        <v>13329224</v>
      </c>
      <c r="AN42" s="219">
        <f>'5C1B_DArbonne'!AM42+'5C1A_Madison'!AM42+'5C1C_IntlHigh'!AM42+'5C3_UnvView'!AN42+'5C1F_LCCharter'!AM42+'5C1E_LFNO'!AM42+'5C1D_NOMMA'!AM42+'5C1AE_NobleMinds'!AM42+'5C1J_JCFAEast'!AM42+'5C1Q_Advantage'!AM42+'5C1AF_JCFA-Laf'!AM42+'5C1W_Willow'!AM42+'5C1Z_LincolnPrep'!AM42+'5C1R_Iberville'!AM42+'5C1N_Delta'!AM42+'5C1S_LCColPrep'!AM42+'5C1T_Northeast'!AM42+'5C1U_AcadianaRen'!AM42+'5C1I_LAKey'!AM42+'5C1V_LafRen'!AM42+'5C1O_Impact'!AM42+'5C2_LAVCA'!AN42+'5C1H_Southwest'!AM42+'5C1G_JSClark'!AM42+'5C1Y_GEOPrep'!AM42+'5C1AI_Harmony'!AM42+'5C1AJ_Athlos'!AM42+'5C1AG_Collegiate'!AM42+'5C1M_GEOMidCity'!AM42+'5C1AK_NxtGen'!AM42+'5C1AL_RedRiver'!AM42+'5C1AM_Williams'!AM42+'5C1AN_StLandry'!AM42</f>
        <v>-3896</v>
      </c>
      <c r="AO42" s="216">
        <f>'5C1B_DArbonne'!AN42+'5C1A_Madison'!AN42+'5C1C_IntlHigh'!AN42+'5C3_UnvView'!AO42+'5C1F_LCCharter'!AN42+'5C1E_LFNO'!AN42+'5C1D_NOMMA'!AN42+'5C1AE_NobleMinds'!AN42+'5C1J_JCFAEast'!AN42+'5C1Q_Advantage'!AN42+'5C1AF_JCFA-Laf'!AN42+'5C1W_Willow'!AN42+'5C1Z_LincolnPrep'!AN42+'5C1R_Iberville'!AN42+'5C1N_Delta'!AN42+'5C1S_LCColPrep'!AN42+'5C1T_Northeast'!AN42+'5C1U_AcadianaRen'!AN42+'5C1I_LAKey'!AN42+'5C1V_LafRen'!AN42+'5C1O_Impact'!AN42+'5C2_LAVCA'!AO42+'5C1H_Southwest'!AN42+'5C1G_JSClark'!AN42+'5C1Y_GEOPrep'!AN42+'5C1AI_Harmony'!AN42+'5C1AJ_Athlos'!AN42+'5C1AG_Collegiate'!AN42+'5C1M_GEOMidCity'!AN42+'5C1AK_NxtGen'!AN42+'5C1AL_RedRiver'!AN42+'5C1AM_Williams'!AN42+'5C1AN_StLandry'!AN42</f>
        <v>1554342</v>
      </c>
      <c r="AP42" s="217">
        <f>'5C1B_DArbonne'!AO42+'5C1A_Madison'!AO42+'5C1C_IntlHigh'!AO42+'5C3_UnvView'!AP42+'5C1F_LCCharter'!AO42+'5C1E_LFNO'!AO42+'5C1D_NOMMA'!AO42+'5C1AE_NobleMinds'!AO42+'5C1J_JCFAEast'!AO42+'5C1Q_Advantage'!AO42+'5C1AF_JCFA-Laf'!AO42+'5C1W_Willow'!AO42+'5C1Z_LincolnPrep'!AO42+'5C1R_Iberville'!AO42+'5C1N_Delta'!AO42+'5C1S_LCColPrep'!AO42+'5C1T_Northeast'!AO42+'5C1U_AcadianaRen'!AO42+'5C1I_LAKey'!AO42+'5C1V_LafRen'!AO42+'5C1O_Impact'!AO42+'5C2_LAVCA'!AP42+'5C1H_Southwest'!AO42+'5C1G_JSClark'!AO42+'5C1Y_GEOPrep'!AO42+'5C1AI_Harmony'!AO42+'5C1AJ_Athlos'!AO42+'5C1AG_Collegiate'!AO42+'5C1M_GEOMidCity'!AO42+'5C1AK_NxtGen'!AO42+'5C1AL_RedRiver'!AO42+'5C1AM_Williams'!AO42+'5C1AN_StLandry'!AO42</f>
        <v>-2522</v>
      </c>
      <c r="AQ42" s="216">
        <f>'5C1B_DArbonne'!AP42+'5C1A_Madison'!AP42+'5C1C_IntlHigh'!AP42+'5C3_UnvView'!AQ42+'5C1F_LCCharter'!AP42+'5C1E_LFNO'!AP42+'5C1D_NOMMA'!AP42+'5C1AE_NobleMinds'!AP42+'5C1J_JCFAEast'!AP42+'5C1Q_Advantage'!AP42+'5C1AF_JCFA-Laf'!AP42+'5C1W_Willow'!AP42+'5C1Z_LincolnPrep'!AP42+'5C1R_Iberville'!AP42+'5C1N_Delta'!AP42+'5C1S_LCColPrep'!AP42+'5C1T_Northeast'!AP42+'5C1U_AcadianaRen'!AP42+'5C1I_LAKey'!AP42+'5C1V_LafRen'!AP42+'5C1O_Impact'!AP42+'5C2_LAVCA'!AQ42+'5C1H_Southwest'!AP42+'5C1G_JSClark'!AP42+'5C1Y_GEOPrep'!AP42+'5C1AI_Harmony'!AP42+'5C1AJ_Athlos'!AP42+'5C1AG_Collegiate'!AP42+'5C1M_GEOMidCity'!AP42+'5C1AK_NxtGen'!AP42+'5C1AL_RedRiver'!AP42+'5C1AM_Williams'!AP42+'5C1AN_StLandry'!AP42</f>
        <v>1551377</v>
      </c>
      <c r="AR42" s="217">
        <f>'5C1B_DArbonne'!AQ42+'5C1A_Madison'!AQ42+'5C1C_IntlHigh'!AQ42+'5C3_UnvView'!AR42+'5C1F_LCCharter'!AQ42+'5C1E_LFNO'!AQ42+'5C1D_NOMMA'!AQ42+'5C1AE_NobleMinds'!AQ42+'5C1J_JCFAEast'!AQ42+'5C1Q_Advantage'!AQ42+'5C1AF_JCFA-Laf'!AQ42+'5C1W_Willow'!AQ42+'5C1Z_LincolnPrep'!AQ42+'5C1R_Iberville'!AQ42+'5C1N_Delta'!AQ42+'5C1S_LCColPrep'!AQ42+'5C1T_Northeast'!AQ42+'5C1U_AcadianaRen'!AQ42+'5C1I_LAKey'!AQ42+'5C1V_LafRen'!AQ42+'5C1O_Impact'!AQ42+'5C2_LAVCA'!AR42+'5C1H_Southwest'!AQ42+'5C1G_JSClark'!AQ42+'5C1Y_GEOPrep'!AQ42+'5C1AI_Harmony'!AQ42+'5C1AJ_Athlos'!AQ42+'5C1AG_Collegiate'!AQ42+'5C1M_GEOMidCity'!AQ42+'5C1AK_NxtGen'!AQ42+'5C1AL_RedRiver'!AQ42+'5C1AM_Williams'!AQ42+'5C1AN_StLandry'!AQ42</f>
        <v>0</v>
      </c>
      <c r="AS42" s="217">
        <f>'5C1B_DArbonne'!AR42+'5C1A_Madison'!AR42+'5C1C_IntlHigh'!AR42+'5C3_UnvView'!AS42+'5C1F_LCCharter'!AR42+'5C1E_LFNO'!AR42+'5C1D_NOMMA'!AR42+'5C1AE_NobleMinds'!AR42+'5C1J_JCFAEast'!AR42+'5C1Q_Advantage'!AR42+'5C1AF_JCFA-Laf'!AR42+'5C1W_Willow'!AR42+'5C1Z_LincolnPrep'!AR42+'5C1R_Iberville'!AR42+'5C1N_Delta'!AR42+'5C1S_LCColPrep'!AR42+'5C1T_Northeast'!AR42+'5C1U_AcadianaRen'!AR42+'5C1I_LAKey'!AR42+'5C1V_LafRen'!AR42+'5C1O_Impact'!AR42+'5C2_LAVCA'!AS42+'5C1H_Southwest'!AR42+'5C1G_JSClark'!AR42+'5C1Y_GEOPrep'!AR42+'5C1AI_Harmony'!AR42+'5C1AJ_Athlos'!AR42+'5C1AG_Collegiate'!AR42+'5C1M_GEOMidCity'!AR42+'5C1AK_NxtGen'!AR42+'5C1AL_RedRiver'!AR42+'5C1AM_Williams'!AR42+'5C1AN_StLandry'!AR42</f>
        <v>1551377</v>
      </c>
      <c r="AT42" s="216">
        <f>'5C1B_DArbonne'!AS42+'5C1A_Madison'!AS42+'5C1C_IntlHigh'!AS42+'5C3_UnvView'!AT42+'5C1F_LCCharter'!AS42+'5C1E_LFNO'!AS42+'5C1D_NOMMA'!AS42+'5C1AE_NobleMinds'!AS42+'5C1J_JCFAEast'!AS42+'5C1Q_Advantage'!AS42+'5C1AF_JCFA-Laf'!AS42+'5C1W_Willow'!AS42+'5C1Z_LincolnPrep'!AS42+'5C1R_Iberville'!AS42+'5C1N_Delta'!AS42+'5C1S_LCColPrep'!AS42+'5C1T_Northeast'!AS42+'5C1U_AcadianaRen'!AS42+'5C1I_LAKey'!AS42+'5C1V_LafRen'!AS42+'5C1O_Impact'!AS42+'5C2_LAVCA'!AT42+'5C1H_Southwest'!AS42+'5C1G_JSClark'!AS42+'5C1Y_GEOPrep'!AS42+'5C1AI_Harmony'!AS42+'5C1AJ_Athlos'!AS42+'5C1AG_Collegiate'!AS42+'5C1M_GEOMidCity'!AS42+'5C1AK_NxtGen'!AS42+'5C1AL_RedRiver'!AS42+'5C1AM_Williams'!AS42+'5C1AN_StLandry'!AS42</f>
        <v>1107780</v>
      </c>
      <c r="AU42" s="804">
        <f t="shared" si="2"/>
        <v>2571198</v>
      </c>
      <c r="AV42" s="805">
        <f t="shared" si="3"/>
        <v>1192765</v>
      </c>
      <c r="AW42" s="210">
        <f>'5C1B_DArbonne'!AV42+'5C1A_Madison'!AV42+'5C1C_IntlHigh'!AV42+'5C3_UnvView'!AW42+'5C1F_LCCharter'!AV42+'5C1E_LFNO'!AV42+'5C1D_NOMMA'!AV42+'5C1AE_NobleMinds'!AV42+'5C1J_JCFAEast'!AV42+'5C1Q_Advantage'!AV42+'5C1AF_JCFA-Laf'!AV42+'5C1W_Willow'!AV42+'5C1Z_LincolnPrep'!AV42+'5C1R_Iberville'!AV42+'5C1N_Delta'!AV42+'5C1S_LCColPrep'!AV42+'5C1T_Northeast'!AV42+'5C1U_AcadianaRen'!AV42+'5C1I_LAKey'!AV42+'5C1V_LafRen'!AV42+'5C1O_Impact'!AV42+'5C2_LAVCA'!AW42+'5C1H_Southwest'!AV42+'5C1G_JSClark'!AV42+'5C1Y_GEOPrep'!AV42+'5C1AI_Harmony'!AV42+'5C1AJ_Athlos'!AV42+'5C1AG_Collegiate'!AV42+'5C1M_GEOMidCity'!AV42+'5C1AK_NxtGen'!AV42+'5C1AL_RedRiver'!AV42+'5C1AM_Williams'!AV42+'5C1AN_StLandry'!AV42</f>
        <v>33324</v>
      </c>
      <c r="AX42" s="210"/>
      <c r="AY42" s="210">
        <f t="shared" si="4"/>
        <v>33324</v>
      </c>
    </row>
    <row r="43" spans="1:51" ht="16.149999999999999" customHeight="1" x14ac:dyDescent="0.2">
      <c r="A43" s="424">
        <v>37</v>
      </c>
      <c r="B43" s="224" t="s">
        <v>41</v>
      </c>
      <c r="C43" s="225">
        <f>'5C1B_DArbonne'!C43+'5C1A_Madison'!C43+'5C1C_IntlHigh'!C43+'5C3_UnvView'!C43+'5C1F_LCCharter'!C43+'5C1E_LFNO'!C43+'5C1D_NOMMA'!C43+'5C1AE_NobleMinds'!C43+'5C1J_JCFAEast'!C43+'5C1Q_Advantage'!C43+'5C1AF_JCFA-Laf'!C43+'5C1W_Willow'!C43+'5C1Z_LincolnPrep'!C43+'5C1R_Iberville'!C43+'5C1N_Delta'!C43+'5C1S_LCColPrep'!C43+'5C1T_Northeast'!C43+'5C1U_AcadianaRen'!C43+'5C1I_LAKey'!C43+'5C1V_LafRen'!C43+'5C1O_Impact'!C43+'5C2_LAVCA'!C43+'5C1H_Southwest'!C43+'5C1G_JSClark'!C43+'5C1Y_GEOPrep'!C43+'5C1AI_Harmony'!C43+'5C1AJ_Athlos'!C43+'5C1AG_Collegiate'!C43+'5C1M_GEOMidCity'!C43+'5C1AK_NxtGen'!C43+'5C1AL_RedRiver'!C43+'5C1AM_Williams'!C43+'5C1AN_StLandry'!C43</f>
        <v>112</v>
      </c>
      <c r="D43" s="226">
        <f>'9_Per Pupil Summary'!H42</f>
        <v>5095.2963376708421</v>
      </c>
      <c r="E43" s="227">
        <f>'5C1B_DArbonne'!E43+'5C1A_Madison'!E43+'5C1C_IntlHigh'!E43+'5C3_UnvView'!E43+'5C1F_LCCharter'!E43+'5C1E_LFNO'!E43+'5C1D_NOMMA'!E43+'5C1AE_NobleMinds'!E43+'5C1J_JCFAEast'!E43+'5C1Q_Advantage'!E43+'5C1AF_JCFA-Laf'!E43+'5C1W_Willow'!E43+'5C1Z_LincolnPrep'!E43+'5C1R_Iberville'!E43+'5C1N_Delta'!E43+'5C1S_LCColPrep'!E43+'5C1T_Northeast'!E43+'5C1U_AcadianaRen'!E43+'5C1I_LAKey'!E43+'5C1V_LafRen'!E43+'5C1O_Impact'!E43+'5C2_LAVCA'!E43+'5C1H_Southwest'!E43+'5C1G_JSClark'!E43+'5C1Y_GEOPrep'!E43+'5C1AI_Harmony'!E43+'5C1AJ_Athlos'!E43+'5C1AG_Collegiate'!E43+'5C1M_GEOMidCity'!E43+'5C1AK_NxtGen'!E43+'5C1AL_RedRiver'!E43+'5C1AM_Williams'!E43+'5C1AN_StLandry'!E43</f>
        <v>513605.87083722092</v>
      </c>
      <c r="F43" s="228">
        <f>'5C1B_DArbonne'!F43+'5C1A_Madison'!F43+'5C1C_IntlHigh'!F43+'5C3_UnvView'!F43+'5C1F_LCCharter'!F43+'5C1E_LFNO'!F43+'5C1D_NOMMA'!F43+'5C1AE_NobleMinds'!F43+'5C1J_JCFAEast'!F43+'5C1Q_Advantage'!F43+'5C1AF_JCFA-Laf'!F43+'5C1W_Willow'!F43+'5C1Z_LincolnPrep'!F43+'5C1R_Iberville'!F43+'5C1N_Delta'!F43+'5C1S_LCColPrep'!F43+'5C1T_Northeast'!F43+'5C1U_AcadianaRen'!F43+'5C1I_LAKey'!F43+'5C1V_LafRen'!F43+'5C1O_Impact'!F43+'5C2_LAVCA'!F43+'5C1H_Southwest'!F43+'5C1G_JSClark'!F43+'5C1Y_GEOPrep'!F43+'5C1AI_Harmony'!F43+'5C1AJ_Athlos'!F43+'5C1AG_Collegiate'!F43+'5C1M_GEOMidCity'!F43+'5C1AK_NxtGen'!F43+'5C1AL_RedRiver'!F43+'5C1AM_Williams'!F43+'5C1AN_StLandry'!F43</f>
        <v>90</v>
      </c>
      <c r="G43" s="226">
        <f>'9_Per Pupil Summary'!I42</f>
        <v>682.66214932155697</v>
      </c>
      <c r="H43" s="227">
        <f>'5C1B_DArbonne'!H43+'5C1A_Madison'!H43+'5C1C_IntlHigh'!H43+'5C3_UnvView'!H43+'5C1F_LCCharter'!H43+'5C1E_LFNO'!H43+'5C1D_NOMMA'!H43+'5C1AE_NobleMinds'!H43+'5C1J_JCFAEast'!H43+'5C1Q_Advantage'!H43+'5C1AF_JCFA-Laf'!H43+'5C1W_Willow'!H43+'5C1Z_LincolnPrep'!H43+'5C1R_Iberville'!H43+'5C1N_Delta'!H43+'5C1S_LCColPrep'!H43+'5C1T_Northeast'!H43+'5C1U_AcadianaRen'!H43+'5C1I_LAKey'!H43+'5C1V_LafRen'!H43+'5C1O_Impact'!H43+'5C2_LAVCA'!H43+'5C1H_Southwest'!H43+'5C1G_JSClark'!H43+'5C1Y_GEOPrep'!H43+'5C1AI_Harmony'!H43+'5C1AJ_Athlos'!H43+'5C1AG_Collegiate'!H43+'5C1M_GEOMidCity'!H43+'5C1AK_NxtGen'!H43+'5C1AL_RedRiver'!H43+'5C1AM_Williams'!H43+'5C1AN_StLandry'!H43</f>
        <v>55295.634095046116</v>
      </c>
      <c r="I43" s="228">
        <f>'5C1B_DArbonne'!I43+'5C1A_Madison'!I43+'5C1C_IntlHigh'!I43+'5C3_UnvView'!I43+'5C1F_LCCharter'!I43+'5C1E_LFNO'!I43+'5C1D_NOMMA'!I43+'5C1AE_NobleMinds'!I43+'5C1J_JCFAEast'!I43+'5C1Q_Advantage'!I43+'5C1AF_JCFA-Laf'!I43+'5C1W_Willow'!I43+'5C1Z_LincolnPrep'!I43+'5C1R_Iberville'!I43+'5C1N_Delta'!I43+'5C1S_LCColPrep'!I43+'5C1T_Northeast'!I43+'5C1U_AcadianaRen'!I43+'5C1I_LAKey'!I43+'5C1V_LafRen'!I43+'5C1O_Impact'!I43+'5C2_LAVCA'!I43+'5C1H_Southwest'!I43+'5C1G_JSClark'!I43+'5C1Y_GEOPrep'!I43+'5C1AI_Harmony'!I43+'5C1AJ_Athlos'!I43+'5C1AG_Collegiate'!I43+'5C1M_GEOMidCity'!I43+'5C1AK_NxtGen'!I43+'5C1AL_RedRiver'!I43+'5C1AM_Williams'!I43+'5C1AN_StLandry'!I43</f>
        <v>54</v>
      </c>
      <c r="J43" s="226">
        <f>'9_Per Pupil Summary'!J42</f>
        <v>186.1805861786064</v>
      </c>
      <c r="K43" s="227">
        <f>'5C1B_DArbonne'!K43+'5C1A_Madison'!K43+'5C1C_IntlHigh'!K43+'5C3_UnvView'!K43+'5C1F_LCCharter'!K43+'5C1E_LFNO'!K43+'5C1D_NOMMA'!K43+'5C1AE_NobleMinds'!K43+'5C1J_JCFAEast'!K43+'5C1Q_Advantage'!K43+'5C1AF_JCFA-Laf'!K43+'5C1W_Willow'!K43+'5C1Z_LincolnPrep'!K43+'5C1R_Iberville'!K43+'5C1N_Delta'!K43+'5C1S_LCColPrep'!K43+'5C1T_Northeast'!K43+'5C1U_AcadianaRen'!K43+'5C1I_LAKey'!K43+'5C1V_LafRen'!K43+'5C1O_Impact'!K43+'5C2_LAVCA'!K43+'5C1H_Southwest'!K43+'5C1G_JSClark'!K43+'5C1Y_GEOPrep'!K43+'5C1AI_Harmony'!K43+'5C1AJ_Athlos'!K43+'5C1AG_Collegiate'!K43+'5C1M_GEOMidCity'!K43+'5C1AK_NxtGen'!K43+'5C1AL_RedRiver'!K43+'5C1AM_Williams'!K43+'5C1AN_StLandry'!K43</f>
        <v>9048.3764882802716</v>
      </c>
      <c r="L43" s="228">
        <f>'5C1B_DArbonne'!L43+'5C1A_Madison'!L43+'5C1C_IntlHigh'!L43+'5C3_UnvView'!L43+'5C1F_LCCharter'!L43+'5C1E_LFNO'!L43+'5C1D_NOMMA'!L43+'5C1AE_NobleMinds'!L43+'5C1J_JCFAEast'!L43+'5C1Q_Advantage'!L43+'5C1AF_JCFA-Laf'!L43+'5C1W_Willow'!L43+'5C1Z_LincolnPrep'!L43+'5C1R_Iberville'!L43+'5C1N_Delta'!L43+'5C1S_LCColPrep'!L43+'5C1T_Northeast'!L43+'5C1U_AcadianaRen'!L43+'5C1I_LAKey'!L43+'5C1V_LafRen'!L43+'5C1O_Impact'!L43+'5C2_LAVCA'!L43+'5C1H_Southwest'!L43+'5C1G_JSClark'!L43+'5C1Y_GEOPrep'!L43+'5C1AI_Harmony'!L43+'5C1AJ_Athlos'!L43+'5C1AG_Collegiate'!L43+'5C1M_GEOMidCity'!L43+'5C1AK_NxtGen'!L43+'5C1AL_RedRiver'!L43+'5C1AM_Williams'!L43+'5C1AN_StLandry'!L43</f>
        <v>18</v>
      </c>
      <c r="M43" s="226">
        <f>'9_Per Pupil Summary'!K42</f>
        <v>4654.5146544651616</v>
      </c>
      <c r="N43" s="227">
        <f>'5C1B_DArbonne'!N43+'5C1A_Madison'!N43+'5C1C_IntlHigh'!N43+'5C3_UnvView'!N43+'5C1F_LCCharter'!N43+'5C1E_LFNO'!N43+'5C1D_NOMMA'!N43+'5C1AE_NobleMinds'!N43+'5C1J_JCFAEast'!N43+'5C1Q_Advantage'!N43+'5C1AF_JCFA-Laf'!N43+'5C1W_Willow'!N43+'5C1Z_LincolnPrep'!N43+'5C1R_Iberville'!N43+'5C1N_Delta'!N43+'5C1S_LCColPrep'!N43+'5C1T_Northeast'!N43+'5C1U_AcadianaRen'!N43+'5C1I_LAKey'!N43+'5C1V_LafRen'!N43+'5C1O_Impact'!N43+'5C2_LAVCA'!N43+'5C1H_Southwest'!N43+'5C1G_JSClark'!N43+'5C1Y_GEOPrep'!N43+'5C1AI_Harmony'!N43+'5C1AJ_Athlos'!N43+'5C1AG_Collegiate'!N43+'5C1M_GEOMidCity'!N43+'5C1AK_NxtGen'!N43+'5C1AL_RedRiver'!N43+'5C1AM_Williams'!N43+'5C1AN_StLandry'!N43</f>
        <v>75403.137402335633</v>
      </c>
      <c r="O43" s="228">
        <f>'5C1B_DArbonne'!O43+'5C1A_Madison'!O43+'5C1C_IntlHigh'!O43+'5C3_UnvView'!O43+'5C1F_LCCharter'!O43+'5C1E_LFNO'!O43+'5C1D_NOMMA'!O43+'5C1AE_NobleMinds'!O43+'5C1J_JCFAEast'!O43+'5C1Q_Advantage'!O43+'5C1AF_JCFA-Laf'!O43+'5C1W_Willow'!O43+'5C1Z_LincolnPrep'!O43+'5C1R_Iberville'!O43+'5C1N_Delta'!O43+'5C1S_LCColPrep'!O43+'5C1T_Northeast'!O43+'5C1U_AcadianaRen'!O43+'5C1I_LAKey'!O43+'5C1V_LafRen'!O43+'5C1O_Impact'!O43+'5C2_LAVCA'!O43+'5C1H_Southwest'!O43+'5C1G_JSClark'!O43+'5C1Y_GEOPrep'!O43+'5C1AI_Harmony'!O43+'5C1AJ_Athlos'!O43+'5C1AG_Collegiate'!O43+'5C1M_GEOMidCity'!O43+'5C1AK_NxtGen'!O43+'5C1AL_RedRiver'!O43+'5C1AM_Williams'!O43+'5C1AN_StLandry'!O43</f>
        <v>3</v>
      </c>
      <c r="P43" s="226">
        <f>'9_Per Pupil Summary'!L42</f>
        <v>1861.8058617860643</v>
      </c>
      <c r="Q43" s="227">
        <f>'5C1B_DArbonne'!Q43+'5C1A_Madison'!Q43+'5C1C_IntlHigh'!Q43+'5C3_UnvView'!Q43+'5C1F_LCCharter'!Q43+'5C1E_LFNO'!Q43+'5C1D_NOMMA'!Q43+'5C1AE_NobleMinds'!Q43+'5C1J_JCFAEast'!Q43+'5C1Q_Advantage'!Q43+'5C1AF_JCFA-Laf'!Q43+'5C1W_Willow'!Q43+'5C1Z_LincolnPrep'!Q43+'5C1R_Iberville'!Q43+'5C1N_Delta'!Q43+'5C1S_LCColPrep'!Q43+'5C1T_Northeast'!Q43+'5C1U_AcadianaRen'!Q43+'5C1I_LAKey'!Q43+'5C1V_LafRen'!Q43+'5C1O_Impact'!Q43+'5C2_LAVCA'!Q43+'5C1H_Southwest'!Q43+'5C1G_JSClark'!Q43+'5C1Y_GEOPrep'!Q43+'5C1AI_Harmony'!Q43+'5C1AJ_Athlos'!Q43+'5C1AG_Collegiate'!Q43+'5C1M_GEOMidCity'!Q43+'5C1AK_NxtGen'!Q43+'5C1AL_RedRiver'!Q43+'5C1AM_Williams'!Q43+'5C1AN_StLandry'!Q43</f>
        <v>5026.8758268223737</v>
      </c>
      <c r="R43" s="229">
        <f>'5C1B_DArbonne'!R43+'5C1A_Madison'!R43+'5C1C_IntlHigh'!R43+'5C3_UnvView'!R43+'5C1F_LCCharter'!R43+'5C1E_LFNO'!R43+'5C1D_NOMMA'!R43+'5C1AE_NobleMinds'!R43+'5C1J_JCFAEast'!R43+'5C1Q_Advantage'!R43+'5C1AF_JCFA-Laf'!R43+'5C1W_Willow'!R43+'5C1Z_LincolnPrep'!R43+'5C1R_Iberville'!R43+'5C1N_Delta'!R43+'5C1S_LCColPrep'!R43+'5C1T_Northeast'!R43+'5C1U_AcadianaRen'!R43+'5C1I_LAKey'!R43+'5C1V_LafRen'!R43+'5C1O_Impact'!R43+'5C2_LAVCA'!R43+'5C1H_Southwest'!R43+'5C1G_JSClark'!R43+'5C1Y_GEOPrep'!R43+'5C1AI_Harmony'!R43+'5C1AJ_Athlos'!R43+'5C1AG_Collegiate'!R43+'5C1M_GEOMidCity'!R43+'5C1AK_NxtGen'!R43+'5C1AL_RedRiver'!R43+'5C1AM_Williams'!R43+'5C1AN_StLandry'!R43</f>
        <v>765231</v>
      </c>
      <c r="S43" s="889">
        <f>'5C3_UnvView'!S43+'5C2_LAVCA'!S43</f>
        <v>73153</v>
      </c>
      <c r="T43" s="226">
        <f>'5C1B_DArbonne'!S43+'5C1A_Madison'!S43+'5C1C_IntlHigh'!S43+'5C3_UnvView'!T43+'5C1F_LCCharter'!S43+'5C1E_LFNO'!S43+'5C1D_NOMMA'!S43+'5C1AE_NobleMinds'!S43+'5C1J_JCFAEast'!S43+'5C1Q_Advantage'!S43+'5C1AF_JCFA-Laf'!S43+'5C1W_Willow'!S43+'5C1Z_LincolnPrep'!S43+'5C1R_Iberville'!S43+'5C1N_Delta'!S43+'5C1S_LCColPrep'!S43+'5C1T_Northeast'!S43+'5C1U_AcadianaRen'!S43+'5C1I_LAKey'!S43+'5C1V_LafRen'!S43+'5C1O_Impact'!S43+'5C2_LAVCA'!T43+'5C1H_Southwest'!S43+'5C1G_JSClark'!S43+'5C1Y_GEOPrep'!S43+'5C1AI_Harmony'!S43+'5C1AJ_Athlos'!S43+'5C1AG_Collegiate'!S43+'5C1M_GEOMidCity'!S43+'5C1AK_NxtGen'!S43+'5C1AL_RedRiver'!S43+'5C1AM_Williams'!S43+'5C1AN_StLandry'!S43</f>
        <v>0</v>
      </c>
      <c r="U43" s="226">
        <f>'5C1B_DArbonne'!T43+'5C1A_Madison'!T43+'5C1C_IntlHigh'!T43+'5C3_UnvView'!U43+'5C1F_LCCharter'!T43+'5C1E_LFNO'!T43+'5C1D_NOMMA'!T43+'5C1AE_NobleMinds'!T43+'5C1J_JCFAEast'!T43+'5C1Q_Advantage'!T43+'5C1AF_JCFA-Laf'!T43+'5C1W_Willow'!T43+'5C1Z_LincolnPrep'!T43+'5C1R_Iberville'!T43+'5C1N_Delta'!T43+'5C1S_LCColPrep'!T43+'5C1T_Northeast'!T43+'5C1U_AcadianaRen'!T43+'5C1I_LAKey'!T43+'5C1V_LafRen'!T43+'5C1O_Impact'!T43+'5C2_LAVCA'!U43+'5C1H_Southwest'!T43+'5C1G_JSClark'!T43+'5C1Y_GEOPrep'!T43+'5C1AI_Harmony'!T43+'5C1AJ_Athlos'!T43+'5C1AG_Collegiate'!T43+'5C1M_GEOMidCity'!T43+'5C1AK_NxtGen'!T43+'5C1AL_RedRiver'!T43+'5C1AM_Williams'!T43+'5C1AN_StLandry'!T43</f>
        <v>0</v>
      </c>
      <c r="V43" s="230">
        <f>'5C1B_DArbonne'!U43+'5C1A_Madison'!U43+'5C1C_IntlHigh'!U43+'5C3_UnvView'!V43+'5C1F_LCCharter'!U43+'5C1E_LFNO'!U43+'5C1D_NOMMA'!U43+'5C1AE_NobleMinds'!U43+'5C1J_JCFAEast'!U43+'5C1Q_Advantage'!U43+'5C1AF_JCFA-Laf'!U43+'5C1W_Willow'!U43+'5C1Z_LincolnPrep'!U43+'5C1R_Iberville'!U43+'5C1N_Delta'!U43+'5C1S_LCColPrep'!U43+'5C1T_Northeast'!U43+'5C1U_AcadianaRen'!U43+'5C1I_LAKey'!U43+'5C1V_LafRen'!U43+'5C1O_Impact'!U43+'5C2_LAVCA'!V43+'5C1H_Southwest'!U43+'5C1G_JSClark'!U43+'5C1Y_GEOPrep'!U43+'5C1AI_Harmony'!U43+'5C1AJ_Athlos'!U43+'5C1AG_Collegiate'!U43+'5C1M_GEOMidCity'!U43+'5C1AK_NxtGen'!U43+'5C1AL_RedRiver'!U43+'5C1AM_Williams'!U43+'5C1AN_StLandry'!U43</f>
        <v>0</v>
      </c>
      <c r="W43" s="229">
        <f>'5C1B_DArbonne'!V43+'5C1A_Madison'!V43+'5C1C_IntlHigh'!V43+'5C3_UnvView'!W43+'5C1F_LCCharter'!V43+'5C1E_LFNO'!V43+'5C1D_NOMMA'!V43+'5C1AE_NobleMinds'!V43+'5C1J_JCFAEast'!V43+'5C1Q_Advantage'!V43+'5C1AF_JCFA-Laf'!V43+'5C1W_Willow'!V43+'5C1Z_LincolnPrep'!V43+'5C1R_Iberville'!V43+'5C1N_Delta'!V43+'5C1S_LCColPrep'!V43+'5C1T_Northeast'!V43+'5C1U_AcadianaRen'!V43+'5C1I_LAKey'!V43+'5C1V_LafRen'!V43+'5C1O_Impact'!V43+'5C2_LAVCA'!W43+'5C1H_Southwest'!V43+'5C1G_JSClark'!V43+'5C1Y_GEOPrep'!V43+'5C1AI_Harmony'!V43+'5C1AJ_Athlos'!V43+'5C1AG_Collegiate'!V43+'5C1M_GEOMidCity'!V43+'5C1AK_NxtGen'!V43+'5C1AL_RedRiver'!V43+'5C1AM_Williams'!V43+'5C1AN_StLandry'!V43</f>
        <v>658380</v>
      </c>
      <c r="X43" s="227">
        <f>'5C1B_DArbonne'!W43+'5C1A_Madison'!W43+'5C1C_IntlHigh'!W43+'5C3_UnvView'!X43+'5C1F_LCCharter'!W43+'5C1E_LFNO'!W43+'5C1D_NOMMA'!W43+'5C1AE_NobleMinds'!W43+'5C1J_JCFAEast'!W43+'5C1Q_Advantage'!W43+'5C1AF_JCFA-Laf'!W43+'5C1W_Willow'!W43+'5C1Z_LincolnPrep'!W43+'5C1R_Iberville'!W43+'5C1N_Delta'!W43+'5C1S_LCColPrep'!W43+'5C1T_Northeast'!W43+'5C1U_AcadianaRen'!W43+'5C1I_LAKey'!W43+'5C1V_LafRen'!W43+'5C1O_Impact'!W43+'5C2_LAVCA'!X43+'5C1H_Southwest'!W43+'5C1G_JSClark'!W43+'5C1Y_GEOPrep'!W43+'5C1AI_Harmony'!W43+'5C1AJ_Athlos'!W43+'5C1AG_Collegiate'!W43+'5C1M_GEOMidCity'!W43+'5C1AK_NxtGen'!W43+'5C1AL_RedRiver'!W43+'5C1AM_Williams'!W43+'5C1AN_StLandry'!W43</f>
        <v>-1646</v>
      </c>
      <c r="Y43" s="229">
        <f>'5C1B_DArbonne'!X43+'5C1A_Madison'!X43+'5C1C_IntlHigh'!X43+'5C3_UnvView'!Y43+'5C1F_LCCharter'!X43+'5C1E_LFNO'!X43+'5C1D_NOMMA'!X43+'5C1AE_NobleMinds'!X43+'5C1J_JCFAEast'!X43+'5C1Q_Advantage'!X43+'5C1AF_JCFA-Laf'!X43+'5C1W_Willow'!X43+'5C1Z_LincolnPrep'!X43+'5C1R_Iberville'!X43+'5C1N_Delta'!X43+'5C1S_LCColPrep'!X43+'5C1T_Northeast'!X43+'5C1U_AcadianaRen'!X43+'5C1I_LAKey'!X43+'5C1V_LafRen'!X43+'5C1O_Impact'!X43+'5C2_LAVCA'!Y43+'5C1H_Southwest'!X43+'5C1G_JSClark'!X43+'5C1Y_GEOPrep'!X43+'5C1AI_Harmony'!X43+'5C1AJ_Athlos'!X43+'5C1AG_Collegiate'!X43+'5C1M_GEOMidCity'!X43+'5C1AK_NxtGen'!X43+'5C1AL_RedRiver'!X43+'5C1AM_Williams'!X43+'5C1AN_StLandry'!X43</f>
        <v>656734</v>
      </c>
      <c r="Z43" s="226">
        <f>'5C1B_DArbonne'!Y43+'5C1A_Madison'!Y43+'5C1C_IntlHigh'!Y43+'5C3_UnvView'!Z43+'5C1F_LCCharter'!Y43+'5C1E_LFNO'!Y43+'5C1D_NOMMA'!Y43+'5C1AE_NobleMinds'!Y43+'5C1J_JCFAEast'!Y43+'5C1Q_Advantage'!Y43+'5C1AF_JCFA-Laf'!Y43+'5C1W_Willow'!Y43+'5C1Z_LincolnPrep'!Y43+'5C1R_Iberville'!Y43+'5C1N_Delta'!Y43+'5C1S_LCColPrep'!Y43+'5C1T_Northeast'!Y43+'5C1U_AcadianaRen'!Y43+'5C1I_LAKey'!Y43+'5C1V_LafRen'!Y43+'5C1O_Impact'!Y43+'5C2_LAVCA'!Z43+'5C1H_Southwest'!Y43+'5C1G_JSClark'!Y43+'5C1Y_GEOPrep'!Y43+'5C1AI_Harmony'!Y43+'5C1AJ_Athlos'!Y43+'5C1AG_Collegiate'!Y43+'5C1M_GEOMidCity'!Y43+'5C1AK_NxtGen'!Y43+'5C1AL_RedRiver'!Y43+'5C1AM_Williams'!Y43+'5C1AN_StLandry'!Y43</f>
        <v>0</v>
      </c>
      <c r="AA43" s="229">
        <f>'5C1B_DArbonne'!Z43+'5C1A_Madison'!Z43+'5C1C_IntlHigh'!Z43+'5C3_UnvView'!AA43+'5C1F_LCCharter'!Z43+'5C1E_LFNO'!Z43+'5C1D_NOMMA'!Z43+'5C1AE_NobleMinds'!Z43+'5C1J_JCFAEast'!Z43+'5C1Q_Advantage'!Z43+'5C1AF_JCFA-Laf'!Z43+'5C1W_Willow'!Z43+'5C1Z_LincolnPrep'!Z43+'5C1R_Iberville'!Z43+'5C1N_Delta'!Z43+'5C1S_LCColPrep'!Z43+'5C1T_Northeast'!Z43+'5C1U_AcadianaRen'!Z43+'5C1I_LAKey'!Z43+'5C1V_LafRen'!Z43+'5C1O_Impact'!Z43+'5C2_LAVCA'!AA43+'5C1H_Southwest'!Z43+'5C1G_JSClark'!Z43+'5C1Y_GEOPrep'!Z43+'5C1AI_Harmony'!Z43+'5C1AJ_Athlos'!Z43+'5C1AG_Collegiate'!Z43+'5C1M_GEOMidCity'!Z43+'5C1AK_NxtGen'!Z43+'5C1AL_RedRiver'!Z43+'5C1AM_Williams'!Z43+'5C1AN_StLandry'!Z43</f>
        <v>656734</v>
      </c>
      <c r="AB43" s="226">
        <f>'5C1B_DArbonne'!AA43+'5C1A_Madison'!AA43+'5C1C_IntlHigh'!AA43+'5C3_UnvView'!AB43+'5C1F_LCCharter'!AA43+'5C1E_LFNO'!AA43+'5C1D_NOMMA'!AA43+'5C1AE_NobleMinds'!AA43+'5C1J_JCFAEast'!AA43+'5C1Q_Advantage'!AA43+'5C1AF_JCFA-Laf'!AA43+'5C1W_Willow'!AA43+'5C1Z_LincolnPrep'!AA43+'5C1R_Iberville'!AA43+'5C1N_Delta'!AA43+'5C1S_LCColPrep'!AA43+'5C1T_Northeast'!AA43+'5C1U_AcadianaRen'!AA43+'5C1I_LAKey'!AA43+'5C1V_LafRen'!AA43+'5C1O_Impact'!AA43+'5C2_LAVCA'!AB43+'5C1H_Southwest'!AA43+'5C1G_JSClark'!AA43+'5C1Y_GEOPrep'!AA43+'5C1AI_Harmony'!AA43+'5C1AJ_Athlos'!AA43+'5C1AG_Collegiate'!AA43+'5C1M_GEOMidCity'!AA43+'5C1AK_NxtGen'!AA43+'5C1AL_RedRiver'!AA43+'5C1AM_Williams'!AA43+'5C1AN_StLandry'!AA43</f>
        <v>0</v>
      </c>
      <c r="AC43" s="226">
        <f>'5C1B_DArbonne'!AB43+'5C1A_Madison'!AB43+'5C1C_IntlHigh'!AB43+'5C3_UnvView'!AC43+'5C1F_LCCharter'!AB43+'5C1E_LFNO'!AB43+'5C1D_NOMMA'!AB43+'5C1AE_NobleMinds'!AB43+'5C1J_JCFAEast'!AB43+'5C1Q_Advantage'!AB43+'5C1AF_JCFA-Laf'!AB43+'5C1W_Willow'!AB43+'5C1Z_LincolnPrep'!AB43+'5C1R_Iberville'!AB43+'5C1N_Delta'!AB43+'5C1S_LCColPrep'!AB43+'5C1T_Northeast'!AB43+'5C1U_AcadianaRen'!AB43+'5C1I_LAKey'!AB43+'5C1V_LafRen'!AB43+'5C1O_Impact'!AB43+'5C2_LAVCA'!AC43+'5C1H_Southwest'!AB43+'5C1G_JSClark'!AB43+'5C1Y_GEOPrep'!AB43+'5C1AI_Harmony'!AB43+'5C1AJ_Athlos'!AB43+'5C1AG_Collegiate'!AB43+'5C1M_GEOMidCity'!AB43+'5C1AK_NxtGen'!AB43+'5C1AL_RedRiver'!AB43+'5C1AM_Williams'!AB43+'5C1AN_StLandry'!AB43</f>
        <v>656734</v>
      </c>
      <c r="AD43" s="229">
        <f>'5C1B_DArbonne'!AC43+'5C1A_Madison'!AC43+'5C1C_IntlHigh'!AC43+'5C3_UnvView'!AD43+'5C1F_LCCharter'!AC43+'5C1E_LFNO'!AC43+'5C1D_NOMMA'!AC43+'5C1AE_NobleMinds'!AC43+'5C1J_JCFAEast'!AC43+'5C1Q_Advantage'!AC43+'5C1AF_JCFA-Laf'!AC43+'5C1W_Willow'!AC43+'5C1Z_LincolnPrep'!AC43+'5C1R_Iberville'!AC43+'5C1N_Delta'!AC43+'5C1S_LCColPrep'!AC43+'5C1T_Northeast'!AC43+'5C1U_AcadianaRen'!AC43+'5C1I_LAKey'!AC43+'5C1V_LafRen'!AC43+'5C1O_Impact'!AC43+'5C2_LAVCA'!AD43+'5C1H_Southwest'!AC43+'5C1G_JSClark'!AC43+'5C1Y_GEOPrep'!AC43+'5C1AI_Harmony'!AC43+'5C1AJ_Athlos'!AC43+'5C1AG_Collegiate'!AC43+'5C1M_GEOMidCity'!AC43+'5C1AK_NxtGen'!AC43+'5C1AL_RedRiver'!AC43+'5C1AM_Williams'!AC43+'5C1AN_StLandry'!AC43</f>
        <v>54728</v>
      </c>
      <c r="AE43" s="232">
        <f>'5C1B_DArbonne'!AD43+'5C1A_Madison'!AD43+'5C1C_IntlHigh'!AD43+'5C3_UnvView'!AE43+'5C1F_LCCharter'!AD43+'5C1E_LFNO'!AD43+'5C1D_NOMMA'!AD43+'5C1AE_NobleMinds'!AD43+'5C1J_JCFAEast'!AD43+'5C1Q_Advantage'!AD43+'5C1AF_JCFA-Laf'!AD43+'5C1W_Willow'!AD43+'5C1Z_LincolnPrep'!AD43+'5C1R_Iberville'!AD43+'5C1N_Delta'!AD43+'5C1S_LCColPrep'!AD43+'5C1T_Northeast'!AD43+'5C1U_AcadianaRen'!AD43+'5C1I_LAKey'!AD43+'5C1V_LafRen'!AD43+'5C1O_Impact'!AD43+'5C2_LAVCA'!AE43+'5C1H_Southwest'!AD43+'5C1G_JSClark'!AD43+'5C1Y_GEOPrep'!AD43+'5C1AI_Harmony'!AD43+'5C1AJ_Athlos'!AD43+'5C1AG_Collegiate'!AD43+'5C1M_GEOMidCity'!AD43+'5C1AK_NxtGen'!AD43+'5C1AL_RedRiver'!AD43+'5C1AM_Williams'!AD43+'5C1AN_StLandry'!AD43</f>
        <v>656734</v>
      </c>
      <c r="AF43" s="233">
        <f>'9_Per Pupil Summary'!N42</f>
        <v>5215</v>
      </c>
      <c r="AG43" s="234">
        <f>'5C1B_DArbonne'!AF43+'5C1A_Madison'!AF43+'5C1C_IntlHigh'!AF43+'5C3_UnvView'!AG43+'5C1F_LCCharter'!AF43+'5C1E_LFNO'!AF43+'5C1D_NOMMA'!AF43+'5C1AE_NobleMinds'!AF43+'5C1J_JCFAEast'!AF43+'5C1Q_Advantage'!AF43+'5C1AF_JCFA-Laf'!AF43+'5C1W_Willow'!AF43+'5C1Z_LincolnPrep'!AF43+'5C1R_Iberville'!AF43+'5C1N_Delta'!AF43+'5C1S_LCColPrep'!AF43+'5C1T_Northeast'!AF43+'5C1U_AcadianaRen'!AF43+'5C1I_LAKey'!AF43+'5C1V_LafRen'!AF43+'5C1O_Impact'!AF43+'5C2_LAVCA'!AG43+'5C1H_Southwest'!AF43+'5C1G_JSClark'!AF43+'5C1Y_GEOPrep'!AF43+'5C1AI_Harmony'!AF43+'5C1AJ_Athlos'!AF43+'5C1AG_Collegiate'!AF43+'5C1M_GEOMidCity'!AF43+'5C1AK_NxtGen'!AF43+'5C1AL_RedRiver'!AF43+'5C1AM_Williams'!AF43+'5C1AN_StLandry'!AF43</f>
        <v>525672</v>
      </c>
      <c r="AH43" s="225">
        <f>'5C1B_DArbonne'!AG43+'5C1A_Madison'!AG43+'5C1C_IntlHigh'!AG43+'5C3_UnvView'!AH43+'5C1F_LCCharter'!AG43+'5C1E_LFNO'!AG43+'5C1D_NOMMA'!AG43+'5C1AE_NobleMinds'!AG43+'5C1J_JCFAEast'!AG43+'5C1Q_Advantage'!AG43+'5C1AF_JCFA-Laf'!AG43+'5C1W_Willow'!AG43+'5C1Z_LincolnPrep'!AG43+'5C1R_Iberville'!AG43+'5C1N_Delta'!AG43+'5C1S_LCColPrep'!AG43+'5C1T_Northeast'!AG43+'5C1U_AcadianaRen'!AG43+'5C1I_LAKey'!AG43+'5C1V_LafRen'!AG43+'5C1O_Impact'!AG43+'5C2_LAVCA'!AH43+'5C1H_Southwest'!AG43+'5C1G_JSClark'!AG43+'5C1Y_GEOPrep'!AG43+'5C1AI_Harmony'!AG43+'5C1AJ_Athlos'!AG43+'5C1AG_Collegiate'!AG43+'5C1M_GEOMidCity'!AG43+'5C1AK_NxtGen'!AG43+'5C1AL_RedRiver'!AG43+'5C1AM_Williams'!AG43+'5C1AN_StLandry'!AG43</f>
        <v>0</v>
      </c>
      <c r="AI43" s="233">
        <f>'5C1B_DArbonne'!AH43+'5C1A_Madison'!AH43+'5C1C_IntlHigh'!AH43+'5C3_UnvView'!AI43+'5C1F_LCCharter'!AH43+'5C1E_LFNO'!AH43+'5C1D_NOMMA'!AH43+'5C1AE_NobleMinds'!AH43+'5C1J_JCFAEast'!AH43+'5C1Q_Advantage'!AH43+'5C1AF_JCFA-Laf'!AH43+'5C1W_Willow'!AH43+'5C1Z_LincolnPrep'!AH43+'5C1R_Iberville'!AH43+'5C1N_Delta'!AH43+'5C1S_LCColPrep'!AH43+'5C1T_Northeast'!AH43+'5C1U_AcadianaRen'!AH43+'5C1I_LAKey'!AH43+'5C1V_LafRen'!AH43+'5C1O_Impact'!AH43+'5C2_LAVCA'!AI43+'5C1H_Southwest'!AH43+'5C1G_JSClark'!AH43+'5C1Y_GEOPrep'!AH43+'5C1AI_Harmony'!AH43+'5C1AJ_Athlos'!AH43+'5C1AG_Collegiate'!AH43+'5C1M_GEOMidCity'!AH43+'5C1AK_NxtGen'!AH43+'5C1AL_RedRiver'!AH43+'5C1AM_Williams'!AH43+'5C1AN_StLandry'!AH43</f>
        <v>0</v>
      </c>
      <c r="AJ43" s="225">
        <f>'5C1B_DArbonne'!AI43+'5C1A_Madison'!AI43+'5C1C_IntlHigh'!AI43+'5C3_UnvView'!AJ43+'5C1F_LCCharter'!AI43+'5C1E_LFNO'!AI43+'5C1D_NOMMA'!AI43+'5C1AE_NobleMinds'!AI43+'5C1J_JCFAEast'!AI43+'5C1Q_Advantage'!AI43+'5C1AF_JCFA-Laf'!AI43+'5C1W_Willow'!AI43+'5C1Z_LincolnPrep'!AI43+'5C1R_Iberville'!AI43+'5C1N_Delta'!AI43+'5C1S_LCColPrep'!AI43+'5C1T_Northeast'!AI43+'5C1U_AcadianaRen'!AI43+'5C1I_LAKey'!AI43+'5C1V_LafRen'!AI43+'5C1O_Impact'!AI43+'5C2_LAVCA'!AJ43+'5C1H_Southwest'!AI43+'5C1G_JSClark'!AI43+'5C1Y_GEOPrep'!AI43+'5C1AI_Harmony'!AI43+'5C1AJ_Athlos'!AI43+'5C1AG_Collegiate'!AI43+'5C1M_GEOMidCity'!AI43+'5C1AK_NxtGen'!AI43+'5C1AL_RedRiver'!AI43+'5C1AM_Williams'!AI43+'5C1AN_StLandry'!AI43</f>
        <v>0</v>
      </c>
      <c r="AK43" s="235">
        <f>'5C1B_DArbonne'!AJ43+'5C1A_Madison'!AJ43+'5C1C_IntlHigh'!AJ43+'5C3_UnvView'!AK43+'5C1F_LCCharter'!AJ43+'5C1E_LFNO'!AJ43+'5C1D_NOMMA'!AJ43+'5C1AE_NobleMinds'!AJ43+'5C1J_JCFAEast'!AJ43+'5C1Q_Advantage'!AJ43+'5C1AF_JCFA-Laf'!AJ43+'5C1W_Willow'!AJ43+'5C1Z_LincolnPrep'!AJ43+'5C1R_Iberville'!AJ43+'5C1N_Delta'!AJ43+'5C1S_LCColPrep'!AJ43+'5C1T_Northeast'!AJ43+'5C1U_AcadianaRen'!AJ43+'5C1I_LAKey'!AJ43+'5C1V_LafRen'!AJ43+'5C1O_Impact'!AJ43+'5C2_LAVCA'!AK43+'5C1H_Southwest'!AJ43+'5C1G_JSClark'!AJ43+'5C1Y_GEOPrep'!AJ43+'5C1AI_Harmony'!AJ43+'5C1AJ_Athlos'!AJ43+'5C1AG_Collegiate'!AJ43+'5C1M_GEOMidCity'!AJ43+'5C1AK_NxtGen'!AJ43+'5C1AL_RedRiver'!AJ43+'5C1AM_Williams'!AJ43+'5C1AN_StLandry'!AJ43</f>
        <v>0</v>
      </c>
      <c r="AL43" s="236">
        <f>'5C1B_DArbonne'!AK43+'5C1A_Madison'!AK43+'5C1C_IntlHigh'!AK43+'5C3_UnvView'!AL43+'5C1F_LCCharter'!AK43+'5C1E_LFNO'!AK43+'5C1D_NOMMA'!AK43+'5C1AE_NobleMinds'!AK43+'5C1J_JCFAEast'!AK43+'5C1Q_Advantage'!AK43+'5C1AF_JCFA-Laf'!AK43+'5C1W_Willow'!AK43+'5C1Z_LincolnPrep'!AK43+'5C1R_Iberville'!AK43+'5C1N_Delta'!AK43+'5C1S_LCColPrep'!AK43+'5C1T_Northeast'!AK43+'5C1U_AcadianaRen'!AK43+'5C1I_LAKey'!AK43+'5C1V_LafRen'!AK43+'5C1O_Impact'!AK43+'5C2_LAVCA'!AL43+'5C1H_Southwest'!AK43+'5C1G_JSClark'!AK43+'5C1Y_GEOPrep'!AK43+'5C1AI_Harmony'!AK43+'5C1AJ_Athlos'!AK43+'5C1AG_Collegiate'!AK43+'5C1M_GEOMidCity'!AK43+'5C1AK_NxtGen'!AK43+'5C1AL_RedRiver'!AK43+'5C1AM_Williams'!AK43+'5C1AN_StLandry'!AK43</f>
        <v>0</v>
      </c>
      <c r="AM43" s="234">
        <f>'5C1B_DArbonne'!AL43+'5C1A_Madison'!AL43+'5C1C_IntlHigh'!AL43+'5C3_UnvView'!AM43+'5C1F_LCCharter'!AL43+'5C1E_LFNO'!AL43+'5C1D_NOMMA'!AL43+'5C1AE_NobleMinds'!AL43+'5C1J_JCFAEast'!AL43+'5C1Q_Advantage'!AL43+'5C1AF_JCFA-Laf'!AL43+'5C1W_Willow'!AL43+'5C1Z_LincolnPrep'!AL43+'5C1R_Iberville'!AL43+'5C1N_Delta'!AL43+'5C1S_LCColPrep'!AL43+'5C1T_Northeast'!AL43+'5C1U_AcadianaRen'!AL43+'5C1I_LAKey'!AL43+'5C1V_LafRen'!AL43+'5C1O_Impact'!AL43+'5C2_LAVCA'!AM43+'5C1H_Southwest'!AL43+'5C1G_JSClark'!AL43+'5C1Y_GEOPrep'!AL43+'5C1AI_Harmony'!AL43+'5C1AJ_Athlos'!AL43+'5C1AG_Collegiate'!AL43+'5C1M_GEOMidCity'!AL43+'5C1AK_NxtGen'!AL43+'5C1AL_RedRiver'!AL43+'5C1AM_Williams'!AL43+'5C1AN_StLandry'!AL43</f>
        <v>614327</v>
      </c>
      <c r="AN43" s="237">
        <f>'5C1B_DArbonne'!AM43+'5C1A_Madison'!AM43+'5C1C_IntlHigh'!AM43+'5C3_UnvView'!AN43+'5C1F_LCCharter'!AM43+'5C1E_LFNO'!AM43+'5C1D_NOMMA'!AM43+'5C1AE_NobleMinds'!AM43+'5C1J_JCFAEast'!AM43+'5C1Q_Advantage'!AM43+'5C1AF_JCFA-Laf'!AM43+'5C1W_Willow'!AM43+'5C1Z_LincolnPrep'!AM43+'5C1R_Iberville'!AM43+'5C1N_Delta'!AM43+'5C1S_LCColPrep'!AM43+'5C1T_Northeast'!AM43+'5C1U_AcadianaRen'!AM43+'5C1I_LAKey'!AM43+'5C1V_LafRen'!AM43+'5C1O_Impact'!AM43+'5C2_LAVCA'!AN43+'5C1H_Southwest'!AM43+'5C1G_JSClark'!AM43+'5C1Y_GEOPrep'!AM43+'5C1AI_Harmony'!AM43+'5C1AJ_Athlos'!AM43+'5C1AG_Collegiate'!AM43+'5C1M_GEOMidCity'!AM43+'5C1AK_NxtGen'!AM43+'5C1AL_RedRiver'!AM43+'5C1AM_Williams'!AM43+'5C1AN_StLandry'!AM43</f>
        <v>-1314</v>
      </c>
      <c r="AO43" s="234">
        <f>'5C1B_DArbonne'!AN43+'5C1A_Madison'!AN43+'5C1C_IntlHigh'!AN43+'5C3_UnvView'!AO43+'5C1F_LCCharter'!AN43+'5C1E_LFNO'!AN43+'5C1D_NOMMA'!AN43+'5C1AE_NobleMinds'!AN43+'5C1J_JCFAEast'!AN43+'5C1Q_Advantage'!AN43+'5C1AF_JCFA-Laf'!AN43+'5C1W_Willow'!AN43+'5C1Z_LincolnPrep'!AN43+'5C1R_Iberville'!AN43+'5C1N_Delta'!AN43+'5C1S_LCColPrep'!AN43+'5C1T_Northeast'!AN43+'5C1U_AcadianaRen'!AN43+'5C1I_LAKey'!AN43+'5C1V_LafRen'!AN43+'5C1O_Impact'!AN43+'5C2_LAVCA'!AO43+'5C1H_Southwest'!AN43+'5C1G_JSClark'!AN43+'5C1Y_GEOPrep'!AN43+'5C1AI_Harmony'!AN43+'5C1AJ_Athlos'!AN43+'5C1AG_Collegiate'!AN43+'5C1M_GEOMidCity'!AN43+'5C1AK_NxtGen'!AN43+'5C1AL_RedRiver'!AN43+'5C1AM_Williams'!AN43+'5C1AN_StLandry'!AN43</f>
        <v>524358</v>
      </c>
      <c r="AP43" s="235">
        <f>'5C1B_DArbonne'!AO43+'5C1A_Madison'!AO43+'5C1C_IntlHigh'!AO43+'5C3_UnvView'!AP43+'5C1F_LCCharter'!AO43+'5C1E_LFNO'!AO43+'5C1D_NOMMA'!AO43+'5C1AE_NobleMinds'!AO43+'5C1J_JCFAEast'!AO43+'5C1Q_Advantage'!AO43+'5C1AF_JCFA-Laf'!AO43+'5C1W_Willow'!AO43+'5C1Z_LincolnPrep'!AO43+'5C1R_Iberville'!AO43+'5C1N_Delta'!AO43+'5C1S_LCColPrep'!AO43+'5C1T_Northeast'!AO43+'5C1U_AcadianaRen'!AO43+'5C1I_LAKey'!AO43+'5C1V_LafRen'!AO43+'5C1O_Impact'!AO43+'5C2_LAVCA'!AP43+'5C1H_Southwest'!AO43+'5C1G_JSClark'!AO43+'5C1Y_GEOPrep'!AO43+'5C1AI_Harmony'!AO43+'5C1AJ_Athlos'!AO43+'5C1AG_Collegiate'!AO43+'5C1M_GEOMidCity'!AO43+'5C1AK_NxtGen'!AO43+'5C1AL_RedRiver'!AO43+'5C1AM_Williams'!AO43+'5C1AN_StLandry'!AO43</f>
        <v>0</v>
      </c>
      <c r="AQ43" s="234">
        <f>'5C1B_DArbonne'!AP43+'5C1A_Madison'!AP43+'5C1C_IntlHigh'!AP43+'5C3_UnvView'!AQ43+'5C1F_LCCharter'!AP43+'5C1E_LFNO'!AP43+'5C1D_NOMMA'!AP43+'5C1AE_NobleMinds'!AP43+'5C1J_JCFAEast'!AP43+'5C1Q_Advantage'!AP43+'5C1AF_JCFA-Laf'!AP43+'5C1W_Willow'!AP43+'5C1Z_LincolnPrep'!AP43+'5C1R_Iberville'!AP43+'5C1N_Delta'!AP43+'5C1S_LCColPrep'!AP43+'5C1T_Northeast'!AP43+'5C1U_AcadianaRen'!AP43+'5C1I_LAKey'!AP43+'5C1V_LafRen'!AP43+'5C1O_Impact'!AP43+'5C2_LAVCA'!AQ43+'5C1H_Southwest'!AP43+'5C1G_JSClark'!AP43+'5C1Y_GEOPrep'!AP43+'5C1AI_Harmony'!AP43+'5C1AJ_Athlos'!AP43+'5C1AG_Collegiate'!AP43+'5C1M_GEOMidCity'!AP43+'5C1AK_NxtGen'!AP43+'5C1AL_RedRiver'!AP43+'5C1AM_Williams'!AP43+'5C1AN_StLandry'!AP43</f>
        <v>524358</v>
      </c>
      <c r="AR43" s="235">
        <f>'5C1B_DArbonne'!AQ43+'5C1A_Madison'!AQ43+'5C1C_IntlHigh'!AQ43+'5C3_UnvView'!AR43+'5C1F_LCCharter'!AQ43+'5C1E_LFNO'!AQ43+'5C1D_NOMMA'!AQ43+'5C1AE_NobleMinds'!AQ43+'5C1J_JCFAEast'!AQ43+'5C1Q_Advantage'!AQ43+'5C1AF_JCFA-Laf'!AQ43+'5C1W_Willow'!AQ43+'5C1Z_LincolnPrep'!AQ43+'5C1R_Iberville'!AQ43+'5C1N_Delta'!AQ43+'5C1S_LCColPrep'!AQ43+'5C1T_Northeast'!AQ43+'5C1U_AcadianaRen'!AQ43+'5C1I_LAKey'!AQ43+'5C1V_LafRen'!AQ43+'5C1O_Impact'!AQ43+'5C2_LAVCA'!AR43+'5C1H_Southwest'!AQ43+'5C1G_JSClark'!AQ43+'5C1Y_GEOPrep'!AQ43+'5C1AI_Harmony'!AQ43+'5C1AJ_Athlos'!AQ43+'5C1AG_Collegiate'!AQ43+'5C1M_GEOMidCity'!AQ43+'5C1AK_NxtGen'!AQ43+'5C1AL_RedRiver'!AQ43+'5C1AM_Williams'!AQ43+'5C1AN_StLandry'!AQ43</f>
        <v>0</v>
      </c>
      <c r="AS43" s="235">
        <f>'5C1B_DArbonne'!AR43+'5C1A_Madison'!AR43+'5C1C_IntlHigh'!AR43+'5C3_UnvView'!AS43+'5C1F_LCCharter'!AR43+'5C1E_LFNO'!AR43+'5C1D_NOMMA'!AR43+'5C1AE_NobleMinds'!AR43+'5C1J_JCFAEast'!AR43+'5C1Q_Advantage'!AR43+'5C1AF_JCFA-Laf'!AR43+'5C1W_Willow'!AR43+'5C1Z_LincolnPrep'!AR43+'5C1R_Iberville'!AR43+'5C1N_Delta'!AR43+'5C1S_LCColPrep'!AR43+'5C1T_Northeast'!AR43+'5C1U_AcadianaRen'!AR43+'5C1I_LAKey'!AR43+'5C1V_LafRen'!AR43+'5C1O_Impact'!AR43+'5C2_LAVCA'!AS43+'5C1H_Southwest'!AR43+'5C1G_JSClark'!AR43+'5C1Y_GEOPrep'!AR43+'5C1AI_Harmony'!AR43+'5C1AJ_Athlos'!AR43+'5C1AG_Collegiate'!AR43+'5C1M_GEOMidCity'!AR43+'5C1AK_NxtGen'!AR43+'5C1AL_RedRiver'!AR43+'5C1AM_Williams'!AR43+'5C1AN_StLandry'!AR43</f>
        <v>524358</v>
      </c>
      <c r="AT43" s="234">
        <f>'5C1B_DArbonne'!AS43+'5C1A_Madison'!AS43+'5C1C_IntlHigh'!AS43+'5C3_UnvView'!AT43+'5C1F_LCCharter'!AS43+'5C1E_LFNO'!AS43+'5C1D_NOMMA'!AS43+'5C1AE_NobleMinds'!AS43+'5C1J_JCFAEast'!AS43+'5C1Q_Advantage'!AS43+'5C1AF_JCFA-Laf'!AS43+'5C1W_Willow'!AS43+'5C1Z_LincolnPrep'!AS43+'5C1R_Iberville'!AS43+'5C1N_Delta'!AS43+'5C1S_LCColPrep'!AS43+'5C1T_Northeast'!AS43+'5C1U_AcadianaRen'!AS43+'5C1I_LAKey'!AS43+'5C1V_LafRen'!AS43+'5C1O_Impact'!AS43+'5C2_LAVCA'!AT43+'5C1H_Southwest'!AS43+'5C1G_JSClark'!AS43+'5C1Y_GEOPrep'!AS43+'5C1AI_Harmony'!AS43+'5C1AJ_Athlos'!AS43+'5C1AG_Collegiate'!AS43+'5C1M_GEOMidCity'!AS43+'5C1AK_NxtGen'!AS43+'5C1AL_RedRiver'!AS43+'5C1AM_Williams'!AS43+'5C1AN_StLandry'!AS43</f>
        <v>51067</v>
      </c>
      <c r="AU43" s="806">
        <f t="shared" si="2"/>
        <v>1181092</v>
      </c>
      <c r="AV43" s="807">
        <f t="shared" si="3"/>
        <v>105795</v>
      </c>
      <c r="AW43" s="227">
        <f>'5C1B_DArbonne'!AV43+'5C1A_Madison'!AV43+'5C1C_IntlHigh'!AV43+'5C3_UnvView'!AW43+'5C1F_LCCharter'!AV43+'5C1E_LFNO'!AV43+'5C1D_NOMMA'!AV43+'5C1AE_NobleMinds'!AV43+'5C1J_JCFAEast'!AV43+'5C1Q_Advantage'!AV43+'5C1AF_JCFA-Laf'!AV43+'5C1W_Willow'!AV43+'5C1Z_LincolnPrep'!AV43+'5C1R_Iberville'!AV43+'5C1N_Delta'!AV43+'5C1S_LCColPrep'!AV43+'5C1T_Northeast'!AV43+'5C1U_AcadianaRen'!AV43+'5C1I_LAKey'!AV43+'5C1V_LafRen'!AV43+'5C1O_Impact'!AV43+'5C2_LAVCA'!AW43+'5C1H_Southwest'!AV43+'5C1G_JSClark'!AV43+'5C1Y_GEOPrep'!AV43+'5C1AI_Harmony'!AV43+'5C1AJ_Athlos'!AV43+'5C1AG_Collegiate'!AV43+'5C1M_GEOMidCity'!AV43+'5C1AK_NxtGen'!AV43+'5C1AL_RedRiver'!AV43+'5C1AM_Williams'!AV43+'5C1AN_StLandry'!AV43</f>
        <v>1535</v>
      </c>
      <c r="AX43" s="227"/>
      <c r="AY43" s="227">
        <f t="shared" si="4"/>
        <v>1535</v>
      </c>
    </row>
    <row r="44" spans="1:51" ht="16.149999999999999" customHeight="1" x14ac:dyDescent="0.2">
      <c r="A44" s="424">
        <v>38</v>
      </c>
      <c r="B44" s="224" t="s">
        <v>42</v>
      </c>
      <c r="C44" s="225">
        <f>'5C1B_DArbonne'!C44+'5C1A_Madison'!C44+'5C1C_IntlHigh'!C44+'5C3_UnvView'!C44+'5C1F_LCCharter'!C44+'5C1E_LFNO'!C44+'5C1D_NOMMA'!C44+'5C1AE_NobleMinds'!C44+'5C1J_JCFAEast'!C44+'5C1Q_Advantage'!C44+'5C1AF_JCFA-Laf'!C44+'5C1W_Willow'!C44+'5C1Z_LincolnPrep'!C44+'5C1R_Iberville'!C44+'5C1N_Delta'!C44+'5C1S_LCColPrep'!C44+'5C1T_Northeast'!C44+'5C1U_AcadianaRen'!C44+'5C1I_LAKey'!C44+'5C1V_LafRen'!C44+'5C1O_Impact'!C44+'5C2_LAVCA'!C44+'5C1H_Southwest'!C44+'5C1G_JSClark'!C44+'5C1Y_GEOPrep'!C44+'5C1AI_Harmony'!C44+'5C1AJ_Athlos'!C44+'5C1AG_Collegiate'!C44+'5C1M_GEOMidCity'!C44+'5C1AK_NxtGen'!C44+'5C1AL_RedRiver'!C44+'5C1AM_Williams'!C44+'5C1AN_StLandry'!C44</f>
        <v>30</v>
      </c>
      <c r="D44" s="226">
        <f>'9_Per Pupil Summary'!H43</f>
        <v>2277.5802869344698</v>
      </c>
      <c r="E44" s="227">
        <f>'5C1B_DArbonne'!E44+'5C1A_Madison'!E44+'5C1C_IntlHigh'!E44+'5C3_UnvView'!E44+'5C1F_LCCharter'!E44+'5C1E_LFNO'!E44+'5C1D_NOMMA'!E44+'5C1AE_NobleMinds'!E44+'5C1J_JCFAEast'!E44+'5C1Q_Advantage'!E44+'5C1AF_JCFA-Laf'!E44+'5C1W_Willow'!E44+'5C1Z_LincolnPrep'!E44+'5C1R_Iberville'!E44+'5C1N_Delta'!E44+'5C1S_LCColPrep'!E44+'5C1T_Northeast'!E44+'5C1U_AcadianaRen'!E44+'5C1I_LAKey'!E44+'5C1V_LafRen'!E44+'5C1O_Impact'!E44+'5C2_LAVCA'!E44+'5C1H_Southwest'!E44+'5C1G_JSClark'!E44+'5C1Y_GEOPrep'!E44+'5C1AI_Harmony'!E44+'5C1AJ_Athlos'!E44+'5C1AG_Collegiate'!E44+'5C1M_GEOMidCity'!E44+'5C1AK_NxtGen'!E44+'5C1AL_RedRiver'!E44+'5C1AM_Williams'!E44+'5C1AN_StLandry'!E44</f>
        <v>61494.667747230691</v>
      </c>
      <c r="F44" s="228">
        <f>'5C1B_DArbonne'!F44+'5C1A_Madison'!F44+'5C1C_IntlHigh'!F44+'5C3_UnvView'!F44+'5C1F_LCCharter'!F44+'5C1E_LFNO'!F44+'5C1D_NOMMA'!F44+'5C1AE_NobleMinds'!F44+'5C1J_JCFAEast'!F44+'5C1Q_Advantage'!F44+'5C1AF_JCFA-Laf'!F44+'5C1W_Willow'!F44+'5C1Z_LincolnPrep'!F44+'5C1R_Iberville'!F44+'5C1N_Delta'!F44+'5C1S_LCColPrep'!F44+'5C1T_Northeast'!F44+'5C1U_AcadianaRen'!F44+'5C1I_LAKey'!F44+'5C1V_LafRen'!F44+'5C1O_Impact'!F44+'5C2_LAVCA'!F44+'5C1H_Southwest'!F44+'5C1G_JSClark'!F44+'5C1Y_GEOPrep'!F44+'5C1AI_Harmony'!F44+'5C1AJ_Athlos'!F44+'5C1AG_Collegiate'!F44+'5C1M_GEOMidCity'!F44+'5C1AK_NxtGen'!F44+'5C1AL_RedRiver'!F44+'5C1AM_Williams'!F44+'5C1AN_StLandry'!F44</f>
        <v>18</v>
      </c>
      <c r="G44" s="226">
        <f>'9_Per Pupil Summary'!I43</f>
        <v>220.82498975215526</v>
      </c>
      <c r="H44" s="227">
        <f>'5C1B_DArbonne'!H44+'5C1A_Madison'!H44+'5C1C_IntlHigh'!H44+'5C3_UnvView'!H44+'5C1F_LCCharter'!H44+'5C1E_LFNO'!H44+'5C1D_NOMMA'!H44+'5C1AE_NobleMinds'!H44+'5C1J_JCFAEast'!H44+'5C1Q_Advantage'!H44+'5C1AF_JCFA-Laf'!H44+'5C1W_Willow'!H44+'5C1Z_LincolnPrep'!H44+'5C1R_Iberville'!H44+'5C1N_Delta'!H44+'5C1S_LCColPrep'!H44+'5C1T_Northeast'!H44+'5C1U_AcadianaRen'!H44+'5C1I_LAKey'!H44+'5C1V_LafRen'!H44+'5C1O_Impact'!H44+'5C2_LAVCA'!H44+'5C1H_Southwest'!H44+'5C1G_JSClark'!H44+'5C1Y_GEOPrep'!H44+'5C1AI_Harmony'!H44+'5C1AJ_Athlos'!H44+'5C1AG_Collegiate'!H44+'5C1M_GEOMidCity'!H44+'5C1AK_NxtGen'!H44+'5C1AL_RedRiver'!H44+'5C1AM_Williams'!H44+'5C1AN_StLandry'!H44</f>
        <v>3577.3648339849151</v>
      </c>
      <c r="I44" s="228">
        <f>'5C1B_DArbonne'!I44+'5C1A_Madison'!I44+'5C1C_IntlHigh'!I44+'5C3_UnvView'!I44+'5C1F_LCCharter'!I44+'5C1E_LFNO'!I44+'5C1D_NOMMA'!I44+'5C1AE_NobleMinds'!I44+'5C1J_JCFAEast'!I44+'5C1Q_Advantage'!I44+'5C1AF_JCFA-Laf'!I44+'5C1W_Willow'!I44+'5C1Z_LincolnPrep'!I44+'5C1R_Iberville'!I44+'5C1N_Delta'!I44+'5C1S_LCColPrep'!I44+'5C1T_Northeast'!I44+'5C1U_AcadianaRen'!I44+'5C1I_LAKey'!I44+'5C1V_LafRen'!I44+'5C1O_Impact'!I44+'5C2_LAVCA'!I44+'5C1H_Southwest'!I44+'5C1G_JSClark'!I44+'5C1Y_GEOPrep'!I44+'5C1AI_Harmony'!I44+'5C1AJ_Athlos'!I44+'5C1AG_Collegiate'!I44+'5C1M_GEOMidCity'!I44+'5C1AK_NxtGen'!I44+'5C1AL_RedRiver'!I44+'5C1AM_Williams'!I44+'5C1AN_StLandry'!I44</f>
        <v>11</v>
      </c>
      <c r="J44" s="226">
        <f>'9_Per Pupil Summary'!J43</f>
        <v>60.224997205133249</v>
      </c>
      <c r="K44" s="227">
        <f>'5C1B_DArbonne'!K44+'5C1A_Madison'!K44+'5C1C_IntlHigh'!K44+'5C3_UnvView'!K44+'5C1F_LCCharter'!K44+'5C1E_LFNO'!K44+'5C1D_NOMMA'!K44+'5C1AE_NobleMinds'!K44+'5C1J_JCFAEast'!K44+'5C1Q_Advantage'!K44+'5C1AF_JCFA-Laf'!K44+'5C1W_Willow'!K44+'5C1Z_LincolnPrep'!K44+'5C1R_Iberville'!K44+'5C1N_Delta'!K44+'5C1S_LCColPrep'!K44+'5C1T_Northeast'!K44+'5C1U_AcadianaRen'!K44+'5C1I_LAKey'!K44+'5C1V_LafRen'!K44+'5C1O_Impact'!K44+'5C2_LAVCA'!K44+'5C1H_Southwest'!K44+'5C1G_JSClark'!K44+'5C1Y_GEOPrep'!K44+'5C1AI_Harmony'!K44+'5C1AJ_Athlos'!K44+'5C1AG_Collegiate'!K44+'5C1M_GEOMidCity'!K44+'5C1AK_NxtGen'!K44+'5C1AL_RedRiver'!K44+'5C1AM_Williams'!K44+'5C1AN_StLandry'!K44</f>
        <v>596.22747233081918</v>
      </c>
      <c r="L44" s="228">
        <f>'5C1B_DArbonne'!L44+'5C1A_Madison'!L44+'5C1C_IntlHigh'!L44+'5C3_UnvView'!L44+'5C1F_LCCharter'!L44+'5C1E_LFNO'!L44+'5C1D_NOMMA'!L44+'5C1AE_NobleMinds'!L44+'5C1J_JCFAEast'!L44+'5C1Q_Advantage'!L44+'5C1AF_JCFA-Laf'!L44+'5C1W_Willow'!L44+'5C1Z_LincolnPrep'!L44+'5C1R_Iberville'!L44+'5C1N_Delta'!L44+'5C1S_LCColPrep'!L44+'5C1T_Northeast'!L44+'5C1U_AcadianaRen'!L44+'5C1I_LAKey'!L44+'5C1V_LafRen'!L44+'5C1O_Impact'!L44+'5C2_LAVCA'!L44+'5C1H_Southwest'!L44+'5C1G_JSClark'!L44+'5C1Y_GEOPrep'!L44+'5C1AI_Harmony'!L44+'5C1AJ_Athlos'!L44+'5C1AG_Collegiate'!L44+'5C1M_GEOMidCity'!L44+'5C1AK_NxtGen'!L44+'5C1AL_RedRiver'!L44+'5C1AM_Williams'!L44+'5C1AN_StLandry'!L44</f>
        <v>3</v>
      </c>
      <c r="M44" s="226">
        <f>'9_Per Pupil Summary'!K43</f>
        <v>1505.6249301283312</v>
      </c>
      <c r="N44" s="227">
        <f>'5C1B_DArbonne'!N44+'5C1A_Madison'!N44+'5C1C_IntlHigh'!N44+'5C3_UnvView'!N44+'5C1F_LCCharter'!N44+'5C1E_LFNO'!N44+'5C1D_NOMMA'!N44+'5C1AE_NobleMinds'!N44+'5C1J_JCFAEast'!N44+'5C1Q_Advantage'!N44+'5C1AF_JCFA-Laf'!N44+'5C1W_Willow'!N44+'5C1Z_LincolnPrep'!N44+'5C1R_Iberville'!N44+'5C1N_Delta'!N44+'5C1S_LCColPrep'!N44+'5C1T_Northeast'!N44+'5C1U_AcadianaRen'!N44+'5C1I_LAKey'!N44+'5C1V_LafRen'!N44+'5C1O_Impact'!N44+'5C2_LAVCA'!N44+'5C1H_Southwest'!N44+'5C1G_JSClark'!N44+'5C1Y_GEOPrep'!N44+'5C1AI_Harmony'!N44+'5C1AJ_Athlos'!N44+'5C1AG_Collegiate'!N44+'5C1M_GEOMidCity'!N44+'5C1AK_NxtGen'!N44+'5C1AL_RedRiver'!N44+'5C1AM_Williams'!N44+'5C1AN_StLandry'!N44</f>
        <v>4065.1873113464944</v>
      </c>
      <c r="O44" s="228">
        <f>'5C1B_DArbonne'!O44+'5C1A_Madison'!O44+'5C1C_IntlHigh'!O44+'5C3_UnvView'!O44+'5C1F_LCCharter'!O44+'5C1E_LFNO'!O44+'5C1D_NOMMA'!O44+'5C1AE_NobleMinds'!O44+'5C1J_JCFAEast'!O44+'5C1Q_Advantage'!O44+'5C1AF_JCFA-Laf'!O44+'5C1W_Willow'!O44+'5C1Z_LincolnPrep'!O44+'5C1R_Iberville'!O44+'5C1N_Delta'!O44+'5C1S_LCColPrep'!O44+'5C1T_Northeast'!O44+'5C1U_AcadianaRen'!O44+'5C1I_LAKey'!O44+'5C1V_LafRen'!O44+'5C1O_Impact'!O44+'5C2_LAVCA'!O44+'5C1H_Southwest'!O44+'5C1G_JSClark'!O44+'5C1Y_GEOPrep'!O44+'5C1AI_Harmony'!O44+'5C1AJ_Athlos'!O44+'5C1AG_Collegiate'!O44+'5C1M_GEOMidCity'!O44+'5C1AK_NxtGen'!O44+'5C1AL_RedRiver'!O44+'5C1AM_Williams'!O44+'5C1AN_StLandry'!O44</f>
        <v>4</v>
      </c>
      <c r="P44" s="226">
        <f>'9_Per Pupil Summary'!L43</f>
        <v>602.24997205133241</v>
      </c>
      <c r="Q44" s="227">
        <f>'5C1B_DArbonne'!Q44+'5C1A_Madison'!Q44+'5C1C_IntlHigh'!Q44+'5C3_UnvView'!Q44+'5C1F_LCCharter'!Q44+'5C1E_LFNO'!Q44+'5C1D_NOMMA'!Q44+'5C1AE_NobleMinds'!Q44+'5C1J_JCFAEast'!Q44+'5C1Q_Advantage'!Q44+'5C1AF_JCFA-Laf'!Q44+'5C1W_Willow'!Q44+'5C1Z_LincolnPrep'!Q44+'5C1R_Iberville'!Q44+'5C1N_Delta'!Q44+'5C1S_LCColPrep'!Q44+'5C1T_Northeast'!Q44+'5C1U_AcadianaRen'!Q44+'5C1I_LAKey'!Q44+'5C1V_LafRen'!Q44+'5C1O_Impact'!Q44+'5C2_LAVCA'!Q44+'5C1H_Southwest'!Q44+'5C1G_JSClark'!Q44+'5C1Y_GEOPrep'!Q44+'5C1AI_Harmony'!Q44+'5C1AJ_Athlos'!Q44+'5C1AG_Collegiate'!Q44+'5C1M_GEOMidCity'!Q44+'5C1AK_NxtGen'!Q44+'5C1AL_RedRiver'!Q44+'5C1AM_Williams'!Q44+'5C1AN_StLandry'!Q44</f>
        <v>2168.0998993847966</v>
      </c>
      <c r="R44" s="229">
        <f>'5C1B_DArbonne'!R44+'5C1A_Madison'!R44+'5C1C_IntlHigh'!R44+'5C3_UnvView'!R44+'5C1F_LCCharter'!R44+'5C1E_LFNO'!R44+'5C1D_NOMMA'!R44+'5C1AE_NobleMinds'!R44+'5C1J_JCFAEast'!R44+'5C1Q_Advantage'!R44+'5C1AF_JCFA-Laf'!R44+'5C1W_Willow'!R44+'5C1Z_LincolnPrep'!R44+'5C1R_Iberville'!R44+'5C1N_Delta'!R44+'5C1S_LCColPrep'!R44+'5C1T_Northeast'!R44+'5C1U_AcadianaRen'!R44+'5C1I_LAKey'!R44+'5C1V_LafRen'!R44+'5C1O_Impact'!R44+'5C2_LAVCA'!R44+'5C1H_Southwest'!R44+'5C1G_JSClark'!R44+'5C1Y_GEOPrep'!R44+'5C1AI_Harmony'!R44+'5C1AJ_Athlos'!R44+'5C1AG_Collegiate'!R44+'5C1M_GEOMidCity'!R44+'5C1AK_NxtGen'!R44+'5C1AL_RedRiver'!R44+'5C1AM_Williams'!R44+'5C1AN_StLandry'!R44</f>
        <v>137853</v>
      </c>
      <c r="S44" s="889">
        <f>'5C3_UnvView'!S44+'5C2_LAVCA'!S44</f>
        <v>7989</v>
      </c>
      <c r="T44" s="226">
        <f>'5C1B_DArbonne'!S44+'5C1A_Madison'!S44+'5C1C_IntlHigh'!S44+'5C3_UnvView'!T44+'5C1F_LCCharter'!S44+'5C1E_LFNO'!S44+'5C1D_NOMMA'!S44+'5C1AE_NobleMinds'!S44+'5C1J_JCFAEast'!S44+'5C1Q_Advantage'!S44+'5C1AF_JCFA-Laf'!S44+'5C1W_Willow'!S44+'5C1Z_LincolnPrep'!S44+'5C1R_Iberville'!S44+'5C1N_Delta'!S44+'5C1S_LCColPrep'!S44+'5C1T_Northeast'!S44+'5C1U_AcadianaRen'!S44+'5C1I_LAKey'!S44+'5C1V_LafRen'!S44+'5C1O_Impact'!S44+'5C2_LAVCA'!T44+'5C1H_Southwest'!S44+'5C1G_JSClark'!S44+'5C1Y_GEOPrep'!S44+'5C1AI_Harmony'!S44+'5C1AJ_Athlos'!S44+'5C1AG_Collegiate'!S44+'5C1M_GEOMidCity'!S44+'5C1AK_NxtGen'!S44+'5C1AL_RedRiver'!S44+'5C1AM_Williams'!S44+'5C1AN_StLandry'!S44</f>
        <v>0</v>
      </c>
      <c r="U44" s="226">
        <f>'5C1B_DArbonne'!T44+'5C1A_Madison'!T44+'5C1C_IntlHigh'!T44+'5C3_UnvView'!U44+'5C1F_LCCharter'!T44+'5C1E_LFNO'!T44+'5C1D_NOMMA'!T44+'5C1AE_NobleMinds'!T44+'5C1J_JCFAEast'!T44+'5C1Q_Advantage'!T44+'5C1AF_JCFA-Laf'!T44+'5C1W_Willow'!T44+'5C1Z_LincolnPrep'!T44+'5C1R_Iberville'!T44+'5C1N_Delta'!T44+'5C1S_LCColPrep'!T44+'5C1T_Northeast'!T44+'5C1U_AcadianaRen'!T44+'5C1I_LAKey'!T44+'5C1V_LafRen'!T44+'5C1O_Impact'!T44+'5C2_LAVCA'!U44+'5C1H_Southwest'!T44+'5C1G_JSClark'!T44+'5C1Y_GEOPrep'!T44+'5C1AI_Harmony'!T44+'5C1AJ_Athlos'!T44+'5C1AG_Collegiate'!T44+'5C1M_GEOMidCity'!T44+'5C1AK_NxtGen'!T44+'5C1AL_RedRiver'!T44+'5C1AM_Williams'!T44+'5C1AN_StLandry'!T44</f>
        <v>0</v>
      </c>
      <c r="V44" s="230">
        <f>'5C1B_DArbonne'!U44+'5C1A_Madison'!U44+'5C1C_IntlHigh'!U44+'5C3_UnvView'!V44+'5C1F_LCCharter'!U44+'5C1E_LFNO'!U44+'5C1D_NOMMA'!U44+'5C1AE_NobleMinds'!U44+'5C1J_JCFAEast'!U44+'5C1Q_Advantage'!U44+'5C1AF_JCFA-Laf'!U44+'5C1W_Willow'!U44+'5C1Z_LincolnPrep'!U44+'5C1R_Iberville'!U44+'5C1N_Delta'!U44+'5C1S_LCColPrep'!U44+'5C1T_Northeast'!U44+'5C1U_AcadianaRen'!U44+'5C1I_LAKey'!U44+'5C1V_LafRen'!U44+'5C1O_Impact'!U44+'5C2_LAVCA'!V44+'5C1H_Southwest'!U44+'5C1G_JSClark'!U44+'5C1Y_GEOPrep'!U44+'5C1AI_Harmony'!U44+'5C1AJ_Athlos'!U44+'5C1AG_Collegiate'!U44+'5C1M_GEOMidCity'!U44+'5C1AK_NxtGen'!U44+'5C1AL_RedRiver'!U44+'5C1AM_Williams'!U44+'5C1AN_StLandry'!U44</f>
        <v>0</v>
      </c>
      <c r="W44" s="229">
        <f>'5C1B_DArbonne'!V44+'5C1A_Madison'!V44+'5C1C_IntlHigh'!V44+'5C3_UnvView'!W44+'5C1F_LCCharter'!V44+'5C1E_LFNO'!V44+'5C1D_NOMMA'!V44+'5C1AE_NobleMinds'!V44+'5C1J_JCFAEast'!V44+'5C1Q_Advantage'!V44+'5C1AF_JCFA-Laf'!V44+'5C1W_Willow'!V44+'5C1Z_LincolnPrep'!V44+'5C1R_Iberville'!V44+'5C1N_Delta'!V44+'5C1S_LCColPrep'!V44+'5C1T_Northeast'!V44+'5C1U_AcadianaRen'!V44+'5C1I_LAKey'!V44+'5C1V_LafRen'!V44+'5C1O_Impact'!V44+'5C2_LAVCA'!W44+'5C1H_Southwest'!V44+'5C1G_JSClark'!V44+'5C1Y_GEOPrep'!V44+'5C1AI_Harmony'!V44+'5C1AJ_Athlos'!V44+'5C1AG_Collegiate'!V44+'5C1M_GEOMidCity'!V44+'5C1AK_NxtGen'!V44+'5C1AL_RedRiver'!V44+'5C1AM_Williams'!V44+'5C1AN_StLandry'!V44</f>
        <v>71901</v>
      </c>
      <c r="X44" s="227">
        <f>'5C1B_DArbonne'!W44+'5C1A_Madison'!W44+'5C1C_IntlHigh'!W44+'5C3_UnvView'!X44+'5C1F_LCCharter'!W44+'5C1E_LFNO'!W44+'5C1D_NOMMA'!W44+'5C1AE_NobleMinds'!W44+'5C1J_JCFAEast'!W44+'5C1Q_Advantage'!W44+'5C1AF_JCFA-Laf'!W44+'5C1W_Willow'!W44+'5C1Z_LincolnPrep'!W44+'5C1R_Iberville'!W44+'5C1N_Delta'!W44+'5C1S_LCColPrep'!W44+'5C1T_Northeast'!W44+'5C1U_AcadianaRen'!W44+'5C1I_LAKey'!W44+'5C1V_LafRen'!W44+'5C1O_Impact'!W44+'5C2_LAVCA'!X44+'5C1H_Southwest'!W44+'5C1G_JSClark'!W44+'5C1Y_GEOPrep'!W44+'5C1AI_Harmony'!W44+'5C1AJ_Athlos'!W44+'5C1AG_Collegiate'!W44+'5C1M_GEOMidCity'!W44+'5C1AK_NxtGen'!W44+'5C1AL_RedRiver'!W44+'5C1AM_Williams'!W44+'5C1AN_StLandry'!W44</f>
        <v>-180</v>
      </c>
      <c r="Y44" s="229">
        <f>'5C1B_DArbonne'!X44+'5C1A_Madison'!X44+'5C1C_IntlHigh'!X44+'5C3_UnvView'!Y44+'5C1F_LCCharter'!X44+'5C1E_LFNO'!X44+'5C1D_NOMMA'!X44+'5C1AE_NobleMinds'!X44+'5C1J_JCFAEast'!X44+'5C1Q_Advantage'!X44+'5C1AF_JCFA-Laf'!X44+'5C1W_Willow'!X44+'5C1Z_LincolnPrep'!X44+'5C1R_Iberville'!X44+'5C1N_Delta'!X44+'5C1S_LCColPrep'!X44+'5C1T_Northeast'!X44+'5C1U_AcadianaRen'!X44+'5C1I_LAKey'!X44+'5C1V_LafRen'!X44+'5C1O_Impact'!X44+'5C2_LAVCA'!Y44+'5C1H_Southwest'!X44+'5C1G_JSClark'!X44+'5C1Y_GEOPrep'!X44+'5C1AI_Harmony'!X44+'5C1AJ_Athlos'!X44+'5C1AG_Collegiate'!X44+'5C1M_GEOMidCity'!X44+'5C1AK_NxtGen'!X44+'5C1AL_RedRiver'!X44+'5C1AM_Williams'!X44+'5C1AN_StLandry'!X44</f>
        <v>71721</v>
      </c>
      <c r="Z44" s="226">
        <f>'5C1B_DArbonne'!Y44+'5C1A_Madison'!Y44+'5C1C_IntlHigh'!Y44+'5C3_UnvView'!Z44+'5C1F_LCCharter'!Y44+'5C1E_LFNO'!Y44+'5C1D_NOMMA'!Y44+'5C1AE_NobleMinds'!Y44+'5C1J_JCFAEast'!Y44+'5C1Q_Advantage'!Y44+'5C1AF_JCFA-Laf'!Y44+'5C1W_Willow'!Y44+'5C1Z_LincolnPrep'!Y44+'5C1R_Iberville'!Y44+'5C1N_Delta'!Y44+'5C1S_LCColPrep'!Y44+'5C1T_Northeast'!Y44+'5C1U_AcadianaRen'!Y44+'5C1I_LAKey'!Y44+'5C1V_LafRen'!Y44+'5C1O_Impact'!Y44+'5C2_LAVCA'!Z44+'5C1H_Southwest'!Y44+'5C1G_JSClark'!Y44+'5C1Y_GEOPrep'!Y44+'5C1AI_Harmony'!Y44+'5C1AJ_Athlos'!Y44+'5C1AG_Collegiate'!Y44+'5C1M_GEOMidCity'!Y44+'5C1AK_NxtGen'!Y44+'5C1AL_RedRiver'!Y44+'5C1AM_Williams'!Y44+'5C1AN_StLandry'!Y44</f>
        <v>0</v>
      </c>
      <c r="AA44" s="229">
        <f>'5C1B_DArbonne'!Z44+'5C1A_Madison'!Z44+'5C1C_IntlHigh'!Z44+'5C3_UnvView'!AA44+'5C1F_LCCharter'!Z44+'5C1E_LFNO'!Z44+'5C1D_NOMMA'!Z44+'5C1AE_NobleMinds'!Z44+'5C1J_JCFAEast'!Z44+'5C1Q_Advantage'!Z44+'5C1AF_JCFA-Laf'!Z44+'5C1W_Willow'!Z44+'5C1Z_LincolnPrep'!Z44+'5C1R_Iberville'!Z44+'5C1N_Delta'!Z44+'5C1S_LCColPrep'!Z44+'5C1T_Northeast'!Z44+'5C1U_AcadianaRen'!Z44+'5C1I_LAKey'!Z44+'5C1V_LafRen'!Z44+'5C1O_Impact'!Z44+'5C2_LAVCA'!AA44+'5C1H_Southwest'!Z44+'5C1G_JSClark'!Z44+'5C1Y_GEOPrep'!Z44+'5C1AI_Harmony'!Z44+'5C1AJ_Athlos'!Z44+'5C1AG_Collegiate'!Z44+'5C1M_GEOMidCity'!Z44+'5C1AK_NxtGen'!Z44+'5C1AL_RedRiver'!Z44+'5C1AM_Williams'!Z44+'5C1AN_StLandry'!Z44</f>
        <v>71721</v>
      </c>
      <c r="AB44" s="226">
        <f>'5C1B_DArbonne'!AA44+'5C1A_Madison'!AA44+'5C1C_IntlHigh'!AA44+'5C3_UnvView'!AB44+'5C1F_LCCharter'!AA44+'5C1E_LFNO'!AA44+'5C1D_NOMMA'!AA44+'5C1AE_NobleMinds'!AA44+'5C1J_JCFAEast'!AA44+'5C1Q_Advantage'!AA44+'5C1AF_JCFA-Laf'!AA44+'5C1W_Willow'!AA44+'5C1Z_LincolnPrep'!AA44+'5C1R_Iberville'!AA44+'5C1N_Delta'!AA44+'5C1S_LCColPrep'!AA44+'5C1T_Northeast'!AA44+'5C1U_AcadianaRen'!AA44+'5C1I_LAKey'!AA44+'5C1V_LafRen'!AA44+'5C1O_Impact'!AA44+'5C2_LAVCA'!AB44+'5C1H_Southwest'!AA44+'5C1G_JSClark'!AA44+'5C1Y_GEOPrep'!AA44+'5C1AI_Harmony'!AA44+'5C1AJ_Athlos'!AA44+'5C1AG_Collegiate'!AA44+'5C1M_GEOMidCity'!AA44+'5C1AK_NxtGen'!AA44+'5C1AL_RedRiver'!AA44+'5C1AM_Williams'!AA44+'5C1AN_StLandry'!AA44</f>
        <v>0</v>
      </c>
      <c r="AC44" s="226">
        <f>'5C1B_DArbonne'!AB44+'5C1A_Madison'!AB44+'5C1C_IntlHigh'!AB44+'5C3_UnvView'!AC44+'5C1F_LCCharter'!AB44+'5C1E_LFNO'!AB44+'5C1D_NOMMA'!AB44+'5C1AE_NobleMinds'!AB44+'5C1J_JCFAEast'!AB44+'5C1Q_Advantage'!AB44+'5C1AF_JCFA-Laf'!AB44+'5C1W_Willow'!AB44+'5C1Z_LincolnPrep'!AB44+'5C1R_Iberville'!AB44+'5C1N_Delta'!AB44+'5C1S_LCColPrep'!AB44+'5C1T_Northeast'!AB44+'5C1U_AcadianaRen'!AB44+'5C1I_LAKey'!AB44+'5C1V_LafRen'!AB44+'5C1O_Impact'!AB44+'5C2_LAVCA'!AC44+'5C1H_Southwest'!AB44+'5C1G_JSClark'!AB44+'5C1Y_GEOPrep'!AB44+'5C1AI_Harmony'!AB44+'5C1AJ_Athlos'!AB44+'5C1AG_Collegiate'!AB44+'5C1M_GEOMidCity'!AB44+'5C1AK_NxtGen'!AB44+'5C1AL_RedRiver'!AB44+'5C1AM_Williams'!AB44+'5C1AN_StLandry'!AB44</f>
        <v>71721</v>
      </c>
      <c r="AD44" s="229">
        <f>'5C1B_DArbonne'!AC44+'5C1A_Madison'!AC44+'5C1C_IntlHigh'!AC44+'5C3_UnvView'!AD44+'5C1F_LCCharter'!AC44+'5C1E_LFNO'!AC44+'5C1D_NOMMA'!AC44+'5C1AE_NobleMinds'!AC44+'5C1J_JCFAEast'!AC44+'5C1Q_Advantage'!AC44+'5C1AF_JCFA-Laf'!AC44+'5C1W_Willow'!AC44+'5C1Z_LincolnPrep'!AC44+'5C1R_Iberville'!AC44+'5C1N_Delta'!AC44+'5C1S_LCColPrep'!AC44+'5C1T_Northeast'!AC44+'5C1U_AcadianaRen'!AC44+'5C1I_LAKey'!AC44+'5C1V_LafRen'!AC44+'5C1O_Impact'!AC44+'5C2_LAVCA'!AD44+'5C1H_Southwest'!AC44+'5C1G_JSClark'!AC44+'5C1Y_GEOPrep'!AC44+'5C1AI_Harmony'!AC44+'5C1AJ_Athlos'!AC44+'5C1AG_Collegiate'!AC44+'5C1M_GEOMidCity'!AC44+'5C1AK_NxtGen'!AC44+'5C1AL_RedRiver'!AC44+'5C1AM_Williams'!AC44+'5C1AN_StLandry'!AC44</f>
        <v>5977</v>
      </c>
      <c r="AE44" s="232">
        <f>'5C1B_DArbonne'!AD44+'5C1A_Madison'!AD44+'5C1C_IntlHigh'!AD44+'5C3_UnvView'!AE44+'5C1F_LCCharter'!AD44+'5C1E_LFNO'!AD44+'5C1D_NOMMA'!AD44+'5C1AE_NobleMinds'!AD44+'5C1J_JCFAEast'!AD44+'5C1Q_Advantage'!AD44+'5C1AF_JCFA-Laf'!AD44+'5C1W_Willow'!AD44+'5C1Z_LincolnPrep'!AD44+'5C1R_Iberville'!AD44+'5C1N_Delta'!AD44+'5C1S_LCColPrep'!AD44+'5C1T_Northeast'!AD44+'5C1U_AcadianaRen'!AD44+'5C1I_LAKey'!AD44+'5C1V_LafRen'!AD44+'5C1O_Impact'!AD44+'5C2_LAVCA'!AE44+'5C1H_Southwest'!AD44+'5C1G_JSClark'!AD44+'5C1Y_GEOPrep'!AD44+'5C1AI_Harmony'!AD44+'5C1AJ_Athlos'!AD44+'5C1AG_Collegiate'!AD44+'5C1M_GEOMidCity'!AD44+'5C1AK_NxtGen'!AD44+'5C1AL_RedRiver'!AD44+'5C1AM_Williams'!AD44+'5C1AN_StLandry'!AD44</f>
        <v>71721</v>
      </c>
      <c r="AF44" s="233">
        <f>'9_Per Pupil Summary'!N43</f>
        <v>11603</v>
      </c>
      <c r="AG44" s="234">
        <f>'5C1B_DArbonne'!AF44+'5C1A_Madison'!AF44+'5C1C_IntlHigh'!AF44+'5C3_UnvView'!AG44+'5C1F_LCCharter'!AF44+'5C1E_LFNO'!AF44+'5C1D_NOMMA'!AF44+'5C1AE_NobleMinds'!AF44+'5C1J_JCFAEast'!AF44+'5C1Q_Advantage'!AF44+'5C1AF_JCFA-Laf'!AF44+'5C1W_Willow'!AF44+'5C1Z_LincolnPrep'!AF44+'5C1R_Iberville'!AF44+'5C1N_Delta'!AF44+'5C1S_LCColPrep'!AF44+'5C1T_Northeast'!AF44+'5C1U_AcadianaRen'!AF44+'5C1I_LAKey'!AF44+'5C1V_LafRen'!AF44+'5C1O_Impact'!AF44+'5C2_LAVCA'!AG44+'5C1H_Southwest'!AF44+'5C1G_JSClark'!AF44+'5C1Y_GEOPrep'!AF44+'5C1AI_Harmony'!AF44+'5C1AJ_Athlos'!AF44+'5C1AG_Collegiate'!AF44+'5C1M_GEOMidCity'!AF44+'5C1AK_NxtGen'!AF44+'5C1AL_RedRiver'!AF44+'5C1AM_Williams'!AF44+'5C1AN_StLandry'!AF44</f>
        <v>313281</v>
      </c>
      <c r="AH44" s="225">
        <f>'5C1B_DArbonne'!AG44+'5C1A_Madison'!AG44+'5C1C_IntlHigh'!AG44+'5C3_UnvView'!AH44+'5C1F_LCCharter'!AG44+'5C1E_LFNO'!AG44+'5C1D_NOMMA'!AG44+'5C1AE_NobleMinds'!AG44+'5C1J_JCFAEast'!AG44+'5C1Q_Advantage'!AG44+'5C1AF_JCFA-Laf'!AG44+'5C1W_Willow'!AG44+'5C1Z_LincolnPrep'!AG44+'5C1R_Iberville'!AG44+'5C1N_Delta'!AG44+'5C1S_LCColPrep'!AG44+'5C1T_Northeast'!AG44+'5C1U_AcadianaRen'!AG44+'5C1I_LAKey'!AG44+'5C1V_LafRen'!AG44+'5C1O_Impact'!AG44+'5C2_LAVCA'!AH44+'5C1H_Southwest'!AG44+'5C1G_JSClark'!AG44+'5C1Y_GEOPrep'!AG44+'5C1AI_Harmony'!AG44+'5C1AJ_Athlos'!AG44+'5C1AG_Collegiate'!AG44+'5C1M_GEOMidCity'!AG44+'5C1AK_NxtGen'!AG44+'5C1AL_RedRiver'!AG44+'5C1AM_Williams'!AG44+'5C1AN_StLandry'!AG44</f>
        <v>0</v>
      </c>
      <c r="AI44" s="233">
        <f>'5C1B_DArbonne'!AH44+'5C1A_Madison'!AH44+'5C1C_IntlHigh'!AH44+'5C3_UnvView'!AI44+'5C1F_LCCharter'!AH44+'5C1E_LFNO'!AH44+'5C1D_NOMMA'!AH44+'5C1AE_NobleMinds'!AH44+'5C1J_JCFAEast'!AH44+'5C1Q_Advantage'!AH44+'5C1AF_JCFA-Laf'!AH44+'5C1W_Willow'!AH44+'5C1Z_LincolnPrep'!AH44+'5C1R_Iberville'!AH44+'5C1N_Delta'!AH44+'5C1S_LCColPrep'!AH44+'5C1T_Northeast'!AH44+'5C1U_AcadianaRen'!AH44+'5C1I_LAKey'!AH44+'5C1V_LafRen'!AH44+'5C1O_Impact'!AH44+'5C2_LAVCA'!AI44+'5C1H_Southwest'!AH44+'5C1G_JSClark'!AH44+'5C1Y_GEOPrep'!AH44+'5C1AI_Harmony'!AH44+'5C1AJ_Athlos'!AH44+'5C1AG_Collegiate'!AH44+'5C1M_GEOMidCity'!AH44+'5C1AK_NxtGen'!AH44+'5C1AL_RedRiver'!AH44+'5C1AM_Williams'!AH44+'5C1AN_StLandry'!AH44</f>
        <v>0</v>
      </c>
      <c r="AJ44" s="225">
        <f>'5C1B_DArbonne'!AI44+'5C1A_Madison'!AI44+'5C1C_IntlHigh'!AI44+'5C3_UnvView'!AJ44+'5C1F_LCCharter'!AI44+'5C1E_LFNO'!AI44+'5C1D_NOMMA'!AI44+'5C1AE_NobleMinds'!AI44+'5C1J_JCFAEast'!AI44+'5C1Q_Advantage'!AI44+'5C1AF_JCFA-Laf'!AI44+'5C1W_Willow'!AI44+'5C1Z_LincolnPrep'!AI44+'5C1R_Iberville'!AI44+'5C1N_Delta'!AI44+'5C1S_LCColPrep'!AI44+'5C1T_Northeast'!AI44+'5C1U_AcadianaRen'!AI44+'5C1I_LAKey'!AI44+'5C1V_LafRen'!AI44+'5C1O_Impact'!AI44+'5C2_LAVCA'!AJ44+'5C1H_Southwest'!AI44+'5C1G_JSClark'!AI44+'5C1Y_GEOPrep'!AI44+'5C1AI_Harmony'!AI44+'5C1AJ_Athlos'!AI44+'5C1AG_Collegiate'!AI44+'5C1M_GEOMidCity'!AI44+'5C1AK_NxtGen'!AI44+'5C1AL_RedRiver'!AI44+'5C1AM_Williams'!AI44+'5C1AN_StLandry'!AI44</f>
        <v>0</v>
      </c>
      <c r="AK44" s="235">
        <f>'5C1B_DArbonne'!AJ44+'5C1A_Madison'!AJ44+'5C1C_IntlHigh'!AJ44+'5C3_UnvView'!AK44+'5C1F_LCCharter'!AJ44+'5C1E_LFNO'!AJ44+'5C1D_NOMMA'!AJ44+'5C1AE_NobleMinds'!AJ44+'5C1J_JCFAEast'!AJ44+'5C1Q_Advantage'!AJ44+'5C1AF_JCFA-Laf'!AJ44+'5C1W_Willow'!AJ44+'5C1Z_LincolnPrep'!AJ44+'5C1R_Iberville'!AJ44+'5C1N_Delta'!AJ44+'5C1S_LCColPrep'!AJ44+'5C1T_Northeast'!AJ44+'5C1U_AcadianaRen'!AJ44+'5C1I_LAKey'!AJ44+'5C1V_LafRen'!AJ44+'5C1O_Impact'!AJ44+'5C2_LAVCA'!AK44+'5C1H_Southwest'!AJ44+'5C1G_JSClark'!AJ44+'5C1Y_GEOPrep'!AJ44+'5C1AI_Harmony'!AJ44+'5C1AJ_Athlos'!AJ44+'5C1AG_Collegiate'!AJ44+'5C1M_GEOMidCity'!AJ44+'5C1AK_NxtGen'!AJ44+'5C1AL_RedRiver'!AJ44+'5C1AM_Williams'!AJ44+'5C1AN_StLandry'!AJ44</f>
        <v>0</v>
      </c>
      <c r="AL44" s="236">
        <f>'5C1B_DArbonne'!AK44+'5C1A_Madison'!AK44+'5C1C_IntlHigh'!AK44+'5C3_UnvView'!AL44+'5C1F_LCCharter'!AK44+'5C1E_LFNO'!AK44+'5C1D_NOMMA'!AK44+'5C1AE_NobleMinds'!AK44+'5C1J_JCFAEast'!AK44+'5C1Q_Advantage'!AK44+'5C1AF_JCFA-Laf'!AK44+'5C1W_Willow'!AK44+'5C1Z_LincolnPrep'!AK44+'5C1R_Iberville'!AK44+'5C1N_Delta'!AK44+'5C1S_LCColPrep'!AK44+'5C1T_Northeast'!AK44+'5C1U_AcadianaRen'!AK44+'5C1I_LAKey'!AK44+'5C1V_LafRen'!AK44+'5C1O_Impact'!AK44+'5C2_LAVCA'!AL44+'5C1H_Southwest'!AK44+'5C1G_JSClark'!AK44+'5C1Y_GEOPrep'!AK44+'5C1AI_Harmony'!AK44+'5C1AJ_Athlos'!AK44+'5C1AG_Collegiate'!AK44+'5C1M_GEOMidCity'!AK44+'5C1AK_NxtGen'!AK44+'5C1AL_RedRiver'!AK44+'5C1AM_Williams'!AK44+'5C1AN_StLandry'!AK44</f>
        <v>0</v>
      </c>
      <c r="AM44" s="234">
        <f>'5C1B_DArbonne'!AL44+'5C1A_Madison'!AL44+'5C1C_IntlHigh'!AL44+'5C3_UnvView'!AM44+'5C1F_LCCharter'!AL44+'5C1E_LFNO'!AL44+'5C1D_NOMMA'!AL44+'5C1AE_NobleMinds'!AL44+'5C1J_JCFAEast'!AL44+'5C1Q_Advantage'!AL44+'5C1AF_JCFA-Laf'!AL44+'5C1W_Willow'!AL44+'5C1Z_LincolnPrep'!AL44+'5C1R_Iberville'!AL44+'5C1N_Delta'!AL44+'5C1S_LCColPrep'!AL44+'5C1T_Northeast'!AL44+'5C1U_AcadianaRen'!AL44+'5C1I_LAKey'!AL44+'5C1V_LafRen'!AL44+'5C1O_Impact'!AL44+'5C2_LAVCA'!AM44+'5C1H_Southwest'!AL44+'5C1G_JSClark'!AL44+'5C1Y_GEOPrep'!AL44+'5C1AI_Harmony'!AL44+'5C1AJ_Athlos'!AL44+'5C1AG_Collegiate'!AL44+'5C1M_GEOMidCity'!AL44+'5C1AK_NxtGen'!AL44+'5C1AL_RedRiver'!AL44+'5C1AM_Williams'!AL44+'5C1AN_StLandry'!AL44</f>
        <v>603356</v>
      </c>
      <c r="AN44" s="237">
        <f>'5C1B_DArbonne'!AM44+'5C1A_Madison'!AM44+'5C1C_IntlHigh'!AM44+'5C3_UnvView'!AN44+'5C1F_LCCharter'!AM44+'5C1E_LFNO'!AM44+'5C1D_NOMMA'!AM44+'5C1AE_NobleMinds'!AM44+'5C1J_JCFAEast'!AM44+'5C1Q_Advantage'!AM44+'5C1AF_JCFA-Laf'!AM44+'5C1W_Willow'!AM44+'5C1Z_LincolnPrep'!AM44+'5C1R_Iberville'!AM44+'5C1N_Delta'!AM44+'5C1S_LCColPrep'!AM44+'5C1T_Northeast'!AM44+'5C1U_AcadianaRen'!AM44+'5C1I_LAKey'!AM44+'5C1V_LafRen'!AM44+'5C1O_Impact'!AM44+'5C2_LAVCA'!AN44+'5C1H_Southwest'!AM44+'5C1G_JSClark'!AM44+'5C1Y_GEOPrep'!AM44+'5C1AI_Harmony'!AM44+'5C1AJ_Athlos'!AM44+'5C1AG_Collegiate'!AM44+'5C1M_GEOMidCity'!AM44+'5C1AK_NxtGen'!AM44+'5C1AL_RedRiver'!AM44+'5C1AM_Williams'!AM44+'5C1AN_StLandry'!AM44</f>
        <v>-783</v>
      </c>
      <c r="AO44" s="234">
        <f>'5C1B_DArbonne'!AN44+'5C1A_Madison'!AN44+'5C1C_IntlHigh'!AN44+'5C3_UnvView'!AO44+'5C1F_LCCharter'!AN44+'5C1E_LFNO'!AN44+'5C1D_NOMMA'!AN44+'5C1AE_NobleMinds'!AN44+'5C1J_JCFAEast'!AN44+'5C1Q_Advantage'!AN44+'5C1AF_JCFA-Laf'!AN44+'5C1W_Willow'!AN44+'5C1Z_LincolnPrep'!AN44+'5C1R_Iberville'!AN44+'5C1N_Delta'!AN44+'5C1S_LCColPrep'!AN44+'5C1T_Northeast'!AN44+'5C1U_AcadianaRen'!AN44+'5C1I_LAKey'!AN44+'5C1V_LafRen'!AN44+'5C1O_Impact'!AN44+'5C2_LAVCA'!AO44+'5C1H_Southwest'!AN44+'5C1G_JSClark'!AN44+'5C1Y_GEOPrep'!AN44+'5C1AI_Harmony'!AN44+'5C1AJ_Athlos'!AN44+'5C1AG_Collegiate'!AN44+'5C1M_GEOMidCity'!AN44+'5C1AK_NxtGen'!AN44+'5C1AL_RedRiver'!AN44+'5C1AM_Williams'!AN44+'5C1AN_StLandry'!AN44</f>
        <v>312498</v>
      </c>
      <c r="AP44" s="235">
        <f>'5C1B_DArbonne'!AO44+'5C1A_Madison'!AO44+'5C1C_IntlHigh'!AO44+'5C3_UnvView'!AP44+'5C1F_LCCharter'!AO44+'5C1E_LFNO'!AO44+'5C1D_NOMMA'!AO44+'5C1AE_NobleMinds'!AO44+'5C1J_JCFAEast'!AO44+'5C1Q_Advantage'!AO44+'5C1AF_JCFA-Laf'!AO44+'5C1W_Willow'!AO44+'5C1Z_LincolnPrep'!AO44+'5C1R_Iberville'!AO44+'5C1N_Delta'!AO44+'5C1S_LCColPrep'!AO44+'5C1T_Northeast'!AO44+'5C1U_AcadianaRen'!AO44+'5C1I_LAKey'!AO44+'5C1V_LafRen'!AO44+'5C1O_Impact'!AO44+'5C2_LAVCA'!AP44+'5C1H_Southwest'!AO44+'5C1G_JSClark'!AO44+'5C1Y_GEOPrep'!AO44+'5C1AI_Harmony'!AO44+'5C1AJ_Athlos'!AO44+'5C1AG_Collegiate'!AO44+'5C1M_GEOMidCity'!AO44+'5C1AK_NxtGen'!AO44+'5C1AL_RedRiver'!AO44+'5C1AM_Williams'!AO44+'5C1AN_StLandry'!AO44</f>
        <v>0</v>
      </c>
      <c r="AQ44" s="234">
        <f>'5C1B_DArbonne'!AP44+'5C1A_Madison'!AP44+'5C1C_IntlHigh'!AP44+'5C3_UnvView'!AQ44+'5C1F_LCCharter'!AP44+'5C1E_LFNO'!AP44+'5C1D_NOMMA'!AP44+'5C1AE_NobleMinds'!AP44+'5C1J_JCFAEast'!AP44+'5C1Q_Advantage'!AP44+'5C1AF_JCFA-Laf'!AP44+'5C1W_Willow'!AP44+'5C1Z_LincolnPrep'!AP44+'5C1R_Iberville'!AP44+'5C1N_Delta'!AP44+'5C1S_LCColPrep'!AP44+'5C1T_Northeast'!AP44+'5C1U_AcadianaRen'!AP44+'5C1I_LAKey'!AP44+'5C1V_LafRen'!AP44+'5C1O_Impact'!AP44+'5C2_LAVCA'!AQ44+'5C1H_Southwest'!AP44+'5C1G_JSClark'!AP44+'5C1Y_GEOPrep'!AP44+'5C1AI_Harmony'!AP44+'5C1AJ_Athlos'!AP44+'5C1AG_Collegiate'!AP44+'5C1M_GEOMidCity'!AP44+'5C1AK_NxtGen'!AP44+'5C1AL_RedRiver'!AP44+'5C1AM_Williams'!AP44+'5C1AN_StLandry'!AP44</f>
        <v>312498</v>
      </c>
      <c r="AR44" s="235">
        <f>'5C1B_DArbonne'!AQ44+'5C1A_Madison'!AQ44+'5C1C_IntlHigh'!AQ44+'5C3_UnvView'!AR44+'5C1F_LCCharter'!AQ44+'5C1E_LFNO'!AQ44+'5C1D_NOMMA'!AQ44+'5C1AE_NobleMinds'!AQ44+'5C1J_JCFAEast'!AQ44+'5C1Q_Advantage'!AQ44+'5C1AF_JCFA-Laf'!AQ44+'5C1W_Willow'!AQ44+'5C1Z_LincolnPrep'!AQ44+'5C1R_Iberville'!AQ44+'5C1N_Delta'!AQ44+'5C1S_LCColPrep'!AQ44+'5C1T_Northeast'!AQ44+'5C1U_AcadianaRen'!AQ44+'5C1I_LAKey'!AQ44+'5C1V_LafRen'!AQ44+'5C1O_Impact'!AQ44+'5C2_LAVCA'!AR44+'5C1H_Southwest'!AQ44+'5C1G_JSClark'!AQ44+'5C1Y_GEOPrep'!AQ44+'5C1AI_Harmony'!AQ44+'5C1AJ_Athlos'!AQ44+'5C1AG_Collegiate'!AQ44+'5C1M_GEOMidCity'!AQ44+'5C1AK_NxtGen'!AQ44+'5C1AL_RedRiver'!AQ44+'5C1AM_Williams'!AQ44+'5C1AN_StLandry'!AQ44</f>
        <v>0</v>
      </c>
      <c r="AS44" s="235">
        <f>'5C1B_DArbonne'!AR44+'5C1A_Madison'!AR44+'5C1C_IntlHigh'!AR44+'5C3_UnvView'!AS44+'5C1F_LCCharter'!AR44+'5C1E_LFNO'!AR44+'5C1D_NOMMA'!AR44+'5C1AE_NobleMinds'!AR44+'5C1J_JCFAEast'!AR44+'5C1Q_Advantage'!AR44+'5C1AF_JCFA-Laf'!AR44+'5C1W_Willow'!AR44+'5C1Z_LincolnPrep'!AR44+'5C1R_Iberville'!AR44+'5C1N_Delta'!AR44+'5C1S_LCColPrep'!AR44+'5C1T_Northeast'!AR44+'5C1U_AcadianaRen'!AR44+'5C1I_LAKey'!AR44+'5C1V_LafRen'!AR44+'5C1O_Impact'!AR44+'5C2_LAVCA'!AS44+'5C1H_Southwest'!AR44+'5C1G_JSClark'!AR44+'5C1Y_GEOPrep'!AR44+'5C1AI_Harmony'!AR44+'5C1AJ_Athlos'!AR44+'5C1AG_Collegiate'!AR44+'5C1M_GEOMidCity'!AR44+'5C1AK_NxtGen'!AR44+'5C1AL_RedRiver'!AR44+'5C1AM_Williams'!AR44+'5C1AN_StLandry'!AR44</f>
        <v>312498</v>
      </c>
      <c r="AT44" s="234">
        <f>'5C1B_DArbonne'!AS44+'5C1A_Madison'!AS44+'5C1C_IntlHigh'!AS44+'5C3_UnvView'!AT44+'5C1F_LCCharter'!AS44+'5C1E_LFNO'!AS44+'5C1D_NOMMA'!AS44+'5C1AE_NobleMinds'!AS44+'5C1J_JCFAEast'!AS44+'5C1Q_Advantage'!AS44+'5C1AF_JCFA-Laf'!AS44+'5C1W_Willow'!AS44+'5C1Z_LincolnPrep'!AS44+'5C1R_Iberville'!AS44+'5C1N_Delta'!AS44+'5C1S_LCColPrep'!AS44+'5C1T_Northeast'!AS44+'5C1U_AcadianaRen'!AS44+'5C1I_LAKey'!AS44+'5C1V_LafRen'!AS44+'5C1O_Impact'!AS44+'5C2_LAVCA'!AT44+'5C1H_Southwest'!AS44+'5C1G_JSClark'!AS44+'5C1Y_GEOPrep'!AS44+'5C1AI_Harmony'!AS44+'5C1AJ_Athlos'!AS44+'5C1AG_Collegiate'!AS44+'5C1M_GEOMidCity'!AS44+'5C1AK_NxtGen'!AS44+'5C1AL_RedRiver'!AS44+'5C1AM_Williams'!AS44+'5C1AN_StLandry'!AS44</f>
        <v>50155</v>
      </c>
      <c r="AU44" s="806">
        <f t="shared" si="2"/>
        <v>384219</v>
      </c>
      <c r="AV44" s="807">
        <f t="shared" si="3"/>
        <v>56132</v>
      </c>
      <c r="AW44" s="227">
        <f>'5C1B_DArbonne'!AV44+'5C1A_Madison'!AV44+'5C1C_IntlHigh'!AV44+'5C3_UnvView'!AW44+'5C1F_LCCharter'!AV44+'5C1E_LFNO'!AV44+'5C1D_NOMMA'!AV44+'5C1AE_NobleMinds'!AV44+'5C1J_JCFAEast'!AV44+'5C1Q_Advantage'!AV44+'5C1AF_JCFA-Laf'!AV44+'5C1W_Willow'!AV44+'5C1Z_LincolnPrep'!AV44+'5C1R_Iberville'!AV44+'5C1N_Delta'!AV44+'5C1S_LCColPrep'!AV44+'5C1T_Northeast'!AV44+'5C1U_AcadianaRen'!AV44+'5C1I_LAKey'!AV44+'5C1V_LafRen'!AV44+'5C1O_Impact'!AV44+'5C2_LAVCA'!AW44+'5C1H_Southwest'!AV44+'5C1G_JSClark'!AV44+'5C1Y_GEOPrep'!AV44+'5C1AI_Harmony'!AV44+'5C1AJ_Athlos'!AV44+'5C1AG_Collegiate'!AV44+'5C1M_GEOMidCity'!AV44+'5C1AK_NxtGen'!AV44+'5C1AL_RedRiver'!AV44+'5C1AM_Williams'!AV44+'5C1AN_StLandry'!AV44</f>
        <v>1508</v>
      </c>
      <c r="AX44" s="227"/>
      <c r="AY44" s="227">
        <f t="shared" si="4"/>
        <v>1508</v>
      </c>
    </row>
    <row r="45" spans="1:51" ht="16.149999999999999" customHeight="1" x14ac:dyDescent="0.2">
      <c r="A45" s="424">
        <v>39</v>
      </c>
      <c r="B45" s="224" t="s">
        <v>43</v>
      </c>
      <c r="C45" s="225">
        <f>'5C1B_DArbonne'!C45+'5C1A_Madison'!C45+'5C1C_IntlHigh'!C45+'5C3_UnvView'!C45+'5C1F_LCCharter'!C45+'5C1E_LFNO'!C45+'5C1D_NOMMA'!C45+'5C1AE_NobleMinds'!C45+'5C1J_JCFAEast'!C45+'5C1Q_Advantage'!C45+'5C1AF_JCFA-Laf'!C45+'5C1W_Willow'!C45+'5C1Z_LincolnPrep'!C45+'5C1R_Iberville'!C45+'5C1N_Delta'!C45+'5C1S_LCColPrep'!C45+'5C1T_Northeast'!C45+'5C1U_AcadianaRen'!C45+'5C1I_LAKey'!C45+'5C1V_LafRen'!C45+'5C1O_Impact'!C45+'5C2_LAVCA'!C45+'5C1H_Southwest'!C45+'5C1G_JSClark'!C45+'5C1Y_GEOPrep'!C45+'5C1AI_Harmony'!C45+'5C1AJ_Athlos'!C45+'5C1AG_Collegiate'!C45+'5C1M_GEOMidCity'!C45+'5C1AK_NxtGen'!C45+'5C1AL_RedRiver'!C45+'5C1AM_Williams'!C45+'5C1AN_StLandry'!C45</f>
        <v>34</v>
      </c>
      <c r="D45" s="226">
        <f>'9_Per Pupil Summary'!H44</f>
        <v>2732.7837059744047</v>
      </c>
      <c r="E45" s="227">
        <f>'5C1B_DArbonne'!E45+'5C1A_Madison'!E45+'5C1C_IntlHigh'!E45+'5C3_UnvView'!E45+'5C1F_LCCharter'!E45+'5C1E_LFNO'!E45+'5C1D_NOMMA'!E45+'5C1AE_NobleMinds'!E45+'5C1J_JCFAEast'!E45+'5C1Q_Advantage'!E45+'5C1AF_JCFA-Laf'!E45+'5C1W_Willow'!E45+'5C1Z_LincolnPrep'!E45+'5C1R_Iberville'!E45+'5C1N_Delta'!E45+'5C1S_LCColPrep'!E45+'5C1T_Northeast'!E45+'5C1U_AcadianaRen'!E45+'5C1I_LAKey'!E45+'5C1V_LafRen'!E45+'5C1O_Impact'!E45+'5C2_LAVCA'!E45+'5C1H_Southwest'!E45+'5C1G_JSClark'!E45+'5C1Y_GEOPrep'!E45+'5C1AI_Harmony'!E45+'5C1AJ_Athlos'!E45+'5C1AG_Collegiate'!E45+'5C1M_GEOMidCity'!E45+'5C1AK_NxtGen'!E45+'5C1AL_RedRiver'!E45+'5C1AM_Williams'!E45+'5C1AN_StLandry'!E45</f>
        <v>83623.181402816786</v>
      </c>
      <c r="F45" s="228">
        <f>'5C1B_DArbonne'!F45+'5C1A_Madison'!F45+'5C1C_IntlHigh'!F45+'5C3_UnvView'!F45+'5C1F_LCCharter'!F45+'5C1E_LFNO'!F45+'5C1D_NOMMA'!F45+'5C1AE_NobleMinds'!F45+'5C1J_JCFAEast'!F45+'5C1Q_Advantage'!F45+'5C1AF_JCFA-Laf'!F45+'5C1W_Willow'!F45+'5C1Z_LincolnPrep'!F45+'5C1R_Iberville'!F45+'5C1N_Delta'!F45+'5C1S_LCColPrep'!F45+'5C1T_Northeast'!F45+'5C1U_AcadianaRen'!F45+'5C1I_LAKey'!F45+'5C1V_LafRen'!F45+'5C1O_Impact'!F45+'5C2_LAVCA'!F45+'5C1H_Southwest'!F45+'5C1G_JSClark'!F45+'5C1Y_GEOPrep'!F45+'5C1AI_Harmony'!F45+'5C1AJ_Athlos'!F45+'5C1AG_Collegiate'!F45+'5C1M_GEOMidCity'!F45+'5C1AK_NxtGen'!F45+'5C1AL_RedRiver'!F45+'5C1AM_Williams'!F45+'5C1AN_StLandry'!F45</f>
        <v>18</v>
      </c>
      <c r="G45" s="226">
        <f>'9_Per Pupil Summary'!I44</f>
        <v>363.50923583528464</v>
      </c>
      <c r="H45" s="227">
        <f>'5C1B_DArbonne'!H45+'5C1A_Madison'!H45+'5C1C_IntlHigh'!H45+'5C3_UnvView'!H45+'5C1F_LCCharter'!H45+'5C1E_LFNO'!H45+'5C1D_NOMMA'!H45+'5C1AE_NobleMinds'!H45+'5C1J_JCFAEast'!H45+'5C1Q_Advantage'!H45+'5C1AF_JCFA-Laf'!H45+'5C1W_Willow'!H45+'5C1Z_LincolnPrep'!H45+'5C1R_Iberville'!H45+'5C1N_Delta'!H45+'5C1S_LCColPrep'!H45+'5C1T_Northeast'!H45+'5C1U_AcadianaRen'!H45+'5C1I_LAKey'!H45+'5C1V_LafRen'!H45+'5C1O_Impact'!H45+'5C2_LAVCA'!H45+'5C1H_Southwest'!H45+'5C1G_JSClark'!H45+'5C1Y_GEOPrep'!H45+'5C1AI_Harmony'!H45+'5C1AJ_Athlos'!H45+'5C1AG_Collegiate'!H45+'5C1M_GEOMidCity'!H45+'5C1AK_NxtGen'!H45+'5C1AL_RedRiver'!H45+'5C1AM_Williams'!H45+'5C1AN_StLandry'!H45</f>
        <v>5888.8496205316114</v>
      </c>
      <c r="I45" s="228">
        <f>'5C1B_DArbonne'!I45+'5C1A_Madison'!I45+'5C1C_IntlHigh'!I45+'5C3_UnvView'!I45+'5C1F_LCCharter'!I45+'5C1E_LFNO'!I45+'5C1D_NOMMA'!I45+'5C1AE_NobleMinds'!I45+'5C1J_JCFAEast'!I45+'5C1Q_Advantage'!I45+'5C1AF_JCFA-Laf'!I45+'5C1W_Willow'!I45+'5C1Z_LincolnPrep'!I45+'5C1R_Iberville'!I45+'5C1N_Delta'!I45+'5C1S_LCColPrep'!I45+'5C1T_Northeast'!I45+'5C1U_AcadianaRen'!I45+'5C1I_LAKey'!I45+'5C1V_LafRen'!I45+'5C1O_Impact'!I45+'5C2_LAVCA'!I45+'5C1H_Southwest'!I45+'5C1G_JSClark'!I45+'5C1Y_GEOPrep'!I45+'5C1AI_Harmony'!I45+'5C1AJ_Athlos'!I45+'5C1AG_Collegiate'!I45+'5C1M_GEOMidCity'!I45+'5C1AK_NxtGen'!I45+'5C1AL_RedRiver'!I45+'5C1AM_Williams'!I45+'5C1AN_StLandry'!I45</f>
        <v>24</v>
      </c>
      <c r="J45" s="226">
        <f>'9_Per Pupil Summary'!J44</f>
        <v>99.138882500532162</v>
      </c>
      <c r="K45" s="227">
        <f>'5C1B_DArbonne'!K45+'5C1A_Madison'!K45+'5C1C_IntlHigh'!K45+'5C3_UnvView'!K45+'5C1F_LCCharter'!K45+'5C1E_LFNO'!K45+'5C1D_NOMMA'!K45+'5C1AE_NobleMinds'!K45+'5C1J_JCFAEast'!K45+'5C1Q_Advantage'!K45+'5C1AF_JCFA-Laf'!K45+'5C1W_Willow'!K45+'5C1Z_LincolnPrep'!K45+'5C1R_Iberville'!K45+'5C1N_Delta'!K45+'5C1S_LCColPrep'!K45+'5C1T_Northeast'!K45+'5C1U_AcadianaRen'!K45+'5C1I_LAKey'!K45+'5C1V_LafRen'!K45+'5C1O_Impact'!K45+'5C2_LAVCA'!K45+'5C1H_Southwest'!K45+'5C1G_JSClark'!K45+'5C1Y_GEOPrep'!K45+'5C1AI_Harmony'!K45+'5C1AJ_Athlos'!K45+'5C1AG_Collegiate'!K45+'5C1M_GEOMidCity'!K45+'5C1AK_NxtGen'!K45+'5C1AL_RedRiver'!K45+'5C1AM_Williams'!K45+'5C1AN_StLandry'!K45</f>
        <v>2141.3998620114949</v>
      </c>
      <c r="L45" s="228">
        <f>'5C1B_DArbonne'!L45+'5C1A_Madison'!L45+'5C1C_IntlHigh'!L45+'5C3_UnvView'!L45+'5C1F_LCCharter'!L45+'5C1E_LFNO'!L45+'5C1D_NOMMA'!L45+'5C1AE_NobleMinds'!L45+'5C1J_JCFAEast'!L45+'5C1Q_Advantage'!L45+'5C1AF_JCFA-Laf'!L45+'5C1W_Willow'!L45+'5C1Z_LincolnPrep'!L45+'5C1R_Iberville'!L45+'5C1N_Delta'!L45+'5C1S_LCColPrep'!L45+'5C1T_Northeast'!L45+'5C1U_AcadianaRen'!L45+'5C1I_LAKey'!L45+'5C1V_LafRen'!L45+'5C1O_Impact'!L45+'5C2_LAVCA'!L45+'5C1H_Southwest'!L45+'5C1G_JSClark'!L45+'5C1Y_GEOPrep'!L45+'5C1AI_Harmony'!L45+'5C1AJ_Athlos'!L45+'5C1AG_Collegiate'!L45+'5C1M_GEOMidCity'!L45+'5C1AK_NxtGen'!L45+'5C1AL_RedRiver'!L45+'5C1AM_Williams'!L45+'5C1AN_StLandry'!L45</f>
        <v>6</v>
      </c>
      <c r="M45" s="226">
        <f>'9_Per Pupil Summary'!K44</f>
        <v>2478.4720625133041</v>
      </c>
      <c r="N45" s="227">
        <f>'5C1B_DArbonne'!N45+'5C1A_Madison'!N45+'5C1C_IntlHigh'!N45+'5C3_UnvView'!N45+'5C1F_LCCharter'!N45+'5C1E_LFNO'!N45+'5C1D_NOMMA'!N45+'5C1AE_NobleMinds'!N45+'5C1J_JCFAEast'!N45+'5C1Q_Advantage'!N45+'5C1AF_JCFA-Laf'!N45+'5C1W_Willow'!N45+'5C1Z_LincolnPrep'!N45+'5C1R_Iberville'!N45+'5C1N_Delta'!N45+'5C1S_LCColPrep'!N45+'5C1T_Northeast'!N45+'5C1U_AcadianaRen'!N45+'5C1I_LAKey'!N45+'5C1V_LafRen'!N45+'5C1O_Impact'!N45+'5C2_LAVCA'!N45+'5C1H_Southwest'!N45+'5C1G_JSClark'!N45+'5C1Y_GEOPrep'!N45+'5C1AI_Harmony'!N45+'5C1AJ_Athlos'!N45+'5C1AG_Collegiate'!N45+'5C1M_GEOMidCity'!N45+'5C1AK_NxtGen'!N45+'5C1AL_RedRiver'!N45+'5C1AM_Williams'!N45+'5C1AN_StLandry'!N45</f>
        <v>13383.749137571844</v>
      </c>
      <c r="O45" s="228">
        <f>'5C1B_DArbonne'!O45+'5C1A_Madison'!O45+'5C1C_IntlHigh'!O45+'5C3_UnvView'!O45+'5C1F_LCCharter'!O45+'5C1E_LFNO'!O45+'5C1D_NOMMA'!O45+'5C1AE_NobleMinds'!O45+'5C1J_JCFAEast'!O45+'5C1Q_Advantage'!O45+'5C1AF_JCFA-Laf'!O45+'5C1W_Willow'!O45+'5C1Z_LincolnPrep'!O45+'5C1R_Iberville'!O45+'5C1N_Delta'!O45+'5C1S_LCColPrep'!O45+'5C1T_Northeast'!O45+'5C1U_AcadianaRen'!O45+'5C1I_LAKey'!O45+'5C1V_LafRen'!O45+'5C1O_Impact'!O45+'5C2_LAVCA'!O45+'5C1H_Southwest'!O45+'5C1G_JSClark'!O45+'5C1Y_GEOPrep'!O45+'5C1AI_Harmony'!O45+'5C1AJ_Athlos'!O45+'5C1AG_Collegiate'!O45+'5C1M_GEOMidCity'!O45+'5C1AK_NxtGen'!O45+'5C1AL_RedRiver'!O45+'5C1AM_Williams'!O45+'5C1AN_StLandry'!O45</f>
        <v>1</v>
      </c>
      <c r="P45" s="226">
        <f>'9_Per Pupil Summary'!L44</f>
        <v>991.38882500532168</v>
      </c>
      <c r="Q45" s="227">
        <f>'5C1B_DArbonne'!Q45+'5C1A_Madison'!Q45+'5C1C_IntlHigh'!Q45+'5C3_UnvView'!Q45+'5C1F_LCCharter'!Q45+'5C1E_LFNO'!Q45+'5C1D_NOMMA'!Q45+'5C1AE_NobleMinds'!Q45+'5C1J_JCFAEast'!Q45+'5C1Q_Advantage'!Q45+'5C1AF_JCFA-Laf'!Q45+'5C1W_Willow'!Q45+'5C1Z_LincolnPrep'!Q45+'5C1R_Iberville'!Q45+'5C1N_Delta'!Q45+'5C1S_LCColPrep'!Q45+'5C1T_Northeast'!Q45+'5C1U_AcadianaRen'!Q45+'5C1I_LAKey'!Q45+'5C1V_LafRen'!Q45+'5C1O_Impact'!Q45+'5C2_LAVCA'!Q45+'5C1H_Southwest'!Q45+'5C1G_JSClark'!Q45+'5C1Y_GEOPrep'!Q45+'5C1AI_Harmony'!Q45+'5C1AJ_Athlos'!Q45+'5C1AG_Collegiate'!Q45+'5C1M_GEOMidCity'!Q45+'5C1AK_NxtGen'!Q45+'5C1AL_RedRiver'!Q45+'5C1AM_Williams'!Q45+'5C1AN_StLandry'!Q45</f>
        <v>892.24994250478949</v>
      </c>
      <c r="R45" s="229">
        <f>'5C1B_DArbonne'!R45+'5C1A_Madison'!R45+'5C1C_IntlHigh'!R45+'5C3_UnvView'!R45+'5C1F_LCCharter'!R45+'5C1E_LFNO'!R45+'5C1D_NOMMA'!R45+'5C1AE_NobleMinds'!R45+'5C1J_JCFAEast'!R45+'5C1Q_Advantage'!R45+'5C1AF_JCFA-Laf'!R45+'5C1W_Willow'!R45+'5C1Z_LincolnPrep'!R45+'5C1R_Iberville'!R45+'5C1N_Delta'!R45+'5C1S_LCColPrep'!R45+'5C1T_Northeast'!R45+'5C1U_AcadianaRen'!R45+'5C1I_LAKey'!R45+'5C1V_LafRen'!R45+'5C1O_Impact'!R45+'5C2_LAVCA'!R45+'5C1H_Southwest'!R45+'5C1G_JSClark'!R45+'5C1Y_GEOPrep'!R45+'5C1AI_Harmony'!R45+'5C1AJ_Athlos'!R45+'5C1AG_Collegiate'!R45+'5C1M_GEOMidCity'!R45+'5C1AK_NxtGen'!R45+'5C1AL_RedRiver'!R45+'5C1AM_Williams'!R45+'5C1AN_StLandry'!R45</f>
        <v>165172</v>
      </c>
      <c r="S45" s="889">
        <f>'5C3_UnvView'!S45+'5C2_LAVCA'!S45</f>
        <v>11770</v>
      </c>
      <c r="T45" s="226">
        <f>'5C1B_DArbonne'!S45+'5C1A_Madison'!S45+'5C1C_IntlHigh'!S45+'5C3_UnvView'!T45+'5C1F_LCCharter'!S45+'5C1E_LFNO'!S45+'5C1D_NOMMA'!S45+'5C1AE_NobleMinds'!S45+'5C1J_JCFAEast'!S45+'5C1Q_Advantage'!S45+'5C1AF_JCFA-Laf'!S45+'5C1W_Willow'!S45+'5C1Z_LincolnPrep'!S45+'5C1R_Iberville'!S45+'5C1N_Delta'!S45+'5C1S_LCColPrep'!S45+'5C1T_Northeast'!S45+'5C1U_AcadianaRen'!S45+'5C1I_LAKey'!S45+'5C1V_LafRen'!S45+'5C1O_Impact'!S45+'5C2_LAVCA'!T45+'5C1H_Southwest'!S45+'5C1G_JSClark'!S45+'5C1Y_GEOPrep'!S45+'5C1AI_Harmony'!S45+'5C1AJ_Athlos'!S45+'5C1AG_Collegiate'!S45+'5C1M_GEOMidCity'!S45+'5C1AK_NxtGen'!S45+'5C1AL_RedRiver'!S45+'5C1AM_Williams'!S45+'5C1AN_StLandry'!S45</f>
        <v>0</v>
      </c>
      <c r="U45" s="226">
        <f>'5C1B_DArbonne'!T45+'5C1A_Madison'!T45+'5C1C_IntlHigh'!T45+'5C3_UnvView'!U45+'5C1F_LCCharter'!T45+'5C1E_LFNO'!T45+'5C1D_NOMMA'!T45+'5C1AE_NobleMinds'!T45+'5C1J_JCFAEast'!T45+'5C1Q_Advantage'!T45+'5C1AF_JCFA-Laf'!T45+'5C1W_Willow'!T45+'5C1Z_LincolnPrep'!T45+'5C1R_Iberville'!T45+'5C1N_Delta'!T45+'5C1S_LCColPrep'!T45+'5C1T_Northeast'!T45+'5C1U_AcadianaRen'!T45+'5C1I_LAKey'!T45+'5C1V_LafRen'!T45+'5C1O_Impact'!T45+'5C2_LAVCA'!U45+'5C1H_Southwest'!T45+'5C1G_JSClark'!T45+'5C1Y_GEOPrep'!T45+'5C1AI_Harmony'!T45+'5C1AJ_Athlos'!T45+'5C1AG_Collegiate'!T45+'5C1M_GEOMidCity'!T45+'5C1AK_NxtGen'!T45+'5C1AL_RedRiver'!T45+'5C1AM_Williams'!T45+'5C1AN_StLandry'!T45</f>
        <v>0</v>
      </c>
      <c r="V45" s="230">
        <f>'5C1B_DArbonne'!U45+'5C1A_Madison'!U45+'5C1C_IntlHigh'!U45+'5C3_UnvView'!V45+'5C1F_LCCharter'!U45+'5C1E_LFNO'!U45+'5C1D_NOMMA'!U45+'5C1AE_NobleMinds'!U45+'5C1J_JCFAEast'!U45+'5C1Q_Advantage'!U45+'5C1AF_JCFA-Laf'!U45+'5C1W_Willow'!U45+'5C1Z_LincolnPrep'!U45+'5C1R_Iberville'!U45+'5C1N_Delta'!U45+'5C1S_LCColPrep'!U45+'5C1T_Northeast'!U45+'5C1U_AcadianaRen'!U45+'5C1I_LAKey'!U45+'5C1V_LafRen'!U45+'5C1O_Impact'!U45+'5C2_LAVCA'!V45+'5C1H_Southwest'!U45+'5C1G_JSClark'!U45+'5C1Y_GEOPrep'!U45+'5C1AI_Harmony'!U45+'5C1AJ_Athlos'!U45+'5C1AG_Collegiate'!U45+'5C1M_GEOMidCity'!U45+'5C1AK_NxtGen'!U45+'5C1AL_RedRiver'!U45+'5C1AM_Williams'!U45+'5C1AN_StLandry'!U45</f>
        <v>0</v>
      </c>
      <c r="W45" s="229">
        <f>'5C1B_DArbonne'!V45+'5C1A_Madison'!V45+'5C1C_IntlHigh'!V45+'5C3_UnvView'!W45+'5C1F_LCCharter'!V45+'5C1E_LFNO'!V45+'5C1D_NOMMA'!V45+'5C1AE_NobleMinds'!V45+'5C1J_JCFAEast'!V45+'5C1Q_Advantage'!V45+'5C1AF_JCFA-Laf'!V45+'5C1W_Willow'!V45+'5C1Z_LincolnPrep'!V45+'5C1R_Iberville'!V45+'5C1N_Delta'!V45+'5C1S_LCColPrep'!V45+'5C1T_Northeast'!V45+'5C1U_AcadianaRen'!V45+'5C1I_LAKey'!V45+'5C1V_LafRen'!V45+'5C1O_Impact'!V45+'5C2_LAVCA'!W45+'5C1H_Southwest'!V45+'5C1G_JSClark'!V45+'5C1Y_GEOPrep'!V45+'5C1AI_Harmony'!V45+'5C1AJ_Athlos'!V45+'5C1AG_Collegiate'!V45+'5C1M_GEOMidCity'!V45+'5C1AK_NxtGen'!V45+'5C1AL_RedRiver'!V45+'5C1AM_Williams'!V45+'5C1AN_StLandry'!V45</f>
        <v>105929</v>
      </c>
      <c r="X45" s="227">
        <f>'5C1B_DArbonne'!W45+'5C1A_Madison'!W45+'5C1C_IntlHigh'!W45+'5C3_UnvView'!X45+'5C1F_LCCharter'!W45+'5C1E_LFNO'!W45+'5C1D_NOMMA'!W45+'5C1AE_NobleMinds'!W45+'5C1J_JCFAEast'!W45+'5C1Q_Advantage'!W45+'5C1AF_JCFA-Laf'!W45+'5C1W_Willow'!W45+'5C1Z_LincolnPrep'!W45+'5C1R_Iberville'!W45+'5C1N_Delta'!W45+'5C1S_LCColPrep'!W45+'5C1T_Northeast'!W45+'5C1U_AcadianaRen'!W45+'5C1I_LAKey'!W45+'5C1V_LafRen'!W45+'5C1O_Impact'!W45+'5C2_LAVCA'!X45+'5C1H_Southwest'!W45+'5C1G_JSClark'!W45+'5C1Y_GEOPrep'!W45+'5C1AI_Harmony'!W45+'5C1AJ_Athlos'!W45+'5C1AG_Collegiate'!W45+'5C1M_GEOMidCity'!W45+'5C1AK_NxtGen'!W45+'5C1AL_RedRiver'!W45+'5C1AM_Williams'!W45+'5C1AN_StLandry'!W45</f>
        <v>-265</v>
      </c>
      <c r="Y45" s="229">
        <f>'5C1B_DArbonne'!X45+'5C1A_Madison'!X45+'5C1C_IntlHigh'!X45+'5C3_UnvView'!Y45+'5C1F_LCCharter'!X45+'5C1E_LFNO'!X45+'5C1D_NOMMA'!X45+'5C1AE_NobleMinds'!X45+'5C1J_JCFAEast'!X45+'5C1Q_Advantage'!X45+'5C1AF_JCFA-Laf'!X45+'5C1W_Willow'!X45+'5C1Z_LincolnPrep'!X45+'5C1R_Iberville'!X45+'5C1N_Delta'!X45+'5C1S_LCColPrep'!X45+'5C1T_Northeast'!X45+'5C1U_AcadianaRen'!X45+'5C1I_LAKey'!X45+'5C1V_LafRen'!X45+'5C1O_Impact'!X45+'5C2_LAVCA'!Y45+'5C1H_Southwest'!X45+'5C1G_JSClark'!X45+'5C1Y_GEOPrep'!X45+'5C1AI_Harmony'!X45+'5C1AJ_Athlos'!X45+'5C1AG_Collegiate'!X45+'5C1M_GEOMidCity'!X45+'5C1AK_NxtGen'!X45+'5C1AL_RedRiver'!X45+'5C1AM_Williams'!X45+'5C1AN_StLandry'!X45</f>
        <v>105664</v>
      </c>
      <c r="Z45" s="226">
        <f>'5C1B_DArbonne'!Y45+'5C1A_Madison'!Y45+'5C1C_IntlHigh'!Y45+'5C3_UnvView'!Z45+'5C1F_LCCharter'!Y45+'5C1E_LFNO'!Y45+'5C1D_NOMMA'!Y45+'5C1AE_NobleMinds'!Y45+'5C1J_JCFAEast'!Y45+'5C1Q_Advantage'!Y45+'5C1AF_JCFA-Laf'!Y45+'5C1W_Willow'!Y45+'5C1Z_LincolnPrep'!Y45+'5C1R_Iberville'!Y45+'5C1N_Delta'!Y45+'5C1S_LCColPrep'!Y45+'5C1T_Northeast'!Y45+'5C1U_AcadianaRen'!Y45+'5C1I_LAKey'!Y45+'5C1V_LafRen'!Y45+'5C1O_Impact'!Y45+'5C2_LAVCA'!Z45+'5C1H_Southwest'!Y45+'5C1G_JSClark'!Y45+'5C1Y_GEOPrep'!Y45+'5C1AI_Harmony'!Y45+'5C1AJ_Athlos'!Y45+'5C1AG_Collegiate'!Y45+'5C1M_GEOMidCity'!Y45+'5C1AK_NxtGen'!Y45+'5C1AL_RedRiver'!Y45+'5C1AM_Williams'!Y45+'5C1AN_StLandry'!Y45</f>
        <v>0</v>
      </c>
      <c r="AA45" s="229">
        <f>'5C1B_DArbonne'!Z45+'5C1A_Madison'!Z45+'5C1C_IntlHigh'!Z45+'5C3_UnvView'!AA45+'5C1F_LCCharter'!Z45+'5C1E_LFNO'!Z45+'5C1D_NOMMA'!Z45+'5C1AE_NobleMinds'!Z45+'5C1J_JCFAEast'!Z45+'5C1Q_Advantage'!Z45+'5C1AF_JCFA-Laf'!Z45+'5C1W_Willow'!Z45+'5C1Z_LincolnPrep'!Z45+'5C1R_Iberville'!Z45+'5C1N_Delta'!Z45+'5C1S_LCColPrep'!Z45+'5C1T_Northeast'!Z45+'5C1U_AcadianaRen'!Z45+'5C1I_LAKey'!Z45+'5C1V_LafRen'!Z45+'5C1O_Impact'!Z45+'5C2_LAVCA'!AA45+'5C1H_Southwest'!Z45+'5C1G_JSClark'!Z45+'5C1Y_GEOPrep'!Z45+'5C1AI_Harmony'!Z45+'5C1AJ_Athlos'!Z45+'5C1AG_Collegiate'!Z45+'5C1M_GEOMidCity'!Z45+'5C1AK_NxtGen'!Z45+'5C1AL_RedRiver'!Z45+'5C1AM_Williams'!Z45+'5C1AN_StLandry'!Z45</f>
        <v>105664</v>
      </c>
      <c r="AB45" s="226">
        <f>'5C1B_DArbonne'!AA45+'5C1A_Madison'!AA45+'5C1C_IntlHigh'!AA45+'5C3_UnvView'!AB45+'5C1F_LCCharter'!AA45+'5C1E_LFNO'!AA45+'5C1D_NOMMA'!AA45+'5C1AE_NobleMinds'!AA45+'5C1J_JCFAEast'!AA45+'5C1Q_Advantage'!AA45+'5C1AF_JCFA-Laf'!AA45+'5C1W_Willow'!AA45+'5C1Z_LincolnPrep'!AA45+'5C1R_Iberville'!AA45+'5C1N_Delta'!AA45+'5C1S_LCColPrep'!AA45+'5C1T_Northeast'!AA45+'5C1U_AcadianaRen'!AA45+'5C1I_LAKey'!AA45+'5C1V_LafRen'!AA45+'5C1O_Impact'!AA45+'5C2_LAVCA'!AB45+'5C1H_Southwest'!AA45+'5C1G_JSClark'!AA45+'5C1Y_GEOPrep'!AA45+'5C1AI_Harmony'!AA45+'5C1AJ_Athlos'!AA45+'5C1AG_Collegiate'!AA45+'5C1M_GEOMidCity'!AA45+'5C1AK_NxtGen'!AA45+'5C1AL_RedRiver'!AA45+'5C1AM_Williams'!AA45+'5C1AN_StLandry'!AA45</f>
        <v>0</v>
      </c>
      <c r="AC45" s="226">
        <f>'5C1B_DArbonne'!AB45+'5C1A_Madison'!AB45+'5C1C_IntlHigh'!AB45+'5C3_UnvView'!AC45+'5C1F_LCCharter'!AB45+'5C1E_LFNO'!AB45+'5C1D_NOMMA'!AB45+'5C1AE_NobleMinds'!AB45+'5C1J_JCFAEast'!AB45+'5C1Q_Advantage'!AB45+'5C1AF_JCFA-Laf'!AB45+'5C1W_Willow'!AB45+'5C1Z_LincolnPrep'!AB45+'5C1R_Iberville'!AB45+'5C1N_Delta'!AB45+'5C1S_LCColPrep'!AB45+'5C1T_Northeast'!AB45+'5C1U_AcadianaRen'!AB45+'5C1I_LAKey'!AB45+'5C1V_LafRen'!AB45+'5C1O_Impact'!AB45+'5C2_LAVCA'!AC45+'5C1H_Southwest'!AB45+'5C1G_JSClark'!AB45+'5C1Y_GEOPrep'!AB45+'5C1AI_Harmony'!AB45+'5C1AJ_Athlos'!AB45+'5C1AG_Collegiate'!AB45+'5C1M_GEOMidCity'!AB45+'5C1AK_NxtGen'!AB45+'5C1AL_RedRiver'!AB45+'5C1AM_Williams'!AB45+'5C1AN_StLandry'!AB45</f>
        <v>105664</v>
      </c>
      <c r="AD45" s="229">
        <f>'5C1B_DArbonne'!AC45+'5C1A_Madison'!AC45+'5C1C_IntlHigh'!AC45+'5C3_UnvView'!AD45+'5C1F_LCCharter'!AC45+'5C1E_LFNO'!AC45+'5C1D_NOMMA'!AC45+'5C1AE_NobleMinds'!AC45+'5C1J_JCFAEast'!AC45+'5C1Q_Advantage'!AC45+'5C1AF_JCFA-Laf'!AC45+'5C1W_Willow'!AC45+'5C1Z_LincolnPrep'!AC45+'5C1R_Iberville'!AC45+'5C1N_Delta'!AC45+'5C1S_LCColPrep'!AC45+'5C1T_Northeast'!AC45+'5C1U_AcadianaRen'!AC45+'5C1I_LAKey'!AC45+'5C1V_LafRen'!AC45+'5C1O_Impact'!AC45+'5C2_LAVCA'!AD45+'5C1H_Southwest'!AC45+'5C1G_JSClark'!AC45+'5C1Y_GEOPrep'!AC45+'5C1AI_Harmony'!AC45+'5C1AJ_Athlos'!AC45+'5C1AG_Collegiate'!AC45+'5C1M_GEOMidCity'!AC45+'5C1AK_NxtGen'!AC45+'5C1AL_RedRiver'!AC45+'5C1AM_Williams'!AC45+'5C1AN_StLandry'!AC45</f>
        <v>8805</v>
      </c>
      <c r="AE45" s="232">
        <f>'5C1B_DArbonne'!AD45+'5C1A_Madison'!AD45+'5C1C_IntlHigh'!AD45+'5C3_UnvView'!AE45+'5C1F_LCCharter'!AD45+'5C1E_LFNO'!AD45+'5C1D_NOMMA'!AD45+'5C1AE_NobleMinds'!AD45+'5C1J_JCFAEast'!AD45+'5C1Q_Advantage'!AD45+'5C1AF_JCFA-Laf'!AD45+'5C1W_Willow'!AD45+'5C1Z_LincolnPrep'!AD45+'5C1R_Iberville'!AD45+'5C1N_Delta'!AD45+'5C1S_LCColPrep'!AD45+'5C1T_Northeast'!AD45+'5C1U_AcadianaRen'!AD45+'5C1I_LAKey'!AD45+'5C1V_LafRen'!AD45+'5C1O_Impact'!AD45+'5C2_LAVCA'!AE45+'5C1H_Southwest'!AD45+'5C1G_JSClark'!AD45+'5C1Y_GEOPrep'!AD45+'5C1AI_Harmony'!AD45+'5C1AJ_Athlos'!AD45+'5C1AG_Collegiate'!AD45+'5C1M_GEOMidCity'!AD45+'5C1AK_NxtGen'!AD45+'5C1AL_RedRiver'!AD45+'5C1AM_Williams'!AD45+'5C1AN_StLandry'!AD45</f>
        <v>105664</v>
      </c>
      <c r="AF45" s="233">
        <f>'9_Per Pupil Summary'!N44</f>
        <v>8119</v>
      </c>
      <c r="AG45" s="234">
        <f>'5C1B_DArbonne'!AF45+'5C1A_Madison'!AF45+'5C1C_IntlHigh'!AF45+'5C3_UnvView'!AG45+'5C1F_LCCharter'!AF45+'5C1E_LFNO'!AF45+'5C1D_NOMMA'!AF45+'5C1AE_NobleMinds'!AF45+'5C1J_JCFAEast'!AF45+'5C1Q_Advantage'!AF45+'5C1AF_JCFA-Laf'!AF45+'5C1W_Willow'!AF45+'5C1Z_LincolnPrep'!AF45+'5C1R_Iberville'!AF45+'5C1N_Delta'!AF45+'5C1S_LCColPrep'!AF45+'5C1T_Northeast'!AF45+'5C1U_AcadianaRen'!AF45+'5C1I_LAKey'!AF45+'5C1V_LafRen'!AF45+'5C1O_Impact'!AF45+'5C2_LAVCA'!AG45+'5C1H_Southwest'!AF45+'5C1G_JSClark'!AF45+'5C1Y_GEOPrep'!AF45+'5C1AI_Harmony'!AF45+'5C1AJ_Athlos'!AF45+'5C1AG_Collegiate'!AF45+'5C1M_GEOMidCity'!AF45+'5C1AK_NxtGen'!AF45+'5C1AL_RedRiver'!AF45+'5C1AM_Williams'!AF45+'5C1AN_StLandry'!AF45</f>
        <v>248441</v>
      </c>
      <c r="AH45" s="225">
        <f>'5C1B_DArbonne'!AG45+'5C1A_Madison'!AG45+'5C1C_IntlHigh'!AG45+'5C3_UnvView'!AH45+'5C1F_LCCharter'!AG45+'5C1E_LFNO'!AG45+'5C1D_NOMMA'!AG45+'5C1AE_NobleMinds'!AG45+'5C1J_JCFAEast'!AG45+'5C1Q_Advantage'!AG45+'5C1AF_JCFA-Laf'!AG45+'5C1W_Willow'!AG45+'5C1Z_LincolnPrep'!AG45+'5C1R_Iberville'!AG45+'5C1N_Delta'!AG45+'5C1S_LCColPrep'!AG45+'5C1T_Northeast'!AG45+'5C1U_AcadianaRen'!AG45+'5C1I_LAKey'!AG45+'5C1V_LafRen'!AG45+'5C1O_Impact'!AG45+'5C2_LAVCA'!AH45+'5C1H_Southwest'!AG45+'5C1G_JSClark'!AG45+'5C1Y_GEOPrep'!AG45+'5C1AI_Harmony'!AG45+'5C1AJ_Athlos'!AG45+'5C1AG_Collegiate'!AG45+'5C1M_GEOMidCity'!AG45+'5C1AK_NxtGen'!AG45+'5C1AL_RedRiver'!AG45+'5C1AM_Williams'!AG45+'5C1AN_StLandry'!AG45</f>
        <v>0</v>
      </c>
      <c r="AI45" s="233">
        <f>'5C1B_DArbonne'!AH45+'5C1A_Madison'!AH45+'5C1C_IntlHigh'!AH45+'5C3_UnvView'!AI45+'5C1F_LCCharter'!AH45+'5C1E_LFNO'!AH45+'5C1D_NOMMA'!AH45+'5C1AE_NobleMinds'!AH45+'5C1J_JCFAEast'!AH45+'5C1Q_Advantage'!AH45+'5C1AF_JCFA-Laf'!AH45+'5C1W_Willow'!AH45+'5C1Z_LincolnPrep'!AH45+'5C1R_Iberville'!AH45+'5C1N_Delta'!AH45+'5C1S_LCColPrep'!AH45+'5C1T_Northeast'!AH45+'5C1U_AcadianaRen'!AH45+'5C1I_LAKey'!AH45+'5C1V_LafRen'!AH45+'5C1O_Impact'!AH45+'5C2_LAVCA'!AI45+'5C1H_Southwest'!AH45+'5C1G_JSClark'!AH45+'5C1Y_GEOPrep'!AH45+'5C1AI_Harmony'!AH45+'5C1AJ_Athlos'!AH45+'5C1AG_Collegiate'!AH45+'5C1M_GEOMidCity'!AH45+'5C1AK_NxtGen'!AH45+'5C1AL_RedRiver'!AH45+'5C1AM_Williams'!AH45+'5C1AN_StLandry'!AH45</f>
        <v>0</v>
      </c>
      <c r="AJ45" s="225">
        <f>'5C1B_DArbonne'!AI45+'5C1A_Madison'!AI45+'5C1C_IntlHigh'!AI45+'5C3_UnvView'!AJ45+'5C1F_LCCharter'!AI45+'5C1E_LFNO'!AI45+'5C1D_NOMMA'!AI45+'5C1AE_NobleMinds'!AI45+'5C1J_JCFAEast'!AI45+'5C1Q_Advantage'!AI45+'5C1AF_JCFA-Laf'!AI45+'5C1W_Willow'!AI45+'5C1Z_LincolnPrep'!AI45+'5C1R_Iberville'!AI45+'5C1N_Delta'!AI45+'5C1S_LCColPrep'!AI45+'5C1T_Northeast'!AI45+'5C1U_AcadianaRen'!AI45+'5C1I_LAKey'!AI45+'5C1V_LafRen'!AI45+'5C1O_Impact'!AI45+'5C2_LAVCA'!AJ45+'5C1H_Southwest'!AI45+'5C1G_JSClark'!AI45+'5C1Y_GEOPrep'!AI45+'5C1AI_Harmony'!AI45+'5C1AJ_Athlos'!AI45+'5C1AG_Collegiate'!AI45+'5C1M_GEOMidCity'!AI45+'5C1AK_NxtGen'!AI45+'5C1AL_RedRiver'!AI45+'5C1AM_Williams'!AI45+'5C1AN_StLandry'!AI45</f>
        <v>0</v>
      </c>
      <c r="AK45" s="235">
        <f>'5C1B_DArbonne'!AJ45+'5C1A_Madison'!AJ45+'5C1C_IntlHigh'!AJ45+'5C3_UnvView'!AK45+'5C1F_LCCharter'!AJ45+'5C1E_LFNO'!AJ45+'5C1D_NOMMA'!AJ45+'5C1AE_NobleMinds'!AJ45+'5C1J_JCFAEast'!AJ45+'5C1Q_Advantage'!AJ45+'5C1AF_JCFA-Laf'!AJ45+'5C1W_Willow'!AJ45+'5C1Z_LincolnPrep'!AJ45+'5C1R_Iberville'!AJ45+'5C1N_Delta'!AJ45+'5C1S_LCColPrep'!AJ45+'5C1T_Northeast'!AJ45+'5C1U_AcadianaRen'!AJ45+'5C1I_LAKey'!AJ45+'5C1V_LafRen'!AJ45+'5C1O_Impact'!AJ45+'5C2_LAVCA'!AK45+'5C1H_Southwest'!AJ45+'5C1G_JSClark'!AJ45+'5C1Y_GEOPrep'!AJ45+'5C1AI_Harmony'!AJ45+'5C1AJ_Athlos'!AJ45+'5C1AG_Collegiate'!AJ45+'5C1M_GEOMidCity'!AJ45+'5C1AK_NxtGen'!AJ45+'5C1AL_RedRiver'!AJ45+'5C1AM_Williams'!AJ45+'5C1AN_StLandry'!AJ45</f>
        <v>0</v>
      </c>
      <c r="AL45" s="236">
        <f>'5C1B_DArbonne'!AK45+'5C1A_Madison'!AK45+'5C1C_IntlHigh'!AK45+'5C3_UnvView'!AL45+'5C1F_LCCharter'!AK45+'5C1E_LFNO'!AK45+'5C1D_NOMMA'!AK45+'5C1AE_NobleMinds'!AK45+'5C1J_JCFAEast'!AK45+'5C1Q_Advantage'!AK45+'5C1AF_JCFA-Laf'!AK45+'5C1W_Willow'!AK45+'5C1Z_LincolnPrep'!AK45+'5C1R_Iberville'!AK45+'5C1N_Delta'!AK45+'5C1S_LCColPrep'!AK45+'5C1T_Northeast'!AK45+'5C1U_AcadianaRen'!AK45+'5C1I_LAKey'!AK45+'5C1V_LafRen'!AK45+'5C1O_Impact'!AK45+'5C2_LAVCA'!AL45+'5C1H_Southwest'!AK45+'5C1G_JSClark'!AK45+'5C1Y_GEOPrep'!AK45+'5C1AI_Harmony'!AK45+'5C1AJ_Athlos'!AK45+'5C1AG_Collegiate'!AK45+'5C1M_GEOMidCity'!AK45+'5C1AK_NxtGen'!AK45+'5C1AL_RedRiver'!AK45+'5C1AM_Williams'!AK45+'5C1AN_StLandry'!AK45</f>
        <v>0</v>
      </c>
      <c r="AM45" s="234">
        <f>'5C1B_DArbonne'!AL45+'5C1A_Madison'!AL45+'5C1C_IntlHigh'!AL45+'5C3_UnvView'!AM45+'5C1F_LCCharter'!AL45+'5C1E_LFNO'!AL45+'5C1D_NOMMA'!AL45+'5C1AE_NobleMinds'!AL45+'5C1J_JCFAEast'!AL45+'5C1Q_Advantage'!AL45+'5C1AF_JCFA-Laf'!AL45+'5C1W_Willow'!AL45+'5C1Z_LincolnPrep'!AL45+'5C1R_Iberville'!AL45+'5C1N_Delta'!AL45+'5C1S_LCColPrep'!AL45+'5C1T_Northeast'!AL45+'5C1U_AcadianaRen'!AL45+'5C1I_LAKey'!AL45+'5C1V_LafRen'!AL45+'5C1O_Impact'!AL45+'5C2_LAVCA'!AM45+'5C1H_Southwest'!AL45+'5C1G_JSClark'!AL45+'5C1Y_GEOPrep'!AL45+'5C1AI_Harmony'!AL45+'5C1AJ_Athlos'!AL45+'5C1AG_Collegiate'!AL45+'5C1M_GEOMidCity'!AL45+'5C1AK_NxtGen'!AL45+'5C1AL_RedRiver'!AL45+'5C1AM_Williams'!AL45+'5C1AN_StLandry'!AL45</f>
        <v>362107</v>
      </c>
      <c r="AN45" s="237">
        <f>'5C1B_DArbonne'!AM45+'5C1A_Madison'!AM45+'5C1C_IntlHigh'!AM45+'5C3_UnvView'!AN45+'5C1F_LCCharter'!AM45+'5C1E_LFNO'!AM45+'5C1D_NOMMA'!AM45+'5C1AE_NobleMinds'!AM45+'5C1J_JCFAEast'!AM45+'5C1Q_Advantage'!AM45+'5C1AF_JCFA-Laf'!AM45+'5C1W_Willow'!AM45+'5C1Z_LincolnPrep'!AM45+'5C1R_Iberville'!AM45+'5C1N_Delta'!AM45+'5C1S_LCColPrep'!AM45+'5C1T_Northeast'!AM45+'5C1U_AcadianaRen'!AM45+'5C1I_LAKey'!AM45+'5C1V_LafRen'!AM45+'5C1O_Impact'!AM45+'5C2_LAVCA'!AN45+'5C1H_Southwest'!AM45+'5C1G_JSClark'!AM45+'5C1Y_GEOPrep'!AM45+'5C1AI_Harmony'!AM45+'5C1AJ_Athlos'!AM45+'5C1AG_Collegiate'!AM45+'5C1M_GEOMidCity'!AM45+'5C1AK_NxtGen'!AM45+'5C1AL_RedRiver'!AM45+'5C1AM_Williams'!AM45+'5C1AN_StLandry'!AM45</f>
        <v>-621</v>
      </c>
      <c r="AO45" s="234">
        <f>'5C1B_DArbonne'!AN45+'5C1A_Madison'!AN45+'5C1C_IntlHigh'!AN45+'5C3_UnvView'!AO45+'5C1F_LCCharter'!AN45+'5C1E_LFNO'!AN45+'5C1D_NOMMA'!AN45+'5C1AE_NobleMinds'!AN45+'5C1J_JCFAEast'!AN45+'5C1Q_Advantage'!AN45+'5C1AF_JCFA-Laf'!AN45+'5C1W_Willow'!AN45+'5C1Z_LincolnPrep'!AN45+'5C1R_Iberville'!AN45+'5C1N_Delta'!AN45+'5C1S_LCColPrep'!AN45+'5C1T_Northeast'!AN45+'5C1U_AcadianaRen'!AN45+'5C1I_LAKey'!AN45+'5C1V_LafRen'!AN45+'5C1O_Impact'!AN45+'5C2_LAVCA'!AO45+'5C1H_Southwest'!AN45+'5C1G_JSClark'!AN45+'5C1Y_GEOPrep'!AN45+'5C1AI_Harmony'!AN45+'5C1AJ_Athlos'!AN45+'5C1AG_Collegiate'!AN45+'5C1M_GEOMidCity'!AN45+'5C1AK_NxtGen'!AN45+'5C1AL_RedRiver'!AN45+'5C1AM_Williams'!AN45+'5C1AN_StLandry'!AN45</f>
        <v>247820</v>
      </c>
      <c r="AP45" s="235">
        <f>'5C1B_DArbonne'!AO45+'5C1A_Madison'!AO45+'5C1C_IntlHigh'!AO45+'5C3_UnvView'!AP45+'5C1F_LCCharter'!AO45+'5C1E_LFNO'!AO45+'5C1D_NOMMA'!AO45+'5C1AE_NobleMinds'!AO45+'5C1J_JCFAEast'!AO45+'5C1Q_Advantage'!AO45+'5C1AF_JCFA-Laf'!AO45+'5C1W_Willow'!AO45+'5C1Z_LincolnPrep'!AO45+'5C1R_Iberville'!AO45+'5C1N_Delta'!AO45+'5C1S_LCColPrep'!AO45+'5C1T_Northeast'!AO45+'5C1U_AcadianaRen'!AO45+'5C1I_LAKey'!AO45+'5C1V_LafRen'!AO45+'5C1O_Impact'!AO45+'5C2_LAVCA'!AP45+'5C1H_Southwest'!AO45+'5C1G_JSClark'!AO45+'5C1Y_GEOPrep'!AO45+'5C1AI_Harmony'!AO45+'5C1AJ_Athlos'!AO45+'5C1AG_Collegiate'!AO45+'5C1M_GEOMidCity'!AO45+'5C1AK_NxtGen'!AO45+'5C1AL_RedRiver'!AO45+'5C1AM_Williams'!AO45+'5C1AN_StLandry'!AO45</f>
        <v>0</v>
      </c>
      <c r="AQ45" s="234">
        <f>'5C1B_DArbonne'!AP45+'5C1A_Madison'!AP45+'5C1C_IntlHigh'!AP45+'5C3_UnvView'!AQ45+'5C1F_LCCharter'!AP45+'5C1E_LFNO'!AP45+'5C1D_NOMMA'!AP45+'5C1AE_NobleMinds'!AP45+'5C1J_JCFAEast'!AP45+'5C1Q_Advantage'!AP45+'5C1AF_JCFA-Laf'!AP45+'5C1W_Willow'!AP45+'5C1Z_LincolnPrep'!AP45+'5C1R_Iberville'!AP45+'5C1N_Delta'!AP45+'5C1S_LCColPrep'!AP45+'5C1T_Northeast'!AP45+'5C1U_AcadianaRen'!AP45+'5C1I_LAKey'!AP45+'5C1V_LafRen'!AP45+'5C1O_Impact'!AP45+'5C2_LAVCA'!AQ45+'5C1H_Southwest'!AP45+'5C1G_JSClark'!AP45+'5C1Y_GEOPrep'!AP45+'5C1AI_Harmony'!AP45+'5C1AJ_Athlos'!AP45+'5C1AG_Collegiate'!AP45+'5C1M_GEOMidCity'!AP45+'5C1AK_NxtGen'!AP45+'5C1AL_RedRiver'!AP45+'5C1AM_Williams'!AP45+'5C1AN_StLandry'!AP45</f>
        <v>247820</v>
      </c>
      <c r="AR45" s="235">
        <f>'5C1B_DArbonne'!AQ45+'5C1A_Madison'!AQ45+'5C1C_IntlHigh'!AQ45+'5C3_UnvView'!AR45+'5C1F_LCCharter'!AQ45+'5C1E_LFNO'!AQ45+'5C1D_NOMMA'!AQ45+'5C1AE_NobleMinds'!AQ45+'5C1J_JCFAEast'!AQ45+'5C1Q_Advantage'!AQ45+'5C1AF_JCFA-Laf'!AQ45+'5C1W_Willow'!AQ45+'5C1Z_LincolnPrep'!AQ45+'5C1R_Iberville'!AQ45+'5C1N_Delta'!AQ45+'5C1S_LCColPrep'!AQ45+'5C1T_Northeast'!AQ45+'5C1U_AcadianaRen'!AQ45+'5C1I_LAKey'!AQ45+'5C1V_LafRen'!AQ45+'5C1O_Impact'!AQ45+'5C2_LAVCA'!AR45+'5C1H_Southwest'!AQ45+'5C1G_JSClark'!AQ45+'5C1Y_GEOPrep'!AQ45+'5C1AI_Harmony'!AQ45+'5C1AJ_Athlos'!AQ45+'5C1AG_Collegiate'!AQ45+'5C1M_GEOMidCity'!AQ45+'5C1AK_NxtGen'!AQ45+'5C1AL_RedRiver'!AQ45+'5C1AM_Williams'!AQ45+'5C1AN_StLandry'!AQ45</f>
        <v>0</v>
      </c>
      <c r="AS45" s="235">
        <f>'5C1B_DArbonne'!AR45+'5C1A_Madison'!AR45+'5C1C_IntlHigh'!AR45+'5C3_UnvView'!AS45+'5C1F_LCCharter'!AR45+'5C1E_LFNO'!AR45+'5C1D_NOMMA'!AR45+'5C1AE_NobleMinds'!AR45+'5C1J_JCFAEast'!AR45+'5C1Q_Advantage'!AR45+'5C1AF_JCFA-Laf'!AR45+'5C1W_Willow'!AR45+'5C1Z_LincolnPrep'!AR45+'5C1R_Iberville'!AR45+'5C1N_Delta'!AR45+'5C1S_LCColPrep'!AR45+'5C1T_Northeast'!AR45+'5C1U_AcadianaRen'!AR45+'5C1I_LAKey'!AR45+'5C1V_LafRen'!AR45+'5C1O_Impact'!AR45+'5C2_LAVCA'!AS45+'5C1H_Southwest'!AR45+'5C1G_JSClark'!AR45+'5C1Y_GEOPrep'!AR45+'5C1AI_Harmony'!AR45+'5C1AJ_Athlos'!AR45+'5C1AG_Collegiate'!AR45+'5C1M_GEOMidCity'!AR45+'5C1AK_NxtGen'!AR45+'5C1AL_RedRiver'!AR45+'5C1AM_Williams'!AR45+'5C1AN_StLandry'!AR45</f>
        <v>247820</v>
      </c>
      <c r="AT45" s="234">
        <f>'5C1B_DArbonne'!AS45+'5C1A_Madison'!AS45+'5C1C_IntlHigh'!AS45+'5C3_UnvView'!AT45+'5C1F_LCCharter'!AS45+'5C1E_LFNO'!AS45+'5C1D_NOMMA'!AS45+'5C1AE_NobleMinds'!AS45+'5C1J_JCFAEast'!AS45+'5C1Q_Advantage'!AS45+'5C1AF_JCFA-Laf'!AS45+'5C1W_Willow'!AS45+'5C1Z_LincolnPrep'!AS45+'5C1R_Iberville'!AS45+'5C1N_Delta'!AS45+'5C1S_LCColPrep'!AS45+'5C1T_Northeast'!AS45+'5C1U_AcadianaRen'!AS45+'5C1I_LAKey'!AS45+'5C1V_LafRen'!AS45+'5C1O_Impact'!AS45+'5C2_LAVCA'!AT45+'5C1H_Southwest'!AS45+'5C1G_JSClark'!AS45+'5C1Y_GEOPrep'!AS45+'5C1AI_Harmony'!AS45+'5C1AJ_Athlos'!AS45+'5C1AG_Collegiate'!AS45+'5C1M_GEOMidCity'!AS45+'5C1AK_NxtGen'!AS45+'5C1AL_RedRiver'!AS45+'5C1AM_Williams'!AS45+'5C1AN_StLandry'!AS45</f>
        <v>30101</v>
      </c>
      <c r="AU45" s="806">
        <f t="shared" si="2"/>
        <v>353484</v>
      </c>
      <c r="AV45" s="807">
        <f t="shared" si="3"/>
        <v>38906</v>
      </c>
      <c r="AW45" s="227">
        <f>'5C1B_DArbonne'!AV45+'5C1A_Madison'!AV45+'5C1C_IntlHigh'!AV45+'5C3_UnvView'!AW45+'5C1F_LCCharter'!AV45+'5C1E_LFNO'!AV45+'5C1D_NOMMA'!AV45+'5C1AE_NobleMinds'!AV45+'5C1J_JCFAEast'!AV45+'5C1Q_Advantage'!AV45+'5C1AF_JCFA-Laf'!AV45+'5C1W_Willow'!AV45+'5C1Z_LincolnPrep'!AV45+'5C1R_Iberville'!AV45+'5C1N_Delta'!AV45+'5C1S_LCColPrep'!AV45+'5C1T_Northeast'!AV45+'5C1U_AcadianaRen'!AV45+'5C1I_LAKey'!AV45+'5C1V_LafRen'!AV45+'5C1O_Impact'!AV45+'5C2_LAVCA'!AW45+'5C1H_Southwest'!AV45+'5C1G_JSClark'!AV45+'5C1Y_GEOPrep'!AV45+'5C1AI_Harmony'!AV45+'5C1AJ_Athlos'!AV45+'5C1AG_Collegiate'!AV45+'5C1M_GEOMidCity'!AV45+'5C1AK_NxtGen'!AV45+'5C1AL_RedRiver'!AV45+'5C1AM_Williams'!AV45+'5C1AN_StLandry'!AV45</f>
        <v>904</v>
      </c>
      <c r="AX45" s="227"/>
      <c r="AY45" s="227">
        <f t="shared" si="4"/>
        <v>904</v>
      </c>
    </row>
    <row r="46" spans="1:51" ht="16.149999999999999" customHeight="1" x14ac:dyDescent="0.2">
      <c r="A46" s="425">
        <v>40</v>
      </c>
      <c r="B46" s="238" t="s">
        <v>44</v>
      </c>
      <c r="C46" s="239">
        <f>'5C1B_DArbonne'!C46+'5C1A_Madison'!C46+'5C1C_IntlHigh'!C46+'5C3_UnvView'!C46+'5C1F_LCCharter'!C46+'5C1E_LFNO'!C46+'5C1D_NOMMA'!C46+'5C1AE_NobleMinds'!C46+'5C1J_JCFAEast'!C46+'5C1Q_Advantage'!C46+'5C1AF_JCFA-Laf'!C46+'5C1W_Willow'!C46+'5C1Z_LincolnPrep'!C46+'5C1R_Iberville'!C46+'5C1N_Delta'!C46+'5C1S_LCColPrep'!C46+'5C1T_Northeast'!C46+'5C1U_AcadianaRen'!C46+'5C1I_LAKey'!C46+'5C1V_LafRen'!C46+'5C1O_Impact'!C46+'5C2_LAVCA'!C46+'5C1H_Southwest'!C46+'5C1G_JSClark'!C46+'5C1Y_GEOPrep'!C46+'5C1AI_Harmony'!C46+'5C1AJ_Athlos'!C46+'5C1AG_Collegiate'!C46+'5C1M_GEOMidCity'!C46+'5C1AK_NxtGen'!C46+'5C1AL_RedRiver'!C46+'5C1AM_Williams'!C46+'5C1AN_StLandry'!C46</f>
        <v>92</v>
      </c>
      <c r="D46" s="240">
        <f>'9_Per Pupil Summary'!H45</f>
        <v>4795.7007668206243</v>
      </c>
      <c r="E46" s="241">
        <f>'5C1B_DArbonne'!E46+'5C1A_Madison'!E46+'5C1C_IntlHigh'!E46+'5C3_UnvView'!E46+'5C1F_LCCharter'!E46+'5C1E_LFNO'!E46+'5C1D_NOMMA'!E46+'5C1AE_NobleMinds'!E46+'5C1J_JCFAEast'!E46+'5C1Q_Advantage'!E46+'5C1AF_JCFA-Laf'!E46+'5C1W_Willow'!E46+'5C1Z_LincolnPrep'!E46+'5C1R_Iberville'!E46+'5C1N_Delta'!E46+'5C1S_LCColPrep'!E46+'5C1T_Northeast'!E46+'5C1U_AcadianaRen'!E46+'5C1I_LAKey'!E46+'5C1V_LafRen'!E46+'5C1O_Impact'!E46+'5C2_LAVCA'!E46+'5C1H_Southwest'!E46+'5C1G_JSClark'!E46+'5C1Y_GEOPrep'!E46+'5C1AI_Harmony'!E46+'5C1AJ_Athlos'!E46+'5C1AG_Collegiate'!E46+'5C1M_GEOMidCity'!E46+'5C1AK_NxtGen'!E46+'5C1AL_RedRiver'!E46+'5C1AM_Williams'!E46+'5C1AN_StLandry'!E46</f>
        <v>397084.02349274774</v>
      </c>
      <c r="F46" s="242">
        <f>'5C1B_DArbonne'!F46+'5C1A_Madison'!F46+'5C1C_IntlHigh'!F46+'5C3_UnvView'!F46+'5C1F_LCCharter'!F46+'5C1E_LFNO'!F46+'5C1D_NOMMA'!F46+'5C1AE_NobleMinds'!F46+'5C1J_JCFAEast'!F46+'5C1Q_Advantage'!F46+'5C1AF_JCFA-Laf'!F46+'5C1W_Willow'!F46+'5C1Z_LincolnPrep'!F46+'5C1R_Iberville'!F46+'5C1N_Delta'!F46+'5C1S_LCColPrep'!F46+'5C1T_Northeast'!F46+'5C1U_AcadianaRen'!F46+'5C1I_LAKey'!F46+'5C1V_LafRen'!F46+'5C1O_Impact'!F46+'5C2_LAVCA'!F46+'5C1H_Southwest'!F46+'5C1G_JSClark'!F46+'5C1Y_GEOPrep'!F46+'5C1AI_Harmony'!F46+'5C1AJ_Athlos'!F46+'5C1AG_Collegiate'!F46+'5C1M_GEOMidCity'!F46+'5C1AK_NxtGen'!F46+'5C1AL_RedRiver'!F46+'5C1AM_Williams'!F46+'5C1AN_StLandry'!F46</f>
        <v>72</v>
      </c>
      <c r="G46" s="240">
        <f>'9_Per Pupil Summary'!I45</f>
        <v>640.14592678788745</v>
      </c>
      <c r="H46" s="241">
        <f>'5C1B_DArbonne'!H46+'5C1A_Madison'!H46+'5C1C_IntlHigh'!H46+'5C3_UnvView'!H46+'5C1F_LCCharter'!H46+'5C1E_LFNO'!H46+'5C1D_NOMMA'!H46+'5C1AE_NobleMinds'!H46+'5C1J_JCFAEast'!H46+'5C1Q_Advantage'!H46+'5C1AF_JCFA-Laf'!H46+'5C1W_Willow'!H46+'5C1Z_LincolnPrep'!H46+'5C1R_Iberville'!H46+'5C1N_Delta'!H46+'5C1S_LCColPrep'!H46+'5C1T_Northeast'!H46+'5C1U_AcadianaRen'!H46+'5C1I_LAKey'!H46+'5C1V_LafRen'!H46+'5C1O_Impact'!H46+'5C2_LAVCA'!H46+'5C1H_Southwest'!H46+'5C1G_JSClark'!H46+'5C1Y_GEOPrep'!H46+'5C1AI_Harmony'!H46+'5C1AJ_Athlos'!H46+'5C1AG_Collegiate'!H46+'5C1M_GEOMidCity'!H46+'5C1AK_NxtGen'!H46+'5C1AL_RedRiver'!H46+'5C1AM_Williams'!H46+'5C1AN_StLandry'!H46</f>
        <v>41481.456055855102</v>
      </c>
      <c r="I46" s="242">
        <f>'5C1B_DArbonne'!I46+'5C1A_Madison'!I46+'5C1C_IntlHigh'!I46+'5C3_UnvView'!I46+'5C1F_LCCharter'!I46+'5C1E_LFNO'!I46+'5C1D_NOMMA'!I46+'5C1AE_NobleMinds'!I46+'5C1J_JCFAEast'!I46+'5C1Q_Advantage'!I46+'5C1AF_JCFA-Laf'!I46+'5C1W_Willow'!I46+'5C1Z_LincolnPrep'!I46+'5C1R_Iberville'!I46+'5C1N_Delta'!I46+'5C1S_LCColPrep'!I46+'5C1T_Northeast'!I46+'5C1U_AcadianaRen'!I46+'5C1I_LAKey'!I46+'5C1V_LafRen'!I46+'5C1O_Impact'!I46+'5C2_LAVCA'!I46+'5C1H_Southwest'!I46+'5C1G_JSClark'!I46+'5C1Y_GEOPrep'!I46+'5C1AI_Harmony'!I46+'5C1AJ_Athlos'!I46+'5C1AG_Collegiate'!I46+'5C1M_GEOMidCity'!I46+'5C1AK_NxtGen'!I46+'5C1AL_RedRiver'!I46+'5C1AM_Williams'!I46+'5C1AN_StLandry'!I46</f>
        <v>64</v>
      </c>
      <c r="J46" s="240">
        <f>'9_Per Pupil Summary'!J45</f>
        <v>174.58525276033291</v>
      </c>
      <c r="K46" s="241">
        <f>'5C1B_DArbonne'!K46+'5C1A_Madison'!K46+'5C1C_IntlHigh'!K46+'5C3_UnvView'!K46+'5C1F_LCCharter'!K46+'5C1E_LFNO'!K46+'5C1D_NOMMA'!K46+'5C1AE_NobleMinds'!K46+'5C1J_JCFAEast'!K46+'5C1Q_Advantage'!K46+'5C1AF_JCFA-Laf'!K46+'5C1W_Willow'!K46+'5C1Z_LincolnPrep'!K46+'5C1R_Iberville'!K46+'5C1N_Delta'!K46+'5C1S_LCColPrep'!K46+'5C1T_Northeast'!K46+'5C1U_AcadianaRen'!K46+'5C1I_LAKey'!K46+'5C1V_LafRen'!K46+'5C1O_Impact'!K46+'5C2_LAVCA'!K46+'5C1H_Southwest'!K46+'5C1G_JSClark'!K46+'5C1Y_GEOPrep'!K46+'5C1AI_Harmony'!K46+'5C1AJ_Athlos'!K46+'5C1AG_Collegiate'!K46+'5C1M_GEOMidCity'!K46+'5C1AK_NxtGen'!K46+'5C1AL_RedRiver'!K46+'5C1AM_Williams'!K46+'5C1AN_StLandry'!K46</f>
        <v>10056.110558995175</v>
      </c>
      <c r="L46" s="242">
        <f>'5C1B_DArbonne'!L46+'5C1A_Madison'!L46+'5C1C_IntlHigh'!L46+'5C3_UnvView'!L46+'5C1F_LCCharter'!L46+'5C1E_LFNO'!L46+'5C1D_NOMMA'!L46+'5C1AE_NobleMinds'!L46+'5C1J_JCFAEast'!L46+'5C1Q_Advantage'!L46+'5C1AF_JCFA-Laf'!L46+'5C1W_Willow'!L46+'5C1Z_LincolnPrep'!L46+'5C1R_Iberville'!L46+'5C1N_Delta'!L46+'5C1S_LCColPrep'!L46+'5C1T_Northeast'!L46+'5C1U_AcadianaRen'!L46+'5C1I_LAKey'!L46+'5C1V_LafRen'!L46+'5C1O_Impact'!L46+'5C2_LAVCA'!L46+'5C1H_Southwest'!L46+'5C1G_JSClark'!L46+'5C1Y_GEOPrep'!L46+'5C1AI_Harmony'!L46+'5C1AJ_Athlos'!L46+'5C1AG_Collegiate'!L46+'5C1M_GEOMidCity'!L46+'5C1AK_NxtGen'!L46+'5C1AL_RedRiver'!L46+'5C1AM_Williams'!L46+'5C1AN_StLandry'!L46</f>
        <v>28</v>
      </c>
      <c r="M46" s="240">
        <f>'9_Per Pupil Summary'!K45</f>
        <v>4364.6313190083229</v>
      </c>
      <c r="N46" s="241">
        <f>'5C1B_DArbonne'!N46+'5C1A_Madison'!N46+'5C1C_IntlHigh'!N46+'5C3_UnvView'!N46+'5C1F_LCCharter'!N46+'5C1E_LFNO'!N46+'5C1D_NOMMA'!N46+'5C1AE_NobleMinds'!N46+'5C1J_JCFAEast'!N46+'5C1Q_Advantage'!N46+'5C1AF_JCFA-Laf'!N46+'5C1W_Willow'!N46+'5C1Z_LincolnPrep'!N46+'5C1R_Iberville'!N46+'5C1N_Delta'!N46+'5C1S_LCColPrep'!N46+'5C1T_Northeast'!N46+'5C1U_AcadianaRen'!N46+'5C1I_LAKey'!N46+'5C1V_LafRen'!N46+'5C1O_Impact'!N46+'5C2_LAVCA'!N46+'5C1H_Southwest'!N46+'5C1G_JSClark'!N46+'5C1Y_GEOPrep'!N46+'5C1AI_Harmony'!N46+'5C1AJ_Athlos'!N46+'5C1AG_Collegiate'!N46+'5C1M_GEOMidCity'!N46+'5C1AK_NxtGen'!N46+'5C1AL_RedRiver'!N46+'5C1AM_Williams'!N46+'5C1AN_StLandry'!N46</f>
        <v>109988.70923900974</v>
      </c>
      <c r="O46" s="242">
        <f>'5C1B_DArbonne'!O46+'5C1A_Madison'!O46+'5C1C_IntlHigh'!O46+'5C3_UnvView'!O46+'5C1F_LCCharter'!O46+'5C1E_LFNO'!O46+'5C1D_NOMMA'!O46+'5C1AE_NobleMinds'!O46+'5C1J_JCFAEast'!O46+'5C1Q_Advantage'!O46+'5C1AF_JCFA-Laf'!O46+'5C1W_Willow'!O46+'5C1Z_LincolnPrep'!O46+'5C1R_Iberville'!O46+'5C1N_Delta'!O46+'5C1S_LCColPrep'!O46+'5C1T_Northeast'!O46+'5C1U_AcadianaRen'!O46+'5C1I_LAKey'!O46+'5C1V_LafRen'!O46+'5C1O_Impact'!O46+'5C2_LAVCA'!O46+'5C1H_Southwest'!O46+'5C1G_JSClark'!O46+'5C1Y_GEOPrep'!O46+'5C1AI_Harmony'!O46+'5C1AJ_Athlos'!O46+'5C1AG_Collegiate'!O46+'5C1M_GEOMidCity'!O46+'5C1AK_NxtGen'!O46+'5C1AL_RedRiver'!O46+'5C1AM_Williams'!O46+'5C1AN_StLandry'!O46</f>
        <v>2</v>
      </c>
      <c r="P46" s="240">
        <f>'9_Per Pupil Summary'!L45</f>
        <v>1745.8525276033292</v>
      </c>
      <c r="Q46" s="241">
        <f>'5C1B_DArbonne'!Q46+'5C1A_Madison'!Q46+'5C1C_IntlHigh'!Q46+'5C3_UnvView'!Q46+'5C1F_LCCharter'!Q46+'5C1E_LFNO'!Q46+'5C1D_NOMMA'!Q46+'5C1AE_NobleMinds'!Q46+'5C1J_JCFAEast'!Q46+'5C1Q_Advantage'!Q46+'5C1AF_JCFA-Laf'!Q46+'5C1W_Willow'!Q46+'5C1Z_LincolnPrep'!Q46+'5C1R_Iberville'!Q46+'5C1N_Delta'!Q46+'5C1S_LCColPrep'!Q46+'5C1T_Northeast'!Q46+'5C1U_AcadianaRen'!Q46+'5C1I_LAKey'!Q46+'5C1V_LafRen'!Q46+'5C1O_Impact'!Q46+'5C2_LAVCA'!Q46+'5C1H_Southwest'!Q46+'5C1G_JSClark'!Q46+'5C1Y_GEOPrep'!Q46+'5C1AI_Harmony'!Q46+'5C1AJ_Athlos'!Q46+'5C1AG_Collegiate'!Q46+'5C1M_GEOMidCity'!Q46+'5C1AK_NxtGen'!Q46+'5C1AL_RedRiver'!Q46+'5C1AM_Williams'!Q46+'5C1AN_StLandry'!Q46</f>
        <v>3142.5345496859927</v>
      </c>
      <c r="R46" s="243">
        <f>'5C1B_DArbonne'!R46+'5C1A_Madison'!R46+'5C1C_IntlHigh'!R46+'5C3_UnvView'!R46+'5C1F_LCCharter'!R46+'5C1E_LFNO'!R46+'5C1D_NOMMA'!R46+'5C1AE_NobleMinds'!R46+'5C1J_JCFAEast'!R46+'5C1Q_Advantage'!R46+'5C1AF_JCFA-Laf'!R46+'5C1W_Willow'!R46+'5C1Z_LincolnPrep'!R46+'5C1R_Iberville'!R46+'5C1N_Delta'!R46+'5C1S_LCColPrep'!R46+'5C1T_Northeast'!R46+'5C1U_AcadianaRen'!R46+'5C1I_LAKey'!R46+'5C1V_LafRen'!R46+'5C1O_Impact'!R46+'5C2_LAVCA'!R46+'5C1H_Southwest'!R46+'5C1G_JSClark'!R46+'5C1Y_GEOPrep'!R46+'5C1AI_Harmony'!R46+'5C1AJ_Athlos'!R46+'5C1AG_Collegiate'!R46+'5C1M_GEOMidCity'!R46+'5C1AK_NxtGen'!R46+'5C1AL_RedRiver'!R46+'5C1AM_Williams'!R46+'5C1AN_StLandry'!R46</f>
        <v>561753</v>
      </c>
      <c r="S46" s="1005">
        <f>'5C3_UnvView'!S46+'5C2_LAVCA'!S46</f>
        <v>62417</v>
      </c>
      <c r="T46" s="240">
        <f>'5C1B_DArbonne'!S46+'5C1A_Madison'!S46+'5C1C_IntlHigh'!S46+'5C3_UnvView'!T46+'5C1F_LCCharter'!S46+'5C1E_LFNO'!S46+'5C1D_NOMMA'!S46+'5C1AE_NobleMinds'!S46+'5C1J_JCFAEast'!S46+'5C1Q_Advantage'!S46+'5C1AF_JCFA-Laf'!S46+'5C1W_Willow'!S46+'5C1Z_LincolnPrep'!S46+'5C1R_Iberville'!S46+'5C1N_Delta'!S46+'5C1S_LCColPrep'!S46+'5C1T_Northeast'!S46+'5C1U_AcadianaRen'!S46+'5C1I_LAKey'!S46+'5C1V_LafRen'!S46+'5C1O_Impact'!S46+'5C2_LAVCA'!T46+'5C1H_Southwest'!S46+'5C1G_JSClark'!S46+'5C1Y_GEOPrep'!S46+'5C1AI_Harmony'!S46+'5C1AJ_Athlos'!S46+'5C1AG_Collegiate'!S46+'5C1M_GEOMidCity'!S46+'5C1AK_NxtGen'!S46+'5C1AL_RedRiver'!S46+'5C1AM_Williams'!S46+'5C1AN_StLandry'!S46</f>
        <v>0</v>
      </c>
      <c r="U46" s="240">
        <f>'5C1B_DArbonne'!T46+'5C1A_Madison'!T46+'5C1C_IntlHigh'!T46+'5C3_UnvView'!U46+'5C1F_LCCharter'!T46+'5C1E_LFNO'!T46+'5C1D_NOMMA'!T46+'5C1AE_NobleMinds'!T46+'5C1J_JCFAEast'!T46+'5C1Q_Advantage'!T46+'5C1AF_JCFA-Laf'!T46+'5C1W_Willow'!T46+'5C1Z_LincolnPrep'!T46+'5C1R_Iberville'!T46+'5C1N_Delta'!T46+'5C1S_LCColPrep'!T46+'5C1T_Northeast'!T46+'5C1U_AcadianaRen'!T46+'5C1I_LAKey'!T46+'5C1V_LafRen'!T46+'5C1O_Impact'!T46+'5C2_LAVCA'!U46+'5C1H_Southwest'!T46+'5C1G_JSClark'!T46+'5C1Y_GEOPrep'!T46+'5C1AI_Harmony'!T46+'5C1AJ_Athlos'!T46+'5C1AG_Collegiate'!T46+'5C1M_GEOMidCity'!T46+'5C1AK_NxtGen'!T46+'5C1AL_RedRiver'!T46+'5C1AM_Williams'!T46+'5C1AN_StLandry'!T46</f>
        <v>0</v>
      </c>
      <c r="V46" s="244">
        <f>'5C1B_DArbonne'!U46+'5C1A_Madison'!U46+'5C1C_IntlHigh'!U46+'5C3_UnvView'!V46+'5C1F_LCCharter'!U46+'5C1E_LFNO'!U46+'5C1D_NOMMA'!U46+'5C1AE_NobleMinds'!U46+'5C1J_JCFAEast'!U46+'5C1Q_Advantage'!U46+'5C1AF_JCFA-Laf'!U46+'5C1W_Willow'!U46+'5C1Z_LincolnPrep'!U46+'5C1R_Iberville'!U46+'5C1N_Delta'!U46+'5C1S_LCColPrep'!U46+'5C1T_Northeast'!U46+'5C1U_AcadianaRen'!U46+'5C1I_LAKey'!U46+'5C1V_LafRen'!U46+'5C1O_Impact'!U46+'5C2_LAVCA'!V46+'5C1H_Southwest'!U46+'5C1G_JSClark'!U46+'5C1Y_GEOPrep'!U46+'5C1AI_Harmony'!U46+'5C1AJ_Athlos'!U46+'5C1AG_Collegiate'!U46+'5C1M_GEOMidCity'!U46+'5C1AK_NxtGen'!U46+'5C1AL_RedRiver'!U46+'5C1AM_Williams'!U46+'5C1AN_StLandry'!U46</f>
        <v>0</v>
      </c>
      <c r="W46" s="243">
        <f>'5C1B_DArbonne'!V46+'5C1A_Madison'!V46+'5C1C_IntlHigh'!V46+'5C3_UnvView'!W46+'5C1F_LCCharter'!V46+'5C1E_LFNO'!V46+'5C1D_NOMMA'!V46+'5C1AE_NobleMinds'!V46+'5C1J_JCFAEast'!V46+'5C1Q_Advantage'!V46+'5C1AF_JCFA-Laf'!V46+'5C1W_Willow'!V46+'5C1Z_LincolnPrep'!V46+'5C1R_Iberville'!V46+'5C1N_Delta'!V46+'5C1S_LCColPrep'!V46+'5C1T_Northeast'!V46+'5C1U_AcadianaRen'!V46+'5C1I_LAKey'!V46+'5C1V_LafRen'!V46+'5C1O_Impact'!V46+'5C2_LAVCA'!W46+'5C1H_Southwest'!V46+'5C1G_JSClark'!V46+'5C1Y_GEOPrep'!V46+'5C1AI_Harmony'!V46+'5C1AJ_Athlos'!V46+'5C1AG_Collegiate'!V46+'5C1M_GEOMidCity'!V46+'5C1AK_NxtGen'!V46+'5C1AL_RedRiver'!V46+'5C1AM_Williams'!V46+'5C1AN_StLandry'!V46</f>
        <v>561753</v>
      </c>
      <c r="X46" s="241">
        <f>'5C1B_DArbonne'!W46+'5C1A_Madison'!W46+'5C1C_IntlHigh'!W46+'5C3_UnvView'!X46+'5C1F_LCCharter'!W46+'5C1E_LFNO'!W46+'5C1D_NOMMA'!W46+'5C1AE_NobleMinds'!W46+'5C1J_JCFAEast'!W46+'5C1Q_Advantage'!W46+'5C1AF_JCFA-Laf'!W46+'5C1W_Willow'!W46+'5C1Z_LincolnPrep'!W46+'5C1R_Iberville'!W46+'5C1N_Delta'!W46+'5C1S_LCColPrep'!W46+'5C1T_Northeast'!W46+'5C1U_AcadianaRen'!W46+'5C1I_LAKey'!W46+'5C1V_LafRen'!W46+'5C1O_Impact'!W46+'5C2_LAVCA'!X46+'5C1H_Southwest'!W46+'5C1G_JSClark'!W46+'5C1Y_GEOPrep'!W46+'5C1AI_Harmony'!W46+'5C1AJ_Athlos'!W46+'5C1AG_Collegiate'!W46+'5C1M_GEOMidCity'!W46+'5C1AK_NxtGen'!W46+'5C1AL_RedRiver'!W46+'5C1AM_Williams'!W46+'5C1AN_StLandry'!W46</f>
        <v>-1404</v>
      </c>
      <c r="Y46" s="243">
        <f>'5C1B_DArbonne'!X46+'5C1A_Madison'!X46+'5C1C_IntlHigh'!X46+'5C3_UnvView'!Y46+'5C1F_LCCharter'!X46+'5C1E_LFNO'!X46+'5C1D_NOMMA'!X46+'5C1AE_NobleMinds'!X46+'5C1J_JCFAEast'!X46+'5C1Q_Advantage'!X46+'5C1AF_JCFA-Laf'!X46+'5C1W_Willow'!X46+'5C1Z_LincolnPrep'!X46+'5C1R_Iberville'!X46+'5C1N_Delta'!X46+'5C1S_LCColPrep'!X46+'5C1T_Northeast'!X46+'5C1U_AcadianaRen'!X46+'5C1I_LAKey'!X46+'5C1V_LafRen'!X46+'5C1O_Impact'!X46+'5C2_LAVCA'!Y46+'5C1H_Southwest'!X46+'5C1G_JSClark'!X46+'5C1Y_GEOPrep'!X46+'5C1AI_Harmony'!X46+'5C1AJ_Athlos'!X46+'5C1AG_Collegiate'!X46+'5C1M_GEOMidCity'!X46+'5C1AK_NxtGen'!X46+'5C1AL_RedRiver'!X46+'5C1AM_Williams'!X46+'5C1AN_StLandry'!X46</f>
        <v>560349</v>
      </c>
      <c r="Z46" s="240">
        <f>'5C1B_DArbonne'!Y46+'5C1A_Madison'!Y46+'5C1C_IntlHigh'!Y46+'5C3_UnvView'!Z46+'5C1F_LCCharter'!Y46+'5C1E_LFNO'!Y46+'5C1D_NOMMA'!Y46+'5C1AE_NobleMinds'!Y46+'5C1J_JCFAEast'!Y46+'5C1Q_Advantage'!Y46+'5C1AF_JCFA-Laf'!Y46+'5C1W_Willow'!Y46+'5C1Z_LincolnPrep'!Y46+'5C1R_Iberville'!Y46+'5C1N_Delta'!Y46+'5C1S_LCColPrep'!Y46+'5C1T_Northeast'!Y46+'5C1U_AcadianaRen'!Y46+'5C1I_LAKey'!Y46+'5C1V_LafRen'!Y46+'5C1O_Impact'!Y46+'5C2_LAVCA'!Z46+'5C1H_Southwest'!Y46+'5C1G_JSClark'!Y46+'5C1Y_GEOPrep'!Y46+'5C1AI_Harmony'!Y46+'5C1AJ_Athlos'!Y46+'5C1AG_Collegiate'!Y46+'5C1M_GEOMidCity'!Y46+'5C1AK_NxtGen'!Y46+'5C1AL_RedRiver'!Y46+'5C1AM_Williams'!Y46+'5C1AN_StLandry'!Y46</f>
        <v>0</v>
      </c>
      <c r="AA46" s="243">
        <f>'5C1B_DArbonne'!Z46+'5C1A_Madison'!Z46+'5C1C_IntlHigh'!Z46+'5C3_UnvView'!AA46+'5C1F_LCCharter'!Z46+'5C1E_LFNO'!Z46+'5C1D_NOMMA'!Z46+'5C1AE_NobleMinds'!Z46+'5C1J_JCFAEast'!Z46+'5C1Q_Advantage'!Z46+'5C1AF_JCFA-Laf'!Z46+'5C1W_Willow'!Z46+'5C1Z_LincolnPrep'!Z46+'5C1R_Iberville'!Z46+'5C1N_Delta'!Z46+'5C1S_LCColPrep'!Z46+'5C1T_Northeast'!Z46+'5C1U_AcadianaRen'!Z46+'5C1I_LAKey'!Z46+'5C1V_LafRen'!Z46+'5C1O_Impact'!Z46+'5C2_LAVCA'!AA46+'5C1H_Southwest'!Z46+'5C1G_JSClark'!Z46+'5C1Y_GEOPrep'!Z46+'5C1AI_Harmony'!Z46+'5C1AJ_Athlos'!Z46+'5C1AG_Collegiate'!Z46+'5C1M_GEOMidCity'!Z46+'5C1AK_NxtGen'!Z46+'5C1AL_RedRiver'!Z46+'5C1AM_Williams'!Z46+'5C1AN_StLandry'!Z46</f>
        <v>560349</v>
      </c>
      <c r="AB46" s="246">
        <f>'5C1B_DArbonne'!AA46+'5C1A_Madison'!AA46+'5C1C_IntlHigh'!AA46+'5C3_UnvView'!AB46+'5C1F_LCCharter'!AA46+'5C1E_LFNO'!AA46+'5C1D_NOMMA'!AA46+'5C1AE_NobleMinds'!AA46+'5C1J_JCFAEast'!AA46+'5C1Q_Advantage'!AA46+'5C1AF_JCFA-Laf'!AA46+'5C1W_Willow'!AA46+'5C1Z_LincolnPrep'!AA46+'5C1R_Iberville'!AA46+'5C1N_Delta'!AA46+'5C1S_LCColPrep'!AA46+'5C1T_Northeast'!AA46+'5C1U_AcadianaRen'!AA46+'5C1I_LAKey'!AA46+'5C1V_LafRen'!AA46+'5C1O_Impact'!AA46+'5C2_LAVCA'!AB46+'5C1H_Southwest'!AA46+'5C1G_JSClark'!AA46+'5C1Y_GEOPrep'!AA46+'5C1AI_Harmony'!AA46+'5C1AJ_Athlos'!AA46+'5C1AG_Collegiate'!AA46+'5C1M_GEOMidCity'!AA46+'5C1AK_NxtGen'!AA46+'5C1AL_RedRiver'!AA46+'5C1AM_Williams'!AA46+'5C1AN_StLandry'!AA46</f>
        <v>0</v>
      </c>
      <c r="AC46" s="240">
        <f>'5C1B_DArbonne'!AB46+'5C1A_Madison'!AB46+'5C1C_IntlHigh'!AB46+'5C3_UnvView'!AC46+'5C1F_LCCharter'!AB46+'5C1E_LFNO'!AB46+'5C1D_NOMMA'!AB46+'5C1AE_NobleMinds'!AB46+'5C1J_JCFAEast'!AB46+'5C1Q_Advantage'!AB46+'5C1AF_JCFA-Laf'!AB46+'5C1W_Willow'!AB46+'5C1Z_LincolnPrep'!AB46+'5C1R_Iberville'!AB46+'5C1N_Delta'!AB46+'5C1S_LCColPrep'!AB46+'5C1T_Northeast'!AB46+'5C1U_AcadianaRen'!AB46+'5C1I_LAKey'!AB46+'5C1V_LafRen'!AB46+'5C1O_Impact'!AB46+'5C2_LAVCA'!AC46+'5C1H_Southwest'!AB46+'5C1G_JSClark'!AB46+'5C1Y_GEOPrep'!AB46+'5C1AI_Harmony'!AB46+'5C1AJ_Athlos'!AB46+'5C1AG_Collegiate'!AB46+'5C1M_GEOMidCity'!AB46+'5C1AK_NxtGen'!AB46+'5C1AL_RedRiver'!AB46+'5C1AM_Williams'!AB46+'5C1AN_StLandry'!AB46</f>
        <v>560349</v>
      </c>
      <c r="AD46" s="247">
        <f>'5C1B_DArbonne'!AC46+'5C1A_Madison'!AC46+'5C1C_IntlHigh'!AC46+'5C3_UnvView'!AD46+'5C1F_LCCharter'!AC46+'5C1E_LFNO'!AC46+'5C1D_NOMMA'!AC46+'5C1AE_NobleMinds'!AC46+'5C1J_JCFAEast'!AC46+'5C1Q_Advantage'!AC46+'5C1AF_JCFA-Laf'!AC46+'5C1W_Willow'!AC46+'5C1Z_LincolnPrep'!AC46+'5C1R_Iberville'!AC46+'5C1N_Delta'!AC46+'5C1S_LCColPrep'!AC46+'5C1T_Northeast'!AC46+'5C1U_AcadianaRen'!AC46+'5C1I_LAKey'!AC46+'5C1V_LafRen'!AC46+'5C1O_Impact'!AC46+'5C2_LAVCA'!AD46+'5C1H_Southwest'!AC46+'5C1G_JSClark'!AC46+'5C1Y_GEOPrep'!AC46+'5C1AI_Harmony'!AC46+'5C1AJ_Athlos'!AC46+'5C1AG_Collegiate'!AC46+'5C1M_GEOMidCity'!AC46+'5C1AK_NxtGen'!AC46+'5C1AL_RedRiver'!AC46+'5C1AM_Williams'!AC46+'5C1AN_StLandry'!AC46</f>
        <v>46696</v>
      </c>
      <c r="AE46" s="247">
        <f>'5C1B_DArbonne'!AD46+'5C1A_Madison'!AD46+'5C1C_IntlHigh'!AD46+'5C3_UnvView'!AE46+'5C1F_LCCharter'!AD46+'5C1E_LFNO'!AD46+'5C1D_NOMMA'!AD46+'5C1AE_NobleMinds'!AD46+'5C1J_JCFAEast'!AD46+'5C1Q_Advantage'!AD46+'5C1AF_JCFA-Laf'!AD46+'5C1W_Willow'!AD46+'5C1Z_LincolnPrep'!AD46+'5C1R_Iberville'!AD46+'5C1N_Delta'!AD46+'5C1S_LCColPrep'!AD46+'5C1T_Northeast'!AD46+'5C1U_AcadianaRen'!AD46+'5C1I_LAKey'!AD46+'5C1V_LafRen'!AD46+'5C1O_Impact'!AD46+'5C2_LAVCA'!AE46+'5C1H_Southwest'!AD46+'5C1G_JSClark'!AD46+'5C1Y_GEOPrep'!AD46+'5C1AI_Harmony'!AD46+'5C1AJ_Athlos'!AD46+'5C1AG_Collegiate'!AD46+'5C1M_GEOMidCity'!AD46+'5C1AK_NxtGen'!AD46+'5C1AL_RedRiver'!AD46+'5C1AM_Williams'!AD46+'5C1AN_StLandry'!AD46</f>
        <v>560349</v>
      </c>
      <c r="AF46" s="248">
        <f>'9_Per Pupil Summary'!N45</f>
        <v>5241</v>
      </c>
      <c r="AG46" s="249">
        <f>'5C1B_DArbonne'!AF46+'5C1A_Madison'!AF46+'5C1C_IntlHigh'!AF46+'5C3_UnvView'!AG46+'5C1F_LCCharter'!AF46+'5C1E_LFNO'!AF46+'5C1D_NOMMA'!AF46+'5C1AE_NobleMinds'!AF46+'5C1J_JCFAEast'!AF46+'5C1Q_Advantage'!AF46+'5C1AF_JCFA-Laf'!AF46+'5C1W_Willow'!AF46+'5C1Z_LincolnPrep'!AF46+'5C1R_Iberville'!AF46+'5C1N_Delta'!AF46+'5C1S_LCColPrep'!AF46+'5C1T_Northeast'!AF46+'5C1U_AcadianaRen'!AF46+'5C1I_LAKey'!AF46+'5C1V_LafRen'!AF46+'5C1O_Impact'!AF46+'5C2_LAVCA'!AG46+'5C1H_Southwest'!AF46+'5C1G_JSClark'!AF46+'5C1Y_GEOPrep'!AF46+'5C1AI_Harmony'!AF46+'5C1AJ_Athlos'!AF46+'5C1AG_Collegiate'!AF46+'5C1M_GEOMidCity'!AF46+'5C1AK_NxtGen'!AF46+'5C1AL_RedRiver'!AF46+'5C1AM_Williams'!AF46+'5C1AN_StLandry'!AF46</f>
        <v>433955</v>
      </c>
      <c r="AH46" s="239">
        <f>'5C1B_DArbonne'!AG46+'5C1A_Madison'!AG46+'5C1C_IntlHigh'!AG46+'5C3_UnvView'!AH46+'5C1F_LCCharter'!AG46+'5C1E_LFNO'!AG46+'5C1D_NOMMA'!AG46+'5C1AE_NobleMinds'!AG46+'5C1J_JCFAEast'!AG46+'5C1Q_Advantage'!AG46+'5C1AF_JCFA-Laf'!AG46+'5C1W_Willow'!AG46+'5C1Z_LincolnPrep'!AG46+'5C1R_Iberville'!AG46+'5C1N_Delta'!AG46+'5C1S_LCColPrep'!AG46+'5C1T_Northeast'!AG46+'5C1U_AcadianaRen'!AG46+'5C1I_LAKey'!AG46+'5C1V_LafRen'!AG46+'5C1O_Impact'!AG46+'5C2_LAVCA'!AH46+'5C1H_Southwest'!AG46+'5C1G_JSClark'!AG46+'5C1Y_GEOPrep'!AG46+'5C1AI_Harmony'!AG46+'5C1AJ_Athlos'!AG46+'5C1AG_Collegiate'!AG46+'5C1M_GEOMidCity'!AG46+'5C1AK_NxtGen'!AG46+'5C1AL_RedRiver'!AG46+'5C1AM_Williams'!AG46+'5C1AN_StLandry'!AG46</f>
        <v>0</v>
      </c>
      <c r="AI46" s="248">
        <f>'5C1B_DArbonne'!AH46+'5C1A_Madison'!AH46+'5C1C_IntlHigh'!AH46+'5C3_UnvView'!AI46+'5C1F_LCCharter'!AH46+'5C1E_LFNO'!AH46+'5C1D_NOMMA'!AH46+'5C1AE_NobleMinds'!AH46+'5C1J_JCFAEast'!AH46+'5C1Q_Advantage'!AH46+'5C1AF_JCFA-Laf'!AH46+'5C1W_Willow'!AH46+'5C1Z_LincolnPrep'!AH46+'5C1R_Iberville'!AH46+'5C1N_Delta'!AH46+'5C1S_LCColPrep'!AH46+'5C1T_Northeast'!AH46+'5C1U_AcadianaRen'!AH46+'5C1I_LAKey'!AH46+'5C1V_LafRen'!AH46+'5C1O_Impact'!AH46+'5C2_LAVCA'!AI46+'5C1H_Southwest'!AH46+'5C1G_JSClark'!AH46+'5C1Y_GEOPrep'!AH46+'5C1AI_Harmony'!AH46+'5C1AJ_Athlos'!AH46+'5C1AG_Collegiate'!AH46+'5C1M_GEOMidCity'!AH46+'5C1AK_NxtGen'!AH46+'5C1AL_RedRiver'!AH46+'5C1AM_Williams'!AH46+'5C1AN_StLandry'!AH46</f>
        <v>0</v>
      </c>
      <c r="AJ46" s="239">
        <f>'5C1B_DArbonne'!AI46+'5C1A_Madison'!AI46+'5C1C_IntlHigh'!AI46+'5C3_UnvView'!AJ46+'5C1F_LCCharter'!AI46+'5C1E_LFNO'!AI46+'5C1D_NOMMA'!AI46+'5C1AE_NobleMinds'!AI46+'5C1J_JCFAEast'!AI46+'5C1Q_Advantage'!AI46+'5C1AF_JCFA-Laf'!AI46+'5C1W_Willow'!AI46+'5C1Z_LincolnPrep'!AI46+'5C1R_Iberville'!AI46+'5C1N_Delta'!AI46+'5C1S_LCColPrep'!AI46+'5C1T_Northeast'!AI46+'5C1U_AcadianaRen'!AI46+'5C1I_LAKey'!AI46+'5C1V_LafRen'!AI46+'5C1O_Impact'!AI46+'5C2_LAVCA'!AJ46+'5C1H_Southwest'!AI46+'5C1G_JSClark'!AI46+'5C1Y_GEOPrep'!AI46+'5C1AI_Harmony'!AI46+'5C1AJ_Athlos'!AI46+'5C1AG_Collegiate'!AI46+'5C1M_GEOMidCity'!AI46+'5C1AK_NxtGen'!AI46+'5C1AL_RedRiver'!AI46+'5C1AM_Williams'!AI46+'5C1AN_StLandry'!AI46</f>
        <v>0</v>
      </c>
      <c r="AK46" s="250">
        <f>'5C1B_DArbonne'!AJ46+'5C1A_Madison'!AJ46+'5C1C_IntlHigh'!AJ46+'5C3_UnvView'!AK46+'5C1F_LCCharter'!AJ46+'5C1E_LFNO'!AJ46+'5C1D_NOMMA'!AJ46+'5C1AE_NobleMinds'!AJ46+'5C1J_JCFAEast'!AJ46+'5C1Q_Advantage'!AJ46+'5C1AF_JCFA-Laf'!AJ46+'5C1W_Willow'!AJ46+'5C1Z_LincolnPrep'!AJ46+'5C1R_Iberville'!AJ46+'5C1N_Delta'!AJ46+'5C1S_LCColPrep'!AJ46+'5C1T_Northeast'!AJ46+'5C1U_AcadianaRen'!AJ46+'5C1I_LAKey'!AJ46+'5C1V_LafRen'!AJ46+'5C1O_Impact'!AJ46+'5C2_LAVCA'!AK46+'5C1H_Southwest'!AJ46+'5C1G_JSClark'!AJ46+'5C1Y_GEOPrep'!AJ46+'5C1AI_Harmony'!AJ46+'5C1AJ_Athlos'!AJ46+'5C1AG_Collegiate'!AJ46+'5C1M_GEOMidCity'!AJ46+'5C1AK_NxtGen'!AJ46+'5C1AL_RedRiver'!AJ46+'5C1AM_Williams'!AJ46+'5C1AN_StLandry'!AJ46</f>
        <v>0</v>
      </c>
      <c r="AL46" s="251">
        <f>'5C1B_DArbonne'!AK46+'5C1A_Madison'!AK46+'5C1C_IntlHigh'!AK46+'5C3_UnvView'!AL46+'5C1F_LCCharter'!AK46+'5C1E_LFNO'!AK46+'5C1D_NOMMA'!AK46+'5C1AE_NobleMinds'!AK46+'5C1J_JCFAEast'!AK46+'5C1Q_Advantage'!AK46+'5C1AF_JCFA-Laf'!AK46+'5C1W_Willow'!AK46+'5C1Z_LincolnPrep'!AK46+'5C1R_Iberville'!AK46+'5C1N_Delta'!AK46+'5C1S_LCColPrep'!AK46+'5C1T_Northeast'!AK46+'5C1U_AcadianaRen'!AK46+'5C1I_LAKey'!AK46+'5C1V_LafRen'!AK46+'5C1O_Impact'!AK46+'5C2_LAVCA'!AL46+'5C1H_Southwest'!AK46+'5C1G_JSClark'!AK46+'5C1Y_GEOPrep'!AK46+'5C1AI_Harmony'!AK46+'5C1AJ_Athlos'!AK46+'5C1AG_Collegiate'!AK46+'5C1M_GEOMidCity'!AK46+'5C1AK_NxtGen'!AK46+'5C1AL_RedRiver'!AK46+'5C1AM_Williams'!AK46+'5C1AN_StLandry'!AK46</f>
        <v>0</v>
      </c>
      <c r="AM46" s="249">
        <f>'5C1B_DArbonne'!AL46+'5C1A_Madison'!AL46+'5C1C_IntlHigh'!AL46+'5C3_UnvView'!AM46+'5C1F_LCCharter'!AL46+'5C1E_LFNO'!AL46+'5C1D_NOMMA'!AL46+'5C1AE_NobleMinds'!AL46+'5C1J_JCFAEast'!AL46+'5C1Q_Advantage'!AL46+'5C1AF_JCFA-Laf'!AL46+'5C1W_Willow'!AL46+'5C1Z_LincolnPrep'!AL46+'5C1R_Iberville'!AL46+'5C1N_Delta'!AL46+'5C1S_LCColPrep'!AL46+'5C1T_Northeast'!AL46+'5C1U_AcadianaRen'!AL46+'5C1I_LAKey'!AL46+'5C1V_LafRen'!AL46+'5C1O_Impact'!AL46+'5C2_LAVCA'!AM46+'5C1H_Southwest'!AL46+'5C1G_JSClark'!AL46+'5C1Y_GEOPrep'!AL46+'5C1AI_Harmony'!AL46+'5C1AJ_Athlos'!AL46+'5C1AG_Collegiate'!AL46+'5C1M_GEOMidCity'!AL46+'5C1AK_NxtGen'!AL46+'5C1AL_RedRiver'!AL46+'5C1AM_Williams'!AL46+'5C1AN_StLandry'!AL46</f>
        <v>433955</v>
      </c>
      <c r="AN46" s="252">
        <f>'5C1B_DArbonne'!AM46+'5C1A_Madison'!AM46+'5C1C_IntlHigh'!AM46+'5C3_UnvView'!AN46+'5C1F_LCCharter'!AM46+'5C1E_LFNO'!AM46+'5C1D_NOMMA'!AM46+'5C1AE_NobleMinds'!AM46+'5C1J_JCFAEast'!AM46+'5C1Q_Advantage'!AM46+'5C1AF_JCFA-Laf'!AM46+'5C1W_Willow'!AM46+'5C1Z_LincolnPrep'!AM46+'5C1R_Iberville'!AM46+'5C1N_Delta'!AM46+'5C1S_LCColPrep'!AM46+'5C1T_Northeast'!AM46+'5C1U_AcadianaRen'!AM46+'5C1I_LAKey'!AM46+'5C1V_LafRen'!AM46+'5C1O_Impact'!AM46+'5C2_LAVCA'!AN46+'5C1H_Southwest'!AM46+'5C1G_JSClark'!AM46+'5C1Y_GEOPrep'!AM46+'5C1AI_Harmony'!AM46+'5C1AJ_Athlos'!AM46+'5C1AG_Collegiate'!AM46+'5C1M_GEOMidCity'!AM46+'5C1AK_NxtGen'!AM46+'5C1AL_RedRiver'!AM46+'5C1AM_Williams'!AM46+'5C1AN_StLandry'!AM46</f>
        <v>-1085</v>
      </c>
      <c r="AO46" s="249">
        <f>'5C1B_DArbonne'!AN46+'5C1A_Madison'!AN46+'5C1C_IntlHigh'!AN46+'5C3_UnvView'!AO46+'5C1F_LCCharter'!AN46+'5C1E_LFNO'!AN46+'5C1D_NOMMA'!AN46+'5C1AE_NobleMinds'!AN46+'5C1J_JCFAEast'!AN46+'5C1Q_Advantage'!AN46+'5C1AF_JCFA-Laf'!AN46+'5C1W_Willow'!AN46+'5C1Z_LincolnPrep'!AN46+'5C1R_Iberville'!AN46+'5C1N_Delta'!AN46+'5C1S_LCColPrep'!AN46+'5C1T_Northeast'!AN46+'5C1U_AcadianaRen'!AN46+'5C1I_LAKey'!AN46+'5C1V_LafRen'!AN46+'5C1O_Impact'!AN46+'5C2_LAVCA'!AO46+'5C1H_Southwest'!AN46+'5C1G_JSClark'!AN46+'5C1Y_GEOPrep'!AN46+'5C1AI_Harmony'!AN46+'5C1AJ_Athlos'!AN46+'5C1AG_Collegiate'!AN46+'5C1M_GEOMidCity'!AN46+'5C1AK_NxtGen'!AN46+'5C1AL_RedRiver'!AN46+'5C1AM_Williams'!AN46+'5C1AN_StLandry'!AN46</f>
        <v>432870</v>
      </c>
      <c r="AP46" s="250">
        <f>'5C1B_DArbonne'!AO46+'5C1A_Madison'!AO46+'5C1C_IntlHigh'!AO46+'5C3_UnvView'!AP46+'5C1F_LCCharter'!AO46+'5C1E_LFNO'!AO46+'5C1D_NOMMA'!AO46+'5C1AE_NobleMinds'!AO46+'5C1J_JCFAEast'!AO46+'5C1Q_Advantage'!AO46+'5C1AF_JCFA-Laf'!AO46+'5C1W_Willow'!AO46+'5C1Z_LincolnPrep'!AO46+'5C1R_Iberville'!AO46+'5C1N_Delta'!AO46+'5C1S_LCColPrep'!AO46+'5C1T_Northeast'!AO46+'5C1U_AcadianaRen'!AO46+'5C1I_LAKey'!AO46+'5C1V_LafRen'!AO46+'5C1O_Impact'!AO46+'5C2_LAVCA'!AP46+'5C1H_Southwest'!AO46+'5C1G_JSClark'!AO46+'5C1Y_GEOPrep'!AO46+'5C1AI_Harmony'!AO46+'5C1AJ_Athlos'!AO46+'5C1AG_Collegiate'!AO46+'5C1M_GEOMidCity'!AO46+'5C1AK_NxtGen'!AO46+'5C1AL_RedRiver'!AO46+'5C1AM_Williams'!AO46+'5C1AN_StLandry'!AO46</f>
        <v>0</v>
      </c>
      <c r="AQ46" s="249">
        <f>'5C1B_DArbonne'!AP46+'5C1A_Madison'!AP46+'5C1C_IntlHigh'!AP46+'5C3_UnvView'!AQ46+'5C1F_LCCharter'!AP46+'5C1E_LFNO'!AP46+'5C1D_NOMMA'!AP46+'5C1AE_NobleMinds'!AP46+'5C1J_JCFAEast'!AP46+'5C1Q_Advantage'!AP46+'5C1AF_JCFA-Laf'!AP46+'5C1W_Willow'!AP46+'5C1Z_LincolnPrep'!AP46+'5C1R_Iberville'!AP46+'5C1N_Delta'!AP46+'5C1S_LCColPrep'!AP46+'5C1T_Northeast'!AP46+'5C1U_AcadianaRen'!AP46+'5C1I_LAKey'!AP46+'5C1V_LafRen'!AP46+'5C1O_Impact'!AP46+'5C2_LAVCA'!AQ46+'5C1H_Southwest'!AP46+'5C1G_JSClark'!AP46+'5C1Y_GEOPrep'!AP46+'5C1AI_Harmony'!AP46+'5C1AJ_Athlos'!AP46+'5C1AG_Collegiate'!AP46+'5C1M_GEOMidCity'!AP46+'5C1AK_NxtGen'!AP46+'5C1AL_RedRiver'!AP46+'5C1AM_Williams'!AP46+'5C1AN_StLandry'!AP46</f>
        <v>432870</v>
      </c>
      <c r="AR46" s="250">
        <f>'5C1B_DArbonne'!AQ46+'5C1A_Madison'!AQ46+'5C1C_IntlHigh'!AQ46+'5C3_UnvView'!AR46+'5C1F_LCCharter'!AQ46+'5C1E_LFNO'!AQ46+'5C1D_NOMMA'!AQ46+'5C1AE_NobleMinds'!AQ46+'5C1J_JCFAEast'!AQ46+'5C1Q_Advantage'!AQ46+'5C1AF_JCFA-Laf'!AQ46+'5C1W_Willow'!AQ46+'5C1Z_LincolnPrep'!AQ46+'5C1R_Iberville'!AQ46+'5C1N_Delta'!AQ46+'5C1S_LCColPrep'!AQ46+'5C1T_Northeast'!AQ46+'5C1U_AcadianaRen'!AQ46+'5C1I_LAKey'!AQ46+'5C1V_LafRen'!AQ46+'5C1O_Impact'!AQ46+'5C2_LAVCA'!AR46+'5C1H_Southwest'!AQ46+'5C1G_JSClark'!AQ46+'5C1Y_GEOPrep'!AQ46+'5C1AI_Harmony'!AQ46+'5C1AJ_Athlos'!AQ46+'5C1AG_Collegiate'!AQ46+'5C1M_GEOMidCity'!AQ46+'5C1AK_NxtGen'!AQ46+'5C1AL_RedRiver'!AQ46+'5C1AM_Williams'!AQ46+'5C1AN_StLandry'!AQ46</f>
        <v>0</v>
      </c>
      <c r="AS46" s="250">
        <f>'5C1B_DArbonne'!AR46+'5C1A_Madison'!AR46+'5C1C_IntlHigh'!AR46+'5C3_UnvView'!AS46+'5C1F_LCCharter'!AR46+'5C1E_LFNO'!AR46+'5C1D_NOMMA'!AR46+'5C1AE_NobleMinds'!AR46+'5C1J_JCFAEast'!AR46+'5C1Q_Advantage'!AR46+'5C1AF_JCFA-Laf'!AR46+'5C1W_Willow'!AR46+'5C1Z_LincolnPrep'!AR46+'5C1R_Iberville'!AR46+'5C1N_Delta'!AR46+'5C1S_LCColPrep'!AR46+'5C1T_Northeast'!AR46+'5C1U_AcadianaRen'!AR46+'5C1I_LAKey'!AR46+'5C1V_LafRen'!AR46+'5C1O_Impact'!AR46+'5C2_LAVCA'!AS46+'5C1H_Southwest'!AR46+'5C1G_JSClark'!AR46+'5C1Y_GEOPrep'!AR46+'5C1AI_Harmony'!AR46+'5C1AJ_Athlos'!AR46+'5C1AG_Collegiate'!AR46+'5C1M_GEOMidCity'!AR46+'5C1AK_NxtGen'!AR46+'5C1AL_RedRiver'!AR46+'5C1AM_Williams'!AR46+'5C1AN_StLandry'!AR46</f>
        <v>432870</v>
      </c>
      <c r="AT46" s="249">
        <f>'5C1B_DArbonne'!AS46+'5C1A_Madison'!AS46+'5C1C_IntlHigh'!AS46+'5C3_UnvView'!AT46+'5C1F_LCCharter'!AS46+'5C1E_LFNO'!AS46+'5C1D_NOMMA'!AS46+'5C1AE_NobleMinds'!AS46+'5C1J_JCFAEast'!AS46+'5C1Q_Advantage'!AS46+'5C1AF_JCFA-Laf'!AS46+'5C1W_Willow'!AS46+'5C1Z_LincolnPrep'!AS46+'5C1R_Iberville'!AS46+'5C1N_Delta'!AS46+'5C1S_LCColPrep'!AS46+'5C1T_Northeast'!AS46+'5C1U_AcadianaRen'!AS46+'5C1I_LAKey'!AS46+'5C1V_LafRen'!AS46+'5C1O_Impact'!AS46+'5C2_LAVCA'!AT46+'5C1H_Southwest'!AS46+'5C1G_JSClark'!AS46+'5C1Y_GEOPrep'!AS46+'5C1AI_Harmony'!AS46+'5C1AJ_Athlos'!AS46+'5C1AG_Collegiate'!AS46+'5C1M_GEOMidCity'!AS46+'5C1AK_NxtGen'!AS46+'5C1AL_RedRiver'!AS46+'5C1AM_Williams'!AS46+'5C1AN_StLandry'!AS46</f>
        <v>36073</v>
      </c>
      <c r="AU46" s="808">
        <f t="shared" si="2"/>
        <v>993219</v>
      </c>
      <c r="AV46" s="809">
        <f t="shared" si="3"/>
        <v>82769</v>
      </c>
      <c r="AW46" s="241">
        <f>'5C1B_DArbonne'!AV46+'5C1A_Madison'!AV46+'5C1C_IntlHigh'!AV46+'5C3_UnvView'!AW46+'5C1F_LCCharter'!AV46+'5C1E_LFNO'!AV46+'5C1D_NOMMA'!AV46+'5C1AE_NobleMinds'!AV46+'5C1J_JCFAEast'!AV46+'5C1Q_Advantage'!AV46+'5C1AF_JCFA-Laf'!AV46+'5C1W_Willow'!AV46+'5C1Z_LincolnPrep'!AV46+'5C1R_Iberville'!AV46+'5C1N_Delta'!AV46+'5C1S_LCColPrep'!AV46+'5C1T_Northeast'!AV46+'5C1U_AcadianaRen'!AV46+'5C1I_LAKey'!AV46+'5C1V_LafRen'!AV46+'5C1O_Impact'!AV46+'5C2_LAVCA'!AW46+'5C1H_Southwest'!AV46+'5C1G_JSClark'!AV46+'5C1Y_GEOPrep'!AV46+'5C1AI_Harmony'!AV46+'5C1AJ_Athlos'!AV46+'5C1AG_Collegiate'!AV46+'5C1M_GEOMidCity'!AV46+'5C1AK_NxtGen'!AV46+'5C1AL_RedRiver'!AV46+'5C1AM_Williams'!AV46+'5C1AN_StLandry'!AV46</f>
        <v>1085</v>
      </c>
      <c r="AX46" s="241"/>
      <c r="AY46" s="241">
        <f t="shared" si="4"/>
        <v>1085</v>
      </c>
    </row>
    <row r="47" spans="1:51" ht="16.149999999999999" customHeight="1" x14ac:dyDescent="0.2">
      <c r="A47" s="423">
        <v>41</v>
      </c>
      <c r="B47" s="207" t="s">
        <v>45</v>
      </c>
      <c r="C47" s="208">
        <f>'5C1B_DArbonne'!C47+'5C1A_Madison'!C47+'5C1C_IntlHigh'!C47+'5C3_UnvView'!C47+'5C1F_LCCharter'!C47+'5C1E_LFNO'!C47+'5C1D_NOMMA'!C47+'5C1AE_NobleMinds'!C47+'5C1J_JCFAEast'!C47+'5C1Q_Advantage'!C47+'5C1AF_JCFA-Laf'!C47+'5C1W_Willow'!C47+'5C1Z_LincolnPrep'!C47+'5C1R_Iberville'!C47+'5C1N_Delta'!C47+'5C1S_LCColPrep'!C47+'5C1T_Northeast'!C47+'5C1U_AcadianaRen'!C47+'5C1I_LAKey'!C47+'5C1V_LafRen'!C47+'5C1O_Impact'!C47+'5C2_LAVCA'!C47+'5C1H_Southwest'!C47+'5C1G_JSClark'!C47+'5C1Y_GEOPrep'!C47+'5C1AI_Harmony'!C47+'5C1AJ_Athlos'!C47+'5C1AG_Collegiate'!C47+'5C1M_GEOMidCity'!C47+'5C1AK_NxtGen'!C47+'5C1AL_RedRiver'!C47+'5C1AM_Williams'!C47+'5C1AN_StLandry'!C47</f>
        <v>9</v>
      </c>
      <c r="D47" s="209">
        <f>'9_Per Pupil Summary'!H46</f>
        <v>2582.0926050266253</v>
      </c>
      <c r="E47" s="210">
        <f>'5C1B_DArbonne'!E47+'5C1A_Madison'!E47+'5C1C_IntlHigh'!E47+'5C3_UnvView'!E47+'5C1F_LCCharter'!E47+'5C1E_LFNO'!E47+'5C1D_NOMMA'!E47+'5C1AE_NobleMinds'!E47+'5C1J_JCFAEast'!E47+'5C1Q_Advantage'!E47+'5C1AF_JCFA-Laf'!E47+'5C1W_Willow'!E47+'5C1Z_LincolnPrep'!E47+'5C1R_Iberville'!E47+'5C1N_Delta'!E47+'5C1S_LCColPrep'!E47+'5C1T_Northeast'!E47+'5C1U_AcadianaRen'!E47+'5C1I_LAKey'!E47+'5C1V_LafRen'!E47+'5C1O_Impact'!E47+'5C2_LAVCA'!E47+'5C1H_Southwest'!E47+'5C1G_JSClark'!E47+'5C1Y_GEOPrep'!E47+'5C1AI_Harmony'!E47+'5C1AJ_Athlos'!E47+'5C1AG_Collegiate'!E47+'5C1M_GEOMidCity'!E47+'5C1AK_NxtGen'!E47+'5C1AL_RedRiver'!E47+'5C1AM_Williams'!E47+'5C1AN_StLandry'!E47</f>
        <v>20914.950100715665</v>
      </c>
      <c r="F47" s="211">
        <f>'5C1B_DArbonne'!F47+'5C1A_Madison'!F47+'5C1C_IntlHigh'!F47+'5C3_UnvView'!F47+'5C1F_LCCharter'!F47+'5C1E_LFNO'!F47+'5C1D_NOMMA'!F47+'5C1AE_NobleMinds'!F47+'5C1J_JCFAEast'!F47+'5C1Q_Advantage'!F47+'5C1AF_JCFA-Laf'!F47+'5C1W_Willow'!F47+'5C1Z_LincolnPrep'!F47+'5C1R_Iberville'!F47+'5C1N_Delta'!F47+'5C1S_LCColPrep'!F47+'5C1T_Northeast'!F47+'5C1U_AcadianaRen'!F47+'5C1I_LAKey'!F47+'5C1V_LafRen'!F47+'5C1O_Impact'!F47+'5C2_LAVCA'!F47+'5C1H_Southwest'!F47+'5C1G_JSClark'!F47+'5C1Y_GEOPrep'!F47+'5C1AI_Harmony'!F47+'5C1AJ_Athlos'!F47+'5C1AG_Collegiate'!F47+'5C1M_GEOMidCity'!F47+'5C1AK_NxtGen'!F47+'5C1AL_RedRiver'!F47+'5C1AM_Williams'!F47+'5C1AN_StLandry'!F47</f>
        <v>8</v>
      </c>
      <c r="G47" s="209">
        <f>'9_Per Pupil Summary'!I46</f>
        <v>335.10311083040841</v>
      </c>
      <c r="H47" s="210">
        <f>'5C1B_DArbonne'!H47+'5C1A_Madison'!H47+'5C1C_IntlHigh'!H47+'5C3_UnvView'!H47+'5C1F_LCCharter'!H47+'5C1E_LFNO'!H47+'5C1D_NOMMA'!H47+'5C1AE_NobleMinds'!H47+'5C1J_JCFAEast'!H47+'5C1Q_Advantage'!H47+'5C1AF_JCFA-Laf'!H47+'5C1W_Willow'!H47+'5C1Z_LincolnPrep'!H47+'5C1R_Iberville'!H47+'5C1N_Delta'!H47+'5C1S_LCColPrep'!H47+'5C1T_Northeast'!H47+'5C1U_AcadianaRen'!H47+'5C1I_LAKey'!H47+'5C1V_LafRen'!H47+'5C1O_Impact'!H47+'5C2_LAVCA'!H47+'5C1H_Southwest'!H47+'5C1G_JSClark'!H47+'5C1Y_GEOPrep'!H47+'5C1AI_Harmony'!H47+'5C1AJ_Athlos'!H47+'5C1AG_Collegiate'!H47+'5C1M_GEOMidCity'!H47+'5C1AK_NxtGen'!H47+'5C1AL_RedRiver'!H47+'5C1AM_Williams'!H47+'5C1AN_StLandry'!H47</f>
        <v>2412.7423979789405</v>
      </c>
      <c r="I47" s="211">
        <f>'5C1B_DArbonne'!I47+'5C1A_Madison'!I47+'5C1C_IntlHigh'!I47+'5C3_UnvView'!I47+'5C1F_LCCharter'!I47+'5C1E_LFNO'!I47+'5C1D_NOMMA'!I47+'5C1AE_NobleMinds'!I47+'5C1J_JCFAEast'!I47+'5C1Q_Advantage'!I47+'5C1AF_JCFA-Laf'!I47+'5C1W_Willow'!I47+'5C1Z_LincolnPrep'!I47+'5C1R_Iberville'!I47+'5C1N_Delta'!I47+'5C1S_LCColPrep'!I47+'5C1T_Northeast'!I47+'5C1U_AcadianaRen'!I47+'5C1I_LAKey'!I47+'5C1V_LafRen'!I47+'5C1O_Impact'!I47+'5C2_LAVCA'!I47+'5C1H_Southwest'!I47+'5C1G_JSClark'!I47+'5C1Y_GEOPrep'!I47+'5C1AI_Harmony'!I47+'5C1AJ_Athlos'!I47+'5C1AG_Collegiate'!I47+'5C1M_GEOMidCity'!I47+'5C1AK_NxtGen'!I47+'5C1AL_RedRiver'!I47+'5C1AM_Williams'!I47+'5C1AN_StLandry'!I47</f>
        <v>5</v>
      </c>
      <c r="J47" s="209">
        <f>'9_Per Pupil Summary'!J46</f>
        <v>91.391757499202299</v>
      </c>
      <c r="K47" s="210">
        <f>'5C1B_DArbonne'!K47+'5C1A_Madison'!K47+'5C1C_IntlHigh'!K47+'5C3_UnvView'!K47+'5C1F_LCCharter'!K47+'5C1E_LFNO'!K47+'5C1D_NOMMA'!K47+'5C1AE_NobleMinds'!K47+'5C1J_JCFAEast'!K47+'5C1Q_Advantage'!K47+'5C1AF_JCFA-Laf'!K47+'5C1W_Willow'!K47+'5C1Z_LincolnPrep'!K47+'5C1R_Iberville'!K47+'5C1N_Delta'!K47+'5C1S_LCColPrep'!K47+'5C1T_Northeast'!K47+'5C1U_AcadianaRen'!K47+'5C1I_LAKey'!K47+'5C1V_LafRen'!K47+'5C1O_Impact'!K47+'5C2_LAVCA'!K47+'5C1H_Southwest'!K47+'5C1G_JSClark'!K47+'5C1Y_GEOPrep'!K47+'5C1AI_Harmony'!K47+'5C1AJ_Athlos'!K47+'5C1AG_Collegiate'!K47+'5C1M_GEOMidCity'!K47+'5C1AK_NxtGen'!K47+'5C1AL_RedRiver'!K47+'5C1AM_Williams'!K47+'5C1AN_StLandry'!K47</f>
        <v>411.26290874641035</v>
      </c>
      <c r="L47" s="211">
        <f>'5C1B_DArbonne'!L47+'5C1A_Madison'!L47+'5C1C_IntlHigh'!L47+'5C3_UnvView'!L47+'5C1F_LCCharter'!L47+'5C1E_LFNO'!L47+'5C1D_NOMMA'!L47+'5C1AE_NobleMinds'!L47+'5C1J_JCFAEast'!L47+'5C1Q_Advantage'!L47+'5C1AF_JCFA-Laf'!L47+'5C1W_Willow'!L47+'5C1Z_LincolnPrep'!L47+'5C1R_Iberville'!L47+'5C1N_Delta'!L47+'5C1S_LCColPrep'!L47+'5C1T_Northeast'!L47+'5C1U_AcadianaRen'!L47+'5C1I_LAKey'!L47+'5C1V_LafRen'!L47+'5C1O_Impact'!L47+'5C2_LAVCA'!L47+'5C1H_Southwest'!L47+'5C1G_JSClark'!L47+'5C1Y_GEOPrep'!L47+'5C1AI_Harmony'!L47+'5C1AJ_Athlos'!L47+'5C1AG_Collegiate'!L47+'5C1M_GEOMidCity'!L47+'5C1AK_NxtGen'!L47+'5C1AL_RedRiver'!L47+'5C1AM_Williams'!L47+'5C1AN_StLandry'!L47</f>
        <v>1</v>
      </c>
      <c r="M47" s="209">
        <f>'9_Per Pupil Summary'!K46</f>
        <v>2284.793937480058</v>
      </c>
      <c r="N47" s="210">
        <f>'5C1B_DArbonne'!N47+'5C1A_Madison'!N47+'5C1C_IntlHigh'!N47+'5C3_UnvView'!N47+'5C1F_LCCharter'!N47+'5C1E_LFNO'!N47+'5C1D_NOMMA'!N47+'5C1AE_NobleMinds'!N47+'5C1J_JCFAEast'!N47+'5C1Q_Advantage'!N47+'5C1AF_JCFA-Laf'!N47+'5C1W_Willow'!N47+'5C1Z_LincolnPrep'!N47+'5C1R_Iberville'!N47+'5C1N_Delta'!N47+'5C1S_LCColPrep'!N47+'5C1T_Northeast'!N47+'5C1U_AcadianaRen'!N47+'5C1I_LAKey'!N47+'5C1V_LafRen'!N47+'5C1O_Impact'!N47+'5C2_LAVCA'!N47+'5C1H_Southwest'!N47+'5C1G_JSClark'!N47+'5C1Y_GEOPrep'!N47+'5C1AI_Harmony'!N47+'5C1AJ_Athlos'!N47+'5C1AG_Collegiate'!N47+'5C1M_GEOMidCity'!N47+'5C1AK_NxtGen'!N47+'5C1AL_RedRiver'!N47+'5C1AM_Williams'!N47+'5C1AN_StLandry'!N47</f>
        <v>2056.3145437320522</v>
      </c>
      <c r="O47" s="211">
        <f>'5C1B_DArbonne'!O47+'5C1A_Madison'!O47+'5C1C_IntlHigh'!O47+'5C3_UnvView'!O47+'5C1F_LCCharter'!O47+'5C1E_LFNO'!O47+'5C1D_NOMMA'!O47+'5C1AE_NobleMinds'!O47+'5C1J_JCFAEast'!O47+'5C1Q_Advantage'!O47+'5C1AF_JCFA-Laf'!O47+'5C1W_Willow'!O47+'5C1Z_LincolnPrep'!O47+'5C1R_Iberville'!O47+'5C1N_Delta'!O47+'5C1S_LCColPrep'!O47+'5C1T_Northeast'!O47+'5C1U_AcadianaRen'!O47+'5C1I_LAKey'!O47+'5C1V_LafRen'!O47+'5C1O_Impact'!O47+'5C2_LAVCA'!O47+'5C1H_Southwest'!O47+'5C1G_JSClark'!O47+'5C1Y_GEOPrep'!O47+'5C1AI_Harmony'!O47+'5C1AJ_Athlos'!O47+'5C1AG_Collegiate'!O47+'5C1M_GEOMidCity'!O47+'5C1AK_NxtGen'!O47+'5C1AL_RedRiver'!O47+'5C1AM_Williams'!O47+'5C1AN_StLandry'!O47</f>
        <v>0</v>
      </c>
      <c r="P47" s="209">
        <f>'9_Per Pupil Summary'!L46</f>
        <v>913.91757499202299</v>
      </c>
      <c r="Q47" s="210">
        <f>'5C1B_DArbonne'!Q47+'5C1A_Madison'!Q47+'5C1C_IntlHigh'!Q47+'5C3_UnvView'!Q47+'5C1F_LCCharter'!Q47+'5C1E_LFNO'!Q47+'5C1D_NOMMA'!Q47+'5C1AE_NobleMinds'!Q47+'5C1J_JCFAEast'!Q47+'5C1Q_Advantage'!Q47+'5C1AF_JCFA-Laf'!Q47+'5C1W_Willow'!Q47+'5C1Z_LincolnPrep'!Q47+'5C1R_Iberville'!Q47+'5C1N_Delta'!Q47+'5C1S_LCColPrep'!Q47+'5C1T_Northeast'!Q47+'5C1U_AcadianaRen'!Q47+'5C1I_LAKey'!Q47+'5C1V_LafRen'!Q47+'5C1O_Impact'!Q47+'5C2_LAVCA'!Q47+'5C1H_Southwest'!Q47+'5C1G_JSClark'!Q47+'5C1Y_GEOPrep'!Q47+'5C1AI_Harmony'!Q47+'5C1AJ_Athlos'!Q47+'5C1AG_Collegiate'!Q47+'5C1M_GEOMidCity'!Q47+'5C1AK_NxtGen'!Q47+'5C1AL_RedRiver'!Q47+'5C1AM_Williams'!Q47+'5C1AN_StLandry'!Q47</f>
        <v>0</v>
      </c>
      <c r="R47" s="212">
        <f>'5C1B_DArbonne'!R47+'5C1A_Madison'!R47+'5C1C_IntlHigh'!R47+'5C3_UnvView'!R47+'5C1F_LCCharter'!R47+'5C1E_LFNO'!R47+'5C1D_NOMMA'!R47+'5C1AE_NobleMinds'!R47+'5C1J_JCFAEast'!R47+'5C1Q_Advantage'!R47+'5C1AF_JCFA-Laf'!R47+'5C1W_Willow'!R47+'5C1Z_LincolnPrep'!R47+'5C1R_Iberville'!R47+'5C1N_Delta'!R47+'5C1S_LCColPrep'!R47+'5C1T_Northeast'!R47+'5C1U_AcadianaRen'!R47+'5C1I_LAKey'!R47+'5C1V_LafRen'!R47+'5C1O_Impact'!R47+'5C2_LAVCA'!R47+'5C1H_Southwest'!R47+'5C1G_JSClark'!R47+'5C1Y_GEOPrep'!R47+'5C1AI_Harmony'!R47+'5C1AJ_Athlos'!R47+'5C1AG_Collegiate'!R47+'5C1M_GEOMidCity'!R47+'5C1AK_NxtGen'!R47+'5C1AL_RedRiver'!R47+'5C1AM_Williams'!R47+'5C1AN_StLandry'!R47</f>
        <v>25795</v>
      </c>
      <c r="S47" s="1110">
        <f>'5C3_UnvView'!S47+'5C2_LAVCA'!S47</f>
        <v>2866</v>
      </c>
      <c r="T47" s="209">
        <f>'5C1B_DArbonne'!S47+'5C1A_Madison'!S47+'5C1C_IntlHigh'!S47+'5C3_UnvView'!T47+'5C1F_LCCharter'!S47+'5C1E_LFNO'!S47+'5C1D_NOMMA'!S47+'5C1AE_NobleMinds'!S47+'5C1J_JCFAEast'!S47+'5C1Q_Advantage'!S47+'5C1AF_JCFA-Laf'!S47+'5C1W_Willow'!S47+'5C1Z_LincolnPrep'!S47+'5C1R_Iberville'!S47+'5C1N_Delta'!S47+'5C1S_LCColPrep'!S47+'5C1T_Northeast'!S47+'5C1U_AcadianaRen'!S47+'5C1I_LAKey'!S47+'5C1V_LafRen'!S47+'5C1O_Impact'!S47+'5C2_LAVCA'!T47+'5C1H_Southwest'!S47+'5C1G_JSClark'!S47+'5C1Y_GEOPrep'!S47+'5C1AI_Harmony'!S47+'5C1AJ_Athlos'!S47+'5C1AG_Collegiate'!S47+'5C1M_GEOMidCity'!S47+'5C1AK_NxtGen'!S47+'5C1AL_RedRiver'!S47+'5C1AM_Williams'!S47+'5C1AN_StLandry'!S47</f>
        <v>0</v>
      </c>
      <c r="U47" s="209">
        <f>'5C1B_DArbonne'!T47+'5C1A_Madison'!T47+'5C1C_IntlHigh'!T47+'5C3_UnvView'!U47+'5C1F_LCCharter'!T47+'5C1E_LFNO'!T47+'5C1D_NOMMA'!T47+'5C1AE_NobleMinds'!T47+'5C1J_JCFAEast'!T47+'5C1Q_Advantage'!T47+'5C1AF_JCFA-Laf'!T47+'5C1W_Willow'!T47+'5C1Z_LincolnPrep'!T47+'5C1R_Iberville'!T47+'5C1N_Delta'!T47+'5C1S_LCColPrep'!T47+'5C1T_Northeast'!T47+'5C1U_AcadianaRen'!T47+'5C1I_LAKey'!T47+'5C1V_LafRen'!T47+'5C1O_Impact'!T47+'5C2_LAVCA'!U47+'5C1H_Southwest'!T47+'5C1G_JSClark'!T47+'5C1Y_GEOPrep'!T47+'5C1AI_Harmony'!T47+'5C1AJ_Athlos'!T47+'5C1AG_Collegiate'!T47+'5C1M_GEOMidCity'!T47+'5C1AK_NxtGen'!T47+'5C1AL_RedRiver'!T47+'5C1AM_Williams'!T47+'5C1AN_StLandry'!T47</f>
        <v>0</v>
      </c>
      <c r="V47" s="213">
        <f>'5C1B_DArbonne'!U47+'5C1A_Madison'!U47+'5C1C_IntlHigh'!U47+'5C3_UnvView'!V47+'5C1F_LCCharter'!U47+'5C1E_LFNO'!U47+'5C1D_NOMMA'!U47+'5C1AE_NobleMinds'!U47+'5C1J_JCFAEast'!U47+'5C1Q_Advantage'!U47+'5C1AF_JCFA-Laf'!U47+'5C1W_Willow'!U47+'5C1Z_LincolnPrep'!U47+'5C1R_Iberville'!U47+'5C1N_Delta'!U47+'5C1S_LCColPrep'!U47+'5C1T_Northeast'!U47+'5C1U_AcadianaRen'!U47+'5C1I_LAKey'!U47+'5C1V_LafRen'!U47+'5C1O_Impact'!U47+'5C2_LAVCA'!V47+'5C1H_Southwest'!U47+'5C1G_JSClark'!U47+'5C1Y_GEOPrep'!U47+'5C1AI_Harmony'!U47+'5C1AJ_Athlos'!U47+'5C1AG_Collegiate'!U47+'5C1M_GEOMidCity'!U47+'5C1AK_NxtGen'!U47+'5C1AL_RedRiver'!U47+'5C1AM_Williams'!U47+'5C1AN_StLandry'!U47</f>
        <v>0</v>
      </c>
      <c r="W47" s="212">
        <f>'5C1B_DArbonne'!V47+'5C1A_Madison'!V47+'5C1C_IntlHigh'!V47+'5C3_UnvView'!W47+'5C1F_LCCharter'!V47+'5C1E_LFNO'!V47+'5C1D_NOMMA'!V47+'5C1AE_NobleMinds'!V47+'5C1J_JCFAEast'!V47+'5C1Q_Advantage'!V47+'5C1AF_JCFA-Laf'!V47+'5C1W_Willow'!V47+'5C1Z_LincolnPrep'!V47+'5C1R_Iberville'!V47+'5C1N_Delta'!V47+'5C1S_LCColPrep'!V47+'5C1T_Northeast'!V47+'5C1U_AcadianaRen'!V47+'5C1I_LAKey'!V47+'5C1V_LafRen'!V47+'5C1O_Impact'!V47+'5C2_LAVCA'!W47+'5C1H_Southwest'!V47+'5C1G_JSClark'!V47+'5C1Y_GEOPrep'!V47+'5C1AI_Harmony'!V47+'5C1AJ_Athlos'!V47+'5C1AG_Collegiate'!V47+'5C1M_GEOMidCity'!V47+'5C1AK_NxtGen'!V47+'5C1AL_RedRiver'!V47+'5C1AM_Williams'!V47+'5C1AN_StLandry'!V47</f>
        <v>25795</v>
      </c>
      <c r="X47" s="210">
        <f>'5C1B_DArbonne'!W47+'5C1A_Madison'!W47+'5C1C_IntlHigh'!W47+'5C3_UnvView'!X47+'5C1F_LCCharter'!W47+'5C1E_LFNO'!W47+'5C1D_NOMMA'!W47+'5C1AE_NobleMinds'!W47+'5C1J_JCFAEast'!W47+'5C1Q_Advantage'!W47+'5C1AF_JCFA-Laf'!W47+'5C1W_Willow'!W47+'5C1Z_LincolnPrep'!W47+'5C1R_Iberville'!W47+'5C1N_Delta'!W47+'5C1S_LCColPrep'!W47+'5C1T_Northeast'!W47+'5C1U_AcadianaRen'!W47+'5C1I_LAKey'!W47+'5C1V_LafRen'!W47+'5C1O_Impact'!W47+'5C2_LAVCA'!X47+'5C1H_Southwest'!W47+'5C1G_JSClark'!W47+'5C1Y_GEOPrep'!W47+'5C1AI_Harmony'!W47+'5C1AJ_Athlos'!W47+'5C1AG_Collegiate'!W47+'5C1M_GEOMidCity'!W47+'5C1AK_NxtGen'!W47+'5C1AL_RedRiver'!W47+'5C1AM_Williams'!W47+'5C1AN_StLandry'!W47</f>
        <v>-64</v>
      </c>
      <c r="Y47" s="212">
        <f>'5C1B_DArbonne'!X47+'5C1A_Madison'!X47+'5C1C_IntlHigh'!X47+'5C3_UnvView'!Y47+'5C1F_LCCharter'!X47+'5C1E_LFNO'!X47+'5C1D_NOMMA'!X47+'5C1AE_NobleMinds'!X47+'5C1J_JCFAEast'!X47+'5C1Q_Advantage'!X47+'5C1AF_JCFA-Laf'!X47+'5C1W_Willow'!X47+'5C1Z_LincolnPrep'!X47+'5C1R_Iberville'!X47+'5C1N_Delta'!X47+'5C1S_LCColPrep'!X47+'5C1T_Northeast'!X47+'5C1U_AcadianaRen'!X47+'5C1I_LAKey'!X47+'5C1V_LafRen'!X47+'5C1O_Impact'!X47+'5C2_LAVCA'!Y47+'5C1H_Southwest'!X47+'5C1G_JSClark'!X47+'5C1Y_GEOPrep'!X47+'5C1AI_Harmony'!X47+'5C1AJ_Athlos'!X47+'5C1AG_Collegiate'!X47+'5C1M_GEOMidCity'!X47+'5C1AK_NxtGen'!X47+'5C1AL_RedRiver'!X47+'5C1AM_Williams'!X47+'5C1AN_StLandry'!X47</f>
        <v>25731</v>
      </c>
      <c r="Z47" s="209">
        <f>'5C1B_DArbonne'!Y47+'5C1A_Madison'!Y47+'5C1C_IntlHigh'!Y47+'5C3_UnvView'!Z47+'5C1F_LCCharter'!Y47+'5C1E_LFNO'!Y47+'5C1D_NOMMA'!Y47+'5C1AE_NobleMinds'!Y47+'5C1J_JCFAEast'!Y47+'5C1Q_Advantage'!Y47+'5C1AF_JCFA-Laf'!Y47+'5C1W_Willow'!Y47+'5C1Z_LincolnPrep'!Y47+'5C1R_Iberville'!Y47+'5C1N_Delta'!Y47+'5C1S_LCColPrep'!Y47+'5C1T_Northeast'!Y47+'5C1U_AcadianaRen'!Y47+'5C1I_LAKey'!Y47+'5C1V_LafRen'!Y47+'5C1O_Impact'!Y47+'5C2_LAVCA'!Z47+'5C1H_Southwest'!Y47+'5C1G_JSClark'!Y47+'5C1Y_GEOPrep'!Y47+'5C1AI_Harmony'!Y47+'5C1AJ_Athlos'!Y47+'5C1AG_Collegiate'!Y47+'5C1M_GEOMidCity'!Y47+'5C1AK_NxtGen'!Y47+'5C1AL_RedRiver'!Y47+'5C1AM_Williams'!Y47+'5C1AN_StLandry'!Y47</f>
        <v>0</v>
      </c>
      <c r="AA47" s="212">
        <f>'5C1B_DArbonne'!Z47+'5C1A_Madison'!Z47+'5C1C_IntlHigh'!Z47+'5C3_UnvView'!AA47+'5C1F_LCCharter'!Z47+'5C1E_LFNO'!Z47+'5C1D_NOMMA'!Z47+'5C1AE_NobleMinds'!Z47+'5C1J_JCFAEast'!Z47+'5C1Q_Advantage'!Z47+'5C1AF_JCFA-Laf'!Z47+'5C1W_Willow'!Z47+'5C1Z_LincolnPrep'!Z47+'5C1R_Iberville'!Z47+'5C1N_Delta'!Z47+'5C1S_LCColPrep'!Z47+'5C1T_Northeast'!Z47+'5C1U_AcadianaRen'!Z47+'5C1I_LAKey'!Z47+'5C1V_LafRen'!Z47+'5C1O_Impact'!Z47+'5C2_LAVCA'!AA47+'5C1H_Southwest'!Z47+'5C1G_JSClark'!Z47+'5C1Y_GEOPrep'!Z47+'5C1AI_Harmony'!Z47+'5C1AJ_Athlos'!Z47+'5C1AG_Collegiate'!Z47+'5C1M_GEOMidCity'!Z47+'5C1AK_NxtGen'!Z47+'5C1AL_RedRiver'!Z47+'5C1AM_Williams'!Z47+'5C1AN_StLandry'!Z47</f>
        <v>25731</v>
      </c>
      <c r="AB47" s="209">
        <f>'5C1B_DArbonne'!AA47+'5C1A_Madison'!AA47+'5C1C_IntlHigh'!AA47+'5C3_UnvView'!AB47+'5C1F_LCCharter'!AA47+'5C1E_LFNO'!AA47+'5C1D_NOMMA'!AA47+'5C1AE_NobleMinds'!AA47+'5C1J_JCFAEast'!AA47+'5C1Q_Advantage'!AA47+'5C1AF_JCFA-Laf'!AA47+'5C1W_Willow'!AA47+'5C1Z_LincolnPrep'!AA47+'5C1R_Iberville'!AA47+'5C1N_Delta'!AA47+'5C1S_LCColPrep'!AA47+'5C1T_Northeast'!AA47+'5C1U_AcadianaRen'!AA47+'5C1I_LAKey'!AA47+'5C1V_LafRen'!AA47+'5C1O_Impact'!AA47+'5C2_LAVCA'!AB47+'5C1H_Southwest'!AA47+'5C1G_JSClark'!AA47+'5C1Y_GEOPrep'!AA47+'5C1AI_Harmony'!AA47+'5C1AJ_Athlos'!AA47+'5C1AG_Collegiate'!AA47+'5C1M_GEOMidCity'!AA47+'5C1AK_NxtGen'!AA47+'5C1AL_RedRiver'!AA47+'5C1AM_Williams'!AA47+'5C1AN_StLandry'!AA47</f>
        <v>0</v>
      </c>
      <c r="AC47" s="209">
        <f>'5C1B_DArbonne'!AB47+'5C1A_Madison'!AB47+'5C1C_IntlHigh'!AB47+'5C3_UnvView'!AC47+'5C1F_LCCharter'!AB47+'5C1E_LFNO'!AB47+'5C1D_NOMMA'!AB47+'5C1AE_NobleMinds'!AB47+'5C1J_JCFAEast'!AB47+'5C1Q_Advantage'!AB47+'5C1AF_JCFA-Laf'!AB47+'5C1W_Willow'!AB47+'5C1Z_LincolnPrep'!AB47+'5C1R_Iberville'!AB47+'5C1N_Delta'!AB47+'5C1S_LCColPrep'!AB47+'5C1T_Northeast'!AB47+'5C1U_AcadianaRen'!AB47+'5C1I_LAKey'!AB47+'5C1V_LafRen'!AB47+'5C1O_Impact'!AB47+'5C2_LAVCA'!AC47+'5C1H_Southwest'!AB47+'5C1G_JSClark'!AB47+'5C1Y_GEOPrep'!AB47+'5C1AI_Harmony'!AB47+'5C1AJ_Athlos'!AB47+'5C1AG_Collegiate'!AB47+'5C1M_GEOMidCity'!AB47+'5C1AK_NxtGen'!AB47+'5C1AL_RedRiver'!AB47+'5C1AM_Williams'!AB47+'5C1AN_StLandry'!AB47</f>
        <v>25731</v>
      </c>
      <c r="AD47" s="212">
        <f>'5C1B_DArbonne'!AC47+'5C1A_Madison'!AC47+'5C1C_IntlHigh'!AC47+'5C3_UnvView'!AD47+'5C1F_LCCharter'!AC47+'5C1E_LFNO'!AC47+'5C1D_NOMMA'!AC47+'5C1AE_NobleMinds'!AC47+'5C1J_JCFAEast'!AC47+'5C1Q_Advantage'!AC47+'5C1AF_JCFA-Laf'!AC47+'5C1W_Willow'!AC47+'5C1Z_LincolnPrep'!AC47+'5C1R_Iberville'!AC47+'5C1N_Delta'!AC47+'5C1S_LCColPrep'!AC47+'5C1T_Northeast'!AC47+'5C1U_AcadianaRen'!AC47+'5C1I_LAKey'!AC47+'5C1V_LafRen'!AC47+'5C1O_Impact'!AC47+'5C2_LAVCA'!AD47+'5C1H_Southwest'!AC47+'5C1G_JSClark'!AC47+'5C1Y_GEOPrep'!AC47+'5C1AI_Harmony'!AC47+'5C1AJ_Athlos'!AC47+'5C1AG_Collegiate'!AC47+'5C1M_GEOMidCity'!AC47+'5C1AK_NxtGen'!AC47+'5C1AL_RedRiver'!AC47+'5C1AM_Williams'!AC47+'5C1AN_StLandry'!AC47</f>
        <v>2145</v>
      </c>
      <c r="AE47" s="214">
        <f>'5C1B_DArbonne'!AD47+'5C1A_Madison'!AD47+'5C1C_IntlHigh'!AD47+'5C3_UnvView'!AE47+'5C1F_LCCharter'!AD47+'5C1E_LFNO'!AD47+'5C1D_NOMMA'!AD47+'5C1AE_NobleMinds'!AD47+'5C1J_JCFAEast'!AD47+'5C1Q_Advantage'!AD47+'5C1AF_JCFA-Laf'!AD47+'5C1W_Willow'!AD47+'5C1Z_LincolnPrep'!AD47+'5C1R_Iberville'!AD47+'5C1N_Delta'!AD47+'5C1S_LCColPrep'!AD47+'5C1T_Northeast'!AD47+'5C1U_AcadianaRen'!AD47+'5C1I_LAKey'!AD47+'5C1V_LafRen'!AD47+'5C1O_Impact'!AD47+'5C2_LAVCA'!AE47+'5C1H_Southwest'!AD47+'5C1G_JSClark'!AD47+'5C1Y_GEOPrep'!AD47+'5C1AI_Harmony'!AD47+'5C1AJ_Athlos'!AD47+'5C1AG_Collegiate'!AD47+'5C1M_GEOMidCity'!AD47+'5C1AK_NxtGen'!AD47+'5C1AL_RedRiver'!AD47+'5C1AM_Williams'!AD47+'5C1AN_StLandry'!AD47</f>
        <v>25731</v>
      </c>
      <c r="AF47" s="215">
        <f>'9_Per Pupil Summary'!N46</f>
        <v>16733</v>
      </c>
      <c r="AG47" s="216">
        <f>'5C1B_DArbonne'!AF47+'5C1A_Madison'!AF47+'5C1C_IntlHigh'!AF47+'5C3_UnvView'!AG47+'5C1F_LCCharter'!AF47+'5C1E_LFNO'!AF47+'5C1D_NOMMA'!AF47+'5C1AE_NobleMinds'!AF47+'5C1J_JCFAEast'!AF47+'5C1Q_Advantage'!AF47+'5C1AF_JCFA-Laf'!AF47+'5C1W_Willow'!AF47+'5C1Z_LincolnPrep'!AF47+'5C1R_Iberville'!AF47+'5C1N_Delta'!AF47+'5C1S_LCColPrep'!AF47+'5C1T_Northeast'!AF47+'5C1U_AcadianaRen'!AF47+'5C1I_LAKey'!AF47+'5C1V_LafRen'!AF47+'5C1O_Impact'!AF47+'5C2_LAVCA'!AG47+'5C1H_Southwest'!AF47+'5C1G_JSClark'!AF47+'5C1Y_GEOPrep'!AF47+'5C1AI_Harmony'!AF47+'5C1AJ_Athlos'!AF47+'5C1AG_Collegiate'!AF47+'5C1M_GEOMidCity'!AF47+'5C1AK_NxtGen'!AF47+'5C1AL_RedRiver'!AF47+'5C1AM_Williams'!AF47+'5C1AN_StLandry'!AF47</f>
        <v>135538</v>
      </c>
      <c r="AH47" s="208">
        <f>'5C1B_DArbonne'!AG47+'5C1A_Madison'!AG47+'5C1C_IntlHigh'!AG47+'5C3_UnvView'!AH47+'5C1F_LCCharter'!AG47+'5C1E_LFNO'!AG47+'5C1D_NOMMA'!AG47+'5C1AE_NobleMinds'!AG47+'5C1J_JCFAEast'!AG47+'5C1Q_Advantage'!AG47+'5C1AF_JCFA-Laf'!AG47+'5C1W_Willow'!AG47+'5C1Z_LincolnPrep'!AG47+'5C1R_Iberville'!AG47+'5C1N_Delta'!AG47+'5C1S_LCColPrep'!AG47+'5C1T_Northeast'!AG47+'5C1U_AcadianaRen'!AG47+'5C1I_LAKey'!AG47+'5C1V_LafRen'!AG47+'5C1O_Impact'!AG47+'5C2_LAVCA'!AH47+'5C1H_Southwest'!AG47+'5C1G_JSClark'!AG47+'5C1Y_GEOPrep'!AG47+'5C1AI_Harmony'!AG47+'5C1AJ_Athlos'!AG47+'5C1AG_Collegiate'!AG47+'5C1M_GEOMidCity'!AG47+'5C1AK_NxtGen'!AG47+'5C1AL_RedRiver'!AG47+'5C1AM_Williams'!AG47+'5C1AN_StLandry'!AG47</f>
        <v>0</v>
      </c>
      <c r="AI47" s="215">
        <f>'5C1B_DArbonne'!AH47+'5C1A_Madison'!AH47+'5C1C_IntlHigh'!AH47+'5C3_UnvView'!AI47+'5C1F_LCCharter'!AH47+'5C1E_LFNO'!AH47+'5C1D_NOMMA'!AH47+'5C1AE_NobleMinds'!AH47+'5C1J_JCFAEast'!AH47+'5C1Q_Advantage'!AH47+'5C1AF_JCFA-Laf'!AH47+'5C1W_Willow'!AH47+'5C1Z_LincolnPrep'!AH47+'5C1R_Iberville'!AH47+'5C1N_Delta'!AH47+'5C1S_LCColPrep'!AH47+'5C1T_Northeast'!AH47+'5C1U_AcadianaRen'!AH47+'5C1I_LAKey'!AH47+'5C1V_LafRen'!AH47+'5C1O_Impact'!AH47+'5C2_LAVCA'!AI47+'5C1H_Southwest'!AH47+'5C1G_JSClark'!AH47+'5C1Y_GEOPrep'!AH47+'5C1AI_Harmony'!AH47+'5C1AJ_Athlos'!AH47+'5C1AG_Collegiate'!AH47+'5C1M_GEOMidCity'!AH47+'5C1AK_NxtGen'!AH47+'5C1AL_RedRiver'!AH47+'5C1AM_Williams'!AH47+'5C1AN_StLandry'!AH47</f>
        <v>0</v>
      </c>
      <c r="AJ47" s="208">
        <f>'5C1B_DArbonne'!AI47+'5C1A_Madison'!AI47+'5C1C_IntlHigh'!AI47+'5C3_UnvView'!AJ47+'5C1F_LCCharter'!AI47+'5C1E_LFNO'!AI47+'5C1D_NOMMA'!AI47+'5C1AE_NobleMinds'!AI47+'5C1J_JCFAEast'!AI47+'5C1Q_Advantage'!AI47+'5C1AF_JCFA-Laf'!AI47+'5C1W_Willow'!AI47+'5C1Z_LincolnPrep'!AI47+'5C1R_Iberville'!AI47+'5C1N_Delta'!AI47+'5C1S_LCColPrep'!AI47+'5C1T_Northeast'!AI47+'5C1U_AcadianaRen'!AI47+'5C1I_LAKey'!AI47+'5C1V_LafRen'!AI47+'5C1O_Impact'!AI47+'5C2_LAVCA'!AJ47+'5C1H_Southwest'!AI47+'5C1G_JSClark'!AI47+'5C1Y_GEOPrep'!AI47+'5C1AI_Harmony'!AI47+'5C1AJ_Athlos'!AI47+'5C1AG_Collegiate'!AI47+'5C1M_GEOMidCity'!AI47+'5C1AK_NxtGen'!AI47+'5C1AL_RedRiver'!AI47+'5C1AM_Williams'!AI47+'5C1AN_StLandry'!AI47</f>
        <v>0</v>
      </c>
      <c r="AK47" s="217">
        <f>'5C1B_DArbonne'!AJ47+'5C1A_Madison'!AJ47+'5C1C_IntlHigh'!AJ47+'5C3_UnvView'!AK47+'5C1F_LCCharter'!AJ47+'5C1E_LFNO'!AJ47+'5C1D_NOMMA'!AJ47+'5C1AE_NobleMinds'!AJ47+'5C1J_JCFAEast'!AJ47+'5C1Q_Advantage'!AJ47+'5C1AF_JCFA-Laf'!AJ47+'5C1W_Willow'!AJ47+'5C1Z_LincolnPrep'!AJ47+'5C1R_Iberville'!AJ47+'5C1N_Delta'!AJ47+'5C1S_LCColPrep'!AJ47+'5C1T_Northeast'!AJ47+'5C1U_AcadianaRen'!AJ47+'5C1I_LAKey'!AJ47+'5C1V_LafRen'!AJ47+'5C1O_Impact'!AJ47+'5C2_LAVCA'!AK47+'5C1H_Southwest'!AJ47+'5C1G_JSClark'!AJ47+'5C1Y_GEOPrep'!AJ47+'5C1AI_Harmony'!AJ47+'5C1AJ_Athlos'!AJ47+'5C1AG_Collegiate'!AJ47+'5C1M_GEOMidCity'!AJ47+'5C1AK_NxtGen'!AJ47+'5C1AL_RedRiver'!AJ47+'5C1AM_Williams'!AJ47+'5C1AN_StLandry'!AJ47</f>
        <v>0</v>
      </c>
      <c r="AL47" s="218">
        <f>'5C1B_DArbonne'!AK47+'5C1A_Madison'!AK47+'5C1C_IntlHigh'!AK47+'5C3_UnvView'!AL47+'5C1F_LCCharter'!AK47+'5C1E_LFNO'!AK47+'5C1D_NOMMA'!AK47+'5C1AE_NobleMinds'!AK47+'5C1J_JCFAEast'!AK47+'5C1Q_Advantage'!AK47+'5C1AF_JCFA-Laf'!AK47+'5C1W_Willow'!AK47+'5C1Z_LincolnPrep'!AK47+'5C1R_Iberville'!AK47+'5C1N_Delta'!AK47+'5C1S_LCColPrep'!AK47+'5C1T_Northeast'!AK47+'5C1U_AcadianaRen'!AK47+'5C1I_LAKey'!AK47+'5C1V_LafRen'!AK47+'5C1O_Impact'!AK47+'5C2_LAVCA'!AL47+'5C1H_Southwest'!AK47+'5C1G_JSClark'!AK47+'5C1Y_GEOPrep'!AK47+'5C1AI_Harmony'!AK47+'5C1AJ_Athlos'!AK47+'5C1AG_Collegiate'!AK47+'5C1M_GEOMidCity'!AK47+'5C1AK_NxtGen'!AK47+'5C1AL_RedRiver'!AK47+'5C1AM_Williams'!AK47+'5C1AN_StLandry'!AK47</f>
        <v>0</v>
      </c>
      <c r="AM47" s="216">
        <f>'5C1B_DArbonne'!AL47+'5C1A_Madison'!AL47+'5C1C_IntlHigh'!AL47+'5C3_UnvView'!AM47+'5C1F_LCCharter'!AL47+'5C1E_LFNO'!AL47+'5C1D_NOMMA'!AL47+'5C1AE_NobleMinds'!AL47+'5C1J_JCFAEast'!AL47+'5C1Q_Advantage'!AL47+'5C1AF_JCFA-Laf'!AL47+'5C1W_Willow'!AL47+'5C1Z_LincolnPrep'!AL47+'5C1R_Iberville'!AL47+'5C1N_Delta'!AL47+'5C1S_LCColPrep'!AL47+'5C1T_Northeast'!AL47+'5C1U_AcadianaRen'!AL47+'5C1I_LAKey'!AL47+'5C1V_LafRen'!AL47+'5C1O_Impact'!AL47+'5C2_LAVCA'!AM47+'5C1H_Southwest'!AL47+'5C1G_JSClark'!AL47+'5C1Y_GEOPrep'!AL47+'5C1AI_Harmony'!AL47+'5C1AJ_Athlos'!AL47+'5C1AG_Collegiate'!AL47+'5C1M_GEOMidCity'!AL47+'5C1AK_NxtGen'!AL47+'5C1AL_RedRiver'!AL47+'5C1AM_Williams'!AL47+'5C1AN_StLandry'!AL47</f>
        <v>135538</v>
      </c>
      <c r="AN47" s="219">
        <f>'5C1B_DArbonne'!AM47+'5C1A_Madison'!AM47+'5C1C_IntlHigh'!AM47+'5C3_UnvView'!AN47+'5C1F_LCCharter'!AM47+'5C1E_LFNO'!AM47+'5C1D_NOMMA'!AM47+'5C1AE_NobleMinds'!AM47+'5C1J_JCFAEast'!AM47+'5C1Q_Advantage'!AM47+'5C1AF_JCFA-Laf'!AM47+'5C1W_Willow'!AM47+'5C1Z_LincolnPrep'!AM47+'5C1R_Iberville'!AM47+'5C1N_Delta'!AM47+'5C1S_LCColPrep'!AM47+'5C1T_Northeast'!AM47+'5C1U_AcadianaRen'!AM47+'5C1I_LAKey'!AM47+'5C1V_LafRen'!AM47+'5C1O_Impact'!AM47+'5C2_LAVCA'!AN47+'5C1H_Southwest'!AM47+'5C1G_JSClark'!AM47+'5C1Y_GEOPrep'!AM47+'5C1AI_Harmony'!AM47+'5C1AJ_Athlos'!AM47+'5C1AG_Collegiate'!AM47+'5C1M_GEOMidCity'!AM47+'5C1AK_NxtGen'!AM47+'5C1AL_RedRiver'!AM47+'5C1AM_Williams'!AM47+'5C1AN_StLandry'!AM47</f>
        <v>-339</v>
      </c>
      <c r="AO47" s="216">
        <f>'5C1B_DArbonne'!AN47+'5C1A_Madison'!AN47+'5C1C_IntlHigh'!AN47+'5C3_UnvView'!AO47+'5C1F_LCCharter'!AN47+'5C1E_LFNO'!AN47+'5C1D_NOMMA'!AN47+'5C1AE_NobleMinds'!AN47+'5C1J_JCFAEast'!AN47+'5C1Q_Advantage'!AN47+'5C1AF_JCFA-Laf'!AN47+'5C1W_Willow'!AN47+'5C1Z_LincolnPrep'!AN47+'5C1R_Iberville'!AN47+'5C1N_Delta'!AN47+'5C1S_LCColPrep'!AN47+'5C1T_Northeast'!AN47+'5C1U_AcadianaRen'!AN47+'5C1I_LAKey'!AN47+'5C1V_LafRen'!AN47+'5C1O_Impact'!AN47+'5C2_LAVCA'!AO47+'5C1H_Southwest'!AN47+'5C1G_JSClark'!AN47+'5C1Y_GEOPrep'!AN47+'5C1AI_Harmony'!AN47+'5C1AJ_Athlos'!AN47+'5C1AG_Collegiate'!AN47+'5C1M_GEOMidCity'!AN47+'5C1AK_NxtGen'!AN47+'5C1AL_RedRiver'!AN47+'5C1AM_Williams'!AN47+'5C1AN_StLandry'!AN47</f>
        <v>135199</v>
      </c>
      <c r="AP47" s="217">
        <f>'5C1B_DArbonne'!AO47+'5C1A_Madison'!AO47+'5C1C_IntlHigh'!AO47+'5C3_UnvView'!AP47+'5C1F_LCCharter'!AO47+'5C1E_LFNO'!AO47+'5C1D_NOMMA'!AO47+'5C1AE_NobleMinds'!AO47+'5C1J_JCFAEast'!AO47+'5C1Q_Advantage'!AO47+'5C1AF_JCFA-Laf'!AO47+'5C1W_Willow'!AO47+'5C1Z_LincolnPrep'!AO47+'5C1R_Iberville'!AO47+'5C1N_Delta'!AO47+'5C1S_LCColPrep'!AO47+'5C1T_Northeast'!AO47+'5C1U_AcadianaRen'!AO47+'5C1I_LAKey'!AO47+'5C1V_LafRen'!AO47+'5C1O_Impact'!AO47+'5C2_LAVCA'!AP47+'5C1H_Southwest'!AO47+'5C1G_JSClark'!AO47+'5C1Y_GEOPrep'!AO47+'5C1AI_Harmony'!AO47+'5C1AJ_Athlos'!AO47+'5C1AG_Collegiate'!AO47+'5C1M_GEOMidCity'!AO47+'5C1AK_NxtGen'!AO47+'5C1AL_RedRiver'!AO47+'5C1AM_Williams'!AO47+'5C1AN_StLandry'!AO47</f>
        <v>0</v>
      </c>
      <c r="AQ47" s="216">
        <f>'5C1B_DArbonne'!AP47+'5C1A_Madison'!AP47+'5C1C_IntlHigh'!AP47+'5C3_UnvView'!AQ47+'5C1F_LCCharter'!AP47+'5C1E_LFNO'!AP47+'5C1D_NOMMA'!AP47+'5C1AE_NobleMinds'!AP47+'5C1J_JCFAEast'!AP47+'5C1Q_Advantage'!AP47+'5C1AF_JCFA-Laf'!AP47+'5C1W_Willow'!AP47+'5C1Z_LincolnPrep'!AP47+'5C1R_Iberville'!AP47+'5C1N_Delta'!AP47+'5C1S_LCColPrep'!AP47+'5C1T_Northeast'!AP47+'5C1U_AcadianaRen'!AP47+'5C1I_LAKey'!AP47+'5C1V_LafRen'!AP47+'5C1O_Impact'!AP47+'5C2_LAVCA'!AQ47+'5C1H_Southwest'!AP47+'5C1G_JSClark'!AP47+'5C1Y_GEOPrep'!AP47+'5C1AI_Harmony'!AP47+'5C1AJ_Athlos'!AP47+'5C1AG_Collegiate'!AP47+'5C1M_GEOMidCity'!AP47+'5C1AK_NxtGen'!AP47+'5C1AL_RedRiver'!AP47+'5C1AM_Williams'!AP47+'5C1AN_StLandry'!AP47</f>
        <v>135199</v>
      </c>
      <c r="AR47" s="217">
        <f>'5C1B_DArbonne'!AQ47+'5C1A_Madison'!AQ47+'5C1C_IntlHigh'!AQ47+'5C3_UnvView'!AR47+'5C1F_LCCharter'!AQ47+'5C1E_LFNO'!AQ47+'5C1D_NOMMA'!AQ47+'5C1AE_NobleMinds'!AQ47+'5C1J_JCFAEast'!AQ47+'5C1Q_Advantage'!AQ47+'5C1AF_JCFA-Laf'!AQ47+'5C1W_Willow'!AQ47+'5C1Z_LincolnPrep'!AQ47+'5C1R_Iberville'!AQ47+'5C1N_Delta'!AQ47+'5C1S_LCColPrep'!AQ47+'5C1T_Northeast'!AQ47+'5C1U_AcadianaRen'!AQ47+'5C1I_LAKey'!AQ47+'5C1V_LafRen'!AQ47+'5C1O_Impact'!AQ47+'5C2_LAVCA'!AR47+'5C1H_Southwest'!AQ47+'5C1G_JSClark'!AQ47+'5C1Y_GEOPrep'!AQ47+'5C1AI_Harmony'!AQ47+'5C1AJ_Athlos'!AQ47+'5C1AG_Collegiate'!AQ47+'5C1M_GEOMidCity'!AQ47+'5C1AK_NxtGen'!AQ47+'5C1AL_RedRiver'!AQ47+'5C1AM_Williams'!AQ47+'5C1AN_StLandry'!AQ47</f>
        <v>0</v>
      </c>
      <c r="AS47" s="217">
        <f>'5C1B_DArbonne'!AR47+'5C1A_Madison'!AR47+'5C1C_IntlHigh'!AR47+'5C3_UnvView'!AS47+'5C1F_LCCharter'!AR47+'5C1E_LFNO'!AR47+'5C1D_NOMMA'!AR47+'5C1AE_NobleMinds'!AR47+'5C1J_JCFAEast'!AR47+'5C1Q_Advantage'!AR47+'5C1AF_JCFA-Laf'!AR47+'5C1W_Willow'!AR47+'5C1Z_LincolnPrep'!AR47+'5C1R_Iberville'!AR47+'5C1N_Delta'!AR47+'5C1S_LCColPrep'!AR47+'5C1T_Northeast'!AR47+'5C1U_AcadianaRen'!AR47+'5C1I_LAKey'!AR47+'5C1V_LafRen'!AR47+'5C1O_Impact'!AR47+'5C2_LAVCA'!AS47+'5C1H_Southwest'!AR47+'5C1G_JSClark'!AR47+'5C1Y_GEOPrep'!AR47+'5C1AI_Harmony'!AR47+'5C1AJ_Athlos'!AR47+'5C1AG_Collegiate'!AR47+'5C1M_GEOMidCity'!AR47+'5C1AK_NxtGen'!AR47+'5C1AL_RedRiver'!AR47+'5C1AM_Williams'!AR47+'5C1AN_StLandry'!AR47</f>
        <v>135199</v>
      </c>
      <c r="AT47" s="216">
        <f>'5C1B_DArbonne'!AS47+'5C1A_Madison'!AS47+'5C1C_IntlHigh'!AS47+'5C3_UnvView'!AT47+'5C1F_LCCharter'!AS47+'5C1E_LFNO'!AS47+'5C1D_NOMMA'!AS47+'5C1AE_NobleMinds'!AS47+'5C1J_JCFAEast'!AS47+'5C1Q_Advantage'!AS47+'5C1AF_JCFA-Laf'!AS47+'5C1W_Willow'!AS47+'5C1Z_LincolnPrep'!AS47+'5C1R_Iberville'!AS47+'5C1N_Delta'!AS47+'5C1S_LCColPrep'!AS47+'5C1T_Northeast'!AS47+'5C1U_AcadianaRen'!AS47+'5C1I_LAKey'!AS47+'5C1V_LafRen'!AS47+'5C1O_Impact'!AS47+'5C2_LAVCA'!AT47+'5C1H_Southwest'!AS47+'5C1G_JSClark'!AS47+'5C1Y_GEOPrep'!AS47+'5C1AI_Harmony'!AS47+'5C1AJ_Athlos'!AS47+'5C1AG_Collegiate'!AS47+'5C1M_GEOMidCity'!AS47+'5C1AK_NxtGen'!AS47+'5C1AL_RedRiver'!AS47+'5C1AM_Williams'!AS47+'5C1AN_StLandry'!AS47</f>
        <v>11267</v>
      </c>
      <c r="AU47" s="804">
        <f t="shared" si="2"/>
        <v>160930</v>
      </c>
      <c r="AV47" s="805">
        <f t="shared" si="3"/>
        <v>13412</v>
      </c>
      <c r="AW47" s="210">
        <f>'5C1B_DArbonne'!AV47+'5C1A_Madison'!AV47+'5C1C_IntlHigh'!AV47+'5C3_UnvView'!AW47+'5C1F_LCCharter'!AV47+'5C1E_LFNO'!AV47+'5C1D_NOMMA'!AV47+'5C1AE_NobleMinds'!AV47+'5C1J_JCFAEast'!AV47+'5C1Q_Advantage'!AV47+'5C1AF_JCFA-Laf'!AV47+'5C1W_Willow'!AV47+'5C1Z_LincolnPrep'!AV47+'5C1R_Iberville'!AV47+'5C1N_Delta'!AV47+'5C1S_LCColPrep'!AV47+'5C1T_Northeast'!AV47+'5C1U_AcadianaRen'!AV47+'5C1I_LAKey'!AV47+'5C1V_LafRen'!AV47+'5C1O_Impact'!AV47+'5C2_LAVCA'!AW47+'5C1H_Southwest'!AV47+'5C1G_JSClark'!AV47+'5C1Y_GEOPrep'!AV47+'5C1AI_Harmony'!AV47+'5C1AJ_Athlos'!AV47+'5C1AG_Collegiate'!AV47+'5C1M_GEOMidCity'!AV47+'5C1AK_NxtGen'!AV47+'5C1AL_RedRiver'!AV47+'5C1AM_Williams'!AV47+'5C1AN_StLandry'!AV47</f>
        <v>339</v>
      </c>
      <c r="AX47" s="210"/>
      <c r="AY47" s="210">
        <f t="shared" si="4"/>
        <v>339</v>
      </c>
    </row>
    <row r="48" spans="1:51" ht="16.149999999999999" customHeight="1" x14ac:dyDescent="0.2">
      <c r="A48" s="424">
        <v>42</v>
      </c>
      <c r="B48" s="224" t="s">
        <v>46</v>
      </c>
      <c r="C48" s="225">
        <f>'5C1B_DArbonne'!C48+'5C1A_Madison'!C48+'5C1C_IntlHigh'!C48+'5C3_UnvView'!C48+'5C1F_LCCharter'!C48+'5C1E_LFNO'!C48+'5C1D_NOMMA'!C48+'5C1AE_NobleMinds'!C48+'5C1J_JCFAEast'!C48+'5C1Q_Advantage'!C48+'5C1AF_JCFA-Laf'!C48+'5C1W_Willow'!C48+'5C1Z_LincolnPrep'!C48+'5C1R_Iberville'!C48+'5C1N_Delta'!C48+'5C1S_LCColPrep'!C48+'5C1T_Northeast'!C48+'5C1U_AcadianaRen'!C48+'5C1I_LAKey'!C48+'5C1V_LafRen'!C48+'5C1O_Impact'!C48+'5C2_LAVCA'!C48+'5C1H_Southwest'!C48+'5C1G_JSClark'!C48+'5C1Y_GEOPrep'!C48+'5C1AI_Harmony'!C48+'5C1AJ_Athlos'!C48+'5C1AG_Collegiate'!C48+'5C1M_GEOMidCity'!C48+'5C1AK_NxtGen'!C48+'5C1AL_RedRiver'!C48+'5C1AM_Williams'!C48+'5C1AN_StLandry'!C48</f>
        <v>17</v>
      </c>
      <c r="D48" s="226">
        <f>'9_Per Pupil Summary'!H47</f>
        <v>4384.9492440685672</v>
      </c>
      <c r="E48" s="227">
        <f>'5C1B_DArbonne'!E48+'5C1A_Madison'!E48+'5C1C_IntlHigh'!E48+'5C3_UnvView'!E48+'5C1F_LCCharter'!E48+'5C1E_LFNO'!E48+'5C1D_NOMMA'!E48+'5C1AE_NobleMinds'!E48+'5C1J_JCFAEast'!E48+'5C1Q_Advantage'!E48+'5C1AF_JCFA-Laf'!E48+'5C1W_Willow'!E48+'5C1Z_LincolnPrep'!E48+'5C1R_Iberville'!E48+'5C1N_Delta'!E48+'5C1S_LCColPrep'!E48+'5C1T_Northeast'!E48+'5C1U_AcadianaRen'!E48+'5C1I_LAKey'!E48+'5C1V_LafRen'!E48+'5C1O_Impact'!E48+'5C2_LAVCA'!E48+'5C1H_Southwest'!E48+'5C1G_JSClark'!E48+'5C1Y_GEOPrep'!E48+'5C1AI_Harmony'!E48+'5C1AJ_Athlos'!E48+'5C1AG_Collegiate'!E48+'5C1M_GEOMidCity'!E48+'5C1AK_NxtGen'!E48+'5C1AL_RedRiver'!E48+'5C1AM_Williams'!E48+'5C1AN_StLandry'!E48</f>
        <v>67089.723434249085</v>
      </c>
      <c r="F48" s="228">
        <f>'5C1B_DArbonne'!F48+'5C1A_Madison'!F48+'5C1C_IntlHigh'!F48+'5C3_UnvView'!F48+'5C1F_LCCharter'!F48+'5C1E_LFNO'!F48+'5C1D_NOMMA'!F48+'5C1AE_NobleMinds'!F48+'5C1J_JCFAEast'!F48+'5C1Q_Advantage'!F48+'5C1AF_JCFA-Laf'!F48+'5C1W_Willow'!F48+'5C1Z_LincolnPrep'!F48+'5C1R_Iberville'!F48+'5C1N_Delta'!F48+'5C1S_LCColPrep'!F48+'5C1T_Northeast'!F48+'5C1U_AcadianaRen'!F48+'5C1I_LAKey'!F48+'5C1V_LafRen'!F48+'5C1O_Impact'!F48+'5C2_LAVCA'!F48+'5C1H_Southwest'!F48+'5C1G_JSClark'!F48+'5C1Y_GEOPrep'!F48+'5C1AI_Harmony'!F48+'5C1AJ_Athlos'!F48+'5C1AG_Collegiate'!F48+'5C1M_GEOMidCity'!F48+'5C1AK_NxtGen'!F48+'5C1AL_RedRiver'!F48+'5C1AM_Williams'!F48+'5C1AN_StLandry'!F48</f>
        <v>12</v>
      </c>
      <c r="G48" s="226">
        <f>'9_Per Pupil Summary'!I47</f>
        <v>599.05840772301997</v>
      </c>
      <c r="H48" s="227">
        <f>'5C1B_DArbonne'!H48+'5C1A_Madison'!H48+'5C1C_IntlHigh'!H48+'5C3_UnvView'!H48+'5C1F_LCCharter'!H48+'5C1E_LFNO'!H48+'5C1D_NOMMA'!H48+'5C1AE_NobleMinds'!H48+'5C1J_JCFAEast'!H48+'5C1Q_Advantage'!H48+'5C1AF_JCFA-Laf'!H48+'5C1W_Willow'!H48+'5C1Z_LincolnPrep'!H48+'5C1R_Iberville'!H48+'5C1N_Delta'!H48+'5C1S_LCColPrep'!H48+'5C1T_Northeast'!H48+'5C1U_AcadianaRen'!H48+'5C1I_LAKey'!H48+'5C1V_LafRen'!H48+'5C1O_Impact'!H48+'5C2_LAVCA'!H48+'5C1H_Southwest'!H48+'5C1G_JSClark'!H48+'5C1Y_GEOPrep'!H48+'5C1AI_Harmony'!H48+'5C1AJ_Athlos'!H48+'5C1AG_Collegiate'!H48+'5C1M_GEOMidCity'!H48+'5C1AK_NxtGen'!H48+'5C1AL_RedRiver'!H48+'5C1AM_Williams'!H48+'5C1AN_StLandry'!H48</f>
        <v>6469.8308034086158</v>
      </c>
      <c r="I48" s="228">
        <f>'5C1B_DArbonne'!I48+'5C1A_Madison'!I48+'5C1C_IntlHigh'!I48+'5C3_UnvView'!I48+'5C1F_LCCharter'!I48+'5C1E_LFNO'!I48+'5C1D_NOMMA'!I48+'5C1AE_NobleMinds'!I48+'5C1J_JCFAEast'!I48+'5C1Q_Advantage'!I48+'5C1AF_JCFA-Laf'!I48+'5C1W_Willow'!I48+'5C1Z_LincolnPrep'!I48+'5C1R_Iberville'!I48+'5C1N_Delta'!I48+'5C1S_LCColPrep'!I48+'5C1T_Northeast'!I48+'5C1U_AcadianaRen'!I48+'5C1I_LAKey'!I48+'5C1V_LafRen'!I48+'5C1O_Impact'!I48+'5C2_LAVCA'!I48+'5C1H_Southwest'!I48+'5C1G_JSClark'!I48+'5C1Y_GEOPrep'!I48+'5C1AI_Harmony'!I48+'5C1AJ_Athlos'!I48+'5C1AG_Collegiate'!I48+'5C1M_GEOMidCity'!I48+'5C1AK_NxtGen'!I48+'5C1AL_RedRiver'!I48+'5C1AM_Williams'!I48+'5C1AN_StLandry'!I48</f>
        <v>12</v>
      </c>
      <c r="J48" s="226">
        <f>'9_Per Pupil Summary'!J47</f>
        <v>163.37956574264177</v>
      </c>
      <c r="K48" s="227">
        <f>'5C1B_DArbonne'!K48+'5C1A_Madison'!K48+'5C1C_IntlHigh'!K48+'5C3_UnvView'!K48+'5C1F_LCCharter'!K48+'5C1E_LFNO'!K48+'5C1D_NOMMA'!K48+'5C1AE_NobleMinds'!K48+'5C1J_JCFAEast'!K48+'5C1Q_Advantage'!K48+'5C1AF_JCFA-Laf'!K48+'5C1W_Willow'!K48+'5C1Z_LincolnPrep'!K48+'5C1R_Iberville'!K48+'5C1N_Delta'!K48+'5C1S_LCColPrep'!K48+'5C1T_Northeast'!K48+'5C1U_AcadianaRen'!K48+'5C1I_LAKey'!K48+'5C1V_LafRen'!K48+'5C1O_Impact'!K48+'5C2_LAVCA'!K48+'5C1H_Southwest'!K48+'5C1G_JSClark'!K48+'5C1Y_GEOPrep'!K48+'5C1AI_Harmony'!K48+'5C1AJ_Athlos'!K48+'5C1AG_Collegiate'!K48+'5C1M_GEOMidCity'!K48+'5C1AK_NxtGen'!K48+'5C1AL_RedRiver'!K48+'5C1AM_Williams'!K48+'5C1AN_StLandry'!K48</f>
        <v>1764.4993100205311</v>
      </c>
      <c r="L48" s="228">
        <f>'5C1B_DArbonne'!L48+'5C1A_Madison'!L48+'5C1C_IntlHigh'!L48+'5C3_UnvView'!L48+'5C1F_LCCharter'!L48+'5C1E_LFNO'!L48+'5C1D_NOMMA'!L48+'5C1AE_NobleMinds'!L48+'5C1J_JCFAEast'!L48+'5C1Q_Advantage'!L48+'5C1AF_JCFA-Laf'!L48+'5C1W_Willow'!L48+'5C1Z_LincolnPrep'!L48+'5C1R_Iberville'!L48+'5C1N_Delta'!L48+'5C1S_LCColPrep'!L48+'5C1T_Northeast'!L48+'5C1U_AcadianaRen'!L48+'5C1I_LAKey'!L48+'5C1V_LafRen'!L48+'5C1O_Impact'!L48+'5C2_LAVCA'!L48+'5C1H_Southwest'!L48+'5C1G_JSClark'!L48+'5C1Y_GEOPrep'!L48+'5C1AI_Harmony'!L48+'5C1AJ_Athlos'!L48+'5C1AG_Collegiate'!L48+'5C1M_GEOMidCity'!L48+'5C1AK_NxtGen'!L48+'5C1AL_RedRiver'!L48+'5C1AM_Williams'!L48+'5C1AN_StLandry'!L48</f>
        <v>4</v>
      </c>
      <c r="M48" s="226">
        <f>'9_Per Pupil Summary'!K47</f>
        <v>4084.4891435660456</v>
      </c>
      <c r="N48" s="227">
        <f>'5C1B_DArbonne'!N48+'5C1A_Madison'!N48+'5C1C_IntlHigh'!N48+'5C3_UnvView'!N48+'5C1F_LCCharter'!N48+'5C1E_LFNO'!N48+'5C1D_NOMMA'!N48+'5C1AE_NobleMinds'!N48+'5C1J_JCFAEast'!N48+'5C1Q_Advantage'!N48+'5C1AF_JCFA-Laf'!N48+'5C1W_Willow'!N48+'5C1Z_LincolnPrep'!N48+'5C1R_Iberville'!N48+'5C1N_Delta'!N48+'5C1S_LCColPrep'!N48+'5C1T_Northeast'!N48+'5C1U_AcadianaRen'!N48+'5C1I_LAKey'!N48+'5C1V_LafRen'!N48+'5C1O_Impact'!N48+'5C2_LAVCA'!N48+'5C1H_Southwest'!N48+'5C1G_JSClark'!N48+'5C1Y_GEOPrep'!N48+'5C1AI_Harmony'!N48+'5C1AJ_Athlos'!N48+'5C1AG_Collegiate'!N48+'5C1M_GEOMidCity'!N48+'5C1AK_NxtGen'!N48+'5C1AL_RedRiver'!N48+'5C1AM_Williams'!N48+'5C1AN_StLandry'!N48</f>
        <v>14704.160916837765</v>
      </c>
      <c r="O48" s="228">
        <f>'5C1B_DArbonne'!O48+'5C1A_Madison'!O48+'5C1C_IntlHigh'!O48+'5C3_UnvView'!O48+'5C1F_LCCharter'!O48+'5C1E_LFNO'!O48+'5C1D_NOMMA'!O48+'5C1AE_NobleMinds'!O48+'5C1J_JCFAEast'!O48+'5C1Q_Advantage'!O48+'5C1AF_JCFA-Laf'!O48+'5C1W_Willow'!O48+'5C1Z_LincolnPrep'!O48+'5C1R_Iberville'!O48+'5C1N_Delta'!O48+'5C1S_LCColPrep'!O48+'5C1T_Northeast'!O48+'5C1U_AcadianaRen'!O48+'5C1I_LAKey'!O48+'5C1V_LafRen'!O48+'5C1O_Impact'!O48+'5C2_LAVCA'!O48+'5C1H_Southwest'!O48+'5C1G_JSClark'!O48+'5C1Y_GEOPrep'!O48+'5C1AI_Harmony'!O48+'5C1AJ_Athlos'!O48+'5C1AG_Collegiate'!O48+'5C1M_GEOMidCity'!O48+'5C1AK_NxtGen'!O48+'5C1AL_RedRiver'!O48+'5C1AM_Williams'!O48+'5C1AN_StLandry'!O48</f>
        <v>0</v>
      </c>
      <c r="P48" s="226">
        <f>'9_Per Pupil Summary'!L47</f>
        <v>1633.7956574264176</v>
      </c>
      <c r="Q48" s="227">
        <f>'5C1B_DArbonne'!Q48+'5C1A_Madison'!Q48+'5C1C_IntlHigh'!Q48+'5C3_UnvView'!Q48+'5C1F_LCCharter'!Q48+'5C1E_LFNO'!Q48+'5C1D_NOMMA'!Q48+'5C1AE_NobleMinds'!Q48+'5C1J_JCFAEast'!Q48+'5C1Q_Advantage'!Q48+'5C1AF_JCFA-Laf'!Q48+'5C1W_Willow'!Q48+'5C1Z_LincolnPrep'!Q48+'5C1R_Iberville'!Q48+'5C1N_Delta'!Q48+'5C1S_LCColPrep'!Q48+'5C1T_Northeast'!Q48+'5C1U_AcadianaRen'!Q48+'5C1I_LAKey'!Q48+'5C1V_LafRen'!Q48+'5C1O_Impact'!Q48+'5C2_LAVCA'!Q48+'5C1H_Southwest'!Q48+'5C1G_JSClark'!Q48+'5C1Y_GEOPrep'!Q48+'5C1AI_Harmony'!Q48+'5C1AJ_Athlos'!Q48+'5C1AG_Collegiate'!Q48+'5C1M_GEOMidCity'!Q48+'5C1AK_NxtGen'!Q48+'5C1AL_RedRiver'!Q48+'5C1AM_Williams'!Q48+'5C1AN_StLandry'!Q48</f>
        <v>0</v>
      </c>
      <c r="R48" s="229">
        <f>'5C1B_DArbonne'!R48+'5C1A_Madison'!R48+'5C1C_IntlHigh'!R48+'5C3_UnvView'!R48+'5C1F_LCCharter'!R48+'5C1E_LFNO'!R48+'5C1D_NOMMA'!R48+'5C1AE_NobleMinds'!R48+'5C1J_JCFAEast'!R48+'5C1Q_Advantage'!R48+'5C1AF_JCFA-Laf'!R48+'5C1W_Willow'!R48+'5C1Z_LincolnPrep'!R48+'5C1R_Iberville'!R48+'5C1N_Delta'!R48+'5C1S_LCColPrep'!R48+'5C1T_Northeast'!R48+'5C1U_AcadianaRen'!R48+'5C1I_LAKey'!R48+'5C1V_LafRen'!R48+'5C1O_Impact'!R48+'5C2_LAVCA'!R48+'5C1H_Southwest'!R48+'5C1G_JSClark'!R48+'5C1Y_GEOPrep'!R48+'5C1AI_Harmony'!R48+'5C1AJ_Athlos'!R48+'5C1AG_Collegiate'!R48+'5C1M_GEOMidCity'!R48+'5C1AK_NxtGen'!R48+'5C1AL_RedRiver'!R48+'5C1AM_Williams'!R48+'5C1AN_StLandry'!R48</f>
        <v>90028</v>
      </c>
      <c r="S48" s="889">
        <f>'5C3_UnvView'!S48+'5C2_LAVCA'!S48</f>
        <v>10003</v>
      </c>
      <c r="T48" s="226">
        <f>'5C1B_DArbonne'!S48+'5C1A_Madison'!S48+'5C1C_IntlHigh'!S48+'5C3_UnvView'!T48+'5C1F_LCCharter'!S48+'5C1E_LFNO'!S48+'5C1D_NOMMA'!S48+'5C1AE_NobleMinds'!S48+'5C1J_JCFAEast'!S48+'5C1Q_Advantage'!S48+'5C1AF_JCFA-Laf'!S48+'5C1W_Willow'!S48+'5C1Z_LincolnPrep'!S48+'5C1R_Iberville'!S48+'5C1N_Delta'!S48+'5C1S_LCColPrep'!S48+'5C1T_Northeast'!S48+'5C1U_AcadianaRen'!S48+'5C1I_LAKey'!S48+'5C1V_LafRen'!S48+'5C1O_Impact'!S48+'5C2_LAVCA'!T48+'5C1H_Southwest'!S48+'5C1G_JSClark'!S48+'5C1Y_GEOPrep'!S48+'5C1AI_Harmony'!S48+'5C1AJ_Athlos'!S48+'5C1AG_Collegiate'!S48+'5C1M_GEOMidCity'!S48+'5C1AK_NxtGen'!S48+'5C1AL_RedRiver'!S48+'5C1AM_Williams'!S48+'5C1AN_StLandry'!S48</f>
        <v>0</v>
      </c>
      <c r="U48" s="226">
        <f>'5C1B_DArbonne'!T48+'5C1A_Madison'!T48+'5C1C_IntlHigh'!T48+'5C3_UnvView'!U48+'5C1F_LCCharter'!T48+'5C1E_LFNO'!T48+'5C1D_NOMMA'!T48+'5C1AE_NobleMinds'!T48+'5C1J_JCFAEast'!T48+'5C1Q_Advantage'!T48+'5C1AF_JCFA-Laf'!T48+'5C1W_Willow'!T48+'5C1Z_LincolnPrep'!T48+'5C1R_Iberville'!T48+'5C1N_Delta'!T48+'5C1S_LCColPrep'!T48+'5C1T_Northeast'!T48+'5C1U_AcadianaRen'!T48+'5C1I_LAKey'!T48+'5C1V_LafRen'!T48+'5C1O_Impact'!T48+'5C2_LAVCA'!U48+'5C1H_Southwest'!T48+'5C1G_JSClark'!T48+'5C1Y_GEOPrep'!T48+'5C1AI_Harmony'!T48+'5C1AJ_Athlos'!T48+'5C1AG_Collegiate'!T48+'5C1M_GEOMidCity'!T48+'5C1AK_NxtGen'!T48+'5C1AL_RedRiver'!T48+'5C1AM_Williams'!T48+'5C1AN_StLandry'!T48</f>
        <v>0</v>
      </c>
      <c r="V48" s="230">
        <f>'5C1B_DArbonne'!U48+'5C1A_Madison'!U48+'5C1C_IntlHigh'!U48+'5C3_UnvView'!V48+'5C1F_LCCharter'!U48+'5C1E_LFNO'!U48+'5C1D_NOMMA'!U48+'5C1AE_NobleMinds'!U48+'5C1J_JCFAEast'!U48+'5C1Q_Advantage'!U48+'5C1AF_JCFA-Laf'!U48+'5C1W_Willow'!U48+'5C1Z_LincolnPrep'!U48+'5C1R_Iberville'!U48+'5C1N_Delta'!U48+'5C1S_LCColPrep'!U48+'5C1T_Northeast'!U48+'5C1U_AcadianaRen'!U48+'5C1I_LAKey'!U48+'5C1V_LafRen'!U48+'5C1O_Impact'!U48+'5C2_LAVCA'!V48+'5C1H_Southwest'!U48+'5C1G_JSClark'!U48+'5C1Y_GEOPrep'!U48+'5C1AI_Harmony'!U48+'5C1AJ_Athlos'!U48+'5C1AG_Collegiate'!U48+'5C1M_GEOMidCity'!U48+'5C1AK_NxtGen'!U48+'5C1AL_RedRiver'!U48+'5C1AM_Williams'!U48+'5C1AN_StLandry'!U48</f>
        <v>0</v>
      </c>
      <c r="W48" s="229">
        <f>'5C1B_DArbonne'!V48+'5C1A_Madison'!V48+'5C1C_IntlHigh'!V48+'5C3_UnvView'!W48+'5C1F_LCCharter'!V48+'5C1E_LFNO'!V48+'5C1D_NOMMA'!V48+'5C1AE_NobleMinds'!V48+'5C1J_JCFAEast'!V48+'5C1Q_Advantage'!V48+'5C1AF_JCFA-Laf'!V48+'5C1W_Willow'!V48+'5C1Z_LincolnPrep'!V48+'5C1R_Iberville'!V48+'5C1N_Delta'!V48+'5C1S_LCColPrep'!V48+'5C1T_Northeast'!V48+'5C1U_AcadianaRen'!V48+'5C1I_LAKey'!V48+'5C1V_LafRen'!V48+'5C1O_Impact'!V48+'5C2_LAVCA'!W48+'5C1H_Southwest'!V48+'5C1G_JSClark'!V48+'5C1Y_GEOPrep'!V48+'5C1AI_Harmony'!V48+'5C1AJ_Athlos'!V48+'5C1AG_Collegiate'!V48+'5C1M_GEOMidCity'!V48+'5C1AK_NxtGen'!V48+'5C1AL_RedRiver'!V48+'5C1AM_Williams'!V48+'5C1AN_StLandry'!V48</f>
        <v>90028</v>
      </c>
      <c r="X48" s="227">
        <f>'5C1B_DArbonne'!W48+'5C1A_Madison'!W48+'5C1C_IntlHigh'!W48+'5C3_UnvView'!X48+'5C1F_LCCharter'!W48+'5C1E_LFNO'!W48+'5C1D_NOMMA'!W48+'5C1AE_NobleMinds'!W48+'5C1J_JCFAEast'!W48+'5C1Q_Advantage'!W48+'5C1AF_JCFA-Laf'!W48+'5C1W_Willow'!W48+'5C1Z_LincolnPrep'!W48+'5C1R_Iberville'!W48+'5C1N_Delta'!W48+'5C1S_LCColPrep'!W48+'5C1T_Northeast'!W48+'5C1U_AcadianaRen'!W48+'5C1I_LAKey'!W48+'5C1V_LafRen'!W48+'5C1O_Impact'!W48+'5C2_LAVCA'!X48+'5C1H_Southwest'!W48+'5C1G_JSClark'!W48+'5C1Y_GEOPrep'!W48+'5C1AI_Harmony'!W48+'5C1AJ_Athlos'!W48+'5C1AG_Collegiate'!W48+'5C1M_GEOMidCity'!W48+'5C1AK_NxtGen'!W48+'5C1AL_RedRiver'!W48+'5C1AM_Williams'!W48+'5C1AN_StLandry'!W48</f>
        <v>-225</v>
      </c>
      <c r="Y48" s="229">
        <f>'5C1B_DArbonne'!X48+'5C1A_Madison'!X48+'5C1C_IntlHigh'!X48+'5C3_UnvView'!Y48+'5C1F_LCCharter'!X48+'5C1E_LFNO'!X48+'5C1D_NOMMA'!X48+'5C1AE_NobleMinds'!X48+'5C1J_JCFAEast'!X48+'5C1Q_Advantage'!X48+'5C1AF_JCFA-Laf'!X48+'5C1W_Willow'!X48+'5C1Z_LincolnPrep'!X48+'5C1R_Iberville'!X48+'5C1N_Delta'!X48+'5C1S_LCColPrep'!X48+'5C1T_Northeast'!X48+'5C1U_AcadianaRen'!X48+'5C1I_LAKey'!X48+'5C1V_LafRen'!X48+'5C1O_Impact'!X48+'5C2_LAVCA'!Y48+'5C1H_Southwest'!X48+'5C1G_JSClark'!X48+'5C1Y_GEOPrep'!X48+'5C1AI_Harmony'!X48+'5C1AJ_Athlos'!X48+'5C1AG_Collegiate'!X48+'5C1M_GEOMidCity'!X48+'5C1AK_NxtGen'!X48+'5C1AL_RedRiver'!X48+'5C1AM_Williams'!X48+'5C1AN_StLandry'!X48</f>
        <v>89803</v>
      </c>
      <c r="Z48" s="226">
        <f>'5C1B_DArbonne'!Y48+'5C1A_Madison'!Y48+'5C1C_IntlHigh'!Y48+'5C3_UnvView'!Z48+'5C1F_LCCharter'!Y48+'5C1E_LFNO'!Y48+'5C1D_NOMMA'!Y48+'5C1AE_NobleMinds'!Y48+'5C1J_JCFAEast'!Y48+'5C1Q_Advantage'!Y48+'5C1AF_JCFA-Laf'!Y48+'5C1W_Willow'!Y48+'5C1Z_LincolnPrep'!Y48+'5C1R_Iberville'!Y48+'5C1N_Delta'!Y48+'5C1S_LCColPrep'!Y48+'5C1T_Northeast'!Y48+'5C1U_AcadianaRen'!Y48+'5C1I_LAKey'!Y48+'5C1V_LafRen'!Y48+'5C1O_Impact'!Y48+'5C2_LAVCA'!Z48+'5C1H_Southwest'!Y48+'5C1G_JSClark'!Y48+'5C1Y_GEOPrep'!Y48+'5C1AI_Harmony'!Y48+'5C1AJ_Athlos'!Y48+'5C1AG_Collegiate'!Y48+'5C1M_GEOMidCity'!Y48+'5C1AK_NxtGen'!Y48+'5C1AL_RedRiver'!Y48+'5C1AM_Williams'!Y48+'5C1AN_StLandry'!Y48</f>
        <v>0</v>
      </c>
      <c r="AA48" s="229">
        <f>'5C1B_DArbonne'!Z48+'5C1A_Madison'!Z48+'5C1C_IntlHigh'!Z48+'5C3_UnvView'!AA48+'5C1F_LCCharter'!Z48+'5C1E_LFNO'!Z48+'5C1D_NOMMA'!Z48+'5C1AE_NobleMinds'!Z48+'5C1J_JCFAEast'!Z48+'5C1Q_Advantage'!Z48+'5C1AF_JCFA-Laf'!Z48+'5C1W_Willow'!Z48+'5C1Z_LincolnPrep'!Z48+'5C1R_Iberville'!Z48+'5C1N_Delta'!Z48+'5C1S_LCColPrep'!Z48+'5C1T_Northeast'!Z48+'5C1U_AcadianaRen'!Z48+'5C1I_LAKey'!Z48+'5C1V_LafRen'!Z48+'5C1O_Impact'!Z48+'5C2_LAVCA'!AA48+'5C1H_Southwest'!Z48+'5C1G_JSClark'!Z48+'5C1Y_GEOPrep'!Z48+'5C1AI_Harmony'!Z48+'5C1AJ_Athlos'!Z48+'5C1AG_Collegiate'!Z48+'5C1M_GEOMidCity'!Z48+'5C1AK_NxtGen'!Z48+'5C1AL_RedRiver'!Z48+'5C1AM_Williams'!Z48+'5C1AN_StLandry'!Z48</f>
        <v>89803</v>
      </c>
      <c r="AB48" s="226">
        <f>'5C1B_DArbonne'!AA48+'5C1A_Madison'!AA48+'5C1C_IntlHigh'!AA48+'5C3_UnvView'!AB48+'5C1F_LCCharter'!AA48+'5C1E_LFNO'!AA48+'5C1D_NOMMA'!AA48+'5C1AE_NobleMinds'!AA48+'5C1J_JCFAEast'!AA48+'5C1Q_Advantage'!AA48+'5C1AF_JCFA-Laf'!AA48+'5C1W_Willow'!AA48+'5C1Z_LincolnPrep'!AA48+'5C1R_Iberville'!AA48+'5C1N_Delta'!AA48+'5C1S_LCColPrep'!AA48+'5C1T_Northeast'!AA48+'5C1U_AcadianaRen'!AA48+'5C1I_LAKey'!AA48+'5C1V_LafRen'!AA48+'5C1O_Impact'!AA48+'5C2_LAVCA'!AB48+'5C1H_Southwest'!AA48+'5C1G_JSClark'!AA48+'5C1Y_GEOPrep'!AA48+'5C1AI_Harmony'!AA48+'5C1AJ_Athlos'!AA48+'5C1AG_Collegiate'!AA48+'5C1M_GEOMidCity'!AA48+'5C1AK_NxtGen'!AA48+'5C1AL_RedRiver'!AA48+'5C1AM_Williams'!AA48+'5C1AN_StLandry'!AA48</f>
        <v>0</v>
      </c>
      <c r="AC48" s="226">
        <f>'5C1B_DArbonne'!AB48+'5C1A_Madison'!AB48+'5C1C_IntlHigh'!AB48+'5C3_UnvView'!AC48+'5C1F_LCCharter'!AB48+'5C1E_LFNO'!AB48+'5C1D_NOMMA'!AB48+'5C1AE_NobleMinds'!AB48+'5C1J_JCFAEast'!AB48+'5C1Q_Advantage'!AB48+'5C1AF_JCFA-Laf'!AB48+'5C1W_Willow'!AB48+'5C1Z_LincolnPrep'!AB48+'5C1R_Iberville'!AB48+'5C1N_Delta'!AB48+'5C1S_LCColPrep'!AB48+'5C1T_Northeast'!AB48+'5C1U_AcadianaRen'!AB48+'5C1I_LAKey'!AB48+'5C1V_LafRen'!AB48+'5C1O_Impact'!AB48+'5C2_LAVCA'!AC48+'5C1H_Southwest'!AB48+'5C1G_JSClark'!AB48+'5C1Y_GEOPrep'!AB48+'5C1AI_Harmony'!AB48+'5C1AJ_Athlos'!AB48+'5C1AG_Collegiate'!AB48+'5C1M_GEOMidCity'!AB48+'5C1AK_NxtGen'!AB48+'5C1AL_RedRiver'!AB48+'5C1AM_Williams'!AB48+'5C1AN_StLandry'!AB48</f>
        <v>89803</v>
      </c>
      <c r="AD48" s="229">
        <f>'5C1B_DArbonne'!AC48+'5C1A_Madison'!AC48+'5C1C_IntlHigh'!AC48+'5C3_UnvView'!AD48+'5C1F_LCCharter'!AC48+'5C1E_LFNO'!AC48+'5C1D_NOMMA'!AC48+'5C1AE_NobleMinds'!AC48+'5C1J_JCFAEast'!AC48+'5C1Q_Advantage'!AC48+'5C1AF_JCFA-Laf'!AC48+'5C1W_Willow'!AC48+'5C1Z_LincolnPrep'!AC48+'5C1R_Iberville'!AC48+'5C1N_Delta'!AC48+'5C1S_LCColPrep'!AC48+'5C1T_Northeast'!AC48+'5C1U_AcadianaRen'!AC48+'5C1I_LAKey'!AC48+'5C1V_LafRen'!AC48+'5C1O_Impact'!AC48+'5C2_LAVCA'!AD48+'5C1H_Southwest'!AC48+'5C1G_JSClark'!AC48+'5C1Y_GEOPrep'!AC48+'5C1AI_Harmony'!AC48+'5C1AJ_Athlos'!AC48+'5C1AG_Collegiate'!AC48+'5C1M_GEOMidCity'!AC48+'5C1AK_NxtGen'!AC48+'5C1AL_RedRiver'!AC48+'5C1AM_Williams'!AC48+'5C1AN_StLandry'!AC48</f>
        <v>7484</v>
      </c>
      <c r="AE48" s="232">
        <f>'5C1B_DArbonne'!AD48+'5C1A_Madison'!AD48+'5C1C_IntlHigh'!AD48+'5C3_UnvView'!AE48+'5C1F_LCCharter'!AD48+'5C1E_LFNO'!AD48+'5C1D_NOMMA'!AD48+'5C1AE_NobleMinds'!AD48+'5C1J_JCFAEast'!AD48+'5C1Q_Advantage'!AD48+'5C1AF_JCFA-Laf'!AD48+'5C1W_Willow'!AD48+'5C1Z_LincolnPrep'!AD48+'5C1R_Iberville'!AD48+'5C1N_Delta'!AD48+'5C1S_LCColPrep'!AD48+'5C1T_Northeast'!AD48+'5C1U_AcadianaRen'!AD48+'5C1I_LAKey'!AD48+'5C1V_LafRen'!AD48+'5C1O_Impact'!AD48+'5C2_LAVCA'!AE48+'5C1H_Southwest'!AD48+'5C1G_JSClark'!AD48+'5C1Y_GEOPrep'!AD48+'5C1AI_Harmony'!AD48+'5C1AJ_Athlos'!AD48+'5C1AG_Collegiate'!AD48+'5C1M_GEOMidCity'!AD48+'5C1AK_NxtGen'!AD48+'5C1AL_RedRiver'!AD48+'5C1AM_Williams'!AD48+'5C1AN_StLandry'!AD48</f>
        <v>89803</v>
      </c>
      <c r="AF48" s="233">
        <f>'9_Per Pupil Summary'!N47</f>
        <v>5969</v>
      </c>
      <c r="AG48" s="234">
        <f>'5C1B_DArbonne'!AF48+'5C1A_Madison'!AF48+'5C1C_IntlHigh'!AF48+'5C3_UnvView'!AG48+'5C1F_LCCharter'!AF48+'5C1E_LFNO'!AF48+'5C1D_NOMMA'!AF48+'5C1AE_NobleMinds'!AF48+'5C1J_JCFAEast'!AF48+'5C1Q_Advantage'!AF48+'5C1AF_JCFA-Laf'!AF48+'5C1W_Willow'!AF48+'5C1Z_LincolnPrep'!AF48+'5C1R_Iberville'!AF48+'5C1N_Delta'!AF48+'5C1S_LCColPrep'!AF48+'5C1T_Northeast'!AF48+'5C1U_AcadianaRen'!AF48+'5C1I_LAKey'!AF48+'5C1V_LafRen'!AF48+'5C1O_Impact'!AF48+'5C2_LAVCA'!AG48+'5C1H_Southwest'!AF48+'5C1G_JSClark'!AF48+'5C1Y_GEOPrep'!AF48+'5C1AI_Harmony'!AF48+'5C1AJ_Athlos'!AF48+'5C1AG_Collegiate'!AF48+'5C1M_GEOMidCity'!AF48+'5C1AK_NxtGen'!AF48+'5C1AL_RedRiver'!AF48+'5C1AM_Williams'!AF48+'5C1AN_StLandry'!AF48</f>
        <v>91326</v>
      </c>
      <c r="AH48" s="225">
        <f>'5C1B_DArbonne'!AG48+'5C1A_Madison'!AG48+'5C1C_IntlHigh'!AG48+'5C3_UnvView'!AH48+'5C1F_LCCharter'!AG48+'5C1E_LFNO'!AG48+'5C1D_NOMMA'!AG48+'5C1AE_NobleMinds'!AG48+'5C1J_JCFAEast'!AG48+'5C1Q_Advantage'!AG48+'5C1AF_JCFA-Laf'!AG48+'5C1W_Willow'!AG48+'5C1Z_LincolnPrep'!AG48+'5C1R_Iberville'!AG48+'5C1N_Delta'!AG48+'5C1S_LCColPrep'!AG48+'5C1T_Northeast'!AG48+'5C1U_AcadianaRen'!AG48+'5C1I_LAKey'!AG48+'5C1V_LafRen'!AG48+'5C1O_Impact'!AG48+'5C2_LAVCA'!AH48+'5C1H_Southwest'!AG48+'5C1G_JSClark'!AG48+'5C1Y_GEOPrep'!AG48+'5C1AI_Harmony'!AG48+'5C1AJ_Athlos'!AG48+'5C1AG_Collegiate'!AG48+'5C1M_GEOMidCity'!AG48+'5C1AK_NxtGen'!AG48+'5C1AL_RedRiver'!AG48+'5C1AM_Williams'!AG48+'5C1AN_StLandry'!AG48</f>
        <v>0</v>
      </c>
      <c r="AI48" s="233">
        <f>'5C1B_DArbonne'!AH48+'5C1A_Madison'!AH48+'5C1C_IntlHigh'!AH48+'5C3_UnvView'!AI48+'5C1F_LCCharter'!AH48+'5C1E_LFNO'!AH48+'5C1D_NOMMA'!AH48+'5C1AE_NobleMinds'!AH48+'5C1J_JCFAEast'!AH48+'5C1Q_Advantage'!AH48+'5C1AF_JCFA-Laf'!AH48+'5C1W_Willow'!AH48+'5C1Z_LincolnPrep'!AH48+'5C1R_Iberville'!AH48+'5C1N_Delta'!AH48+'5C1S_LCColPrep'!AH48+'5C1T_Northeast'!AH48+'5C1U_AcadianaRen'!AH48+'5C1I_LAKey'!AH48+'5C1V_LafRen'!AH48+'5C1O_Impact'!AH48+'5C2_LAVCA'!AI48+'5C1H_Southwest'!AH48+'5C1G_JSClark'!AH48+'5C1Y_GEOPrep'!AH48+'5C1AI_Harmony'!AH48+'5C1AJ_Athlos'!AH48+'5C1AG_Collegiate'!AH48+'5C1M_GEOMidCity'!AH48+'5C1AK_NxtGen'!AH48+'5C1AL_RedRiver'!AH48+'5C1AM_Williams'!AH48+'5C1AN_StLandry'!AH48</f>
        <v>0</v>
      </c>
      <c r="AJ48" s="225">
        <f>'5C1B_DArbonne'!AI48+'5C1A_Madison'!AI48+'5C1C_IntlHigh'!AI48+'5C3_UnvView'!AJ48+'5C1F_LCCharter'!AI48+'5C1E_LFNO'!AI48+'5C1D_NOMMA'!AI48+'5C1AE_NobleMinds'!AI48+'5C1J_JCFAEast'!AI48+'5C1Q_Advantage'!AI48+'5C1AF_JCFA-Laf'!AI48+'5C1W_Willow'!AI48+'5C1Z_LincolnPrep'!AI48+'5C1R_Iberville'!AI48+'5C1N_Delta'!AI48+'5C1S_LCColPrep'!AI48+'5C1T_Northeast'!AI48+'5C1U_AcadianaRen'!AI48+'5C1I_LAKey'!AI48+'5C1V_LafRen'!AI48+'5C1O_Impact'!AI48+'5C2_LAVCA'!AJ48+'5C1H_Southwest'!AI48+'5C1G_JSClark'!AI48+'5C1Y_GEOPrep'!AI48+'5C1AI_Harmony'!AI48+'5C1AJ_Athlos'!AI48+'5C1AG_Collegiate'!AI48+'5C1M_GEOMidCity'!AI48+'5C1AK_NxtGen'!AI48+'5C1AL_RedRiver'!AI48+'5C1AM_Williams'!AI48+'5C1AN_StLandry'!AI48</f>
        <v>0</v>
      </c>
      <c r="AK48" s="235">
        <f>'5C1B_DArbonne'!AJ48+'5C1A_Madison'!AJ48+'5C1C_IntlHigh'!AJ48+'5C3_UnvView'!AK48+'5C1F_LCCharter'!AJ48+'5C1E_LFNO'!AJ48+'5C1D_NOMMA'!AJ48+'5C1AE_NobleMinds'!AJ48+'5C1J_JCFAEast'!AJ48+'5C1Q_Advantage'!AJ48+'5C1AF_JCFA-Laf'!AJ48+'5C1W_Willow'!AJ48+'5C1Z_LincolnPrep'!AJ48+'5C1R_Iberville'!AJ48+'5C1N_Delta'!AJ48+'5C1S_LCColPrep'!AJ48+'5C1T_Northeast'!AJ48+'5C1U_AcadianaRen'!AJ48+'5C1I_LAKey'!AJ48+'5C1V_LafRen'!AJ48+'5C1O_Impact'!AJ48+'5C2_LAVCA'!AK48+'5C1H_Southwest'!AJ48+'5C1G_JSClark'!AJ48+'5C1Y_GEOPrep'!AJ48+'5C1AI_Harmony'!AJ48+'5C1AJ_Athlos'!AJ48+'5C1AG_Collegiate'!AJ48+'5C1M_GEOMidCity'!AJ48+'5C1AK_NxtGen'!AJ48+'5C1AL_RedRiver'!AJ48+'5C1AM_Williams'!AJ48+'5C1AN_StLandry'!AJ48</f>
        <v>0</v>
      </c>
      <c r="AL48" s="236">
        <f>'5C1B_DArbonne'!AK48+'5C1A_Madison'!AK48+'5C1C_IntlHigh'!AK48+'5C3_UnvView'!AL48+'5C1F_LCCharter'!AK48+'5C1E_LFNO'!AK48+'5C1D_NOMMA'!AK48+'5C1AE_NobleMinds'!AK48+'5C1J_JCFAEast'!AK48+'5C1Q_Advantage'!AK48+'5C1AF_JCFA-Laf'!AK48+'5C1W_Willow'!AK48+'5C1Z_LincolnPrep'!AK48+'5C1R_Iberville'!AK48+'5C1N_Delta'!AK48+'5C1S_LCColPrep'!AK48+'5C1T_Northeast'!AK48+'5C1U_AcadianaRen'!AK48+'5C1I_LAKey'!AK48+'5C1V_LafRen'!AK48+'5C1O_Impact'!AK48+'5C2_LAVCA'!AL48+'5C1H_Southwest'!AK48+'5C1G_JSClark'!AK48+'5C1Y_GEOPrep'!AK48+'5C1AI_Harmony'!AK48+'5C1AJ_Athlos'!AK48+'5C1AG_Collegiate'!AK48+'5C1M_GEOMidCity'!AK48+'5C1AK_NxtGen'!AK48+'5C1AL_RedRiver'!AK48+'5C1AM_Williams'!AK48+'5C1AN_StLandry'!AK48</f>
        <v>0</v>
      </c>
      <c r="AM48" s="234">
        <f>'5C1B_DArbonne'!AL48+'5C1A_Madison'!AL48+'5C1C_IntlHigh'!AL48+'5C3_UnvView'!AM48+'5C1F_LCCharter'!AL48+'5C1E_LFNO'!AL48+'5C1D_NOMMA'!AL48+'5C1AE_NobleMinds'!AL48+'5C1J_JCFAEast'!AL48+'5C1Q_Advantage'!AL48+'5C1AF_JCFA-Laf'!AL48+'5C1W_Willow'!AL48+'5C1Z_LincolnPrep'!AL48+'5C1R_Iberville'!AL48+'5C1N_Delta'!AL48+'5C1S_LCColPrep'!AL48+'5C1T_Northeast'!AL48+'5C1U_AcadianaRen'!AL48+'5C1I_LAKey'!AL48+'5C1V_LafRen'!AL48+'5C1O_Impact'!AL48+'5C2_LAVCA'!AM48+'5C1H_Southwest'!AL48+'5C1G_JSClark'!AL48+'5C1Y_GEOPrep'!AL48+'5C1AI_Harmony'!AL48+'5C1AJ_Athlos'!AL48+'5C1AG_Collegiate'!AL48+'5C1M_GEOMidCity'!AL48+'5C1AK_NxtGen'!AL48+'5C1AL_RedRiver'!AL48+'5C1AM_Williams'!AL48+'5C1AN_StLandry'!AL48</f>
        <v>91326</v>
      </c>
      <c r="AN48" s="237">
        <f>'5C1B_DArbonne'!AM48+'5C1A_Madison'!AM48+'5C1C_IntlHigh'!AM48+'5C3_UnvView'!AN48+'5C1F_LCCharter'!AM48+'5C1E_LFNO'!AM48+'5C1D_NOMMA'!AM48+'5C1AE_NobleMinds'!AM48+'5C1J_JCFAEast'!AM48+'5C1Q_Advantage'!AM48+'5C1AF_JCFA-Laf'!AM48+'5C1W_Willow'!AM48+'5C1Z_LincolnPrep'!AM48+'5C1R_Iberville'!AM48+'5C1N_Delta'!AM48+'5C1S_LCColPrep'!AM48+'5C1T_Northeast'!AM48+'5C1U_AcadianaRen'!AM48+'5C1I_LAKey'!AM48+'5C1V_LafRen'!AM48+'5C1O_Impact'!AM48+'5C2_LAVCA'!AN48+'5C1H_Southwest'!AM48+'5C1G_JSClark'!AM48+'5C1Y_GEOPrep'!AM48+'5C1AI_Harmony'!AM48+'5C1AJ_Athlos'!AM48+'5C1AG_Collegiate'!AM48+'5C1M_GEOMidCity'!AM48+'5C1AK_NxtGen'!AM48+'5C1AL_RedRiver'!AM48+'5C1AM_Williams'!AM48+'5C1AN_StLandry'!AM48</f>
        <v>-228</v>
      </c>
      <c r="AO48" s="234">
        <f>'5C1B_DArbonne'!AN48+'5C1A_Madison'!AN48+'5C1C_IntlHigh'!AN48+'5C3_UnvView'!AO48+'5C1F_LCCharter'!AN48+'5C1E_LFNO'!AN48+'5C1D_NOMMA'!AN48+'5C1AE_NobleMinds'!AN48+'5C1J_JCFAEast'!AN48+'5C1Q_Advantage'!AN48+'5C1AF_JCFA-Laf'!AN48+'5C1W_Willow'!AN48+'5C1Z_LincolnPrep'!AN48+'5C1R_Iberville'!AN48+'5C1N_Delta'!AN48+'5C1S_LCColPrep'!AN48+'5C1T_Northeast'!AN48+'5C1U_AcadianaRen'!AN48+'5C1I_LAKey'!AN48+'5C1V_LafRen'!AN48+'5C1O_Impact'!AN48+'5C2_LAVCA'!AO48+'5C1H_Southwest'!AN48+'5C1G_JSClark'!AN48+'5C1Y_GEOPrep'!AN48+'5C1AI_Harmony'!AN48+'5C1AJ_Athlos'!AN48+'5C1AG_Collegiate'!AN48+'5C1M_GEOMidCity'!AN48+'5C1AK_NxtGen'!AN48+'5C1AL_RedRiver'!AN48+'5C1AM_Williams'!AN48+'5C1AN_StLandry'!AN48</f>
        <v>91098</v>
      </c>
      <c r="AP48" s="235">
        <f>'5C1B_DArbonne'!AO48+'5C1A_Madison'!AO48+'5C1C_IntlHigh'!AO48+'5C3_UnvView'!AP48+'5C1F_LCCharter'!AO48+'5C1E_LFNO'!AO48+'5C1D_NOMMA'!AO48+'5C1AE_NobleMinds'!AO48+'5C1J_JCFAEast'!AO48+'5C1Q_Advantage'!AO48+'5C1AF_JCFA-Laf'!AO48+'5C1W_Willow'!AO48+'5C1Z_LincolnPrep'!AO48+'5C1R_Iberville'!AO48+'5C1N_Delta'!AO48+'5C1S_LCColPrep'!AO48+'5C1T_Northeast'!AO48+'5C1U_AcadianaRen'!AO48+'5C1I_LAKey'!AO48+'5C1V_LafRen'!AO48+'5C1O_Impact'!AO48+'5C2_LAVCA'!AP48+'5C1H_Southwest'!AO48+'5C1G_JSClark'!AO48+'5C1Y_GEOPrep'!AO48+'5C1AI_Harmony'!AO48+'5C1AJ_Athlos'!AO48+'5C1AG_Collegiate'!AO48+'5C1M_GEOMidCity'!AO48+'5C1AK_NxtGen'!AO48+'5C1AL_RedRiver'!AO48+'5C1AM_Williams'!AO48+'5C1AN_StLandry'!AO48</f>
        <v>0</v>
      </c>
      <c r="AQ48" s="234">
        <f>'5C1B_DArbonne'!AP48+'5C1A_Madison'!AP48+'5C1C_IntlHigh'!AP48+'5C3_UnvView'!AQ48+'5C1F_LCCharter'!AP48+'5C1E_LFNO'!AP48+'5C1D_NOMMA'!AP48+'5C1AE_NobleMinds'!AP48+'5C1J_JCFAEast'!AP48+'5C1Q_Advantage'!AP48+'5C1AF_JCFA-Laf'!AP48+'5C1W_Willow'!AP48+'5C1Z_LincolnPrep'!AP48+'5C1R_Iberville'!AP48+'5C1N_Delta'!AP48+'5C1S_LCColPrep'!AP48+'5C1T_Northeast'!AP48+'5C1U_AcadianaRen'!AP48+'5C1I_LAKey'!AP48+'5C1V_LafRen'!AP48+'5C1O_Impact'!AP48+'5C2_LAVCA'!AQ48+'5C1H_Southwest'!AP48+'5C1G_JSClark'!AP48+'5C1Y_GEOPrep'!AP48+'5C1AI_Harmony'!AP48+'5C1AJ_Athlos'!AP48+'5C1AG_Collegiate'!AP48+'5C1M_GEOMidCity'!AP48+'5C1AK_NxtGen'!AP48+'5C1AL_RedRiver'!AP48+'5C1AM_Williams'!AP48+'5C1AN_StLandry'!AP48</f>
        <v>91098</v>
      </c>
      <c r="AR48" s="235">
        <f>'5C1B_DArbonne'!AQ48+'5C1A_Madison'!AQ48+'5C1C_IntlHigh'!AQ48+'5C3_UnvView'!AR48+'5C1F_LCCharter'!AQ48+'5C1E_LFNO'!AQ48+'5C1D_NOMMA'!AQ48+'5C1AE_NobleMinds'!AQ48+'5C1J_JCFAEast'!AQ48+'5C1Q_Advantage'!AQ48+'5C1AF_JCFA-Laf'!AQ48+'5C1W_Willow'!AQ48+'5C1Z_LincolnPrep'!AQ48+'5C1R_Iberville'!AQ48+'5C1N_Delta'!AQ48+'5C1S_LCColPrep'!AQ48+'5C1T_Northeast'!AQ48+'5C1U_AcadianaRen'!AQ48+'5C1I_LAKey'!AQ48+'5C1V_LafRen'!AQ48+'5C1O_Impact'!AQ48+'5C2_LAVCA'!AR48+'5C1H_Southwest'!AQ48+'5C1G_JSClark'!AQ48+'5C1Y_GEOPrep'!AQ48+'5C1AI_Harmony'!AQ48+'5C1AJ_Athlos'!AQ48+'5C1AG_Collegiate'!AQ48+'5C1M_GEOMidCity'!AQ48+'5C1AK_NxtGen'!AQ48+'5C1AL_RedRiver'!AQ48+'5C1AM_Williams'!AQ48+'5C1AN_StLandry'!AQ48</f>
        <v>0</v>
      </c>
      <c r="AS48" s="235">
        <f>'5C1B_DArbonne'!AR48+'5C1A_Madison'!AR48+'5C1C_IntlHigh'!AR48+'5C3_UnvView'!AS48+'5C1F_LCCharter'!AR48+'5C1E_LFNO'!AR48+'5C1D_NOMMA'!AR48+'5C1AE_NobleMinds'!AR48+'5C1J_JCFAEast'!AR48+'5C1Q_Advantage'!AR48+'5C1AF_JCFA-Laf'!AR48+'5C1W_Willow'!AR48+'5C1Z_LincolnPrep'!AR48+'5C1R_Iberville'!AR48+'5C1N_Delta'!AR48+'5C1S_LCColPrep'!AR48+'5C1T_Northeast'!AR48+'5C1U_AcadianaRen'!AR48+'5C1I_LAKey'!AR48+'5C1V_LafRen'!AR48+'5C1O_Impact'!AR48+'5C2_LAVCA'!AS48+'5C1H_Southwest'!AR48+'5C1G_JSClark'!AR48+'5C1Y_GEOPrep'!AR48+'5C1AI_Harmony'!AR48+'5C1AJ_Athlos'!AR48+'5C1AG_Collegiate'!AR48+'5C1M_GEOMidCity'!AR48+'5C1AK_NxtGen'!AR48+'5C1AL_RedRiver'!AR48+'5C1AM_Williams'!AR48+'5C1AN_StLandry'!AR48</f>
        <v>91098</v>
      </c>
      <c r="AT48" s="234">
        <f>'5C1B_DArbonne'!AS48+'5C1A_Madison'!AS48+'5C1C_IntlHigh'!AS48+'5C3_UnvView'!AT48+'5C1F_LCCharter'!AS48+'5C1E_LFNO'!AS48+'5C1D_NOMMA'!AS48+'5C1AE_NobleMinds'!AS48+'5C1J_JCFAEast'!AS48+'5C1Q_Advantage'!AS48+'5C1AF_JCFA-Laf'!AS48+'5C1W_Willow'!AS48+'5C1Z_LincolnPrep'!AS48+'5C1R_Iberville'!AS48+'5C1N_Delta'!AS48+'5C1S_LCColPrep'!AS48+'5C1T_Northeast'!AS48+'5C1U_AcadianaRen'!AS48+'5C1I_LAKey'!AS48+'5C1V_LafRen'!AS48+'5C1O_Impact'!AS48+'5C2_LAVCA'!AT48+'5C1H_Southwest'!AS48+'5C1G_JSClark'!AS48+'5C1Y_GEOPrep'!AS48+'5C1AI_Harmony'!AS48+'5C1AJ_Athlos'!AS48+'5C1AG_Collegiate'!AS48+'5C1M_GEOMidCity'!AS48+'5C1AK_NxtGen'!AS48+'5C1AL_RedRiver'!AS48+'5C1AM_Williams'!AS48+'5C1AN_StLandry'!AS48</f>
        <v>7592</v>
      </c>
      <c r="AU48" s="806">
        <f t="shared" si="2"/>
        <v>180901</v>
      </c>
      <c r="AV48" s="807">
        <f t="shared" si="3"/>
        <v>15076</v>
      </c>
      <c r="AW48" s="227">
        <f>'5C1B_DArbonne'!AV48+'5C1A_Madison'!AV48+'5C1C_IntlHigh'!AV48+'5C3_UnvView'!AW48+'5C1F_LCCharter'!AV48+'5C1E_LFNO'!AV48+'5C1D_NOMMA'!AV48+'5C1AE_NobleMinds'!AV48+'5C1J_JCFAEast'!AV48+'5C1Q_Advantage'!AV48+'5C1AF_JCFA-Laf'!AV48+'5C1W_Willow'!AV48+'5C1Z_LincolnPrep'!AV48+'5C1R_Iberville'!AV48+'5C1N_Delta'!AV48+'5C1S_LCColPrep'!AV48+'5C1T_Northeast'!AV48+'5C1U_AcadianaRen'!AV48+'5C1I_LAKey'!AV48+'5C1V_LafRen'!AV48+'5C1O_Impact'!AV48+'5C2_LAVCA'!AW48+'5C1H_Southwest'!AV48+'5C1G_JSClark'!AV48+'5C1Y_GEOPrep'!AV48+'5C1AI_Harmony'!AV48+'5C1AJ_Athlos'!AV48+'5C1AG_Collegiate'!AV48+'5C1M_GEOMidCity'!AV48+'5C1AK_NxtGen'!AV48+'5C1AL_RedRiver'!AV48+'5C1AM_Williams'!AV48+'5C1AN_StLandry'!AV48</f>
        <v>228</v>
      </c>
      <c r="AX48" s="227"/>
      <c r="AY48" s="227">
        <f t="shared" si="4"/>
        <v>228</v>
      </c>
    </row>
    <row r="49" spans="1:51" ht="16.149999999999999" customHeight="1" x14ac:dyDescent="0.2">
      <c r="A49" s="424">
        <v>43</v>
      </c>
      <c r="B49" s="224" t="s">
        <v>47</v>
      </c>
      <c r="C49" s="225">
        <f>'5C1B_DArbonne'!C49+'5C1A_Madison'!C49+'5C1C_IntlHigh'!C49+'5C3_UnvView'!C49+'5C1F_LCCharter'!C49+'5C1E_LFNO'!C49+'5C1D_NOMMA'!C49+'5C1AE_NobleMinds'!C49+'5C1J_JCFAEast'!C49+'5C1Q_Advantage'!C49+'5C1AF_JCFA-Laf'!C49+'5C1W_Willow'!C49+'5C1Z_LincolnPrep'!C49+'5C1R_Iberville'!C49+'5C1N_Delta'!C49+'5C1S_LCColPrep'!C49+'5C1T_Northeast'!C49+'5C1U_AcadianaRen'!C49+'5C1I_LAKey'!C49+'5C1V_LafRen'!C49+'5C1O_Impact'!C49+'5C2_LAVCA'!C49+'5C1H_Southwest'!C49+'5C1G_JSClark'!C49+'5C1Y_GEOPrep'!C49+'5C1AI_Harmony'!C49+'5C1AJ_Athlos'!C49+'5C1AG_Collegiate'!C49+'5C1M_GEOMidCity'!C49+'5C1AK_NxtGen'!C49+'5C1AL_RedRiver'!C49+'5C1AM_Williams'!C49+'5C1AN_StLandry'!C49</f>
        <v>17</v>
      </c>
      <c r="D49" s="226">
        <f>'9_Per Pupil Summary'!H48</f>
        <v>4712.7659599435265</v>
      </c>
      <c r="E49" s="227">
        <f>'5C1B_DArbonne'!E49+'5C1A_Madison'!E49+'5C1C_IntlHigh'!E49+'5C3_UnvView'!E49+'5C1F_LCCharter'!E49+'5C1E_LFNO'!E49+'5C1D_NOMMA'!E49+'5C1AE_NobleMinds'!E49+'5C1J_JCFAEast'!E49+'5C1Q_Advantage'!E49+'5C1AF_JCFA-Laf'!E49+'5C1W_Willow'!E49+'5C1Z_LincolnPrep'!E49+'5C1R_Iberville'!E49+'5C1N_Delta'!E49+'5C1S_LCColPrep'!E49+'5C1T_Northeast'!E49+'5C1U_AcadianaRen'!E49+'5C1I_LAKey'!E49+'5C1V_LafRen'!E49+'5C1O_Impact'!E49+'5C2_LAVCA'!E49+'5C1H_Southwest'!E49+'5C1G_JSClark'!E49+'5C1Y_GEOPrep'!E49+'5C1AI_Harmony'!E49+'5C1AJ_Athlos'!E49+'5C1AG_Collegiate'!E49+'5C1M_GEOMidCity'!E49+'5C1AK_NxtGen'!E49+'5C1AL_RedRiver'!E49+'5C1AM_Williams'!E49+'5C1AN_StLandry'!E49</f>
        <v>72105.31918713596</v>
      </c>
      <c r="F49" s="228">
        <f>'5C1B_DArbonne'!F49+'5C1A_Madison'!F49+'5C1C_IntlHigh'!F49+'5C3_UnvView'!F49+'5C1F_LCCharter'!F49+'5C1E_LFNO'!F49+'5C1D_NOMMA'!F49+'5C1AE_NobleMinds'!F49+'5C1J_JCFAEast'!F49+'5C1Q_Advantage'!F49+'5C1AF_JCFA-Laf'!F49+'5C1W_Willow'!F49+'5C1Z_LincolnPrep'!F49+'5C1R_Iberville'!F49+'5C1N_Delta'!F49+'5C1S_LCColPrep'!F49+'5C1T_Northeast'!F49+'5C1U_AcadianaRen'!F49+'5C1I_LAKey'!F49+'5C1V_LafRen'!F49+'5C1O_Impact'!F49+'5C2_LAVCA'!F49+'5C1H_Southwest'!F49+'5C1G_JSClark'!F49+'5C1Y_GEOPrep'!F49+'5C1AI_Harmony'!F49+'5C1AJ_Athlos'!F49+'5C1AG_Collegiate'!F49+'5C1M_GEOMidCity'!F49+'5C1AK_NxtGen'!F49+'5C1AL_RedRiver'!F49+'5C1AM_Williams'!F49+'5C1AN_StLandry'!F49</f>
        <v>13</v>
      </c>
      <c r="G49" s="226">
        <f>'9_Per Pupil Summary'!I48</f>
        <v>636.56547741448878</v>
      </c>
      <c r="H49" s="227">
        <f>'5C1B_DArbonne'!H49+'5C1A_Madison'!H49+'5C1C_IntlHigh'!H49+'5C3_UnvView'!H49+'5C1F_LCCharter'!H49+'5C1E_LFNO'!H49+'5C1D_NOMMA'!H49+'5C1AE_NobleMinds'!H49+'5C1J_JCFAEast'!H49+'5C1Q_Advantage'!H49+'5C1AF_JCFA-Laf'!H49+'5C1W_Willow'!H49+'5C1Z_LincolnPrep'!H49+'5C1R_Iberville'!H49+'5C1N_Delta'!H49+'5C1S_LCColPrep'!H49+'5C1T_Northeast'!H49+'5C1U_AcadianaRen'!H49+'5C1I_LAKey'!H49+'5C1V_LafRen'!H49+'5C1O_Impact'!H49+'5C2_LAVCA'!H49+'5C1H_Southwest'!H49+'5C1G_JSClark'!H49+'5C1Y_GEOPrep'!H49+'5C1AI_Harmony'!H49+'5C1AJ_Athlos'!H49+'5C1AG_Collegiate'!H49+'5C1M_GEOMidCity'!H49+'5C1AK_NxtGen'!H49+'5C1AL_RedRiver'!H49+'5C1AM_Williams'!H49+'5C1AN_StLandry'!H49</f>
        <v>7447.8160857495186</v>
      </c>
      <c r="I49" s="228">
        <f>'5C1B_DArbonne'!I49+'5C1A_Madison'!I49+'5C1C_IntlHigh'!I49+'5C3_UnvView'!I49+'5C1F_LCCharter'!I49+'5C1E_LFNO'!I49+'5C1D_NOMMA'!I49+'5C1AE_NobleMinds'!I49+'5C1J_JCFAEast'!I49+'5C1Q_Advantage'!I49+'5C1AF_JCFA-Laf'!I49+'5C1W_Willow'!I49+'5C1Z_LincolnPrep'!I49+'5C1R_Iberville'!I49+'5C1N_Delta'!I49+'5C1S_LCColPrep'!I49+'5C1T_Northeast'!I49+'5C1U_AcadianaRen'!I49+'5C1I_LAKey'!I49+'5C1V_LafRen'!I49+'5C1O_Impact'!I49+'5C2_LAVCA'!I49+'5C1H_Southwest'!I49+'5C1G_JSClark'!I49+'5C1Y_GEOPrep'!I49+'5C1AI_Harmony'!I49+'5C1AJ_Athlos'!I49+'5C1AG_Collegiate'!I49+'5C1M_GEOMidCity'!I49+'5C1AK_NxtGen'!I49+'5C1AL_RedRiver'!I49+'5C1AM_Williams'!I49+'5C1AN_StLandry'!I49</f>
        <v>8</v>
      </c>
      <c r="J49" s="226">
        <f>'9_Per Pupil Summary'!J48</f>
        <v>173.60876656758785</v>
      </c>
      <c r="K49" s="227">
        <f>'5C1B_DArbonne'!K49+'5C1A_Madison'!K49+'5C1C_IntlHigh'!K49+'5C3_UnvView'!K49+'5C1F_LCCharter'!K49+'5C1E_LFNO'!K49+'5C1D_NOMMA'!K49+'5C1AE_NobleMinds'!K49+'5C1J_JCFAEast'!K49+'5C1Q_Advantage'!K49+'5C1AF_JCFA-Laf'!K49+'5C1W_Willow'!K49+'5C1Z_LincolnPrep'!K49+'5C1R_Iberville'!K49+'5C1N_Delta'!K49+'5C1S_LCColPrep'!K49+'5C1T_Northeast'!K49+'5C1U_AcadianaRen'!K49+'5C1I_LAKey'!K49+'5C1V_LafRen'!K49+'5C1O_Impact'!K49+'5C2_LAVCA'!K49+'5C1H_Southwest'!K49+'5C1G_JSClark'!K49+'5C1Y_GEOPrep'!K49+'5C1AI_Harmony'!K49+'5C1AJ_Athlos'!K49+'5C1AG_Collegiate'!K49+'5C1M_GEOMidCity'!K49+'5C1AK_NxtGen'!K49+'5C1AL_RedRiver'!K49+'5C1AM_Williams'!K49+'5C1AN_StLandry'!K49</f>
        <v>1249.9831192866325</v>
      </c>
      <c r="L49" s="228">
        <f>'5C1B_DArbonne'!L49+'5C1A_Madison'!L49+'5C1C_IntlHigh'!L49+'5C3_UnvView'!L49+'5C1F_LCCharter'!L49+'5C1E_LFNO'!L49+'5C1D_NOMMA'!L49+'5C1AE_NobleMinds'!L49+'5C1J_JCFAEast'!L49+'5C1Q_Advantage'!L49+'5C1AF_JCFA-Laf'!L49+'5C1W_Willow'!L49+'5C1Z_LincolnPrep'!L49+'5C1R_Iberville'!L49+'5C1N_Delta'!L49+'5C1S_LCColPrep'!L49+'5C1T_Northeast'!L49+'5C1U_AcadianaRen'!L49+'5C1I_LAKey'!L49+'5C1V_LafRen'!L49+'5C1O_Impact'!L49+'5C2_LAVCA'!L49+'5C1H_Southwest'!L49+'5C1G_JSClark'!L49+'5C1Y_GEOPrep'!L49+'5C1AI_Harmony'!L49+'5C1AJ_Athlos'!L49+'5C1AG_Collegiate'!L49+'5C1M_GEOMidCity'!L49+'5C1AK_NxtGen'!L49+'5C1AL_RedRiver'!L49+'5C1AM_Williams'!L49+'5C1AN_StLandry'!L49</f>
        <v>2</v>
      </c>
      <c r="M49" s="226">
        <f>'9_Per Pupil Summary'!K48</f>
        <v>4340.2191641896961</v>
      </c>
      <c r="N49" s="227">
        <f>'5C1B_DArbonne'!N49+'5C1A_Madison'!N49+'5C1C_IntlHigh'!N49+'5C3_UnvView'!N49+'5C1F_LCCharter'!N49+'5C1E_LFNO'!N49+'5C1D_NOMMA'!N49+'5C1AE_NobleMinds'!N49+'5C1J_JCFAEast'!N49+'5C1Q_Advantage'!N49+'5C1AF_JCFA-Laf'!N49+'5C1W_Willow'!N49+'5C1Z_LincolnPrep'!N49+'5C1R_Iberville'!N49+'5C1N_Delta'!N49+'5C1S_LCColPrep'!N49+'5C1T_Northeast'!N49+'5C1U_AcadianaRen'!N49+'5C1I_LAKey'!N49+'5C1V_LafRen'!N49+'5C1O_Impact'!N49+'5C2_LAVCA'!N49+'5C1H_Southwest'!N49+'5C1G_JSClark'!N49+'5C1Y_GEOPrep'!N49+'5C1AI_Harmony'!N49+'5C1AJ_Athlos'!N49+'5C1AG_Collegiate'!N49+'5C1M_GEOMidCity'!N49+'5C1AK_NxtGen'!N49+'5C1AL_RedRiver'!N49+'5C1AM_Williams'!N49+'5C1AN_StLandry'!N49</f>
        <v>7812.3944955414536</v>
      </c>
      <c r="O49" s="228">
        <f>'5C1B_DArbonne'!O49+'5C1A_Madison'!O49+'5C1C_IntlHigh'!O49+'5C3_UnvView'!O49+'5C1F_LCCharter'!O49+'5C1E_LFNO'!O49+'5C1D_NOMMA'!O49+'5C1AE_NobleMinds'!O49+'5C1J_JCFAEast'!O49+'5C1Q_Advantage'!O49+'5C1AF_JCFA-Laf'!O49+'5C1W_Willow'!O49+'5C1Z_LincolnPrep'!O49+'5C1R_Iberville'!O49+'5C1N_Delta'!O49+'5C1S_LCColPrep'!O49+'5C1T_Northeast'!O49+'5C1U_AcadianaRen'!O49+'5C1I_LAKey'!O49+'5C1V_LafRen'!O49+'5C1O_Impact'!O49+'5C2_LAVCA'!O49+'5C1H_Southwest'!O49+'5C1G_JSClark'!O49+'5C1Y_GEOPrep'!O49+'5C1AI_Harmony'!O49+'5C1AJ_Athlos'!O49+'5C1AG_Collegiate'!O49+'5C1M_GEOMidCity'!O49+'5C1AK_NxtGen'!O49+'5C1AL_RedRiver'!O49+'5C1AM_Williams'!O49+'5C1AN_StLandry'!O49</f>
        <v>2</v>
      </c>
      <c r="P49" s="226">
        <f>'9_Per Pupil Summary'!L48</f>
        <v>1736.0876656758787</v>
      </c>
      <c r="Q49" s="227">
        <f>'5C1B_DArbonne'!Q49+'5C1A_Madison'!Q49+'5C1C_IntlHigh'!Q49+'5C3_UnvView'!Q49+'5C1F_LCCharter'!Q49+'5C1E_LFNO'!Q49+'5C1D_NOMMA'!Q49+'5C1AE_NobleMinds'!Q49+'5C1J_JCFAEast'!Q49+'5C1Q_Advantage'!Q49+'5C1AF_JCFA-Laf'!Q49+'5C1W_Willow'!Q49+'5C1Z_LincolnPrep'!Q49+'5C1R_Iberville'!Q49+'5C1N_Delta'!Q49+'5C1S_LCColPrep'!Q49+'5C1T_Northeast'!Q49+'5C1U_AcadianaRen'!Q49+'5C1I_LAKey'!Q49+'5C1V_LafRen'!Q49+'5C1O_Impact'!Q49+'5C2_LAVCA'!Q49+'5C1H_Southwest'!Q49+'5C1G_JSClark'!Q49+'5C1Y_GEOPrep'!Q49+'5C1AI_Harmony'!Q49+'5C1AJ_Athlos'!Q49+'5C1AG_Collegiate'!Q49+'5C1M_GEOMidCity'!Q49+'5C1AK_NxtGen'!Q49+'5C1AL_RedRiver'!Q49+'5C1AM_Williams'!Q49+'5C1AN_StLandry'!Q49</f>
        <v>3124.957798216582</v>
      </c>
      <c r="R49" s="229">
        <f>'5C1B_DArbonne'!R49+'5C1A_Madison'!R49+'5C1C_IntlHigh'!R49+'5C3_UnvView'!R49+'5C1F_LCCharter'!R49+'5C1E_LFNO'!R49+'5C1D_NOMMA'!R49+'5C1AE_NobleMinds'!R49+'5C1J_JCFAEast'!R49+'5C1Q_Advantage'!R49+'5C1AF_JCFA-Laf'!R49+'5C1W_Willow'!R49+'5C1Z_LincolnPrep'!R49+'5C1R_Iberville'!R49+'5C1N_Delta'!R49+'5C1S_LCColPrep'!R49+'5C1T_Northeast'!R49+'5C1U_AcadianaRen'!R49+'5C1I_LAKey'!R49+'5C1V_LafRen'!R49+'5C1O_Impact'!R49+'5C2_LAVCA'!R49+'5C1H_Southwest'!R49+'5C1G_JSClark'!R49+'5C1Y_GEOPrep'!R49+'5C1AI_Harmony'!R49+'5C1AJ_Athlos'!R49+'5C1AG_Collegiate'!R49+'5C1M_GEOMidCity'!R49+'5C1AK_NxtGen'!R49+'5C1AL_RedRiver'!R49+'5C1AM_Williams'!R49+'5C1AN_StLandry'!R49</f>
        <v>91740</v>
      </c>
      <c r="S49" s="889">
        <f>'5C3_UnvView'!S49+'5C2_LAVCA'!S49</f>
        <v>10193</v>
      </c>
      <c r="T49" s="226">
        <f>'5C1B_DArbonne'!S49+'5C1A_Madison'!S49+'5C1C_IntlHigh'!S49+'5C3_UnvView'!T49+'5C1F_LCCharter'!S49+'5C1E_LFNO'!S49+'5C1D_NOMMA'!S49+'5C1AE_NobleMinds'!S49+'5C1J_JCFAEast'!S49+'5C1Q_Advantage'!S49+'5C1AF_JCFA-Laf'!S49+'5C1W_Willow'!S49+'5C1Z_LincolnPrep'!S49+'5C1R_Iberville'!S49+'5C1N_Delta'!S49+'5C1S_LCColPrep'!S49+'5C1T_Northeast'!S49+'5C1U_AcadianaRen'!S49+'5C1I_LAKey'!S49+'5C1V_LafRen'!S49+'5C1O_Impact'!S49+'5C2_LAVCA'!T49+'5C1H_Southwest'!S49+'5C1G_JSClark'!S49+'5C1Y_GEOPrep'!S49+'5C1AI_Harmony'!S49+'5C1AJ_Athlos'!S49+'5C1AG_Collegiate'!S49+'5C1M_GEOMidCity'!S49+'5C1AK_NxtGen'!S49+'5C1AL_RedRiver'!S49+'5C1AM_Williams'!S49+'5C1AN_StLandry'!S49</f>
        <v>0</v>
      </c>
      <c r="U49" s="226">
        <f>'5C1B_DArbonne'!T49+'5C1A_Madison'!T49+'5C1C_IntlHigh'!T49+'5C3_UnvView'!U49+'5C1F_LCCharter'!T49+'5C1E_LFNO'!T49+'5C1D_NOMMA'!T49+'5C1AE_NobleMinds'!T49+'5C1J_JCFAEast'!T49+'5C1Q_Advantage'!T49+'5C1AF_JCFA-Laf'!T49+'5C1W_Willow'!T49+'5C1Z_LincolnPrep'!T49+'5C1R_Iberville'!T49+'5C1N_Delta'!T49+'5C1S_LCColPrep'!T49+'5C1T_Northeast'!T49+'5C1U_AcadianaRen'!T49+'5C1I_LAKey'!T49+'5C1V_LafRen'!T49+'5C1O_Impact'!T49+'5C2_LAVCA'!U49+'5C1H_Southwest'!T49+'5C1G_JSClark'!T49+'5C1Y_GEOPrep'!T49+'5C1AI_Harmony'!T49+'5C1AJ_Athlos'!T49+'5C1AG_Collegiate'!T49+'5C1M_GEOMidCity'!T49+'5C1AK_NxtGen'!T49+'5C1AL_RedRiver'!T49+'5C1AM_Williams'!T49+'5C1AN_StLandry'!T49</f>
        <v>0</v>
      </c>
      <c r="V49" s="230">
        <f>'5C1B_DArbonne'!U49+'5C1A_Madison'!U49+'5C1C_IntlHigh'!U49+'5C3_UnvView'!V49+'5C1F_LCCharter'!U49+'5C1E_LFNO'!U49+'5C1D_NOMMA'!U49+'5C1AE_NobleMinds'!U49+'5C1J_JCFAEast'!U49+'5C1Q_Advantage'!U49+'5C1AF_JCFA-Laf'!U49+'5C1W_Willow'!U49+'5C1Z_LincolnPrep'!U49+'5C1R_Iberville'!U49+'5C1N_Delta'!U49+'5C1S_LCColPrep'!U49+'5C1T_Northeast'!U49+'5C1U_AcadianaRen'!U49+'5C1I_LAKey'!U49+'5C1V_LafRen'!U49+'5C1O_Impact'!U49+'5C2_LAVCA'!V49+'5C1H_Southwest'!U49+'5C1G_JSClark'!U49+'5C1Y_GEOPrep'!U49+'5C1AI_Harmony'!U49+'5C1AJ_Athlos'!U49+'5C1AG_Collegiate'!U49+'5C1M_GEOMidCity'!U49+'5C1AK_NxtGen'!U49+'5C1AL_RedRiver'!U49+'5C1AM_Williams'!U49+'5C1AN_StLandry'!U49</f>
        <v>0</v>
      </c>
      <c r="W49" s="229">
        <f>'5C1B_DArbonne'!V49+'5C1A_Madison'!V49+'5C1C_IntlHigh'!V49+'5C3_UnvView'!W49+'5C1F_LCCharter'!V49+'5C1E_LFNO'!V49+'5C1D_NOMMA'!V49+'5C1AE_NobleMinds'!V49+'5C1J_JCFAEast'!V49+'5C1Q_Advantage'!V49+'5C1AF_JCFA-Laf'!V49+'5C1W_Willow'!V49+'5C1Z_LincolnPrep'!V49+'5C1R_Iberville'!V49+'5C1N_Delta'!V49+'5C1S_LCColPrep'!V49+'5C1T_Northeast'!V49+'5C1U_AcadianaRen'!V49+'5C1I_LAKey'!V49+'5C1V_LafRen'!V49+'5C1O_Impact'!V49+'5C2_LAVCA'!W49+'5C1H_Southwest'!V49+'5C1G_JSClark'!V49+'5C1Y_GEOPrep'!V49+'5C1AI_Harmony'!V49+'5C1AJ_Athlos'!V49+'5C1AG_Collegiate'!V49+'5C1M_GEOMidCity'!V49+'5C1AK_NxtGen'!V49+'5C1AL_RedRiver'!V49+'5C1AM_Williams'!V49+'5C1AN_StLandry'!V49</f>
        <v>91740</v>
      </c>
      <c r="X49" s="227">
        <f>'5C1B_DArbonne'!W49+'5C1A_Madison'!W49+'5C1C_IntlHigh'!W49+'5C3_UnvView'!X49+'5C1F_LCCharter'!W49+'5C1E_LFNO'!W49+'5C1D_NOMMA'!W49+'5C1AE_NobleMinds'!W49+'5C1J_JCFAEast'!W49+'5C1Q_Advantage'!W49+'5C1AF_JCFA-Laf'!W49+'5C1W_Willow'!W49+'5C1Z_LincolnPrep'!W49+'5C1R_Iberville'!W49+'5C1N_Delta'!W49+'5C1S_LCColPrep'!W49+'5C1T_Northeast'!W49+'5C1U_AcadianaRen'!W49+'5C1I_LAKey'!W49+'5C1V_LafRen'!W49+'5C1O_Impact'!W49+'5C2_LAVCA'!X49+'5C1H_Southwest'!W49+'5C1G_JSClark'!W49+'5C1Y_GEOPrep'!W49+'5C1AI_Harmony'!W49+'5C1AJ_Athlos'!W49+'5C1AG_Collegiate'!W49+'5C1M_GEOMidCity'!W49+'5C1AK_NxtGen'!W49+'5C1AL_RedRiver'!W49+'5C1AM_Williams'!W49+'5C1AN_StLandry'!W49</f>
        <v>-229</v>
      </c>
      <c r="Y49" s="229">
        <f>'5C1B_DArbonne'!X49+'5C1A_Madison'!X49+'5C1C_IntlHigh'!X49+'5C3_UnvView'!Y49+'5C1F_LCCharter'!X49+'5C1E_LFNO'!X49+'5C1D_NOMMA'!X49+'5C1AE_NobleMinds'!X49+'5C1J_JCFAEast'!X49+'5C1Q_Advantage'!X49+'5C1AF_JCFA-Laf'!X49+'5C1W_Willow'!X49+'5C1Z_LincolnPrep'!X49+'5C1R_Iberville'!X49+'5C1N_Delta'!X49+'5C1S_LCColPrep'!X49+'5C1T_Northeast'!X49+'5C1U_AcadianaRen'!X49+'5C1I_LAKey'!X49+'5C1V_LafRen'!X49+'5C1O_Impact'!X49+'5C2_LAVCA'!Y49+'5C1H_Southwest'!X49+'5C1G_JSClark'!X49+'5C1Y_GEOPrep'!X49+'5C1AI_Harmony'!X49+'5C1AJ_Athlos'!X49+'5C1AG_Collegiate'!X49+'5C1M_GEOMidCity'!X49+'5C1AK_NxtGen'!X49+'5C1AL_RedRiver'!X49+'5C1AM_Williams'!X49+'5C1AN_StLandry'!X49</f>
        <v>91511</v>
      </c>
      <c r="Z49" s="226">
        <f>'5C1B_DArbonne'!Y49+'5C1A_Madison'!Y49+'5C1C_IntlHigh'!Y49+'5C3_UnvView'!Z49+'5C1F_LCCharter'!Y49+'5C1E_LFNO'!Y49+'5C1D_NOMMA'!Y49+'5C1AE_NobleMinds'!Y49+'5C1J_JCFAEast'!Y49+'5C1Q_Advantage'!Y49+'5C1AF_JCFA-Laf'!Y49+'5C1W_Willow'!Y49+'5C1Z_LincolnPrep'!Y49+'5C1R_Iberville'!Y49+'5C1N_Delta'!Y49+'5C1S_LCColPrep'!Y49+'5C1T_Northeast'!Y49+'5C1U_AcadianaRen'!Y49+'5C1I_LAKey'!Y49+'5C1V_LafRen'!Y49+'5C1O_Impact'!Y49+'5C2_LAVCA'!Z49+'5C1H_Southwest'!Y49+'5C1G_JSClark'!Y49+'5C1Y_GEOPrep'!Y49+'5C1AI_Harmony'!Y49+'5C1AJ_Athlos'!Y49+'5C1AG_Collegiate'!Y49+'5C1M_GEOMidCity'!Y49+'5C1AK_NxtGen'!Y49+'5C1AL_RedRiver'!Y49+'5C1AM_Williams'!Y49+'5C1AN_StLandry'!Y49</f>
        <v>0</v>
      </c>
      <c r="AA49" s="229">
        <f>'5C1B_DArbonne'!Z49+'5C1A_Madison'!Z49+'5C1C_IntlHigh'!Z49+'5C3_UnvView'!AA49+'5C1F_LCCharter'!Z49+'5C1E_LFNO'!Z49+'5C1D_NOMMA'!Z49+'5C1AE_NobleMinds'!Z49+'5C1J_JCFAEast'!Z49+'5C1Q_Advantage'!Z49+'5C1AF_JCFA-Laf'!Z49+'5C1W_Willow'!Z49+'5C1Z_LincolnPrep'!Z49+'5C1R_Iberville'!Z49+'5C1N_Delta'!Z49+'5C1S_LCColPrep'!Z49+'5C1T_Northeast'!Z49+'5C1U_AcadianaRen'!Z49+'5C1I_LAKey'!Z49+'5C1V_LafRen'!Z49+'5C1O_Impact'!Z49+'5C2_LAVCA'!AA49+'5C1H_Southwest'!Z49+'5C1G_JSClark'!Z49+'5C1Y_GEOPrep'!Z49+'5C1AI_Harmony'!Z49+'5C1AJ_Athlos'!Z49+'5C1AG_Collegiate'!Z49+'5C1M_GEOMidCity'!Z49+'5C1AK_NxtGen'!Z49+'5C1AL_RedRiver'!Z49+'5C1AM_Williams'!Z49+'5C1AN_StLandry'!Z49</f>
        <v>91511</v>
      </c>
      <c r="AB49" s="226">
        <f>'5C1B_DArbonne'!AA49+'5C1A_Madison'!AA49+'5C1C_IntlHigh'!AA49+'5C3_UnvView'!AB49+'5C1F_LCCharter'!AA49+'5C1E_LFNO'!AA49+'5C1D_NOMMA'!AA49+'5C1AE_NobleMinds'!AA49+'5C1J_JCFAEast'!AA49+'5C1Q_Advantage'!AA49+'5C1AF_JCFA-Laf'!AA49+'5C1W_Willow'!AA49+'5C1Z_LincolnPrep'!AA49+'5C1R_Iberville'!AA49+'5C1N_Delta'!AA49+'5C1S_LCColPrep'!AA49+'5C1T_Northeast'!AA49+'5C1U_AcadianaRen'!AA49+'5C1I_LAKey'!AA49+'5C1V_LafRen'!AA49+'5C1O_Impact'!AA49+'5C2_LAVCA'!AB49+'5C1H_Southwest'!AA49+'5C1G_JSClark'!AA49+'5C1Y_GEOPrep'!AA49+'5C1AI_Harmony'!AA49+'5C1AJ_Athlos'!AA49+'5C1AG_Collegiate'!AA49+'5C1M_GEOMidCity'!AA49+'5C1AK_NxtGen'!AA49+'5C1AL_RedRiver'!AA49+'5C1AM_Williams'!AA49+'5C1AN_StLandry'!AA49</f>
        <v>0</v>
      </c>
      <c r="AC49" s="226">
        <f>'5C1B_DArbonne'!AB49+'5C1A_Madison'!AB49+'5C1C_IntlHigh'!AB49+'5C3_UnvView'!AC49+'5C1F_LCCharter'!AB49+'5C1E_LFNO'!AB49+'5C1D_NOMMA'!AB49+'5C1AE_NobleMinds'!AB49+'5C1J_JCFAEast'!AB49+'5C1Q_Advantage'!AB49+'5C1AF_JCFA-Laf'!AB49+'5C1W_Willow'!AB49+'5C1Z_LincolnPrep'!AB49+'5C1R_Iberville'!AB49+'5C1N_Delta'!AB49+'5C1S_LCColPrep'!AB49+'5C1T_Northeast'!AB49+'5C1U_AcadianaRen'!AB49+'5C1I_LAKey'!AB49+'5C1V_LafRen'!AB49+'5C1O_Impact'!AB49+'5C2_LAVCA'!AC49+'5C1H_Southwest'!AB49+'5C1G_JSClark'!AB49+'5C1Y_GEOPrep'!AB49+'5C1AI_Harmony'!AB49+'5C1AJ_Athlos'!AB49+'5C1AG_Collegiate'!AB49+'5C1M_GEOMidCity'!AB49+'5C1AK_NxtGen'!AB49+'5C1AL_RedRiver'!AB49+'5C1AM_Williams'!AB49+'5C1AN_StLandry'!AB49</f>
        <v>91511</v>
      </c>
      <c r="AD49" s="229">
        <f>'5C1B_DArbonne'!AC49+'5C1A_Madison'!AC49+'5C1C_IntlHigh'!AC49+'5C3_UnvView'!AD49+'5C1F_LCCharter'!AC49+'5C1E_LFNO'!AC49+'5C1D_NOMMA'!AC49+'5C1AE_NobleMinds'!AC49+'5C1J_JCFAEast'!AC49+'5C1Q_Advantage'!AC49+'5C1AF_JCFA-Laf'!AC49+'5C1W_Willow'!AC49+'5C1Z_LincolnPrep'!AC49+'5C1R_Iberville'!AC49+'5C1N_Delta'!AC49+'5C1S_LCColPrep'!AC49+'5C1T_Northeast'!AC49+'5C1U_AcadianaRen'!AC49+'5C1I_LAKey'!AC49+'5C1V_LafRen'!AC49+'5C1O_Impact'!AC49+'5C2_LAVCA'!AD49+'5C1H_Southwest'!AC49+'5C1G_JSClark'!AC49+'5C1Y_GEOPrep'!AC49+'5C1AI_Harmony'!AC49+'5C1AJ_Athlos'!AC49+'5C1AG_Collegiate'!AC49+'5C1M_GEOMidCity'!AC49+'5C1AK_NxtGen'!AC49+'5C1AL_RedRiver'!AC49+'5C1AM_Williams'!AC49+'5C1AN_StLandry'!AC49</f>
        <v>7626</v>
      </c>
      <c r="AE49" s="232">
        <f>'5C1B_DArbonne'!AD49+'5C1A_Madison'!AD49+'5C1C_IntlHigh'!AD49+'5C3_UnvView'!AE49+'5C1F_LCCharter'!AD49+'5C1E_LFNO'!AD49+'5C1D_NOMMA'!AD49+'5C1AE_NobleMinds'!AD49+'5C1J_JCFAEast'!AD49+'5C1Q_Advantage'!AD49+'5C1AF_JCFA-Laf'!AD49+'5C1W_Willow'!AD49+'5C1Z_LincolnPrep'!AD49+'5C1R_Iberville'!AD49+'5C1N_Delta'!AD49+'5C1S_LCColPrep'!AD49+'5C1T_Northeast'!AD49+'5C1U_AcadianaRen'!AD49+'5C1I_LAKey'!AD49+'5C1V_LafRen'!AD49+'5C1O_Impact'!AD49+'5C2_LAVCA'!AE49+'5C1H_Southwest'!AD49+'5C1G_JSClark'!AD49+'5C1Y_GEOPrep'!AD49+'5C1AI_Harmony'!AD49+'5C1AJ_Athlos'!AD49+'5C1AG_Collegiate'!AD49+'5C1M_GEOMidCity'!AD49+'5C1AK_NxtGen'!AD49+'5C1AL_RedRiver'!AD49+'5C1AM_Williams'!AD49+'5C1AN_StLandry'!AD49</f>
        <v>91511</v>
      </c>
      <c r="AF49" s="233">
        <f>'9_Per Pupil Summary'!N48</f>
        <v>5632</v>
      </c>
      <c r="AG49" s="234">
        <f>'5C1B_DArbonne'!AF49+'5C1A_Madison'!AF49+'5C1C_IntlHigh'!AF49+'5C3_UnvView'!AG49+'5C1F_LCCharter'!AF49+'5C1E_LFNO'!AF49+'5C1D_NOMMA'!AF49+'5C1AE_NobleMinds'!AF49+'5C1J_JCFAEast'!AF49+'5C1Q_Advantage'!AF49+'5C1AF_JCFA-Laf'!AF49+'5C1W_Willow'!AF49+'5C1Z_LincolnPrep'!AF49+'5C1R_Iberville'!AF49+'5C1N_Delta'!AF49+'5C1S_LCColPrep'!AF49+'5C1T_Northeast'!AF49+'5C1U_AcadianaRen'!AF49+'5C1I_LAKey'!AF49+'5C1V_LafRen'!AF49+'5C1O_Impact'!AF49+'5C2_LAVCA'!AG49+'5C1H_Southwest'!AF49+'5C1G_JSClark'!AF49+'5C1Y_GEOPrep'!AF49+'5C1AI_Harmony'!AF49+'5C1AJ_Athlos'!AF49+'5C1AG_Collegiate'!AF49+'5C1M_GEOMidCity'!AF49+'5C1AK_NxtGen'!AF49+'5C1AL_RedRiver'!AF49+'5C1AM_Williams'!AF49+'5C1AN_StLandry'!AF49</f>
        <v>86170</v>
      </c>
      <c r="AH49" s="225">
        <f>'5C1B_DArbonne'!AG49+'5C1A_Madison'!AG49+'5C1C_IntlHigh'!AG49+'5C3_UnvView'!AH49+'5C1F_LCCharter'!AG49+'5C1E_LFNO'!AG49+'5C1D_NOMMA'!AG49+'5C1AE_NobleMinds'!AG49+'5C1J_JCFAEast'!AG49+'5C1Q_Advantage'!AG49+'5C1AF_JCFA-Laf'!AG49+'5C1W_Willow'!AG49+'5C1Z_LincolnPrep'!AG49+'5C1R_Iberville'!AG49+'5C1N_Delta'!AG49+'5C1S_LCColPrep'!AG49+'5C1T_Northeast'!AG49+'5C1U_AcadianaRen'!AG49+'5C1I_LAKey'!AG49+'5C1V_LafRen'!AG49+'5C1O_Impact'!AG49+'5C2_LAVCA'!AH49+'5C1H_Southwest'!AG49+'5C1G_JSClark'!AG49+'5C1Y_GEOPrep'!AG49+'5C1AI_Harmony'!AG49+'5C1AJ_Athlos'!AG49+'5C1AG_Collegiate'!AG49+'5C1M_GEOMidCity'!AG49+'5C1AK_NxtGen'!AG49+'5C1AL_RedRiver'!AG49+'5C1AM_Williams'!AG49+'5C1AN_StLandry'!AG49</f>
        <v>0</v>
      </c>
      <c r="AI49" s="233">
        <f>'5C1B_DArbonne'!AH49+'5C1A_Madison'!AH49+'5C1C_IntlHigh'!AH49+'5C3_UnvView'!AI49+'5C1F_LCCharter'!AH49+'5C1E_LFNO'!AH49+'5C1D_NOMMA'!AH49+'5C1AE_NobleMinds'!AH49+'5C1J_JCFAEast'!AH49+'5C1Q_Advantage'!AH49+'5C1AF_JCFA-Laf'!AH49+'5C1W_Willow'!AH49+'5C1Z_LincolnPrep'!AH49+'5C1R_Iberville'!AH49+'5C1N_Delta'!AH49+'5C1S_LCColPrep'!AH49+'5C1T_Northeast'!AH49+'5C1U_AcadianaRen'!AH49+'5C1I_LAKey'!AH49+'5C1V_LafRen'!AH49+'5C1O_Impact'!AH49+'5C2_LAVCA'!AI49+'5C1H_Southwest'!AH49+'5C1G_JSClark'!AH49+'5C1Y_GEOPrep'!AH49+'5C1AI_Harmony'!AH49+'5C1AJ_Athlos'!AH49+'5C1AG_Collegiate'!AH49+'5C1M_GEOMidCity'!AH49+'5C1AK_NxtGen'!AH49+'5C1AL_RedRiver'!AH49+'5C1AM_Williams'!AH49+'5C1AN_StLandry'!AH49</f>
        <v>0</v>
      </c>
      <c r="AJ49" s="225">
        <f>'5C1B_DArbonne'!AI49+'5C1A_Madison'!AI49+'5C1C_IntlHigh'!AI49+'5C3_UnvView'!AJ49+'5C1F_LCCharter'!AI49+'5C1E_LFNO'!AI49+'5C1D_NOMMA'!AI49+'5C1AE_NobleMinds'!AI49+'5C1J_JCFAEast'!AI49+'5C1Q_Advantage'!AI49+'5C1AF_JCFA-Laf'!AI49+'5C1W_Willow'!AI49+'5C1Z_LincolnPrep'!AI49+'5C1R_Iberville'!AI49+'5C1N_Delta'!AI49+'5C1S_LCColPrep'!AI49+'5C1T_Northeast'!AI49+'5C1U_AcadianaRen'!AI49+'5C1I_LAKey'!AI49+'5C1V_LafRen'!AI49+'5C1O_Impact'!AI49+'5C2_LAVCA'!AJ49+'5C1H_Southwest'!AI49+'5C1G_JSClark'!AI49+'5C1Y_GEOPrep'!AI49+'5C1AI_Harmony'!AI49+'5C1AJ_Athlos'!AI49+'5C1AG_Collegiate'!AI49+'5C1M_GEOMidCity'!AI49+'5C1AK_NxtGen'!AI49+'5C1AL_RedRiver'!AI49+'5C1AM_Williams'!AI49+'5C1AN_StLandry'!AI49</f>
        <v>0</v>
      </c>
      <c r="AK49" s="235">
        <f>'5C1B_DArbonne'!AJ49+'5C1A_Madison'!AJ49+'5C1C_IntlHigh'!AJ49+'5C3_UnvView'!AK49+'5C1F_LCCharter'!AJ49+'5C1E_LFNO'!AJ49+'5C1D_NOMMA'!AJ49+'5C1AE_NobleMinds'!AJ49+'5C1J_JCFAEast'!AJ49+'5C1Q_Advantage'!AJ49+'5C1AF_JCFA-Laf'!AJ49+'5C1W_Willow'!AJ49+'5C1Z_LincolnPrep'!AJ49+'5C1R_Iberville'!AJ49+'5C1N_Delta'!AJ49+'5C1S_LCColPrep'!AJ49+'5C1T_Northeast'!AJ49+'5C1U_AcadianaRen'!AJ49+'5C1I_LAKey'!AJ49+'5C1V_LafRen'!AJ49+'5C1O_Impact'!AJ49+'5C2_LAVCA'!AK49+'5C1H_Southwest'!AJ49+'5C1G_JSClark'!AJ49+'5C1Y_GEOPrep'!AJ49+'5C1AI_Harmony'!AJ49+'5C1AJ_Athlos'!AJ49+'5C1AG_Collegiate'!AJ49+'5C1M_GEOMidCity'!AJ49+'5C1AK_NxtGen'!AJ49+'5C1AL_RedRiver'!AJ49+'5C1AM_Williams'!AJ49+'5C1AN_StLandry'!AJ49</f>
        <v>0</v>
      </c>
      <c r="AL49" s="236">
        <f>'5C1B_DArbonne'!AK49+'5C1A_Madison'!AK49+'5C1C_IntlHigh'!AK49+'5C3_UnvView'!AL49+'5C1F_LCCharter'!AK49+'5C1E_LFNO'!AK49+'5C1D_NOMMA'!AK49+'5C1AE_NobleMinds'!AK49+'5C1J_JCFAEast'!AK49+'5C1Q_Advantage'!AK49+'5C1AF_JCFA-Laf'!AK49+'5C1W_Willow'!AK49+'5C1Z_LincolnPrep'!AK49+'5C1R_Iberville'!AK49+'5C1N_Delta'!AK49+'5C1S_LCColPrep'!AK49+'5C1T_Northeast'!AK49+'5C1U_AcadianaRen'!AK49+'5C1I_LAKey'!AK49+'5C1V_LafRen'!AK49+'5C1O_Impact'!AK49+'5C2_LAVCA'!AL49+'5C1H_Southwest'!AK49+'5C1G_JSClark'!AK49+'5C1Y_GEOPrep'!AK49+'5C1AI_Harmony'!AK49+'5C1AJ_Athlos'!AK49+'5C1AG_Collegiate'!AK49+'5C1M_GEOMidCity'!AK49+'5C1AK_NxtGen'!AK49+'5C1AL_RedRiver'!AK49+'5C1AM_Williams'!AK49+'5C1AN_StLandry'!AK49</f>
        <v>0</v>
      </c>
      <c r="AM49" s="234">
        <f>'5C1B_DArbonne'!AL49+'5C1A_Madison'!AL49+'5C1C_IntlHigh'!AL49+'5C3_UnvView'!AM49+'5C1F_LCCharter'!AL49+'5C1E_LFNO'!AL49+'5C1D_NOMMA'!AL49+'5C1AE_NobleMinds'!AL49+'5C1J_JCFAEast'!AL49+'5C1Q_Advantage'!AL49+'5C1AF_JCFA-Laf'!AL49+'5C1W_Willow'!AL49+'5C1Z_LincolnPrep'!AL49+'5C1R_Iberville'!AL49+'5C1N_Delta'!AL49+'5C1S_LCColPrep'!AL49+'5C1T_Northeast'!AL49+'5C1U_AcadianaRen'!AL49+'5C1I_LAKey'!AL49+'5C1V_LafRen'!AL49+'5C1O_Impact'!AL49+'5C2_LAVCA'!AM49+'5C1H_Southwest'!AL49+'5C1G_JSClark'!AL49+'5C1Y_GEOPrep'!AL49+'5C1AI_Harmony'!AL49+'5C1AJ_Athlos'!AL49+'5C1AG_Collegiate'!AL49+'5C1M_GEOMidCity'!AL49+'5C1AK_NxtGen'!AL49+'5C1AL_RedRiver'!AL49+'5C1AM_Williams'!AL49+'5C1AN_StLandry'!AL49</f>
        <v>86170</v>
      </c>
      <c r="AN49" s="237">
        <f>'5C1B_DArbonne'!AM49+'5C1A_Madison'!AM49+'5C1C_IntlHigh'!AM49+'5C3_UnvView'!AN49+'5C1F_LCCharter'!AM49+'5C1E_LFNO'!AM49+'5C1D_NOMMA'!AM49+'5C1AE_NobleMinds'!AM49+'5C1J_JCFAEast'!AM49+'5C1Q_Advantage'!AM49+'5C1AF_JCFA-Laf'!AM49+'5C1W_Willow'!AM49+'5C1Z_LincolnPrep'!AM49+'5C1R_Iberville'!AM49+'5C1N_Delta'!AM49+'5C1S_LCColPrep'!AM49+'5C1T_Northeast'!AM49+'5C1U_AcadianaRen'!AM49+'5C1I_LAKey'!AM49+'5C1V_LafRen'!AM49+'5C1O_Impact'!AM49+'5C2_LAVCA'!AN49+'5C1H_Southwest'!AM49+'5C1G_JSClark'!AM49+'5C1Y_GEOPrep'!AM49+'5C1AI_Harmony'!AM49+'5C1AJ_Athlos'!AM49+'5C1AG_Collegiate'!AM49+'5C1M_GEOMidCity'!AM49+'5C1AK_NxtGen'!AM49+'5C1AL_RedRiver'!AM49+'5C1AM_Williams'!AM49+'5C1AN_StLandry'!AM49</f>
        <v>-216</v>
      </c>
      <c r="AO49" s="234">
        <f>'5C1B_DArbonne'!AN49+'5C1A_Madison'!AN49+'5C1C_IntlHigh'!AN49+'5C3_UnvView'!AO49+'5C1F_LCCharter'!AN49+'5C1E_LFNO'!AN49+'5C1D_NOMMA'!AN49+'5C1AE_NobleMinds'!AN49+'5C1J_JCFAEast'!AN49+'5C1Q_Advantage'!AN49+'5C1AF_JCFA-Laf'!AN49+'5C1W_Willow'!AN49+'5C1Z_LincolnPrep'!AN49+'5C1R_Iberville'!AN49+'5C1N_Delta'!AN49+'5C1S_LCColPrep'!AN49+'5C1T_Northeast'!AN49+'5C1U_AcadianaRen'!AN49+'5C1I_LAKey'!AN49+'5C1V_LafRen'!AN49+'5C1O_Impact'!AN49+'5C2_LAVCA'!AO49+'5C1H_Southwest'!AN49+'5C1G_JSClark'!AN49+'5C1Y_GEOPrep'!AN49+'5C1AI_Harmony'!AN49+'5C1AJ_Athlos'!AN49+'5C1AG_Collegiate'!AN49+'5C1M_GEOMidCity'!AN49+'5C1AK_NxtGen'!AN49+'5C1AL_RedRiver'!AN49+'5C1AM_Williams'!AN49+'5C1AN_StLandry'!AN49</f>
        <v>85954</v>
      </c>
      <c r="AP49" s="235">
        <f>'5C1B_DArbonne'!AO49+'5C1A_Madison'!AO49+'5C1C_IntlHigh'!AO49+'5C3_UnvView'!AP49+'5C1F_LCCharter'!AO49+'5C1E_LFNO'!AO49+'5C1D_NOMMA'!AO49+'5C1AE_NobleMinds'!AO49+'5C1J_JCFAEast'!AO49+'5C1Q_Advantage'!AO49+'5C1AF_JCFA-Laf'!AO49+'5C1W_Willow'!AO49+'5C1Z_LincolnPrep'!AO49+'5C1R_Iberville'!AO49+'5C1N_Delta'!AO49+'5C1S_LCColPrep'!AO49+'5C1T_Northeast'!AO49+'5C1U_AcadianaRen'!AO49+'5C1I_LAKey'!AO49+'5C1V_LafRen'!AO49+'5C1O_Impact'!AO49+'5C2_LAVCA'!AP49+'5C1H_Southwest'!AO49+'5C1G_JSClark'!AO49+'5C1Y_GEOPrep'!AO49+'5C1AI_Harmony'!AO49+'5C1AJ_Athlos'!AO49+'5C1AG_Collegiate'!AO49+'5C1M_GEOMidCity'!AO49+'5C1AK_NxtGen'!AO49+'5C1AL_RedRiver'!AO49+'5C1AM_Williams'!AO49+'5C1AN_StLandry'!AO49</f>
        <v>0</v>
      </c>
      <c r="AQ49" s="234">
        <f>'5C1B_DArbonne'!AP49+'5C1A_Madison'!AP49+'5C1C_IntlHigh'!AP49+'5C3_UnvView'!AQ49+'5C1F_LCCharter'!AP49+'5C1E_LFNO'!AP49+'5C1D_NOMMA'!AP49+'5C1AE_NobleMinds'!AP49+'5C1J_JCFAEast'!AP49+'5C1Q_Advantage'!AP49+'5C1AF_JCFA-Laf'!AP49+'5C1W_Willow'!AP49+'5C1Z_LincolnPrep'!AP49+'5C1R_Iberville'!AP49+'5C1N_Delta'!AP49+'5C1S_LCColPrep'!AP49+'5C1T_Northeast'!AP49+'5C1U_AcadianaRen'!AP49+'5C1I_LAKey'!AP49+'5C1V_LafRen'!AP49+'5C1O_Impact'!AP49+'5C2_LAVCA'!AQ49+'5C1H_Southwest'!AP49+'5C1G_JSClark'!AP49+'5C1Y_GEOPrep'!AP49+'5C1AI_Harmony'!AP49+'5C1AJ_Athlos'!AP49+'5C1AG_Collegiate'!AP49+'5C1M_GEOMidCity'!AP49+'5C1AK_NxtGen'!AP49+'5C1AL_RedRiver'!AP49+'5C1AM_Williams'!AP49+'5C1AN_StLandry'!AP49</f>
        <v>85954</v>
      </c>
      <c r="AR49" s="235">
        <f>'5C1B_DArbonne'!AQ49+'5C1A_Madison'!AQ49+'5C1C_IntlHigh'!AQ49+'5C3_UnvView'!AR49+'5C1F_LCCharter'!AQ49+'5C1E_LFNO'!AQ49+'5C1D_NOMMA'!AQ49+'5C1AE_NobleMinds'!AQ49+'5C1J_JCFAEast'!AQ49+'5C1Q_Advantage'!AQ49+'5C1AF_JCFA-Laf'!AQ49+'5C1W_Willow'!AQ49+'5C1Z_LincolnPrep'!AQ49+'5C1R_Iberville'!AQ49+'5C1N_Delta'!AQ49+'5C1S_LCColPrep'!AQ49+'5C1T_Northeast'!AQ49+'5C1U_AcadianaRen'!AQ49+'5C1I_LAKey'!AQ49+'5C1V_LafRen'!AQ49+'5C1O_Impact'!AQ49+'5C2_LAVCA'!AR49+'5C1H_Southwest'!AQ49+'5C1G_JSClark'!AQ49+'5C1Y_GEOPrep'!AQ49+'5C1AI_Harmony'!AQ49+'5C1AJ_Athlos'!AQ49+'5C1AG_Collegiate'!AQ49+'5C1M_GEOMidCity'!AQ49+'5C1AK_NxtGen'!AQ49+'5C1AL_RedRiver'!AQ49+'5C1AM_Williams'!AQ49+'5C1AN_StLandry'!AQ49</f>
        <v>0</v>
      </c>
      <c r="AS49" s="235">
        <f>'5C1B_DArbonne'!AR49+'5C1A_Madison'!AR49+'5C1C_IntlHigh'!AR49+'5C3_UnvView'!AS49+'5C1F_LCCharter'!AR49+'5C1E_LFNO'!AR49+'5C1D_NOMMA'!AR49+'5C1AE_NobleMinds'!AR49+'5C1J_JCFAEast'!AR49+'5C1Q_Advantage'!AR49+'5C1AF_JCFA-Laf'!AR49+'5C1W_Willow'!AR49+'5C1Z_LincolnPrep'!AR49+'5C1R_Iberville'!AR49+'5C1N_Delta'!AR49+'5C1S_LCColPrep'!AR49+'5C1T_Northeast'!AR49+'5C1U_AcadianaRen'!AR49+'5C1I_LAKey'!AR49+'5C1V_LafRen'!AR49+'5C1O_Impact'!AR49+'5C2_LAVCA'!AS49+'5C1H_Southwest'!AR49+'5C1G_JSClark'!AR49+'5C1Y_GEOPrep'!AR49+'5C1AI_Harmony'!AR49+'5C1AJ_Athlos'!AR49+'5C1AG_Collegiate'!AR49+'5C1M_GEOMidCity'!AR49+'5C1AK_NxtGen'!AR49+'5C1AL_RedRiver'!AR49+'5C1AM_Williams'!AR49+'5C1AN_StLandry'!AR49</f>
        <v>85954</v>
      </c>
      <c r="AT49" s="234">
        <f>'5C1B_DArbonne'!AS49+'5C1A_Madison'!AS49+'5C1C_IntlHigh'!AS49+'5C3_UnvView'!AT49+'5C1F_LCCharter'!AS49+'5C1E_LFNO'!AS49+'5C1D_NOMMA'!AS49+'5C1AE_NobleMinds'!AS49+'5C1J_JCFAEast'!AS49+'5C1Q_Advantage'!AS49+'5C1AF_JCFA-Laf'!AS49+'5C1W_Willow'!AS49+'5C1Z_LincolnPrep'!AS49+'5C1R_Iberville'!AS49+'5C1N_Delta'!AS49+'5C1S_LCColPrep'!AS49+'5C1T_Northeast'!AS49+'5C1U_AcadianaRen'!AS49+'5C1I_LAKey'!AS49+'5C1V_LafRen'!AS49+'5C1O_Impact'!AS49+'5C2_LAVCA'!AT49+'5C1H_Southwest'!AS49+'5C1G_JSClark'!AS49+'5C1Y_GEOPrep'!AS49+'5C1AI_Harmony'!AS49+'5C1AJ_Athlos'!AS49+'5C1AG_Collegiate'!AS49+'5C1M_GEOMidCity'!AS49+'5C1AK_NxtGen'!AS49+'5C1AL_RedRiver'!AS49+'5C1AM_Williams'!AS49+'5C1AN_StLandry'!AS49</f>
        <v>7162</v>
      </c>
      <c r="AU49" s="806">
        <f t="shared" si="2"/>
        <v>177465</v>
      </c>
      <c r="AV49" s="807">
        <f t="shared" si="3"/>
        <v>14788</v>
      </c>
      <c r="AW49" s="227">
        <f>'5C1B_DArbonne'!AV49+'5C1A_Madison'!AV49+'5C1C_IntlHigh'!AV49+'5C3_UnvView'!AW49+'5C1F_LCCharter'!AV49+'5C1E_LFNO'!AV49+'5C1D_NOMMA'!AV49+'5C1AE_NobleMinds'!AV49+'5C1J_JCFAEast'!AV49+'5C1Q_Advantage'!AV49+'5C1AF_JCFA-Laf'!AV49+'5C1W_Willow'!AV49+'5C1Z_LincolnPrep'!AV49+'5C1R_Iberville'!AV49+'5C1N_Delta'!AV49+'5C1S_LCColPrep'!AV49+'5C1T_Northeast'!AV49+'5C1U_AcadianaRen'!AV49+'5C1I_LAKey'!AV49+'5C1V_LafRen'!AV49+'5C1O_Impact'!AV49+'5C2_LAVCA'!AW49+'5C1H_Southwest'!AV49+'5C1G_JSClark'!AV49+'5C1Y_GEOPrep'!AV49+'5C1AI_Harmony'!AV49+'5C1AJ_Athlos'!AV49+'5C1AG_Collegiate'!AV49+'5C1M_GEOMidCity'!AV49+'5C1AK_NxtGen'!AV49+'5C1AL_RedRiver'!AV49+'5C1AM_Williams'!AV49+'5C1AN_StLandry'!AV49</f>
        <v>216</v>
      </c>
      <c r="AX49" s="227"/>
      <c r="AY49" s="227">
        <f t="shared" si="4"/>
        <v>216</v>
      </c>
    </row>
    <row r="50" spans="1:51" ht="16.149999999999999" customHeight="1" x14ac:dyDescent="0.2">
      <c r="A50" s="424">
        <v>44</v>
      </c>
      <c r="B50" s="224" t="s">
        <v>48</v>
      </c>
      <c r="C50" s="225">
        <f>'5C1B_DArbonne'!C50+'5C1A_Madison'!C50+'5C1C_IntlHigh'!C50+'5C3_UnvView'!C50+'5C1F_LCCharter'!C50+'5C1E_LFNO'!C50+'5C1D_NOMMA'!C50+'5C1AE_NobleMinds'!C50+'5C1J_JCFAEast'!C50+'5C1Q_Advantage'!C50+'5C1AF_JCFA-Laf'!C50+'5C1W_Willow'!C50+'5C1Z_LincolnPrep'!C50+'5C1R_Iberville'!C50+'5C1N_Delta'!C50+'5C1S_LCColPrep'!C50+'5C1T_Northeast'!C50+'5C1U_AcadianaRen'!C50+'5C1I_LAKey'!C50+'5C1V_LafRen'!C50+'5C1O_Impact'!C50+'5C2_LAVCA'!C50+'5C1H_Southwest'!C50+'5C1G_JSClark'!C50+'5C1Y_GEOPrep'!C50+'5C1AI_Harmony'!C50+'5C1AJ_Athlos'!C50+'5C1AG_Collegiate'!C50+'5C1M_GEOMidCity'!C50+'5C1AK_NxtGen'!C50+'5C1AL_RedRiver'!C50+'5C1AM_Williams'!C50+'5C1AN_StLandry'!C50</f>
        <v>29</v>
      </c>
      <c r="D50" s="226">
        <f>'9_Per Pupil Summary'!H49</f>
        <v>4866.5809661234043</v>
      </c>
      <c r="E50" s="227">
        <f>'5C1B_DArbonne'!E50+'5C1A_Madison'!E50+'5C1C_IntlHigh'!E50+'5C3_UnvView'!E50+'5C1F_LCCharter'!E50+'5C1E_LFNO'!E50+'5C1D_NOMMA'!E50+'5C1AE_NobleMinds'!E50+'5C1J_JCFAEast'!E50+'5C1Q_Advantage'!E50+'5C1AF_JCFA-Laf'!E50+'5C1W_Willow'!E50+'5C1Z_LincolnPrep'!E50+'5C1R_Iberville'!E50+'5C1N_Delta'!E50+'5C1S_LCColPrep'!E50+'5C1T_Northeast'!E50+'5C1U_AcadianaRen'!E50+'5C1I_LAKey'!E50+'5C1V_LafRen'!E50+'5C1O_Impact'!E50+'5C2_LAVCA'!E50+'5C1H_Southwest'!E50+'5C1G_JSClark'!E50+'5C1Y_GEOPrep'!E50+'5C1AI_Harmony'!E50+'5C1AJ_Athlos'!E50+'5C1AG_Collegiate'!E50+'5C1M_GEOMidCity'!E50+'5C1AK_NxtGen'!E50+'5C1AL_RedRiver'!E50+'5C1AM_Williams'!E50+'5C1AN_StLandry'!E50</f>
        <v>127017.76321582086</v>
      </c>
      <c r="F50" s="228">
        <f>'5C1B_DArbonne'!F50+'5C1A_Madison'!F50+'5C1C_IntlHigh'!F50+'5C3_UnvView'!F50+'5C1F_LCCharter'!F50+'5C1E_LFNO'!F50+'5C1D_NOMMA'!F50+'5C1AE_NobleMinds'!F50+'5C1J_JCFAEast'!F50+'5C1Q_Advantage'!F50+'5C1AF_JCFA-Laf'!F50+'5C1W_Willow'!F50+'5C1Z_LincolnPrep'!F50+'5C1R_Iberville'!F50+'5C1N_Delta'!F50+'5C1S_LCColPrep'!F50+'5C1T_Northeast'!F50+'5C1U_AcadianaRen'!F50+'5C1I_LAKey'!F50+'5C1V_LafRen'!F50+'5C1O_Impact'!F50+'5C2_LAVCA'!F50+'5C1H_Southwest'!F50+'5C1G_JSClark'!F50+'5C1Y_GEOPrep'!F50+'5C1AI_Harmony'!F50+'5C1AJ_Athlos'!F50+'5C1AG_Collegiate'!F50+'5C1M_GEOMidCity'!F50+'5C1AK_NxtGen'!F50+'5C1AL_RedRiver'!F50+'5C1AM_Williams'!F50+'5C1AN_StLandry'!F50</f>
        <v>24</v>
      </c>
      <c r="G50" s="226">
        <f>'9_Per Pupil Summary'!I49</f>
        <v>654.44377527611118</v>
      </c>
      <c r="H50" s="227">
        <f>'5C1B_DArbonne'!H50+'5C1A_Madison'!H50+'5C1C_IntlHigh'!H50+'5C3_UnvView'!H50+'5C1F_LCCharter'!H50+'5C1E_LFNO'!H50+'5C1D_NOMMA'!H50+'5C1AE_NobleMinds'!H50+'5C1J_JCFAEast'!H50+'5C1Q_Advantage'!H50+'5C1AF_JCFA-Laf'!H50+'5C1W_Willow'!H50+'5C1Z_LincolnPrep'!H50+'5C1R_Iberville'!H50+'5C1N_Delta'!H50+'5C1S_LCColPrep'!H50+'5C1T_Northeast'!H50+'5C1U_AcadianaRen'!H50+'5C1I_LAKey'!H50+'5C1V_LafRen'!H50+'5C1O_Impact'!H50+'5C2_LAVCA'!H50+'5C1H_Southwest'!H50+'5C1G_JSClark'!H50+'5C1Y_GEOPrep'!H50+'5C1AI_Harmony'!H50+'5C1AJ_Athlos'!H50+'5C1AG_Collegiate'!H50+'5C1M_GEOMidCity'!H50+'5C1AK_NxtGen'!H50+'5C1AL_RedRiver'!H50+'5C1AM_Williams'!H50+'5C1AN_StLandry'!H50</f>
        <v>14135.985545964002</v>
      </c>
      <c r="I50" s="228">
        <f>'5C1B_DArbonne'!I50+'5C1A_Madison'!I50+'5C1C_IntlHigh'!I50+'5C3_UnvView'!I50+'5C1F_LCCharter'!I50+'5C1E_LFNO'!I50+'5C1D_NOMMA'!I50+'5C1AE_NobleMinds'!I50+'5C1J_JCFAEast'!I50+'5C1Q_Advantage'!I50+'5C1AF_JCFA-Laf'!I50+'5C1W_Willow'!I50+'5C1Z_LincolnPrep'!I50+'5C1R_Iberville'!I50+'5C1N_Delta'!I50+'5C1S_LCColPrep'!I50+'5C1T_Northeast'!I50+'5C1U_AcadianaRen'!I50+'5C1I_LAKey'!I50+'5C1V_LafRen'!I50+'5C1O_Impact'!I50+'5C2_LAVCA'!I50+'5C1H_Southwest'!I50+'5C1G_JSClark'!I50+'5C1Y_GEOPrep'!I50+'5C1AI_Harmony'!I50+'5C1AJ_Athlos'!I50+'5C1AG_Collegiate'!I50+'5C1M_GEOMidCity'!I50+'5C1AK_NxtGen'!I50+'5C1AL_RedRiver'!I50+'5C1AM_Williams'!I50+'5C1AN_StLandry'!I50</f>
        <v>19</v>
      </c>
      <c r="J50" s="226">
        <f>'9_Per Pupil Summary'!J49</f>
        <v>178.48466598439393</v>
      </c>
      <c r="K50" s="227">
        <f>'5C1B_DArbonne'!K50+'5C1A_Madison'!K50+'5C1C_IntlHigh'!K50+'5C3_UnvView'!K50+'5C1F_LCCharter'!K50+'5C1E_LFNO'!K50+'5C1D_NOMMA'!K50+'5C1AE_NobleMinds'!K50+'5C1J_JCFAEast'!K50+'5C1Q_Advantage'!K50+'5C1AF_JCFA-Laf'!K50+'5C1W_Willow'!K50+'5C1Z_LincolnPrep'!K50+'5C1R_Iberville'!K50+'5C1N_Delta'!K50+'5C1S_LCColPrep'!K50+'5C1T_Northeast'!K50+'5C1U_AcadianaRen'!K50+'5C1I_LAKey'!K50+'5C1V_LafRen'!K50+'5C1O_Impact'!K50+'5C2_LAVCA'!K50+'5C1H_Southwest'!K50+'5C1G_JSClark'!K50+'5C1Y_GEOPrep'!K50+'5C1AI_Harmony'!K50+'5C1AJ_Athlos'!K50+'5C1AG_Collegiate'!K50+'5C1M_GEOMidCity'!K50+'5C1AK_NxtGen'!K50+'5C1AL_RedRiver'!K50+'5C1AM_Williams'!K50+'5C1AN_StLandry'!K50</f>
        <v>3052.0877883331364</v>
      </c>
      <c r="L50" s="228">
        <f>'5C1B_DArbonne'!L50+'5C1A_Madison'!L50+'5C1C_IntlHigh'!L50+'5C3_UnvView'!L50+'5C1F_LCCharter'!L50+'5C1E_LFNO'!L50+'5C1D_NOMMA'!L50+'5C1AE_NobleMinds'!L50+'5C1J_JCFAEast'!L50+'5C1Q_Advantage'!L50+'5C1AF_JCFA-Laf'!L50+'5C1W_Willow'!L50+'5C1Z_LincolnPrep'!L50+'5C1R_Iberville'!L50+'5C1N_Delta'!L50+'5C1S_LCColPrep'!L50+'5C1T_Northeast'!L50+'5C1U_AcadianaRen'!L50+'5C1I_LAKey'!L50+'5C1V_LafRen'!L50+'5C1O_Impact'!L50+'5C2_LAVCA'!L50+'5C1H_Southwest'!L50+'5C1G_JSClark'!L50+'5C1Y_GEOPrep'!L50+'5C1AI_Harmony'!L50+'5C1AJ_Athlos'!L50+'5C1AG_Collegiate'!L50+'5C1M_GEOMidCity'!L50+'5C1AK_NxtGen'!L50+'5C1AL_RedRiver'!L50+'5C1AM_Williams'!L50+'5C1AN_StLandry'!L50</f>
        <v>2</v>
      </c>
      <c r="M50" s="226">
        <f>'9_Per Pupil Summary'!K49</f>
        <v>4462.1166496098485</v>
      </c>
      <c r="N50" s="227">
        <f>'5C1B_DArbonne'!N50+'5C1A_Madison'!N50+'5C1C_IntlHigh'!N50+'5C3_UnvView'!N50+'5C1F_LCCharter'!N50+'5C1E_LFNO'!N50+'5C1D_NOMMA'!N50+'5C1AE_NobleMinds'!N50+'5C1J_JCFAEast'!N50+'5C1Q_Advantage'!N50+'5C1AF_JCFA-Laf'!N50+'5C1W_Willow'!N50+'5C1Z_LincolnPrep'!N50+'5C1R_Iberville'!N50+'5C1N_Delta'!N50+'5C1S_LCColPrep'!N50+'5C1T_Northeast'!N50+'5C1U_AcadianaRen'!N50+'5C1I_LAKey'!N50+'5C1V_LafRen'!N50+'5C1O_Impact'!N50+'5C2_LAVCA'!N50+'5C1H_Southwest'!N50+'5C1G_JSClark'!N50+'5C1Y_GEOPrep'!N50+'5C1AI_Harmony'!N50+'5C1AJ_Athlos'!N50+'5C1AG_Collegiate'!N50+'5C1M_GEOMidCity'!N50+'5C1AK_NxtGen'!N50+'5C1AL_RedRiver'!N50+'5C1AM_Williams'!N50+'5C1AN_StLandry'!N50</f>
        <v>8031.8099692977275</v>
      </c>
      <c r="O50" s="228">
        <f>'5C1B_DArbonne'!O50+'5C1A_Madison'!O50+'5C1C_IntlHigh'!O50+'5C3_UnvView'!O50+'5C1F_LCCharter'!O50+'5C1E_LFNO'!O50+'5C1D_NOMMA'!O50+'5C1AE_NobleMinds'!O50+'5C1J_JCFAEast'!O50+'5C1Q_Advantage'!O50+'5C1AF_JCFA-Laf'!O50+'5C1W_Willow'!O50+'5C1Z_LincolnPrep'!O50+'5C1R_Iberville'!O50+'5C1N_Delta'!O50+'5C1S_LCColPrep'!O50+'5C1T_Northeast'!O50+'5C1U_AcadianaRen'!O50+'5C1I_LAKey'!O50+'5C1V_LafRen'!O50+'5C1O_Impact'!O50+'5C2_LAVCA'!O50+'5C1H_Southwest'!O50+'5C1G_JSClark'!O50+'5C1Y_GEOPrep'!O50+'5C1AI_Harmony'!O50+'5C1AJ_Athlos'!O50+'5C1AG_Collegiate'!O50+'5C1M_GEOMidCity'!O50+'5C1AK_NxtGen'!O50+'5C1AL_RedRiver'!O50+'5C1AM_Williams'!O50+'5C1AN_StLandry'!O50</f>
        <v>0</v>
      </c>
      <c r="P50" s="226">
        <f>'9_Per Pupil Summary'!L49</f>
        <v>1784.8466598439397</v>
      </c>
      <c r="Q50" s="227">
        <f>'5C1B_DArbonne'!Q50+'5C1A_Madison'!Q50+'5C1C_IntlHigh'!Q50+'5C3_UnvView'!Q50+'5C1F_LCCharter'!Q50+'5C1E_LFNO'!Q50+'5C1D_NOMMA'!Q50+'5C1AE_NobleMinds'!Q50+'5C1J_JCFAEast'!Q50+'5C1Q_Advantage'!Q50+'5C1AF_JCFA-Laf'!Q50+'5C1W_Willow'!Q50+'5C1Z_LincolnPrep'!Q50+'5C1R_Iberville'!Q50+'5C1N_Delta'!Q50+'5C1S_LCColPrep'!Q50+'5C1T_Northeast'!Q50+'5C1U_AcadianaRen'!Q50+'5C1I_LAKey'!Q50+'5C1V_LafRen'!Q50+'5C1O_Impact'!Q50+'5C2_LAVCA'!Q50+'5C1H_Southwest'!Q50+'5C1G_JSClark'!Q50+'5C1Y_GEOPrep'!Q50+'5C1AI_Harmony'!Q50+'5C1AJ_Athlos'!Q50+'5C1AG_Collegiate'!Q50+'5C1M_GEOMidCity'!Q50+'5C1AK_NxtGen'!Q50+'5C1AL_RedRiver'!Q50+'5C1AM_Williams'!Q50+'5C1AN_StLandry'!Q50</f>
        <v>0</v>
      </c>
      <c r="R50" s="229">
        <f>'5C1B_DArbonne'!R50+'5C1A_Madison'!R50+'5C1C_IntlHigh'!R50+'5C3_UnvView'!R50+'5C1F_LCCharter'!R50+'5C1E_LFNO'!R50+'5C1D_NOMMA'!R50+'5C1AE_NobleMinds'!R50+'5C1J_JCFAEast'!R50+'5C1Q_Advantage'!R50+'5C1AF_JCFA-Laf'!R50+'5C1W_Willow'!R50+'5C1Z_LincolnPrep'!R50+'5C1R_Iberville'!R50+'5C1N_Delta'!R50+'5C1S_LCColPrep'!R50+'5C1T_Northeast'!R50+'5C1U_AcadianaRen'!R50+'5C1I_LAKey'!R50+'5C1V_LafRen'!R50+'5C1O_Impact'!R50+'5C2_LAVCA'!R50+'5C1H_Southwest'!R50+'5C1G_JSClark'!R50+'5C1Y_GEOPrep'!R50+'5C1AI_Harmony'!R50+'5C1AJ_Athlos'!R50+'5C1AG_Collegiate'!R50+'5C1M_GEOMidCity'!R50+'5C1AK_NxtGen'!R50+'5C1AL_RedRiver'!R50+'5C1AM_Williams'!R50+'5C1AN_StLandry'!R50</f>
        <v>273702</v>
      </c>
      <c r="S50" s="889">
        <f>'5C3_UnvView'!S50+'5C2_LAVCA'!S50</f>
        <v>16916</v>
      </c>
      <c r="T50" s="226">
        <f>'5C1B_DArbonne'!S50+'5C1A_Madison'!S50+'5C1C_IntlHigh'!S50+'5C3_UnvView'!T50+'5C1F_LCCharter'!S50+'5C1E_LFNO'!S50+'5C1D_NOMMA'!S50+'5C1AE_NobleMinds'!S50+'5C1J_JCFAEast'!S50+'5C1Q_Advantage'!S50+'5C1AF_JCFA-Laf'!S50+'5C1W_Willow'!S50+'5C1Z_LincolnPrep'!S50+'5C1R_Iberville'!S50+'5C1N_Delta'!S50+'5C1S_LCColPrep'!S50+'5C1T_Northeast'!S50+'5C1U_AcadianaRen'!S50+'5C1I_LAKey'!S50+'5C1V_LafRen'!S50+'5C1O_Impact'!S50+'5C2_LAVCA'!T50+'5C1H_Southwest'!S50+'5C1G_JSClark'!S50+'5C1Y_GEOPrep'!S50+'5C1AI_Harmony'!S50+'5C1AJ_Athlos'!S50+'5C1AG_Collegiate'!S50+'5C1M_GEOMidCity'!S50+'5C1AK_NxtGen'!S50+'5C1AL_RedRiver'!S50+'5C1AM_Williams'!S50+'5C1AN_StLandry'!S50</f>
        <v>0</v>
      </c>
      <c r="U50" s="226">
        <f>'5C1B_DArbonne'!T50+'5C1A_Madison'!T50+'5C1C_IntlHigh'!T50+'5C3_UnvView'!U50+'5C1F_LCCharter'!T50+'5C1E_LFNO'!T50+'5C1D_NOMMA'!T50+'5C1AE_NobleMinds'!T50+'5C1J_JCFAEast'!T50+'5C1Q_Advantage'!T50+'5C1AF_JCFA-Laf'!T50+'5C1W_Willow'!T50+'5C1Z_LincolnPrep'!T50+'5C1R_Iberville'!T50+'5C1N_Delta'!T50+'5C1S_LCColPrep'!T50+'5C1T_Northeast'!T50+'5C1U_AcadianaRen'!T50+'5C1I_LAKey'!T50+'5C1V_LafRen'!T50+'5C1O_Impact'!T50+'5C2_LAVCA'!U50+'5C1H_Southwest'!T50+'5C1G_JSClark'!T50+'5C1Y_GEOPrep'!T50+'5C1AI_Harmony'!T50+'5C1AJ_Athlos'!T50+'5C1AG_Collegiate'!T50+'5C1M_GEOMidCity'!T50+'5C1AK_NxtGen'!T50+'5C1AL_RedRiver'!T50+'5C1AM_Williams'!T50+'5C1AN_StLandry'!T50</f>
        <v>0</v>
      </c>
      <c r="V50" s="230">
        <f>'5C1B_DArbonne'!U50+'5C1A_Madison'!U50+'5C1C_IntlHigh'!U50+'5C3_UnvView'!V50+'5C1F_LCCharter'!U50+'5C1E_LFNO'!U50+'5C1D_NOMMA'!U50+'5C1AE_NobleMinds'!U50+'5C1J_JCFAEast'!U50+'5C1Q_Advantage'!U50+'5C1AF_JCFA-Laf'!U50+'5C1W_Willow'!U50+'5C1Z_LincolnPrep'!U50+'5C1R_Iberville'!U50+'5C1N_Delta'!U50+'5C1S_LCColPrep'!U50+'5C1T_Northeast'!U50+'5C1U_AcadianaRen'!U50+'5C1I_LAKey'!U50+'5C1V_LafRen'!U50+'5C1O_Impact'!U50+'5C2_LAVCA'!V50+'5C1H_Southwest'!U50+'5C1G_JSClark'!U50+'5C1Y_GEOPrep'!U50+'5C1AI_Harmony'!U50+'5C1AJ_Athlos'!U50+'5C1AG_Collegiate'!U50+'5C1M_GEOMidCity'!U50+'5C1AK_NxtGen'!U50+'5C1AL_RedRiver'!U50+'5C1AM_Williams'!U50+'5C1AN_StLandry'!U50</f>
        <v>0</v>
      </c>
      <c r="W50" s="229">
        <f>'5C1B_DArbonne'!V50+'5C1A_Madison'!V50+'5C1C_IntlHigh'!V50+'5C3_UnvView'!W50+'5C1F_LCCharter'!V50+'5C1E_LFNO'!V50+'5C1D_NOMMA'!V50+'5C1AE_NobleMinds'!V50+'5C1J_JCFAEast'!V50+'5C1Q_Advantage'!V50+'5C1AF_JCFA-Laf'!V50+'5C1W_Willow'!V50+'5C1Z_LincolnPrep'!V50+'5C1R_Iberville'!V50+'5C1N_Delta'!V50+'5C1S_LCColPrep'!V50+'5C1T_Northeast'!V50+'5C1U_AcadianaRen'!V50+'5C1I_LAKey'!V50+'5C1V_LafRen'!V50+'5C1O_Impact'!V50+'5C2_LAVCA'!W50+'5C1H_Southwest'!V50+'5C1G_JSClark'!V50+'5C1Y_GEOPrep'!V50+'5C1AI_Harmony'!V50+'5C1AJ_Athlos'!V50+'5C1AG_Collegiate'!V50+'5C1M_GEOMidCity'!V50+'5C1AK_NxtGen'!V50+'5C1AL_RedRiver'!V50+'5C1AM_Williams'!V50+'5C1AN_StLandry'!V50</f>
        <v>152238</v>
      </c>
      <c r="X50" s="227">
        <f>'5C1B_DArbonne'!W50+'5C1A_Madison'!W50+'5C1C_IntlHigh'!W50+'5C3_UnvView'!X50+'5C1F_LCCharter'!W50+'5C1E_LFNO'!W50+'5C1D_NOMMA'!W50+'5C1AE_NobleMinds'!W50+'5C1J_JCFAEast'!W50+'5C1Q_Advantage'!W50+'5C1AF_JCFA-Laf'!W50+'5C1W_Willow'!W50+'5C1Z_LincolnPrep'!W50+'5C1R_Iberville'!W50+'5C1N_Delta'!W50+'5C1S_LCColPrep'!W50+'5C1T_Northeast'!W50+'5C1U_AcadianaRen'!W50+'5C1I_LAKey'!W50+'5C1V_LafRen'!W50+'5C1O_Impact'!W50+'5C2_LAVCA'!X50+'5C1H_Southwest'!W50+'5C1G_JSClark'!W50+'5C1Y_GEOPrep'!W50+'5C1AI_Harmony'!W50+'5C1AJ_Athlos'!W50+'5C1AG_Collegiate'!W50+'5C1M_GEOMidCity'!W50+'5C1AK_NxtGen'!W50+'5C1AL_RedRiver'!W50+'5C1AM_Williams'!W50+'5C1AN_StLandry'!W50</f>
        <v>-380</v>
      </c>
      <c r="Y50" s="229">
        <f>'5C1B_DArbonne'!X50+'5C1A_Madison'!X50+'5C1C_IntlHigh'!X50+'5C3_UnvView'!Y50+'5C1F_LCCharter'!X50+'5C1E_LFNO'!X50+'5C1D_NOMMA'!X50+'5C1AE_NobleMinds'!X50+'5C1J_JCFAEast'!X50+'5C1Q_Advantage'!X50+'5C1AF_JCFA-Laf'!X50+'5C1W_Willow'!X50+'5C1Z_LincolnPrep'!X50+'5C1R_Iberville'!X50+'5C1N_Delta'!X50+'5C1S_LCColPrep'!X50+'5C1T_Northeast'!X50+'5C1U_AcadianaRen'!X50+'5C1I_LAKey'!X50+'5C1V_LafRen'!X50+'5C1O_Impact'!X50+'5C2_LAVCA'!Y50+'5C1H_Southwest'!X50+'5C1G_JSClark'!X50+'5C1Y_GEOPrep'!X50+'5C1AI_Harmony'!X50+'5C1AJ_Athlos'!X50+'5C1AG_Collegiate'!X50+'5C1M_GEOMidCity'!X50+'5C1AK_NxtGen'!X50+'5C1AL_RedRiver'!X50+'5C1AM_Williams'!X50+'5C1AN_StLandry'!X50</f>
        <v>151858</v>
      </c>
      <c r="Z50" s="226">
        <f>'5C1B_DArbonne'!Y50+'5C1A_Madison'!Y50+'5C1C_IntlHigh'!Y50+'5C3_UnvView'!Z50+'5C1F_LCCharter'!Y50+'5C1E_LFNO'!Y50+'5C1D_NOMMA'!Y50+'5C1AE_NobleMinds'!Y50+'5C1J_JCFAEast'!Y50+'5C1Q_Advantage'!Y50+'5C1AF_JCFA-Laf'!Y50+'5C1W_Willow'!Y50+'5C1Z_LincolnPrep'!Y50+'5C1R_Iberville'!Y50+'5C1N_Delta'!Y50+'5C1S_LCColPrep'!Y50+'5C1T_Northeast'!Y50+'5C1U_AcadianaRen'!Y50+'5C1I_LAKey'!Y50+'5C1V_LafRen'!Y50+'5C1O_Impact'!Y50+'5C2_LAVCA'!Z50+'5C1H_Southwest'!Y50+'5C1G_JSClark'!Y50+'5C1Y_GEOPrep'!Y50+'5C1AI_Harmony'!Y50+'5C1AJ_Athlos'!Y50+'5C1AG_Collegiate'!Y50+'5C1M_GEOMidCity'!Y50+'5C1AK_NxtGen'!Y50+'5C1AL_RedRiver'!Y50+'5C1AM_Williams'!Y50+'5C1AN_StLandry'!Y50</f>
        <v>-2158</v>
      </c>
      <c r="AA50" s="229">
        <f>'5C1B_DArbonne'!Z50+'5C1A_Madison'!Z50+'5C1C_IntlHigh'!Z50+'5C3_UnvView'!AA50+'5C1F_LCCharter'!Z50+'5C1E_LFNO'!Z50+'5C1D_NOMMA'!Z50+'5C1AE_NobleMinds'!Z50+'5C1J_JCFAEast'!Z50+'5C1Q_Advantage'!Z50+'5C1AF_JCFA-Laf'!Z50+'5C1W_Willow'!Z50+'5C1Z_LincolnPrep'!Z50+'5C1R_Iberville'!Z50+'5C1N_Delta'!Z50+'5C1S_LCColPrep'!Z50+'5C1T_Northeast'!Z50+'5C1U_AcadianaRen'!Z50+'5C1I_LAKey'!Z50+'5C1V_LafRen'!Z50+'5C1O_Impact'!Z50+'5C2_LAVCA'!AA50+'5C1H_Southwest'!Z50+'5C1G_JSClark'!Z50+'5C1Y_GEOPrep'!Z50+'5C1AI_Harmony'!Z50+'5C1AJ_Athlos'!Z50+'5C1AG_Collegiate'!Z50+'5C1M_GEOMidCity'!Z50+'5C1AK_NxtGen'!Z50+'5C1AL_RedRiver'!Z50+'5C1AM_Williams'!Z50+'5C1AN_StLandry'!Z50</f>
        <v>149700</v>
      </c>
      <c r="AB50" s="226">
        <f>'5C1B_DArbonne'!AA50+'5C1A_Madison'!AA50+'5C1C_IntlHigh'!AA50+'5C3_UnvView'!AB50+'5C1F_LCCharter'!AA50+'5C1E_LFNO'!AA50+'5C1D_NOMMA'!AA50+'5C1AE_NobleMinds'!AA50+'5C1J_JCFAEast'!AA50+'5C1Q_Advantage'!AA50+'5C1AF_JCFA-Laf'!AA50+'5C1W_Willow'!AA50+'5C1Z_LincolnPrep'!AA50+'5C1R_Iberville'!AA50+'5C1N_Delta'!AA50+'5C1S_LCColPrep'!AA50+'5C1T_Northeast'!AA50+'5C1U_AcadianaRen'!AA50+'5C1I_LAKey'!AA50+'5C1V_LafRen'!AA50+'5C1O_Impact'!AA50+'5C2_LAVCA'!AB50+'5C1H_Southwest'!AA50+'5C1G_JSClark'!AA50+'5C1Y_GEOPrep'!AA50+'5C1AI_Harmony'!AA50+'5C1AJ_Athlos'!AA50+'5C1AG_Collegiate'!AA50+'5C1M_GEOMidCity'!AA50+'5C1AK_NxtGen'!AA50+'5C1AL_RedRiver'!AA50+'5C1AM_Williams'!AA50+'5C1AN_StLandry'!AA50</f>
        <v>0</v>
      </c>
      <c r="AC50" s="226">
        <f>'5C1B_DArbonne'!AB50+'5C1A_Madison'!AB50+'5C1C_IntlHigh'!AB50+'5C3_UnvView'!AC50+'5C1F_LCCharter'!AB50+'5C1E_LFNO'!AB50+'5C1D_NOMMA'!AB50+'5C1AE_NobleMinds'!AB50+'5C1J_JCFAEast'!AB50+'5C1Q_Advantage'!AB50+'5C1AF_JCFA-Laf'!AB50+'5C1W_Willow'!AB50+'5C1Z_LincolnPrep'!AB50+'5C1R_Iberville'!AB50+'5C1N_Delta'!AB50+'5C1S_LCColPrep'!AB50+'5C1T_Northeast'!AB50+'5C1U_AcadianaRen'!AB50+'5C1I_LAKey'!AB50+'5C1V_LafRen'!AB50+'5C1O_Impact'!AB50+'5C2_LAVCA'!AC50+'5C1H_Southwest'!AB50+'5C1G_JSClark'!AB50+'5C1Y_GEOPrep'!AB50+'5C1AI_Harmony'!AB50+'5C1AJ_Athlos'!AB50+'5C1AG_Collegiate'!AB50+'5C1M_GEOMidCity'!AB50+'5C1AK_NxtGen'!AB50+'5C1AL_RedRiver'!AB50+'5C1AM_Williams'!AB50+'5C1AN_StLandry'!AB50</f>
        <v>149700</v>
      </c>
      <c r="AD50" s="229">
        <f>'5C1B_DArbonne'!AC50+'5C1A_Madison'!AC50+'5C1C_IntlHigh'!AC50+'5C3_UnvView'!AD50+'5C1F_LCCharter'!AC50+'5C1E_LFNO'!AC50+'5C1D_NOMMA'!AC50+'5C1AE_NobleMinds'!AC50+'5C1J_JCFAEast'!AC50+'5C1Q_Advantage'!AC50+'5C1AF_JCFA-Laf'!AC50+'5C1W_Willow'!AC50+'5C1Z_LincolnPrep'!AC50+'5C1R_Iberville'!AC50+'5C1N_Delta'!AC50+'5C1S_LCColPrep'!AC50+'5C1T_Northeast'!AC50+'5C1U_AcadianaRen'!AC50+'5C1I_LAKey'!AC50+'5C1V_LafRen'!AC50+'5C1O_Impact'!AC50+'5C2_LAVCA'!AD50+'5C1H_Southwest'!AC50+'5C1G_JSClark'!AC50+'5C1Y_GEOPrep'!AC50+'5C1AI_Harmony'!AC50+'5C1AJ_Athlos'!AC50+'5C1AG_Collegiate'!AC50+'5C1M_GEOMidCity'!AC50+'5C1AK_NxtGen'!AC50+'5C1AL_RedRiver'!AC50+'5C1AM_Williams'!AC50+'5C1AN_StLandry'!AC50</f>
        <v>12475</v>
      </c>
      <c r="AE50" s="232">
        <f>'5C1B_DArbonne'!AD50+'5C1A_Madison'!AD50+'5C1C_IntlHigh'!AD50+'5C3_UnvView'!AE50+'5C1F_LCCharter'!AD50+'5C1E_LFNO'!AD50+'5C1D_NOMMA'!AD50+'5C1AE_NobleMinds'!AD50+'5C1J_JCFAEast'!AD50+'5C1Q_Advantage'!AD50+'5C1AF_JCFA-Laf'!AD50+'5C1W_Willow'!AD50+'5C1Z_LincolnPrep'!AD50+'5C1R_Iberville'!AD50+'5C1N_Delta'!AD50+'5C1S_LCColPrep'!AD50+'5C1T_Northeast'!AD50+'5C1U_AcadianaRen'!AD50+'5C1I_LAKey'!AD50+'5C1V_LafRen'!AD50+'5C1O_Impact'!AD50+'5C2_LAVCA'!AE50+'5C1H_Southwest'!AD50+'5C1G_JSClark'!AD50+'5C1Y_GEOPrep'!AD50+'5C1AI_Harmony'!AD50+'5C1AJ_Athlos'!AD50+'5C1AG_Collegiate'!AD50+'5C1M_GEOMidCity'!AD50+'5C1AK_NxtGen'!AD50+'5C1AL_RedRiver'!AD50+'5C1AM_Williams'!AD50+'5C1AN_StLandry'!AD50</f>
        <v>149700</v>
      </c>
      <c r="AF50" s="233">
        <f>'9_Per Pupil Summary'!N49</f>
        <v>4550</v>
      </c>
      <c r="AG50" s="234">
        <f>'5C1B_DArbonne'!AF50+'5C1A_Madison'!AF50+'5C1C_IntlHigh'!AF50+'5C3_UnvView'!AG50+'5C1F_LCCharter'!AF50+'5C1E_LFNO'!AF50+'5C1D_NOMMA'!AF50+'5C1AE_NobleMinds'!AF50+'5C1J_JCFAEast'!AF50+'5C1Q_Advantage'!AF50+'5C1AF_JCFA-Laf'!AF50+'5C1W_Willow'!AF50+'5C1Z_LincolnPrep'!AF50+'5C1R_Iberville'!AF50+'5C1N_Delta'!AF50+'5C1S_LCColPrep'!AF50+'5C1T_Northeast'!AF50+'5C1U_AcadianaRen'!AF50+'5C1I_LAKey'!AF50+'5C1V_LafRen'!AF50+'5C1O_Impact'!AF50+'5C2_LAVCA'!AG50+'5C1H_Southwest'!AF50+'5C1G_JSClark'!AF50+'5C1Y_GEOPrep'!AF50+'5C1AI_Harmony'!AF50+'5C1AJ_Athlos'!AF50+'5C1AG_Collegiate'!AF50+'5C1M_GEOMidCity'!AF50+'5C1AK_NxtGen'!AF50+'5C1AL_RedRiver'!AF50+'5C1AM_Williams'!AF50+'5C1AN_StLandry'!AF50</f>
        <v>118755</v>
      </c>
      <c r="AH50" s="225">
        <f>'5C1B_DArbonne'!AG50+'5C1A_Madison'!AG50+'5C1C_IntlHigh'!AG50+'5C3_UnvView'!AH50+'5C1F_LCCharter'!AG50+'5C1E_LFNO'!AG50+'5C1D_NOMMA'!AG50+'5C1AE_NobleMinds'!AG50+'5C1J_JCFAEast'!AG50+'5C1Q_Advantage'!AG50+'5C1AF_JCFA-Laf'!AG50+'5C1W_Willow'!AG50+'5C1Z_LincolnPrep'!AG50+'5C1R_Iberville'!AG50+'5C1N_Delta'!AG50+'5C1S_LCColPrep'!AG50+'5C1T_Northeast'!AG50+'5C1U_AcadianaRen'!AG50+'5C1I_LAKey'!AG50+'5C1V_LafRen'!AG50+'5C1O_Impact'!AG50+'5C2_LAVCA'!AH50+'5C1H_Southwest'!AG50+'5C1G_JSClark'!AG50+'5C1Y_GEOPrep'!AG50+'5C1AI_Harmony'!AG50+'5C1AJ_Athlos'!AG50+'5C1AG_Collegiate'!AG50+'5C1M_GEOMidCity'!AG50+'5C1AK_NxtGen'!AG50+'5C1AL_RedRiver'!AG50+'5C1AM_Williams'!AG50+'5C1AN_StLandry'!AG50</f>
        <v>0</v>
      </c>
      <c r="AI50" s="233">
        <f>'5C1B_DArbonne'!AH50+'5C1A_Madison'!AH50+'5C1C_IntlHigh'!AH50+'5C3_UnvView'!AI50+'5C1F_LCCharter'!AH50+'5C1E_LFNO'!AH50+'5C1D_NOMMA'!AH50+'5C1AE_NobleMinds'!AH50+'5C1J_JCFAEast'!AH50+'5C1Q_Advantage'!AH50+'5C1AF_JCFA-Laf'!AH50+'5C1W_Willow'!AH50+'5C1Z_LincolnPrep'!AH50+'5C1R_Iberville'!AH50+'5C1N_Delta'!AH50+'5C1S_LCColPrep'!AH50+'5C1T_Northeast'!AH50+'5C1U_AcadianaRen'!AH50+'5C1I_LAKey'!AH50+'5C1V_LafRen'!AH50+'5C1O_Impact'!AH50+'5C2_LAVCA'!AI50+'5C1H_Southwest'!AH50+'5C1G_JSClark'!AH50+'5C1Y_GEOPrep'!AH50+'5C1AI_Harmony'!AH50+'5C1AJ_Athlos'!AH50+'5C1AG_Collegiate'!AH50+'5C1M_GEOMidCity'!AH50+'5C1AK_NxtGen'!AH50+'5C1AL_RedRiver'!AH50+'5C1AM_Williams'!AH50+'5C1AN_StLandry'!AH50</f>
        <v>0</v>
      </c>
      <c r="AJ50" s="225">
        <f>'5C1B_DArbonne'!AI50+'5C1A_Madison'!AI50+'5C1C_IntlHigh'!AI50+'5C3_UnvView'!AJ50+'5C1F_LCCharter'!AI50+'5C1E_LFNO'!AI50+'5C1D_NOMMA'!AI50+'5C1AE_NobleMinds'!AI50+'5C1J_JCFAEast'!AI50+'5C1Q_Advantage'!AI50+'5C1AF_JCFA-Laf'!AI50+'5C1W_Willow'!AI50+'5C1Z_LincolnPrep'!AI50+'5C1R_Iberville'!AI50+'5C1N_Delta'!AI50+'5C1S_LCColPrep'!AI50+'5C1T_Northeast'!AI50+'5C1U_AcadianaRen'!AI50+'5C1I_LAKey'!AI50+'5C1V_LafRen'!AI50+'5C1O_Impact'!AI50+'5C2_LAVCA'!AJ50+'5C1H_Southwest'!AI50+'5C1G_JSClark'!AI50+'5C1Y_GEOPrep'!AI50+'5C1AI_Harmony'!AI50+'5C1AJ_Athlos'!AI50+'5C1AG_Collegiate'!AI50+'5C1M_GEOMidCity'!AI50+'5C1AK_NxtGen'!AI50+'5C1AL_RedRiver'!AI50+'5C1AM_Williams'!AI50+'5C1AN_StLandry'!AI50</f>
        <v>0</v>
      </c>
      <c r="AK50" s="235">
        <f>'5C1B_DArbonne'!AJ50+'5C1A_Madison'!AJ50+'5C1C_IntlHigh'!AJ50+'5C3_UnvView'!AK50+'5C1F_LCCharter'!AJ50+'5C1E_LFNO'!AJ50+'5C1D_NOMMA'!AJ50+'5C1AE_NobleMinds'!AJ50+'5C1J_JCFAEast'!AJ50+'5C1Q_Advantage'!AJ50+'5C1AF_JCFA-Laf'!AJ50+'5C1W_Willow'!AJ50+'5C1Z_LincolnPrep'!AJ50+'5C1R_Iberville'!AJ50+'5C1N_Delta'!AJ50+'5C1S_LCColPrep'!AJ50+'5C1T_Northeast'!AJ50+'5C1U_AcadianaRen'!AJ50+'5C1I_LAKey'!AJ50+'5C1V_LafRen'!AJ50+'5C1O_Impact'!AJ50+'5C2_LAVCA'!AK50+'5C1H_Southwest'!AJ50+'5C1G_JSClark'!AJ50+'5C1Y_GEOPrep'!AJ50+'5C1AI_Harmony'!AJ50+'5C1AJ_Athlos'!AJ50+'5C1AG_Collegiate'!AJ50+'5C1M_GEOMidCity'!AJ50+'5C1AK_NxtGen'!AJ50+'5C1AL_RedRiver'!AJ50+'5C1AM_Williams'!AJ50+'5C1AN_StLandry'!AJ50</f>
        <v>0</v>
      </c>
      <c r="AL50" s="236">
        <f>'5C1B_DArbonne'!AK50+'5C1A_Madison'!AK50+'5C1C_IntlHigh'!AK50+'5C3_UnvView'!AL50+'5C1F_LCCharter'!AK50+'5C1E_LFNO'!AK50+'5C1D_NOMMA'!AK50+'5C1AE_NobleMinds'!AK50+'5C1J_JCFAEast'!AK50+'5C1Q_Advantage'!AK50+'5C1AF_JCFA-Laf'!AK50+'5C1W_Willow'!AK50+'5C1Z_LincolnPrep'!AK50+'5C1R_Iberville'!AK50+'5C1N_Delta'!AK50+'5C1S_LCColPrep'!AK50+'5C1T_Northeast'!AK50+'5C1U_AcadianaRen'!AK50+'5C1I_LAKey'!AK50+'5C1V_LafRen'!AK50+'5C1O_Impact'!AK50+'5C2_LAVCA'!AL50+'5C1H_Southwest'!AK50+'5C1G_JSClark'!AK50+'5C1Y_GEOPrep'!AK50+'5C1AI_Harmony'!AK50+'5C1AJ_Athlos'!AK50+'5C1AG_Collegiate'!AK50+'5C1M_GEOMidCity'!AK50+'5C1AK_NxtGen'!AK50+'5C1AL_RedRiver'!AK50+'5C1AM_Williams'!AK50+'5C1AN_StLandry'!AK50</f>
        <v>0</v>
      </c>
      <c r="AM50" s="234">
        <f>'5C1B_DArbonne'!AL50+'5C1A_Madison'!AL50+'5C1C_IntlHigh'!AL50+'5C3_UnvView'!AM50+'5C1F_LCCharter'!AL50+'5C1E_LFNO'!AL50+'5C1D_NOMMA'!AL50+'5C1AE_NobleMinds'!AL50+'5C1J_JCFAEast'!AL50+'5C1Q_Advantage'!AL50+'5C1AF_JCFA-Laf'!AL50+'5C1W_Willow'!AL50+'5C1Z_LincolnPrep'!AL50+'5C1R_Iberville'!AL50+'5C1N_Delta'!AL50+'5C1S_LCColPrep'!AL50+'5C1T_Northeast'!AL50+'5C1U_AcadianaRen'!AL50+'5C1I_LAKey'!AL50+'5C1V_LafRen'!AL50+'5C1O_Impact'!AL50+'5C2_LAVCA'!AM50+'5C1H_Southwest'!AL50+'5C1G_JSClark'!AL50+'5C1Y_GEOPrep'!AL50+'5C1AI_Harmony'!AL50+'5C1AJ_Athlos'!AL50+'5C1AG_Collegiate'!AL50+'5C1M_GEOMidCity'!AL50+'5C1AK_NxtGen'!AL50+'5C1AL_RedRiver'!AL50+'5C1AM_Williams'!AL50+'5C1AN_StLandry'!AL50</f>
        <v>218855</v>
      </c>
      <c r="AN50" s="237">
        <f>'5C1B_DArbonne'!AM50+'5C1A_Madison'!AM50+'5C1C_IntlHigh'!AM50+'5C3_UnvView'!AN50+'5C1F_LCCharter'!AM50+'5C1E_LFNO'!AM50+'5C1D_NOMMA'!AM50+'5C1AE_NobleMinds'!AM50+'5C1J_JCFAEast'!AM50+'5C1Q_Advantage'!AM50+'5C1AF_JCFA-Laf'!AM50+'5C1W_Willow'!AM50+'5C1Z_LincolnPrep'!AM50+'5C1R_Iberville'!AM50+'5C1N_Delta'!AM50+'5C1S_LCColPrep'!AM50+'5C1T_Northeast'!AM50+'5C1U_AcadianaRen'!AM50+'5C1I_LAKey'!AM50+'5C1V_LafRen'!AM50+'5C1O_Impact'!AM50+'5C2_LAVCA'!AN50+'5C1H_Southwest'!AM50+'5C1G_JSClark'!AM50+'5C1Y_GEOPrep'!AM50+'5C1AI_Harmony'!AM50+'5C1AJ_Athlos'!AM50+'5C1AG_Collegiate'!AM50+'5C1M_GEOMidCity'!AM50+'5C1AK_NxtGen'!AM50+'5C1AL_RedRiver'!AM50+'5C1AM_Williams'!AM50+'5C1AN_StLandry'!AM50</f>
        <v>-297</v>
      </c>
      <c r="AO50" s="234">
        <f>'5C1B_DArbonne'!AN50+'5C1A_Madison'!AN50+'5C1C_IntlHigh'!AN50+'5C3_UnvView'!AO50+'5C1F_LCCharter'!AN50+'5C1E_LFNO'!AN50+'5C1D_NOMMA'!AN50+'5C1AE_NobleMinds'!AN50+'5C1J_JCFAEast'!AN50+'5C1Q_Advantage'!AN50+'5C1AF_JCFA-Laf'!AN50+'5C1W_Willow'!AN50+'5C1Z_LincolnPrep'!AN50+'5C1R_Iberville'!AN50+'5C1N_Delta'!AN50+'5C1S_LCColPrep'!AN50+'5C1T_Northeast'!AN50+'5C1U_AcadianaRen'!AN50+'5C1I_LAKey'!AN50+'5C1V_LafRen'!AN50+'5C1O_Impact'!AN50+'5C2_LAVCA'!AO50+'5C1H_Southwest'!AN50+'5C1G_JSClark'!AN50+'5C1Y_GEOPrep'!AN50+'5C1AI_Harmony'!AN50+'5C1AJ_Athlos'!AN50+'5C1AG_Collegiate'!AN50+'5C1M_GEOMidCity'!AN50+'5C1AK_NxtGen'!AN50+'5C1AL_RedRiver'!AN50+'5C1AM_Williams'!AN50+'5C1AN_StLandry'!AN50</f>
        <v>118458</v>
      </c>
      <c r="AP50" s="235">
        <f>'5C1B_DArbonne'!AO50+'5C1A_Madison'!AO50+'5C1C_IntlHigh'!AO50+'5C3_UnvView'!AP50+'5C1F_LCCharter'!AO50+'5C1E_LFNO'!AO50+'5C1D_NOMMA'!AO50+'5C1AE_NobleMinds'!AO50+'5C1J_JCFAEast'!AO50+'5C1Q_Advantage'!AO50+'5C1AF_JCFA-Laf'!AO50+'5C1W_Willow'!AO50+'5C1Z_LincolnPrep'!AO50+'5C1R_Iberville'!AO50+'5C1N_Delta'!AO50+'5C1S_LCColPrep'!AO50+'5C1T_Northeast'!AO50+'5C1U_AcadianaRen'!AO50+'5C1I_LAKey'!AO50+'5C1V_LafRen'!AO50+'5C1O_Impact'!AO50+'5C2_LAVCA'!AP50+'5C1H_Southwest'!AO50+'5C1G_JSClark'!AO50+'5C1Y_GEOPrep'!AO50+'5C1AI_Harmony'!AO50+'5C1AJ_Athlos'!AO50+'5C1AG_Collegiate'!AO50+'5C1M_GEOMidCity'!AO50+'5C1AK_NxtGen'!AO50+'5C1AL_RedRiver'!AO50+'5C1AM_Williams'!AO50+'5C1AN_StLandry'!AO50</f>
        <v>-1706</v>
      </c>
      <c r="AQ50" s="234">
        <f>'5C1B_DArbonne'!AP50+'5C1A_Madison'!AP50+'5C1C_IntlHigh'!AP50+'5C3_UnvView'!AQ50+'5C1F_LCCharter'!AP50+'5C1E_LFNO'!AP50+'5C1D_NOMMA'!AP50+'5C1AE_NobleMinds'!AP50+'5C1J_JCFAEast'!AP50+'5C1Q_Advantage'!AP50+'5C1AF_JCFA-Laf'!AP50+'5C1W_Willow'!AP50+'5C1Z_LincolnPrep'!AP50+'5C1R_Iberville'!AP50+'5C1N_Delta'!AP50+'5C1S_LCColPrep'!AP50+'5C1T_Northeast'!AP50+'5C1U_AcadianaRen'!AP50+'5C1I_LAKey'!AP50+'5C1V_LafRen'!AP50+'5C1O_Impact'!AP50+'5C2_LAVCA'!AQ50+'5C1H_Southwest'!AP50+'5C1G_JSClark'!AP50+'5C1Y_GEOPrep'!AP50+'5C1AI_Harmony'!AP50+'5C1AJ_Athlos'!AP50+'5C1AG_Collegiate'!AP50+'5C1M_GEOMidCity'!AP50+'5C1AK_NxtGen'!AP50+'5C1AL_RedRiver'!AP50+'5C1AM_Williams'!AP50+'5C1AN_StLandry'!AP50</f>
        <v>116752</v>
      </c>
      <c r="AR50" s="235">
        <f>'5C1B_DArbonne'!AQ50+'5C1A_Madison'!AQ50+'5C1C_IntlHigh'!AQ50+'5C3_UnvView'!AR50+'5C1F_LCCharter'!AQ50+'5C1E_LFNO'!AQ50+'5C1D_NOMMA'!AQ50+'5C1AE_NobleMinds'!AQ50+'5C1J_JCFAEast'!AQ50+'5C1Q_Advantage'!AQ50+'5C1AF_JCFA-Laf'!AQ50+'5C1W_Willow'!AQ50+'5C1Z_LincolnPrep'!AQ50+'5C1R_Iberville'!AQ50+'5C1N_Delta'!AQ50+'5C1S_LCColPrep'!AQ50+'5C1T_Northeast'!AQ50+'5C1U_AcadianaRen'!AQ50+'5C1I_LAKey'!AQ50+'5C1V_LafRen'!AQ50+'5C1O_Impact'!AQ50+'5C2_LAVCA'!AR50+'5C1H_Southwest'!AQ50+'5C1G_JSClark'!AQ50+'5C1Y_GEOPrep'!AQ50+'5C1AI_Harmony'!AQ50+'5C1AJ_Athlos'!AQ50+'5C1AG_Collegiate'!AQ50+'5C1M_GEOMidCity'!AQ50+'5C1AK_NxtGen'!AQ50+'5C1AL_RedRiver'!AQ50+'5C1AM_Williams'!AQ50+'5C1AN_StLandry'!AQ50</f>
        <v>0</v>
      </c>
      <c r="AS50" s="235">
        <f>'5C1B_DArbonne'!AR50+'5C1A_Madison'!AR50+'5C1C_IntlHigh'!AR50+'5C3_UnvView'!AS50+'5C1F_LCCharter'!AR50+'5C1E_LFNO'!AR50+'5C1D_NOMMA'!AR50+'5C1AE_NobleMinds'!AR50+'5C1J_JCFAEast'!AR50+'5C1Q_Advantage'!AR50+'5C1AF_JCFA-Laf'!AR50+'5C1W_Willow'!AR50+'5C1Z_LincolnPrep'!AR50+'5C1R_Iberville'!AR50+'5C1N_Delta'!AR50+'5C1S_LCColPrep'!AR50+'5C1T_Northeast'!AR50+'5C1U_AcadianaRen'!AR50+'5C1I_LAKey'!AR50+'5C1V_LafRen'!AR50+'5C1O_Impact'!AR50+'5C2_LAVCA'!AS50+'5C1H_Southwest'!AR50+'5C1G_JSClark'!AR50+'5C1Y_GEOPrep'!AR50+'5C1AI_Harmony'!AR50+'5C1AJ_Athlos'!AR50+'5C1AG_Collegiate'!AR50+'5C1M_GEOMidCity'!AR50+'5C1AK_NxtGen'!AR50+'5C1AL_RedRiver'!AR50+'5C1AM_Williams'!AR50+'5C1AN_StLandry'!AR50</f>
        <v>116752</v>
      </c>
      <c r="AT50" s="234">
        <f>'5C1B_DArbonne'!AS50+'5C1A_Madison'!AS50+'5C1C_IntlHigh'!AS50+'5C3_UnvView'!AT50+'5C1F_LCCharter'!AS50+'5C1E_LFNO'!AS50+'5C1D_NOMMA'!AS50+'5C1AE_NobleMinds'!AS50+'5C1J_JCFAEast'!AS50+'5C1Q_Advantage'!AS50+'5C1AF_JCFA-Laf'!AS50+'5C1W_Willow'!AS50+'5C1Z_LincolnPrep'!AS50+'5C1R_Iberville'!AS50+'5C1N_Delta'!AS50+'5C1S_LCColPrep'!AS50+'5C1T_Northeast'!AS50+'5C1U_AcadianaRen'!AS50+'5C1I_LAKey'!AS50+'5C1V_LafRen'!AS50+'5C1O_Impact'!AS50+'5C2_LAVCA'!AT50+'5C1H_Southwest'!AS50+'5C1G_JSClark'!AS50+'5C1Y_GEOPrep'!AS50+'5C1AI_Harmony'!AS50+'5C1AJ_Athlos'!AS50+'5C1AG_Collegiate'!AS50+'5C1M_GEOMidCity'!AS50+'5C1AK_NxtGen'!AS50+'5C1AL_RedRiver'!AS50+'5C1AM_Williams'!AS50+'5C1AN_StLandry'!AS50</f>
        <v>18050</v>
      </c>
      <c r="AU50" s="806">
        <f t="shared" si="2"/>
        <v>266452</v>
      </c>
      <c r="AV50" s="807">
        <f t="shared" si="3"/>
        <v>30525</v>
      </c>
      <c r="AW50" s="227">
        <f>'5C1B_DArbonne'!AV50+'5C1A_Madison'!AV50+'5C1C_IntlHigh'!AV50+'5C3_UnvView'!AW50+'5C1F_LCCharter'!AV50+'5C1E_LFNO'!AV50+'5C1D_NOMMA'!AV50+'5C1AE_NobleMinds'!AV50+'5C1J_JCFAEast'!AV50+'5C1Q_Advantage'!AV50+'5C1AF_JCFA-Laf'!AV50+'5C1W_Willow'!AV50+'5C1Z_LincolnPrep'!AV50+'5C1R_Iberville'!AV50+'5C1N_Delta'!AV50+'5C1S_LCColPrep'!AV50+'5C1T_Northeast'!AV50+'5C1U_AcadianaRen'!AV50+'5C1I_LAKey'!AV50+'5C1V_LafRen'!AV50+'5C1O_Impact'!AV50+'5C2_LAVCA'!AW50+'5C1H_Southwest'!AV50+'5C1G_JSClark'!AV50+'5C1Y_GEOPrep'!AV50+'5C1AI_Harmony'!AV50+'5C1AJ_Athlos'!AV50+'5C1AG_Collegiate'!AV50+'5C1M_GEOMidCity'!AV50+'5C1AK_NxtGen'!AV50+'5C1AL_RedRiver'!AV50+'5C1AM_Williams'!AV50+'5C1AN_StLandry'!AV50</f>
        <v>547</v>
      </c>
      <c r="AX50" s="227"/>
      <c r="AY50" s="227">
        <f t="shared" si="4"/>
        <v>547</v>
      </c>
    </row>
    <row r="51" spans="1:51" ht="16.149999999999999" customHeight="1" x14ac:dyDescent="0.2">
      <c r="A51" s="425">
        <v>45</v>
      </c>
      <c r="B51" s="238" t="s">
        <v>49</v>
      </c>
      <c r="C51" s="239">
        <f>'5C1B_DArbonne'!C51+'5C1A_Madison'!C51+'5C1C_IntlHigh'!C51+'5C3_UnvView'!C51+'5C1F_LCCharter'!C51+'5C1E_LFNO'!C51+'5C1D_NOMMA'!C51+'5C1AE_NobleMinds'!C51+'5C1J_JCFAEast'!C51+'5C1Q_Advantage'!C51+'5C1AF_JCFA-Laf'!C51+'5C1W_Willow'!C51+'5C1Z_LincolnPrep'!C51+'5C1R_Iberville'!C51+'5C1N_Delta'!C51+'5C1S_LCColPrep'!C51+'5C1T_Northeast'!C51+'5C1U_AcadianaRen'!C51+'5C1I_LAKey'!C51+'5C1V_LafRen'!C51+'5C1O_Impact'!C51+'5C2_LAVCA'!C51+'5C1H_Southwest'!C51+'5C1G_JSClark'!C51+'5C1Y_GEOPrep'!C51+'5C1AI_Harmony'!C51+'5C1AJ_Athlos'!C51+'5C1AG_Collegiate'!C51+'5C1M_GEOMidCity'!C51+'5C1AK_NxtGen'!C51+'5C1AL_RedRiver'!C51+'5C1AM_Williams'!C51+'5C1AN_StLandry'!C51</f>
        <v>33</v>
      </c>
      <c r="D51" s="240">
        <f>'9_Per Pupil Summary'!H50</f>
        <v>2394.4208840528181</v>
      </c>
      <c r="E51" s="241">
        <f>'5C1B_DArbonne'!E51+'5C1A_Madison'!E51+'5C1C_IntlHigh'!E51+'5C3_UnvView'!E51+'5C1F_LCCharter'!E51+'5C1E_LFNO'!E51+'5C1D_NOMMA'!E51+'5C1AE_NobleMinds'!E51+'5C1J_JCFAEast'!E51+'5C1Q_Advantage'!E51+'5C1AF_JCFA-Laf'!E51+'5C1W_Willow'!E51+'5C1Z_LincolnPrep'!E51+'5C1R_Iberville'!E51+'5C1N_Delta'!E51+'5C1S_LCColPrep'!E51+'5C1T_Northeast'!E51+'5C1U_AcadianaRen'!E51+'5C1I_LAKey'!E51+'5C1V_LafRen'!E51+'5C1O_Impact'!E51+'5C2_LAVCA'!E51+'5C1H_Southwest'!E51+'5C1G_JSClark'!E51+'5C1Y_GEOPrep'!E51+'5C1AI_Harmony'!E51+'5C1AJ_Athlos'!E51+'5C1AG_Collegiate'!E51+'5C1M_GEOMidCity'!E51+'5C1AK_NxtGen'!E51+'5C1AL_RedRiver'!E51+'5C1AM_Williams'!E51+'5C1AN_StLandry'!E51</f>
        <v>71114.300256368704</v>
      </c>
      <c r="F51" s="242">
        <f>'5C1B_DArbonne'!F51+'5C1A_Madison'!F51+'5C1C_IntlHigh'!F51+'5C3_UnvView'!F51+'5C1F_LCCharter'!F51+'5C1E_LFNO'!F51+'5C1D_NOMMA'!F51+'5C1AE_NobleMinds'!F51+'5C1J_JCFAEast'!F51+'5C1Q_Advantage'!F51+'5C1AF_JCFA-Laf'!F51+'5C1W_Willow'!F51+'5C1Z_LincolnPrep'!F51+'5C1R_Iberville'!F51+'5C1N_Delta'!F51+'5C1S_LCColPrep'!F51+'5C1T_Northeast'!F51+'5C1U_AcadianaRen'!F51+'5C1I_LAKey'!F51+'5C1V_LafRen'!F51+'5C1O_Impact'!F51+'5C2_LAVCA'!F51+'5C1H_Southwest'!F51+'5C1G_JSClark'!F51+'5C1Y_GEOPrep'!F51+'5C1AI_Harmony'!F51+'5C1AJ_Athlos'!F51+'5C1AG_Collegiate'!F51+'5C1M_GEOMidCity'!F51+'5C1AK_NxtGen'!F51+'5C1AL_RedRiver'!F51+'5C1AM_Williams'!F51+'5C1AN_StLandry'!F51</f>
        <v>22</v>
      </c>
      <c r="G51" s="240">
        <f>'9_Per Pupil Summary'!I50</f>
        <v>269.04014132566908</v>
      </c>
      <c r="H51" s="241">
        <f>'5C1B_DArbonne'!H51+'5C1A_Madison'!H51+'5C1C_IntlHigh'!H51+'5C3_UnvView'!H51+'5C1F_LCCharter'!H51+'5C1E_LFNO'!H51+'5C1D_NOMMA'!H51+'5C1AE_NobleMinds'!H51+'5C1J_JCFAEast'!H51+'5C1Q_Advantage'!H51+'5C1AF_JCFA-Laf'!H51+'5C1W_Willow'!H51+'5C1Z_LincolnPrep'!H51+'5C1R_Iberville'!H51+'5C1N_Delta'!H51+'5C1S_LCColPrep'!H51+'5C1T_Northeast'!H51+'5C1U_AcadianaRen'!H51+'5C1I_LAKey'!H51+'5C1V_LafRen'!H51+'5C1O_Impact'!H51+'5C2_LAVCA'!H51+'5C1H_Southwest'!H51+'5C1G_JSClark'!H51+'5C1Y_GEOPrep'!H51+'5C1AI_Harmony'!H51+'5C1AJ_Athlos'!H51+'5C1AG_Collegiate'!H51+'5C1M_GEOMidCity'!H51+'5C1AK_NxtGen'!H51+'5C1AL_RedRiver'!H51+'5C1AM_Williams'!H51+'5C1AN_StLandry'!H51</f>
        <v>5326.9947982482481</v>
      </c>
      <c r="I51" s="242">
        <f>'5C1B_DArbonne'!I51+'5C1A_Madison'!I51+'5C1C_IntlHigh'!I51+'5C3_UnvView'!I51+'5C1F_LCCharter'!I51+'5C1E_LFNO'!I51+'5C1D_NOMMA'!I51+'5C1AE_NobleMinds'!I51+'5C1J_JCFAEast'!I51+'5C1Q_Advantage'!I51+'5C1AF_JCFA-Laf'!I51+'5C1W_Willow'!I51+'5C1Z_LincolnPrep'!I51+'5C1R_Iberville'!I51+'5C1N_Delta'!I51+'5C1S_LCColPrep'!I51+'5C1T_Northeast'!I51+'5C1U_AcadianaRen'!I51+'5C1I_LAKey'!I51+'5C1V_LafRen'!I51+'5C1O_Impact'!I51+'5C2_LAVCA'!I51+'5C1H_Southwest'!I51+'5C1G_JSClark'!I51+'5C1Y_GEOPrep'!I51+'5C1AI_Harmony'!I51+'5C1AJ_Athlos'!I51+'5C1AG_Collegiate'!I51+'5C1M_GEOMidCity'!I51+'5C1AK_NxtGen'!I51+'5C1AL_RedRiver'!I51+'5C1AM_Williams'!I51+'5C1AN_StLandry'!I51</f>
        <v>28</v>
      </c>
      <c r="J51" s="240">
        <f>'9_Per Pupil Summary'!J50</f>
        <v>73.374583997909752</v>
      </c>
      <c r="K51" s="241">
        <f>'5C1B_DArbonne'!K51+'5C1A_Madison'!K51+'5C1C_IntlHigh'!K51+'5C3_UnvView'!K51+'5C1F_LCCharter'!K51+'5C1E_LFNO'!K51+'5C1D_NOMMA'!K51+'5C1AE_NobleMinds'!K51+'5C1J_JCFAEast'!K51+'5C1Q_Advantage'!K51+'5C1AF_JCFA-Laf'!K51+'5C1W_Willow'!K51+'5C1Z_LincolnPrep'!K51+'5C1R_Iberville'!K51+'5C1N_Delta'!K51+'5C1S_LCColPrep'!K51+'5C1T_Northeast'!K51+'5C1U_AcadianaRen'!K51+'5C1I_LAKey'!K51+'5C1V_LafRen'!K51+'5C1O_Impact'!K51+'5C2_LAVCA'!K51+'5C1H_Southwest'!K51+'5C1G_JSClark'!K51+'5C1Y_GEOPrep'!K51+'5C1AI_Harmony'!K51+'5C1AJ_Athlos'!K51+'5C1AG_Collegiate'!K51+'5C1M_GEOMidCity'!K51+'5C1AK_NxtGen'!K51+'5C1AL_RedRiver'!K51+'5C1AM_Williams'!K51+'5C1AN_StLandry'!K51</f>
        <v>1849.0395167473257</v>
      </c>
      <c r="L51" s="242">
        <f>'5C1B_DArbonne'!L51+'5C1A_Madison'!L51+'5C1C_IntlHigh'!L51+'5C3_UnvView'!L51+'5C1F_LCCharter'!L51+'5C1E_LFNO'!L51+'5C1D_NOMMA'!L51+'5C1AE_NobleMinds'!L51+'5C1J_JCFAEast'!L51+'5C1Q_Advantage'!L51+'5C1AF_JCFA-Laf'!L51+'5C1W_Willow'!L51+'5C1Z_LincolnPrep'!L51+'5C1R_Iberville'!L51+'5C1N_Delta'!L51+'5C1S_LCColPrep'!L51+'5C1T_Northeast'!L51+'5C1U_AcadianaRen'!L51+'5C1I_LAKey'!L51+'5C1V_LafRen'!L51+'5C1O_Impact'!L51+'5C2_LAVCA'!L51+'5C1H_Southwest'!L51+'5C1G_JSClark'!L51+'5C1Y_GEOPrep'!L51+'5C1AI_Harmony'!L51+'5C1AJ_Athlos'!L51+'5C1AG_Collegiate'!L51+'5C1M_GEOMidCity'!L51+'5C1AK_NxtGen'!L51+'5C1AL_RedRiver'!L51+'5C1AM_Williams'!L51+'5C1AN_StLandry'!L51</f>
        <v>5</v>
      </c>
      <c r="M51" s="240">
        <f>'9_Per Pupil Summary'!K50</f>
        <v>1834.3645999477437</v>
      </c>
      <c r="N51" s="241">
        <f>'5C1B_DArbonne'!N51+'5C1A_Madison'!N51+'5C1C_IntlHigh'!N51+'5C3_UnvView'!N51+'5C1F_LCCharter'!N51+'5C1E_LFNO'!N51+'5C1D_NOMMA'!N51+'5C1AE_NobleMinds'!N51+'5C1J_JCFAEast'!N51+'5C1Q_Advantage'!N51+'5C1AF_JCFA-Laf'!N51+'5C1W_Willow'!N51+'5C1Z_LincolnPrep'!N51+'5C1R_Iberville'!N51+'5C1N_Delta'!N51+'5C1S_LCColPrep'!N51+'5C1T_Northeast'!N51+'5C1U_AcadianaRen'!N51+'5C1I_LAKey'!N51+'5C1V_LafRen'!N51+'5C1O_Impact'!N51+'5C2_LAVCA'!N51+'5C1H_Southwest'!N51+'5C1G_JSClark'!N51+'5C1Y_GEOPrep'!N51+'5C1AI_Harmony'!N51+'5C1AJ_Athlos'!N51+'5C1AG_Collegiate'!N51+'5C1M_GEOMidCity'!N51+'5C1AK_NxtGen'!N51+'5C1AL_RedRiver'!N51+'5C1AM_Williams'!N51+'5C1AN_StLandry'!N51</f>
        <v>8254.6406997648464</v>
      </c>
      <c r="O51" s="242">
        <f>'5C1B_DArbonne'!O51+'5C1A_Madison'!O51+'5C1C_IntlHigh'!O51+'5C3_UnvView'!O51+'5C1F_LCCharter'!O51+'5C1E_LFNO'!O51+'5C1D_NOMMA'!O51+'5C1AE_NobleMinds'!O51+'5C1J_JCFAEast'!O51+'5C1Q_Advantage'!O51+'5C1AF_JCFA-Laf'!O51+'5C1W_Willow'!O51+'5C1Z_LincolnPrep'!O51+'5C1R_Iberville'!O51+'5C1N_Delta'!O51+'5C1S_LCColPrep'!O51+'5C1T_Northeast'!O51+'5C1U_AcadianaRen'!O51+'5C1I_LAKey'!O51+'5C1V_LafRen'!O51+'5C1O_Impact'!O51+'5C2_LAVCA'!O51+'5C1H_Southwest'!O51+'5C1G_JSClark'!O51+'5C1Y_GEOPrep'!O51+'5C1AI_Harmony'!O51+'5C1AJ_Athlos'!O51+'5C1AG_Collegiate'!O51+'5C1M_GEOMidCity'!O51+'5C1AK_NxtGen'!O51+'5C1AL_RedRiver'!O51+'5C1AM_Williams'!O51+'5C1AN_StLandry'!O51</f>
        <v>1</v>
      </c>
      <c r="P51" s="240">
        <f>'9_Per Pupil Summary'!L50</f>
        <v>733.74583997909735</v>
      </c>
      <c r="Q51" s="241">
        <f>'5C1B_DArbonne'!Q51+'5C1A_Madison'!Q51+'5C1C_IntlHigh'!Q51+'5C3_UnvView'!Q51+'5C1F_LCCharter'!Q51+'5C1E_LFNO'!Q51+'5C1D_NOMMA'!Q51+'5C1AE_NobleMinds'!Q51+'5C1J_JCFAEast'!Q51+'5C1Q_Advantage'!Q51+'5C1AF_JCFA-Laf'!Q51+'5C1W_Willow'!Q51+'5C1Z_LincolnPrep'!Q51+'5C1R_Iberville'!Q51+'5C1N_Delta'!Q51+'5C1S_LCColPrep'!Q51+'5C1T_Northeast'!Q51+'5C1U_AcadianaRen'!Q51+'5C1I_LAKey'!Q51+'5C1V_LafRen'!Q51+'5C1O_Impact'!Q51+'5C2_LAVCA'!Q51+'5C1H_Southwest'!Q51+'5C1G_JSClark'!Q51+'5C1Y_GEOPrep'!Q51+'5C1AI_Harmony'!Q51+'5C1AJ_Athlos'!Q51+'5C1AG_Collegiate'!Q51+'5C1M_GEOMidCity'!Q51+'5C1AK_NxtGen'!Q51+'5C1AL_RedRiver'!Q51+'5C1AM_Williams'!Q51+'5C1AN_StLandry'!Q51</f>
        <v>660.37125598118769</v>
      </c>
      <c r="R51" s="243">
        <f>'5C1B_DArbonne'!R51+'5C1A_Madison'!R51+'5C1C_IntlHigh'!R51+'5C3_UnvView'!R51+'5C1F_LCCharter'!R51+'5C1E_LFNO'!R51+'5C1D_NOMMA'!R51+'5C1AE_NobleMinds'!R51+'5C1J_JCFAEast'!R51+'5C1Q_Advantage'!R51+'5C1AF_JCFA-Laf'!R51+'5C1W_Willow'!R51+'5C1Z_LincolnPrep'!R51+'5C1R_Iberville'!R51+'5C1N_Delta'!R51+'5C1S_LCColPrep'!R51+'5C1T_Northeast'!R51+'5C1U_AcadianaRen'!R51+'5C1I_LAKey'!R51+'5C1V_LafRen'!R51+'5C1O_Impact'!R51+'5C2_LAVCA'!R51+'5C1H_Southwest'!R51+'5C1G_JSClark'!R51+'5C1Y_GEOPrep'!R51+'5C1AI_Harmony'!R51+'5C1AJ_Athlos'!R51+'5C1AG_Collegiate'!R51+'5C1M_GEOMidCity'!R51+'5C1AK_NxtGen'!R51+'5C1AL_RedRiver'!R51+'5C1AM_Williams'!R51+'5C1AN_StLandry'!R51</f>
        <v>117067</v>
      </c>
      <c r="S51" s="1005">
        <f>'5C3_UnvView'!S51+'5C2_LAVCA'!S51</f>
        <v>9689</v>
      </c>
      <c r="T51" s="240">
        <f>'5C1B_DArbonne'!S51+'5C1A_Madison'!S51+'5C1C_IntlHigh'!S51+'5C3_UnvView'!T51+'5C1F_LCCharter'!S51+'5C1E_LFNO'!S51+'5C1D_NOMMA'!S51+'5C1AE_NobleMinds'!S51+'5C1J_JCFAEast'!S51+'5C1Q_Advantage'!S51+'5C1AF_JCFA-Laf'!S51+'5C1W_Willow'!S51+'5C1Z_LincolnPrep'!S51+'5C1R_Iberville'!S51+'5C1N_Delta'!S51+'5C1S_LCColPrep'!S51+'5C1T_Northeast'!S51+'5C1U_AcadianaRen'!S51+'5C1I_LAKey'!S51+'5C1V_LafRen'!S51+'5C1O_Impact'!S51+'5C2_LAVCA'!T51+'5C1H_Southwest'!S51+'5C1G_JSClark'!S51+'5C1Y_GEOPrep'!S51+'5C1AI_Harmony'!S51+'5C1AJ_Athlos'!S51+'5C1AG_Collegiate'!S51+'5C1M_GEOMidCity'!S51+'5C1AK_NxtGen'!S51+'5C1AL_RedRiver'!S51+'5C1AM_Williams'!S51+'5C1AN_StLandry'!S51</f>
        <v>0</v>
      </c>
      <c r="U51" s="240">
        <f>'5C1B_DArbonne'!T51+'5C1A_Madison'!T51+'5C1C_IntlHigh'!T51+'5C3_UnvView'!U51+'5C1F_LCCharter'!T51+'5C1E_LFNO'!T51+'5C1D_NOMMA'!T51+'5C1AE_NobleMinds'!T51+'5C1J_JCFAEast'!T51+'5C1Q_Advantage'!T51+'5C1AF_JCFA-Laf'!T51+'5C1W_Willow'!T51+'5C1Z_LincolnPrep'!T51+'5C1R_Iberville'!T51+'5C1N_Delta'!T51+'5C1S_LCColPrep'!T51+'5C1T_Northeast'!T51+'5C1U_AcadianaRen'!T51+'5C1I_LAKey'!T51+'5C1V_LafRen'!T51+'5C1O_Impact'!T51+'5C2_LAVCA'!U51+'5C1H_Southwest'!T51+'5C1G_JSClark'!T51+'5C1Y_GEOPrep'!T51+'5C1AI_Harmony'!T51+'5C1AJ_Athlos'!T51+'5C1AG_Collegiate'!T51+'5C1M_GEOMidCity'!T51+'5C1AK_NxtGen'!T51+'5C1AL_RedRiver'!T51+'5C1AM_Williams'!T51+'5C1AN_StLandry'!T51</f>
        <v>0</v>
      </c>
      <c r="V51" s="244">
        <f>'5C1B_DArbonne'!U51+'5C1A_Madison'!U51+'5C1C_IntlHigh'!U51+'5C3_UnvView'!V51+'5C1F_LCCharter'!U51+'5C1E_LFNO'!U51+'5C1D_NOMMA'!U51+'5C1AE_NobleMinds'!U51+'5C1J_JCFAEast'!U51+'5C1Q_Advantage'!U51+'5C1AF_JCFA-Laf'!U51+'5C1W_Willow'!U51+'5C1Z_LincolnPrep'!U51+'5C1R_Iberville'!U51+'5C1N_Delta'!U51+'5C1S_LCColPrep'!U51+'5C1T_Northeast'!U51+'5C1U_AcadianaRen'!U51+'5C1I_LAKey'!U51+'5C1V_LafRen'!U51+'5C1O_Impact'!U51+'5C2_LAVCA'!V51+'5C1H_Southwest'!U51+'5C1G_JSClark'!U51+'5C1Y_GEOPrep'!U51+'5C1AI_Harmony'!U51+'5C1AJ_Athlos'!U51+'5C1AG_Collegiate'!U51+'5C1M_GEOMidCity'!U51+'5C1AK_NxtGen'!U51+'5C1AL_RedRiver'!U51+'5C1AM_Williams'!U51+'5C1AN_StLandry'!U51</f>
        <v>0</v>
      </c>
      <c r="W51" s="243">
        <f>'5C1B_DArbonne'!V51+'5C1A_Madison'!V51+'5C1C_IntlHigh'!V51+'5C3_UnvView'!W51+'5C1F_LCCharter'!V51+'5C1E_LFNO'!V51+'5C1D_NOMMA'!V51+'5C1AE_NobleMinds'!V51+'5C1J_JCFAEast'!V51+'5C1Q_Advantage'!V51+'5C1AF_JCFA-Laf'!V51+'5C1W_Willow'!V51+'5C1Z_LincolnPrep'!V51+'5C1R_Iberville'!V51+'5C1N_Delta'!V51+'5C1S_LCColPrep'!V51+'5C1T_Northeast'!V51+'5C1U_AcadianaRen'!V51+'5C1I_LAKey'!V51+'5C1V_LafRen'!V51+'5C1O_Impact'!V51+'5C2_LAVCA'!W51+'5C1H_Southwest'!V51+'5C1G_JSClark'!V51+'5C1Y_GEOPrep'!V51+'5C1AI_Harmony'!V51+'5C1AJ_Athlos'!V51+'5C1AG_Collegiate'!V51+'5C1M_GEOMidCity'!V51+'5C1AK_NxtGen'!V51+'5C1AL_RedRiver'!V51+'5C1AM_Williams'!V51+'5C1AN_StLandry'!V51</f>
        <v>87206</v>
      </c>
      <c r="X51" s="241">
        <f>'5C1B_DArbonne'!W51+'5C1A_Madison'!W51+'5C1C_IntlHigh'!W51+'5C3_UnvView'!X51+'5C1F_LCCharter'!W51+'5C1E_LFNO'!W51+'5C1D_NOMMA'!W51+'5C1AE_NobleMinds'!W51+'5C1J_JCFAEast'!W51+'5C1Q_Advantage'!W51+'5C1AF_JCFA-Laf'!W51+'5C1W_Willow'!W51+'5C1Z_LincolnPrep'!W51+'5C1R_Iberville'!W51+'5C1N_Delta'!W51+'5C1S_LCColPrep'!W51+'5C1T_Northeast'!W51+'5C1U_AcadianaRen'!W51+'5C1I_LAKey'!W51+'5C1V_LafRen'!W51+'5C1O_Impact'!W51+'5C2_LAVCA'!X51+'5C1H_Southwest'!W51+'5C1G_JSClark'!W51+'5C1Y_GEOPrep'!W51+'5C1AI_Harmony'!W51+'5C1AJ_Athlos'!W51+'5C1AG_Collegiate'!W51+'5C1M_GEOMidCity'!W51+'5C1AK_NxtGen'!W51+'5C1AL_RedRiver'!W51+'5C1AM_Williams'!W51+'5C1AN_StLandry'!W51</f>
        <v>-218</v>
      </c>
      <c r="Y51" s="243">
        <f>'5C1B_DArbonne'!X51+'5C1A_Madison'!X51+'5C1C_IntlHigh'!X51+'5C3_UnvView'!Y51+'5C1F_LCCharter'!X51+'5C1E_LFNO'!X51+'5C1D_NOMMA'!X51+'5C1AE_NobleMinds'!X51+'5C1J_JCFAEast'!X51+'5C1Q_Advantage'!X51+'5C1AF_JCFA-Laf'!X51+'5C1W_Willow'!X51+'5C1Z_LincolnPrep'!X51+'5C1R_Iberville'!X51+'5C1N_Delta'!X51+'5C1S_LCColPrep'!X51+'5C1T_Northeast'!X51+'5C1U_AcadianaRen'!X51+'5C1I_LAKey'!X51+'5C1V_LafRen'!X51+'5C1O_Impact'!X51+'5C2_LAVCA'!Y51+'5C1H_Southwest'!X51+'5C1G_JSClark'!X51+'5C1Y_GEOPrep'!X51+'5C1AI_Harmony'!X51+'5C1AJ_Athlos'!X51+'5C1AG_Collegiate'!X51+'5C1M_GEOMidCity'!X51+'5C1AK_NxtGen'!X51+'5C1AL_RedRiver'!X51+'5C1AM_Williams'!X51+'5C1AN_StLandry'!X51</f>
        <v>86988</v>
      </c>
      <c r="Z51" s="240">
        <f>'5C1B_DArbonne'!Y51+'5C1A_Madison'!Y51+'5C1C_IntlHigh'!Y51+'5C3_UnvView'!Z51+'5C1F_LCCharter'!Y51+'5C1E_LFNO'!Y51+'5C1D_NOMMA'!Y51+'5C1AE_NobleMinds'!Y51+'5C1J_JCFAEast'!Y51+'5C1Q_Advantage'!Y51+'5C1AF_JCFA-Laf'!Y51+'5C1W_Willow'!Y51+'5C1Z_LincolnPrep'!Y51+'5C1R_Iberville'!Y51+'5C1N_Delta'!Y51+'5C1S_LCColPrep'!Y51+'5C1T_Northeast'!Y51+'5C1U_AcadianaRen'!Y51+'5C1I_LAKey'!Y51+'5C1V_LafRen'!Y51+'5C1O_Impact'!Y51+'5C2_LAVCA'!Z51+'5C1H_Southwest'!Y51+'5C1G_JSClark'!Y51+'5C1Y_GEOPrep'!Y51+'5C1AI_Harmony'!Y51+'5C1AJ_Athlos'!Y51+'5C1AG_Collegiate'!Y51+'5C1M_GEOMidCity'!Y51+'5C1AK_NxtGen'!Y51+'5C1AL_RedRiver'!Y51+'5C1AM_Williams'!Y51+'5C1AN_StLandry'!Y51</f>
        <v>0</v>
      </c>
      <c r="AA51" s="243">
        <f>'5C1B_DArbonne'!Z51+'5C1A_Madison'!Z51+'5C1C_IntlHigh'!Z51+'5C3_UnvView'!AA51+'5C1F_LCCharter'!Z51+'5C1E_LFNO'!Z51+'5C1D_NOMMA'!Z51+'5C1AE_NobleMinds'!Z51+'5C1J_JCFAEast'!Z51+'5C1Q_Advantage'!Z51+'5C1AF_JCFA-Laf'!Z51+'5C1W_Willow'!Z51+'5C1Z_LincolnPrep'!Z51+'5C1R_Iberville'!Z51+'5C1N_Delta'!Z51+'5C1S_LCColPrep'!Z51+'5C1T_Northeast'!Z51+'5C1U_AcadianaRen'!Z51+'5C1I_LAKey'!Z51+'5C1V_LafRen'!Z51+'5C1O_Impact'!Z51+'5C2_LAVCA'!AA51+'5C1H_Southwest'!Z51+'5C1G_JSClark'!Z51+'5C1Y_GEOPrep'!Z51+'5C1AI_Harmony'!Z51+'5C1AJ_Athlos'!Z51+'5C1AG_Collegiate'!Z51+'5C1M_GEOMidCity'!Z51+'5C1AK_NxtGen'!Z51+'5C1AL_RedRiver'!Z51+'5C1AM_Williams'!Z51+'5C1AN_StLandry'!Z51</f>
        <v>86988</v>
      </c>
      <c r="AB51" s="246">
        <f>'5C1B_DArbonne'!AA51+'5C1A_Madison'!AA51+'5C1C_IntlHigh'!AA51+'5C3_UnvView'!AB51+'5C1F_LCCharter'!AA51+'5C1E_LFNO'!AA51+'5C1D_NOMMA'!AA51+'5C1AE_NobleMinds'!AA51+'5C1J_JCFAEast'!AA51+'5C1Q_Advantage'!AA51+'5C1AF_JCFA-Laf'!AA51+'5C1W_Willow'!AA51+'5C1Z_LincolnPrep'!AA51+'5C1R_Iberville'!AA51+'5C1N_Delta'!AA51+'5C1S_LCColPrep'!AA51+'5C1T_Northeast'!AA51+'5C1U_AcadianaRen'!AA51+'5C1I_LAKey'!AA51+'5C1V_LafRen'!AA51+'5C1O_Impact'!AA51+'5C2_LAVCA'!AB51+'5C1H_Southwest'!AA51+'5C1G_JSClark'!AA51+'5C1Y_GEOPrep'!AA51+'5C1AI_Harmony'!AA51+'5C1AJ_Athlos'!AA51+'5C1AG_Collegiate'!AA51+'5C1M_GEOMidCity'!AA51+'5C1AK_NxtGen'!AA51+'5C1AL_RedRiver'!AA51+'5C1AM_Williams'!AA51+'5C1AN_StLandry'!AA51</f>
        <v>0</v>
      </c>
      <c r="AC51" s="240">
        <f>'5C1B_DArbonne'!AB51+'5C1A_Madison'!AB51+'5C1C_IntlHigh'!AB51+'5C3_UnvView'!AC51+'5C1F_LCCharter'!AB51+'5C1E_LFNO'!AB51+'5C1D_NOMMA'!AB51+'5C1AE_NobleMinds'!AB51+'5C1J_JCFAEast'!AB51+'5C1Q_Advantage'!AB51+'5C1AF_JCFA-Laf'!AB51+'5C1W_Willow'!AB51+'5C1Z_LincolnPrep'!AB51+'5C1R_Iberville'!AB51+'5C1N_Delta'!AB51+'5C1S_LCColPrep'!AB51+'5C1T_Northeast'!AB51+'5C1U_AcadianaRen'!AB51+'5C1I_LAKey'!AB51+'5C1V_LafRen'!AB51+'5C1O_Impact'!AB51+'5C2_LAVCA'!AC51+'5C1H_Southwest'!AB51+'5C1G_JSClark'!AB51+'5C1Y_GEOPrep'!AB51+'5C1AI_Harmony'!AB51+'5C1AJ_Athlos'!AB51+'5C1AG_Collegiate'!AB51+'5C1M_GEOMidCity'!AB51+'5C1AK_NxtGen'!AB51+'5C1AL_RedRiver'!AB51+'5C1AM_Williams'!AB51+'5C1AN_StLandry'!AB51</f>
        <v>86988</v>
      </c>
      <c r="AD51" s="247">
        <f>'5C1B_DArbonne'!AC51+'5C1A_Madison'!AC51+'5C1C_IntlHigh'!AC51+'5C3_UnvView'!AD51+'5C1F_LCCharter'!AC51+'5C1E_LFNO'!AC51+'5C1D_NOMMA'!AC51+'5C1AE_NobleMinds'!AC51+'5C1J_JCFAEast'!AC51+'5C1Q_Advantage'!AC51+'5C1AF_JCFA-Laf'!AC51+'5C1W_Willow'!AC51+'5C1Z_LincolnPrep'!AC51+'5C1R_Iberville'!AC51+'5C1N_Delta'!AC51+'5C1S_LCColPrep'!AC51+'5C1T_Northeast'!AC51+'5C1U_AcadianaRen'!AC51+'5C1I_LAKey'!AC51+'5C1V_LafRen'!AC51+'5C1O_Impact'!AC51+'5C2_LAVCA'!AD51+'5C1H_Southwest'!AC51+'5C1G_JSClark'!AC51+'5C1Y_GEOPrep'!AC51+'5C1AI_Harmony'!AC51+'5C1AJ_Athlos'!AC51+'5C1AG_Collegiate'!AC51+'5C1M_GEOMidCity'!AC51+'5C1AK_NxtGen'!AC51+'5C1AL_RedRiver'!AC51+'5C1AM_Williams'!AC51+'5C1AN_StLandry'!AC51</f>
        <v>7249</v>
      </c>
      <c r="AE51" s="247">
        <f>'5C1B_DArbonne'!AD51+'5C1A_Madison'!AD51+'5C1C_IntlHigh'!AD51+'5C3_UnvView'!AE51+'5C1F_LCCharter'!AD51+'5C1E_LFNO'!AD51+'5C1D_NOMMA'!AD51+'5C1AE_NobleMinds'!AD51+'5C1J_JCFAEast'!AD51+'5C1Q_Advantage'!AD51+'5C1AF_JCFA-Laf'!AD51+'5C1W_Willow'!AD51+'5C1Z_LincolnPrep'!AD51+'5C1R_Iberville'!AD51+'5C1N_Delta'!AD51+'5C1S_LCColPrep'!AD51+'5C1T_Northeast'!AD51+'5C1U_AcadianaRen'!AD51+'5C1I_LAKey'!AD51+'5C1V_LafRen'!AD51+'5C1O_Impact'!AD51+'5C2_LAVCA'!AE51+'5C1H_Southwest'!AD51+'5C1G_JSClark'!AD51+'5C1Y_GEOPrep'!AD51+'5C1AI_Harmony'!AD51+'5C1AJ_Athlos'!AD51+'5C1AG_Collegiate'!AD51+'5C1M_GEOMidCity'!AD51+'5C1AK_NxtGen'!AD51+'5C1AL_RedRiver'!AD51+'5C1AM_Williams'!AD51+'5C1AN_StLandry'!AD51</f>
        <v>86988</v>
      </c>
      <c r="AF51" s="248">
        <f>'9_Per Pupil Summary'!N50</f>
        <v>14847</v>
      </c>
      <c r="AG51" s="249">
        <f>'5C1B_DArbonne'!AF51+'5C1A_Madison'!AF51+'5C1C_IntlHigh'!AF51+'5C3_UnvView'!AG51+'5C1F_LCCharter'!AF51+'5C1E_LFNO'!AF51+'5C1D_NOMMA'!AF51+'5C1AE_NobleMinds'!AF51+'5C1J_JCFAEast'!AF51+'5C1Q_Advantage'!AF51+'5C1AF_JCFA-Laf'!AF51+'5C1W_Willow'!AF51+'5C1Z_LincolnPrep'!AF51+'5C1R_Iberville'!AF51+'5C1N_Delta'!AF51+'5C1S_LCColPrep'!AF51+'5C1T_Northeast'!AF51+'5C1U_AcadianaRen'!AF51+'5C1I_LAKey'!AF51+'5C1V_LafRen'!AF51+'5C1O_Impact'!AF51+'5C2_LAVCA'!AG51+'5C1H_Southwest'!AF51+'5C1G_JSClark'!AF51+'5C1Y_GEOPrep'!AF51+'5C1AI_Harmony'!AF51+'5C1AJ_Athlos'!AF51+'5C1AG_Collegiate'!AF51+'5C1M_GEOMidCity'!AF51+'5C1AK_NxtGen'!AF51+'5C1AL_RedRiver'!AF51+'5C1AM_Williams'!AF51+'5C1AN_StLandry'!AF51</f>
        <v>440956</v>
      </c>
      <c r="AH51" s="239">
        <f>'5C1B_DArbonne'!AG51+'5C1A_Madison'!AG51+'5C1C_IntlHigh'!AG51+'5C3_UnvView'!AH51+'5C1F_LCCharter'!AG51+'5C1E_LFNO'!AG51+'5C1D_NOMMA'!AG51+'5C1AE_NobleMinds'!AG51+'5C1J_JCFAEast'!AG51+'5C1Q_Advantage'!AG51+'5C1AF_JCFA-Laf'!AG51+'5C1W_Willow'!AG51+'5C1Z_LincolnPrep'!AG51+'5C1R_Iberville'!AG51+'5C1N_Delta'!AG51+'5C1S_LCColPrep'!AG51+'5C1T_Northeast'!AG51+'5C1U_AcadianaRen'!AG51+'5C1I_LAKey'!AG51+'5C1V_LafRen'!AG51+'5C1O_Impact'!AG51+'5C2_LAVCA'!AH51+'5C1H_Southwest'!AG51+'5C1G_JSClark'!AG51+'5C1Y_GEOPrep'!AG51+'5C1AI_Harmony'!AG51+'5C1AJ_Athlos'!AG51+'5C1AG_Collegiate'!AG51+'5C1M_GEOMidCity'!AG51+'5C1AK_NxtGen'!AG51+'5C1AL_RedRiver'!AG51+'5C1AM_Williams'!AG51+'5C1AN_StLandry'!AG51</f>
        <v>0</v>
      </c>
      <c r="AI51" s="248">
        <f>'5C1B_DArbonne'!AH51+'5C1A_Madison'!AH51+'5C1C_IntlHigh'!AH51+'5C3_UnvView'!AI51+'5C1F_LCCharter'!AH51+'5C1E_LFNO'!AH51+'5C1D_NOMMA'!AH51+'5C1AE_NobleMinds'!AH51+'5C1J_JCFAEast'!AH51+'5C1Q_Advantage'!AH51+'5C1AF_JCFA-Laf'!AH51+'5C1W_Willow'!AH51+'5C1Z_LincolnPrep'!AH51+'5C1R_Iberville'!AH51+'5C1N_Delta'!AH51+'5C1S_LCColPrep'!AH51+'5C1T_Northeast'!AH51+'5C1U_AcadianaRen'!AH51+'5C1I_LAKey'!AH51+'5C1V_LafRen'!AH51+'5C1O_Impact'!AH51+'5C2_LAVCA'!AI51+'5C1H_Southwest'!AH51+'5C1G_JSClark'!AH51+'5C1Y_GEOPrep'!AH51+'5C1AI_Harmony'!AH51+'5C1AJ_Athlos'!AH51+'5C1AG_Collegiate'!AH51+'5C1M_GEOMidCity'!AH51+'5C1AK_NxtGen'!AH51+'5C1AL_RedRiver'!AH51+'5C1AM_Williams'!AH51+'5C1AN_StLandry'!AH51</f>
        <v>0</v>
      </c>
      <c r="AJ51" s="239">
        <f>'5C1B_DArbonne'!AI51+'5C1A_Madison'!AI51+'5C1C_IntlHigh'!AI51+'5C3_UnvView'!AJ51+'5C1F_LCCharter'!AI51+'5C1E_LFNO'!AI51+'5C1D_NOMMA'!AI51+'5C1AE_NobleMinds'!AI51+'5C1J_JCFAEast'!AI51+'5C1Q_Advantage'!AI51+'5C1AF_JCFA-Laf'!AI51+'5C1W_Willow'!AI51+'5C1Z_LincolnPrep'!AI51+'5C1R_Iberville'!AI51+'5C1N_Delta'!AI51+'5C1S_LCColPrep'!AI51+'5C1T_Northeast'!AI51+'5C1U_AcadianaRen'!AI51+'5C1I_LAKey'!AI51+'5C1V_LafRen'!AI51+'5C1O_Impact'!AI51+'5C2_LAVCA'!AJ51+'5C1H_Southwest'!AI51+'5C1G_JSClark'!AI51+'5C1Y_GEOPrep'!AI51+'5C1AI_Harmony'!AI51+'5C1AJ_Athlos'!AI51+'5C1AG_Collegiate'!AI51+'5C1M_GEOMidCity'!AI51+'5C1AK_NxtGen'!AI51+'5C1AL_RedRiver'!AI51+'5C1AM_Williams'!AI51+'5C1AN_StLandry'!AI51</f>
        <v>0</v>
      </c>
      <c r="AK51" s="250">
        <f>'5C1B_DArbonne'!AJ51+'5C1A_Madison'!AJ51+'5C1C_IntlHigh'!AJ51+'5C3_UnvView'!AK51+'5C1F_LCCharter'!AJ51+'5C1E_LFNO'!AJ51+'5C1D_NOMMA'!AJ51+'5C1AE_NobleMinds'!AJ51+'5C1J_JCFAEast'!AJ51+'5C1Q_Advantage'!AJ51+'5C1AF_JCFA-Laf'!AJ51+'5C1W_Willow'!AJ51+'5C1Z_LincolnPrep'!AJ51+'5C1R_Iberville'!AJ51+'5C1N_Delta'!AJ51+'5C1S_LCColPrep'!AJ51+'5C1T_Northeast'!AJ51+'5C1U_AcadianaRen'!AJ51+'5C1I_LAKey'!AJ51+'5C1V_LafRen'!AJ51+'5C1O_Impact'!AJ51+'5C2_LAVCA'!AK51+'5C1H_Southwest'!AJ51+'5C1G_JSClark'!AJ51+'5C1Y_GEOPrep'!AJ51+'5C1AI_Harmony'!AJ51+'5C1AJ_Athlos'!AJ51+'5C1AG_Collegiate'!AJ51+'5C1M_GEOMidCity'!AJ51+'5C1AK_NxtGen'!AJ51+'5C1AL_RedRiver'!AJ51+'5C1AM_Williams'!AJ51+'5C1AN_StLandry'!AJ51</f>
        <v>0</v>
      </c>
      <c r="AL51" s="251">
        <f>'5C1B_DArbonne'!AK51+'5C1A_Madison'!AK51+'5C1C_IntlHigh'!AK51+'5C3_UnvView'!AL51+'5C1F_LCCharter'!AK51+'5C1E_LFNO'!AK51+'5C1D_NOMMA'!AK51+'5C1AE_NobleMinds'!AK51+'5C1J_JCFAEast'!AK51+'5C1Q_Advantage'!AK51+'5C1AF_JCFA-Laf'!AK51+'5C1W_Willow'!AK51+'5C1Z_LincolnPrep'!AK51+'5C1R_Iberville'!AK51+'5C1N_Delta'!AK51+'5C1S_LCColPrep'!AK51+'5C1T_Northeast'!AK51+'5C1U_AcadianaRen'!AK51+'5C1I_LAKey'!AK51+'5C1V_LafRen'!AK51+'5C1O_Impact'!AK51+'5C2_LAVCA'!AL51+'5C1H_Southwest'!AK51+'5C1G_JSClark'!AK51+'5C1Y_GEOPrep'!AK51+'5C1AI_Harmony'!AK51+'5C1AJ_Athlos'!AK51+'5C1AG_Collegiate'!AK51+'5C1M_GEOMidCity'!AK51+'5C1AK_NxtGen'!AK51+'5C1AL_RedRiver'!AK51+'5C1AM_Williams'!AK51+'5C1AN_StLandry'!AK51</f>
        <v>0</v>
      </c>
      <c r="AM51" s="249">
        <f>'5C1B_DArbonne'!AL51+'5C1A_Madison'!AL51+'5C1C_IntlHigh'!AL51+'5C3_UnvView'!AM51+'5C1F_LCCharter'!AL51+'5C1E_LFNO'!AL51+'5C1D_NOMMA'!AL51+'5C1AE_NobleMinds'!AL51+'5C1J_JCFAEast'!AL51+'5C1Q_Advantage'!AL51+'5C1AF_JCFA-Laf'!AL51+'5C1W_Willow'!AL51+'5C1Z_LincolnPrep'!AL51+'5C1R_Iberville'!AL51+'5C1N_Delta'!AL51+'5C1S_LCColPrep'!AL51+'5C1T_Northeast'!AL51+'5C1U_AcadianaRen'!AL51+'5C1I_LAKey'!AL51+'5C1V_LafRen'!AL51+'5C1O_Impact'!AL51+'5C2_LAVCA'!AM51+'5C1H_Southwest'!AL51+'5C1G_JSClark'!AL51+'5C1Y_GEOPrep'!AL51+'5C1AI_Harmony'!AL51+'5C1AJ_Athlos'!AL51+'5C1AG_Collegiate'!AL51+'5C1M_GEOMidCity'!AL51+'5C1AK_NxtGen'!AL51+'5C1AL_RedRiver'!AL51+'5C1AM_Williams'!AL51+'5C1AN_StLandry'!AL51</f>
        <v>604273</v>
      </c>
      <c r="AN51" s="252">
        <f>'5C1B_DArbonne'!AM51+'5C1A_Madison'!AM51+'5C1C_IntlHigh'!AM51+'5C3_UnvView'!AN51+'5C1F_LCCharter'!AM51+'5C1E_LFNO'!AM51+'5C1D_NOMMA'!AM51+'5C1AE_NobleMinds'!AM51+'5C1J_JCFAEast'!AM51+'5C1Q_Advantage'!AM51+'5C1AF_JCFA-Laf'!AM51+'5C1W_Willow'!AM51+'5C1Z_LincolnPrep'!AM51+'5C1R_Iberville'!AM51+'5C1N_Delta'!AM51+'5C1S_LCColPrep'!AM51+'5C1T_Northeast'!AM51+'5C1U_AcadianaRen'!AM51+'5C1I_LAKey'!AM51+'5C1V_LafRen'!AM51+'5C1O_Impact'!AM51+'5C2_LAVCA'!AN51+'5C1H_Southwest'!AM51+'5C1G_JSClark'!AM51+'5C1Y_GEOPrep'!AM51+'5C1AI_Harmony'!AM51+'5C1AJ_Athlos'!AM51+'5C1AG_Collegiate'!AM51+'5C1M_GEOMidCity'!AM51+'5C1AK_NxtGen'!AM51+'5C1AL_RedRiver'!AM51+'5C1AM_Williams'!AM51+'5C1AN_StLandry'!AM51</f>
        <v>-1103</v>
      </c>
      <c r="AO51" s="249">
        <f>'5C1B_DArbonne'!AN51+'5C1A_Madison'!AN51+'5C1C_IntlHigh'!AN51+'5C3_UnvView'!AO51+'5C1F_LCCharter'!AN51+'5C1E_LFNO'!AN51+'5C1D_NOMMA'!AN51+'5C1AE_NobleMinds'!AN51+'5C1J_JCFAEast'!AN51+'5C1Q_Advantage'!AN51+'5C1AF_JCFA-Laf'!AN51+'5C1W_Willow'!AN51+'5C1Z_LincolnPrep'!AN51+'5C1R_Iberville'!AN51+'5C1N_Delta'!AN51+'5C1S_LCColPrep'!AN51+'5C1T_Northeast'!AN51+'5C1U_AcadianaRen'!AN51+'5C1I_LAKey'!AN51+'5C1V_LafRen'!AN51+'5C1O_Impact'!AN51+'5C2_LAVCA'!AO51+'5C1H_Southwest'!AN51+'5C1G_JSClark'!AN51+'5C1Y_GEOPrep'!AN51+'5C1AI_Harmony'!AN51+'5C1AJ_Athlos'!AN51+'5C1AG_Collegiate'!AN51+'5C1M_GEOMidCity'!AN51+'5C1AK_NxtGen'!AN51+'5C1AL_RedRiver'!AN51+'5C1AM_Williams'!AN51+'5C1AN_StLandry'!AN51</f>
        <v>439853</v>
      </c>
      <c r="AP51" s="250">
        <f>'5C1B_DArbonne'!AO51+'5C1A_Madison'!AO51+'5C1C_IntlHigh'!AO51+'5C3_UnvView'!AP51+'5C1F_LCCharter'!AO51+'5C1E_LFNO'!AO51+'5C1D_NOMMA'!AO51+'5C1AE_NobleMinds'!AO51+'5C1J_JCFAEast'!AO51+'5C1Q_Advantage'!AO51+'5C1AF_JCFA-Laf'!AO51+'5C1W_Willow'!AO51+'5C1Z_LincolnPrep'!AO51+'5C1R_Iberville'!AO51+'5C1N_Delta'!AO51+'5C1S_LCColPrep'!AO51+'5C1T_Northeast'!AO51+'5C1U_AcadianaRen'!AO51+'5C1I_LAKey'!AO51+'5C1V_LafRen'!AO51+'5C1O_Impact'!AO51+'5C2_LAVCA'!AP51+'5C1H_Southwest'!AO51+'5C1G_JSClark'!AO51+'5C1Y_GEOPrep'!AO51+'5C1AI_Harmony'!AO51+'5C1AJ_Athlos'!AO51+'5C1AG_Collegiate'!AO51+'5C1M_GEOMidCity'!AO51+'5C1AK_NxtGen'!AO51+'5C1AL_RedRiver'!AO51+'5C1AM_Williams'!AO51+'5C1AN_StLandry'!AO51</f>
        <v>0</v>
      </c>
      <c r="AQ51" s="249">
        <f>'5C1B_DArbonne'!AP51+'5C1A_Madison'!AP51+'5C1C_IntlHigh'!AP51+'5C3_UnvView'!AQ51+'5C1F_LCCharter'!AP51+'5C1E_LFNO'!AP51+'5C1D_NOMMA'!AP51+'5C1AE_NobleMinds'!AP51+'5C1J_JCFAEast'!AP51+'5C1Q_Advantage'!AP51+'5C1AF_JCFA-Laf'!AP51+'5C1W_Willow'!AP51+'5C1Z_LincolnPrep'!AP51+'5C1R_Iberville'!AP51+'5C1N_Delta'!AP51+'5C1S_LCColPrep'!AP51+'5C1T_Northeast'!AP51+'5C1U_AcadianaRen'!AP51+'5C1I_LAKey'!AP51+'5C1V_LafRen'!AP51+'5C1O_Impact'!AP51+'5C2_LAVCA'!AQ51+'5C1H_Southwest'!AP51+'5C1G_JSClark'!AP51+'5C1Y_GEOPrep'!AP51+'5C1AI_Harmony'!AP51+'5C1AJ_Athlos'!AP51+'5C1AG_Collegiate'!AP51+'5C1M_GEOMidCity'!AP51+'5C1AK_NxtGen'!AP51+'5C1AL_RedRiver'!AP51+'5C1AM_Williams'!AP51+'5C1AN_StLandry'!AP51</f>
        <v>439853</v>
      </c>
      <c r="AR51" s="250">
        <f>'5C1B_DArbonne'!AQ51+'5C1A_Madison'!AQ51+'5C1C_IntlHigh'!AQ51+'5C3_UnvView'!AR51+'5C1F_LCCharter'!AQ51+'5C1E_LFNO'!AQ51+'5C1D_NOMMA'!AQ51+'5C1AE_NobleMinds'!AQ51+'5C1J_JCFAEast'!AQ51+'5C1Q_Advantage'!AQ51+'5C1AF_JCFA-Laf'!AQ51+'5C1W_Willow'!AQ51+'5C1Z_LincolnPrep'!AQ51+'5C1R_Iberville'!AQ51+'5C1N_Delta'!AQ51+'5C1S_LCColPrep'!AQ51+'5C1T_Northeast'!AQ51+'5C1U_AcadianaRen'!AQ51+'5C1I_LAKey'!AQ51+'5C1V_LafRen'!AQ51+'5C1O_Impact'!AQ51+'5C2_LAVCA'!AR51+'5C1H_Southwest'!AQ51+'5C1G_JSClark'!AQ51+'5C1Y_GEOPrep'!AQ51+'5C1AI_Harmony'!AQ51+'5C1AJ_Athlos'!AQ51+'5C1AG_Collegiate'!AQ51+'5C1M_GEOMidCity'!AQ51+'5C1AK_NxtGen'!AQ51+'5C1AL_RedRiver'!AQ51+'5C1AM_Williams'!AQ51+'5C1AN_StLandry'!AQ51</f>
        <v>0</v>
      </c>
      <c r="AS51" s="250">
        <f>'5C1B_DArbonne'!AR51+'5C1A_Madison'!AR51+'5C1C_IntlHigh'!AR51+'5C3_UnvView'!AS51+'5C1F_LCCharter'!AR51+'5C1E_LFNO'!AR51+'5C1D_NOMMA'!AR51+'5C1AE_NobleMinds'!AR51+'5C1J_JCFAEast'!AR51+'5C1Q_Advantage'!AR51+'5C1AF_JCFA-Laf'!AR51+'5C1W_Willow'!AR51+'5C1Z_LincolnPrep'!AR51+'5C1R_Iberville'!AR51+'5C1N_Delta'!AR51+'5C1S_LCColPrep'!AR51+'5C1T_Northeast'!AR51+'5C1U_AcadianaRen'!AR51+'5C1I_LAKey'!AR51+'5C1V_LafRen'!AR51+'5C1O_Impact'!AR51+'5C2_LAVCA'!AS51+'5C1H_Southwest'!AR51+'5C1G_JSClark'!AR51+'5C1Y_GEOPrep'!AR51+'5C1AI_Harmony'!AR51+'5C1AJ_Athlos'!AR51+'5C1AG_Collegiate'!AR51+'5C1M_GEOMidCity'!AR51+'5C1AK_NxtGen'!AR51+'5C1AL_RedRiver'!AR51+'5C1AM_Williams'!AR51+'5C1AN_StLandry'!AR51</f>
        <v>439853</v>
      </c>
      <c r="AT51" s="249">
        <f>'5C1B_DArbonne'!AS51+'5C1A_Madison'!AS51+'5C1C_IntlHigh'!AS51+'5C3_UnvView'!AT51+'5C1F_LCCharter'!AS51+'5C1E_LFNO'!AS51+'5C1D_NOMMA'!AS51+'5C1AE_NobleMinds'!AS51+'5C1J_JCFAEast'!AS51+'5C1Q_Advantage'!AS51+'5C1AF_JCFA-Laf'!AS51+'5C1W_Willow'!AS51+'5C1Z_LincolnPrep'!AS51+'5C1R_Iberville'!AS51+'5C1N_Delta'!AS51+'5C1S_LCColPrep'!AS51+'5C1T_Northeast'!AS51+'5C1U_AcadianaRen'!AS51+'5C1I_LAKey'!AS51+'5C1V_LafRen'!AS51+'5C1O_Impact'!AS51+'5C2_LAVCA'!AT51+'5C1H_Southwest'!AS51+'5C1G_JSClark'!AS51+'5C1Y_GEOPrep'!AS51+'5C1AI_Harmony'!AS51+'5C1AJ_Athlos'!AS51+'5C1AG_Collegiate'!AS51+'5C1M_GEOMidCity'!AS51+'5C1AK_NxtGen'!AS51+'5C1AL_RedRiver'!AS51+'5C1AM_Williams'!AS51+'5C1AN_StLandry'!AS51</f>
        <v>50229</v>
      </c>
      <c r="AU51" s="808">
        <f t="shared" si="2"/>
        <v>526841</v>
      </c>
      <c r="AV51" s="809">
        <f t="shared" si="3"/>
        <v>57478</v>
      </c>
      <c r="AW51" s="241">
        <f>'5C1B_DArbonne'!AV51+'5C1A_Madison'!AV51+'5C1C_IntlHigh'!AV51+'5C3_UnvView'!AW51+'5C1F_LCCharter'!AV51+'5C1E_LFNO'!AV51+'5C1D_NOMMA'!AV51+'5C1AE_NobleMinds'!AV51+'5C1J_JCFAEast'!AV51+'5C1Q_Advantage'!AV51+'5C1AF_JCFA-Laf'!AV51+'5C1W_Willow'!AV51+'5C1Z_LincolnPrep'!AV51+'5C1R_Iberville'!AV51+'5C1N_Delta'!AV51+'5C1S_LCColPrep'!AV51+'5C1T_Northeast'!AV51+'5C1U_AcadianaRen'!AV51+'5C1I_LAKey'!AV51+'5C1V_LafRen'!AV51+'5C1O_Impact'!AV51+'5C2_LAVCA'!AW51+'5C1H_Southwest'!AV51+'5C1G_JSClark'!AV51+'5C1Y_GEOPrep'!AV51+'5C1AI_Harmony'!AV51+'5C1AJ_Athlos'!AV51+'5C1AG_Collegiate'!AV51+'5C1M_GEOMidCity'!AV51+'5C1AK_NxtGen'!AV51+'5C1AL_RedRiver'!AV51+'5C1AM_Williams'!AV51+'5C1AN_StLandry'!AV51</f>
        <v>1511</v>
      </c>
      <c r="AX51" s="241"/>
      <c r="AY51" s="241">
        <f t="shared" si="4"/>
        <v>1511</v>
      </c>
    </row>
    <row r="52" spans="1:51" ht="16.149999999999999" customHeight="1" x14ac:dyDescent="0.2">
      <c r="A52" s="423">
        <v>46</v>
      </c>
      <c r="B52" s="207" t="s">
        <v>50</v>
      </c>
      <c r="C52" s="208">
        <f>'5C1B_DArbonne'!C52+'5C1A_Madison'!C52+'5C1C_IntlHigh'!C52+'5C3_UnvView'!C52+'5C1F_LCCharter'!C52+'5C1E_LFNO'!C52+'5C1D_NOMMA'!C52+'5C1AE_NobleMinds'!C52+'5C1J_JCFAEast'!C52+'5C1Q_Advantage'!C52+'5C1AF_JCFA-Laf'!C52+'5C1W_Willow'!C52+'5C1Z_LincolnPrep'!C52+'5C1R_Iberville'!C52+'5C1N_Delta'!C52+'5C1S_LCColPrep'!C52+'5C1T_Northeast'!C52+'5C1U_AcadianaRen'!C52+'5C1I_LAKey'!C52+'5C1V_LafRen'!C52+'5C1O_Impact'!C52+'5C2_LAVCA'!C52+'5C1H_Southwest'!C52+'5C1G_JSClark'!C52+'5C1Y_GEOPrep'!C52+'5C1AI_Harmony'!C52+'5C1AJ_Athlos'!C52+'5C1AG_Collegiate'!C52+'5C1M_GEOMidCity'!C52+'5C1AK_NxtGen'!C52+'5C1AL_RedRiver'!C52+'5C1AM_Williams'!C52+'5C1AN_StLandry'!C52</f>
        <v>26</v>
      </c>
      <c r="D52" s="209">
        <f>'9_Per Pupil Summary'!H51</f>
        <v>5895.8730420459888</v>
      </c>
      <c r="E52" s="210">
        <f>'5C1B_DArbonne'!E52+'5C1A_Madison'!E52+'5C1C_IntlHigh'!E52+'5C3_UnvView'!E52+'5C1F_LCCharter'!E52+'5C1E_LFNO'!E52+'5C1D_NOMMA'!E52+'5C1AE_NobleMinds'!E52+'5C1J_JCFAEast'!E52+'5C1Q_Advantage'!E52+'5C1AF_JCFA-Laf'!E52+'5C1W_Willow'!E52+'5C1Z_LincolnPrep'!E52+'5C1R_Iberville'!E52+'5C1N_Delta'!E52+'5C1S_LCColPrep'!E52+'5C1T_Northeast'!E52+'5C1U_AcadianaRen'!E52+'5C1I_LAKey'!E52+'5C1V_LafRen'!E52+'5C1O_Impact'!E52+'5C2_LAVCA'!E52+'5C1H_Southwest'!E52+'5C1G_JSClark'!E52+'5C1Y_GEOPrep'!E52+'5C1AI_Harmony'!E52+'5C1AJ_Athlos'!E52+'5C1AG_Collegiate'!E52+'5C1M_GEOMidCity'!E52+'5C1AK_NxtGen'!E52+'5C1AL_RedRiver'!E52+'5C1AM_Williams'!E52+'5C1AN_StLandry'!E52</f>
        <v>137963.42918387614</v>
      </c>
      <c r="F52" s="211">
        <f>'5C1B_DArbonne'!F52+'5C1A_Madison'!F52+'5C1C_IntlHigh'!F52+'5C3_UnvView'!F52+'5C1F_LCCharter'!F52+'5C1E_LFNO'!F52+'5C1D_NOMMA'!F52+'5C1AE_NobleMinds'!F52+'5C1J_JCFAEast'!F52+'5C1Q_Advantage'!F52+'5C1AF_JCFA-Laf'!F52+'5C1W_Willow'!F52+'5C1Z_LincolnPrep'!F52+'5C1R_Iberville'!F52+'5C1N_Delta'!F52+'5C1S_LCColPrep'!F52+'5C1T_Northeast'!F52+'5C1U_AcadianaRen'!F52+'5C1I_LAKey'!F52+'5C1V_LafRen'!F52+'5C1O_Impact'!F52+'5C2_LAVCA'!F52+'5C1H_Southwest'!F52+'5C1G_JSClark'!F52+'5C1Y_GEOPrep'!F52+'5C1AI_Harmony'!F52+'5C1AJ_Athlos'!F52+'5C1AG_Collegiate'!F52+'5C1M_GEOMidCity'!F52+'5C1AK_NxtGen'!F52+'5C1AL_RedRiver'!F52+'5C1AM_Williams'!F52+'5C1AN_StLandry'!F52</f>
        <v>20</v>
      </c>
      <c r="G52" s="209">
        <f>'9_Per Pupil Summary'!I51</f>
        <v>731.30993666584777</v>
      </c>
      <c r="H52" s="210">
        <f>'5C1B_DArbonne'!H52+'5C1A_Madison'!H52+'5C1C_IntlHigh'!H52+'5C3_UnvView'!H52+'5C1F_LCCharter'!H52+'5C1E_LFNO'!H52+'5C1D_NOMMA'!H52+'5C1AE_NobleMinds'!H52+'5C1J_JCFAEast'!H52+'5C1Q_Advantage'!H52+'5C1AF_JCFA-Laf'!H52+'5C1W_Willow'!H52+'5C1Z_LincolnPrep'!H52+'5C1R_Iberville'!H52+'5C1N_Delta'!H52+'5C1S_LCColPrep'!H52+'5C1T_Northeast'!H52+'5C1U_AcadianaRen'!H52+'5C1I_LAKey'!H52+'5C1V_LafRen'!H52+'5C1O_Impact'!H52+'5C2_LAVCA'!H52+'5C1H_Southwest'!H52+'5C1G_JSClark'!H52+'5C1Y_GEOPrep'!H52+'5C1AI_Harmony'!H52+'5C1AJ_Athlos'!H52+'5C1AG_Collegiate'!H52+'5C1M_GEOMidCity'!H52+'5C1AK_NxtGen'!H52+'5C1AL_RedRiver'!H52+'5C1AM_Williams'!H52+'5C1AN_StLandry'!H52</f>
        <v>13163.578859985259</v>
      </c>
      <c r="I52" s="211">
        <f>'5C1B_DArbonne'!I52+'5C1A_Madison'!I52+'5C1C_IntlHigh'!I52+'5C3_UnvView'!I52+'5C1F_LCCharter'!I52+'5C1E_LFNO'!I52+'5C1D_NOMMA'!I52+'5C1AE_NobleMinds'!I52+'5C1J_JCFAEast'!I52+'5C1Q_Advantage'!I52+'5C1AF_JCFA-Laf'!I52+'5C1W_Willow'!I52+'5C1Z_LincolnPrep'!I52+'5C1R_Iberville'!I52+'5C1N_Delta'!I52+'5C1S_LCColPrep'!I52+'5C1T_Northeast'!I52+'5C1U_AcadianaRen'!I52+'5C1I_LAKey'!I52+'5C1V_LafRen'!I52+'5C1O_Impact'!I52+'5C2_LAVCA'!I52+'5C1H_Southwest'!I52+'5C1G_JSClark'!I52+'5C1Y_GEOPrep'!I52+'5C1AI_Harmony'!I52+'5C1AJ_Athlos'!I52+'5C1AG_Collegiate'!I52+'5C1M_GEOMidCity'!I52+'5C1AK_NxtGen'!I52+'5C1AL_RedRiver'!I52+'5C1AM_Williams'!I52+'5C1AN_StLandry'!I52</f>
        <v>14</v>
      </c>
      <c r="J52" s="209">
        <f>'9_Per Pupil Summary'!J51</f>
        <v>199.44816454523121</v>
      </c>
      <c r="K52" s="210">
        <f>'5C1B_DArbonne'!K52+'5C1A_Madison'!K52+'5C1C_IntlHigh'!K52+'5C3_UnvView'!K52+'5C1F_LCCharter'!K52+'5C1E_LFNO'!K52+'5C1D_NOMMA'!K52+'5C1AE_NobleMinds'!K52+'5C1J_JCFAEast'!K52+'5C1Q_Advantage'!K52+'5C1AF_JCFA-Laf'!K52+'5C1W_Willow'!K52+'5C1Z_LincolnPrep'!K52+'5C1R_Iberville'!K52+'5C1N_Delta'!K52+'5C1S_LCColPrep'!K52+'5C1T_Northeast'!K52+'5C1U_AcadianaRen'!K52+'5C1I_LAKey'!K52+'5C1V_LafRen'!K52+'5C1O_Impact'!K52+'5C2_LAVCA'!K52+'5C1H_Southwest'!K52+'5C1G_JSClark'!K52+'5C1Y_GEOPrep'!K52+'5C1AI_Harmony'!K52+'5C1AJ_Athlos'!K52+'5C1AG_Collegiate'!K52+'5C1M_GEOMidCity'!K52+'5C1AK_NxtGen'!K52+'5C1AL_RedRiver'!K52+'5C1AM_Williams'!K52+'5C1AN_StLandry'!K52</f>
        <v>2513.0468732699137</v>
      </c>
      <c r="L52" s="211">
        <f>'5C1B_DArbonne'!L52+'5C1A_Madison'!L52+'5C1C_IntlHigh'!L52+'5C3_UnvView'!L52+'5C1F_LCCharter'!L52+'5C1E_LFNO'!L52+'5C1D_NOMMA'!L52+'5C1AE_NobleMinds'!L52+'5C1J_JCFAEast'!L52+'5C1Q_Advantage'!L52+'5C1AF_JCFA-Laf'!L52+'5C1W_Willow'!L52+'5C1Z_LincolnPrep'!L52+'5C1R_Iberville'!L52+'5C1N_Delta'!L52+'5C1S_LCColPrep'!L52+'5C1T_Northeast'!L52+'5C1U_AcadianaRen'!L52+'5C1I_LAKey'!L52+'5C1V_LafRen'!L52+'5C1O_Impact'!L52+'5C2_LAVCA'!L52+'5C1H_Southwest'!L52+'5C1G_JSClark'!L52+'5C1Y_GEOPrep'!L52+'5C1AI_Harmony'!L52+'5C1AJ_Athlos'!L52+'5C1AG_Collegiate'!L52+'5C1M_GEOMidCity'!L52+'5C1AK_NxtGen'!L52+'5C1AL_RedRiver'!L52+'5C1AM_Williams'!L52+'5C1AN_StLandry'!L52</f>
        <v>1</v>
      </c>
      <c r="M52" s="209">
        <f>'9_Per Pupil Summary'!K51</f>
        <v>4986.2041136307807</v>
      </c>
      <c r="N52" s="210">
        <f>'5C1B_DArbonne'!N52+'5C1A_Madison'!N52+'5C1C_IntlHigh'!N52+'5C3_UnvView'!N52+'5C1F_LCCharter'!N52+'5C1E_LFNO'!N52+'5C1D_NOMMA'!N52+'5C1AE_NobleMinds'!N52+'5C1J_JCFAEast'!N52+'5C1Q_Advantage'!N52+'5C1AF_JCFA-Laf'!N52+'5C1W_Willow'!N52+'5C1Z_LincolnPrep'!N52+'5C1R_Iberville'!N52+'5C1N_Delta'!N52+'5C1S_LCColPrep'!N52+'5C1T_Northeast'!N52+'5C1U_AcadianaRen'!N52+'5C1I_LAKey'!N52+'5C1V_LafRen'!N52+'5C1O_Impact'!N52+'5C2_LAVCA'!N52+'5C1H_Southwest'!N52+'5C1G_JSClark'!N52+'5C1Y_GEOPrep'!N52+'5C1AI_Harmony'!N52+'5C1AJ_Athlos'!N52+'5C1AG_Collegiate'!N52+'5C1M_GEOMidCity'!N52+'5C1AK_NxtGen'!N52+'5C1AL_RedRiver'!N52+'5C1AM_Williams'!N52+'5C1AN_StLandry'!N52</f>
        <v>4487.5837022677024</v>
      </c>
      <c r="O52" s="211">
        <f>'5C1B_DArbonne'!O52+'5C1A_Madison'!O52+'5C1C_IntlHigh'!O52+'5C3_UnvView'!O52+'5C1F_LCCharter'!O52+'5C1E_LFNO'!O52+'5C1D_NOMMA'!O52+'5C1AE_NobleMinds'!O52+'5C1J_JCFAEast'!O52+'5C1Q_Advantage'!O52+'5C1AF_JCFA-Laf'!O52+'5C1W_Willow'!O52+'5C1Z_LincolnPrep'!O52+'5C1R_Iberville'!O52+'5C1N_Delta'!O52+'5C1S_LCColPrep'!O52+'5C1T_Northeast'!O52+'5C1U_AcadianaRen'!O52+'5C1I_LAKey'!O52+'5C1V_LafRen'!O52+'5C1O_Impact'!O52+'5C2_LAVCA'!O52+'5C1H_Southwest'!O52+'5C1G_JSClark'!O52+'5C1Y_GEOPrep'!O52+'5C1AI_Harmony'!O52+'5C1AJ_Athlos'!O52+'5C1AG_Collegiate'!O52+'5C1M_GEOMidCity'!O52+'5C1AK_NxtGen'!O52+'5C1AL_RedRiver'!O52+'5C1AM_Williams'!O52+'5C1AN_StLandry'!O52</f>
        <v>1</v>
      </c>
      <c r="P52" s="209">
        <f>'9_Per Pupil Summary'!L51</f>
        <v>1994.4816454523123</v>
      </c>
      <c r="Q52" s="210">
        <f>'5C1B_DArbonne'!Q52+'5C1A_Madison'!Q52+'5C1C_IntlHigh'!Q52+'5C3_UnvView'!Q52+'5C1F_LCCharter'!Q52+'5C1E_LFNO'!Q52+'5C1D_NOMMA'!Q52+'5C1AE_NobleMinds'!Q52+'5C1J_JCFAEast'!Q52+'5C1Q_Advantage'!Q52+'5C1AF_JCFA-Laf'!Q52+'5C1W_Willow'!Q52+'5C1Z_LincolnPrep'!Q52+'5C1R_Iberville'!Q52+'5C1N_Delta'!Q52+'5C1S_LCColPrep'!Q52+'5C1T_Northeast'!Q52+'5C1U_AcadianaRen'!Q52+'5C1I_LAKey'!Q52+'5C1V_LafRen'!Q52+'5C1O_Impact'!Q52+'5C2_LAVCA'!Q52+'5C1H_Southwest'!Q52+'5C1G_JSClark'!Q52+'5C1Y_GEOPrep'!Q52+'5C1AI_Harmony'!Q52+'5C1AJ_Athlos'!Q52+'5C1AG_Collegiate'!Q52+'5C1M_GEOMidCity'!Q52+'5C1AK_NxtGen'!Q52+'5C1AL_RedRiver'!Q52+'5C1AM_Williams'!Q52+'5C1AN_StLandry'!Q52</f>
        <v>1795.033480907081</v>
      </c>
      <c r="R52" s="212">
        <f>'5C1B_DArbonne'!R52+'5C1A_Madison'!R52+'5C1C_IntlHigh'!R52+'5C3_UnvView'!R52+'5C1F_LCCharter'!R52+'5C1E_LFNO'!R52+'5C1D_NOMMA'!R52+'5C1AE_NobleMinds'!R52+'5C1J_JCFAEast'!R52+'5C1Q_Advantage'!R52+'5C1AF_JCFA-Laf'!R52+'5C1W_Willow'!R52+'5C1Z_LincolnPrep'!R52+'5C1R_Iberville'!R52+'5C1N_Delta'!R52+'5C1S_LCColPrep'!R52+'5C1T_Northeast'!R52+'5C1U_AcadianaRen'!R52+'5C1I_LAKey'!R52+'5C1V_LafRen'!R52+'5C1O_Impact'!R52+'5C2_LAVCA'!R52+'5C1H_Southwest'!R52+'5C1G_JSClark'!R52+'5C1Y_GEOPrep'!R52+'5C1AI_Harmony'!R52+'5C1AJ_Athlos'!R52+'5C1AG_Collegiate'!R52+'5C1M_GEOMidCity'!R52+'5C1AK_NxtGen'!R52+'5C1AL_RedRiver'!R52+'5C1AM_Williams'!R52+'5C1AN_StLandry'!R52</f>
        <v>159922</v>
      </c>
      <c r="S52" s="1110">
        <f>'5C3_UnvView'!S52+'5C2_LAVCA'!S52</f>
        <v>17769</v>
      </c>
      <c r="T52" s="209">
        <f>'5C1B_DArbonne'!S52+'5C1A_Madison'!S52+'5C1C_IntlHigh'!S52+'5C3_UnvView'!T52+'5C1F_LCCharter'!S52+'5C1E_LFNO'!S52+'5C1D_NOMMA'!S52+'5C1AE_NobleMinds'!S52+'5C1J_JCFAEast'!S52+'5C1Q_Advantage'!S52+'5C1AF_JCFA-Laf'!S52+'5C1W_Willow'!S52+'5C1Z_LincolnPrep'!S52+'5C1R_Iberville'!S52+'5C1N_Delta'!S52+'5C1S_LCColPrep'!S52+'5C1T_Northeast'!S52+'5C1U_AcadianaRen'!S52+'5C1I_LAKey'!S52+'5C1V_LafRen'!S52+'5C1O_Impact'!S52+'5C2_LAVCA'!T52+'5C1H_Southwest'!S52+'5C1G_JSClark'!S52+'5C1Y_GEOPrep'!S52+'5C1AI_Harmony'!S52+'5C1AJ_Athlos'!S52+'5C1AG_Collegiate'!S52+'5C1M_GEOMidCity'!S52+'5C1AK_NxtGen'!S52+'5C1AL_RedRiver'!S52+'5C1AM_Williams'!S52+'5C1AN_StLandry'!S52</f>
        <v>0</v>
      </c>
      <c r="U52" s="209">
        <f>'5C1B_DArbonne'!T52+'5C1A_Madison'!T52+'5C1C_IntlHigh'!T52+'5C3_UnvView'!U52+'5C1F_LCCharter'!T52+'5C1E_LFNO'!T52+'5C1D_NOMMA'!T52+'5C1AE_NobleMinds'!T52+'5C1J_JCFAEast'!T52+'5C1Q_Advantage'!T52+'5C1AF_JCFA-Laf'!T52+'5C1W_Willow'!T52+'5C1Z_LincolnPrep'!T52+'5C1R_Iberville'!T52+'5C1N_Delta'!T52+'5C1S_LCColPrep'!T52+'5C1T_Northeast'!T52+'5C1U_AcadianaRen'!T52+'5C1I_LAKey'!T52+'5C1V_LafRen'!T52+'5C1O_Impact'!T52+'5C2_LAVCA'!U52+'5C1H_Southwest'!T52+'5C1G_JSClark'!T52+'5C1Y_GEOPrep'!T52+'5C1AI_Harmony'!T52+'5C1AJ_Athlos'!T52+'5C1AG_Collegiate'!T52+'5C1M_GEOMidCity'!T52+'5C1AK_NxtGen'!T52+'5C1AL_RedRiver'!T52+'5C1AM_Williams'!T52+'5C1AN_StLandry'!T52</f>
        <v>0</v>
      </c>
      <c r="V52" s="213">
        <f>'5C1B_DArbonne'!U52+'5C1A_Madison'!U52+'5C1C_IntlHigh'!U52+'5C3_UnvView'!V52+'5C1F_LCCharter'!U52+'5C1E_LFNO'!U52+'5C1D_NOMMA'!U52+'5C1AE_NobleMinds'!U52+'5C1J_JCFAEast'!U52+'5C1Q_Advantage'!U52+'5C1AF_JCFA-Laf'!U52+'5C1W_Willow'!U52+'5C1Z_LincolnPrep'!U52+'5C1R_Iberville'!U52+'5C1N_Delta'!U52+'5C1S_LCColPrep'!U52+'5C1T_Northeast'!U52+'5C1U_AcadianaRen'!U52+'5C1I_LAKey'!U52+'5C1V_LafRen'!U52+'5C1O_Impact'!U52+'5C2_LAVCA'!V52+'5C1H_Southwest'!U52+'5C1G_JSClark'!U52+'5C1Y_GEOPrep'!U52+'5C1AI_Harmony'!U52+'5C1AJ_Athlos'!U52+'5C1AG_Collegiate'!U52+'5C1M_GEOMidCity'!U52+'5C1AK_NxtGen'!U52+'5C1AL_RedRiver'!U52+'5C1AM_Williams'!U52+'5C1AN_StLandry'!U52</f>
        <v>0</v>
      </c>
      <c r="W52" s="212">
        <f>'5C1B_DArbonne'!V52+'5C1A_Madison'!V52+'5C1C_IntlHigh'!V52+'5C3_UnvView'!W52+'5C1F_LCCharter'!V52+'5C1E_LFNO'!V52+'5C1D_NOMMA'!V52+'5C1AE_NobleMinds'!V52+'5C1J_JCFAEast'!V52+'5C1Q_Advantage'!V52+'5C1AF_JCFA-Laf'!V52+'5C1W_Willow'!V52+'5C1Z_LincolnPrep'!V52+'5C1R_Iberville'!V52+'5C1N_Delta'!V52+'5C1S_LCColPrep'!V52+'5C1T_Northeast'!V52+'5C1U_AcadianaRen'!V52+'5C1I_LAKey'!V52+'5C1V_LafRen'!V52+'5C1O_Impact'!V52+'5C2_LAVCA'!W52+'5C1H_Southwest'!V52+'5C1G_JSClark'!V52+'5C1Y_GEOPrep'!V52+'5C1AI_Harmony'!V52+'5C1AJ_Athlos'!V52+'5C1AG_Collegiate'!V52+'5C1M_GEOMidCity'!V52+'5C1AK_NxtGen'!V52+'5C1AL_RedRiver'!V52+'5C1AM_Williams'!V52+'5C1AN_StLandry'!V52</f>
        <v>159922</v>
      </c>
      <c r="X52" s="210">
        <f>'5C1B_DArbonne'!W52+'5C1A_Madison'!W52+'5C1C_IntlHigh'!W52+'5C3_UnvView'!X52+'5C1F_LCCharter'!W52+'5C1E_LFNO'!W52+'5C1D_NOMMA'!W52+'5C1AE_NobleMinds'!W52+'5C1J_JCFAEast'!W52+'5C1Q_Advantage'!W52+'5C1AF_JCFA-Laf'!W52+'5C1W_Willow'!W52+'5C1Z_LincolnPrep'!W52+'5C1R_Iberville'!W52+'5C1N_Delta'!W52+'5C1S_LCColPrep'!W52+'5C1T_Northeast'!W52+'5C1U_AcadianaRen'!W52+'5C1I_LAKey'!W52+'5C1V_LafRen'!W52+'5C1O_Impact'!W52+'5C2_LAVCA'!X52+'5C1H_Southwest'!W52+'5C1G_JSClark'!W52+'5C1Y_GEOPrep'!W52+'5C1AI_Harmony'!W52+'5C1AJ_Athlos'!W52+'5C1AG_Collegiate'!W52+'5C1M_GEOMidCity'!W52+'5C1AK_NxtGen'!W52+'5C1AL_RedRiver'!W52+'5C1AM_Williams'!W52+'5C1AN_StLandry'!W52</f>
        <v>-400</v>
      </c>
      <c r="Y52" s="212">
        <f>'5C1B_DArbonne'!X52+'5C1A_Madison'!X52+'5C1C_IntlHigh'!X52+'5C3_UnvView'!Y52+'5C1F_LCCharter'!X52+'5C1E_LFNO'!X52+'5C1D_NOMMA'!X52+'5C1AE_NobleMinds'!X52+'5C1J_JCFAEast'!X52+'5C1Q_Advantage'!X52+'5C1AF_JCFA-Laf'!X52+'5C1W_Willow'!X52+'5C1Z_LincolnPrep'!X52+'5C1R_Iberville'!X52+'5C1N_Delta'!X52+'5C1S_LCColPrep'!X52+'5C1T_Northeast'!X52+'5C1U_AcadianaRen'!X52+'5C1I_LAKey'!X52+'5C1V_LafRen'!X52+'5C1O_Impact'!X52+'5C2_LAVCA'!Y52+'5C1H_Southwest'!X52+'5C1G_JSClark'!X52+'5C1Y_GEOPrep'!X52+'5C1AI_Harmony'!X52+'5C1AJ_Athlos'!X52+'5C1AG_Collegiate'!X52+'5C1M_GEOMidCity'!X52+'5C1AK_NxtGen'!X52+'5C1AL_RedRiver'!X52+'5C1AM_Williams'!X52+'5C1AN_StLandry'!X52</f>
        <v>159522</v>
      </c>
      <c r="Z52" s="209">
        <f>'5C1B_DArbonne'!Y52+'5C1A_Madison'!Y52+'5C1C_IntlHigh'!Y52+'5C3_UnvView'!Z52+'5C1F_LCCharter'!Y52+'5C1E_LFNO'!Y52+'5C1D_NOMMA'!Y52+'5C1AE_NobleMinds'!Y52+'5C1J_JCFAEast'!Y52+'5C1Q_Advantage'!Y52+'5C1AF_JCFA-Laf'!Y52+'5C1W_Willow'!Y52+'5C1Z_LincolnPrep'!Y52+'5C1R_Iberville'!Y52+'5C1N_Delta'!Y52+'5C1S_LCColPrep'!Y52+'5C1T_Northeast'!Y52+'5C1U_AcadianaRen'!Y52+'5C1I_LAKey'!Y52+'5C1V_LafRen'!Y52+'5C1O_Impact'!Y52+'5C2_LAVCA'!Z52+'5C1H_Southwest'!Y52+'5C1G_JSClark'!Y52+'5C1Y_GEOPrep'!Y52+'5C1AI_Harmony'!Y52+'5C1AJ_Athlos'!Y52+'5C1AG_Collegiate'!Y52+'5C1M_GEOMidCity'!Y52+'5C1AK_NxtGen'!Y52+'5C1AL_RedRiver'!Y52+'5C1AM_Williams'!Y52+'5C1AN_StLandry'!Y52</f>
        <v>0</v>
      </c>
      <c r="AA52" s="212">
        <f>'5C1B_DArbonne'!Z52+'5C1A_Madison'!Z52+'5C1C_IntlHigh'!Z52+'5C3_UnvView'!AA52+'5C1F_LCCharter'!Z52+'5C1E_LFNO'!Z52+'5C1D_NOMMA'!Z52+'5C1AE_NobleMinds'!Z52+'5C1J_JCFAEast'!Z52+'5C1Q_Advantage'!Z52+'5C1AF_JCFA-Laf'!Z52+'5C1W_Willow'!Z52+'5C1Z_LincolnPrep'!Z52+'5C1R_Iberville'!Z52+'5C1N_Delta'!Z52+'5C1S_LCColPrep'!Z52+'5C1T_Northeast'!Z52+'5C1U_AcadianaRen'!Z52+'5C1I_LAKey'!Z52+'5C1V_LafRen'!Z52+'5C1O_Impact'!Z52+'5C2_LAVCA'!AA52+'5C1H_Southwest'!Z52+'5C1G_JSClark'!Z52+'5C1Y_GEOPrep'!Z52+'5C1AI_Harmony'!Z52+'5C1AJ_Athlos'!Z52+'5C1AG_Collegiate'!Z52+'5C1M_GEOMidCity'!Z52+'5C1AK_NxtGen'!Z52+'5C1AL_RedRiver'!Z52+'5C1AM_Williams'!Z52+'5C1AN_StLandry'!Z52</f>
        <v>159522</v>
      </c>
      <c r="AB52" s="209">
        <f>'5C1B_DArbonne'!AA52+'5C1A_Madison'!AA52+'5C1C_IntlHigh'!AA52+'5C3_UnvView'!AB52+'5C1F_LCCharter'!AA52+'5C1E_LFNO'!AA52+'5C1D_NOMMA'!AA52+'5C1AE_NobleMinds'!AA52+'5C1J_JCFAEast'!AA52+'5C1Q_Advantage'!AA52+'5C1AF_JCFA-Laf'!AA52+'5C1W_Willow'!AA52+'5C1Z_LincolnPrep'!AA52+'5C1R_Iberville'!AA52+'5C1N_Delta'!AA52+'5C1S_LCColPrep'!AA52+'5C1T_Northeast'!AA52+'5C1U_AcadianaRen'!AA52+'5C1I_LAKey'!AA52+'5C1V_LafRen'!AA52+'5C1O_Impact'!AA52+'5C2_LAVCA'!AB52+'5C1H_Southwest'!AA52+'5C1G_JSClark'!AA52+'5C1Y_GEOPrep'!AA52+'5C1AI_Harmony'!AA52+'5C1AJ_Athlos'!AA52+'5C1AG_Collegiate'!AA52+'5C1M_GEOMidCity'!AA52+'5C1AK_NxtGen'!AA52+'5C1AL_RedRiver'!AA52+'5C1AM_Williams'!AA52+'5C1AN_StLandry'!AA52</f>
        <v>0</v>
      </c>
      <c r="AC52" s="209">
        <f>'5C1B_DArbonne'!AB52+'5C1A_Madison'!AB52+'5C1C_IntlHigh'!AB52+'5C3_UnvView'!AC52+'5C1F_LCCharter'!AB52+'5C1E_LFNO'!AB52+'5C1D_NOMMA'!AB52+'5C1AE_NobleMinds'!AB52+'5C1J_JCFAEast'!AB52+'5C1Q_Advantage'!AB52+'5C1AF_JCFA-Laf'!AB52+'5C1W_Willow'!AB52+'5C1Z_LincolnPrep'!AB52+'5C1R_Iberville'!AB52+'5C1N_Delta'!AB52+'5C1S_LCColPrep'!AB52+'5C1T_Northeast'!AB52+'5C1U_AcadianaRen'!AB52+'5C1I_LAKey'!AB52+'5C1V_LafRen'!AB52+'5C1O_Impact'!AB52+'5C2_LAVCA'!AC52+'5C1H_Southwest'!AB52+'5C1G_JSClark'!AB52+'5C1Y_GEOPrep'!AB52+'5C1AI_Harmony'!AB52+'5C1AJ_Athlos'!AB52+'5C1AG_Collegiate'!AB52+'5C1M_GEOMidCity'!AB52+'5C1AK_NxtGen'!AB52+'5C1AL_RedRiver'!AB52+'5C1AM_Williams'!AB52+'5C1AN_StLandry'!AB52</f>
        <v>159522</v>
      </c>
      <c r="AD52" s="212">
        <f>'5C1B_DArbonne'!AC52+'5C1A_Madison'!AC52+'5C1C_IntlHigh'!AC52+'5C3_UnvView'!AD52+'5C1F_LCCharter'!AC52+'5C1E_LFNO'!AC52+'5C1D_NOMMA'!AC52+'5C1AE_NobleMinds'!AC52+'5C1J_JCFAEast'!AC52+'5C1Q_Advantage'!AC52+'5C1AF_JCFA-Laf'!AC52+'5C1W_Willow'!AC52+'5C1Z_LincolnPrep'!AC52+'5C1R_Iberville'!AC52+'5C1N_Delta'!AC52+'5C1S_LCColPrep'!AC52+'5C1T_Northeast'!AC52+'5C1U_AcadianaRen'!AC52+'5C1I_LAKey'!AC52+'5C1V_LafRen'!AC52+'5C1O_Impact'!AC52+'5C2_LAVCA'!AD52+'5C1H_Southwest'!AC52+'5C1G_JSClark'!AC52+'5C1Y_GEOPrep'!AC52+'5C1AI_Harmony'!AC52+'5C1AJ_Athlos'!AC52+'5C1AG_Collegiate'!AC52+'5C1M_GEOMidCity'!AC52+'5C1AK_NxtGen'!AC52+'5C1AL_RedRiver'!AC52+'5C1AM_Williams'!AC52+'5C1AN_StLandry'!AC52</f>
        <v>13293</v>
      </c>
      <c r="AE52" s="214">
        <f>'5C1B_DArbonne'!AD52+'5C1A_Madison'!AD52+'5C1C_IntlHigh'!AD52+'5C3_UnvView'!AE52+'5C1F_LCCharter'!AD52+'5C1E_LFNO'!AD52+'5C1D_NOMMA'!AD52+'5C1AE_NobleMinds'!AD52+'5C1J_JCFAEast'!AD52+'5C1Q_Advantage'!AD52+'5C1AF_JCFA-Laf'!AD52+'5C1W_Willow'!AD52+'5C1Z_LincolnPrep'!AD52+'5C1R_Iberville'!AD52+'5C1N_Delta'!AD52+'5C1S_LCColPrep'!AD52+'5C1T_Northeast'!AD52+'5C1U_AcadianaRen'!AD52+'5C1I_LAKey'!AD52+'5C1V_LafRen'!AD52+'5C1O_Impact'!AD52+'5C2_LAVCA'!AE52+'5C1H_Southwest'!AD52+'5C1G_JSClark'!AD52+'5C1Y_GEOPrep'!AD52+'5C1AI_Harmony'!AD52+'5C1AJ_Athlos'!AD52+'5C1AG_Collegiate'!AD52+'5C1M_GEOMidCity'!AD52+'5C1AK_NxtGen'!AD52+'5C1AL_RedRiver'!AD52+'5C1AM_Williams'!AD52+'5C1AN_StLandry'!AD52</f>
        <v>159522</v>
      </c>
      <c r="AF52" s="215">
        <f>'9_Per Pupil Summary'!N51</f>
        <v>3751</v>
      </c>
      <c r="AG52" s="216">
        <f>'5C1B_DArbonne'!AF52+'5C1A_Madison'!AF52+'5C1C_IntlHigh'!AF52+'5C3_UnvView'!AG52+'5C1F_LCCharter'!AF52+'5C1E_LFNO'!AF52+'5C1D_NOMMA'!AF52+'5C1AE_NobleMinds'!AF52+'5C1J_JCFAEast'!AF52+'5C1Q_Advantage'!AF52+'5C1AF_JCFA-Laf'!AF52+'5C1W_Willow'!AF52+'5C1Z_LincolnPrep'!AF52+'5C1R_Iberville'!AF52+'5C1N_Delta'!AF52+'5C1S_LCColPrep'!AF52+'5C1T_Northeast'!AF52+'5C1U_AcadianaRen'!AF52+'5C1I_LAKey'!AF52+'5C1V_LafRen'!AF52+'5C1O_Impact'!AF52+'5C2_LAVCA'!AG52+'5C1H_Southwest'!AF52+'5C1G_JSClark'!AF52+'5C1Y_GEOPrep'!AF52+'5C1AI_Harmony'!AF52+'5C1AJ_Athlos'!AF52+'5C1AG_Collegiate'!AF52+'5C1M_GEOMidCity'!AF52+'5C1AK_NxtGen'!AF52+'5C1AL_RedRiver'!AF52+'5C1AM_Williams'!AF52+'5C1AN_StLandry'!AF52</f>
        <v>87774</v>
      </c>
      <c r="AH52" s="208">
        <f>'5C1B_DArbonne'!AG52+'5C1A_Madison'!AG52+'5C1C_IntlHigh'!AG52+'5C3_UnvView'!AH52+'5C1F_LCCharter'!AG52+'5C1E_LFNO'!AG52+'5C1D_NOMMA'!AG52+'5C1AE_NobleMinds'!AG52+'5C1J_JCFAEast'!AG52+'5C1Q_Advantage'!AG52+'5C1AF_JCFA-Laf'!AG52+'5C1W_Willow'!AG52+'5C1Z_LincolnPrep'!AG52+'5C1R_Iberville'!AG52+'5C1N_Delta'!AG52+'5C1S_LCColPrep'!AG52+'5C1T_Northeast'!AG52+'5C1U_AcadianaRen'!AG52+'5C1I_LAKey'!AG52+'5C1V_LafRen'!AG52+'5C1O_Impact'!AG52+'5C2_LAVCA'!AH52+'5C1H_Southwest'!AG52+'5C1G_JSClark'!AG52+'5C1Y_GEOPrep'!AG52+'5C1AI_Harmony'!AG52+'5C1AJ_Athlos'!AG52+'5C1AG_Collegiate'!AG52+'5C1M_GEOMidCity'!AG52+'5C1AK_NxtGen'!AG52+'5C1AL_RedRiver'!AG52+'5C1AM_Williams'!AG52+'5C1AN_StLandry'!AG52</f>
        <v>0</v>
      </c>
      <c r="AI52" s="215">
        <f>'5C1B_DArbonne'!AH52+'5C1A_Madison'!AH52+'5C1C_IntlHigh'!AH52+'5C3_UnvView'!AI52+'5C1F_LCCharter'!AH52+'5C1E_LFNO'!AH52+'5C1D_NOMMA'!AH52+'5C1AE_NobleMinds'!AH52+'5C1J_JCFAEast'!AH52+'5C1Q_Advantage'!AH52+'5C1AF_JCFA-Laf'!AH52+'5C1W_Willow'!AH52+'5C1Z_LincolnPrep'!AH52+'5C1R_Iberville'!AH52+'5C1N_Delta'!AH52+'5C1S_LCColPrep'!AH52+'5C1T_Northeast'!AH52+'5C1U_AcadianaRen'!AH52+'5C1I_LAKey'!AH52+'5C1V_LafRen'!AH52+'5C1O_Impact'!AH52+'5C2_LAVCA'!AI52+'5C1H_Southwest'!AH52+'5C1G_JSClark'!AH52+'5C1Y_GEOPrep'!AH52+'5C1AI_Harmony'!AH52+'5C1AJ_Athlos'!AH52+'5C1AG_Collegiate'!AH52+'5C1M_GEOMidCity'!AH52+'5C1AK_NxtGen'!AH52+'5C1AL_RedRiver'!AH52+'5C1AM_Williams'!AH52+'5C1AN_StLandry'!AH52</f>
        <v>0</v>
      </c>
      <c r="AJ52" s="208">
        <f>'5C1B_DArbonne'!AI52+'5C1A_Madison'!AI52+'5C1C_IntlHigh'!AI52+'5C3_UnvView'!AJ52+'5C1F_LCCharter'!AI52+'5C1E_LFNO'!AI52+'5C1D_NOMMA'!AI52+'5C1AE_NobleMinds'!AI52+'5C1J_JCFAEast'!AI52+'5C1Q_Advantage'!AI52+'5C1AF_JCFA-Laf'!AI52+'5C1W_Willow'!AI52+'5C1Z_LincolnPrep'!AI52+'5C1R_Iberville'!AI52+'5C1N_Delta'!AI52+'5C1S_LCColPrep'!AI52+'5C1T_Northeast'!AI52+'5C1U_AcadianaRen'!AI52+'5C1I_LAKey'!AI52+'5C1V_LafRen'!AI52+'5C1O_Impact'!AI52+'5C2_LAVCA'!AJ52+'5C1H_Southwest'!AI52+'5C1G_JSClark'!AI52+'5C1Y_GEOPrep'!AI52+'5C1AI_Harmony'!AI52+'5C1AJ_Athlos'!AI52+'5C1AG_Collegiate'!AI52+'5C1M_GEOMidCity'!AI52+'5C1AK_NxtGen'!AI52+'5C1AL_RedRiver'!AI52+'5C1AM_Williams'!AI52+'5C1AN_StLandry'!AI52</f>
        <v>0</v>
      </c>
      <c r="AK52" s="217">
        <f>'5C1B_DArbonne'!AJ52+'5C1A_Madison'!AJ52+'5C1C_IntlHigh'!AJ52+'5C3_UnvView'!AK52+'5C1F_LCCharter'!AJ52+'5C1E_LFNO'!AJ52+'5C1D_NOMMA'!AJ52+'5C1AE_NobleMinds'!AJ52+'5C1J_JCFAEast'!AJ52+'5C1Q_Advantage'!AJ52+'5C1AF_JCFA-Laf'!AJ52+'5C1W_Willow'!AJ52+'5C1Z_LincolnPrep'!AJ52+'5C1R_Iberville'!AJ52+'5C1N_Delta'!AJ52+'5C1S_LCColPrep'!AJ52+'5C1T_Northeast'!AJ52+'5C1U_AcadianaRen'!AJ52+'5C1I_LAKey'!AJ52+'5C1V_LafRen'!AJ52+'5C1O_Impact'!AJ52+'5C2_LAVCA'!AK52+'5C1H_Southwest'!AJ52+'5C1G_JSClark'!AJ52+'5C1Y_GEOPrep'!AJ52+'5C1AI_Harmony'!AJ52+'5C1AJ_Athlos'!AJ52+'5C1AG_Collegiate'!AJ52+'5C1M_GEOMidCity'!AJ52+'5C1AK_NxtGen'!AJ52+'5C1AL_RedRiver'!AJ52+'5C1AM_Williams'!AJ52+'5C1AN_StLandry'!AJ52</f>
        <v>0</v>
      </c>
      <c r="AL52" s="218">
        <f>'5C1B_DArbonne'!AK52+'5C1A_Madison'!AK52+'5C1C_IntlHigh'!AK52+'5C3_UnvView'!AL52+'5C1F_LCCharter'!AK52+'5C1E_LFNO'!AK52+'5C1D_NOMMA'!AK52+'5C1AE_NobleMinds'!AK52+'5C1J_JCFAEast'!AK52+'5C1Q_Advantage'!AK52+'5C1AF_JCFA-Laf'!AK52+'5C1W_Willow'!AK52+'5C1Z_LincolnPrep'!AK52+'5C1R_Iberville'!AK52+'5C1N_Delta'!AK52+'5C1S_LCColPrep'!AK52+'5C1T_Northeast'!AK52+'5C1U_AcadianaRen'!AK52+'5C1I_LAKey'!AK52+'5C1V_LafRen'!AK52+'5C1O_Impact'!AK52+'5C2_LAVCA'!AL52+'5C1H_Southwest'!AK52+'5C1G_JSClark'!AK52+'5C1Y_GEOPrep'!AK52+'5C1AI_Harmony'!AK52+'5C1AJ_Athlos'!AK52+'5C1AG_Collegiate'!AK52+'5C1M_GEOMidCity'!AK52+'5C1AK_NxtGen'!AK52+'5C1AL_RedRiver'!AK52+'5C1AM_Williams'!AK52+'5C1AN_StLandry'!AK52</f>
        <v>0</v>
      </c>
      <c r="AM52" s="216">
        <f>'5C1B_DArbonne'!AL52+'5C1A_Madison'!AL52+'5C1C_IntlHigh'!AL52+'5C3_UnvView'!AM52+'5C1F_LCCharter'!AL52+'5C1E_LFNO'!AL52+'5C1D_NOMMA'!AL52+'5C1AE_NobleMinds'!AL52+'5C1J_JCFAEast'!AL52+'5C1Q_Advantage'!AL52+'5C1AF_JCFA-Laf'!AL52+'5C1W_Willow'!AL52+'5C1Z_LincolnPrep'!AL52+'5C1R_Iberville'!AL52+'5C1N_Delta'!AL52+'5C1S_LCColPrep'!AL52+'5C1T_Northeast'!AL52+'5C1U_AcadianaRen'!AL52+'5C1I_LAKey'!AL52+'5C1V_LafRen'!AL52+'5C1O_Impact'!AL52+'5C2_LAVCA'!AM52+'5C1H_Southwest'!AL52+'5C1G_JSClark'!AL52+'5C1Y_GEOPrep'!AL52+'5C1AI_Harmony'!AL52+'5C1AJ_Athlos'!AL52+'5C1AG_Collegiate'!AL52+'5C1M_GEOMidCity'!AL52+'5C1AK_NxtGen'!AL52+'5C1AL_RedRiver'!AL52+'5C1AM_Williams'!AL52+'5C1AN_StLandry'!AL52</f>
        <v>87774</v>
      </c>
      <c r="AN52" s="219">
        <f>'5C1B_DArbonne'!AM52+'5C1A_Madison'!AM52+'5C1C_IntlHigh'!AM52+'5C3_UnvView'!AN52+'5C1F_LCCharter'!AM52+'5C1E_LFNO'!AM52+'5C1D_NOMMA'!AM52+'5C1AE_NobleMinds'!AM52+'5C1J_JCFAEast'!AM52+'5C1Q_Advantage'!AM52+'5C1AF_JCFA-Laf'!AM52+'5C1W_Willow'!AM52+'5C1Z_LincolnPrep'!AM52+'5C1R_Iberville'!AM52+'5C1N_Delta'!AM52+'5C1S_LCColPrep'!AM52+'5C1T_Northeast'!AM52+'5C1U_AcadianaRen'!AM52+'5C1I_LAKey'!AM52+'5C1V_LafRen'!AM52+'5C1O_Impact'!AM52+'5C2_LAVCA'!AN52+'5C1H_Southwest'!AM52+'5C1G_JSClark'!AM52+'5C1Y_GEOPrep'!AM52+'5C1AI_Harmony'!AM52+'5C1AJ_Athlos'!AM52+'5C1AG_Collegiate'!AM52+'5C1M_GEOMidCity'!AM52+'5C1AK_NxtGen'!AM52+'5C1AL_RedRiver'!AM52+'5C1AM_Williams'!AM52+'5C1AN_StLandry'!AM52</f>
        <v>-220</v>
      </c>
      <c r="AO52" s="216">
        <f>'5C1B_DArbonne'!AN52+'5C1A_Madison'!AN52+'5C1C_IntlHigh'!AN52+'5C3_UnvView'!AO52+'5C1F_LCCharter'!AN52+'5C1E_LFNO'!AN52+'5C1D_NOMMA'!AN52+'5C1AE_NobleMinds'!AN52+'5C1J_JCFAEast'!AN52+'5C1Q_Advantage'!AN52+'5C1AF_JCFA-Laf'!AN52+'5C1W_Willow'!AN52+'5C1Z_LincolnPrep'!AN52+'5C1R_Iberville'!AN52+'5C1N_Delta'!AN52+'5C1S_LCColPrep'!AN52+'5C1T_Northeast'!AN52+'5C1U_AcadianaRen'!AN52+'5C1I_LAKey'!AN52+'5C1V_LafRen'!AN52+'5C1O_Impact'!AN52+'5C2_LAVCA'!AO52+'5C1H_Southwest'!AN52+'5C1G_JSClark'!AN52+'5C1Y_GEOPrep'!AN52+'5C1AI_Harmony'!AN52+'5C1AJ_Athlos'!AN52+'5C1AG_Collegiate'!AN52+'5C1M_GEOMidCity'!AN52+'5C1AK_NxtGen'!AN52+'5C1AL_RedRiver'!AN52+'5C1AM_Williams'!AN52+'5C1AN_StLandry'!AN52</f>
        <v>87554</v>
      </c>
      <c r="AP52" s="217">
        <f>'5C1B_DArbonne'!AO52+'5C1A_Madison'!AO52+'5C1C_IntlHigh'!AO52+'5C3_UnvView'!AP52+'5C1F_LCCharter'!AO52+'5C1E_LFNO'!AO52+'5C1D_NOMMA'!AO52+'5C1AE_NobleMinds'!AO52+'5C1J_JCFAEast'!AO52+'5C1Q_Advantage'!AO52+'5C1AF_JCFA-Laf'!AO52+'5C1W_Willow'!AO52+'5C1Z_LincolnPrep'!AO52+'5C1R_Iberville'!AO52+'5C1N_Delta'!AO52+'5C1S_LCColPrep'!AO52+'5C1T_Northeast'!AO52+'5C1U_AcadianaRen'!AO52+'5C1I_LAKey'!AO52+'5C1V_LafRen'!AO52+'5C1O_Impact'!AO52+'5C2_LAVCA'!AP52+'5C1H_Southwest'!AO52+'5C1G_JSClark'!AO52+'5C1Y_GEOPrep'!AO52+'5C1AI_Harmony'!AO52+'5C1AJ_Athlos'!AO52+'5C1AG_Collegiate'!AO52+'5C1M_GEOMidCity'!AO52+'5C1AK_NxtGen'!AO52+'5C1AL_RedRiver'!AO52+'5C1AM_Williams'!AO52+'5C1AN_StLandry'!AO52</f>
        <v>0</v>
      </c>
      <c r="AQ52" s="216">
        <f>'5C1B_DArbonne'!AP52+'5C1A_Madison'!AP52+'5C1C_IntlHigh'!AP52+'5C3_UnvView'!AQ52+'5C1F_LCCharter'!AP52+'5C1E_LFNO'!AP52+'5C1D_NOMMA'!AP52+'5C1AE_NobleMinds'!AP52+'5C1J_JCFAEast'!AP52+'5C1Q_Advantage'!AP52+'5C1AF_JCFA-Laf'!AP52+'5C1W_Willow'!AP52+'5C1Z_LincolnPrep'!AP52+'5C1R_Iberville'!AP52+'5C1N_Delta'!AP52+'5C1S_LCColPrep'!AP52+'5C1T_Northeast'!AP52+'5C1U_AcadianaRen'!AP52+'5C1I_LAKey'!AP52+'5C1V_LafRen'!AP52+'5C1O_Impact'!AP52+'5C2_LAVCA'!AQ52+'5C1H_Southwest'!AP52+'5C1G_JSClark'!AP52+'5C1Y_GEOPrep'!AP52+'5C1AI_Harmony'!AP52+'5C1AJ_Athlos'!AP52+'5C1AG_Collegiate'!AP52+'5C1M_GEOMidCity'!AP52+'5C1AK_NxtGen'!AP52+'5C1AL_RedRiver'!AP52+'5C1AM_Williams'!AP52+'5C1AN_StLandry'!AP52</f>
        <v>87554</v>
      </c>
      <c r="AR52" s="217">
        <f>'5C1B_DArbonne'!AQ52+'5C1A_Madison'!AQ52+'5C1C_IntlHigh'!AQ52+'5C3_UnvView'!AR52+'5C1F_LCCharter'!AQ52+'5C1E_LFNO'!AQ52+'5C1D_NOMMA'!AQ52+'5C1AE_NobleMinds'!AQ52+'5C1J_JCFAEast'!AQ52+'5C1Q_Advantage'!AQ52+'5C1AF_JCFA-Laf'!AQ52+'5C1W_Willow'!AQ52+'5C1Z_LincolnPrep'!AQ52+'5C1R_Iberville'!AQ52+'5C1N_Delta'!AQ52+'5C1S_LCColPrep'!AQ52+'5C1T_Northeast'!AQ52+'5C1U_AcadianaRen'!AQ52+'5C1I_LAKey'!AQ52+'5C1V_LafRen'!AQ52+'5C1O_Impact'!AQ52+'5C2_LAVCA'!AR52+'5C1H_Southwest'!AQ52+'5C1G_JSClark'!AQ52+'5C1Y_GEOPrep'!AQ52+'5C1AI_Harmony'!AQ52+'5C1AJ_Athlos'!AQ52+'5C1AG_Collegiate'!AQ52+'5C1M_GEOMidCity'!AQ52+'5C1AK_NxtGen'!AQ52+'5C1AL_RedRiver'!AQ52+'5C1AM_Williams'!AQ52+'5C1AN_StLandry'!AQ52</f>
        <v>0</v>
      </c>
      <c r="AS52" s="217">
        <f>'5C1B_DArbonne'!AR52+'5C1A_Madison'!AR52+'5C1C_IntlHigh'!AR52+'5C3_UnvView'!AS52+'5C1F_LCCharter'!AR52+'5C1E_LFNO'!AR52+'5C1D_NOMMA'!AR52+'5C1AE_NobleMinds'!AR52+'5C1J_JCFAEast'!AR52+'5C1Q_Advantage'!AR52+'5C1AF_JCFA-Laf'!AR52+'5C1W_Willow'!AR52+'5C1Z_LincolnPrep'!AR52+'5C1R_Iberville'!AR52+'5C1N_Delta'!AR52+'5C1S_LCColPrep'!AR52+'5C1T_Northeast'!AR52+'5C1U_AcadianaRen'!AR52+'5C1I_LAKey'!AR52+'5C1V_LafRen'!AR52+'5C1O_Impact'!AR52+'5C2_LAVCA'!AS52+'5C1H_Southwest'!AR52+'5C1G_JSClark'!AR52+'5C1Y_GEOPrep'!AR52+'5C1AI_Harmony'!AR52+'5C1AJ_Athlos'!AR52+'5C1AG_Collegiate'!AR52+'5C1M_GEOMidCity'!AR52+'5C1AK_NxtGen'!AR52+'5C1AL_RedRiver'!AR52+'5C1AM_Williams'!AR52+'5C1AN_StLandry'!AR52</f>
        <v>87554</v>
      </c>
      <c r="AT52" s="216">
        <f>'5C1B_DArbonne'!AS52+'5C1A_Madison'!AS52+'5C1C_IntlHigh'!AS52+'5C3_UnvView'!AT52+'5C1F_LCCharter'!AS52+'5C1E_LFNO'!AS52+'5C1D_NOMMA'!AS52+'5C1AE_NobleMinds'!AS52+'5C1J_JCFAEast'!AS52+'5C1Q_Advantage'!AS52+'5C1AF_JCFA-Laf'!AS52+'5C1W_Willow'!AS52+'5C1Z_LincolnPrep'!AS52+'5C1R_Iberville'!AS52+'5C1N_Delta'!AS52+'5C1S_LCColPrep'!AS52+'5C1T_Northeast'!AS52+'5C1U_AcadianaRen'!AS52+'5C1I_LAKey'!AS52+'5C1V_LafRen'!AS52+'5C1O_Impact'!AS52+'5C2_LAVCA'!AT52+'5C1H_Southwest'!AS52+'5C1G_JSClark'!AS52+'5C1Y_GEOPrep'!AS52+'5C1AI_Harmony'!AS52+'5C1AJ_Athlos'!AS52+'5C1AG_Collegiate'!AS52+'5C1M_GEOMidCity'!AS52+'5C1AK_NxtGen'!AS52+'5C1AL_RedRiver'!AS52+'5C1AM_Williams'!AS52+'5C1AN_StLandry'!AS52</f>
        <v>7297</v>
      </c>
      <c r="AU52" s="804">
        <f t="shared" si="2"/>
        <v>247076</v>
      </c>
      <c r="AV52" s="805">
        <f t="shared" si="3"/>
        <v>20590</v>
      </c>
      <c r="AW52" s="210">
        <f>'5C1B_DArbonne'!AV52+'5C1A_Madison'!AV52+'5C1C_IntlHigh'!AV52+'5C3_UnvView'!AW52+'5C1F_LCCharter'!AV52+'5C1E_LFNO'!AV52+'5C1D_NOMMA'!AV52+'5C1AE_NobleMinds'!AV52+'5C1J_JCFAEast'!AV52+'5C1Q_Advantage'!AV52+'5C1AF_JCFA-Laf'!AV52+'5C1W_Willow'!AV52+'5C1Z_LincolnPrep'!AV52+'5C1R_Iberville'!AV52+'5C1N_Delta'!AV52+'5C1S_LCColPrep'!AV52+'5C1T_Northeast'!AV52+'5C1U_AcadianaRen'!AV52+'5C1I_LAKey'!AV52+'5C1V_LafRen'!AV52+'5C1O_Impact'!AV52+'5C2_LAVCA'!AW52+'5C1H_Southwest'!AV52+'5C1G_JSClark'!AV52+'5C1Y_GEOPrep'!AV52+'5C1AI_Harmony'!AV52+'5C1AJ_Athlos'!AV52+'5C1AG_Collegiate'!AV52+'5C1M_GEOMidCity'!AV52+'5C1AK_NxtGen'!AV52+'5C1AL_RedRiver'!AV52+'5C1AM_Williams'!AV52+'5C1AN_StLandry'!AV52</f>
        <v>220</v>
      </c>
      <c r="AX52" s="210"/>
      <c r="AY52" s="210">
        <f t="shared" si="4"/>
        <v>220</v>
      </c>
    </row>
    <row r="53" spans="1:51" ht="16.149999999999999" customHeight="1" x14ac:dyDescent="0.2">
      <c r="A53" s="424">
        <v>47</v>
      </c>
      <c r="B53" s="224" t="s">
        <v>51</v>
      </c>
      <c r="C53" s="225">
        <f>'5C1B_DArbonne'!C53+'5C1A_Madison'!C53+'5C1C_IntlHigh'!C53+'5C3_UnvView'!C53+'5C1F_LCCharter'!C53+'5C1E_LFNO'!C53+'5C1D_NOMMA'!C53+'5C1AE_NobleMinds'!C53+'5C1J_JCFAEast'!C53+'5C1Q_Advantage'!C53+'5C1AF_JCFA-Laf'!C53+'5C1W_Willow'!C53+'5C1Z_LincolnPrep'!C53+'5C1R_Iberville'!C53+'5C1N_Delta'!C53+'5C1S_LCColPrep'!C53+'5C1T_Northeast'!C53+'5C1U_AcadianaRen'!C53+'5C1I_LAKey'!C53+'5C1V_LafRen'!C53+'5C1O_Impact'!C53+'5C2_LAVCA'!C53+'5C1H_Southwest'!C53+'5C1G_JSClark'!C53+'5C1Y_GEOPrep'!C53+'5C1AI_Harmony'!C53+'5C1AJ_Athlos'!C53+'5C1AG_Collegiate'!C53+'5C1M_GEOMidCity'!C53+'5C1AK_NxtGen'!C53+'5C1AL_RedRiver'!C53+'5C1AM_Williams'!C53+'5C1AN_StLandry'!C53</f>
        <v>6</v>
      </c>
      <c r="D53" s="226">
        <f>'9_Per Pupil Summary'!H52</f>
        <v>2525.945915348927</v>
      </c>
      <c r="E53" s="227">
        <f>'5C1B_DArbonne'!E53+'5C1A_Madison'!E53+'5C1C_IntlHigh'!E53+'5C3_UnvView'!E53+'5C1F_LCCharter'!E53+'5C1E_LFNO'!E53+'5C1D_NOMMA'!E53+'5C1AE_NobleMinds'!E53+'5C1J_JCFAEast'!E53+'5C1Q_Advantage'!E53+'5C1AF_JCFA-Laf'!E53+'5C1W_Willow'!E53+'5C1Z_LincolnPrep'!E53+'5C1R_Iberville'!E53+'5C1N_Delta'!E53+'5C1S_LCColPrep'!E53+'5C1T_Northeast'!E53+'5C1U_AcadianaRen'!E53+'5C1I_LAKey'!E53+'5C1V_LafRen'!E53+'5C1O_Impact'!E53+'5C2_LAVCA'!E53+'5C1H_Southwest'!E53+'5C1G_JSClark'!E53+'5C1Y_GEOPrep'!E53+'5C1AI_Harmony'!E53+'5C1AJ_Athlos'!E53+'5C1AG_Collegiate'!E53+'5C1M_GEOMidCity'!E53+'5C1AK_NxtGen'!E53+'5C1AL_RedRiver'!E53+'5C1AM_Williams'!E53+'5C1AN_StLandry'!E53</f>
        <v>13640.107942884206</v>
      </c>
      <c r="F53" s="228">
        <f>'5C1B_DArbonne'!F53+'5C1A_Madison'!F53+'5C1C_IntlHigh'!F53+'5C3_UnvView'!F53+'5C1F_LCCharter'!F53+'5C1E_LFNO'!F53+'5C1D_NOMMA'!F53+'5C1AE_NobleMinds'!F53+'5C1J_JCFAEast'!F53+'5C1Q_Advantage'!F53+'5C1AF_JCFA-Laf'!F53+'5C1W_Willow'!F53+'5C1Z_LincolnPrep'!F53+'5C1R_Iberville'!F53+'5C1N_Delta'!F53+'5C1S_LCColPrep'!F53+'5C1T_Northeast'!F53+'5C1U_AcadianaRen'!F53+'5C1I_LAKey'!F53+'5C1V_LafRen'!F53+'5C1O_Impact'!F53+'5C2_LAVCA'!F53+'5C1H_Southwest'!F53+'5C1G_JSClark'!F53+'5C1Y_GEOPrep'!F53+'5C1AI_Harmony'!F53+'5C1AJ_Athlos'!F53+'5C1AG_Collegiate'!F53+'5C1M_GEOMidCity'!F53+'5C1AK_NxtGen'!F53+'5C1AL_RedRiver'!F53+'5C1AM_Williams'!F53+'5C1AN_StLandry'!F53</f>
        <v>4</v>
      </c>
      <c r="G53" s="226">
        <f>'9_Per Pupil Summary'!I52</f>
        <v>260.98893858606624</v>
      </c>
      <c r="H53" s="227">
        <f>'5C1B_DArbonne'!H53+'5C1A_Madison'!H53+'5C1C_IntlHigh'!H53+'5C3_UnvView'!H53+'5C1F_LCCharter'!H53+'5C1E_LFNO'!H53+'5C1D_NOMMA'!H53+'5C1AE_NobleMinds'!H53+'5C1J_JCFAEast'!H53+'5C1Q_Advantage'!H53+'5C1AF_JCFA-Laf'!H53+'5C1W_Willow'!H53+'5C1Z_LincolnPrep'!H53+'5C1R_Iberville'!H53+'5C1N_Delta'!H53+'5C1S_LCColPrep'!H53+'5C1T_Northeast'!H53+'5C1U_AcadianaRen'!H53+'5C1I_LAKey'!H53+'5C1V_LafRen'!H53+'5C1O_Impact'!H53+'5C2_LAVCA'!H53+'5C1H_Southwest'!H53+'5C1G_JSClark'!H53+'5C1Y_GEOPrep'!H53+'5C1AI_Harmony'!H53+'5C1AJ_Athlos'!H53+'5C1AG_Collegiate'!H53+'5C1M_GEOMidCity'!H53+'5C1AK_NxtGen'!H53+'5C1AL_RedRiver'!H53+'5C1AM_Williams'!H53+'5C1AN_StLandry'!H53</f>
        <v>939.56017890983844</v>
      </c>
      <c r="I53" s="228">
        <f>'5C1B_DArbonne'!I53+'5C1A_Madison'!I53+'5C1C_IntlHigh'!I53+'5C3_UnvView'!I53+'5C1F_LCCharter'!I53+'5C1E_LFNO'!I53+'5C1D_NOMMA'!I53+'5C1AE_NobleMinds'!I53+'5C1J_JCFAEast'!I53+'5C1Q_Advantage'!I53+'5C1AF_JCFA-Laf'!I53+'5C1W_Willow'!I53+'5C1Z_LincolnPrep'!I53+'5C1R_Iberville'!I53+'5C1N_Delta'!I53+'5C1S_LCColPrep'!I53+'5C1T_Northeast'!I53+'5C1U_AcadianaRen'!I53+'5C1I_LAKey'!I53+'5C1V_LafRen'!I53+'5C1O_Impact'!I53+'5C2_LAVCA'!I53+'5C1H_Southwest'!I53+'5C1G_JSClark'!I53+'5C1Y_GEOPrep'!I53+'5C1AI_Harmony'!I53+'5C1AJ_Athlos'!I53+'5C1AG_Collegiate'!I53+'5C1M_GEOMidCity'!I53+'5C1AK_NxtGen'!I53+'5C1AL_RedRiver'!I53+'5C1AM_Williams'!I53+'5C1AN_StLandry'!I53</f>
        <v>1</v>
      </c>
      <c r="J53" s="226">
        <f>'9_Per Pupil Summary'!J52</f>
        <v>71.178801432563517</v>
      </c>
      <c r="K53" s="227">
        <f>'5C1B_DArbonne'!K53+'5C1A_Madison'!K53+'5C1C_IntlHigh'!K53+'5C3_UnvView'!K53+'5C1F_LCCharter'!K53+'5C1E_LFNO'!K53+'5C1D_NOMMA'!K53+'5C1AE_NobleMinds'!K53+'5C1J_JCFAEast'!K53+'5C1Q_Advantage'!K53+'5C1AF_JCFA-Laf'!K53+'5C1W_Willow'!K53+'5C1Z_LincolnPrep'!K53+'5C1R_Iberville'!K53+'5C1N_Delta'!K53+'5C1S_LCColPrep'!K53+'5C1T_Northeast'!K53+'5C1U_AcadianaRen'!K53+'5C1I_LAKey'!K53+'5C1V_LafRen'!K53+'5C1O_Impact'!K53+'5C2_LAVCA'!K53+'5C1H_Southwest'!K53+'5C1G_JSClark'!K53+'5C1Y_GEOPrep'!K53+'5C1AI_Harmony'!K53+'5C1AJ_Athlos'!K53+'5C1AG_Collegiate'!K53+'5C1M_GEOMidCity'!K53+'5C1AK_NxtGen'!K53+'5C1AL_RedRiver'!K53+'5C1AM_Williams'!K53+'5C1AN_StLandry'!K53</f>
        <v>64.060921289307174</v>
      </c>
      <c r="L53" s="228">
        <f>'5C1B_DArbonne'!L53+'5C1A_Madison'!L53+'5C1C_IntlHigh'!L53+'5C3_UnvView'!L53+'5C1F_LCCharter'!L53+'5C1E_LFNO'!L53+'5C1D_NOMMA'!L53+'5C1AE_NobleMinds'!L53+'5C1J_JCFAEast'!L53+'5C1Q_Advantage'!L53+'5C1AF_JCFA-Laf'!L53+'5C1W_Willow'!L53+'5C1Z_LincolnPrep'!L53+'5C1R_Iberville'!L53+'5C1N_Delta'!L53+'5C1S_LCColPrep'!L53+'5C1T_Northeast'!L53+'5C1U_AcadianaRen'!L53+'5C1I_LAKey'!L53+'5C1V_LafRen'!L53+'5C1O_Impact'!L53+'5C2_LAVCA'!L53+'5C1H_Southwest'!L53+'5C1G_JSClark'!L53+'5C1Y_GEOPrep'!L53+'5C1AI_Harmony'!L53+'5C1AJ_Athlos'!L53+'5C1AG_Collegiate'!L53+'5C1M_GEOMidCity'!L53+'5C1AK_NxtGen'!L53+'5C1AL_RedRiver'!L53+'5C1AM_Williams'!L53+'5C1AN_StLandry'!L53</f>
        <v>2</v>
      </c>
      <c r="M53" s="226">
        <f>'9_Per Pupil Summary'!K52</f>
        <v>1779.4700358140881</v>
      </c>
      <c r="N53" s="227">
        <f>'5C1B_DArbonne'!N53+'5C1A_Madison'!N53+'5C1C_IntlHigh'!N53+'5C3_UnvView'!N53+'5C1F_LCCharter'!N53+'5C1E_LFNO'!N53+'5C1D_NOMMA'!N53+'5C1AE_NobleMinds'!N53+'5C1J_JCFAEast'!N53+'5C1Q_Advantage'!N53+'5C1AF_JCFA-Laf'!N53+'5C1W_Willow'!N53+'5C1Z_LincolnPrep'!N53+'5C1R_Iberville'!N53+'5C1N_Delta'!N53+'5C1S_LCColPrep'!N53+'5C1T_Northeast'!N53+'5C1U_AcadianaRen'!N53+'5C1I_LAKey'!N53+'5C1V_LafRen'!N53+'5C1O_Impact'!N53+'5C2_LAVCA'!N53+'5C1H_Southwest'!N53+'5C1G_JSClark'!N53+'5C1Y_GEOPrep'!N53+'5C1AI_Harmony'!N53+'5C1AJ_Athlos'!N53+'5C1AG_Collegiate'!N53+'5C1M_GEOMidCity'!N53+'5C1AK_NxtGen'!N53+'5C1AL_RedRiver'!N53+'5C1AM_Williams'!N53+'5C1AN_StLandry'!N53</f>
        <v>3203.0460644653585</v>
      </c>
      <c r="O53" s="228">
        <f>'5C1B_DArbonne'!O53+'5C1A_Madison'!O53+'5C1C_IntlHigh'!O53+'5C3_UnvView'!O53+'5C1F_LCCharter'!O53+'5C1E_LFNO'!O53+'5C1D_NOMMA'!O53+'5C1AE_NobleMinds'!O53+'5C1J_JCFAEast'!O53+'5C1Q_Advantage'!O53+'5C1AF_JCFA-Laf'!O53+'5C1W_Willow'!O53+'5C1Z_LincolnPrep'!O53+'5C1R_Iberville'!O53+'5C1N_Delta'!O53+'5C1S_LCColPrep'!O53+'5C1T_Northeast'!O53+'5C1U_AcadianaRen'!O53+'5C1I_LAKey'!O53+'5C1V_LafRen'!O53+'5C1O_Impact'!O53+'5C2_LAVCA'!O53+'5C1H_Southwest'!O53+'5C1G_JSClark'!O53+'5C1Y_GEOPrep'!O53+'5C1AI_Harmony'!O53+'5C1AJ_Athlos'!O53+'5C1AG_Collegiate'!O53+'5C1M_GEOMidCity'!O53+'5C1AK_NxtGen'!O53+'5C1AL_RedRiver'!O53+'5C1AM_Williams'!O53+'5C1AN_StLandry'!O53</f>
        <v>0</v>
      </c>
      <c r="P53" s="226">
        <f>'9_Per Pupil Summary'!L52</f>
        <v>711.78801432563512</v>
      </c>
      <c r="Q53" s="227">
        <f>'5C1B_DArbonne'!Q53+'5C1A_Madison'!Q53+'5C1C_IntlHigh'!Q53+'5C3_UnvView'!Q53+'5C1F_LCCharter'!Q53+'5C1E_LFNO'!Q53+'5C1D_NOMMA'!Q53+'5C1AE_NobleMinds'!Q53+'5C1J_JCFAEast'!Q53+'5C1Q_Advantage'!Q53+'5C1AF_JCFA-Laf'!Q53+'5C1W_Willow'!Q53+'5C1Z_LincolnPrep'!Q53+'5C1R_Iberville'!Q53+'5C1N_Delta'!Q53+'5C1S_LCColPrep'!Q53+'5C1T_Northeast'!Q53+'5C1U_AcadianaRen'!Q53+'5C1I_LAKey'!Q53+'5C1V_LafRen'!Q53+'5C1O_Impact'!Q53+'5C2_LAVCA'!Q53+'5C1H_Southwest'!Q53+'5C1G_JSClark'!Q53+'5C1Y_GEOPrep'!Q53+'5C1AI_Harmony'!Q53+'5C1AJ_Athlos'!Q53+'5C1AG_Collegiate'!Q53+'5C1M_GEOMidCity'!Q53+'5C1AK_NxtGen'!Q53+'5C1AL_RedRiver'!Q53+'5C1AM_Williams'!Q53+'5C1AN_StLandry'!Q53</f>
        <v>0</v>
      </c>
      <c r="R53" s="229">
        <f>'5C1B_DArbonne'!R53+'5C1A_Madison'!R53+'5C1C_IntlHigh'!R53+'5C3_UnvView'!R53+'5C1F_LCCharter'!R53+'5C1E_LFNO'!R53+'5C1D_NOMMA'!R53+'5C1AE_NobleMinds'!R53+'5C1J_JCFAEast'!R53+'5C1Q_Advantage'!R53+'5C1AF_JCFA-Laf'!R53+'5C1W_Willow'!R53+'5C1Z_LincolnPrep'!R53+'5C1R_Iberville'!R53+'5C1N_Delta'!R53+'5C1S_LCColPrep'!R53+'5C1T_Northeast'!R53+'5C1U_AcadianaRen'!R53+'5C1I_LAKey'!R53+'5C1V_LafRen'!R53+'5C1O_Impact'!R53+'5C2_LAVCA'!R53+'5C1H_Southwest'!R53+'5C1G_JSClark'!R53+'5C1Y_GEOPrep'!R53+'5C1AI_Harmony'!R53+'5C1AJ_Athlos'!R53+'5C1AG_Collegiate'!R53+'5C1M_GEOMidCity'!R53+'5C1AK_NxtGen'!R53+'5C1AL_RedRiver'!R53+'5C1AM_Williams'!R53+'5C1AN_StLandry'!R53</f>
        <v>17847</v>
      </c>
      <c r="S53" s="889">
        <f>'5C3_UnvView'!S53+'5C2_LAVCA'!S53</f>
        <v>1983</v>
      </c>
      <c r="T53" s="226">
        <f>'5C1B_DArbonne'!S53+'5C1A_Madison'!S53+'5C1C_IntlHigh'!S53+'5C3_UnvView'!T53+'5C1F_LCCharter'!S53+'5C1E_LFNO'!S53+'5C1D_NOMMA'!S53+'5C1AE_NobleMinds'!S53+'5C1J_JCFAEast'!S53+'5C1Q_Advantage'!S53+'5C1AF_JCFA-Laf'!S53+'5C1W_Willow'!S53+'5C1Z_LincolnPrep'!S53+'5C1R_Iberville'!S53+'5C1N_Delta'!S53+'5C1S_LCColPrep'!S53+'5C1T_Northeast'!S53+'5C1U_AcadianaRen'!S53+'5C1I_LAKey'!S53+'5C1V_LafRen'!S53+'5C1O_Impact'!S53+'5C2_LAVCA'!T53+'5C1H_Southwest'!S53+'5C1G_JSClark'!S53+'5C1Y_GEOPrep'!S53+'5C1AI_Harmony'!S53+'5C1AJ_Athlos'!S53+'5C1AG_Collegiate'!S53+'5C1M_GEOMidCity'!S53+'5C1AK_NxtGen'!S53+'5C1AL_RedRiver'!S53+'5C1AM_Williams'!S53+'5C1AN_StLandry'!S53</f>
        <v>0</v>
      </c>
      <c r="U53" s="226">
        <f>'5C1B_DArbonne'!T53+'5C1A_Madison'!T53+'5C1C_IntlHigh'!T53+'5C3_UnvView'!U53+'5C1F_LCCharter'!T53+'5C1E_LFNO'!T53+'5C1D_NOMMA'!T53+'5C1AE_NobleMinds'!T53+'5C1J_JCFAEast'!T53+'5C1Q_Advantage'!T53+'5C1AF_JCFA-Laf'!T53+'5C1W_Willow'!T53+'5C1Z_LincolnPrep'!T53+'5C1R_Iberville'!T53+'5C1N_Delta'!T53+'5C1S_LCColPrep'!T53+'5C1T_Northeast'!T53+'5C1U_AcadianaRen'!T53+'5C1I_LAKey'!T53+'5C1V_LafRen'!T53+'5C1O_Impact'!T53+'5C2_LAVCA'!U53+'5C1H_Southwest'!T53+'5C1G_JSClark'!T53+'5C1Y_GEOPrep'!T53+'5C1AI_Harmony'!T53+'5C1AJ_Athlos'!T53+'5C1AG_Collegiate'!T53+'5C1M_GEOMidCity'!T53+'5C1AK_NxtGen'!T53+'5C1AL_RedRiver'!T53+'5C1AM_Williams'!T53+'5C1AN_StLandry'!T53</f>
        <v>0</v>
      </c>
      <c r="V53" s="230">
        <f>'5C1B_DArbonne'!U53+'5C1A_Madison'!U53+'5C1C_IntlHigh'!U53+'5C3_UnvView'!V53+'5C1F_LCCharter'!U53+'5C1E_LFNO'!U53+'5C1D_NOMMA'!U53+'5C1AE_NobleMinds'!U53+'5C1J_JCFAEast'!U53+'5C1Q_Advantage'!U53+'5C1AF_JCFA-Laf'!U53+'5C1W_Willow'!U53+'5C1Z_LincolnPrep'!U53+'5C1R_Iberville'!U53+'5C1N_Delta'!U53+'5C1S_LCColPrep'!U53+'5C1T_Northeast'!U53+'5C1U_AcadianaRen'!U53+'5C1I_LAKey'!U53+'5C1V_LafRen'!U53+'5C1O_Impact'!U53+'5C2_LAVCA'!V53+'5C1H_Southwest'!U53+'5C1G_JSClark'!U53+'5C1Y_GEOPrep'!U53+'5C1AI_Harmony'!U53+'5C1AJ_Athlos'!U53+'5C1AG_Collegiate'!U53+'5C1M_GEOMidCity'!U53+'5C1AK_NxtGen'!U53+'5C1AL_RedRiver'!U53+'5C1AM_Williams'!U53+'5C1AN_StLandry'!U53</f>
        <v>0</v>
      </c>
      <c r="W53" s="229">
        <f>'5C1B_DArbonne'!V53+'5C1A_Madison'!V53+'5C1C_IntlHigh'!V53+'5C3_UnvView'!W53+'5C1F_LCCharter'!V53+'5C1E_LFNO'!V53+'5C1D_NOMMA'!V53+'5C1AE_NobleMinds'!V53+'5C1J_JCFAEast'!V53+'5C1Q_Advantage'!V53+'5C1AF_JCFA-Laf'!V53+'5C1W_Willow'!V53+'5C1Z_LincolnPrep'!V53+'5C1R_Iberville'!V53+'5C1N_Delta'!V53+'5C1S_LCColPrep'!V53+'5C1T_Northeast'!V53+'5C1U_AcadianaRen'!V53+'5C1I_LAKey'!V53+'5C1V_LafRen'!V53+'5C1O_Impact'!V53+'5C2_LAVCA'!W53+'5C1H_Southwest'!V53+'5C1G_JSClark'!V53+'5C1Y_GEOPrep'!V53+'5C1AI_Harmony'!V53+'5C1AJ_Athlos'!V53+'5C1AG_Collegiate'!V53+'5C1M_GEOMidCity'!V53+'5C1AK_NxtGen'!V53+'5C1AL_RedRiver'!V53+'5C1AM_Williams'!V53+'5C1AN_StLandry'!V53</f>
        <v>17847</v>
      </c>
      <c r="X53" s="227">
        <f>'5C1B_DArbonne'!W53+'5C1A_Madison'!W53+'5C1C_IntlHigh'!W53+'5C3_UnvView'!X53+'5C1F_LCCharter'!W53+'5C1E_LFNO'!W53+'5C1D_NOMMA'!W53+'5C1AE_NobleMinds'!W53+'5C1J_JCFAEast'!W53+'5C1Q_Advantage'!W53+'5C1AF_JCFA-Laf'!W53+'5C1W_Willow'!W53+'5C1Z_LincolnPrep'!W53+'5C1R_Iberville'!W53+'5C1N_Delta'!W53+'5C1S_LCColPrep'!W53+'5C1T_Northeast'!W53+'5C1U_AcadianaRen'!W53+'5C1I_LAKey'!W53+'5C1V_LafRen'!W53+'5C1O_Impact'!W53+'5C2_LAVCA'!X53+'5C1H_Southwest'!W53+'5C1G_JSClark'!W53+'5C1Y_GEOPrep'!W53+'5C1AI_Harmony'!W53+'5C1AJ_Athlos'!W53+'5C1AG_Collegiate'!W53+'5C1M_GEOMidCity'!W53+'5C1AK_NxtGen'!W53+'5C1AL_RedRiver'!W53+'5C1AM_Williams'!W53+'5C1AN_StLandry'!W53</f>
        <v>-45</v>
      </c>
      <c r="Y53" s="229">
        <f>'5C1B_DArbonne'!X53+'5C1A_Madison'!X53+'5C1C_IntlHigh'!X53+'5C3_UnvView'!Y53+'5C1F_LCCharter'!X53+'5C1E_LFNO'!X53+'5C1D_NOMMA'!X53+'5C1AE_NobleMinds'!X53+'5C1J_JCFAEast'!X53+'5C1Q_Advantage'!X53+'5C1AF_JCFA-Laf'!X53+'5C1W_Willow'!X53+'5C1Z_LincolnPrep'!X53+'5C1R_Iberville'!X53+'5C1N_Delta'!X53+'5C1S_LCColPrep'!X53+'5C1T_Northeast'!X53+'5C1U_AcadianaRen'!X53+'5C1I_LAKey'!X53+'5C1V_LafRen'!X53+'5C1O_Impact'!X53+'5C2_LAVCA'!Y53+'5C1H_Southwest'!X53+'5C1G_JSClark'!X53+'5C1Y_GEOPrep'!X53+'5C1AI_Harmony'!X53+'5C1AJ_Athlos'!X53+'5C1AG_Collegiate'!X53+'5C1M_GEOMidCity'!X53+'5C1AK_NxtGen'!X53+'5C1AL_RedRiver'!X53+'5C1AM_Williams'!X53+'5C1AN_StLandry'!X53</f>
        <v>17802</v>
      </c>
      <c r="Z53" s="226">
        <f>'5C1B_DArbonne'!Y53+'5C1A_Madison'!Y53+'5C1C_IntlHigh'!Y53+'5C3_UnvView'!Z53+'5C1F_LCCharter'!Y53+'5C1E_LFNO'!Y53+'5C1D_NOMMA'!Y53+'5C1AE_NobleMinds'!Y53+'5C1J_JCFAEast'!Y53+'5C1Q_Advantage'!Y53+'5C1AF_JCFA-Laf'!Y53+'5C1W_Willow'!Y53+'5C1Z_LincolnPrep'!Y53+'5C1R_Iberville'!Y53+'5C1N_Delta'!Y53+'5C1S_LCColPrep'!Y53+'5C1T_Northeast'!Y53+'5C1U_AcadianaRen'!Y53+'5C1I_LAKey'!Y53+'5C1V_LafRen'!Y53+'5C1O_Impact'!Y53+'5C2_LAVCA'!Z53+'5C1H_Southwest'!Y53+'5C1G_JSClark'!Y53+'5C1Y_GEOPrep'!Y53+'5C1AI_Harmony'!Y53+'5C1AJ_Athlos'!Y53+'5C1AG_Collegiate'!Y53+'5C1M_GEOMidCity'!Y53+'5C1AK_NxtGen'!Y53+'5C1AL_RedRiver'!Y53+'5C1AM_Williams'!Y53+'5C1AN_StLandry'!Y53</f>
        <v>0</v>
      </c>
      <c r="AA53" s="229">
        <f>'5C1B_DArbonne'!Z53+'5C1A_Madison'!Z53+'5C1C_IntlHigh'!Z53+'5C3_UnvView'!AA53+'5C1F_LCCharter'!Z53+'5C1E_LFNO'!Z53+'5C1D_NOMMA'!Z53+'5C1AE_NobleMinds'!Z53+'5C1J_JCFAEast'!Z53+'5C1Q_Advantage'!Z53+'5C1AF_JCFA-Laf'!Z53+'5C1W_Willow'!Z53+'5C1Z_LincolnPrep'!Z53+'5C1R_Iberville'!Z53+'5C1N_Delta'!Z53+'5C1S_LCColPrep'!Z53+'5C1T_Northeast'!Z53+'5C1U_AcadianaRen'!Z53+'5C1I_LAKey'!Z53+'5C1V_LafRen'!Z53+'5C1O_Impact'!Z53+'5C2_LAVCA'!AA53+'5C1H_Southwest'!Z53+'5C1G_JSClark'!Z53+'5C1Y_GEOPrep'!Z53+'5C1AI_Harmony'!Z53+'5C1AJ_Athlos'!Z53+'5C1AG_Collegiate'!Z53+'5C1M_GEOMidCity'!Z53+'5C1AK_NxtGen'!Z53+'5C1AL_RedRiver'!Z53+'5C1AM_Williams'!Z53+'5C1AN_StLandry'!Z53</f>
        <v>17802</v>
      </c>
      <c r="AB53" s="226">
        <f>'5C1B_DArbonne'!AA53+'5C1A_Madison'!AA53+'5C1C_IntlHigh'!AA53+'5C3_UnvView'!AB53+'5C1F_LCCharter'!AA53+'5C1E_LFNO'!AA53+'5C1D_NOMMA'!AA53+'5C1AE_NobleMinds'!AA53+'5C1J_JCFAEast'!AA53+'5C1Q_Advantage'!AA53+'5C1AF_JCFA-Laf'!AA53+'5C1W_Willow'!AA53+'5C1Z_LincolnPrep'!AA53+'5C1R_Iberville'!AA53+'5C1N_Delta'!AA53+'5C1S_LCColPrep'!AA53+'5C1T_Northeast'!AA53+'5C1U_AcadianaRen'!AA53+'5C1I_LAKey'!AA53+'5C1V_LafRen'!AA53+'5C1O_Impact'!AA53+'5C2_LAVCA'!AB53+'5C1H_Southwest'!AA53+'5C1G_JSClark'!AA53+'5C1Y_GEOPrep'!AA53+'5C1AI_Harmony'!AA53+'5C1AJ_Athlos'!AA53+'5C1AG_Collegiate'!AA53+'5C1M_GEOMidCity'!AA53+'5C1AK_NxtGen'!AA53+'5C1AL_RedRiver'!AA53+'5C1AM_Williams'!AA53+'5C1AN_StLandry'!AA53</f>
        <v>0</v>
      </c>
      <c r="AC53" s="226">
        <f>'5C1B_DArbonne'!AB53+'5C1A_Madison'!AB53+'5C1C_IntlHigh'!AB53+'5C3_UnvView'!AC53+'5C1F_LCCharter'!AB53+'5C1E_LFNO'!AB53+'5C1D_NOMMA'!AB53+'5C1AE_NobleMinds'!AB53+'5C1J_JCFAEast'!AB53+'5C1Q_Advantage'!AB53+'5C1AF_JCFA-Laf'!AB53+'5C1W_Willow'!AB53+'5C1Z_LincolnPrep'!AB53+'5C1R_Iberville'!AB53+'5C1N_Delta'!AB53+'5C1S_LCColPrep'!AB53+'5C1T_Northeast'!AB53+'5C1U_AcadianaRen'!AB53+'5C1I_LAKey'!AB53+'5C1V_LafRen'!AB53+'5C1O_Impact'!AB53+'5C2_LAVCA'!AC53+'5C1H_Southwest'!AB53+'5C1G_JSClark'!AB53+'5C1Y_GEOPrep'!AB53+'5C1AI_Harmony'!AB53+'5C1AJ_Athlos'!AB53+'5C1AG_Collegiate'!AB53+'5C1M_GEOMidCity'!AB53+'5C1AK_NxtGen'!AB53+'5C1AL_RedRiver'!AB53+'5C1AM_Williams'!AB53+'5C1AN_StLandry'!AB53</f>
        <v>17802</v>
      </c>
      <c r="AD53" s="229">
        <f>'5C1B_DArbonne'!AC53+'5C1A_Madison'!AC53+'5C1C_IntlHigh'!AC53+'5C3_UnvView'!AD53+'5C1F_LCCharter'!AC53+'5C1E_LFNO'!AC53+'5C1D_NOMMA'!AC53+'5C1AE_NobleMinds'!AC53+'5C1J_JCFAEast'!AC53+'5C1Q_Advantage'!AC53+'5C1AF_JCFA-Laf'!AC53+'5C1W_Willow'!AC53+'5C1Z_LincolnPrep'!AC53+'5C1R_Iberville'!AC53+'5C1N_Delta'!AC53+'5C1S_LCColPrep'!AC53+'5C1T_Northeast'!AC53+'5C1U_AcadianaRen'!AC53+'5C1I_LAKey'!AC53+'5C1V_LafRen'!AC53+'5C1O_Impact'!AC53+'5C2_LAVCA'!AD53+'5C1H_Southwest'!AC53+'5C1G_JSClark'!AC53+'5C1Y_GEOPrep'!AC53+'5C1AI_Harmony'!AC53+'5C1AJ_Athlos'!AC53+'5C1AG_Collegiate'!AC53+'5C1M_GEOMidCity'!AC53+'5C1AK_NxtGen'!AC53+'5C1AL_RedRiver'!AC53+'5C1AM_Williams'!AC53+'5C1AN_StLandry'!AC53</f>
        <v>1483</v>
      </c>
      <c r="AE53" s="232">
        <f>'5C1B_DArbonne'!AD53+'5C1A_Madison'!AD53+'5C1C_IntlHigh'!AD53+'5C3_UnvView'!AE53+'5C1F_LCCharter'!AD53+'5C1E_LFNO'!AD53+'5C1D_NOMMA'!AD53+'5C1AE_NobleMinds'!AD53+'5C1J_JCFAEast'!AD53+'5C1Q_Advantage'!AD53+'5C1AF_JCFA-Laf'!AD53+'5C1W_Willow'!AD53+'5C1Z_LincolnPrep'!AD53+'5C1R_Iberville'!AD53+'5C1N_Delta'!AD53+'5C1S_LCColPrep'!AD53+'5C1T_Northeast'!AD53+'5C1U_AcadianaRen'!AD53+'5C1I_LAKey'!AD53+'5C1V_LafRen'!AD53+'5C1O_Impact'!AD53+'5C2_LAVCA'!AE53+'5C1H_Southwest'!AD53+'5C1G_JSClark'!AD53+'5C1Y_GEOPrep'!AD53+'5C1AI_Harmony'!AD53+'5C1AJ_Athlos'!AD53+'5C1AG_Collegiate'!AD53+'5C1M_GEOMidCity'!AD53+'5C1AK_NxtGen'!AD53+'5C1AL_RedRiver'!AD53+'5C1AM_Williams'!AD53+'5C1AN_StLandry'!AD53</f>
        <v>17802</v>
      </c>
      <c r="AF53" s="233">
        <f>'9_Per Pupil Summary'!N52</f>
        <v>15117</v>
      </c>
      <c r="AG53" s="234">
        <f>'5C1B_DArbonne'!AF53+'5C1A_Madison'!AF53+'5C1C_IntlHigh'!AF53+'5C3_UnvView'!AG53+'5C1F_LCCharter'!AF53+'5C1E_LFNO'!AF53+'5C1D_NOMMA'!AF53+'5C1AE_NobleMinds'!AF53+'5C1J_JCFAEast'!AF53+'5C1Q_Advantage'!AF53+'5C1AF_JCFA-Laf'!AF53+'5C1W_Willow'!AF53+'5C1Z_LincolnPrep'!AF53+'5C1R_Iberville'!AF53+'5C1N_Delta'!AF53+'5C1S_LCColPrep'!AF53+'5C1T_Northeast'!AF53+'5C1U_AcadianaRen'!AF53+'5C1I_LAKey'!AF53+'5C1V_LafRen'!AF53+'5C1O_Impact'!AF53+'5C2_LAVCA'!AG53+'5C1H_Southwest'!AF53+'5C1G_JSClark'!AF53+'5C1Y_GEOPrep'!AF53+'5C1AI_Harmony'!AF53+'5C1AJ_Athlos'!AF53+'5C1AG_Collegiate'!AF53+'5C1M_GEOMidCity'!AF53+'5C1AK_NxtGen'!AF53+'5C1AL_RedRiver'!AF53+'5C1AM_Williams'!AF53+'5C1AN_StLandry'!AF53</f>
        <v>81632</v>
      </c>
      <c r="AH53" s="225">
        <f>'5C1B_DArbonne'!AG53+'5C1A_Madison'!AG53+'5C1C_IntlHigh'!AG53+'5C3_UnvView'!AH53+'5C1F_LCCharter'!AG53+'5C1E_LFNO'!AG53+'5C1D_NOMMA'!AG53+'5C1AE_NobleMinds'!AG53+'5C1J_JCFAEast'!AG53+'5C1Q_Advantage'!AG53+'5C1AF_JCFA-Laf'!AG53+'5C1W_Willow'!AG53+'5C1Z_LincolnPrep'!AG53+'5C1R_Iberville'!AG53+'5C1N_Delta'!AG53+'5C1S_LCColPrep'!AG53+'5C1T_Northeast'!AG53+'5C1U_AcadianaRen'!AG53+'5C1I_LAKey'!AG53+'5C1V_LafRen'!AG53+'5C1O_Impact'!AG53+'5C2_LAVCA'!AH53+'5C1H_Southwest'!AG53+'5C1G_JSClark'!AG53+'5C1Y_GEOPrep'!AG53+'5C1AI_Harmony'!AG53+'5C1AJ_Athlos'!AG53+'5C1AG_Collegiate'!AG53+'5C1M_GEOMidCity'!AG53+'5C1AK_NxtGen'!AG53+'5C1AL_RedRiver'!AG53+'5C1AM_Williams'!AG53+'5C1AN_StLandry'!AG53</f>
        <v>0</v>
      </c>
      <c r="AI53" s="233">
        <f>'5C1B_DArbonne'!AH53+'5C1A_Madison'!AH53+'5C1C_IntlHigh'!AH53+'5C3_UnvView'!AI53+'5C1F_LCCharter'!AH53+'5C1E_LFNO'!AH53+'5C1D_NOMMA'!AH53+'5C1AE_NobleMinds'!AH53+'5C1J_JCFAEast'!AH53+'5C1Q_Advantage'!AH53+'5C1AF_JCFA-Laf'!AH53+'5C1W_Willow'!AH53+'5C1Z_LincolnPrep'!AH53+'5C1R_Iberville'!AH53+'5C1N_Delta'!AH53+'5C1S_LCColPrep'!AH53+'5C1T_Northeast'!AH53+'5C1U_AcadianaRen'!AH53+'5C1I_LAKey'!AH53+'5C1V_LafRen'!AH53+'5C1O_Impact'!AH53+'5C2_LAVCA'!AI53+'5C1H_Southwest'!AH53+'5C1G_JSClark'!AH53+'5C1Y_GEOPrep'!AH53+'5C1AI_Harmony'!AH53+'5C1AJ_Athlos'!AH53+'5C1AG_Collegiate'!AH53+'5C1M_GEOMidCity'!AH53+'5C1AK_NxtGen'!AH53+'5C1AL_RedRiver'!AH53+'5C1AM_Williams'!AH53+'5C1AN_StLandry'!AH53</f>
        <v>0</v>
      </c>
      <c r="AJ53" s="225">
        <f>'5C1B_DArbonne'!AI53+'5C1A_Madison'!AI53+'5C1C_IntlHigh'!AI53+'5C3_UnvView'!AJ53+'5C1F_LCCharter'!AI53+'5C1E_LFNO'!AI53+'5C1D_NOMMA'!AI53+'5C1AE_NobleMinds'!AI53+'5C1J_JCFAEast'!AI53+'5C1Q_Advantage'!AI53+'5C1AF_JCFA-Laf'!AI53+'5C1W_Willow'!AI53+'5C1Z_LincolnPrep'!AI53+'5C1R_Iberville'!AI53+'5C1N_Delta'!AI53+'5C1S_LCColPrep'!AI53+'5C1T_Northeast'!AI53+'5C1U_AcadianaRen'!AI53+'5C1I_LAKey'!AI53+'5C1V_LafRen'!AI53+'5C1O_Impact'!AI53+'5C2_LAVCA'!AJ53+'5C1H_Southwest'!AI53+'5C1G_JSClark'!AI53+'5C1Y_GEOPrep'!AI53+'5C1AI_Harmony'!AI53+'5C1AJ_Athlos'!AI53+'5C1AG_Collegiate'!AI53+'5C1M_GEOMidCity'!AI53+'5C1AK_NxtGen'!AI53+'5C1AL_RedRiver'!AI53+'5C1AM_Williams'!AI53+'5C1AN_StLandry'!AI53</f>
        <v>0</v>
      </c>
      <c r="AK53" s="235">
        <f>'5C1B_DArbonne'!AJ53+'5C1A_Madison'!AJ53+'5C1C_IntlHigh'!AJ53+'5C3_UnvView'!AK53+'5C1F_LCCharter'!AJ53+'5C1E_LFNO'!AJ53+'5C1D_NOMMA'!AJ53+'5C1AE_NobleMinds'!AJ53+'5C1J_JCFAEast'!AJ53+'5C1Q_Advantage'!AJ53+'5C1AF_JCFA-Laf'!AJ53+'5C1W_Willow'!AJ53+'5C1Z_LincolnPrep'!AJ53+'5C1R_Iberville'!AJ53+'5C1N_Delta'!AJ53+'5C1S_LCColPrep'!AJ53+'5C1T_Northeast'!AJ53+'5C1U_AcadianaRen'!AJ53+'5C1I_LAKey'!AJ53+'5C1V_LafRen'!AJ53+'5C1O_Impact'!AJ53+'5C2_LAVCA'!AK53+'5C1H_Southwest'!AJ53+'5C1G_JSClark'!AJ53+'5C1Y_GEOPrep'!AJ53+'5C1AI_Harmony'!AJ53+'5C1AJ_Athlos'!AJ53+'5C1AG_Collegiate'!AJ53+'5C1M_GEOMidCity'!AJ53+'5C1AK_NxtGen'!AJ53+'5C1AL_RedRiver'!AJ53+'5C1AM_Williams'!AJ53+'5C1AN_StLandry'!AJ53</f>
        <v>0</v>
      </c>
      <c r="AL53" s="236">
        <f>'5C1B_DArbonne'!AK53+'5C1A_Madison'!AK53+'5C1C_IntlHigh'!AK53+'5C3_UnvView'!AL53+'5C1F_LCCharter'!AK53+'5C1E_LFNO'!AK53+'5C1D_NOMMA'!AK53+'5C1AE_NobleMinds'!AK53+'5C1J_JCFAEast'!AK53+'5C1Q_Advantage'!AK53+'5C1AF_JCFA-Laf'!AK53+'5C1W_Willow'!AK53+'5C1Z_LincolnPrep'!AK53+'5C1R_Iberville'!AK53+'5C1N_Delta'!AK53+'5C1S_LCColPrep'!AK53+'5C1T_Northeast'!AK53+'5C1U_AcadianaRen'!AK53+'5C1I_LAKey'!AK53+'5C1V_LafRen'!AK53+'5C1O_Impact'!AK53+'5C2_LAVCA'!AL53+'5C1H_Southwest'!AK53+'5C1G_JSClark'!AK53+'5C1Y_GEOPrep'!AK53+'5C1AI_Harmony'!AK53+'5C1AJ_Athlos'!AK53+'5C1AG_Collegiate'!AK53+'5C1M_GEOMidCity'!AK53+'5C1AK_NxtGen'!AK53+'5C1AL_RedRiver'!AK53+'5C1AM_Williams'!AK53+'5C1AN_StLandry'!AK53</f>
        <v>0</v>
      </c>
      <c r="AM53" s="234">
        <f>'5C1B_DArbonne'!AL53+'5C1A_Madison'!AL53+'5C1C_IntlHigh'!AL53+'5C3_UnvView'!AM53+'5C1F_LCCharter'!AL53+'5C1E_LFNO'!AL53+'5C1D_NOMMA'!AL53+'5C1AE_NobleMinds'!AL53+'5C1J_JCFAEast'!AL53+'5C1Q_Advantage'!AL53+'5C1AF_JCFA-Laf'!AL53+'5C1W_Willow'!AL53+'5C1Z_LincolnPrep'!AL53+'5C1R_Iberville'!AL53+'5C1N_Delta'!AL53+'5C1S_LCColPrep'!AL53+'5C1T_Northeast'!AL53+'5C1U_AcadianaRen'!AL53+'5C1I_LAKey'!AL53+'5C1V_LafRen'!AL53+'5C1O_Impact'!AL53+'5C2_LAVCA'!AM53+'5C1H_Southwest'!AL53+'5C1G_JSClark'!AL53+'5C1Y_GEOPrep'!AL53+'5C1AI_Harmony'!AL53+'5C1AJ_Athlos'!AL53+'5C1AG_Collegiate'!AL53+'5C1M_GEOMidCity'!AL53+'5C1AK_NxtGen'!AL53+'5C1AL_RedRiver'!AL53+'5C1AM_Williams'!AL53+'5C1AN_StLandry'!AL53</f>
        <v>81632</v>
      </c>
      <c r="AN53" s="237">
        <f>'5C1B_DArbonne'!AM53+'5C1A_Madison'!AM53+'5C1C_IntlHigh'!AM53+'5C3_UnvView'!AN53+'5C1F_LCCharter'!AM53+'5C1E_LFNO'!AM53+'5C1D_NOMMA'!AM53+'5C1AE_NobleMinds'!AM53+'5C1J_JCFAEast'!AM53+'5C1Q_Advantage'!AM53+'5C1AF_JCFA-Laf'!AM53+'5C1W_Willow'!AM53+'5C1Z_LincolnPrep'!AM53+'5C1R_Iberville'!AM53+'5C1N_Delta'!AM53+'5C1S_LCColPrep'!AM53+'5C1T_Northeast'!AM53+'5C1U_AcadianaRen'!AM53+'5C1I_LAKey'!AM53+'5C1V_LafRen'!AM53+'5C1O_Impact'!AM53+'5C2_LAVCA'!AN53+'5C1H_Southwest'!AM53+'5C1G_JSClark'!AM53+'5C1Y_GEOPrep'!AM53+'5C1AI_Harmony'!AM53+'5C1AJ_Athlos'!AM53+'5C1AG_Collegiate'!AM53+'5C1M_GEOMidCity'!AM53+'5C1AK_NxtGen'!AM53+'5C1AL_RedRiver'!AM53+'5C1AM_Williams'!AM53+'5C1AN_StLandry'!AM53</f>
        <v>-204</v>
      </c>
      <c r="AO53" s="234">
        <f>'5C1B_DArbonne'!AN53+'5C1A_Madison'!AN53+'5C1C_IntlHigh'!AN53+'5C3_UnvView'!AO53+'5C1F_LCCharter'!AN53+'5C1E_LFNO'!AN53+'5C1D_NOMMA'!AN53+'5C1AE_NobleMinds'!AN53+'5C1J_JCFAEast'!AN53+'5C1Q_Advantage'!AN53+'5C1AF_JCFA-Laf'!AN53+'5C1W_Willow'!AN53+'5C1Z_LincolnPrep'!AN53+'5C1R_Iberville'!AN53+'5C1N_Delta'!AN53+'5C1S_LCColPrep'!AN53+'5C1T_Northeast'!AN53+'5C1U_AcadianaRen'!AN53+'5C1I_LAKey'!AN53+'5C1V_LafRen'!AN53+'5C1O_Impact'!AN53+'5C2_LAVCA'!AO53+'5C1H_Southwest'!AN53+'5C1G_JSClark'!AN53+'5C1Y_GEOPrep'!AN53+'5C1AI_Harmony'!AN53+'5C1AJ_Athlos'!AN53+'5C1AG_Collegiate'!AN53+'5C1M_GEOMidCity'!AN53+'5C1AK_NxtGen'!AN53+'5C1AL_RedRiver'!AN53+'5C1AM_Williams'!AN53+'5C1AN_StLandry'!AN53</f>
        <v>81428</v>
      </c>
      <c r="AP53" s="235">
        <f>'5C1B_DArbonne'!AO53+'5C1A_Madison'!AO53+'5C1C_IntlHigh'!AO53+'5C3_UnvView'!AP53+'5C1F_LCCharter'!AO53+'5C1E_LFNO'!AO53+'5C1D_NOMMA'!AO53+'5C1AE_NobleMinds'!AO53+'5C1J_JCFAEast'!AO53+'5C1Q_Advantage'!AO53+'5C1AF_JCFA-Laf'!AO53+'5C1W_Willow'!AO53+'5C1Z_LincolnPrep'!AO53+'5C1R_Iberville'!AO53+'5C1N_Delta'!AO53+'5C1S_LCColPrep'!AO53+'5C1T_Northeast'!AO53+'5C1U_AcadianaRen'!AO53+'5C1I_LAKey'!AO53+'5C1V_LafRen'!AO53+'5C1O_Impact'!AO53+'5C2_LAVCA'!AP53+'5C1H_Southwest'!AO53+'5C1G_JSClark'!AO53+'5C1Y_GEOPrep'!AO53+'5C1AI_Harmony'!AO53+'5C1AJ_Athlos'!AO53+'5C1AG_Collegiate'!AO53+'5C1M_GEOMidCity'!AO53+'5C1AK_NxtGen'!AO53+'5C1AL_RedRiver'!AO53+'5C1AM_Williams'!AO53+'5C1AN_StLandry'!AO53</f>
        <v>0</v>
      </c>
      <c r="AQ53" s="234">
        <f>'5C1B_DArbonne'!AP53+'5C1A_Madison'!AP53+'5C1C_IntlHigh'!AP53+'5C3_UnvView'!AQ53+'5C1F_LCCharter'!AP53+'5C1E_LFNO'!AP53+'5C1D_NOMMA'!AP53+'5C1AE_NobleMinds'!AP53+'5C1J_JCFAEast'!AP53+'5C1Q_Advantage'!AP53+'5C1AF_JCFA-Laf'!AP53+'5C1W_Willow'!AP53+'5C1Z_LincolnPrep'!AP53+'5C1R_Iberville'!AP53+'5C1N_Delta'!AP53+'5C1S_LCColPrep'!AP53+'5C1T_Northeast'!AP53+'5C1U_AcadianaRen'!AP53+'5C1I_LAKey'!AP53+'5C1V_LafRen'!AP53+'5C1O_Impact'!AP53+'5C2_LAVCA'!AQ53+'5C1H_Southwest'!AP53+'5C1G_JSClark'!AP53+'5C1Y_GEOPrep'!AP53+'5C1AI_Harmony'!AP53+'5C1AJ_Athlos'!AP53+'5C1AG_Collegiate'!AP53+'5C1M_GEOMidCity'!AP53+'5C1AK_NxtGen'!AP53+'5C1AL_RedRiver'!AP53+'5C1AM_Williams'!AP53+'5C1AN_StLandry'!AP53</f>
        <v>81428</v>
      </c>
      <c r="AR53" s="235">
        <f>'5C1B_DArbonne'!AQ53+'5C1A_Madison'!AQ53+'5C1C_IntlHigh'!AQ53+'5C3_UnvView'!AR53+'5C1F_LCCharter'!AQ53+'5C1E_LFNO'!AQ53+'5C1D_NOMMA'!AQ53+'5C1AE_NobleMinds'!AQ53+'5C1J_JCFAEast'!AQ53+'5C1Q_Advantage'!AQ53+'5C1AF_JCFA-Laf'!AQ53+'5C1W_Willow'!AQ53+'5C1Z_LincolnPrep'!AQ53+'5C1R_Iberville'!AQ53+'5C1N_Delta'!AQ53+'5C1S_LCColPrep'!AQ53+'5C1T_Northeast'!AQ53+'5C1U_AcadianaRen'!AQ53+'5C1I_LAKey'!AQ53+'5C1V_LafRen'!AQ53+'5C1O_Impact'!AQ53+'5C2_LAVCA'!AR53+'5C1H_Southwest'!AQ53+'5C1G_JSClark'!AQ53+'5C1Y_GEOPrep'!AQ53+'5C1AI_Harmony'!AQ53+'5C1AJ_Athlos'!AQ53+'5C1AG_Collegiate'!AQ53+'5C1M_GEOMidCity'!AQ53+'5C1AK_NxtGen'!AQ53+'5C1AL_RedRiver'!AQ53+'5C1AM_Williams'!AQ53+'5C1AN_StLandry'!AQ53</f>
        <v>0</v>
      </c>
      <c r="AS53" s="235">
        <f>'5C1B_DArbonne'!AR53+'5C1A_Madison'!AR53+'5C1C_IntlHigh'!AR53+'5C3_UnvView'!AS53+'5C1F_LCCharter'!AR53+'5C1E_LFNO'!AR53+'5C1D_NOMMA'!AR53+'5C1AE_NobleMinds'!AR53+'5C1J_JCFAEast'!AR53+'5C1Q_Advantage'!AR53+'5C1AF_JCFA-Laf'!AR53+'5C1W_Willow'!AR53+'5C1Z_LincolnPrep'!AR53+'5C1R_Iberville'!AR53+'5C1N_Delta'!AR53+'5C1S_LCColPrep'!AR53+'5C1T_Northeast'!AR53+'5C1U_AcadianaRen'!AR53+'5C1I_LAKey'!AR53+'5C1V_LafRen'!AR53+'5C1O_Impact'!AR53+'5C2_LAVCA'!AS53+'5C1H_Southwest'!AR53+'5C1G_JSClark'!AR53+'5C1Y_GEOPrep'!AR53+'5C1AI_Harmony'!AR53+'5C1AJ_Athlos'!AR53+'5C1AG_Collegiate'!AR53+'5C1M_GEOMidCity'!AR53+'5C1AK_NxtGen'!AR53+'5C1AL_RedRiver'!AR53+'5C1AM_Williams'!AR53+'5C1AN_StLandry'!AR53</f>
        <v>81428</v>
      </c>
      <c r="AT53" s="234">
        <f>'5C1B_DArbonne'!AS53+'5C1A_Madison'!AS53+'5C1C_IntlHigh'!AS53+'5C3_UnvView'!AT53+'5C1F_LCCharter'!AS53+'5C1E_LFNO'!AS53+'5C1D_NOMMA'!AS53+'5C1AE_NobleMinds'!AS53+'5C1J_JCFAEast'!AS53+'5C1Q_Advantage'!AS53+'5C1AF_JCFA-Laf'!AS53+'5C1W_Willow'!AS53+'5C1Z_LincolnPrep'!AS53+'5C1R_Iberville'!AS53+'5C1N_Delta'!AS53+'5C1S_LCColPrep'!AS53+'5C1T_Northeast'!AS53+'5C1U_AcadianaRen'!AS53+'5C1I_LAKey'!AS53+'5C1V_LafRen'!AS53+'5C1O_Impact'!AS53+'5C2_LAVCA'!AT53+'5C1H_Southwest'!AS53+'5C1G_JSClark'!AS53+'5C1Y_GEOPrep'!AS53+'5C1AI_Harmony'!AS53+'5C1AJ_Athlos'!AS53+'5C1AG_Collegiate'!AS53+'5C1M_GEOMidCity'!AS53+'5C1AK_NxtGen'!AS53+'5C1AL_RedRiver'!AS53+'5C1AM_Williams'!AS53+'5C1AN_StLandry'!AS53</f>
        <v>6786</v>
      </c>
      <c r="AU53" s="806">
        <f t="shared" si="2"/>
        <v>99230</v>
      </c>
      <c r="AV53" s="807">
        <f t="shared" si="3"/>
        <v>8269</v>
      </c>
      <c r="AW53" s="227">
        <f>'5C1B_DArbonne'!AV53+'5C1A_Madison'!AV53+'5C1C_IntlHigh'!AV53+'5C3_UnvView'!AW53+'5C1F_LCCharter'!AV53+'5C1E_LFNO'!AV53+'5C1D_NOMMA'!AV53+'5C1AE_NobleMinds'!AV53+'5C1J_JCFAEast'!AV53+'5C1Q_Advantage'!AV53+'5C1AF_JCFA-Laf'!AV53+'5C1W_Willow'!AV53+'5C1Z_LincolnPrep'!AV53+'5C1R_Iberville'!AV53+'5C1N_Delta'!AV53+'5C1S_LCColPrep'!AV53+'5C1T_Northeast'!AV53+'5C1U_AcadianaRen'!AV53+'5C1I_LAKey'!AV53+'5C1V_LafRen'!AV53+'5C1O_Impact'!AV53+'5C2_LAVCA'!AW53+'5C1H_Southwest'!AV53+'5C1G_JSClark'!AV53+'5C1Y_GEOPrep'!AV53+'5C1AI_Harmony'!AV53+'5C1AJ_Athlos'!AV53+'5C1AG_Collegiate'!AV53+'5C1M_GEOMidCity'!AV53+'5C1AK_NxtGen'!AV53+'5C1AL_RedRiver'!AV53+'5C1AM_Williams'!AV53+'5C1AN_StLandry'!AV53</f>
        <v>204</v>
      </c>
      <c r="AX53" s="227"/>
      <c r="AY53" s="227">
        <f t="shared" si="4"/>
        <v>204</v>
      </c>
    </row>
    <row r="54" spans="1:51" ht="16.149999999999999" customHeight="1" x14ac:dyDescent="0.2">
      <c r="A54" s="424">
        <v>48</v>
      </c>
      <c r="B54" s="224" t="s">
        <v>89</v>
      </c>
      <c r="C54" s="225">
        <f>'5C1B_DArbonne'!C54+'5C1A_Madison'!C54+'5C1C_IntlHigh'!C54+'5C3_UnvView'!C54+'5C1F_LCCharter'!C54+'5C1E_LFNO'!C54+'5C1D_NOMMA'!C54+'5C1AE_NobleMinds'!C54+'5C1J_JCFAEast'!C54+'5C1Q_Advantage'!C54+'5C1AF_JCFA-Laf'!C54+'5C1W_Willow'!C54+'5C1Z_LincolnPrep'!C54+'5C1R_Iberville'!C54+'5C1N_Delta'!C54+'5C1S_LCColPrep'!C54+'5C1T_Northeast'!C54+'5C1U_AcadianaRen'!C54+'5C1I_LAKey'!C54+'5C1V_LafRen'!C54+'5C1O_Impact'!C54+'5C2_LAVCA'!C54+'5C1H_Southwest'!C54+'5C1G_JSClark'!C54+'5C1Y_GEOPrep'!C54+'5C1AI_Harmony'!C54+'5C1AJ_Athlos'!C54+'5C1AG_Collegiate'!C54+'5C1M_GEOMidCity'!C54+'5C1AK_NxtGen'!C54+'5C1AL_RedRiver'!C54+'5C1AM_Williams'!C54+'5C1AN_StLandry'!C54</f>
        <v>88</v>
      </c>
      <c r="D54" s="226">
        <f>'9_Per Pupil Summary'!H53</f>
        <v>3872.9902068417914</v>
      </c>
      <c r="E54" s="227">
        <f>'5C1B_DArbonne'!E54+'5C1A_Madison'!E54+'5C1C_IntlHigh'!E54+'5C3_UnvView'!E54+'5C1F_LCCharter'!E54+'5C1E_LFNO'!E54+'5C1D_NOMMA'!E54+'5C1AE_NobleMinds'!E54+'5C1J_JCFAEast'!E54+'5C1Q_Advantage'!E54+'5C1AF_JCFA-Laf'!E54+'5C1W_Willow'!E54+'5C1Z_LincolnPrep'!E54+'5C1R_Iberville'!E54+'5C1N_Delta'!E54+'5C1S_LCColPrep'!E54+'5C1T_Northeast'!E54+'5C1U_AcadianaRen'!E54+'5C1I_LAKey'!E54+'5C1V_LafRen'!E54+'5C1O_Impact'!E54+'5C2_LAVCA'!E54+'5C1H_Southwest'!E54+'5C1G_JSClark'!E54+'5C1Y_GEOPrep'!E54+'5C1AI_Harmony'!E54+'5C1AJ_Athlos'!E54+'5C1AG_Collegiate'!E54+'5C1M_GEOMidCity'!E54+'5C1AK_NxtGen'!E54+'5C1AL_RedRiver'!E54+'5C1AM_Williams'!E54+'5C1AN_StLandry'!E54</f>
        <v>306740.82438186987</v>
      </c>
      <c r="F54" s="228">
        <f>'5C1B_DArbonne'!F54+'5C1A_Madison'!F54+'5C1C_IntlHigh'!F54+'5C3_UnvView'!F54+'5C1F_LCCharter'!F54+'5C1E_LFNO'!F54+'5C1D_NOMMA'!F54+'5C1AE_NobleMinds'!F54+'5C1J_JCFAEast'!F54+'5C1Q_Advantage'!F54+'5C1AF_JCFA-Laf'!F54+'5C1W_Willow'!F54+'5C1Z_LincolnPrep'!F54+'5C1R_Iberville'!F54+'5C1N_Delta'!F54+'5C1S_LCColPrep'!F54+'5C1T_Northeast'!F54+'5C1U_AcadianaRen'!F54+'5C1I_LAKey'!F54+'5C1V_LafRen'!F54+'5C1O_Impact'!F54+'5C2_LAVCA'!F54+'5C1H_Southwest'!F54+'5C1G_JSClark'!F54+'5C1Y_GEOPrep'!F54+'5C1AI_Harmony'!F54+'5C1AJ_Athlos'!F54+'5C1AG_Collegiate'!F54+'5C1M_GEOMidCity'!F54+'5C1AK_NxtGen'!F54+'5C1AL_RedRiver'!F54+'5C1AM_Williams'!F54+'5C1AN_StLandry'!F54</f>
        <v>68</v>
      </c>
      <c r="G54" s="226">
        <f>'9_Per Pupil Summary'!I53</f>
        <v>502.97359229418481</v>
      </c>
      <c r="H54" s="227">
        <f>'5C1B_DArbonne'!H54+'5C1A_Madison'!H54+'5C1C_IntlHigh'!H54+'5C3_UnvView'!H54+'5C1F_LCCharter'!H54+'5C1E_LFNO'!H54+'5C1D_NOMMA'!H54+'5C1AE_NobleMinds'!H54+'5C1J_JCFAEast'!H54+'5C1Q_Advantage'!H54+'5C1AF_JCFA-Laf'!H54+'5C1W_Willow'!H54+'5C1Z_LincolnPrep'!H54+'5C1R_Iberville'!H54+'5C1N_Delta'!H54+'5C1S_LCColPrep'!H54+'5C1T_Northeast'!H54+'5C1U_AcadianaRen'!H54+'5C1I_LAKey'!H54+'5C1V_LafRen'!H54+'5C1O_Impact'!H54+'5C2_LAVCA'!H54+'5C1H_Southwest'!H54+'5C1G_JSClark'!H54+'5C1Y_GEOPrep'!H54+'5C1AI_Harmony'!H54+'5C1AJ_Athlos'!H54+'5C1AG_Collegiate'!H54+'5C1M_GEOMidCity'!H54+'5C1AK_NxtGen'!H54+'5C1AL_RedRiver'!H54+'5C1AM_Williams'!H54+'5C1AN_StLandry'!H54</f>
        <v>30781.98384840411</v>
      </c>
      <c r="I54" s="228">
        <f>'5C1B_DArbonne'!I54+'5C1A_Madison'!I54+'5C1C_IntlHigh'!I54+'5C3_UnvView'!I54+'5C1F_LCCharter'!I54+'5C1E_LFNO'!I54+'5C1D_NOMMA'!I54+'5C1AE_NobleMinds'!I54+'5C1J_JCFAEast'!I54+'5C1Q_Advantage'!I54+'5C1AF_JCFA-Laf'!I54+'5C1W_Willow'!I54+'5C1Z_LincolnPrep'!I54+'5C1R_Iberville'!I54+'5C1N_Delta'!I54+'5C1S_LCColPrep'!I54+'5C1T_Northeast'!I54+'5C1U_AcadianaRen'!I54+'5C1I_LAKey'!I54+'5C1V_LafRen'!I54+'5C1O_Impact'!I54+'5C2_LAVCA'!I54+'5C1H_Southwest'!I54+'5C1G_JSClark'!I54+'5C1Y_GEOPrep'!I54+'5C1AI_Harmony'!I54+'5C1AJ_Athlos'!I54+'5C1AG_Collegiate'!I54+'5C1M_GEOMidCity'!I54+'5C1AK_NxtGen'!I54+'5C1AL_RedRiver'!I54+'5C1AM_Williams'!I54+'5C1AN_StLandry'!I54</f>
        <v>45</v>
      </c>
      <c r="J54" s="226">
        <f>'9_Per Pupil Summary'!J53</f>
        <v>137.17461608023223</v>
      </c>
      <c r="K54" s="227">
        <f>'5C1B_DArbonne'!K54+'5C1A_Madison'!K54+'5C1C_IntlHigh'!K54+'5C3_UnvView'!K54+'5C1F_LCCharter'!K54+'5C1E_LFNO'!K54+'5C1D_NOMMA'!K54+'5C1AE_NobleMinds'!K54+'5C1J_JCFAEast'!K54+'5C1Q_Advantage'!K54+'5C1AF_JCFA-Laf'!K54+'5C1W_Willow'!K54+'5C1Z_LincolnPrep'!K54+'5C1R_Iberville'!K54+'5C1N_Delta'!K54+'5C1S_LCColPrep'!K54+'5C1T_Northeast'!K54+'5C1U_AcadianaRen'!K54+'5C1I_LAKey'!K54+'5C1V_LafRen'!K54+'5C1O_Impact'!K54+'5C2_LAVCA'!K54+'5C1H_Southwest'!K54+'5C1G_JSClark'!K54+'5C1Y_GEOPrep'!K54+'5C1AI_Harmony'!K54+'5C1AJ_Athlos'!K54+'5C1AG_Collegiate'!K54+'5C1M_GEOMidCity'!K54+'5C1AK_NxtGen'!K54+'5C1AL_RedRiver'!K54+'5C1AM_Williams'!K54+'5C1AN_StLandry'!K54</f>
        <v>5555.5719512494052</v>
      </c>
      <c r="L54" s="228">
        <f>'5C1B_DArbonne'!L54+'5C1A_Madison'!L54+'5C1C_IntlHigh'!L54+'5C3_UnvView'!L54+'5C1F_LCCharter'!L54+'5C1E_LFNO'!L54+'5C1D_NOMMA'!L54+'5C1AE_NobleMinds'!L54+'5C1J_JCFAEast'!L54+'5C1Q_Advantage'!L54+'5C1AF_JCFA-Laf'!L54+'5C1W_Willow'!L54+'5C1Z_LincolnPrep'!L54+'5C1R_Iberville'!L54+'5C1N_Delta'!L54+'5C1S_LCColPrep'!L54+'5C1T_Northeast'!L54+'5C1U_AcadianaRen'!L54+'5C1I_LAKey'!L54+'5C1V_LafRen'!L54+'5C1O_Impact'!L54+'5C2_LAVCA'!L54+'5C1H_Southwest'!L54+'5C1G_JSClark'!L54+'5C1Y_GEOPrep'!L54+'5C1AI_Harmony'!L54+'5C1AJ_Athlos'!L54+'5C1AG_Collegiate'!L54+'5C1M_GEOMidCity'!L54+'5C1AK_NxtGen'!L54+'5C1AL_RedRiver'!L54+'5C1AM_Williams'!L54+'5C1AN_StLandry'!L54</f>
        <v>13</v>
      </c>
      <c r="M54" s="226">
        <f>'9_Per Pupil Summary'!K53</f>
        <v>3429.3654020058052</v>
      </c>
      <c r="N54" s="227">
        <f>'5C1B_DArbonne'!N54+'5C1A_Madison'!N54+'5C1C_IntlHigh'!N54+'5C3_UnvView'!N54+'5C1F_LCCharter'!N54+'5C1E_LFNO'!N54+'5C1D_NOMMA'!N54+'5C1AE_NobleMinds'!N54+'5C1J_JCFAEast'!N54+'5C1Q_Advantage'!N54+'5C1AF_JCFA-Laf'!N54+'5C1W_Willow'!N54+'5C1Z_LincolnPrep'!N54+'5C1R_Iberville'!N54+'5C1N_Delta'!N54+'5C1S_LCColPrep'!N54+'5C1T_Northeast'!N54+'5C1U_AcadianaRen'!N54+'5C1I_LAKey'!N54+'5C1V_LafRen'!N54+'5C1O_Impact'!N54+'5C2_LAVCA'!N54+'5C1H_Southwest'!N54+'5C1G_JSClark'!N54+'5C1Y_GEOPrep'!N54+'5C1AI_Harmony'!N54+'5C1AJ_Athlos'!N54+'5C1AG_Collegiate'!N54+'5C1M_GEOMidCity'!N54+'5C1AK_NxtGen'!N54+'5C1AL_RedRiver'!N54+'5C1AM_Williams'!N54+'5C1AN_StLandry'!N54</f>
        <v>40123.575203467917</v>
      </c>
      <c r="O54" s="228">
        <f>'5C1B_DArbonne'!O54+'5C1A_Madison'!O54+'5C1C_IntlHigh'!O54+'5C3_UnvView'!O54+'5C1F_LCCharter'!O54+'5C1E_LFNO'!O54+'5C1D_NOMMA'!O54+'5C1AE_NobleMinds'!O54+'5C1J_JCFAEast'!O54+'5C1Q_Advantage'!O54+'5C1AF_JCFA-Laf'!O54+'5C1W_Willow'!O54+'5C1Z_LincolnPrep'!O54+'5C1R_Iberville'!O54+'5C1N_Delta'!O54+'5C1S_LCColPrep'!O54+'5C1T_Northeast'!O54+'5C1U_AcadianaRen'!O54+'5C1I_LAKey'!O54+'5C1V_LafRen'!O54+'5C1O_Impact'!O54+'5C2_LAVCA'!O54+'5C1H_Southwest'!O54+'5C1G_JSClark'!O54+'5C1Y_GEOPrep'!O54+'5C1AI_Harmony'!O54+'5C1AJ_Athlos'!O54+'5C1AG_Collegiate'!O54+'5C1M_GEOMidCity'!O54+'5C1AK_NxtGen'!O54+'5C1AL_RedRiver'!O54+'5C1AM_Williams'!O54+'5C1AN_StLandry'!O54</f>
        <v>8</v>
      </c>
      <c r="P54" s="226">
        <f>'9_Per Pupil Summary'!L53</f>
        <v>1371.7461608023218</v>
      </c>
      <c r="Q54" s="227">
        <f>'5C1B_DArbonne'!Q54+'5C1A_Madison'!Q54+'5C1C_IntlHigh'!Q54+'5C3_UnvView'!Q54+'5C1F_LCCharter'!Q54+'5C1E_LFNO'!Q54+'5C1D_NOMMA'!Q54+'5C1AE_NobleMinds'!Q54+'5C1J_JCFAEast'!Q54+'5C1Q_Advantage'!Q54+'5C1AF_JCFA-Laf'!Q54+'5C1W_Willow'!Q54+'5C1Z_LincolnPrep'!Q54+'5C1R_Iberville'!Q54+'5C1N_Delta'!Q54+'5C1S_LCColPrep'!Q54+'5C1T_Northeast'!Q54+'5C1U_AcadianaRen'!Q54+'5C1I_LAKey'!Q54+'5C1V_LafRen'!Q54+'5C1O_Impact'!Q54+'5C2_LAVCA'!Q54+'5C1H_Southwest'!Q54+'5C1G_JSClark'!Q54+'5C1Y_GEOPrep'!Q54+'5C1AI_Harmony'!Q54+'5C1AJ_Athlos'!Q54+'5C1AG_Collegiate'!Q54+'5C1M_GEOMidCity'!Q54+'5C1AK_NxtGen'!Q54+'5C1AL_RedRiver'!Q54+'5C1AM_Williams'!Q54+'5C1AN_StLandry'!Q54</f>
        <v>9876.5723577767167</v>
      </c>
      <c r="R54" s="229">
        <f>'5C1B_DArbonne'!R54+'5C1A_Madison'!R54+'5C1C_IntlHigh'!R54+'5C3_UnvView'!R54+'5C1F_LCCharter'!R54+'5C1E_LFNO'!R54+'5C1D_NOMMA'!R54+'5C1AE_NobleMinds'!R54+'5C1J_JCFAEast'!R54+'5C1Q_Advantage'!R54+'5C1AF_JCFA-Laf'!R54+'5C1W_Willow'!R54+'5C1Z_LincolnPrep'!R54+'5C1R_Iberville'!R54+'5C1N_Delta'!R54+'5C1S_LCColPrep'!R54+'5C1T_Northeast'!R54+'5C1U_AcadianaRen'!R54+'5C1I_LAKey'!R54+'5C1V_LafRen'!R54+'5C1O_Impact'!R54+'5C2_LAVCA'!R54+'5C1H_Southwest'!R54+'5C1G_JSClark'!R54+'5C1Y_GEOPrep'!R54+'5C1AI_Harmony'!R54+'5C1AJ_Athlos'!R54+'5C1AG_Collegiate'!R54+'5C1M_GEOMidCity'!R54+'5C1AK_NxtGen'!R54+'5C1AL_RedRiver'!R54+'5C1AM_Williams'!R54+'5C1AN_StLandry'!R54</f>
        <v>465851</v>
      </c>
      <c r="S54" s="889">
        <f>'5C3_UnvView'!S54+'5C2_LAVCA'!S54</f>
        <v>43675</v>
      </c>
      <c r="T54" s="226">
        <f>'5C1B_DArbonne'!S54+'5C1A_Madison'!S54+'5C1C_IntlHigh'!S54+'5C3_UnvView'!T54+'5C1F_LCCharter'!S54+'5C1E_LFNO'!S54+'5C1D_NOMMA'!S54+'5C1AE_NobleMinds'!S54+'5C1J_JCFAEast'!S54+'5C1Q_Advantage'!S54+'5C1AF_JCFA-Laf'!S54+'5C1W_Willow'!S54+'5C1Z_LincolnPrep'!S54+'5C1R_Iberville'!S54+'5C1N_Delta'!S54+'5C1S_LCColPrep'!S54+'5C1T_Northeast'!S54+'5C1U_AcadianaRen'!S54+'5C1I_LAKey'!S54+'5C1V_LafRen'!S54+'5C1O_Impact'!S54+'5C2_LAVCA'!T54+'5C1H_Southwest'!S54+'5C1G_JSClark'!S54+'5C1Y_GEOPrep'!S54+'5C1AI_Harmony'!S54+'5C1AJ_Athlos'!S54+'5C1AG_Collegiate'!S54+'5C1M_GEOMidCity'!S54+'5C1AK_NxtGen'!S54+'5C1AL_RedRiver'!S54+'5C1AM_Williams'!S54+'5C1AN_StLandry'!S54</f>
        <v>0</v>
      </c>
      <c r="U54" s="226">
        <f>'5C1B_DArbonne'!T54+'5C1A_Madison'!T54+'5C1C_IntlHigh'!T54+'5C3_UnvView'!U54+'5C1F_LCCharter'!T54+'5C1E_LFNO'!T54+'5C1D_NOMMA'!T54+'5C1AE_NobleMinds'!T54+'5C1J_JCFAEast'!T54+'5C1Q_Advantage'!T54+'5C1AF_JCFA-Laf'!T54+'5C1W_Willow'!T54+'5C1Z_LincolnPrep'!T54+'5C1R_Iberville'!T54+'5C1N_Delta'!T54+'5C1S_LCColPrep'!T54+'5C1T_Northeast'!T54+'5C1U_AcadianaRen'!T54+'5C1I_LAKey'!T54+'5C1V_LafRen'!T54+'5C1O_Impact'!T54+'5C2_LAVCA'!U54+'5C1H_Southwest'!T54+'5C1G_JSClark'!T54+'5C1Y_GEOPrep'!T54+'5C1AI_Harmony'!T54+'5C1AJ_Athlos'!T54+'5C1AG_Collegiate'!T54+'5C1M_GEOMidCity'!T54+'5C1AK_NxtGen'!T54+'5C1AL_RedRiver'!T54+'5C1AM_Williams'!T54+'5C1AN_StLandry'!T54</f>
        <v>0</v>
      </c>
      <c r="V54" s="230">
        <f>'5C1B_DArbonne'!U54+'5C1A_Madison'!U54+'5C1C_IntlHigh'!U54+'5C3_UnvView'!V54+'5C1F_LCCharter'!U54+'5C1E_LFNO'!U54+'5C1D_NOMMA'!U54+'5C1AE_NobleMinds'!U54+'5C1J_JCFAEast'!U54+'5C1Q_Advantage'!U54+'5C1AF_JCFA-Laf'!U54+'5C1W_Willow'!U54+'5C1Z_LincolnPrep'!U54+'5C1R_Iberville'!U54+'5C1N_Delta'!U54+'5C1S_LCColPrep'!U54+'5C1T_Northeast'!U54+'5C1U_AcadianaRen'!U54+'5C1I_LAKey'!U54+'5C1V_LafRen'!U54+'5C1O_Impact'!U54+'5C2_LAVCA'!V54+'5C1H_Southwest'!U54+'5C1G_JSClark'!U54+'5C1Y_GEOPrep'!U54+'5C1AI_Harmony'!U54+'5C1AJ_Athlos'!U54+'5C1AG_Collegiate'!U54+'5C1M_GEOMidCity'!U54+'5C1AK_NxtGen'!U54+'5C1AL_RedRiver'!U54+'5C1AM_Williams'!U54+'5C1AN_StLandry'!U54</f>
        <v>0</v>
      </c>
      <c r="W54" s="229">
        <f>'5C1B_DArbonne'!V54+'5C1A_Madison'!V54+'5C1C_IntlHigh'!V54+'5C3_UnvView'!W54+'5C1F_LCCharter'!V54+'5C1E_LFNO'!V54+'5C1D_NOMMA'!V54+'5C1AE_NobleMinds'!V54+'5C1J_JCFAEast'!V54+'5C1Q_Advantage'!V54+'5C1AF_JCFA-Laf'!V54+'5C1W_Willow'!V54+'5C1Z_LincolnPrep'!V54+'5C1R_Iberville'!V54+'5C1N_Delta'!V54+'5C1S_LCColPrep'!V54+'5C1T_Northeast'!V54+'5C1U_AcadianaRen'!V54+'5C1I_LAKey'!V54+'5C1V_LafRen'!V54+'5C1O_Impact'!V54+'5C2_LAVCA'!W54+'5C1H_Southwest'!V54+'5C1G_JSClark'!V54+'5C1Y_GEOPrep'!V54+'5C1AI_Harmony'!V54+'5C1AJ_Athlos'!V54+'5C1AG_Collegiate'!V54+'5C1M_GEOMidCity'!V54+'5C1AK_NxtGen'!V54+'5C1AL_RedRiver'!V54+'5C1AM_Williams'!V54+'5C1AN_StLandry'!V54</f>
        <v>393079</v>
      </c>
      <c r="X54" s="227">
        <f>'5C1B_DArbonne'!W54+'5C1A_Madison'!W54+'5C1C_IntlHigh'!W54+'5C3_UnvView'!X54+'5C1F_LCCharter'!W54+'5C1E_LFNO'!W54+'5C1D_NOMMA'!W54+'5C1AE_NobleMinds'!W54+'5C1J_JCFAEast'!W54+'5C1Q_Advantage'!W54+'5C1AF_JCFA-Laf'!W54+'5C1W_Willow'!W54+'5C1Z_LincolnPrep'!W54+'5C1R_Iberville'!W54+'5C1N_Delta'!W54+'5C1S_LCColPrep'!W54+'5C1T_Northeast'!W54+'5C1U_AcadianaRen'!W54+'5C1I_LAKey'!W54+'5C1V_LafRen'!W54+'5C1O_Impact'!W54+'5C2_LAVCA'!X54+'5C1H_Southwest'!W54+'5C1G_JSClark'!W54+'5C1Y_GEOPrep'!W54+'5C1AI_Harmony'!W54+'5C1AJ_Athlos'!W54+'5C1AG_Collegiate'!W54+'5C1M_GEOMidCity'!W54+'5C1AK_NxtGen'!W54+'5C1AL_RedRiver'!W54+'5C1AM_Williams'!W54+'5C1AN_StLandry'!W54</f>
        <v>-982</v>
      </c>
      <c r="Y54" s="229">
        <f>'5C1B_DArbonne'!X54+'5C1A_Madison'!X54+'5C1C_IntlHigh'!X54+'5C3_UnvView'!Y54+'5C1F_LCCharter'!X54+'5C1E_LFNO'!X54+'5C1D_NOMMA'!X54+'5C1AE_NobleMinds'!X54+'5C1J_JCFAEast'!X54+'5C1Q_Advantage'!X54+'5C1AF_JCFA-Laf'!X54+'5C1W_Willow'!X54+'5C1Z_LincolnPrep'!X54+'5C1R_Iberville'!X54+'5C1N_Delta'!X54+'5C1S_LCColPrep'!X54+'5C1T_Northeast'!X54+'5C1U_AcadianaRen'!X54+'5C1I_LAKey'!X54+'5C1V_LafRen'!X54+'5C1O_Impact'!X54+'5C2_LAVCA'!Y54+'5C1H_Southwest'!X54+'5C1G_JSClark'!X54+'5C1Y_GEOPrep'!X54+'5C1AI_Harmony'!X54+'5C1AJ_Athlos'!X54+'5C1AG_Collegiate'!X54+'5C1M_GEOMidCity'!X54+'5C1AK_NxtGen'!X54+'5C1AL_RedRiver'!X54+'5C1AM_Williams'!X54+'5C1AN_StLandry'!X54</f>
        <v>392097</v>
      </c>
      <c r="Z54" s="226">
        <f>'5C1B_DArbonne'!Y54+'5C1A_Madison'!Y54+'5C1C_IntlHigh'!Y54+'5C3_UnvView'!Z54+'5C1F_LCCharter'!Y54+'5C1E_LFNO'!Y54+'5C1D_NOMMA'!Y54+'5C1AE_NobleMinds'!Y54+'5C1J_JCFAEast'!Y54+'5C1Q_Advantage'!Y54+'5C1AF_JCFA-Laf'!Y54+'5C1W_Willow'!Y54+'5C1Z_LincolnPrep'!Y54+'5C1R_Iberville'!Y54+'5C1N_Delta'!Y54+'5C1S_LCColPrep'!Y54+'5C1T_Northeast'!Y54+'5C1U_AcadianaRen'!Y54+'5C1I_LAKey'!Y54+'5C1V_LafRen'!Y54+'5C1O_Impact'!Y54+'5C2_LAVCA'!Z54+'5C1H_Southwest'!Y54+'5C1G_JSClark'!Y54+'5C1Y_GEOPrep'!Y54+'5C1AI_Harmony'!Y54+'5C1AJ_Athlos'!Y54+'5C1AG_Collegiate'!Y54+'5C1M_GEOMidCity'!Y54+'5C1AK_NxtGen'!Y54+'5C1AL_RedRiver'!Y54+'5C1AM_Williams'!Y54+'5C1AN_StLandry'!Y54</f>
        <v>0</v>
      </c>
      <c r="AA54" s="229">
        <f>'5C1B_DArbonne'!Z54+'5C1A_Madison'!Z54+'5C1C_IntlHigh'!Z54+'5C3_UnvView'!AA54+'5C1F_LCCharter'!Z54+'5C1E_LFNO'!Z54+'5C1D_NOMMA'!Z54+'5C1AE_NobleMinds'!Z54+'5C1J_JCFAEast'!Z54+'5C1Q_Advantage'!Z54+'5C1AF_JCFA-Laf'!Z54+'5C1W_Willow'!Z54+'5C1Z_LincolnPrep'!Z54+'5C1R_Iberville'!Z54+'5C1N_Delta'!Z54+'5C1S_LCColPrep'!Z54+'5C1T_Northeast'!Z54+'5C1U_AcadianaRen'!Z54+'5C1I_LAKey'!Z54+'5C1V_LafRen'!Z54+'5C1O_Impact'!Z54+'5C2_LAVCA'!AA54+'5C1H_Southwest'!Z54+'5C1G_JSClark'!Z54+'5C1Y_GEOPrep'!Z54+'5C1AI_Harmony'!Z54+'5C1AJ_Athlos'!Z54+'5C1AG_Collegiate'!Z54+'5C1M_GEOMidCity'!Z54+'5C1AK_NxtGen'!Z54+'5C1AL_RedRiver'!Z54+'5C1AM_Williams'!Z54+'5C1AN_StLandry'!Z54</f>
        <v>392097</v>
      </c>
      <c r="AB54" s="226">
        <f>'5C1B_DArbonne'!AA54+'5C1A_Madison'!AA54+'5C1C_IntlHigh'!AA54+'5C3_UnvView'!AB54+'5C1F_LCCharter'!AA54+'5C1E_LFNO'!AA54+'5C1D_NOMMA'!AA54+'5C1AE_NobleMinds'!AA54+'5C1J_JCFAEast'!AA54+'5C1Q_Advantage'!AA54+'5C1AF_JCFA-Laf'!AA54+'5C1W_Willow'!AA54+'5C1Z_LincolnPrep'!AA54+'5C1R_Iberville'!AA54+'5C1N_Delta'!AA54+'5C1S_LCColPrep'!AA54+'5C1T_Northeast'!AA54+'5C1U_AcadianaRen'!AA54+'5C1I_LAKey'!AA54+'5C1V_LafRen'!AA54+'5C1O_Impact'!AA54+'5C2_LAVCA'!AB54+'5C1H_Southwest'!AA54+'5C1G_JSClark'!AA54+'5C1Y_GEOPrep'!AA54+'5C1AI_Harmony'!AA54+'5C1AJ_Athlos'!AA54+'5C1AG_Collegiate'!AA54+'5C1M_GEOMidCity'!AA54+'5C1AK_NxtGen'!AA54+'5C1AL_RedRiver'!AA54+'5C1AM_Williams'!AA54+'5C1AN_StLandry'!AA54</f>
        <v>0</v>
      </c>
      <c r="AC54" s="226">
        <f>'5C1B_DArbonne'!AB54+'5C1A_Madison'!AB54+'5C1C_IntlHigh'!AB54+'5C3_UnvView'!AC54+'5C1F_LCCharter'!AB54+'5C1E_LFNO'!AB54+'5C1D_NOMMA'!AB54+'5C1AE_NobleMinds'!AB54+'5C1J_JCFAEast'!AB54+'5C1Q_Advantage'!AB54+'5C1AF_JCFA-Laf'!AB54+'5C1W_Willow'!AB54+'5C1Z_LincolnPrep'!AB54+'5C1R_Iberville'!AB54+'5C1N_Delta'!AB54+'5C1S_LCColPrep'!AB54+'5C1T_Northeast'!AB54+'5C1U_AcadianaRen'!AB54+'5C1I_LAKey'!AB54+'5C1V_LafRen'!AB54+'5C1O_Impact'!AB54+'5C2_LAVCA'!AC54+'5C1H_Southwest'!AB54+'5C1G_JSClark'!AB54+'5C1Y_GEOPrep'!AB54+'5C1AI_Harmony'!AB54+'5C1AJ_Athlos'!AB54+'5C1AG_Collegiate'!AB54+'5C1M_GEOMidCity'!AB54+'5C1AK_NxtGen'!AB54+'5C1AL_RedRiver'!AB54+'5C1AM_Williams'!AB54+'5C1AN_StLandry'!AB54</f>
        <v>392097</v>
      </c>
      <c r="AD54" s="229">
        <f>'5C1B_DArbonne'!AC54+'5C1A_Madison'!AC54+'5C1C_IntlHigh'!AC54+'5C3_UnvView'!AD54+'5C1F_LCCharter'!AC54+'5C1E_LFNO'!AC54+'5C1D_NOMMA'!AC54+'5C1AE_NobleMinds'!AC54+'5C1J_JCFAEast'!AC54+'5C1Q_Advantage'!AC54+'5C1AF_JCFA-Laf'!AC54+'5C1W_Willow'!AC54+'5C1Z_LincolnPrep'!AC54+'5C1R_Iberville'!AC54+'5C1N_Delta'!AC54+'5C1S_LCColPrep'!AC54+'5C1T_Northeast'!AC54+'5C1U_AcadianaRen'!AC54+'5C1I_LAKey'!AC54+'5C1V_LafRen'!AC54+'5C1O_Impact'!AC54+'5C2_LAVCA'!AD54+'5C1H_Southwest'!AC54+'5C1G_JSClark'!AC54+'5C1Y_GEOPrep'!AC54+'5C1AI_Harmony'!AC54+'5C1AJ_Athlos'!AC54+'5C1AG_Collegiate'!AC54+'5C1M_GEOMidCity'!AC54+'5C1AK_NxtGen'!AC54+'5C1AL_RedRiver'!AC54+'5C1AM_Williams'!AC54+'5C1AN_StLandry'!AC54</f>
        <v>32674</v>
      </c>
      <c r="AE54" s="232">
        <f>'5C1B_DArbonne'!AD54+'5C1A_Madison'!AD54+'5C1C_IntlHigh'!AD54+'5C3_UnvView'!AE54+'5C1F_LCCharter'!AD54+'5C1E_LFNO'!AD54+'5C1D_NOMMA'!AD54+'5C1AE_NobleMinds'!AD54+'5C1J_JCFAEast'!AD54+'5C1Q_Advantage'!AD54+'5C1AF_JCFA-Laf'!AD54+'5C1W_Willow'!AD54+'5C1Z_LincolnPrep'!AD54+'5C1R_Iberville'!AD54+'5C1N_Delta'!AD54+'5C1S_LCColPrep'!AD54+'5C1T_Northeast'!AD54+'5C1U_AcadianaRen'!AD54+'5C1I_LAKey'!AD54+'5C1V_LafRen'!AD54+'5C1O_Impact'!AD54+'5C2_LAVCA'!AE54+'5C1H_Southwest'!AD54+'5C1G_JSClark'!AD54+'5C1Y_GEOPrep'!AD54+'5C1AI_Harmony'!AD54+'5C1AJ_Athlos'!AD54+'5C1AG_Collegiate'!AD54+'5C1M_GEOMidCity'!AD54+'5C1AK_NxtGen'!AD54+'5C1AL_RedRiver'!AD54+'5C1AM_Williams'!AD54+'5C1AN_StLandry'!AD54</f>
        <v>392097</v>
      </c>
      <c r="AF54" s="233">
        <f>'9_Per Pupil Summary'!N53</f>
        <v>12572</v>
      </c>
      <c r="AG54" s="234">
        <f>'5C1B_DArbonne'!AF54+'5C1A_Madison'!AF54+'5C1C_IntlHigh'!AF54+'5C3_UnvView'!AG54+'5C1F_LCCharter'!AF54+'5C1E_LFNO'!AF54+'5C1D_NOMMA'!AF54+'5C1AE_NobleMinds'!AF54+'5C1J_JCFAEast'!AF54+'5C1Q_Advantage'!AF54+'5C1AF_JCFA-Laf'!AF54+'5C1W_Willow'!AF54+'5C1Z_LincolnPrep'!AF54+'5C1R_Iberville'!AF54+'5C1N_Delta'!AF54+'5C1S_LCColPrep'!AF54+'5C1T_Northeast'!AF54+'5C1U_AcadianaRen'!AF54+'5C1I_LAKey'!AF54+'5C1V_LafRen'!AF54+'5C1O_Impact'!AF54+'5C2_LAVCA'!AG54+'5C1H_Southwest'!AF54+'5C1G_JSClark'!AF54+'5C1Y_GEOPrep'!AF54+'5C1AI_Harmony'!AF54+'5C1AJ_Athlos'!AF54+'5C1AG_Collegiate'!AF54+'5C1M_GEOMidCity'!AF54+'5C1AK_NxtGen'!AF54+'5C1AL_RedRiver'!AF54+'5C1AM_Williams'!AF54+'5C1AN_StLandry'!AF54</f>
        <v>995703</v>
      </c>
      <c r="AH54" s="225">
        <f>'5C1B_DArbonne'!AG54+'5C1A_Madison'!AG54+'5C1C_IntlHigh'!AG54+'5C3_UnvView'!AH54+'5C1F_LCCharter'!AG54+'5C1E_LFNO'!AG54+'5C1D_NOMMA'!AG54+'5C1AE_NobleMinds'!AG54+'5C1J_JCFAEast'!AG54+'5C1Q_Advantage'!AG54+'5C1AF_JCFA-Laf'!AG54+'5C1W_Willow'!AG54+'5C1Z_LincolnPrep'!AG54+'5C1R_Iberville'!AG54+'5C1N_Delta'!AG54+'5C1S_LCColPrep'!AG54+'5C1T_Northeast'!AG54+'5C1U_AcadianaRen'!AG54+'5C1I_LAKey'!AG54+'5C1V_LafRen'!AG54+'5C1O_Impact'!AG54+'5C2_LAVCA'!AH54+'5C1H_Southwest'!AG54+'5C1G_JSClark'!AG54+'5C1Y_GEOPrep'!AG54+'5C1AI_Harmony'!AG54+'5C1AJ_Athlos'!AG54+'5C1AG_Collegiate'!AG54+'5C1M_GEOMidCity'!AG54+'5C1AK_NxtGen'!AG54+'5C1AL_RedRiver'!AG54+'5C1AM_Williams'!AG54+'5C1AN_StLandry'!AG54</f>
        <v>0</v>
      </c>
      <c r="AI54" s="233">
        <f>'5C1B_DArbonne'!AH54+'5C1A_Madison'!AH54+'5C1C_IntlHigh'!AH54+'5C3_UnvView'!AI54+'5C1F_LCCharter'!AH54+'5C1E_LFNO'!AH54+'5C1D_NOMMA'!AH54+'5C1AE_NobleMinds'!AH54+'5C1J_JCFAEast'!AH54+'5C1Q_Advantage'!AH54+'5C1AF_JCFA-Laf'!AH54+'5C1W_Willow'!AH54+'5C1Z_LincolnPrep'!AH54+'5C1R_Iberville'!AH54+'5C1N_Delta'!AH54+'5C1S_LCColPrep'!AH54+'5C1T_Northeast'!AH54+'5C1U_AcadianaRen'!AH54+'5C1I_LAKey'!AH54+'5C1V_LafRen'!AH54+'5C1O_Impact'!AH54+'5C2_LAVCA'!AI54+'5C1H_Southwest'!AH54+'5C1G_JSClark'!AH54+'5C1Y_GEOPrep'!AH54+'5C1AI_Harmony'!AH54+'5C1AJ_Athlos'!AH54+'5C1AG_Collegiate'!AH54+'5C1M_GEOMidCity'!AH54+'5C1AK_NxtGen'!AH54+'5C1AL_RedRiver'!AH54+'5C1AM_Williams'!AH54+'5C1AN_StLandry'!AH54</f>
        <v>0</v>
      </c>
      <c r="AJ54" s="225">
        <f>'5C1B_DArbonne'!AI54+'5C1A_Madison'!AI54+'5C1C_IntlHigh'!AI54+'5C3_UnvView'!AJ54+'5C1F_LCCharter'!AI54+'5C1E_LFNO'!AI54+'5C1D_NOMMA'!AI54+'5C1AE_NobleMinds'!AI54+'5C1J_JCFAEast'!AI54+'5C1Q_Advantage'!AI54+'5C1AF_JCFA-Laf'!AI54+'5C1W_Willow'!AI54+'5C1Z_LincolnPrep'!AI54+'5C1R_Iberville'!AI54+'5C1N_Delta'!AI54+'5C1S_LCColPrep'!AI54+'5C1T_Northeast'!AI54+'5C1U_AcadianaRen'!AI54+'5C1I_LAKey'!AI54+'5C1V_LafRen'!AI54+'5C1O_Impact'!AI54+'5C2_LAVCA'!AJ54+'5C1H_Southwest'!AI54+'5C1G_JSClark'!AI54+'5C1Y_GEOPrep'!AI54+'5C1AI_Harmony'!AI54+'5C1AJ_Athlos'!AI54+'5C1AG_Collegiate'!AI54+'5C1M_GEOMidCity'!AI54+'5C1AK_NxtGen'!AI54+'5C1AL_RedRiver'!AI54+'5C1AM_Williams'!AI54+'5C1AN_StLandry'!AI54</f>
        <v>0</v>
      </c>
      <c r="AK54" s="235">
        <f>'5C1B_DArbonne'!AJ54+'5C1A_Madison'!AJ54+'5C1C_IntlHigh'!AJ54+'5C3_UnvView'!AK54+'5C1F_LCCharter'!AJ54+'5C1E_LFNO'!AJ54+'5C1D_NOMMA'!AJ54+'5C1AE_NobleMinds'!AJ54+'5C1J_JCFAEast'!AJ54+'5C1Q_Advantage'!AJ54+'5C1AF_JCFA-Laf'!AJ54+'5C1W_Willow'!AJ54+'5C1Z_LincolnPrep'!AJ54+'5C1R_Iberville'!AJ54+'5C1N_Delta'!AJ54+'5C1S_LCColPrep'!AJ54+'5C1T_Northeast'!AJ54+'5C1U_AcadianaRen'!AJ54+'5C1I_LAKey'!AJ54+'5C1V_LafRen'!AJ54+'5C1O_Impact'!AJ54+'5C2_LAVCA'!AK54+'5C1H_Southwest'!AJ54+'5C1G_JSClark'!AJ54+'5C1Y_GEOPrep'!AJ54+'5C1AI_Harmony'!AJ54+'5C1AJ_Athlos'!AJ54+'5C1AG_Collegiate'!AJ54+'5C1M_GEOMidCity'!AJ54+'5C1AK_NxtGen'!AJ54+'5C1AL_RedRiver'!AJ54+'5C1AM_Williams'!AJ54+'5C1AN_StLandry'!AJ54</f>
        <v>0</v>
      </c>
      <c r="AL54" s="236">
        <f>'5C1B_DArbonne'!AK54+'5C1A_Madison'!AK54+'5C1C_IntlHigh'!AK54+'5C3_UnvView'!AL54+'5C1F_LCCharter'!AK54+'5C1E_LFNO'!AK54+'5C1D_NOMMA'!AK54+'5C1AE_NobleMinds'!AK54+'5C1J_JCFAEast'!AK54+'5C1Q_Advantage'!AK54+'5C1AF_JCFA-Laf'!AK54+'5C1W_Willow'!AK54+'5C1Z_LincolnPrep'!AK54+'5C1R_Iberville'!AK54+'5C1N_Delta'!AK54+'5C1S_LCColPrep'!AK54+'5C1T_Northeast'!AK54+'5C1U_AcadianaRen'!AK54+'5C1I_LAKey'!AK54+'5C1V_LafRen'!AK54+'5C1O_Impact'!AK54+'5C2_LAVCA'!AL54+'5C1H_Southwest'!AK54+'5C1G_JSClark'!AK54+'5C1Y_GEOPrep'!AK54+'5C1AI_Harmony'!AK54+'5C1AJ_Athlos'!AK54+'5C1AG_Collegiate'!AK54+'5C1M_GEOMidCity'!AK54+'5C1AK_NxtGen'!AK54+'5C1AL_RedRiver'!AK54+'5C1AM_Williams'!AK54+'5C1AN_StLandry'!AK54</f>
        <v>0</v>
      </c>
      <c r="AM54" s="234">
        <f>'5C1B_DArbonne'!AL54+'5C1A_Madison'!AL54+'5C1C_IntlHigh'!AL54+'5C3_UnvView'!AM54+'5C1F_LCCharter'!AL54+'5C1E_LFNO'!AL54+'5C1D_NOMMA'!AL54+'5C1AE_NobleMinds'!AL54+'5C1J_JCFAEast'!AL54+'5C1Q_Advantage'!AL54+'5C1AF_JCFA-Laf'!AL54+'5C1W_Willow'!AL54+'5C1Z_LincolnPrep'!AL54+'5C1R_Iberville'!AL54+'5C1N_Delta'!AL54+'5C1S_LCColPrep'!AL54+'5C1T_Northeast'!AL54+'5C1U_AcadianaRen'!AL54+'5C1I_LAKey'!AL54+'5C1V_LafRen'!AL54+'5C1O_Impact'!AL54+'5C2_LAVCA'!AM54+'5C1H_Southwest'!AL54+'5C1G_JSClark'!AL54+'5C1Y_GEOPrep'!AL54+'5C1AI_Harmony'!AL54+'5C1AJ_Athlos'!AL54+'5C1AG_Collegiate'!AL54+'5C1M_GEOMidCity'!AL54+'5C1AK_NxtGen'!AL54+'5C1AL_RedRiver'!AL54+'5C1AM_Williams'!AL54+'5C1AN_StLandry'!AL54</f>
        <v>1184283</v>
      </c>
      <c r="AN54" s="237">
        <f>'5C1B_DArbonne'!AM54+'5C1A_Madison'!AM54+'5C1C_IntlHigh'!AM54+'5C3_UnvView'!AN54+'5C1F_LCCharter'!AM54+'5C1E_LFNO'!AM54+'5C1D_NOMMA'!AM54+'5C1AE_NobleMinds'!AM54+'5C1J_JCFAEast'!AM54+'5C1Q_Advantage'!AM54+'5C1AF_JCFA-Laf'!AM54+'5C1W_Willow'!AM54+'5C1Z_LincolnPrep'!AM54+'5C1R_Iberville'!AM54+'5C1N_Delta'!AM54+'5C1S_LCColPrep'!AM54+'5C1T_Northeast'!AM54+'5C1U_AcadianaRen'!AM54+'5C1I_LAKey'!AM54+'5C1V_LafRen'!AM54+'5C1O_Impact'!AM54+'5C2_LAVCA'!AN54+'5C1H_Southwest'!AM54+'5C1G_JSClark'!AM54+'5C1Y_GEOPrep'!AM54+'5C1AI_Harmony'!AM54+'5C1AJ_Athlos'!AM54+'5C1AG_Collegiate'!AM54+'5C1M_GEOMidCity'!AM54+'5C1AK_NxtGen'!AM54+'5C1AL_RedRiver'!AM54+'5C1AM_Williams'!AM54+'5C1AN_StLandry'!AM54</f>
        <v>-2489</v>
      </c>
      <c r="AO54" s="234">
        <f>'5C1B_DArbonne'!AN54+'5C1A_Madison'!AN54+'5C1C_IntlHigh'!AN54+'5C3_UnvView'!AO54+'5C1F_LCCharter'!AN54+'5C1E_LFNO'!AN54+'5C1D_NOMMA'!AN54+'5C1AE_NobleMinds'!AN54+'5C1J_JCFAEast'!AN54+'5C1Q_Advantage'!AN54+'5C1AF_JCFA-Laf'!AN54+'5C1W_Willow'!AN54+'5C1Z_LincolnPrep'!AN54+'5C1R_Iberville'!AN54+'5C1N_Delta'!AN54+'5C1S_LCColPrep'!AN54+'5C1T_Northeast'!AN54+'5C1U_AcadianaRen'!AN54+'5C1I_LAKey'!AN54+'5C1V_LafRen'!AN54+'5C1O_Impact'!AN54+'5C2_LAVCA'!AO54+'5C1H_Southwest'!AN54+'5C1G_JSClark'!AN54+'5C1Y_GEOPrep'!AN54+'5C1AI_Harmony'!AN54+'5C1AJ_Athlos'!AN54+'5C1AG_Collegiate'!AN54+'5C1M_GEOMidCity'!AN54+'5C1AK_NxtGen'!AN54+'5C1AL_RedRiver'!AN54+'5C1AM_Williams'!AN54+'5C1AN_StLandry'!AN54</f>
        <v>993214</v>
      </c>
      <c r="AP54" s="235">
        <f>'5C1B_DArbonne'!AO54+'5C1A_Madison'!AO54+'5C1C_IntlHigh'!AO54+'5C3_UnvView'!AP54+'5C1F_LCCharter'!AO54+'5C1E_LFNO'!AO54+'5C1D_NOMMA'!AO54+'5C1AE_NobleMinds'!AO54+'5C1J_JCFAEast'!AO54+'5C1Q_Advantage'!AO54+'5C1AF_JCFA-Laf'!AO54+'5C1W_Willow'!AO54+'5C1Z_LincolnPrep'!AO54+'5C1R_Iberville'!AO54+'5C1N_Delta'!AO54+'5C1S_LCColPrep'!AO54+'5C1T_Northeast'!AO54+'5C1U_AcadianaRen'!AO54+'5C1I_LAKey'!AO54+'5C1V_LafRen'!AO54+'5C1O_Impact'!AO54+'5C2_LAVCA'!AP54+'5C1H_Southwest'!AO54+'5C1G_JSClark'!AO54+'5C1Y_GEOPrep'!AO54+'5C1AI_Harmony'!AO54+'5C1AJ_Athlos'!AO54+'5C1AG_Collegiate'!AO54+'5C1M_GEOMidCity'!AO54+'5C1AK_NxtGen'!AO54+'5C1AL_RedRiver'!AO54+'5C1AM_Williams'!AO54+'5C1AN_StLandry'!AO54</f>
        <v>0</v>
      </c>
      <c r="AQ54" s="234">
        <f>'5C1B_DArbonne'!AP54+'5C1A_Madison'!AP54+'5C1C_IntlHigh'!AP54+'5C3_UnvView'!AQ54+'5C1F_LCCharter'!AP54+'5C1E_LFNO'!AP54+'5C1D_NOMMA'!AP54+'5C1AE_NobleMinds'!AP54+'5C1J_JCFAEast'!AP54+'5C1Q_Advantage'!AP54+'5C1AF_JCFA-Laf'!AP54+'5C1W_Willow'!AP54+'5C1Z_LincolnPrep'!AP54+'5C1R_Iberville'!AP54+'5C1N_Delta'!AP54+'5C1S_LCColPrep'!AP54+'5C1T_Northeast'!AP54+'5C1U_AcadianaRen'!AP54+'5C1I_LAKey'!AP54+'5C1V_LafRen'!AP54+'5C1O_Impact'!AP54+'5C2_LAVCA'!AQ54+'5C1H_Southwest'!AP54+'5C1G_JSClark'!AP54+'5C1Y_GEOPrep'!AP54+'5C1AI_Harmony'!AP54+'5C1AJ_Athlos'!AP54+'5C1AG_Collegiate'!AP54+'5C1M_GEOMidCity'!AP54+'5C1AK_NxtGen'!AP54+'5C1AL_RedRiver'!AP54+'5C1AM_Williams'!AP54+'5C1AN_StLandry'!AP54</f>
        <v>993214</v>
      </c>
      <c r="AR54" s="235">
        <f>'5C1B_DArbonne'!AQ54+'5C1A_Madison'!AQ54+'5C1C_IntlHigh'!AQ54+'5C3_UnvView'!AR54+'5C1F_LCCharter'!AQ54+'5C1E_LFNO'!AQ54+'5C1D_NOMMA'!AQ54+'5C1AE_NobleMinds'!AQ54+'5C1J_JCFAEast'!AQ54+'5C1Q_Advantage'!AQ54+'5C1AF_JCFA-Laf'!AQ54+'5C1W_Willow'!AQ54+'5C1Z_LincolnPrep'!AQ54+'5C1R_Iberville'!AQ54+'5C1N_Delta'!AQ54+'5C1S_LCColPrep'!AQ54+'5C1T_Northeast'!AQ54+'5C1U_AcadianaRen'!AQ54+'5C1I_LAKey'!AQ54+'5C1V_LafRen'!AQ54+'5C1O_Impact'!AQ54+'5C2_LAVCA'!AR54+'5C1H_Southwest'!AQ54+'5C1G_JSClark'!AQ54+'5C1Y_GEOPrep'!AQ54+'5C1AI_Harmony'!AQ54+'5C1AJ_Athlos'!AQ54+'5C1AG_Collegiate'!AQ54+'5C1M_GEOMidCity'!AQ54+'5C1AK_NxtGen'!AQ54+'5C1AL_RedRiver'!AQ54+'5C1AM_Williams'!AQ54+'5C1AN_StLandry'!AQ54</f>
        <v>0</v>
      </c>
      <c r="AS54" s="235">
        <f>'5C1B_DArbonne'!AR54+'5C1A_Madison'!AR54+'5C1C_IntlHigh'!AR54+'5C3_UnvView'!AS54+'5C1F_LCCharter'!AR54+'5C1E_LFNO'!AR54+'5C1D_NOMMA'!AR54+'5C1AE_NobleMinds'!AR54+'5C1J_JCFAEast'!AR54+'5C1Q_Advantage'!AR54+'5C1AF_JCFA-Laf'!AR54+'5C1W_Willow'!AR54+'5C1Z_LincolnPrep'!AR54+'5C1R_Iberville'!AR54+'5C1N_Delta'!AR54+'5C1S_LCColPrep'!AR54+'5C1T_Northeast'!AR54+'5C1U_AcadianaRen'!AR54+'5C1I_LAKey'!AR54+'5C1V_LafRen'!AR54+'5C1O_Impact'!AR54+'5C2_LAVCA'!AS54+'5C1H_Southwest'!AR54+'5C1G_JSClark'!AR54+'5C1Y_GEOPrep'!AR54+'5C1AI_Harmony'!AR54+'5C1AJ_Athlos'!AR54+'5C1AG_Collegiate'!AR54+'5C1M_GEOMidCity'!AR54+'5C1AK_NxtGen'!AR54+'5C1AL_RedRiver'!AR54+'5C1AM_Williams'!AR54+'5C1AN_StLandry'!AR54</f>
        <v>993214</v>
      </c>
      <c r="AT54" s="234">
        <f>'5C1B_DArbonne'!AS54+'5C1A_Madison'!AS54+'5C1C_IntlHigh'!AS54+'5C3_UnvView'!AT54+'5C1F_LCCharter'!AS54+'5C1E_LFNO'!AS54+'5C1D_NOMMA'!AS54+'5C1AE_NobleMinds'!AS54+'5C1J_JCFAEast'!AS54+'5C1Q_Advantage'!AS54+'5C1AF_JCFA-Laf'!AS54+'5C1W_Willow'!AS54+'5C1Z_LincolnPrep'!AS54+'5C1R_Iberville'!AS54+'5C1N_Delta'!AS54+'5C1S_LCColPrep'!AS54+'5C1T_Northeast'!AS54+'5C1U_AcadianaRen'!AS54+'5C1I_LAKey'!AS54+'5C1V_LafRen'!AS54+'5C1O_Impact'!AS54+'5C2_LAVCA'!AT54+'5C1H_Southwest'!AS54+'5C1G_JSClark'!AS54+'5C1Y_GEOPrep'!AS54+'5C1AI_Harmony'!AS54+'5C1AJ_Athlos'!AS54+'5C1AG_Collegiate'!AS54+'5C1M_GEOMidCity'!AS54+'5C1AK_NxtGen'!AS54+'5C1AL_RedRiver'!AS54+'5C1AM_Williams'!AS54+'5C1AN_StLandry'!AS54</f>
        <v>98443</v>
      </c>
      <c r="AU54" s="806">
        <f t="shared" si="2"/>
        <v>1385311</v>
      </c>
      <c r="AV54" s="807">
        <f t="shared" si="3"/>
        <v>131117</v>
      </c>
      <c r="AW54" s="227">
        <f>'5C1B_DArbonne'!AV54+'5C1A_Madison'!AV54+'5C1C_IntlHigh'!AV54+'5C3_UnvView'!AW54+'5C1F_LCCharter'!AV54+'5C1E_LFNO'!AV54+'5C1D_NOMMA'!AV54+'5C1AE_NobleMinds'!AV54+'5C1J_JCFAEast'!AV54+'5C1Q_Advantage'!AV54+'5C1AF_JCFA-Laf'!AV54+'5C1W_Willow'!AV54+'5C1Z_LincolnPrep'!AV54+'5C1R_Iberville'!AV54+'5C1N_Delta'!AV54+'5C1S_LCColPrep'!AV54+'5C1T_Northeast'!AV54+'5C1U_AcadianaRen'!AV54+'5C1I_LAKey'!AV54+'5C1V_LafRen'!AV54+'5C1O_Impact'!AV54+'5C2_LAVCA'!AW54+'5C1H_Southwest'!AV54+'5C1G_JSClark'!AV54+'5C1Y_GEOPrep'!AV54+'5C1AI_Harmony'!AV54+'5C1AJ_Athlos'!AV54+'5C1AG_Collegiate'!AV54+'5C1M_GEOMidCity'!AV54+'5C1AK_NxtGen'!AV54+'5C1AL_RedRiver'!AV54+'5C1AM_Williams'!AV54+'5C1AN_StLandry'!AV54</f>
        <v>2960</v>
      </c>
      <c r="AX54" s="227"/>
      <c r="AY54" s="227">
        <f t="shared" si="4"/>
        <v>2960</v>
      </c>
    </row>
    <row r="55" spans="1:51" ht="16.149999999999999" customHeight="1" x14ac:dyDescent="0.2">
      <c r="A55" s="424">
        <v>49</v>
      </c>
      <c r="B55" s="224" t="s">
        <v>52</v>
      </c>
      <c r="C55" s="225">
        <f>'5C1B_DArbonne'!C55+'5C1A_Madison'!C55+'5C1C_IntlHigh'!C55+'5C3_UnvView'!C55+'5C1F_LCCharter'!C55+'5C1E_LFNO'!C55+'5C1D_NOMMA'!C55+'5C1AE_NobleMinds'!C55+'5C1J_JCFAEast'!C55+'5C1Q_Advantage'!C55+'5C1AF_JCFA-Laf'!C55+'5C1W_Willow'!C55+'5C1Z_LincolnPrep'!C55+'5C1R_Iberville'!C55+'5C1N_Delta'!C55+'5C1S_LCColPrep'!C55+'5C1T_Northeast'!C55+'5C1U_AcadianaRen'!C55+'5C1I_LAKey'!C55+'5C1V_LafRen'!C55+'5C1O_Impact'!C55+'5C2_LAVCA'!C55+'5C1H_Southwest'!C55+'5C1G_JSClark'!C55+'5C1Y_GEOPrep'!C55+'5C1AI_Harmony'!C55+'5C1AJ_Athlos'!C55+'5C1AG_Collegiate'!C55+'5C1M_GEOMidCity'!C55+'5C1AK_NxtGen'!C55+'5C1AL_RedRiver'!C55+'5C1AM_Williams'!C55+'5C1AN_StLandry'!C55</f>
        <v>202</v>
      </c>
      <c r="D55" s="226">
        <f>'9_Per Pupil Summary'!H54</f>
        <v>4834.63895375634</v>
      </c>
      <c r="E55" s="227">
        <f>'5C1B_DArbonne'!E55+'5C1A_Madison'!E55+'5C1C_IntlHigh'!E55+'5C3_UnvView'!E55+'5C1F_LCCharter'!E55+'5C1E_LFNO'!E55+'5C1D_NOMMA'!E55+'5C1AE_NobleMinds'!E55+'5C1J_JCFAEast'!E55+'5C1Q_Advantage'!E55+'5C1AF_JCFA-Laf'!E55+'5C1W_Willow'!E55+'5C1Z_LincolnPrep'!E55+'5C1R_Iberville'!E55+'5C1N_Delta'!E55+'5C1S_LCColPrep'!E55+'5C1T_Northeast'!E55+'5C1U_AcadianaRen'!E55+'5C1I_LAKey'!E55+'5C1V_LafRen'!E55+'5C1O_Impact'!E55+'5C2_LAVCA'!E55+'5C1H_Southwest'!E55+'5C1G_JSClark'!E55+'5C1Y_GEOPrep'!E55+'5C1AI_Harmony'!E55+'5C1AJ_Athlos'!E55+'5C1AG_Collegiate'!E55+'5C1M_GEOMidCity'!E55+'5C1AK_NxtGen'!E55+'5C1AL_RedRiver'!E55+'5C1AM_Williams'!E55+'5C1AN_StLandry'!E55</f>
        <v>878937.3617929027</v>
      </c>
      <c r="F55" s="228">
        <f>'5C1B_DArbonne'!F55+'5C1A_Madison'!F55+'5C1C_IntlHigh'!F55+'5C3_UnvView'!F55+'5C1F_LCCharter'!F55+'5C1E_LFNO'!F55+'5C1D_NOMMA'!F55+'5C1AE_NobleMinds'!F55+'5C1J_JCFAEast'!F55+'5C1Q_Advantage'!F55+'5C1AF_JCFA-Laf'!F55+'5C1W_Willow'!F55+'5C1Z_LincolnPrep'!F55+'5C1R_Iberville'!F55+'5C1N_Delta'!F55+'5C1S_LCColPrep'!F55+'5C1T_Northeast'!F55+'5C1U_AcadianaRen'!F55+'5C1I_LAKey'!F55+'5C1V_LafRen'!F55+'5C1O_Impact'!F55+'5C2_LAVCA'!F55+'5C1H_Southwest'!F55+'5C1G_JSClark'!F55+'5C1Y_GEOPrep'!F55+'5C1AI_Harmony'!F55+'5C1AJ_Athlos'!F55+'5C1AG_Collegiate'!F55+'5C1M_GEOMidCity'!F55+'5C1AK_NxtGen'!F55+'5C1AL_RedRiver'!F55+'5C1AM_Williams'!F55+'5C1AN_StLandry'!F55</f>
        <v>167</v>
      </c>
      <c r="G55" s="226">
        <f>'9_Per Pupil Summary'!I54</f>
        <v>658.35492984546374</v>
      </c>
      <c r="H55" s="227">
        <f>'5C1B_DArbonne'!H55+'5C1A_Madison'!H55+'5C1C_IntlHigh'!H55+'5C3_UnvView'!H55+'5C1F_LCCharter'!H55+'5C1E_LFNO'!H55+'5C1D_NOMMA'!H55+'5C1AE_NobleMinds'!H55+'5C1J_JCFAEast'!H55+'5C1Q_Advantage'!H55+'5C1AF_JCFA-Laf'!H55+'5C1W_Willow'!H55+'5C1Z_LincolnPrep'!H55+'5C1R_Iberville'!H55+'5C1N_Delta'!H55+'5C1S_LCColPrep'!H55+'5C1T_Northeast'!H55+'5C1U_AcadianaRen'!H55+'5C1I_LAKey'!H55+'5C1V_LafRen'!H55+'5C1O_Impact'!H55+'5C2_LAVCA'!H55+'5C1H_Southwest'!H55+'5C1G_JSClark'!H55+'5C1Y_GEOPrep'!H55+'5C1AI_Harmony'!H55+'5C1AJ_Athlos'!H55+'5C1AG_Collegiate'!H55+'5C1M_GEOMidCity'!H55+'5C1AK_NxtGen'!H55+'5C1AL_RedRiver'!H55+'5C1AM_Williams'!H55+'5C1AN_StLandry'!H55</f>
        <v>98950.745955773207</v>
      </c>
      <c r="I55" s="228">
        <f>'5C1B_DArbonne'!I55+'5C1A_Madison'!I55+'5C1C_IntlHigh'!I55+'5C3_UnvView'!I55+'5C1F_LCCharter'!I55+'5C1E_LFNO'!I55+'5C1D_NOMMA'!I55+'5C1AE_NobleMinds'!I55+'5C1J_JCFAEast'!I55+'5C1Q_Advantage'!I55+'5C1AF_JCFA-Laf'!I55+'5C1W_Willow'!I55+'5C1Z_LincolnPrep'!I55+'5C1R_Iberville'!I55+'5C1N_Delta'!I55+'5C1S_LCColPrep'!I55+'5C1T_Northeast'!I55+'5C1U_AcadianaRen'!I55+'5C1I_LAKey'!I55+'5C1V_LafRen'!I55+'5C1O_Impact'!I55+'5C2_LAVCA'!I55+'5C1H_Southwest'!I55+'5C1G_JSClark'!I55+'5C1Y_GEOPrep'!I55+'5C1AI_Harmony'!I55+'5C1AJ_Athlos'!I55+'5C1AG_Collegiate'!I55+'5C1M_GEOMidCity'!I55+'5C1AK_NxtGen'!I55+'5C1AL_RedRiver'!I55+'5C1AM_Williams'!I55+'5C1AN_StLandry'!I55</f>
        <v>109</v>
      </c>
      <c r="J55" s="226">
        <f>'9_Per Pupil Summary'!J54</f>
        <v>179.55134450330829</v>
      </c>
      <c r="K55" s="227">
        <f>'5C1B_DArbonne'!K55+'5C1A_Madison'!K55+'5C1C_IntlHigh'!K55+'5C3_UnvView'!K55+'5C1F_LCCharter'!K55+'5C1E_LFNO'!K55+'5C1D_NOMMA'!K55+'5C1AE_NobleMinds'!K55+'5C1J_JCFAEast'!K55+'5C1Q_Advantage'!K55+'5C1AF_JCFA-Laf'!K55+'5C1W_Willow'!K55+'5C1Z_LincolnPrep'!K55+'5C1R_Iberville'!K55+'5C1N_Delta'!K55+'5C1S_LCColPrep'!K55+'5C1T_Northeast'!K55+'5C1U_AcadianaRen'!K55+'5C1I_LAKey'!K55+'5C1V_LafRen'!K55+'5C1O_Impact'!K55+'5C2_LAVCA'!K55+'5C1H_Southwest'!K55+'5C1G_JSClark'!K55+'5C1Y_GEOPrep'!K55+'5C1AI_Harmony'!K55+'5C1AJ_Athlos'!K55+'5C1AG_Collegiate'!K55+'5C1M_GEOMidCity'!K55+'5C1AK_NxtGen'!K55+'5C1AL_RedRiver'!K55+'5C1AM_Williams'!K55+'5C1AN_StLandry'!K55</f>
        <v>17613.986895774542</v>
      </c>
      <c r="L55" s="228">
        <f>'5C1B_DArbonne'!L55+'5C1A_Madison'!L55+'5C1C_IntlHigh'!L55+'5C3_UnvView'!L55+'5C1F_LCCharter'!L55+'5C1E_LFNO'!L55+'5C1D_NOMMA'!L55+'5C1AE_NobleMinds'!L55+'5C1J_JCFAEast'!L55+'5C1Q_Advantage'!L55+'5C1AF_JCFA-Laf'!L55+'5C1W_Willow'!L55+'5C1Z_LincolnPrep'!L55+'5C1R_Iberville'!L55+'5C1N_Delta'!L55+'5C1S_LCColPrep'!L55+'5C1T_Northeast'!L55+'5C1U_AcadianaRen'!L55+'5C1I_LAKey'!L55+'5C1V_LafRen'!L55+'5C1O_Impact'!L55+'5C2_LAVCA'!L55+'5C1H_Southwest'!L55+'5C1G_JSClark'!L55+'5C1Y_GEOPrep'!L55+'5C1AI_Harmony'!L55+'5C1AJ_Athlos'!L55+'5C1AG_Collegiate'!L55+'5C1M_GEOMidCity'!L55+'5C1AK_NxtGen'!L55+'5C1AL_RedRiver'!L55+'5C1AM_Williams'!L55+'5C1AN_StLandry'!L55</f>
        <v>17</v>
      </c>
      <c r="M55" s="226">
        <f>'9_Per Pupil Summary'!K54</f>
        <v>4488.7836125827071</v>
      </c>
      <c r="N55" s="227">
        <f>'5C1B_DArbonne'!N55+'5C1A_Madison'!N55+'5C1C_IntlHigh'!N55+'5C3_UnvView'!N55+'5C1F_LCCharter'!N55+'5C1E_LFNO'!N55+'5C1D_NOMMA'!N55+'5C1AE_NobleMinds'!N55+'5C1J_JCFAEast'!N55+'5C1Q_Advantage'!N55+'5C1AF_JCFA-Laf'!N55+'5C1W_Willow'!N55+'5C1Z_LincolnPrep'!N55+'5C1R_Iberville'!N55+'5C1N_Delta'!N55+'5C1S_LCColPrep'!N55+'5C1T_Northeast'!N55+'5C1U_AcadianaRen'!N55+'5C1I_LAKey'!N55+'5C1V_LafRen'!N55+'5C1O_Impact'!N55+'5C2_LAVCA'!N55+'5C1H_Southwest'!N55+'5C1G_JSClark'!N55+'5C1Y_GEOPrep'!N55+'5C1AI_Harmony'!N55+'5C1AJ_Athlos'!N55+'5C1AG_Collegiate'!N55+'5C1M_GEOMidCity'!N55+'5C1AK_NxtGen'!N55+'5C1AL_RedRiver'!N55+'5C1AM_Williams'!N55+'5C1AN_StLandry'!N55</f>
        <v>68678.389272515429</v>
      </c>
      <c r="O55" s="228">
        <f>'5C1B_DArbonne'!O55+'5C1A_Madison'!O55+'5C1C_IntlHigh'!O55+'5C3_UnvView'!O55+'5C1F_LCCharter'!O55+'5C1E_LFNO'!O55+'5C1D_NOMMA'!O55+'5C1AE_NobleMinds'!O55+'5C1J_JCFAEast'!O55+'5C1Q_Advantage'!O55+'5C1AF_JCFA-Laf'!O55+'5C1W_Willow'!O55+'5C1Z_LincolnPrep'!O55+'5C1R_Iberville'!O55+'5C1N_Delta'!O55+'5C1S_LCColPrep'!O55+'5C1T_Northeast'!O55+'5C1U_AcadianaRen'!O55+'5C1I_LAKey'!O55+'5C1V_LafRen'!O55+'5C1O_Impact'!O55+'5C2_LAVCA'!O55+'5C1H_Southwest'!O55+'5C1G_JSClark'!O55+'5C1Y_GEOPrep'!O55+'5C1AI_Harmony'!O55+'5C1AJ_Athlos'!O55+'5C1AG_Collegiate'!O55+'5C1M_GEOMidCity'!O55+'5C1AK_NxtGen'!O55+'5C1AL_RedRiver'!O55+'5C1AM_Williams'!O55+'5C1AN_StLandry'!O55</f>
        <v>4</v>
      </c>
      <c r="P55" s="226">
        <f>'9_Per Pupil Summary'!L54</f>
        <v>1795.5134450330825</v>
      </c>
      <c r="Q55" s="227">
        <f>'5C1B_DArbonne'!Q55+'5C1A_Madison'!Q55+'5C1C_IntlHigh'!Q55+'5C3_UnvView'!Q55+'5C1F_LCCharter'!Q55+'5C1E_LFNO'!Q55+'5C1D_NOMMA'!Q55+'5C1AE_NobleMinds'!Q55+'5C1J_JCFAEast'!Q55+'5C1Q_Advantage'!Q55+'5C1AF_JCFA-Laf'!Q55+'5C1W_Willow'!Q55+'5C1Z_LincolnPrep'!Q55+'5C1R_Iberville'!Q55+'5C1N_Delta'!Q55+'5C1S_LCColPrep'!Q55+'5C1T_Northeast'!Q55+'5C1U_AcadianaRen'!Q55+'5C1I_LAKey'!Q55+'5C1V_LafRen'!Q55+'5C1O_Impact'!Q55+'5C2_LAVCA'!Q55+'5C1H_Southwest'!Q55+'5C1G_JSClark'!Q55+'5C1Y_GEOPrep'!Q55+'5C1AI_Harmony'!Q55+'5C1AJ_Athlos'!Q55+'5C1AG_Collegiate'!Q55+'5C1M_GEOMidCity'!Q55+'5C1AK_NxtGen'!Q55+'5C1AL_RedRiver'!Q55+'5C1AM_Williams'!Q55+'5C1AN_StLandry'!Q55</f>
        <v>6463.848402119097</v>
      </c>
      <c r="R55" s="229">
        <f>'5C1B_DArbonne'!R55+'5C1A_Madison'!R55+'5C1C_IntlHigh'!R55+'5C3_UnvView'!R55+'5C1F_LCCharter'!R55+'5C1E_LFNO'!R55+'5C1D_NOMMA'!R55+'5C1AE_NobleMinds'!R55+'5C1J_JCFAEast'!R55+'5C1Q_Advantage'!R55+'5C1AF_JCFA-Laf'!R55+'5C1W_Willow'!R55+'5C1Z_LincolnPrep'!R55+'5C1R_Iberville'!R55+'5C1N_Delta'!R55+'5C1S_LCColPrep'!R55+'5C1T_Northeast'!R55+'5C1U_AcadianaRen'!R55+'5C1I_LAKey'!R55+'5C1V_LafRen'!R55+'5C1O_Impact'!R55+'5C2_LAVCA'!R55+'5C1H_Southwest'!R55+'5C1G_JSClark'!R55+'5C1Y_GEOPrep'!R55+'5C1AI_Harmony'!R55+'5C1AJ_Athlos'!R55+'5C1AG_Collegiate'!R55+'5C1M_GEOMidCity'!R55+'5C1AK_NxtGen'!R55+'5C1AL_RedRiver'!R55+'5C1AM_Williams'!R55+'5C1AN_StLandry'!R55</f>
        <v>4662202</v>
      </c>
      <c r="S55" s="889">
        <f>'5C3_UnvView'!S55+'5C2_LAVCA'!S55</f>
        <v>118961</v>
      </c>
      <c r="T55" s="226">
        <f>'5C1B_DArbonne'!S55+'5C1A_Madison'!S55+'5C1C_IntlHigh'!S55+'5C3_UnvView'!T55+'5C1F_LCCharter'!S55+'5C1E_LFNO'!S55+'5C1D_NOMMA'!S55+'5C1AE_NobleMinds'!S55+'5C1J_JCFAEast'!S55+'5C1Q_Advantage'!S55+'5C1AF_JCFA-Laf'!S55+'5C1W_Willow'!S55+'5C1Z_LincolnPrep'!S55+'5C1R_Iberville'!S55+'5C1N_Delta'!S55+'5C1S_LCColPrep'!S55+'5C1T_Northeast'!S55+'5C1U_AcadianaRen'!S55+'5C1I_LAKey'!S55+'5C1V_LafRen'!S55+'5C1O_Impact'!S55+'5C2_LAVCA'!T55+'5C1H_Southwest'!S55+'5C1G_JSClark'!S55+'5C1Y_GEOPrep'!S55+'5C1AI_Harmony'!S55+'5C1AJ_Athlos'!S55+'5C1AG_Collegiate'!S55+'5C1M_GEOMidCity'!S55+'5C1AK_NxtGen'!S55+'5C1AL_RedRiver'!S55+'5C1AM_Williams'!S55+'5C1AN_StLandry'!S55</f>
        <v>0</v>
      </c>
      <c r="U55" s="226">
        <f>'5C1B_DArbonne'!T55+'5C1A_Madison'!T55+'5C1C_IntlHigh'!T55+'5C3_UnvView'!U55+'5C1F_LCCharter'!T55+'5C1E_LFNO'!T55+'5C1D_NOMMA'!T55+'5C1AE_NobleMinds'!T55+'5C1J_JCFAEast'!T55+'5C1Q_Advantage'!T55+'5C1AF_JCFA-Laf'!T55+'5C1W_Willow'!T55+'5C1Z_LincolnPrep'!T55+'5C1R_Iberville'!T55+'5C1N_Delta'!T55+'5C1S_LCColPrep'!T55+'5C1T_Northeast'!T55+'5C1U_AcadianaRen'!T55+'5C1I_LAKey'!T55+'5C1V_LafRen'!T55+'5C1O_Impact'!T55+'5C2_LAVCA'!U55+'5C1H_Southwest'!T55+'5C1G_JSClark'!T55+'5C1Y_GEOPrep'!T55+'5C1AI_Harmony'!T55+'5C1AJ_Athlos'!T55+'5C1AG_Collegiate'!T55+'5C1M_GEOMidCity'!T55+'5C1AK_NxtGen'!T55+'5C1AL_RedRiver'!T55+'5C1AM_Williams'!T55+'5C1AN_StLandry'!T55</f>
        <v>0</v>
      </c>
      <c r="V55" s="230">
        <f>'5C1B_DArbonne'!U55+'5C1A_Madison'!U55+'5C1C_IntlHigh'!U55+'5C3_UnvView'!V55+'5C1F_LCCharter'!U55+'5C1E_LFNO'!U55+'5C1D_NOMMA'!U55+'5C1AE_NobleMinds'!U55+'5C1J_JCFAEast'!U55+'5C1Q_Advantage'!U55+'5C1AF_JCFA-Laf'!U55+'5C1W_Willow'!U55+'5C1Z_LincolnPrep'!U55+'5C1R_Iberville'!U55+'5C1N_Delta'!U55+'5C1S_LCColPrep'!U55+'5C1T_Northeast'!U55+'5C1U_AcadianaRen'!U55+'5C1I_LAKey'!U55+'5C1V_LafRen'!U55+'5C1O_Impact'!U55+'5C2_LAVCA'!V55+'5C1H_Southwest'!U55+'5C1G_JSClark'!U55+'5C1Y_GEOPrep'!U55+'5C1AI_Harmony'!U55+'5C1AJ_Athlos'!U55+'5C1AG_Collegiate'!U55+'5C1M_GEOMidCity'!U55+'5C1AK_NxtGen'!U55+'5C1AL_RedRiver'!U55+'5C1AM_Williams'!U55+'5C1AN_StLandry'!U55</f>
        <v>0</v>
      </c>
      <c r="W55" s="229">
        <f>'5C1B_DArbonne'!V55+'5C1A_Madison'!V55+'5C1C_IntlHigh'!V55+'5C3_UnvView'!W55+'5C1F_LCCharter'!V55+'5C1E_LFNO'!V55+'5C1D_NOMMA'!V55+'5C1AE_NobleMinds'!V55+'5C1J_JCFAEast'!V55+'5C1Q_Advantage'!V55+'5C1AF_JCFA-Laf'!V55+'5C1W_Willow'!V55+'5C1Z_LincolnPrep'!V55+'5C1R_Iberville'!V55+'5C1N_Delta'!V55+'5C1S_LCColPrep'!V55+'5C1T_Northeast'!V55+'5C1U_AcadianaRen'!V55+'5C1I_LAKey'!V55+'5C1V_LafRen'!V55+'5C1O_Impact'!V55+'5C2_LAVCA'!W55+'5C1H_Southwest'!V55+'5C1G_JSClark'!V55+'5C1Y_GEOPrep'!V55+'5C1AI_Harmony'!V55+'5C1AJ_Athlos'!V55+'5C1AG_Collegiate'!V55+'5C1M_GEOMidCity'!V55+'5C1AK_NxtGen'!V55+'5C1AL_RedRiver'!V55+'5C1AM_Williams'!V55+'5C1AN_StLandry'!V55</f>
        <v>1070644</v>
      </c>
      <c r="X55" s="227">
        <f>'5C1B_DArbonne'!W55+'5C1A_Madison'!W55+'5C1C_IntlHigh'!W55+'5C3_UnvView'!X55+'5C1F_LCCharter'!W55+'5C1E_LFNO'!W55+'5C1D_NOMMA'!W55+'5C1AE_NobleMinds'!W55+'5C1J_JCFAEast'!W55+'5C1Q_Advantage'!W55+'5C1AF_JCFA-Laf'!W55+'5C1W_Willow'!W55+'5C1Z_LincolnPrep'!W55+'5C1R_Iberville'!W55+'5C1N_Delta'!W55+'5C1S_LCColPrep'!W55+'5C1T_Northeast'!W55+'5C1U_AcadianaRen'!W55+'5C1I_LAKey'!W55+'5C1V_LafRen'!W55+'5C1O_Impact'!W55+'5C2_LAVCA'!X55+'5C1H_Southwest'!W55+'5C1G_JSClark'!W55+'5C1Y_GEOPrep'!W55+'5C1AI_Harmony'!W55+'5C1AJ_Athlos'!W55+'5C1AG_Collegiate'!W55+'5C1M_GEOMidCity'!W55+'5C1AK_NxtGen'!W55+'5C1AL_RedRiver'!W55+'5C1AM_Williams'!W55+'5C1AN_StLandry'!W55</f>
        <v>-2677</v>
      </c>
      <c r="Y55" s="229">
        <f>'5C1B_DArbonne'!X55+'5C1A_Madison'!X55+'5C1C_IntlHigh'!X55+'5C3_UnvView'!Y55+'5C1F_LCCharter'!X55+'5C1E_LFNO'!X55+'5C1D_NOMMA'!X55+'5C1AE_NobleMinds'!X55+'5C1J_JCFAEast'!X55+'5C1Q_Advantage'!X55+'5C1AF_JCFA-Laf'!X55+'5C1W_Willow'!X55+'5C1Z_LincolnPrep'!X55+'5C1R_Iberville'!X55+'5C1N_Delta'!X55+'5C1S_LCColPrep'!X55+'5C1T_Northeast'!X55+'5C1U_AcadianaRen'!X55+'5C1I_LAKey'!X55+'5C1V_LafRen'!X55+'5C1O_Impact'!X55+'5C2_LAVCA'!Y55+'5C1H_Southwest'!X55+'5C1G_JSClark'!X55+'5C1Y_GEOPrep'!X55+'5C1AI_Harmony'!X55+'5C1AJ_Athlos'!X55+'5C1AG_Collegiate'!X55+'5C1M_GEOMidCity'!X55+'5C1AK_NxtGen'!X55+'5C1AL_RedRiver'!X55+'5C1AM_Williams'!X55+'5C1AN_StLandry'!X55</f>
        <v>1067967</v>
      </c>
      <c r="Z55" s="226">
        <f>'5C1B_DArbonne'!Y55+'5C1A_Madison'!Y55+'5C1C_IntlHigh'!Y55+'5C3_UnvView'!Z55+'5C1F_LCCharter'!Y55+'5C1E_LFNO'!Y55+'5C1D_NOMMA'!Y55+'5C1AE_NobleMinds'!Y55+'5C1J_JCFAEast'!Y55+'5C1Q_Advantage'!Y55+'5C1AF_JCFA-Laf'!Y55+'5C1W_Willow'!Y55+'5C1Z_LincolnPrep'!Y55+'5C1R_Iberville'!Y55+'5C1N_Delta'!Y55+'5C1S_LCColPrep'!Y55+'5C1T_Northeast'!Y55+'5C1U_AcadianaRen'!Y55+'5C1I_LAKey'!Y55+'5C1V_LafRen'!Y55+'5C1O_Impact'!Y55+'5C2_LAVCA'!Z55+'5C1H_Southwest'!Y55+'5C1G_JSClark'!Y55+'5C1Y_GEOPrep'!Y55+'5C1AI_Harmony'!Y55+'5C1AJ_Athlos'!Y55+'5C1AG_Collegiate'!Y55+'5C1M_GEOMidCity'!Y55+'5C1AK_NxtGen'!Y55+'5C1AL_RedRiver'!Y55+'5C1AM_Williams'!Y55+'5C1AN_StLandry'!Y55</f>
        <v>0</v>
      </c>
      <c r="AA55" s="229">
        <f>'5C1B_DArbonne'!Z55+'5C1A_Madison'!Z55+'5C1C_IntlHigh'!Z55+'5C3_UnvView'!AA55+'5C1F_LCCharter'!Z55+'5C1E_LFNO'!Z55+'5C1D_NOMMA'!Z55+'5C1AE_NobleMinds'!Z55+'5C1J_JCFAEast'!Z55+'5C1Q_Advantage'!Z55+'5C1AF_JCFA-Laf'!Z55+'5C1W_Willow'!Z55+'5C1Z_LincolnPrep'!Z55+'5C1R_Iberville'!Z55+'5C1N_Delta'!Z55+'5C1S_LCColPrep'!Z55+'5C1T_Northeast'!Z55+'5C1U_AcadianaRen'!Z55+'5C1I_LAKey'!Z55+'5C1V_LafRen'!Z55+'5C1O_Impact'!Z55+'5C2_LAVCA'!AA55+'5C1H_Southwest'!Z55+'5C1G_JSClark'!Z55+'5C1Y_GEOPrep'!Z55+'5C1AI_Harmony'!Z55+'5C1AJ_Athlos'!Z55+'5C1AG_Collegiate'!Z55+'5C1M_GEOMidCity'!Z55+'5C1AK_NxtGen'!Z55+'5C1AL_RedRiver'!Z55+'5C1AM_Williams'!Z55+'5C1AN_StLandry'!Z55</f>
        <v>1067967</v>
      </c>
      <c r="AB55" s="226">
        <f>'5C1B_DArbonne'!AA55+'5C1A_Madison'!AA55+'5C1C_IntlHigh'!AA55+'5C3_UnvView'!AB55+'5C1F_LCCharter'!AA55+'5C1E_LFNO'!AA55+'5C1D_NOMMA'!AA55+'5C1AE_NobleMinds'!AA55+'5C1J_JCFAEast'!AA55+'5C1Q_Advantage'!AA55+'5C1AF_JCFA-Laf'!AA55+'5C1W_Willow'!AA55+'5C1Z_LincolnPrep'!AA55+'5C1R_Iberville'!AA55+'5C1N_Delta'!AA55+'5C1S_LCColPrep'!AA55+'5C1T_Northeast'!AA55+'5C1U_AcadianaRen'!AA55+'5C1I_LAKey'!AA55+'5C1V_LafRen'!AA55+'5C1O_Impact'!AA55+'5C2_LAVCA'!AB55+'5C1H_Southwest'!AA55+'5C1G_JSClark'!AA55+'5C1Y_GEOPrep'!AA55+'5C1AI_Harmony'!AA55+'5C1AJ_Athlos'!AA55+'5C1AG_Collegiate'!AA55+'5C1M_GEOMidCity'!AA55+'5C1AK_NxtGen'!AA55+'5C1AL_RedRiver'!AA55+'5C1AM_Williams'!AA55+'5C1AN_StLandry'!AA55</f>
        <v>0</v>
      </c>
      <c r="AC55" s="226">
        <f>'5C1B_DArbonne'!AB55+'5C1A_Madison'!AB55+'5C1C_IntlHigh'!AB55+'5C3_UnvView'!AC55+'5C1F_LCCharter'!AB55+'5C1E_LFNO'!AB55+'5C1D_NOMMA'!AB55+'5C1AE_NobleMinds'!AB55+'5C1J_JCFAEast'!AB55+'5C1Q_Advantage'!AB55+'5C1AF_JCFA-Laf'!AB55+'5C1W_Willow'!AB55+'5C1Z_LincolnPrep'!AB55+'5C1R_Iberville'!AB55+'5C1N_Delta'!AB55+'5C1S_LCColPrep'!AB55+'5C1T_Northeast'!AB55+'5C1U_AcadianaRen'!AB55+'5C1I_LAKey'!AB55+'5C1V_LafRen'!AB55+'5C1O_Impact'!AB55+'5C2_LAVCA'!AC55+'5C1H_Southwest'!AB55+'5C1G_JSClark'!AB55+'5C1Y_GEOPrep'!AB55+'5C1AI_Harmony'!AB55+'5C1AJ_Athlos'!AB55+'5C1AG_Collegiate'!AB55+'5C1M_GEOMidCity'!AB55+'5C1AK_NxtGen'!AB55+'5C1AL_RedRiver'!AB55+'5C1AM_Williams'!AB55+'5C1AN_StLandry'!AB55</f>
        <v>1067967</v>
      </c>
      <c r="AD55" s="229">
        <f>'5C1B_DArbonne'!AC55+'5C1A_Madison'!AC55+'5C1C_IntlHigh'!AC55+'5C3_UnvView'!AD55+'5C1F_LCCharter'!AC55+'5C1E_LFNO'!AC55+'5C1D_NOMMA'!AC55+'5C1AE_NobleMinds'!AC55+'5C1J_JCFAEast'!AC55+'5C1Q_Advantage'!AC55+'5C1AF_JCFA-Laf'!AC55+'5C1W_Willow'!AC55+'5C1Z_LincolnPrep'!AC55+'5C1R_Iberville'!AC55+'5C1N_Delta'!AC55+'5C1S_LCColPrep'!AC55+'5C1T_Northeast'!AC55+'5C1U_AcadianaRen'!AC55+'5C1I_LAKey'!AC55+'5C1V_LafRen'!AC55+'5C1O_Impact'!AC55+'5C2_LAVCA'!AD55+'5C1H_Southwest'!AC55+'5C1G_JSClark'!AC55+'5C1Y_GEOPrep'!AC55+'5C1AI_Harmony'!AC55+'5C1AJ_Athlos'!AC55+'5C1AG_Collegiate'!AC55+'5C1M_GEOMidCity'!AC55+'5C1AK_NxtGen'!AC55+'5C1AL_RedRiver'!AC55+'5C1AM_Williams'!AC55+'5C1AN_StLandry'!AC55</f>
        <v>88997</v>
      </c>
      <c r="AE55" s="232">
        <f>'5C1B_DArbonne'!AD55+'5C1A_Madison'!AD55+'5C1C_IntlHigh'!AD55+'5C3_UnvView'!AE55+'5C1F_LCCharter'!AD55+'5C1E_LFNO'!AD55+'5C1D_NOMMA'!AD55+'5C1AE_NobleMinds'!AD55+'5C1J_JCFAEast'!AD55+'5C1Q_Advantage'!AD55+'5C1AF_JCFA-Laf'!AD55+'5C1W_Willow'!AD55+'5C1Z_LincolnPrep'!AD55+'5C1R_Iberville'!AD55+'5C1N_Delta'!AD55+'5C1S_LCColPrep'!AD55+'5C1T_Northeast'!AD55+'5C1U_AcadianaRen'!AD55+'5C1I_LAKey'!AD55+'5C1V_LafRen'!AD55+'5C1O_Impact'!AD55+'5C2_LAVCA'!AE55+'5C1H_Southwest'!AD55+'5C1G_JSClark'!AD55+'5C1Y_GEOPrep'!AD55+'5C1AI_Harmony'!AD55+'5C1AJ_Athlos'!AD55+'5C1AG_Collegiate'!AD55+'5C1M_GEOMidCity'!AD55+'5C1AK_NxtGen'!AD55+'5C1AL_RedRiver'!AD55+'5C1AM_Williams'!AD55+'5C1AN_StLandry'!AD55</f>
        <v>1067967</v>
      </c>
      <c r="AF55" s="233">
        <f>'9_Per Pupil Summary'!N54</f>
        <v>3445</v>
      </c>
      <c r="AG55" s="234">
        <f>'5C1B_DArbonne'!AF55+'5C1A_Madison'!AF55+'5C1C_IntlHigh'!AF55+'5C3_UnvView'!AG55+'5C1F_LCCharter'!AF55+'5C1E_LFNO'!AF55+'5C1D_NOMMA'!AF55+'5C1AE_NobleMinds'!AF55+'5C1J_JCFAEast'!AF55+'5C1Q_Advantage'!AF55+'5C1AF_JCFA-Laf'!AF55+'5C1W_Willow'!AF55+'5C1Z_LincolnPrep'!AF55+'5C1R_Iberville'!AF55+'5C1N_Delta'!AF55+'5C1S_LCColPrep'!AF55+'5C1T_Northeast'!AF55+'5C1U_AcadianaRen'!AF55+'5C1I_LAKey'!AF55+'5C1V_LafRen'!AF55+'5C1O_Impact'!AF55+'5C2_LAVCA'!AG55+'5C1H_Southwest'!AF55+'5C1G_JSClark'!AF55+'5C1Y_GEOPrep'!AF55+'5C1AI_Harmony'!AF55+'5C1AJ_Athlos'!AF55+'5C1AG_Collegiate'!AF55+'5C1M_GEOMidCity'!AF55+'5C1AK_NxtGen'!AF55+'5C1AL_RedRiver'!AF55+'5C1AM_Williams'!AF55+'5C1AN_StLandry'!AF55</f>
        <v>626301</v>
      </c>
      <c r="AH55" s="225">
        <f>'5C1B_DArbonne'!AG55+'5C1A_Madison'!AG55+'5C1C_IntlHigh'!AG55+'5C3_UnvView'!AH55+'5C1F_LCCharter'!AG55+'5C1E_LFNO'!AG55+'5C1D_NOMMA'!AG55+'5C1AE_NobleMinds'!AG55+'5C1J_JCFAEast'!AG55+'5C1Q_Advantage'!AG55+'5C1AF_JCFA-Laf'!AG55+'5C1W_Willow'!AG55+'5C1Z_LincolnPrep'!AG55+'5C1R_Iberville'!AG55+'5C1N_Delta'!AG55+'5C1S_LCColPrep'!AG55+'5C1T_Northeast'!AG55+'5C1U_AcadianaRen'!AG55+'5C1I_LAKey'!AG55+'5C1V_LafRen'!AG55+'5C1O_Impact'!AG55+'5C2_LAVCA'!AH55+'5C1H_Southwest'!AG55+'5C1G_JSClark'!AG55+'5C1Y_GEOPrep'!AG55+'5C1AI_Harmony'!AG55+'5C1AJ_Athlos'!AG55+'5C1AG_Collegiate'!AG55+'5C1M_GEOMidCity'!AG55+'5C1AK_NxtGen'!AG55+'5C1AL_RedRiver'!AG55+'5C1AM_Williams'!AG55+'5C1AN_StLandry'!AG55</f>
        <v>0</v>
      </c>
      <c r="AI55" s="233">
        <f>'5C1B_DArbonne'!AH55+'5C1A_Madison'!AH55+'5C1C_IntlHigh'!AH55+'5C3_UnvView'!AI55+'5C1F_LCCharter'!AH55+'5C1E_LFNO'!AH55+'5C1D_NOMMA'!AH55+'5C1AE_NobleMinds'!AH55+'5C1J_JCFAEast'!AH55+'5C1Q_Advantage'!AH55+'5C1AF_JCFA-Laf'!AH55+'5C1W_Willow'!AH55+'5C1Z_LincolnPrep'!AH55+'5C1R_Iberville'!AH55+'5C1N_Delta'!AH55+'5C1S_LCColPrep'!AH55+'5C1T_Northeast'!AH55+'5C1U_AcadianaRen'!AH55+'5C1I_LAKey'!AH55+'5C1V_LafRen'!AH55+'5C1O_Impact'!AH55+'5C2_LAVCA'!AI55+'5C1H_Southwest'!AH55+'5C1G_JSClark'!AH55+'5C1Y_GEOPrep'!AH55+'5C1AI_Harmony'!AH55+'5C1AJ_Athlos'!AH55+'5C1AG_Collegiate'!AH55+'5C1M_GEOMidCity'!AH55+'5C1AK_NxtGen'!AH55+'5C1AL_RedRiver'!AH55+'5C1AM_Williams'!AH55+'5C1AN_StLandry'!AH55</f>
        <v>0</v>
      </c>
      <c r="AJ55" s="225">
        <f>'5C1B_DArbonne'!AI55+'5C1A_Madison'!AI55+'5C1C_IntlHigh'!AI55+'5C3_UnvView'!AJ55+'5C1F_LCCharter'!AI55+'5C1E_LFNO'!AI55+'5C1D_NOMMA'!AI55+'5C1AE_NobleMinds'!AI55+'5C1J_JCFAEast'!AI55+'5C1Q_Advantage'!AI55+'5C1AF_JCFA-Laf'!AI55+'5C1W_Willow'!AI55+'5C1Z_LincolnPrep'!AI55+'5C1R_Iberville'!AI55+'5C1N_Delta'!AI55+'5C1S_LCColPrep'!AI55+'5C1T_Northeast'!AI55+'5C1U_AcadianaRen'!AI55+'5C1I_LAKey'!AI55+'5C1V_LafRen'!AI55+'5C1O_Impact'!AI55+'5C2_LAVCA'!AJ55+'5C1H_Southwest'!AI55+'5C1G_JSClark'!AI55+'5C1Y_GEOPrep'!AI55+'5C1AI_Harmony'!AI55+'5C1AJ_Athlos'!AI55+'5C1AG_Collegiate'!AI55+'5C1M_GEOMidCity'!AI55+'5C1AK_NxtGen'!AI55+'5C1AL_RedRiver'!AI55+'5C1AM_Williams'!AI55+'5C1AN_StLandry'!AI55</f>
        <v>0</v>
      </c>
      <c r="AK55" s="235">
        <f>'5C1B_DArbonne'!AJ55+'5C1A_Madison'!AJ55+'5C1C_IntlHigh'!AJ55+'5C3_UnvView'!AK55+'5C1F_LCCharter'!AJ55+'5C1E_LFNO'!AJ55+'5C1D_NOMMA'!AJ55+'5C1AE_NobleMinds'!AJ55+'5C1J_JCFAEast'!AJ55+'5C1Q_Advantage'!AJ55+'5C1AF_JCFA-Laf'!AJ55+'5C1W_Willow'!AJ55+'5C1Z_LincolnPrep'!AJ55+'5C1R_Iberville'!AJ55+'5C1N_Delta'!AJ55+'5C1S_LCColPrep'!AJ55+'5C1T_Northeast'!AJ55+'5C1U_AcadianaRen'!AJ55+'5C1I_LAKey'!AJ55+'5C1V_LafRen'!AJ55+'5C1O_Impact'!AJ55+'5C2_LAVCA'!AK55+'5C1H_Southwest'!AJ55+'5C1G_JSClark'!AJ55+'5C1Y_GEOPrep'!AJ55+'5C1AI_Harmony'!AJ55+'5C1AJ_Athlos'!AJ55+'5C1AG_Collegiate'!AJ55+'5C1M_GEOMidCity'!AJ55+'5C1AK_NxtGen'!AJ55+'5C1AL_RedRiver'!AJ55+'5C1AM_Williams'!AJ55+'5C1AN_StLandry'!AJ55</f>
        <v>0</v>
      </c>
      <c r="AL55" s="236">
        <f>'5C1B_DArbonne'!AK55+'5C1A_Madison'!AK55+'5C1C_IntlHigh'!AK55+'5C3_UnvView'!AL55+'5C1F_LCCharter'!AK55+'5C1E_LFNO'!AK55+'5C1D_NOMMA'!AK55+'5C1AE_NobleMinds'!AK55+'5C1J_JCFAEast'!AK55+'5C1Q_Advantage'!AK55+'5C1AF_JCFA-Laf'!AK55+'5C1W_Willow'!AK55+'5C1Z_LincolnPrep'!AK55+'5C1R_Iberville'!AK55+'5C1N_Delta'!AK55+'5C1S_LCColPrep'!AK55+'5C1T_Northeast'!AK55+'5C1U_AcadianaRen'!AK55+'5C1I_LAKey'!AK55+'5C1V_LafRen'!AK55+'5C1O_Impact'!AK55+'5C2_LAVCA'!AL55+'5C1H_Southwest'!AK55+'5C1G_JSClark'!AK55+'5C1Y_GEOPrep'!AK55+'5C1AI_Harmony'!AK55+'5C1AJ_Athlos'!AK55+'5C1AG_Collegiate'!AK55+'5C1M_GEOMidCity'!AK55+'5C1AK_NxtGen'!AK55+'5C1AL_RedRiver'!AK55+'5C1AM_Williams'!AK55+'5C1AN_StLandry'!AK55</f>
        <v>0</v>
      </c>
      <c r="AM55" s="234">
        <f>'5C1B_DArbonne'!AL55+'5C1A_Madison'!AL55+'5C1C_IntlHigh'!AL55+'5C3_UnvView'!AM55+'5C1F_LCCharter'!AL55+'5C1E_LFNO'!AL55+'5C1D_NOMMA'!AL55+'5C1AE_NobleMinds'!AL55+'5C1J_JCFAEast'!AL55+'5C1Q_Advantage'!AL55+'5C1AF_JCFA-Laf'!AL55+'5C1W_Willow'!AL55+'5C1Z_LincolnPrep'!AL55+'5C1R_Iberville'!AL55+'5C1N_Delta'!AL55+'5C1S_LCColPrep'!AL55+'5C1T_Northeast'!AL55+'5C1U_AcadianaRen'!AL55+'5C1I_LAKey'!AL55+'5C1V_LafRen'!AL55+'5C1O_Impact'!AL55+'5C2_LAVCA'!AM55+'5C1H_Southwest'!AL55+'5C1G_JSClark'!AL55+'5C1Y_GEOPrep'!AL55+'5C1AI_Harmony'!AL55+'5C1AJ_Athlos'!AL55+'5C1AG_Collegiate'!AL55+'5C1M_GEOMidCity'!AL55+'5C1AK_NxtGen'!AL55+'5C1AL_RedRiver'!AL55+'5C1AM_Williams'!AL55+'5C1AN_StLandry'!AL55</f>
        <v>2775981</v>
      </c>
      <c r="AN55" s="237">
        <f>'5C1B_DArbonne'!AM55+'5C1A_Madison'!AM55+'5C1C_IntlHigh'!AM55+'5C3_UnvView'!AN55+'5C1F_LCCharter'!AM55+'5C1E_LFNO'!AM55+'5C1D_NOMMA'!AM55+'5C1AE_NobleMinds'!AM55+'5C1J_JCFAEast'!AM55+'5C1Q_Advantage'!AM55+'5C1AF_JCFA-Laf'!AM55+'5C1W_Willow'!AM55+'5C1Z_LincolnPrep'!AM55+'5C1R_Iberville'!AM55+'5C1N_Delta'!AM55+'5C1S_LCColPrep'!AM55+'5C1T_Northeast'!AM55+'5C1U_AcadianaRen'!AM55+'5C1I_LAKey'!AM55+'5C1V_LafRen'!AM55+'5C1O_Impact'!AM55+'5C2_LAVCA'!AN55+'5C1H_Southwest'!AM55+'5C1G_JSClark'!AM55+'5C1Y_GEOPrep'!AM55+'5C1AI_Harmony'!AM55+'5C1AJ_Athlos'!AM55+'5C1AG_Collegiate'!AM55+'5C1M_GEOMidCity'!AM55+'5C1AK_NxtGen'!AM55+'5C1AL_RedRiver'!AM55+'5C1AM_Williams'!AM55+'5C1AN_StLandry'!AM55</f>
        <v>-1566</v>
      </c>
      <c r="AO55" s="234">
        <f>'5C1B_DArbonne'!AN55+'5C1A_Madison'!AN55+'5C1C_IntlHigh'!AN55+'5C3_UnvView'!AO55+'5C1F_LCCharter'!AN55+'5C1E_LFNO'!AN55+'5C1D_NOMMA'!AN55+'5C1AE_NobleMinds'!AN55+'5C1J_JCFAEast'!AN55+'5C1Q_Advantage'!AN55+'5C1AF_JCFA-Laf'!AN55+'5C1W_Willow'!AN55+'5C1Z_LincolnPrep'!AN55+'5C1R_Iberville'!AN55+'5C1N_Delta'!AN55+'5C1S_LCColPrep'!AN55+'5C1T_Northeast'!AN55+'5C1U_AcadianaRen'!AN55+'5C1I_LAKey'!AN55+'5C1V_LafRen'!AN55+'5C1O_Impact'!AN55+'5C2_LAVCA'!AO55+'5C1H_Southwest'!AN55+'5C1G_JSClark'!AN55+'5C1Y_GEOPrep'!AN55+'5C1AI_Harmony'!AN55+'5C1AJ_Athlos'!AN55+'5C1AG_Collegiate'!AN55+'5C1M_GEOMidCity'!AN55+'5C1AK_NxtGen'!AN55+'5C1AL_RedRiver'!AN55+'5C1AM_Williams'!AN55+'5C1AN_StLandry'!AN55</f>
        <v>624735</v>
      </c>
      <c r="AP55" s="235">
        <f>'5C1B_DArbonne'!AO55+'5C1A_Madison'!AO55+'5C1C_IntlHigh'!AO55+'5C3_UnvView'!AP55+'5C1F_LCCharter'!AO55+'5C1E_LFNO'!AO55+'5C1D_NOMMA'!AO55+'5C1AE_NobleMinds'!AO55+'5C1J_JCFAEast'!AO55+'5C1Q_Advantage'!AO55+'5C1AF_JCFA-Laf'!AO55+'5C1W_Willow'!AO55+'5C1Z_LincolnPrep'!AO55+'5C1R_Iberville'!AO55+'5C1N_Delta'!AO55+'5C1S_LCColPrep'!AO55+'5C1T_Northeast'!AO55+'5C1U_AcadianaRen'!AO55+'5C1I_LAKey'!AO55+'5C1V_LafRen'!AO55+'5C1O_Impact'!AO55+'5C2_LAVCA'!AP55+'5C1H_Southwest'!AO55+'5C1G_JSClark'!AO55+'5C1Y_GEOPrep'!AO55+'5C1AI_Harmony'!AO55+'5C1AJ_Athlos'!AO55+'5C1AG_Collegiate'!AO55+'5C1M_GEOMidCity'!AO55+'5C1AK_NxtGen'!AO55+'5C1AL_RedRiver'!AO55+'5C1AM_Williams'!AO55+'5C1AN_StLandry'!AO55</f>
        <v>0</v>
      </c>
      <c r="AQ55" s="234">
        <f>'5C1B_DArbonne'!AP55+'5C1A_Madison'!AP55+'5C1C_IntlHigh'!AP55+'5C3_UnvView'!AQ55+'5C1F_LCCharter'!AP55+'5C1E_LFNO'!AP55+'5C1D_NOMMA'!AP55+'5C1AE_NobleMinds'!AP55+'5C1J_JCFAEast'!AP55+'5C1Q_Advantage'!AP55+'5C1AF_JCFA-Laf'!AP55+'5C1W_Willow'!AP55+'5C1Z_LincolnPrep'!AP55+'5C1R_Iberville'!AP55+'5C1N_Delta'!AP55+'5C1S_LCColPrep'!AP55+'5C1T_Northeast'!AP55+'5C1U_AcadianaRen'!AP55+'5C1I_LAKey'!AP55+'5C1V_LafRen'!AP55+'5C1O_Impact'!AP55+'5C2_LAVCA'!AQ55+'5C1H_Southwest'!AP55+'5C1G_JSClark'!AP55+'5C1Y_GEOPrep'!AP55+'5C1AI_Harmony'!AP55+'5C1AJ_Athlos'!AP55+'5C1AG_Collegiate'!AP55+'5C1M_GEOMidCity'!AP55+'5C1AK_NxtGen'!AP55+'5C1AL_RedRiver'!AP55+'5C1AM_Williams'!AP55+'5C1AN_StLandry'!AP55</f>
        <v>624735</v>
      </c>
      <c r="AR55" s="235">
        <f>'5C1B_DArbonne'!AQ55+'5C1A_Madison'!AQ55+'5C1C_IntlHigh'!AQ55+'5C3_UnvView'!AR55+'5C1F_LCCharter'!AQ55+'5C1E_LFNO'!AQ55+'5C1D_NOMMA'!AQ55+'5C1AE_NobleMinds'!AQ55+'5C1J_JCFAEast'!AQ55+'5C1Q_Advantage'!AQ55+'5C1AF_JCFA-Laf'!AQ55+'5C1W_Willow'!AQ55+'5C1Z_LincolnPrep'!AQ55+'5C1R_Iberville'!AQ55+'5C1N_Delta'!AQ55+'5C1S_LCColPrep'!AQ55+'5C1T_Northeast'!AQ55+'5C1U_AcadianaRen'!AQ55+'5C1I_LAKey'!AQ55+'5C1V_LafRen'!AQ55+'5C1O_Impact'!AQ55+'5C2_LAVCA'!AR55+'5C1H_Southwest'!AQ55+'5C1G_JSClark'!AQ55+'5C1Y_GEOPrep'!AQ55+'5C1AI_Harmony'!AQ55+'5C1AJ_Athlos'!AQ55+'5C1AG_Collegiate'!AQ55+'5C1M_GEOMidCity'!AQ55+'5C1AK_NxtGen'!AQ55+'5C1AL_RedRiver'!AQ55+'5C1AM_Williams'!AQ55+'5C1AN_StLandry'!AQ55</f>
        <v>0</v>
      </c>
      <c r="AS55" s="235">
        <f>'5C1B_DArbonne'!AR55+'5C1A_Madison'!AR55+'5C1C_IntlHigh'!AR55+'5C3_UnvView'!AS55+'5C1F_LCCharter'!AR55+'5C1E_LFNO'!AR55+'5C1D_NOMMA'!AR55+'5C1AE_NobleMinds'!AR55+'5C1J_JCFAEast'!AR55+'5C1Q_Advantage'!AR55+'5C1AF_JCFA-Laf'!AR55+'5C1W_Willow'!AR55+'5C1Z_LincolnPrep'!AR55+'5C1R_Iberville'!AR55+'5C1N_Delta'!AR55+'5C1S_LCColPrep'!AR55+'5C1T_Northeast'!AR55+'5C1U_AcadianaRen'!AR55+'5C1I_LAKey'!AR55+'5C1V_LafRen'!AR55+'5C1O_Impact'!AR55+'5C2_LAVCA'!AS55+'5C1H_Southwest'!AR55+'5C1G_JSClark'!AR55+'5C1Y_GEOPrep'!AR55+'5C1AI_Harmony'!AR55+'5C1AJ_Athlos'!AR55+'5C1AG_Collegiate'!AR55+'5C1M_GEOMidCity'!AR55+'5C1AK_NxtGen'!AR55+'5C1AL_RedRiver'!AR55+'5C1AM_Williams'!AR55+'5C1AN_StLandry'!AR55</f>
        <v>624735</v>
      </c>
      <c r="AT55" s="234">
        <f>'5C1B_DArbonne'!AS55+'5C1A_Madison'!AS55+'5C1C_IntlHigh'!AS55+'5C3_UnvView'!AT55+'5C1F_LCCharter'!AS55+'5C1E_LFNO'!AS55+'5C1D_NOMMA'!AS55+'5C1AE_NobleMinds'!AS55+'5C1J_JCFAEast'!AS55+'5C1Q_Advantage'!AS55+'5C1AF_JCFA-Laf'!AS55+'5C1W_Willow'!AS55+'5C1Z_LincolnPrep'!AS55+'5C1R_Iberville'!AS55+'5C1N_Delta'!AS55+'5C1S_LCColPrep'!AS55+'5C1T_Northeast'!AS55+'5C1U_AcadianaRen'!AS55+'5C1I_LAKey'!AS55+'5C1V_LafRen'!AS55+'5C1O_Impact'!AS55+'5C2_LAVCA'!AT55+'5C1H_Southwest'!AS55+'5C1G_JSClark'!AS55+'5C1Y_GEOPrep'!AS55+'5C1AI_Harmony'!AS55+'5C1AJ_Athlos'!AS55+'5C1AG_Collegiate'!AS55+'5C1M_GEOMidCity'!AS55+'5C1AK_NxtGen'!AS55+'5C1AL_RedRiver'!AS55+'5C1AM_Williams'!AS55+'5C1AN_StLandry'!AS55</f>
        <v>230752</v>
      </c>
      <c r="AU55" s="806">
        <f t="shared" si="2"/>
        <v>1692702</v>
      </c>
      <c r="AV55" s="807">
        <f t="shared" si="3"/>
        <v>319749</v>
      </c>
      <c r="AW55" s="227">
        <f>'5C1B_DArbonne'!AV55+'5C1A_Madison'!AV55+'5C1C_IntlHigh'!AV55+'5C3_UnvView'!AW55+'5C1F_LCCharter'!AV55+'5C1E_LFNO'!AV55+'5C1D_NOMMA'!AV55+'5C1AE_NobleMinds'!AV55+'5C1J_JCFAEast'!AV55+'5C1Q_Advantage'!AV55+'5C1AF_JCFA-Laf'!AV55+'5C1W_Willow'!AV55+'5C1Z_LincolnPrep'!AV55+'5C1R_Iberville'!AV55+'5C1N_Delta'!AV55+'5C1S_LCColPrep'!AV55+'5C1T_Northeast'!AV55+'5C1U_AcadianaRen'!AV55+'5C1I_LAKey'!AV55+'5C1V_LafRen'!AV55+'5C1O_Impact'!AV55+'5C2_LAVCA'!AW55+'5C1H_Southwest'!AV55+'5C1G_JSClark'!AV55+'5C1Y_GEOPrep'!AV55+'5C1AI_Harmony'!AV55+'5C1AJ_Athlos'!AV55+'5C1AG_Collegiate'!AV55+'5C1M_GEOMidCity'!AV55+'5C1AK_NxtGen'!AV55+'5C1AL_RedRiver'!AV55+'5C1AM_Williams'!AV55+'5C1AN_StLandry'!AV55</f>
        <v>6941</v>
      </c>
      <c r="AX55" s="227"/>
      <c r="AY55" s="227">
        <f t="shared" si="4"/>
        <v>6941</v>
      </c>
    </row>
    <row r="56" spans="1:51" ht="16.149999999999999" customHeight="1" x14ac:dyDescent="0.2">
      <c r="A56" s="425">
        <v>50</v>
      </c>
      <c r="B56" s="238" t="s">
        <v>53</v>
      </c>
      <c r="C56" s="239">
        <f>'5C1B_DArbonne'!C56+'5C1A_Madison'!C56+'5C1C_IntlHigh'!C56+'5C3_UnvView'!C56+'5C1F_LCCharter'!C56+'5C1E_LFNO'!C56+'5C1D_NOMMA'!C56+'5C1AE_NobleMinds'!C56+'5C1J_JCFAEast'!C56+'5C1Q_Advantage'!C56+'5C1AF_JCFA-Laf'!C56+'5C1W_Willow'!C56+'5C1Z_LincolnPrep'!C56+'5C1R_Iberville'!C56+'5C1N_Delta'!C56+'5C1S_LCColPrep'!C56+'5C1T_Northeast'!C56+'5C1U_AcadianaRen'!C56+'5C1I_LAKey'!C56+'5C1V_LafRen'!C56+'5C1O_Impact'!C56+'5C2_LAVCA'!C56+'5C1H_Southwest'!C56+'5C1G_JSClark'!C56+'5C1Y_GEOPrep'!C56+'5C1AI_Harmony'!C56+'5C1AJ_Athlos'!C56+'5C1AG_Collegiate'!C56+'5C1M_GEOMidCity'!C56+'5C1AK_NxtGen'!C56+'5C1AL_RedRiver'!C56+'5C1AM_Williams'!C56+'5C1AN_StLandry'!C56</f>
        <v>50</v>
      </c>
      <c r="D56" s="240">
        <f>'9_Per Pupil Summary'!H55</f>
        <v>4707.2750225863256</v>
      </c>
      <c r="E56" s="241">
        <f>'5C1B_DArbonne'!E56+'5C1A_Madison'!E56+'5C1C_IntlHigh'!E56+'5C3_UnvView'!E56+'5C1F_LCCharter'!E56+'5C1E_LFNO'!E56+'5C1D_NOMMA'!E56+'5C1AE_NobleMinds'!E56+'5C1J_JCFAEast'!E56+'5C1Q_Advantage'!E56+'5C1AF_JCFA-Laf'!E56+'5C1W_Willow'!E56+'5C1Z_LincolnPrep'!E56+'5C1R_Iberville'!E56+'5C1N_Delta'!E56+'5C1S_LCColPrep'!E56+'5C1T_Northeast'!E56+'5C1U_AcadianaRen'!E56+'5C1I_LAKey'!E56+'5C1V_LafRen'!E56+'5C1O_Impact'!E56+'5C2_LAVCA'!E56+'5C1H_Southwest'!E56+'5C1G_JSClark'!E56+'5C1Y_GEOPrep'!E56+'5C1AI_Harmony'!E56+'5C1AJ_Athlos'!E56+'5C1AG_Collegiate'!E56+'5C1M_GEOMidCity'!E56+'5C1AK_NxtGen'!E56+'5C1AL_RedRiver'!E56+'5C1AM_Williams'!E56+'5C1AN_StLandry'!E56</f>
        <v>211827.37601638463</v>
      </c>
      <c r="F56" s="242">
        <f>'5C1B_DArbonne'!F56+'5C1A_Madison'!F56+'5C1C_IntlHigh'!F56+'5C3_UnvView'!F56+'5C1F_LCCharter'!F56+'5C1E_LFNO'!F56+'5C1D_NOMMA'!F56+'5C1AE_NobleMinds'!F56+'5C1J_JCFAEast'!F56+'5C1Q_Advantage'!F56+'5C1AF_JCFA-Laf'!F56+'5C1W_Willow'!F56+'5C1Z_LincolnPrep'!F56+'5C1R_Iberville'!F56+'5C1N_Delta'!F56+'5C1S_LCColPrep'!F56+'5C1T_Northeast'!F56+'5C1U_AcadianaRen'!F56+'5C1I_LAKey'!F56+'5C1V_LafRen'!F56+'5C1O_Impact'!F56+'5C2_LAVCA'!F56+'5C1H_Southwest'!F56+'5C1G_JSClark'!F56+'5C1Y_GEOPrep'!F56+'5C1AI_Harmony'!F56+'5C1AJ_Athlos'!F56+'5C1AG_Collegiate'!F56+'5C1M_GEOMidCity'!F56+'5C1AK_NxtGen'!F56+'5C1AL_RedRiver'!F56+'5C1AM_Williams'!F56+'5C1AN_StLandry'!F56</f>
        <v>39</v>
      </c>
      <c r="G56" s="240">
        <f>'9_Per Pupil Summary'!I55</f>
        <v>638.69046523610371</v>
      </c>
      <c r="H56" s="241">
        <f>'5C1B_DArbonne'!H56+'5C1A_Madison'!H56+'5C1C_IntlHigh'!H56+'5C3_UnvView'!H56+'5C1F_LCCharter'!H56+'5C1E_LFNO'!H56+'5C1D_NOMMA'!H56+'5C1AE_NobleMinds'!H56+'5C1J_JCFAEast'!H56+'5C1Q_Advantage'!H56+'5C1AF_JCFA-Laf'!H56+'5C1W_Willow'!H56+'5C1Z_LincolnPrep'!H56+'5C1R_Iberville'!H56+'5C1N_Delta'!H56+'5C1S_LCColPrep'!H56+'5C1T_Northeast'!H56+'5C1U_AcadianaRen'!H56+'5C1I_LAKey'!H56+'5C1V_LafRen'!H56+'5C1O_Impact'!H56+'5C2_LAVCA'!H56+'5C1H_Southwest'!H56+'5C1G_JSClark'!H56+'5C1Y_GEOPrep'!H56+'5C1AI_Harmony'!H56+'5C1AJ_Athlos'!H56+'5C1AG_Collegiate'!H56+'5C1M_GEOMidCity'!H56+'5C1AK_NxtGen'!H56+'5C1AL_RedRiver'!H56+'5C1AM_Williams'!H56+'5C1AN_StLandry'!H56</f>
        <v>22418.035329787243</v>
      </c>
      <c r="I56" s="242">
        <f>'5C1B_DArbonne'!I56+'5C1A_Madison'!I56+'5C1C_IntlHigh'!I56+'5C3_UnvView'!I56+'5C1F_LCCharter'!I56+'5C1E_LFNO'!I56+'5C1D_NOMMA'!I56+'5C1AE_NobleMinds'!I56+'5C1J_JCFAEast'!I56+'5C1Q_Advantage'!I56+'5C1AF_JCFA-Laf'!I56+'5C1W_Willow'!I56+'5C1Z_LincolnPrep'!I56+'5C1R_Iberville'!I56+'5C1N_Delta'!I56+'5C1S_LCColPrep'!I56+'5C1T_Northeast'!I56+'5C1U_AcadianaRen'!I56+'5C1I_LAKey'!I56+'5C1V_LafRen'!I56+'5C1O_Impact'!I56+'5C2_LAVCA'!I56+'5C1H_Southwest'!I56+'5C1G_JSClark'!I56+'5C1Y_GEOPrep'!I56+'5C1AI_Harmony'!I56+'5C1AJ_Athlos'!I56+'5C1AG_Collegiate'!I56+'5C1M_GEOMidCity'!I56+'5C1AK_NxtGen'!I56+'5C1AL_RedRiver'!I56+'5C1AM_Williams'!I56+'5C1AN_StLandry'!I56</f>
        <v>20</v>
      </c>
      <c r="J56" s="240">
        <f>'9_Per Pupil Summary'!J55</f>
        <v>174.18830870075553</v>
      </c>
      <c r="K56" s="241">
        <f>'5C1B_DArbonne'!K56+'5C1A_Madison'!K56+'5C1C_IntlHigh'!K56+'5C3_UnvView'!K56+'5C1F_LCCharter'!K56+'5C1E_LFNO'!K56+'5C1D_NOMMA'!K56+'5C1AE_NobleMinds'!K56+'5C1J_JCFAEast'!K56+'5C1Q_Advantage'!K56+'5C1AF_JCFA-Laf'!K56+'5C1W_Willow'!K56+'5C1Z_LincolnPrep'!K56+'5C1R_Iberville'!K56+'5C1N_Delta'!K56+'5C1S_LCColPrep'!K56+'5C1T_Northeast'!K56+'5C1U_AcadianaRen'!K56+'5C1I_LAKey'!K56+'5C1V_LafRen'!K56+'5C1O_Impact'!K56+'5C2_LAVCA'!K56+'5C1H_Southwest'!K56+'5C1G_JSClark'!K56+'5C1Y_GEOPrep'!K56+'5C1AI_Harmony'!K56+'5C1AJ_Athlos'!K56+'5C1AG_Collegiate'!K56+'5C1M_GEOMidCity'!K56+'5C1AK_NxtGen'!K56+'5C1AL_RedRiver'!K56+'5C1AM_Williams'!K56+'5C1AN_StLandry'!K56</f>
        <v>3135.3895566135998</v>
      </c>
      <c r="L56" s="242">
        <f>'5C1B_DArbonne'!L56+'5C1A_Madison'!L56+'5C1C_IntlHigh'!L56+'5C3_UnvView'!L56+'5C1F_LCCharter'!L56+'5C1E_LFNO'!L56+'5C1D_NOMMA'!L56+'5C1AE_NobleMinds'!L56+'5C1J_JCFAEast'!L56+'5C1Q_Advantage'!L56+'5C1AF_JCFA-Laf'!L56+'5C1W_Willow'!L56+'5C1Z_LincolnPrep'!L56+'5C1R_Iberville'!L56+'5C1N_Delta'!L56+'5C1S_LCColPrep'!L56+'5C1T_Northeast'!L56+'5C1U_AcadianaRen'!L56+'5C1I_LAKey'!L56+'5C1V_LafRen'!L56+'5C1O_Impact'!L56+'5C2_LAVCA'!L56+'5C1H_Southwest'!L56+'5C1G_JSClark'!L56+'5C1Y_GEOPrep'!L56+'5C1AI_Harmony'!L56+'5C1AJ_Athlos'!L56+'5C1AG_Collegiate'!L56+'5C1M_GEOMidCity'!L56+'5C1AK_NxtGen'!L56+'5C1AL_RedRiver'!L56+'5C1AM_Williams'!L56+'5C1AN_StLandry'!L56</f>
        <v>4</v>
      </c>
      <c r="M56" s="240">
        <f>'9_Per Pupil Summary'!K55</f>
        <v>4354.7077175188879</v>
      </c>
      <c r="N56" s="241">
        <f>'5C1B_DArbonne'!N56+'5C1A_Madison'!N56+'5C1C_IntlHigh'!N56+'5C3_UnvView'!N56+'5C1F_LCCharter'!N56+'5C1E_LFNO'!N56+'5C1D_NOMMA'!N56+'5C1AE_NobleMinds'!N56+'5C1J_JCFAEast'!N56+'5C1Q_Advantage'!N56+'5C1AF_JCFA-Laf'!N56+'5C1W_Willow'!N56+'5C1Z_LincolnPrep'!N56+'5C1R_Iberville'!N56+'5C1N_Delta'!N56+'5C1S_LCColPrep'!N56+'5C1T_Northeast'!N56+'5C1U_AcadianaRen'!N56+'5C1I_LAKey'!N56+'5C1V_LafRen'!N56+'5C1O_Impact'!N56+'5C2_LAVCA'!N56+'5C1H_Southwest'!N56+'5C1G_JSClark'!N56+'5C1Y_GEOPrep'!N56+'5C1AI_Harmony'!N56+'5C1AJ_Athlos'!N56+'5C1AG_Collegiate'!N56+'5C1M_GEOMidCity'!N56+'5C1AK_NxtGen'!N56+'5C1AL_RedRiver'!N56+'5C1AM_Williams'!N56+'5C1AN_StLandry'!N56</f>
        <v>15676.947783067997</v>
      </c>
      <c r="O56" s="242">
        <f>'5C1B_DArbonne'!O56+'5C1A_Madison'!O56+'5C1C_IntlHigh'!O56+'5C3_UnvView'!O56+'5C1F_LCCharter'!O56+'5C1E_LFNO'!O56+'5C1D_NOMMA'!O56+'5C1AE_NobleMinds'!O56+'5C1J_JCFAEast'!O56+'5C1Q_Advantage'!O56+'5C1AF_JCFA-Laf'!O56+'5C1W_Willow'!O56+'5C1Z_LincolnPrep'!O56+'5C1R_Iberville'!O56+'5C1N_Delta'!O56+'5C1S_LCColPrep'!O56+'5C1T_Northeast'!O56+'5C1U_AcadianaRen'!O56+'5C1I_LAKey'!O56+'5C1V_LafRen'!O56+'5C1O_Impact'!O56+'5C2_LAVCA'!O56+'5C1H_Southwest'!O56+'5C1G_JSClark'!O56+'5C1Y_GEOPrep'!O56+'5C1AI_Harmony'!O56+'5C1AJ_Athlos'!O56+'5C1AG_Collegiate'!O56+'5C1M_GEOMidCity'!O56+'5C1AK_NxtGen'!O56+'5C1AL_RedRiver'!O56+'5C1AM_Williams'!O56+'5C1AN_StLandry'!O56</f>
        <v>0</v>
      </c>
      <c r="P56" s="240">
        <f>'9_Per Pupil Summary'!L55</f>
        <v>1741.8830870075551</v>
      </c>
      <c r="Q56" s="241">
        <f>'5C1B_DArbonne'!Q56+'5C1A_Madison'!Q56+'5C1C_IntlHigh'!Q56+'5C3_UnvView'!Q56+'5C1F_LCCharter'!Q56+'5C1E_LFNO'!Q56+'5C1D_NOMMA'!Q56+'5C1AE_NobleMinds'!Q56+'5C1J_JCFAEast'!Q56+'5C1Q_Advantage'!Q56+'5C1AF_JCFA-Laf'!Q56+'5C1W_Willow'!Q56+'5C1Z_LincolnPrep'!Q56+'5C1R_Iberville'!Q56+'5C1N_Delta'!Q56+'5C1S_LCColPrep'!Q56+'5C1T_Northeast'!Q56+'5C1U_AcadianaRen'!Q56+'5C1I_LAKey'!Q56+'5C1V_LafRen'!Q56+'5C1O_Impact'!Q56+'5C2_LAVCA'!Q56+'5C1H_Southwest'!Q56+'5C1G_JSClark'!Q56+'5C1Y_GEOPrep'!Q56+'5C1AI_Harmony'!Q56+'5C1AJ_Athlos'!Q56+'5C1AG_Collegiate'!Q56+'5C1M_GEOMidCity'!Q56+'5C1AK_NxtGen'!Q56+'5C1AL_RedRiver'!Q56+'5C1AM_Williams'!Q56+'5C1AN_StLandry'!Q56</f>
        <v>0</v>
      </c>
      <c r="R56" s="243">
        <f>'5C1B_DArbonne'!R56+'5C1A_Madison'!R56+'5C1C_IntlHigh'!R56+'5C3_UnvView'!R56+'5C1F_LCCharter'!R56+'5C1E_LFNO'!R56+'5C1D_NOMMA'!R56+'5C1AE_NobleMinds'!R56+'5C1J_JCFAEast'!R56+'5C1Q_Advantage'!R56+'5C1AF_JCFA-Laf'!R56+'5C1W_Willow'!R56+'5C1Z_LincolnPrep'!R56+'5C1R_Iberville'!R56+'5C1N_Delta'!R56+'5C1S_LCColPrep'!R56+'5C1T_Northeast'!R56+'5C1U_AcadianaRen'!R56+'5C1I_LAKey'!R56+'5C1V_LafRen'!R56+'5C1O_Impact'!R56+'5C2_LAVCA'!R56+'5C1H_Southwest'!R56+'5C1G_JSClark'!R56+'5C1Y_GEOPrep'!R56+'5C1AI_Harmony'!R56+'5C1AJ_Athlos'!R56+'5C1AG_Collegiate'!R56+'5C1M_GEOMidCity'!R56+'5C1AK_NxtGen'!R56+'5C1AL_RedRiver'!R56+'5C1AM_Williams'!R56+'5C1AN_StLandry'!R56</f>
        <v>1421488</v>
      </c>
      <c r="S56" s="1005">
        <f>'5C3_UnvView'!S56+'5C2_LAVCA'!S56</f>
        <v>28117</v>
      </c>
      <c r="T56" s="240">
        <f>'5C1B_DArbonne'!S56+'5C1A_Madison'!S56+'5C1C_IntlHigh'!S56+'5C3_UnvView'!T56+'5C1F_LCCharter'!S56+'5C1E_LFNO'!S56+'5C1D_NOMMA'!S56+'5C1AE_NobleMinds'!S56+'5C1J_JCFAEast'!S56+'5C1Q_Advantage'!S56+'5C1AF_JCFA-Laf'!S56+'5C1W_Willow'!S56+'5C1Z_LincolnPrep'!S56+'5C1R_Iberville'!S56+'5C1N_Delta'!S56+'5C1S_LCColPrep'!S56+'5C1T_Northeast'!S56+'5C1U_AcadianaRen'!S56+'5C1I_LAKey'!S56+'5C1V_LafRen'!S56+'5C1O_Impact'!S56+'5C2_LAVCA'!T56+'5C1H_Southwest'!S56+'5C1G_JSClark'!S56+'5C1Y_GEOPrep'!S56+'5C1AI_Harmony'!S56+'5C1AJ_Athlos'!S56+'5C1AG_Collegiate'!S56+'5C1M_GEOMidCity'!S56+'5C1AK_NxtGen'!S56+'5C1AL_RedRiver'!S56+'5C1AM_Williams'!S56+'5C1AN_StLandry'!S56</f>
        <v>0</v>
      </c>
      <c r="U56" s="240">
        <f>'5C1B_DArbonne'!T56+'5C1A_Madison'!T56+'5C1C_IntlHigh'!T56+'5C3_UnvView'!U56+'5C1F_LCCharter'!T56+'5C1E_LFNO'!T56+'5C1D_NOMMA'!T56+'5C1AE_NobleMinds'!T56+'5C1J_JCFAEast'!T56+'5C1Q_Advantage'!T56+'5C1AF_JCFA-Laf'!T56+'5C1W_Willow'!T56+'5C1Z_LincolnPrep'!T56+'5C1R_Iberville'!T56+'5C1N_Delta'!T56+'5C1S_LCColPrep'!T56+'5C1T_Northeast'!T56+'5C1U_AcadianaRen'!T56+'5C1I_LAKey'!T56+'5C1V_LafRen'!T56+'5C1O_Impact'!T56+'5C2_LAVCA'!U56+'5C1H_Southwest'!T56+'5C1G_JSClark'!T56+'5C1Y_GEOPrep'!T56+'5C1AI_Harmony'!T56+'5C1AJ_Athlos'!T56+'5C1AG_Collegiate'!T56+'5C1M_GEOMidCity'!T56+'5C1AK_NxtGen'!T56+'5C1AL_RedRiver'!T56+'5C1AM_Williams'!T56+'5C1AN_StLandry'!T56</f>
        <v>0</v>
      </c>
      <c r="V56" s="244">
        <f>'5C1B_DArbonne'!U56+'5C1A_Madison'!U56+'5C1C_IntlHigh'!U56+'5C3_UnvView'!V56+'5C1F_LCCharter'!U56+'5C1E_LFNO'!U56+'5C1D_NOMMA'!U56+'5C1AE_NobleMinds'!U56+'5C1J_JCFAEast'!U56+'5C1Q_Advantage'!U56+'5C1AF_JCFA-Laf'!U56+'5C1W_Willow'!U56+'5C1Z_LincolnPrep'!U56+'5C1R_Iberville'!U56+'5C1N_Delta'!U56+'5C1S_LCColPrep'!U56+'5C1T_Northeast'!U56+'5C1U_AcadianaRen'!U56+'5C1I_LAKey'!U56+'5C1V_LafRen'!U56+'5C1O_Impact'!U56+'5C2_LAVCA'!V56+'5C1H_Southwest'!U56+'5C1G_JSClark'!U56+'5C1Y_GEOPrep'!U56+'5C1AI_Harmony'!U56+'5C1AJ_Athlos'!U56+'5C1AG_Collegiate'!U56+'5C1M_GEOMidCity'!U56+'5C1AK_NxtGen'!U56+'5C1AL_RedRiver'!U56+'5C1AM_Williams'!U56+'5C1AN_StLandry'!U56</f>
        <v>0</v>
      </c>
      <c r="W56" s="243">
        <f>'5C1B_DArbonne'!V56+'5C1A_Madison'!V56+'5C1C_IntlHigh'!V56+'5C3_UnvView'!W56+'5C1F_LCCharter'!V56+'5C1E_LFNO'!V56+'5C1D_NOMMA'!V56+'5C1AE_NobleMinds'!V56+'5C1J_JCFAEast'!V56+'5C1Q_Advantage'!V56+'5C1AF_JCFA-Laf'!V56+'5C1W_Willow'!V56+'5C1Z_LincolnPrep'!V56+'5C1R_Iberville'!V56+'5C1N_Delta'!V56+'5C1S_LCColPrep'!V56+'5C1T_Northeast'!V56+'5C1U_AcadianaRen'!V56+'5C1I_LAKey'!V56+'5C1V_LafRen'!V56+'5C1O_Impact'!V56+'5C2_LAVCA'!W56+'5C1H_Southwest'!V56+'5C1G_JSClark'!V56+'5C1Y_GEOPrep'!V56+'5C1AI_Harmony'!V56+'5C1AJ_Athlos'!V56+'5C1AG_Collegiate'!V56+'5C1M_GEOMidCity'!V56+'5C1AK_NxtGen'!V56+'5C1AL_RedRiver'!V56+'5C1AM_Williams'!V56+'5C1AN_StLandry'!V56</f>
        <v>253058</v>
      </c>
      <c r="X56" s="241">
        <f>'5C1B_DArbonne'!W56+'5C1A_Madison'!W56+'5C1C_IntlHigh'!W56+'5C3_UnvView'!X56+'5C1F_LCCharter'!W56+'5C1E_LFNO'!W56+'5C1D_NOMMA'!W56+'5C1AE_NobleMinds'!W56+'5C1J_JCFAEast'!W56+'5C1Q_Advantage'!W56+'5C1AF_JCFA-Laf'!W56+'5C1W_Willow'!W56+'5C1Z_LincolnPrep'!W56+'5C1R_Iberville'!W56+'5C1N_Delta'!W56+'5C1S_LCColPrep'!W56+'5C1T_Northeast'!W56+'5C1U_AcadianaRen'!W56+'5C1I_LAKey'!W56+'5C1V_LafRen'!W56+'5C1O_Impact'!W56+'5C2_LAVCA'!X56+'5C1H_Southwest'!W56+'5C1G_JSClark'!W56+'5C1Y_GEOPrep'!W56+'5C1AI_Harmony'!W56+'5C1AJ_Athlos'!W56+'5C1AG_Collegiate'!W56+'5C1M_GEOMidCity'!W56+'5C1AK_NxtGen'!W56+'5C1AL_RedRiver'!W56+'5C1AM_Williams'!W56+'5C1AN_StLandry'!W56</f>
        <v>-633</v>
      </c>
      <c r="Y56" s="243">
        <f>'5C1B_DArbonne'!X56+'5C1A_Madison'!X56+'5C1C_IntlHigh'!X56+'5C3_UnvView'!Y56+'5C1F_LCCharter'!X56+'5C1E_LFNO'!X56+'5C1D_NOMMA'!X56+'5C1AE_NobleMinds'!X56+'5C1J_JCFAEast'!X56+'5C1Q_Advantage'!X56+'5C1AF_JCFA-Laf'!X56+'5C1W_Willow'!X56+'5C1Z_LincolnPrep'!X56+'5C1R_Iberville'!X56+'5C1N_Delta'!X56+'5C1S_LCColPrep'!X56+'5C1T_Northeast'!X56+'5C1U_AcadianaRen'!X56+'5C1I_LAKey'!X56+'5C1V_LafRen'!X56+'5C1O_Impact'!X56+'5C2_LAVCA'!Y56+'5C1H_Southwest'!X56+'5C1G_JSClark'!X56+'5C1Y_GEOPrep'!X56+'5C1AI_Harmony'!X56+'5C1AJ_Athlos'!X56+'5C1AG_Collegiate'!X56+'5C1M_GEOMidCity'!X56+'5C1AK_NxtGen'!X56+'5C1AL_RedRiver'!X56+'5C1AM_Williams'!X56+'5C1AN_StLandry'!X56</f>
        <v>252425</v>
      </c>
      <c r="Z56" s="240">
        <f>'5C1B_DArbonne'!Y56+'5C1A_Madison'!Y56+'5C1C_IntlHigh'!Y56+'5C3_UnvView'!Z56+'5C1F_LCCharter'!Y56+'5C1E_LFNO'!Y56+'5C1D_NOMMA'!Y56+'5C1AE_NobleMinds'!Y56+'5C1J_JCFAEast'!Y56+'5C1Q_Advantage'!Y56+'5C1AF_JCFA-Laf'!Y56+'5C1W_Willow'!Y56+'5C1Z_LincolnPrep'!Y56+'5C1R_Iberville'!Y56+'5C1N_Delta'!Y56+'5C1S_LCColPrep'!Y56+'5C1T_Northeast'!Y56+'5C1U_AcadianaRen'!Y56+'5C1I_LAKey'!Y56+'5C1V_LafRen'!Y56+'5C1O_Impact'!Y56+'5C2_LAVCA'!Z56+'5C1H_Southwest'!Y56+'5C1G_JSClark'!Y56+'5C1Y_GEOPrep'!Y56+'5C1AI_Harmony'!Y56+'5C1AJ_Athlos'!Y56+'5C1AG_Collegiate'!Y56+'5C1M_GEOMidCity'!Y56+'5C1AK_NxtGen'!Y56+'5C1AL_RedRiver'!Y56+'5C1AM_Williams'!Y56+'5C1AN_StLandry'!Y56</f>
        <v>0</v>
      </c>
      <c r="AA56" s="243">
        <f>'5C1B_DArbonne'!Z56+'5C1A_Madison'!Z56+'5C1C_IntlHigh'!Z56+'5C3_UnvView'!AA56+'5C1F_LCCharter'!Z56+'5C1E_LFNO'!Z56+'5C1D_NOMMA'!Z56+'5C1AE_NobleMinds'!Z56+'5C1J_JCFAEast'!Z56+'5C1Q_Advantage'!Z56+'5C1AF_JCFA-Laf'!Z56+'5C1W_Willow'!Z56+'5C1Z_LincolnPrep'!Z56+'5C1R_Iberville'!Z56+'5C1N_Delta'!Z56+'5C1S_LCColPrep'!Z56+'5C1T_Northeast'!Z56+'5C1U_AcadianaRen'!Z56+'5C1I_LAKey'!Z56+'5C1V_LafRen'!Z56+'5C1O_Impact'!Z56+'5C2_LAVCA'!AA56+'5C1H_Southwest'!Z56+'5C1G_JSClark'!Z56+'5C1Y_GEOPrep'!Z56+'5C1AI_Harmony'!Z56+'5C1AJ_Athlos'!Z56+'5C1AG_Collegiate'!Z56+'5C1M_GEOMidCity'!Z56+'5C1AK_NxtGen'!Z56+'5C1AL_RedRiver'!Z56+'5C1AM_Williams'!Z56+'5C1AN_StLandry'!Z56</f>
        <v>252425</v>
      </c>
      <c r="AB56" s="246">
        <f>'5C1B_DArbonne'!AA56+'5C1A_Madison'!AA56+'5C1C_IntlHigh'!AA56+'5C3_UnvView'!AB56+'5C1F_LCCharter'!AA56+'5C1E_LFNO'!AA56+'5C1D_NOMMA'!AA56+'5C1AE_NobleMinds'!AA56+'5C1J_JCFAEast'!AA56+'5C1Q_Advantage'!AA56+'5C1AF_JCFA-Laf'!AA56+'5C1W_Willow'!AA56+'5C1Z_LincolnPrep'!AA56+'5C1R_Iberville'!AA56+'5C1N_Delta'!AA56+'5C1S_LCColPrep'!AA56+'5C1T_Northeast'!AA56+'5C1U_AcadianaRen'!AA56+'5C1I_LAKey'!AA56+'5C1V_LafRen'!AA56+'5C1O_Impact'!AA56+'5C2_LAVCA'!AB56+'5C1H_Southwest'!AA56+'5C1G_JSClark'!AA56+'5C1Y_GEOPrep'!AA56+'5C1AI_Harmony'!AA56+'5C1AJ_Athlos'!AA56+'5C1AG_Collegiate'!AA56+'5C1M_GEOMidCity'!AA56+'5C1AK_NxtGen'!AA56+'5C1AL_RedRiver'!AA56+'5C1AM_Williams'!AA56+'5C1AN_StLandry'!AA56</f>
        <v>0</v>
      </c>
      <c r="AC56" s="240">
        <f>'5C1B_DArbonne'!AB56+'5C1A_Madison'!AB56+'5C1C_IntlHigh'!AB56+'5C3_UnvView'!AC56+'5C1F_LCCharter'!AB56+'5C1E_LFNO'!AB56+'5C1D_NOMMA'!AB56+'5C1AE_NobleMinds'!AB56+'5C1J_JCFAEast'!AB56+'5C1Q_Advantage'!AB56+'5C1AF_JCFA-Laf'!AB56+'5C1W_Willow'!AB56+'5C1Z_LincolnPrep'!AB56+'5C1R_Iberville'!AB56+'5C1N_Delta'!AB56+'5C1S_LCColPrep'!AB56+'5C1T_Northeast'!AB56+'5C1U_AcadianaRen'!AB56+'5C1I_LAKey'!AB56+'5C1V_LafRen'!AB56+'5C1O_Impact'!AB56+'5C2_LAVCA'!AC56+'5C1H_Southwest'!AB56+'5C1G_JSClark'!AB56+'5C1Y_GEOPrep'!AB56+'5C1AI_Harmony'!AB56+'5C1AJ_Athlos'!AB56+'5C1AG_Collegiate'!AB56+'5C1M_GEOMidCity'!AB56+'5C1AK_NxtGen'!AB56+'5C1AL_RedRiver'!AB56+'5C1AM_Williams'!AB56+'5C1AN_StLandry'!AB56</f>
        <v>252425</v>
      </c>
      <c r="AD56" s="247">
        <f>'5C1B_DArbonne'!AC56+'5C1A_Madison'!AC56+'5C1C_IntlHigh'!AC56+'5C3_UnvView'!AD56+'5C1F_LCCharter'!AC56+'5C1E_LFNO'!AC56+'5C1D_NOMMA'!AC56+'5C1AE_NobleMinds'!AC56+'5C1J_JCFAEast'!AC56+'5C1Q_Advantage'!AC56+'5C1AF_JCFA-Laf'!AC56+'5C1W_Willow'!AC56+'5C1Z_LincolnPrep'!AC56+'5C1R_Iberville'!AC56+'5C1N_Delta'!AC56+'5C1S_LCColPrep'!AC56+'5C1T_Northeast'!AC56+'5C1U_AcadianaRen'!AC56+'5C1I_LAKey'!AC56+'5C1V_LafRen'!AC56+'5C1O_Impact'!AC56+'5C2_LAVCA'!AD56+'5C1H_Southwest'!AC56+'5C1G_JSClark'!AC56+'5C1Y_GEOPrep'!AC56+'5C1AI_Harmony'!AC56+'5C1AJ_Athlos'!AC56+'5C1AG_Collegiate'!AC56+'5C1M_GEOMidCity'!AC56+'5C1AK_NxtGen'!AC56+'5C1AL_RedRiver'!AC56+'5C1AM_Williams'!AC56+'5C1AN_StLandry'!AC56</f>
        <v>21036</v>
      </c>
      <c r="AE56" s="247">
        <f>'5C1B_DArbonne'!AD56+'5C1A_Madison'!AD56+'5C1C_IntlHigh'!AD56+'5C3_UnvView'!AE56+'5C1F_LCCharter'!AD56+'5C1E_LFNO'!AD56+'5C1D_NOMMA'!AD56+'5C1AE_NobleMinds'!AD56+'5C1J_JCFAEast'!AD56+'5C1Q_Advantage'!AD56+'5C1AF_JCFA-Laf'!AD56+'5C1W_Willow'!AD56+'5C1Z_LincolnPrep'!AD56+'5C1R_Iberville'!AD56+'5C1N_Delta'!AD56+'5C1S_LCColPrep'!AD56+'5C1T_Northeast'!AD56+'5C1U_AcadianaRen'!AD56+'5C1I_LAKey'!AD56+'5C1V_LafRen'!AD56+'5C1O_Impact'!AD56+'5C2_LAVCA'!AE56+'5C1H_Southwest'!AD56+'5C1G_JSClark'!AD56+'5C1Y_GEOPrep'!AD56+'5C1AI_Harmony'!AD56+'5C1AJ_Athlos'!AD56+'5C1AG_Collegiate'!AD56+'5C1M_GEOMidCity'!AD56+'5C1AK_NxtGen'!AD56+'5C1AL_RedRiver'!AD56+'5C1AM_Williams'!AD56+'5C1AN_StLandry'!AD56</f>
        <v>252425</v>
      </c>
      <c r="AF56" s="248">
        <f>'9_Per Pupil Summary'!N55</f>
        <v>4362</v>
      </c>
      <c r="AG56" s="249">
        <f>'5C1B_DArbonne'!AF56+'5C1A_Madison'!AF56+'5C1C_IntlHigh'!AF56+'5C3_UnvView'!AG56+'5C1F_LCCharter'!AF56+'5C1E_LFNO'!AF56+'5C1D_NOMMA'!AF56+'5C1AE_NobleMinds'!AF56+'5C1J_JCFAEast'!AF56+'5C1Q_Advantage'!AF56+'5C1AF_JCFA-Laf'!AF56+'5C1W_Willow'!AF56+'5C1Z_LincolnPrep'!AF56+'5C1R_Iberville'!AF56+'5C1N_Delta'!AF56+'5C1S_LCColPrep'!AF56+'5C1T_Northeast'!AF56+'5C1U_AcadianaRen'!AF56+'5C1I_LAKey'!AF56+'5C1V_LafRen'!AF56+'5C1O_Impact'!AF56+'5C2_LAVCA'!AG56+'5C1H_Southwest'!AF56+'5C1G_JSClark'!AF56+'5C1Y_GEOPrep'!AF56+'5C1AI_Harmony'!AF56+'5C1AJ_Athlos'!AF56+'5C1AG_Collegiate'!AF56+'5C1M_GEOMidCity'!AF56+'5C1AK_NxtGen'!AF56+'5C1AL_RedRiver'!AF56+'5C1AM_Williams'!AF56+'5C1AN_StLandry'!AF56</f>
        <v>196290</v>
      </c>
      <c r="AH56" s="239">
        <f>'5C1B_DArbonne'!AG56+'5C1A_Madison'!AG56+'5C1C_IntlHigh'!AG56+'5C3_UnvView'!AH56+'5C1F_LCCharter'!AG56+'5C1E_LFNO'!AG56+'5C1D_NOMMA'!AG56+'5C1AE_NobleMinds'!AG56+'5C1J_JCFAEast'!AG56+'5C1Q_Advantage'!AG56+'5C1AF_JCFA-Laf'!AG56+'5C1W_Willow'!AG56+'5C1Z_LincolnPrep'!AG56+'5C1R_Iberville'!AG56+'5C1N_Delta'!AG56+'5C1S_LCColPrep'!AG56+'5C1T_Northeast'!AG56+'5C1U_AcadianaRen'!AG56+'5C1I_LAKey'!AG56+'5C1V_LafRen'!AG56+'5C1O_Impact'!AG56+'5C2_LAVCA'!AH56+'5C1H_Southwest'!AG56+'5C1G_JSClark'!AG56+'5C1Y_GEOPrep'!AG56+'5C1AI_Harmony'!AG56+'5C1AJ_Athlos'!AG56+'5C1AG_Collegiate'!AG56+'5C1M_GEOMidCity'!AG56+'5C1AK_NxtGen'!AG56+'5C1AL_RedRiver'!AG56+'5C1AM_Williams'!AG56+'5C1AN_StLandry'!AG56</f>
        <v>0</v>
      </c>
      <c r="AI56" s="248">
        <f>'5C1B_DArbonne'!AH56+'5C1A_Madison'!AH56+'5C1C_IntlHigh'!AH56+'5C3_UnvView'!AI56+'5C1F_LCCharter'!AH56+'5C1E_LFNO'!AH56+'5C1D_NOMMA'!AH56+'5C1AE_NobleMinds'!AH56+'5C1J_JCFAEast'!AH56+'5C1Q_Advantage'!AH56+'5C1AF_JCFA-Laf'!AH56+'5C1W_Willow'!AH56+'5C1Z_LincolnPrep'!AH56+'5C1R_Iberville'!AH56+'5C1N_Delta'!AH56+'5C1S_LCColPrep'!AH56+'5C1T_Northeast'!AH56+'5C1U_AcadianaRen'!AH56+'5C1I_LAKey'!AH56+'5C1V_LafRen'!AH56+'5C1O_Impact'!AH56+'5C2_LAVCA'!AI56+'5C1H_Southwest'!AH56+'5C1G_JSClark'!AH56+'5C1Y_GEOPrep'!AH56+'5C1AI_Harmony'!AH56+'5C1AJ_Athlos'!AH56+'5C1AG_Collegiate'!AH56+'5C1M_GEOMidCity'!AH56+'5C1AK_NxtGen'!AH56+'5C1AL_RedRiver'!AH56+'5C1AM_Williams'!AH56+'5C1AN_StLandry'!AH56</f>
        <v>0</v>
      </c>
      <c r="AJ56" s="239">
        <f>'5C1B_DArbonne'!AI56+'5C1A_Madison'!AI56+'5C1C_IntlHigh'!AI56+'5C3_UnvView'!AJ56+'5C1F_LCCharter'!AI56+'5C1E_LFNO'!AI56+'5C1D_NOMMA'!AI56+'5C1AE_NobleMinds'!AI56+'5C1J_JCFAEast'!AI56+'5C1Q_Advantage'!AI56+'5C1AF_JCFA-Laf'!AI56+'5C1W_Willow'!AI56+'5C1Z_LincolnPrep'!AI56+'5C1R_Iberville'!AI56+'5C1N_Delta'!AI56+'5C1S_LCColPrep'!AI56+'5C1T_Northeast'!AI56+'5C1U_AcadianaRen'!AI56+'5C1I_LAKey'!AI56+'5C1V_LafRen'!AI56+'5C1O_Impact'!AI56+'5C2_LAVCA'!AJ56+'5C1H_Southwest'!AI56+'5C1G_JSClark'!AI56+'5C1Y_GEOPrep'!AI56+'5C1AI_Harmony'!AI56+'5C1AJ_Athlos'!AI56+'5C1AG_Collegiate'!AI56+'5C1M_GEOMidCity'!AI56+'5C1AK_NxtGen'!AI56+'5C1AL_RedRiver'!AI56+'5C1AM_Williams'!AI56+'5C1AN_StLandry'!AI56</f>
        <v>0</v>
      </c>
      <c r="AK56" s="250">
        <f>'5C1B_DArbonne'!AJ56+'5C1A_Madison'!AJ56+'5C1C_IntlHigh'!AJ56+'5C3_UnvView'!AK56+'5C1F_LCCharter'!AJ56+'5C1E_LFNO'!AJ56+'5C1D_NOMMA'!AJ56+'5C1AE_NobleMinds'!AJ56+'5C1J_JCFAEast'!AJ56+'5C1Q_Advantage'!AJ56+'5C1AF_JCFA-Laf'!AJ56+'5C1W_Willow'!AJ56+'5C1Z_LincolnPrep'!AJ56+'5C1R_Iberville'!AJ56+'5C1N_Delta'!AJ56+'5C1S_LCColPrep'!AJ56+'5C1T_Northeast'!AJ56+'5C1U_AcadianaRen'!AJ56+'5C1I_LAKey'!AJ56+'5C1V_LafRen'!AJ56+'5C1O_Impact'!AJ56+'5C2_LAVCA'!AK56+'5C1H_Southwest'!AJ56+'5C1G_JSClark'!AJ56+'5C1Y_GEOPrep'!AJ56+'5C1AI_Harmony'!AJ56+'5C1AJ_Athlos'!AJ56+'5C1AG_Collegiate'!AJ56+'5C1M_GEOMidCity'!AJ56+'5C1AK_NxtGen'!AJ56+'5C1AL_RedRiver'!AJ56+'5C1AM_Williams'!AJ56+'5C1AN_StLandry'!AJ56</f>
        <v>0</v>
      </c>
      <c r="AL56" s="251">
        <f>'5C1B_DArbonne'!AK56+'5C1A_Madison'!AK56+'5C1C_IntlHigh'!AK56+'5C3_UnvView'!AL56+'5C1F_LCCharter'!AK56+'5C1E_LFNO'!AK56+'5C1D_NOMMA'!AK56+'5C1AE_NobleMinds'!AK56+'5C1J_JCFAEast'!AK56+'5C1Q_Advantage'!AK56+'5C1AF_JCFA-Laf'!AK56+'5C1W_Willow'!AK56+'5C1Z_LincolnPrep'!AK56+'5C1R_Iberville'!AK56+'5C1N_Delta'!AK56+'5C1S_LCColPrep'!AK56+'5C1T_Northeast'!AK56+'5C1U_AcadianaRen'!AK56+'5C1I_LAKey'!AK56+'5C1V_LafRen'!AK56+'5C1O_Impact'!AK56+'5C2_LAVCA'!AL56+'5C1H_Southwest'!AK56+'5C1G_JSClark'!AK56+'5C1Y_GEOPrep'!AK56+'5C1AI_Harmony'!AK56+'5C1AJ_Athlos'!AK56+'5C1AG_Collegiate'!AK56+'5C1M_GEOMidCity'!AK56+'5C1AK_NxtGen'!AK56+'5C1AL_RedRiver'!AK56+'5C1AM_Williams'!AK56+'5C1AN_StLandry'!AK56</f>
        <v>0</v>
      </c>
      <c r="AM56" s="249">
        <f>'5C1B_DArbonne'!AL56+'5C1A_Madison'!AL56+'5C1C_IntlHigh'!AL56+'5C3_UnvView'!AM56+'5C1F_LCCharter'!AL56+'5C1E_LFNO'!AL56+'5C1D_NOMMA'!AL56+'5C1AE_NobleMinds'!AL56+'5C1J_JCFAEast'!AL56+'5C1Q_Advantage'!AL56+'5C1AF_JCFA-Laf'!AL56+'5C1W_Willow'!AL56+'5C1Z_LincolnPrep'!AL56+'5C1R_Iberville'!AL56+'5C1N_Delta'!AL56+'5C1S_LCColPrep'!AL56+'5C1T_Northeast'!AL56+'5C1U_AcadianaRen'!AL56+'5C1I_LAKey'!AL56+'5C1V_LafRen'!AL56+'5C1O_Impact'!AL56+'5C2_LAVCA'!AM56+'5C1H_Southwest'!AL56+'5C1G_JSClark'!AL56+'5C1Y_GEOPrep'!AL56+'5C1AI_Harmony'!AL56+'5C1AJ_Athlos'!AL56+'5C1AG_Collegiate'!AL56+'5C1M_GEOMidCity'!AL56+'5C1AK_NxtGen'!AL56+'5C1AL_RedRiver'!AL56+'5C1AM_Williams'!AL56+'5C1AN_StLandry'!AL56</f>
        <v>1138482</v>
      </c>
      <c r="AN56" s="252">
        <f>'5C1B_DArbonne'!AM56+'5C1A_Madison'!AM56+'5C1C_IntlHigh'!AM56+'5C3_UnvView'!AN56+'5C1F_LCCharter'!AM56+'5C1E_LFNO'!AM56+'5C1D_NOMMA'!AM56+'5C1AE_NobleMinds'!AM56+'5C1J_JCFAEast'!AM56+'5C1Q_Advantage'!AM56+'5C1AF_JCFA-Laf'!AM56+'5C1W_Willow'!AM56+'5C1Z_LincolnPrep'!AM56+'5C1R_Iberville'!AM56+'5C1N_Delta'!AM56+'5C1S_LCColPrep'!AM56+'5C1T_Northeast'!AM56+'5C1U_AcadianaRen'!AM56+'5C1I_LAKey'!AM56+'5C1V_LafRen'!AM56+'5C1O_Impact'!AM56+'5C2_LAVCA'!AN56+'5C1H_Southwest'!AM56+'5C1G_JSClark'!AM56+'5C1Y_GEOPrep'!AM56+'5C1AI_Harmony'!AM56+'5C1AJ_Athlos'!AM56+'5C1AG_Collegiate'!AM56+'5C1M_GEOMidCity'!AM56+'5C1AK_NxtGen'!AM56+'5C1AL_RedRiver'!AM56+'5C1AM_Williams'!AM56+'5C1AN_StLandry'!AM56</f>
        <v>-491</v>
      </c>
      <c r="AO56" s="249">
        <f>'5C1B_DArbonne'!AN56+'5C1A_Madison'!AN56+'5C1C_IntlHigh'!AN56+'5C3_UnvView'!AO56+'5C1F_LCCharter'!AN56+'5C1E_LFNO'!AN56+'5C1D_NOMMA'!AN56+'5C1AE_NobleMinds'!AN56+'5C1J_JCFAEast'!AN56+'5C1Q_Advantage'!AN56+'5C1AF_JCFA-Laf'!AN56+'5C1W_Willow'!AN56+'5C1Z_LincolnPrep'!AN56+'5C1R_Iberville'!AN56+'5C1N_Delta'!AN56+'5C1S_LCColPrep'!AN56+'5C1T_Northeast'!AN56+'5C1U_AcadianaRen'!AN56+'5C1I_LAKey'!AN56+'5C1V_LafRen'!AN56+'5C1O_Impact'!AN56+'5C2_LAVCA'!AO56+'5C1H_Southwest'!AN56+'5C1G_JSClark'!AN56+'5C1Y_GEOPrep'!AN56+'5C1AI_Harmony'!AN56+'5C1AJ_Athlos'!AN56+'5C1AG_Collegiate'!AN56+'5C1M_GEOMidCity'!AN56+'5C1AK_NxtGen'!AN56+'5C1AL_RedRiver'!AN56+'5C1AM_Williams'!AN56+'5C1AN_StLandry'!AN56</f>
        <v>195799</v>
      </c>
      <c r="AP56" s="250">
        <f>'5C1B_DArbonne'!AO56+'5C1A_Madison'!AO56+'5C1C_IntlHigh'!AO56+'5C3_UnvView'!AP56+'5C1F_LCCharter'!AO56+'5C1E_LFNO'!AO56+'5C1D_NOMMA'!AO56+'5C1AE_NobleMinds'!AO56+'5C1J_JCFAEast'!AO56+'5C1Q_Advantage'!AO56+'5C1AF_JCFA-Laf'!AO56+'5C1W_Willow'!AO56+'5C1Z_LincolnPrep'!AO56+'5C1R_Iberville'!AO56+'5C1N_Delta'!AO56+'5C1S_LCColPrep'!AO56+'5C1T_Northeast'!AO56+'5C1U_AcadianaRen'!AO56+'5C1I_LAKey'!AO56+'5C1V_LafRen'!AO56+'5C1O_Impact'!AO56+'5C2_LAVCA'!AP56+'5C1H_Southwest'!AO56+'5C1G_JSClark'!AO56+'5C1Y_GEOPrep'!AO56+'5C1AI_Harmony'!AO56+'5C1AJ_Athlos'!AO56+'5C1AG_Collegiate'!AO56+'5C1M_GEOMidCity'!AO56+'5C1AK_NxtGen'!AO56+'5C1AL_RedRiver'!AO56+'5C1AM_Williams'!AO56+'5C1AN_StLandry'!AO56</f>
        <v>0</v>
      </c>
      <c r="AQ56" s="249">
        <f>'5C1B_DArbonne'!AP56+'5C1A_Madison'!AP56+'5C1C_IntlHigh'!AP56+'5C3_UnvView'!AQ56+'5C1F_LCCharter'!AP56+'5C1E_LFNO'!AP56+'5C1D_NOMMA'!AP56+'5C1AE_NobleMinds'!AP56+'5C1J_JCFAEast'!AP56+'5C1Q_Advantage'!AP56+'5C1AF_JCFA-Laf'!AP56+'5C1W_Willow'!AP56+'5C1Z_LincolnPrep'!AP56+'5C1R_Iberville'!AP56+'5C1N_Delta'!AP56+'5C1S_LCColPrep'!AP56+'5C1T_Northeast'!AP56+'5C1U_AcadianaRen'!AP56+'5C1I_LAKey'!AP56+'5C1V_LafRen'!AP56+'5C1O_Impact'!AP56+'5C2_LAVCA'!AQ56+'5C1H_Southwest'!AP56+'5C1G_JSClark'!AP56+'5C1Y_GEOPrep'!AP56+'5C1AI_Harmony'!AP56+'5C1AJ_Athlos'!AP56+'5C1AG_Collegiate'!AP56+'5C1M_GEOMidCity'!AP56+'5C1AK_NxtGen'!AP56+'5C1AL_RedRiver'!AP56+'5C1AM_Williams'!AP56+'5C1AN_StLandry'!AP56</f>
        <v>195799</v>
      </c>
      <c r="AR56" s="250">
        <f>'5C1B_DArbonne'!AQ56+'5C1A_Madison'!AQ56+'5C1C_IntlHigh'!AQ56+'5C3_UnvView'!AR56+'5C1F_LCCharter'!AQ56+'5C1E_LFNO'!AQ56+'5C1D_NOMMA'!AQ56+'5C1AE_NobleMinds'!AQ56+'5C1J_JCFAEast'!AQ56+'5C1Q_Advantage'!AQ56+'5C1AF_JCFA-Laf'!AQ56+'5C1W_Willow'!AQ56+'5C1Z_LincolnPrep'!AQ56+'5C1R_Iberville'!AQ56+'5C1N_Delta'!AQ56+'5C1S_LCColPrep'!AQ56+'5C1T_Northeast'!AQ56+'5C1U_AcadianaRen'!AQ56+'5C1I_LAKey'!AQ56+'5C1V_LafRen'!AQ56+'5C1O_Impact'!AQ56+'5C2_LAVCA'!AR56+'5C1H_Southwest'!AQ56+'5C1G_JSClark'!AQ56+'5C1Y_GEOPrep'!AQ56+'5C1AI_Harmony'!AQ56+'5C1AJ_Athlos'!AQ56+'5C1AG_Collegiate'!AQ56+'5C1M_GEOMidCity'!AQ56+'5C1AK_NxtGen'!AQ56+'5C1AL_RedRiver'!AQ56+'5C1AM_Williams'!AQ56+'5C1AN_StLandry'!AQ56</f>
        <v>0</v>
      </c>
      <c r="AS56" s="250">
        <f>'5C1B_DArbonne'!AR56+'5C1A_Madison'!AR56+'5C1C_IntlHigh'!AR56+'5C3_UnvView'!AS56+'5C1F_LCCharter'!AR56+'5C1E_LFNO'!AR56+'5C1D_NOMMA'!AR56+'5C1AE_NobleMinds'!AR56+'5C1J_JCFAEast'!AR56+'5C1Q_Advantage'!AR56+'5C1AF_JCFA-Laf'!AR56+'5C1W_Willow'!AR56+'5C1Z_LincolnPrep'!AR56+'5C1R_Iberville'!AR56+'5C1N_Delta'!AR56+'5C1S_LCColPrep'!AR56+'5C1T_Northeast'!AR56+'5C1U_AcadianaRen'!AR56+'5C1I_LAKey'!AR56+'5C1V_LafRen'!AR56+'5C1O_Impact'!AR56+'5C2_LAVCA'!AS56+'5C1H_Southwest'!AR56+'5C1G_JSClark'!AR56+'5C1Y_GEOPrep'!AR56+'5C1AI_Harmony'!AR56+'5C1AJ_Athlos'!AR56+'5C1AG_Collegiate'!AR56+'5C1M_GEOMidCity'!AR56+'5C1AK_NxtGen'!AR56+'5C1AL_RedRiver'!AR56+'5C1AM_Williams'!AR56+'5C1AN_StLandry'!AR56</f>
        <v>195799</v>
      </c>
      <c r="AT56" s="249">
        <f>'5C1B_DArbonne'!AS56+'5C1A_Madison'!AS56+'5C1C_IntlHigh'!AS56+'5C3_UnvView'!AT56+'5C1F_LCCharter'!AS56+'5C1E_LFNO'!AS56+'5C1D_NOMMA'!AS56+'5C1AE_NobleMinds'!AS56+'5C1J_JCFAEast'!AS56+'5C1Q_Advantage'!AS56+'5C1AF_JCFA-Laf'!AS56+'5C1W_Willow'!AS56+'5C1Z_LincolnPrep'!AS56+'5C1R_Iberville'!AS56+'5C1N_Delta'!AS56+'5C1S_LCColPrep'!AS56+'5C1T_Northeast'!AS56+'5C1U_AcadianaRen'!AS56+'5C1I_LAKey'!AS56+'5C1V_LafRen'!AS56+'5C1O_Impact'!AS56+'5C2_LAVCA'!AT56+'5C1H_Southwest'!AS56+'5C1G_JSClark'!AS56+'5C1Y_GEOPrep'!AS56+'5C1AI_Harmony'!AS56+'5C1AJ_Athlos'!AS56+'5C1AG_Collegiate'!AS56+'5C1M_GEOMidCity'!AS56+'5C1AK_NxtGen'!AS56+'5C1AL_RedRiver'!AS56+'5C1AM_Williams'!AS56+'5C1AN_StLandry'!AS56</f>
        <v>94636</v>
      </c>
      <c r="AU56" s="808">
        <f t="shared" si="2"/>
        <v>448224</v>
      </c>
      <c r="AV56" s="809">
        <f t="shared" si="3"/>
        <v>115672</v>
      </c>
      <c r="AW56" s="241">
        <f>'5C1B_DArbonne'!AV56+'5C1A_Madison'!AV56+'5C1C_IntlHigh'!AV56+'5C3_UnvView'!AW56+'5C1F_LCCharter'!AV56+'5C1E_LFNO'!AV56+'5C1D_NOMMA'!AV56+'5C1AE_NobleMinds'!AV56+'5C1J_JCFAEast'!AV56+'5C1Q_Advantage'!AV56+'5C1AF_JCFA-Laf'!AV56+'5C1W_Willow'!AV56+'5C1Z_LincolnPrep'!AV56+'5C1R_Iberville'!AV56+'5C1N_Delta'!AV56+'5C1S_LCColPrep'!AV56+'5C1T_Northeast'!AV56+'5C1U_AcadianaRen'!AV56+'5C1I_LAKey'!AV56+'5C1V_LafRen'!AV56+'5C1O_Impact'!AV56+'5C2_LAVCA'!AW56+'5C1H_Southwest'!AV56+'5C1G_JSClark'!AV56+'5C1Y_GEOPrep'!AV56+'5C1AI_Harmony'!AV56+'5C1AJ_Athlos'!AV56+'5C1AG_Collegiate'!AV56+'5C1M_GEOMidCity'!AV56+'5C1AK_NxtGen'!AV56+'5C1AL_RedRiver'!AV56+'5C1AM_Williams'!AV56+'5C1AN_StLandry'!AV56</f>
        <v>2847</v>
      </c>
      <c r="AX56" s="241"/>
      <c r="AY56" s="241">
        <f t="shared" si="4"/>
        <v>2847</v>
      </c>
    </row>
    <row r="57" spans="1:51" ht="16.149999999999999" customHeight="1" x14ac:dyDescent="0.2">
      <c r="A57" s="423">
        <v>51</v>
      </c>
      <c r="B57" s="207" t="s">
        <v>54</v>
      </c>
      <c r="C57" s="208">
        <f>'5C1B_DArbonne'!C57+'5C1A_Madison'!C57+'5C1C_IntlHigh'!C57+'5C3_UnvView'!C57+'5C1F_LCCharter'!C57+'5C1E_LFNO'!C57+'5C1D_NOMMA'!C57+'5C1AE_NobleMinds'!C57+'5C1J_JCFAEast'!C57+'5C1Q_Advantage'!C57+'5C1AF_JCFA-Laf'!C57+'5C1W_Willow'!C57+'5C1Z_LincolnPrep'!C57+'5C1R_Iberville'!C57+'5C1N_Delta'!C57+'5C1S_LCColPrep'!C57+'5C1T_Northeast'!C57+'5C1U_AcadianaRen'!C57+'5C1I_LAKey'!C57+'5C1V_LafRen'!C57+'5C1O_Impact'!C57+'5C2_LAVCA'!C57+'5C1H_Southwest'!C57+'5C1G_JSClark'!C57+'5C1Y_GEOPrep'!C57+'5C1AI_Harmony'!C57+'5C1AJ_Athlos'!C57+'5C1AG_Collegiate'!C57+'5C1M_GEOMidCity'!C57+'5C1AK_NxtGen'!C57+'5C1AL_RedRiver'!C57+'5C1AM_Williams'!C57+'5C1AN_StLandry'!C57</f>
        <v>65</v>
      </c>
      <c r="D57" s="209">
        <f>'9_Per Pupil Summary'!H56</f>
        <v>4695.695585059897</v>
      </c>
      <c r="E57" s="210">
        <f>'5C1B_DArbonne'!E57+'5C1A_Madison'!E57+'5C1C_IntlHigh'!E57+'5C3_UnvView'!E57+'5C1F_LCCharter'!E57+'5C1E_LFNO'!E57+'5C1D_NOMMA'!E57+'5C1AE_NobleMinds'!E57+'5C1J_JCFAEast'!E57+'5C1Q_Advantage'!E57+'5C1AF_JCFA-Laf'!E57+'5C1W_Willow'!E57+'5C1Z_LincolnPrep'!E57+'5C1R_Iberville'!E57+'5C1N_Delta'!E57+'5C1S_LCColPrep'!E57+'5C1T_Northeast'!E57+'5C1U_AcadianaRen'!E57+'5C1I_LAKey'!E57+'5C1V_LafRen'!E57+'5C1O_Impact'!E57+'5C2_LAVCA'!E57+'5C1H_Southwest'!E57+'5C1G_JSClark'!E57+'5C1Y_GEOPrep'!E57+'5C1AI_Harmony'!E57+'5C1AJ_Athlos'!E57+'5C1AG_Collegiate'!E57+'5C1M_GEOMidCity'!E57+'5C1AK_NxtGen'!E57+'5C1AL_RedRiver'!E57+'5C1AM_Williams'!E57+'5C1AN_StLandry'!E57</f>
        <v>274698.19172600401</v>
      </c>
      <c r="F57" s="211">
        <f>'5C1B_DArbonne'!F57+'5C1A_Madison'!F57+'5C1C_IntlHigh'!F57+'5C3_UnvView'!F57+'5C1F_LCCharter'!F57+'5C1E_LFNO'!F57+'5C1D_NOMMA'!F57+'5C1AE_NobleMinds'!F57+'5C1J_JCFAEast'!F57+'5C1Q_Advantage'!F57+'5C1AF_JCFA-Laf'!F57+'5C1W_Willow'!F57+'5C1Z_LincolnPrep'!F57+'5C1R_Iberville'!F57+'5C1N_Delta'!F57+'5C1S_LCColPrep'!F57+'5C1T_Northeast'!F57+'5C1U_AcadianaRen'!F57+'5C1I_LAKey'!F57+'5C1V_LafRen'!F57+'5C1O_Impact'!F57+'5C2_LAVCA'!F57+'5C1H_Southwest'!F57+'5C1G_JSClark'!F57+'5C1Y_GEOPrep'!F57+'5C1AI_Harmony'!F57+'5C1AJ_Athlos'!F57+'5C1AG_Collegiate'!F57+'5C1M_GEOMidCity'!F57+'5C1AK_NxtGen'!F57+'5C1AL_RedRiver'!F57+'5C1AM_Williams'!F57+'5C1AN_StLandry'!F57</f>
        <v>48</v>
      </c>
      <c r="G57" s="209">
        <f>'9_Per Pupil Summary'!I56</f>
        <v>618.93899761188993</v>
      </c>
      <c r="H57" s="210">
        <f>'5C1B_DArbonne'!H57+'5C1A_Madison'!H57+'5C1C_IntlHigh'!H57+'5C3_UnvView'!H57+'5C1F_LCCharter'!H57+'5C1E_LFNO'!H57+'5C1D_NOMMA'!H57+'5C1AE_NobleMinds'!H57+'5C1J_JCFAEast'!H57+'5C1Q_Advantage'!H57+'5C1AF_JCFA-Laf'!H57+'5C1W_Willow'!H57+'5C1Z_LincolnPrep'!H57+'5C1R_Iberville'!H57+'5C1N_Delta'!H57+'5C1S_LCColPrep'!H57+'5C1T_Northeast'!H57+'5C1U_AcadianaRen'!H57+'5C1I_LAKey'!H57+'5C1V_LafRen'!H57+'5C1O_Impact'!H57+'5C2_LAVCA'!H57+'5C1H_Southwest'!H57+'5C1G_JSClark'!H57+'5C1Y_GEOPrep'!H57+'5C1AI_Harmony'!H57+'5C1AJ_Athlos'!H57+'5C1AG_Collegiate'!H57+'5C1M_GEOMidCity'!H57+'5C1AK_NxtGen'!H57+'5C1AL_RedRiver'!H57+'5C1AM_Williams'!H57+'5C1AN_StLandry'!H57</f>
        <v>26738.164696833643</v>
      </c>
      <c r="I57" s="211">
        <f>'5C1B_DArbonne'!I57+'5C1A_Madison'!I57+'5C1C_IntlHigh'!I57+'5C3_UnvView'!I57+'5C1F_LCCharter'!I57+'5C1E_LFNO'!I57+'5C1D_NOMMA'!I57+'5C1AE_NobleMinds'!I57+'5C1J_JCFAEast'!I57+'5C1Q_Advantage'!I57+'5C1AF_JCFA-Laf'!I57+'5C1W_Willow'!I57+'5C1Z_LincolnPrep'!I57+'5C1R_Iberville'!I57+'5C1N_Delta'!I57+'5C1S_LCColPrep'!I57+'5C1T_Northeast'!I57+'5C1U_AcadianaRen'!I57+'5C1I_LAKey'!I57+'5C1V_LafRen'!I57+'5C1O_Impact'!I57+'5C2_LAVCA'!I57+'5C1H_Southwest'!I57+'5C1G_JSClark'!I57+'5C1Y_GEOPrep'!I57+'5C1AI_Harmony'!I57+'5C1AJ_Athlos'!I57+'5C1AG_Collegiate'!I57+'5C1M_GEOMidCity'!I57+'5C1AK_NxtGen'!I57+'5C1AL_RedRiver'!I57+'5C1AM_Williams'!I57+'5C1AN_StLandry'!I57</f>
        <v>26</v>
      </c>
      <c r="J57" s="209">
        <f>'9_Per Pupil Summary'!J56</f>
        <v>168.80154480324273</v>
      </c>
      <c r="K57" s="210">
        <f>'5C1B_DArbonne'!K57+'5C1A_Madison'!K57+'5C1C_IntlHigh'!K57+'5C3_UnvView'!K57+'5C1F_LCCharter'!K57+'5C1E_LFNO'!K57+'5C1D_NOMMA'!K57+'5C1AE_NobleMinds'!K57+'5C1J_JCFAEast'!K57+'5C1Q_Advantage'!K57+'5C1AF_JCFA-Laf'!K57+'5C1W_Willow'!K57+'5C1Z_LincolnPrep'!K57+'5C1R_Iberville'!K57+'5C1N_Delta'!K57+'5C1S_LCColPrep'!K57+'5C1T_Northeast'!K57+'5C1U_AcadianaRen'!K57+'5C1I_LAKey'!K57+'5C1V_LafRen'!K57+'5C1O_Impact'!K57+'5C2_LAVCA'!K57+'5C1H_Southwest'!K57+'5C1G_JSClark'!K57+'5C1Y_GEOPrep'!K57+'5C1AI_Harmony'!K57+'5C1AJ_Athlos'!K57+'5C1AG_Collegiate'!K57+'5C1M_GEOMidCity'!K57+'5C1AK_NxtGen'!K57+'5C1AL_RedRiver'!K57+'5C1AM_Williams'!K57+'5C1AN_StLandry'!K57</f>
        <v>3949.9561483958796</v>
      </c>
      <c r="L57" s="211">
        <f>'5C1B_DArbonne'!L57+'5C1A_Madison'!L57+'5C1C_IntlHigh'!L57+'5C3_UnvView'!L57+'5C1F_LCCharter'!L57+'5C1E_LFNO'!L57+'5C1D_NOMMA'!L57+'5C1AE_NobleMinds'!L57+'5C1J_JCFAEast'!L57+'5C1Q_Advantage'!L57+'5C1AF_JCFA-Laf'!L57+'5C1W_Willow'!L57+'5C1Z_LincolnPrep'!L57+'5C1R_Iberville'!L57+'5C1N_Delta'!L57+'5C1S_LCColPrep'!L57+'5C1T_Northeast'!L57+'5C1U_AcadianaRen'!L57+'5C1I_LAKey'!L57+'5C1V_LafRen'!L57+'5C1O_Impact'!L57+'5C2_LAVCA'!L57+'5C1H_Southwest'!L57+'5C1G_JSClark'!L57+'5C1Y_GEOPrep'!L57+'5C1AI_Harmony'!L57+'5C1AJ_Athlos'!L57+'5C1AG_Collegiate'!L57+'5C1M_GEOMidCity'!L57+'5C1AK_NxtGen'!L57+'5C1AL_RedRiver'!L57+'5C1AM_Williams'!L57+'5C1AN_StLandry'!L57</f>
        <v>9</v>
      </c>
      <c r="M57" s="209">
        <f>'9_Per Pupil Summary'!K56</f>
        <v>4220.0386200810681</v>
      </c>
      <c r="N57" s="210">
        <f>'5C1B_DArbonne'!N57+'5C1A_Madison'!N57+'5C1C_IntlHigh'!N57+'5C3_UnvView'!N57+'5C1F_LCCharter'!N57+'5C1E_LFNO'!N57+'5C1D_NOMMA'!N57+'5C1AE_NobleMinds'!N57+'5C1J_JCFAEast'!N57+'5C1Q_Advantage'!N57+'5C1AF_JCFA-Laf'!N57+'5C1W_Willow'!N57+'5C1Z_LincolnPrep'!N57+'5C1R_Iberville'!N57+'5C1N_Delta'!N57+'5C1S_LCColPrep'!N57+'5C1T_Northeast'!N57+'5C1U_AcadianaRen'!N57+'5C1I_LAKey'!N57+'5C1V_LafRen'!N57+'5C1O_Impact'!N57+'5C2_LAVCA'!N57+'5C1H_Southwest'!N57+'5C1G_JSClark'!N57+'5C1Y_GEOPrep'!N57+'5C1AI_Harmony'!N57+'5C1AJ_Athlos'!N57+'5C1AG_Collegiate'!N57+'5C1M_GEOMidCity'!N57+'5C1AK_NxtGen'!N57+'5C1AL_RedRiver'!N57+'5C1AM_Williams'!N57+'5C1AN_StLandry'!N57</f>
        <v>34182.312822656648</v>
      </c>
      <c r="O57" s="211">
        <f>'5C1B_DArbonne'!O57+'5C1A_Madison'!O57+'5C1C_IntlHigh'!O57+'5C3_UnvView'!O57+'5C1F_LCCharter'!O57+'5C1E_LFNO'!O57+'5C1D_NOMMA'!O57+'5C1AE_NobleMinds'!O57+'5C1J_JCFAEast'!O57+'5C1Q_Advantage'!O57+'5C1AF_JCFA-Laf'!O57+'5C1W_Willow'!O57+'5C1Z_LincolnPrep'!O57+'5C1R_Iberville'!O57+'5C1N_Delta'!O57+'5C1S_LCColPrep'!O57+'5C1T_Northeast'!O57+'5C1U_AcadianaRen'!O57+'5C1I_LAKey'!O57+'5C1V_LafRen'!O57+'5C1O_Impact'!O57+'5C2_LAVCA'!O57+'5C1H_Southwest'!O57+'5C1G_JSClark'!O57+'5C1Y_GEOPrep'!O57+'5C1AI_Harmony'!O57+'5C1AJ_Athlos'!O57+'5C1AG_Collegiate'!O57+'5C1M_GEOMidCity'!O57+'5C1AK_NxtGen'!O57+'5C1AL_RedRiver'!O57+'5C1AM_Williams'!O57+'5C1AN_StLandry'!O57</f>
        <v>0</v>
      </c>
      <c r="P57" s="209">
        <f>'9_Per Pupil Summary'!L56</f>
        <v>1688.0154480324272</v>
      </c>
      <c r="Q57" s="210">
        <f>'5C1B_DArbonne'!Q57+'5C1A_Madison'!Q57+'5C1C_IntlHigh'!Q57+'5C3_UnvView'!Q57+'5C1F_LCCharter'!Q57+'5C1E_LFNO'!Q57+'5C1D_NOMMA'!Q57+'5C1AE_NobleMinds'!Q57+'5C1J_JCFAEast'!Q57+'5C1Q_Advantage'!Q57+'5C1AF_JCFA-Laf'!Q57+'5C1W_Willow'!Q57+'5C1Z_LincolnPrep'!Q57+'5C1R_Iberville'!Q57+'5C1N_Delta'!Q57+'5C1S_LCColPrep'!Q57+'5C1T_Northeast'!Q57+'5C1U_AcadianaRen'!Q57+'5C1I_LAKey'!Q57+'5C1V_LafRen'!Q57+'5C1O_Impact'!Q57+'5C2_LAVCA'!Q57+'5C1H_Southwest'!Q57+'5C1G_JSClark'!Q57+'5C1Y_GEOPrep'!Q57+'5C1AI_Harmony'!Q57+'5C1AJ_Athlos'!Q57+'5C1AG_Collegiate'!Q57+'5C1M_GEOMidCity'!Q57+'5C1AK_NxtGen'!Q57+'5C1AL_RedRiver'!Q57+'5C1AM_Williams'!Q57+'5C1AN_StLandry'!Q57</f>
        <v>0</v>
      </c>
      <c r="R57" s="212">
        <f>'5C1B_DArbonne'!R57+'5C1A_Madison'!R57+'5C1C_IntlHigh'!R57+'5C3_UnvView'!R57+'5C1F_LCCharter'!R57+'5C1E_LFNO'!R57+'5C1D_NOMMA'!R57+'5C1AE_NobleMinds'!R57+'5C1J_JCFAEast'!R57+'5C1Q_Advantage'!R57+'5C1AF_JCFA-Laf'!R57+'5C1W_Willow'!R57+'5C1Z_LincolnPrep'!R57+'5C1R_Iberville'!R57+'5C1N_Delta'!R57+'5C1S_LCColPrep'!R57+'5C1T_Northeast'!R57+'5C1U_AcadianaRen'!R57+'5C1I_LAKey'!R57+'5C1V_LafRen'!R57+'5C1O_Impact'!R57+'5C2_LAVCA'!R57+'5C1H_Southwest'!R57+'5C1G_JSClark'!R57+'5C1Y_GEOPrep'!R57+'5C1AI_Harmony'!R57+'5C1AJ_Athlos'!R57+'5C1AG_Collegiate'!R57+'5C1M_GEOMidCity'!R57+'5C1AK_NxtGen'!R57+'5C1AL_RedRiver'!R57+'5C1AM_Williams'!R57+'5C1AN_StLandry'!R57</f>
        <v>354418</v>
      </c>
      <c r="S57" s="1110">
        <f>'5C3_UnvView'!S57+'5C2_LAVCA'!S57</f>
        <v>37729</v>
      </c>
      <c r="T57" s="209">
        <f>'5C1B_DArbonne'!S57+'5C1A_Madison'!S57+'5C1C_IntlHigh'!S57+'5C3_UnvView'!T57+'5C1F_LCCharter'!S57+'5C1E_LFNO'!S57+'5C1D_NOMMA'!S57+'5C1AE_NobleMinds'!S57+'5C1J_JCFAEast'!S57+'5C1Q_Advantage'!S57+'5C1AF_JCFA-Laf'!S57+'5C1W_Willow'!S57+'5C1Z_LincolnPrep'!S57+'5C1R_Iberville'!S57+'5C1N_Delta'!S57+'5C1S_LCColPrep'!S57+'5C1T_Northeast'!S57+'5C1U_AcadianaRen'!S57+'5C1I_LAKey'!S57+'5C1V_LafRen'!S57+'5C1O_Impact'!S57+'5C2_LAVCA'!T57+'5C1H_Southwest'!S57+'5C1G_JSClark'!S57+'5C1Y_GEOPrep'!S57+'5C1AI_Harmony'!S57+'5C1AJ_Athlos'!S57+'5C1AG_Collegiate'!S57+'5C1M_GEOMidCity'!S57+'5C1AK_NxtGen'!S57+'5C1AL_RedRiver'!S57+'5C1AM_Williams'!S57+'5C1AN_StLandry'!S57</f>
        <v>0</v>
      </c>
      <c r="U57" s="209">
        <f>'5C1B_DArbonne'!T57+'5C1A_Madison'!T57+'5C1C_IntlHigh'!T57+'5C3_UnvView'!U57+'5C1F_LCCharter'!T57+'5C1E_LFNO'!T57+'5C1D_NOMMA'!T57+'5C1AE_NobleMinds'!T57+'5C1J_JCFAEast'!T57+'5C1Q_Advantage'!T57+'5C1AF_JCFA-Laf'!T57+'5C1W_Willow'!T57+'5C1Z_LincolnPrep'!T57+'5C1R_Iberville'!T57+'5C1N_Delta'!T57+'5C1S_LCColPrep'!T57+'5C1T_Northeast'!T57+'5C1U_AcadianaRen'!T57+'5C1I_LAKey'!T57+'5C1V_LafRen'!T57+'5C1O_Impact'!T57+'5C2_LAVCA'!U57+'5C1H_Southwest'!T57+'5C1G_JSClark'!T57+'5C1Y_GEOPrep'!T57+'5C1AI_Harmony'!T57+'5C1AJ_Athlos'!T57+'5C1AG_Collegiate'!T57+'5C1M_GEOMidCity'!T57+'5C1AK_NxtGen'!T57+'5C1AL_RedRiver'!T57+'5C1AM_Williams'!T57+'5C1AN_StLandry'!T57</f>
        <v>0</v>
      </c>
      <c r="V57" s="213">
        <f>'5C1B_DArbonne'!U57+'5C1A_Madison'!U57+'5C1C_IntlHigh'!U57+'5C3_UnvView'!V57+'5C1F_LCCharter'!U57+'5C1E_LFNO'!U57+'5C1D_NOMMA'!U57+'5C1AE_NobleMinds'!U57+'5C1J_JCFAEast'!U57+'5C1Q_Advantage'!U57+'5C1AF_JCFA-Laf'!U57+'5C1W_Willow'!U57+'5C1Z_LincolnPrep'!U57+'5C1R_Iberville'!U57+'5C1N_Delta'!U57+'5C1S_LCColPrep'!U57+'5C1T_Northeast'!U57+'5C1U_AcadianaRen'!U57+'5C1I_LAKey'!U57+'5C1V_LafRen'!U57+'5C1O_Impact'!U57+'5C2_LAVCA'!V57+'5C1H_Southwest'!U57+'5C1G_JSClark'!U57+'5C1Y_GEOPrep'!U57+'5C1AI_Harmony'!U57+'5C1AJ_Athlos'!U57+'5C1AG_Collegiate'!U57+'5C1M_GEOMidCity'!U57+'5C1AK_NxtGen'!U57+'5C1AL_RedRiver'!U57+'5C1AM_Williams'!U57+'5C1AN_StLandry'!U57</f>
        <v>0</v>
      </c>
      <c r="W57" s="212">
        <f>'5C1B_DArbonne'!V57+'5C1A_Madison'!V57+'5C1C_IntlHigh'!V57+'5C3_UnvView'!W57+'5C1F_LCCharter'!V57+'5C1E_LFNO'!V57+'5C1D_NOMMA'!V57+'5C1AE_NobleMinds'!V57+'5C1J_JCFAEast'!V57+'5C1Q_Advantage'!V57+'5C1AF_JCFA-Laf'!V57+'5C1W_Willow'!V57+'5C1Z_LincolnPrep'!V57+'5C1R_Iberville'!V57+'5C1N_Delta'!V57+'5C1S_LCColPrep'!V57+'5C1T_Northeast'!V57+'5C1U_AcadianaRen'!V57+'5C1I_LAKey'!V57+'5C1V_LafRen'!V57+'5C1O_Impact'!V57+'5C2_LAVCA'!W57+'5C1H_Southwest'!V57+'5C1G_JSClark'!V57+'5C1Y_GEOPrep'!V57+'5C1AI_Harmony'!V57+'5C1AJ_Athlos'!V57+'5C1AG_Collegiate'!V57+'5C1M_GEOMidCity'!V57+'5C1AK_NxtGen'!V57+'5C1AL_RedRiver'!V57+'5C1AM_Williams'!V57+'5C1AN_StLandry'!V57</f>
        <v>339568</v>
      </c>
      <c r="X57" s="210">
        <f>'5C1B_DArbonne'!W57+'5C1A_Madison'!W57+'5C1C_IntlHigh'!W57+'5C3_UnvView'!X57+'5C1F_LCCharter'!W57+'5C1E_LFNO'!W57+'5C1D_NOMMA'!W57+'5C1AE_NobleMinds'!W57+'5C1J_JCFAEast'!W57+'5C1Q_Advantage'!W57+'5C1AF_JCFA-Laf'!W57+'5C1W_Willow'!W57+'5C1Z_LincolnPrep'!W57+'5C1R_Iberville'!W57+'5C1N_Delta'!W57+'5C1S_LCColPrep'!W57+'5C1T_Northeast'!W57+'5C1U_AcadianaRen'!W57+'5C1I_LAKey'!W57+'5C1V_LafRen'!W57+'5C1O_Impact'!W57+'5C2_LAVCA'!X57+'5C1H_Southwest'!W57+'5C1G_JSClark'!W57+'5C1Y_GEOPrep'!W57+'5C1AI_Harmony'!W57+'5C1AJ_Athlos'!W57+'5C1AG_Collegiate'!W57+'5C1M_GEOMidCity'!W57+'5C1AK_NxtGen'!W57+'5C1AL_RedRiver'!W57+'5C1AM_Williams'!W57+'5C1AN_StLandry'!W57</f>
        <v>-849</v>
      </c>
      <c r="Y57" s="212">
        <f>'5C1B_DArbonne'!X57+'5C1A_Madison'!X57+'5C1C_IntlHigh'!X57+'5C3_UnvView'!Y57+'5C1F_LCCharter'!X57+'5C1E_LFNO'!X57+'5C1D_NOMMA'!X57+'5C1AE_NobleMinds'!X57+'5C1J_JCFAEast'!X57+'5C1Q_Advantage'!X57+'5C1AF_JCFA-Laf'!X57+'5C1W_Willow'!X57+'5C1Z_LincolnPrep'!X57+'5C1R_Iberville'!X57+'5C1N_Delta'!X57+'5C1S_LCColPrep'!X57+'5C1T_Northeast'!X57+'5C1U_AcadianaRen'!X57+'5C1I_LAKey'!X57+'5C1V_LafRen'!X57+'5C1O_Impact'!X57+'5C2_LAVCA'!Y57+'5C1H_Southwest'!X57+'5C1G_JSClark'!X57+'5C1Y_GEOPrep'!X57+'5C1AI_Harmony'!X57+'5C1AJ_Athlos'!X57+'5C1AG_Collegiate'!X57+'5C1M_GEOMidCity'!X57+'5C1AK_NxtGen'!X57+'5C1AL_RedRiver'!X57+'5C1AM_Williams'!X57+'5C1AN_StLandry'!X57</f>
        <v>338719</v>
      </c>
      <c r="Z57" s="209">
        <f>'5C1B_DArbonne'!Y57+'5C1A_Madison'!Y57+'5C1C_IntlHigh'!Y57+'5C3_UnvView'!Z57+'5C1F_LCCharter'!Y57+'5C1E_LFNO'!Y57+'5C1D_NOMMA'!Y57+'5C1AE_NobleMinds'!Y57+'5C1J_JCFAEast'!Y57+'5C1Q_Advantage'!Y57+'5C1AF_JCFA-Laf'!Y57+'5C1W_Willow'!Y57+'5C1Z_LincolnPrep'!Y57+'5C1R_Iberville'!Y57+'5C1N_Delta'!Y57+'5C1S_LCColPrep'!Y57+'5C1T_Northeast'!Y57+'5C1U_AcadianaRen'!Y57+'5C1I_LAKey'!Y57+'5C1V_LafRen'!Y57+'5C1O_Impact'!Y57+'5C2_LAVCA'!Z57+'5C1H_Southwest'!Y57+'5C1G_JSClark'!Y57+'5C1Y_GEOPrep'!Y57+'5C1AI_Harmony'!Y57+'5C1AJ_Athlos'!Y57+'5C1AG_Collegiate'!Y57+'5C1M_GEOMidCity'!Y57+'5C1AK_NxtGen'!Y57+'5C1AL_RedRiver'!Y57+'5C1AM_Williams'!Y57+'5C1AN_StLandry'!Y57</f>
        <v>0</v>
      </c>
      <c r="AA57" s="212">
        <f>'5C1B_DArbonne'!Z57+'5C1A_Madison'!Z57+'5C1C_IntlHigh'!Z57+'5C3_UnvView'!AA57+'5C1F_LCCharter'!Z57+'5C1E_LFNO'!Z57+'5C1D_NOMMA'!Z57+'5C1AE_NobleMinds'!Z57+'5C1J_JCFAEast'!Z57+'5C1Q_Advantage'!Z57+'5C1AF_JCFA-Laf'!Z57+'5C1W_Willow'!Z57+'5C1Z_LincolnPrep'!Z57+'5C1R_Iberville'!Z57+'5C1N_Delta'!Z57+'5C1S_LCColPrep'!Z57+'5C1T_Northeast'!Z57+'5C1U_AcadianaRen'!Z57+'5C1I_LAKey'!Z57+'5C1V_LafRen'!Z57+'5C1O_Impact'!Z57+'5C2_LAVCA'!AA57+'5C1H_Southwest'!Z57+'5C1G_JSClark'!Z57+'5C1Y_GEOPrep'!Z57+'5C1AI_Harmony'!Z57+'5C1AJ_Athlos'!Z57+'5C1AG_Collegiate'!Z57+'5C1M_GEOMidCity'!Z57+'5C1AK_NxtGen'!Z57+'5C1AL_RedRiver'!Z57+'5C1AM_Williams'!Z57+'5C1AN_StLandry'!Z57</f>
        <v>338719</v>
      </c>
      <c r="AB57" s="209">
        <f>'5C1B_DArbonne'!AA57+'5C1A_Madison'!AA57+'5C1C_IntlHigh'!AA57+'5C3_UnvView'!AB57+'5C1F_LCCharter'!AA57+'5C1E_LFNO'!AA57+'5C1D_NOMMA'!AA57+'5C1AE_NobleMinds'!AA57+'5C1J_JCFAEast'!AA57+'5C1Q_Advantage'!AA57+'5C1AF_JCFA-Laf'!AA57+'5C1W_Willow'!AA57+'5C1Z_LincolnPrep'!AA57+'5C1R_Iberville'!AA57+'5C1N_Delta'!AA57+'5C1S_LCColPrep'!AA57+'5C1T_Northeast'!AA57+'5C1U_AcadianaRen'!AA57+'5C1I_LAKey'!AA57+'5C1V_LafRen'!AA57+'5C1O_Impact'!AA57+'5C2_LAVCA'!AB57+'5C1H_Southwest'!AA57+'5C1G_JSClark'!AA57+'5C1Y_GEOPrep'!AA57+'5C1AI_Harmony'!AA57+'5C1AJ_Athlos'!AA57+'5C1AG_Collegiate'!AA57+'5C1M_GEOMidCity'!AA57+'5C1AK_NxtGen'!AA57+'5C1AL_RedRiver'!AA57+'5C1AM_Williams'!AA57+'5C1AN_StLandry'!AA57</f>
        <v>0</v>
      </c>
      <c r="AC57" s="209">
        <f>'5C1B_DArbonne'!AB57+'5C1A_Madison'!AB57+'5C1C_IntlHigh'!AB57+'5C3_UnvView'!AC57+'5C1F_LCCharter'!AB57+'5C1E_LFNO'!AB57+'5C1D_NOMMA'!AB57+'5C1AE_NobleMinds'!AB57+'5C1J_JCFAEast'!AB57+'5C1Q_Advantage'!AB57+'5C1AF_JCFA-Laf'!AB57+'5C1W_Willow'!AB57+'5C1Z_LincolnPrep'!AB57+'5C1R_Iberville'!AB57+'5C1N_Delta'!AB57+'5C1S_LCColPrep'!AB57+'5C1T_Northeast'!AB57+'5C1U_AcadianaRen'!AB57+'5C1I_LAKey'!AB57+'5C1V_LafRen'!AB57+'5C1O_Impact'!AB57+'5C2_LAVCA'!AC57+'5C1H_Southwest'!AB57+'5C1G_JSClark'!AB57+'5C1Y_GEOPrep'!AB57+'5C1AI_Harmony'!AB57+'5C1AJ_Athlos'!AB57+'5C1AG_Collegiate'!AB57+'5C1M_GEOMidCity'!AB57+'5C1AK_NxtGen'!AB57+'5C1AL_RedRiver'!AB57+'5C1AM_Williams'!AB57+'5C1AN_StLandry'!AB57</f>
        <v>338719</v>
      </c>
      <c r="AD57" s="212">
        <f>'5C1B_DArbonne'!AC57+'5C1A_Madison'!AC57+'5C1C_IntlHigh'!AC57+'5C3_UnvView'!AD57+'5C1F_LCCharter'!AC57+'5C1E_LFNO'!AC57+'5C1D_NOMMA'!AC57+'5C1AE_NobleMinds'!AC57+'5C1J_JCFAEast'!AC57+'5C1Q_Advantage'!AC57+'5C1AF_JCFA-Laf'!AC57+'5C1W_Willow'!AC57+'5C1Z_LincolnPrep'!AC57+'5C1R_Iberville'!AC57+'5C1N_Delta'!AC57+'5C1S_LCColPrep'!AC57+'5C1T_Northeast'!AC57+'5C1U_AcadianaRen'!AC57+'5C1I_LAKey'!AC57+'5C1V_LafRen'!AC57+'5C1O_Impact'!AC57+'5C2_LAVCA'!AD57+'5C1H_Southwest'!AC57+'5C1G_JSClark'!AC57+'5C1Y_GEOPrep'!AC57+'5C1AI_Harmony'!AC57+'5C1AJ_Athlos'!AC57+'5C1AG_Collegiate'!AC57+'5C1M_GEOMidCity'!AC57+'5C1AK_NxtGen'!AC57+'5C1AL_RedRiver'!AC57+'5C1AM_Williams'!AC57+'5C1AN_StLandry'!AC57</f>
        <v>28227</v>
      </c>
      <c r="AE57" s="214">
        <f>'5C1B_DArbonne'!AD57+'5C1A_Madison'!AD57+'5C1C_IntlHigh'!AD57+'5C3_UnvView'!AE57+'5C1F_LCCharter'!AD57+'5C1E_LFNO'!AD57+'5C1D_NOMMA'!AD57+'5C1AE_NobleMinds'!AD57+'5C1J_JCFAEast'!AD57+'5C1Q_Advantage'!AD57+'5C1AF_JCFA-Laf'!AD57+'5C1W_Willow'!AD57+'5C1Z_LincolnPrep'!AD57+'5C1R_Iberville'!AD57+'5C1N_Delta'!AD57+'5C1S_LCColPrep'!AD57+'5C1T_Northeast'!AD57+'5C1U_AcadianaRen'!AD57+'5C1I_LAKey'!AD57+'5C1V_LafRen'!AD57+'5C1O_Impact'!AD57+'5C2_LAVCA'!AE57+'5C1H_Southwest'!AD57+'5C1G_JSClark'!AD57+'5C1Y_GEOPrep'!AD57+'5C1AI_Harmony'!AD57+'5C1AJ_Athlos'!AD57+'5C1AG_Collegiate'!AD57+'5C1M_GEOMidCity'!AD57+'5C1AK_NxtGen'!AD57+'5C1AL_RedRiver'!AD57+'5C1AM_Williams'!AD57+'5C1AN_StLandry'!AD57</f>
        <v>338719</v>
      </c>
      <c r="AF57" s="215">
        <f>'9_Per Pupil Summary'!N56</f>
        <v>5650</v>
      </c>
      <c r="AG57" s="216">
        <f>'5C1B_DArbonne'!AF57+'5C1A_Madison'!AF57+'5C1C_IntlHigh'!AF57+'5C3_UnvView'!AG57+'5C1F_LCCharter'!AF57+'5C1E_LFNO'!AF57+'5C1D_NOMMA'!AF57+'5C1AE_NobleMinds'!AF57+'5C1J_JCFAEast'!AF57+'5C1Q_Advantage'!AF57+'5C1AF_JCFA-Laf'!AF57+'5C1W_Willow'!AF57+'5C1Z_LincolnPrep'!AF57+'5C1R_Iberville'!AF57+'5C1N_Delta'!AF57+'5C1S_LCColPrep'!AF57+'5C1T_Northeast'!AF57+'5C1U_AcadianaRen'!AF57+'5C1I_LAKey'!AF57+'5C1V_LafRen'!AF57+'5C1O_Impact'!AF57+'5C2_LAVCA'!AG57+'5C1H_Southwest'!AF57+'5C1G_JSClark'!AF57+'5C1Y_GEOPrep'!AF57+'5C1AI_Harmony'!AF57+'5C1AJ_Athlos'!AF57+'5C1AG_Collegiate'!AF57+'5C1M_GEOMidCity'!AF57+'5C1AK_NxtGen'!AF57+'5C1AL_RedRiver'!AF57+'5C1AM_Williams'!AF57+'5C1AN_StLandry'!AF57</f>
        <v>330525</v>
      </c>
      <c r="AH57" s="208">
        <f>'5C1B_DArbonne'!AG57+'5C1A_Madison'!AG57+'5C1C_IntlHigh'!AG57+'5C3_UnvView'!AH57+'5C1F_LCCharter'!AG57+'5C1E_LFNO'!AG57+'5C1D_NOMMA'!AG57+'5C1AE_NobleMinds'!AG57+'5C1J_JCFAEast'!AG57+'5C1Q_Advantage'!AG57+'5C1AF_JCFA-Laf'!AG57+'5C1W_Willow'!AG57+'5C1Z_LincolnPrep'!AG57+'5C1R_Iberville'!AG57+'5C1N_Delta'!AG57+'5C1S_LCColPrep'!AG57+'5C1T_Northeast'!AG57+'5C1U_AcadianaRen'!AG57+'5C1I_LAKey'!AG57+'5C1V_LafRen'!AG57+'5C1O_Impact'!AG57+'5C2_LAVCA'!AH57+'5C1H_Southwest'!AG57+'5C1G_JSClark'!AG57+'5C1Y_GEOPrep'!AG57+'5C1AI_Harmony'!AG57+'5C1AJ_Athlos'!AG57+'5C1AG_Collegiate'!AG57+'5C1M_GEOMidCity'!AG57+'5C1AK_NxtGen'!AG57+'5C1AL_RedRiver'!AG57+'5C1AM_Williams'!AG57+'5C1AN_StLandry'!AG57</f>
        <v>0</v>
      </c>
      <c r="AI57" s="215">
        <f>'5C1B_DArbonne'!AH57+'5C1A_Madison'!AH57+'5C1C_IntlHigh'!AH57+'5C3_UnvView'!AI57+'5C1F_LCCharter'!AH57+'5C1E_LFNO'!AH57+'5C1D_NOMMA'!AH57+'5C1AE_NobleMinds'!AH57+'5C1J_JCFAEast'!AH57+'5C1Q_Advantage'!AH57+'5C1AF_JCFA-Laf'!AH57+'5C1W_Willow'!AH57+'5C1Z_LincolnPrep'!AH57+'5C1R_Iberville'!AH57+'5C1N_Delta'!AH57+'5C1S_LCColPrep'!AH57+'5C1T_Northeast'!AH57+'5C1U_AcadianaRen'!AH57+'5C1I_LAKey'!AH57+'5C1V_LafRen'!AH57+'5C1O_Impact'!AH57+'5C2_LAVCA'!AI57+'5C1H_Southwest'!AH57+'5C1G_JSClark'!AH57+'5C1Y_GEOPrep'!AH57+'5C1AI_Harmony'!AH57+'5C1AJ_Athlos'!AH57+'5C1AG_Collegiate'!AH57+'5C1M_GEOMidCity'!AH57+'5C1AK_NxtGen'!AH57+'5C1AL_RedRiver'!AH57+'5C1AM_Williams'!AH57+'5C1AN_StLandry'!AH57</f>
        <v>0</v>
      </c>
      <c r="AJ57" s="208">
        <f>'5C1B_DArbonne'!AI57+'5C1A_Madison'!AI57+'5C1C_IntlHigh'!AI57+'5C3_UnvView'!AJ57+'5C1F_LCCharter'!AI57+'5C1E_LFNO'!AI57+'5C1D_NOMMA'!AI57+'5C1AE_NobleMinds'!AI57+'5C1J_JCFAEast'!AI57+'5C1Q_Advantage'!AI57+'5C1AF_JCFA-Laf'!AI57+'5C1W_Willow'!AI57+'5C1Z_LincolnPrep'!AI57+'5C1R_Iberville'!AI57+'5C1N_Delta'!AI57+'5C1S_LCColPrep'!AI57+'5C1T_Northeast'!AI57+'5C1U_AcadianaRen'!AI57+'5C1I_LAKey'!AI57+'5C1V_LafRen'!AI57+'5C1O_Impact'!AI57+'5C2_LAVCA'!AJ57+'5C1H_Southwest'!AI57+'5C1G_JSClark'!AI57+'5C1Y_GEOPrep'!AI57+'5C1AI_Harmony'!AI57+'5C1AJ_Athlos'!AI57+'5C1AG_Collegiate'!AI57+'5C1M_GEOMidCity'!AI57+'5C1AK_NxtGen'!AI57+'5C1AL_RedRiver'!AI57+'5C1AM_Williams'!AI57+'5C1AN_StLandry'!AI57</f>
        <v>0</v>
      </c>
      <c r="AK57" s="217">
        <f>'5C1B_DArbonne'!AJ57+'5C1A_Madison'!AJ57+'5C1C_IntlHigh'!AJ57+'5C3_UnvView'!AK57+'5C1F_LCCharter'!AJ57+'5C1E_LFNO'!AJ57+'5C1D_NOMMA'!AJ57+'5C1AE_NobleMinds'!AJ57+'5C1J_JCFAEast'!AJ57+'5C1Q_Advantage'!AJ57+'5C1AF_JCFA-Laf'!AJ57+'5C1W_Willow'!AJ57+'5C1Z_LincolnPrep'!AJ57+'5C1R_Iberville'!AJ57+'5C1N_Delta'!AJ57+'5C1S_LCColPrep'!AJ57+'5C1T_Northeast'!AJ57+'5C1U_AcadianaRen'!AJ57+'5C1I_LAKey'!AJ57+'5C1V_LafRen'!AJ57+'5C1O_Impact'!AJ57+'5C2_LAVCA'!AK57+'5C1H_Southwest'!AJ57+'5C1G_JSClark'!AJ57+'5C1Y_GEOPrep'!AJ57+'5C1AI_Harmony'!AJ57+'5C1AJ_Athlos'!AJ57+'5C1AG_Collegiate'!AJ57+'5C1M_GEOMidCity'!AJ57+'5C1AK_NxtGen'!AJ57+'5C1AL_RedRiver'!AJ57+'5C1AM_Williams'!AJ57+'5C1AN_StLandry'!AJ57</f>
        <v>0</v>
      </c>
      <c r="AL57" s="218">
        <f>'5C1B_DArbonne'!AK57+'5C1A_Madison'!AK57+'5C1C_IntlHigh'!AK57+'5C3_UnvView'!AL57+'5C1F_LCCharter'!AK57+'5C1E_LFNO'!AK57+'5C1D_NOMMA'!AK57+'5C1AE_NobleMinds'!AK57+'5C1J_JCFAEast'!AK57+'5C1Q_Advantage'!AK57+'5C1AF_JCFA-Laf'!AK57+'5C1W_Willow'!AK57+'5C1Z_LincolnPrep'!AK57+'5C1R_Iberville'!AK57+'5C1N_Delta'!AK57+'5C1S_LCColPrep'!AK57+'5C1T_Northeast'!AK57+'5C1U_AcadianaRen'!AK57+'5C1I_LAKey'!AK57+'5C1V_LafRen'!AK57+'5C1O_Impact'!AK57+'5C2_LAVCA'!AL57+'5C1H_Southwest'!AK57+'5C1G_JSClark'!AK57+'5C1Y_GEOPrep'!AK57+'5C1AI_Harmony'!AK57+'5C1AJ_Athlos'!AK57+'5C1AG_Collegiate'!AK57+'5C1M_GEOMidCity'!AK57+'5C1AK_NxtGen'!AK57+'5C1AL_RedRiver'!AK57+'5C1AM_Williams'!AK57+'5C1AN_StLandry'!AK57</f>
        <v>0</v>
      </c>
      <c r="AM57" s="216">
        <f>'5C1B_DArbonne'!AL57+'5C1A_Madison'!AL57+'5C1C_IntlHigh'!AL57+'5C3_UnvView'!AM57+'5C1F_LCCharter'!AL57+'5C1E_LFNO'!AL57+'5C1D_NOMMA'!AL57+'5C1AE_NobleMinds'!AL57+'5C1J_JCFAEast'!AL57+'5C1Q_Advantage'!AL57+'5C1AF_JCFA-Laf'!AL57+'5C1W_Willow'!AL57+'5C1Z_LincolnPrep'!AL57+'5C1R_Iberville'!AL57+'5C1N_Delta'!AL57+'5C1S_LCColPrep'!AL57+'5C1T_Northeast'!AL57+'5C1U_AcadianaRen'!AL57+'5C1I_LAKey'!AL57+'5C1V_LafRen'!AL57+'5C1O_Impact'!AL57+'5C2_LAVCA'!AM57+'5C1H_Southwest'!AL57+'5C1G_JSClark'!AL57+'5C1Y_GEOPrep'!AL57+'5C1AI_Harmony'!AL57+'5C1AJ_Athlos'!AL57+'5C1AG_Collegiate'!AL57+'5C1M_GEOMidCity'!AL57+'5C1AK_NxtGen'!AL57+'5C1AL_RedRiver'!AL57+'5C1AM_Williams'!AL57+'5C1AN_StLandry'!AL57</f>
        <v>341825</v>
      </c>
      <c r="AN57" s="219">
        <f>'5C1B_DArbonne'!AM57+'5C1A_Madison'!AM57+'5C1C_IntlHigh'!AM57+'5C3_UnvView'!AN57+'5C1F_LCCharter'!AM57+'5C1E_LFNO'!AM57+'5C1D_NOMMA'!AM57+'5C1AE_NobleMinds'!AM57+'5C1J_JCFAEast'!AM57+'5C1Q_Advantage'!AM57+'5C1AF_JCFA-Laf'!AM57+'5C1W_Willow'!AM57+'5C1Z_LincolnPrep'!AM57+'5C1R_Iberville'!AM57+'5C1N_Delta'!AM57+'5C1S_LCColPrep'!AM57+'5C1T_Northeast'!AM57+'5C1U_AcadianaRen'!AM57+'5C1I_LAKey'!AM57+'5C1V_LafRen'!AM57+'5C1O_Impact'!AM57+'5C2_LAVCA'!AN57+'5C1H_Southwest'!AM57+'5C1G_JSClark'!AM57+'5C1Y_GEOPrep'!AM57+'5C1AI_Harmony'!AM57+'5C1AJ_Athlos'!AM57+'5C1AG_Collegiate'!AM57+'5C1M_GEOMidCity'!AM57+'5C1AK_NxtGen'!AM57+'5C1AL_RedRiver'!AM57+'5C1AM_Williams'!AM57+'5C1AN_StLandry'!AM57</f>
        <v>-827</v>
      </c>
      <c r="AO57" s="216">
        <f>'5C1B_DArbonne'!AN57+'5C1A_Madison'!AN57+'5C1C_IntlHigh'!AN57+'5C3_UnvView'!AO57+'5C1F_LCCharter'!AN57+'5C1E_LFNO'!AN57+'5C1D_NOMMA'!AN57+'5C1AE_NobleMinds'!AN57+'5C1J_JCFAEast'!AN57+'5C1Q_Advantage'!AN57+'5C1AF_JCFA-Laf'!AN57+'5C1W_Willow'!AN57+'5C1Z_LincolnPrep'!AN57+'5C1R_Iberville'!AN57+'5C1N_Delta'!AN57+'5C1S_LCColPrep'!AN57+'5C1T_Northeast'!AN57+'5C1U_AcadianaRen'!AN57+'5C1I_LAKey'!AN57+'5C1V_LafRen'!AN57+'5C1O_Impact'!AN57+'5C2_LAVCA'!AO57+'5C1H_Southwest'!AN57+'5C1G_JSClark'!AN57+'5C1Y_GEOPrep'!AN57+'5C1AI_Harmony'!AN57+'5C1AJ_Athlos'!AN57+'5C1AG_Collegiate'!AN57+'5C1M_GEOMidCity'!AN57+'5C1AK_NxtGen'!AN57+'5C1AL_RedRiver'!AN57+'5C1AM_Williams'!AN57+'5C1AN_StLandry'!AN57</f>
        <v>329698</v>
      </c>
      <c r="AP57" s="217">
        <f>'5C1B_DArbonne'!AO57+'5C1A_Madison'!AO57+'5C1C_IntlHigh'!AO57+'5C3_UnvView'!AP57+'5C1F_LCCharter'!AO57+'5C1E_LFNO'!AO57+'5C1D_NOMMA'!AO57+'5C1AE_NobleMinds'!AO57+'5C1J_JCFAEast'!AO57+'5C1Q_Advantage'!AO57+'5C1AF_JCFA-Laf'!AO57+'5C1W_Willow'!AO57+'5C1Z_LincolnPrep'!AO57+'5C1R_Iberville'!AO57+'5C1N_Delta'!AO57+'5C1S_LCColPrep'!AO57+'5C1T_Northeast'!AO57+'5C1U_AcadianaRen'!AO57+'5C1I_LAKey'!AO57+'5C1V_LafRen'!AO57+'5C1O_Impact'!AO57+'5C2_LAVCA'!AP57+'5C1H_Southwest'!AO57+'5C1G_JSClark'!AO57+'5C1Y_GEOPrep'!AO57+'5C1AI_Harmony'!AO57+'5C1AJ_Athlos'!AO57+'5C1AG_Collegiate'!AO57+'5C1M_GEOMidCity'!AO57+'5C1AK_NxtGen'!AO57+'5C1AL_RedRiver'!AO57+'5C1AM_Williams'!AO57+'5C1AN_StLandry'!AO57</f>
        <v>0</v>
      </c>
      <c r="AQ57" s="216">
        <f>'5C1B_DArbonne'!AP57+'5C1A_Madison'!AP57+'5C1C_IntlHigh'!AP57+'5C3_UnvView'!AQ57+'5C1F_LCCharter'!AP57+'5C1E_LFNO'!AP57+'5C1D_NOMMA'!AP57+'5C1AE_NobleMinds'!AP57+'5C1J_JCFAEast'!AP57+'5C1Q_Advantage'!AP57+'5C1AF_JCFA-Laf'!AP57+'5C1W_Willow'!AP57+'5C1Z_LincolnPrep'!AP57+'5C1R_Iberville'!AP57+'5C1N_Delta'!AP57+'5C1S_LCColPrep'!AP57+'5C1T_Northeast'!AP57+'5C1U_AcadianaRen'!AP57+'5C1I_LAKey'!AP57+'5C1V_LafRen'!AP57+'5C1O_Impact'!AP57+'5C2_LAVCA'!AQ57+'5C1H_Southwest'!AP57+'5C1G_JSClark'!AP57+'5C1Y_GEOPrep'!AP57+'5C1AI_Harmony'!AP57+'5C1AJ_Athlos'!AP57+'5C1AG_Collegiate'!AP57+'5C1M_GEOMidCity'!AP57+'5C1AK_NxtGen'!AP57+'5C1AL_RedRiver'!AP57+'5C1AM_Williams'!AP57+'5C1AN_StLandry'!AP57</f>
        <v>329698</v>
      </c>
      <c r="AR57" s="217">
        <f>'5C1B_DArbonne'!AQ57+'5C1A_Madison'!AQ57+'5C1C_IntlHigh'!AQ57+'5C3_UnvView'!AR57+'5C1F_LCCharter'!AQ57+'5C1E_LFNO'!AQ57+'5C1D_NOMMA'!AQ57+'5C1AE_NobleMinds'!AQ57+'5C1J_JCFAEast'!AQ57+'5C1Q_Advantage'!AQ57+'5C1AF_JCFA-Laf'!AQ57+'5C1W_Willow'!AQ57+'5C1Z_LincolnPrep'!AQ57+'5C1R_Iberville'!AQ57+'5C1N_Delta'!AQ57+'5C1S_LCColPrep'!AQ57+'5C1T_Northeast'!AQ57+'5C1U_AcadianaRen'!AQ57+'5C1I_LAKey'!AQ57+'5C1V_LafRen'!AQ57+'5C1O_Impact'!AQ57+'5C2_LAVCA'!AR57+'5C1H_Southwest'!AQ57+'5C1G_JSClark'!AQ57+'5C1Y_GEOPrep'!AQ57+'5C1AI_Harmony'!AQ57+'5C1AJ_Athlos'!AQ57+'5C1AG_Collegiate'!AQ57+'5C1M_GEOMidCity'!AQ57+'5C1AK_NxtGen'!AQ57+'5C1AL_RedRiver'!AQ57+'5C1AM_Williams'!AQ57+'5C1AN_StLandry'!AQ57</f>
        <v>0</v>
      </c>
      <c r="AS57" s="217">
        <f>'5C1B_DArbonne'!AR57+'5C1A_Madison'!AR57+'5C1C_IntlHigh'!AR57+'5C3_UnvView'!AS57+'5C1F_LCCharter'!AR57+'5C1E_LFNO'!AR57+'5C1D_NOMMA'!AR57+'5C1AE_NobleMinds'!AR57+'5C1J_JCFAEast'!AR57+'5C1Q_Advantage'!AR57+'5C1AF_JCFA-Laf'!AR57+'5C1W_Willow'!AR57+'5C1Z_LincolnPrep'!AR57+'5C1R_Iberville'!AR57+'5C1N_Delta'!AR57+'5C1S_LCColPrep'!AR57+'5C1T_Northeast'!AR57+'5C1U_AcadianaRen'!AR57+'5C1I_LAKey'!AR57+'5C1V_LafRen'!AR57+'5C1O_Impact'!AR57+'5C2_LAVCA'!AS57+'5C1H_Southwest'!AR57+'5C1G_JSClark'!AR57+'5C1Y_GEOPrep'!AR57+'5C1AI_Harmony'!AR57+'5C1AJ_Athlos'!AR57+'5C1AG_Collegiate'!AR57+'5C1M_GEOMidCity'!AR57+'5C1AK_NxtGen'!AR57+'5C1AL_RedRiver'!AR57+'5C1AM_Williams'!AR57+'5C1AN_StLandry'!AR57</f>
        <v>329698</v>
      </c>
      <c r="AT57" s="216">
        <f>'5C1B_DArbonne'!AS57+'5C1A_Madison'!AS57+'5C1C_IntlHigh'!AS57+'5C3_UnvView'!AT57+'5C1F_LCCharter'!AS57+'5C1E_LFNO'!AS57+'5C1D_NOMMA'!AS57+'5C1AE_NobleMinds'!AS57+'5C1J_JCFAEast'!AS57+'5C1Q_Advantage'!AS57+'5C1AF_JCFA-Laf'!AS57+'5C1W_Willow'!AS57+'5C1Z_LincolnPrep'!AS57+'5C1R_Iberville'!AS57+'5C1N_Delta'!AS57+'5C1S_LCColPrep'!AS57+'5C1T_Northeast'!AS57+'5C1U_AcadianaRen'!AS57+'5C1I_LAKey'!AS57+'5C1V_LafRen'!AS57+'5C1O_Impact'!AS57+'5C2_LAVCA'!AT57+'5C1H_Southwest'!AS57+'5C1G_JSClark'!AS57+'5C1Y_GEOPrep'!AS57+'5C1AI_Harmony'!AS57+'5C1AJ_Athlos'!AS57+'5C1AG_Collegiate'!AS57+'5C1M_GEOMidCity'!AS57+'5C1AK_NxtGen'!AS57+'5C1AL_RedRiver'!AS57+'5C1AM_Williams'!AS57+'5C1AN_StLandry'!AS57</f>
        <v>28415</v>
      </c>
      <c r="AU57" s="804">
        <f t="shared" si="2"/>
        <v>668417</v>
      </c>
      <c r="AV57" s="805">
        <f t="shared" si="3"/>
        <v>56642</v>
      </c>
      <c r="AW57" s="210">
        <f>'5C1B_DArbonne'!AV57+'5C1A_Madison'!AV57+'5C1C_IntlHigh'!AV57+'5C3_UnvView'!AW57+'5C1F_LCCharter'!AV57+'5C1E_LFNO'!AV57+'5C1D_NOMMA'!AV57+'5C1AE_NobleMinds'!AV57+'5C1J_JCFAEast'!AV57+'5C1Q_Advantage'!AV57+'5C1AF_JCFA-Laf'!AV57+'5C1W_Willow'!AV57+'5C1Z_LincolnPrep'!AV57+'5C1R_Iberville'!AV57+'5C1N_Delta'!AV57+'5C1S_LCColPrep'!AV57+'5C1T_Northeast'!AV57+'5C1U_AcadianaRen'!AV57+'5C1I_LAKey'!AV57+'5C1V_LafRen'!AV57+'5C1O_Impact'!AV57+'5C2_LAVCA'!AW57+'5C1H_Southwest'!AV57+'5C1G_JSClark'!AV57+'5C1Y_GEOPrep'!AV57+'5C1AI_Harmony'!AV57+'5C1AJ_Athlos'!AV57+'5C1AG_Collegiate'!AV57+'5C1M_GEOMidCity'!AV57+'5C1AK_NxtGen'!AV57+'5C1AL_RedRiver'!AV57+'5C1AM_Williams'!AV57+'5C1AN_StLandry'!AV57</f>
        <v>855</v>
      </c>
      <c r="AX57" s="210"/>
      <c r="AY57" s="210">
        <f t="shared" si="4"/>
        <v>855</v>
      </c>
    </row>
    <row r="58" spans="1:51" ht="16.149999999999999" customHeight="1" x14ac:dyDescent="0.2">
      <c r="A58" s="424">
        <v>52</v>
      </c>
      <c r="B58" s="224" t="s">
        <v>55</v>
      </c>
      <c r="C58" s="225">
        <f>'5C1B_DArbonne'!C58+'5C1A_Madison'!C58+'5C1C_IntlHigh'!C58+'5C3_UnvView'!C58+'5C1F_LCCharter'!C58+'5C1E_LFNO'!C58+'5C1D_NOMMA'!C58+'5C1AE_NobleMinds'!C58+'5C1J_JCFAEast'!C58+'5C1Q_Advantage'!C58+'5C1AF_JCFA-Laf'!C58+'5C1W_Willow'!C58+'5C1Z_LincolnPrep'!C58+'5C1R_Iberville'!C58+'5C1N_Delta'!C58+'5C1S_LCColPrep'!C58+'5C1T_Northeast'!C58+'5C1U_AcadianaRen'!C58+'5C1I_LAKey'!C58+'5C1V_LafRen'!C58+'5C1O_Impact'!C58+'5C2_LAVCA'!C58+'5C1H_Southwest'!C58+'5C1G_JSClark'!C58+'5C1Y_GEOPrep'!C58+'5C1AI_Harmony'!C58+'5C1AJ_Athlos'!C58+'5C1AG_Collegiate'!C58+'5C1M_GEOMidCity'!C58+'5C1AK_NxtGen'!C58+'5C1AL_RedRiver'!C58+'5C1AM_Williams'!C58+'5C1AN_StLandry'!C58</f>
        <v>529</v>
      </c>
      <c r="D58" s="226">
        <f>'9_Per Pupil Summary'!H57</f>
        <v>4363.6319554066085</v>
      </c>
      <c r="E58" s="227">
        <f>'5C1B_DArbonne'!E58+'5C1A_Madison'!E58+'5C1C_IntlHigh'!E58+'5C3_UnvView'!E58+'5C1F_LCCharter'!E58+'5C1E_LFNO'!E58+'5C1D_NOMMA'!E58+'5C1AE_NobleMinds'!E58+'5C1J_JCFAEast'!E58+'5C1Q_Advantage'!E58+'5C1AF_JCFA-Laf'!E58+'5C1W_Willow'!E58+'5C1Z_LincolnPrep'!E58+'5C1R_Iberville'!E58+'5C1N_Delta'!E58+'5C1S_LCColPrep'!E58+'5C1T_Northeast'!E58+'5C1U_AcadianaRen'!E58+'5C1I_LAKey'!E58+'5C1V_LafRen'!E58+'5C1O_Impact'!E58+'5C2_LAVCA'!E58+'5C1H_Southwest'!E58+'5C1G_JSClark'!E58+'5C1Y_GEOPrep'!E58+'5C1AI_Harmony'!E58+'5C1AJ_Athlos'!E58+'5C1AG_Collegiate'!E58+'5C1M_GEOMidCity'!E58+'5C1AK_NxtGen'!E58+'5C1AL_RedRiver'!E58+'5C1AM_Williams'!E58+'5C1AN_StLandry'!E58</f>
        <v>2077525.1739690863</v>
      </c>
      <c r="F58" s="228">
        <f>'5C1B_DArbonne'!F58+'5C1A_Madison'!F58+'5C1C_IntlHigh'!F58+'5C3_UnvView'!F58+'5C1F_LCCharter'!F58+'5C1E_LFNO'!F58+'5C1D_NOMMA'!F58+'5C1AE_NobleMinds'!F58+'5C1J_JCFAEast'!F58+'5C1Q_Advantage'!F58+'5C1AF_JCFA-Laf'!F58+'5C1W_Willow'!F58+'5C1Z_LincolnPrep'!F58+'5C1R_Iberville'!F58+'5C1N_Delta'!F58+'5C1S_LCColPrep'!F58+'5C1T_Northeast'!F58+'5C1U_AcadianaRen'!F58+'5C1I_LAKey'!F58+'5C1V_LafRen'!F58+'5C1O_Impact'!F58+'5C2_LAVCA'!F58+'5C1H_Southwest'!F58+'5C1G_JSClark'!F58+'5C1Y_GEOPrep'!F58+'5C1AI_Harmony'!F58+'5C1AJ_Athlos'!F58+'5C1AG_Collegiate'!F58+'5C1M_GEOMidCity'!F58+'5C1AK_NxtGen'!F58+'5C1AL_RedRiver'!F58+'5C1AM_Williams'!F58+'5C1AN_StLandry'!F58</f>
        <v>330</v>
      </c>
      <c r="G58" s="226">
        <f>'9_Per Pupil Summary'!I57</f>
        <v>589.28878888031522</v>
      </c>
      <c r="H58" s="227">
        <f>'5C1B_DArbonne'!H58+'5C1A_Madison'!H58+'5C1C_IntlHigh'!H58+'5C3_UnvView'!H58+'5C1F_LCCharter'!H58+'5C1E_LFNO'!H58+'5C1D_NOMMA'!H58+'5C1AE_NobleMinds'!H58+'5C1J_JCFAEast'!H58+'5C1Q_Advantage'!H58+'5C1AF_JCFA-Laf'!H58+'5C1W_Willow'!H58+'5C1Z_LincolnPrep'!H58+'5C1R_Iberville'!H58+'5C1N_Delta'!H58+'5C1S_LCColPrep'!H58+'5C1T_Northeast'!H58+'5C1U_AcadianaRen'!H58+'5C1I_LAKey'!H58+'5C1V_LafRen'!H58+'5C1O_Impact'!H58+'5C2_LAVCA'!H58+'5C1H_Southwest'!H58+'5C1G_JSClark'!H58+'5C1Y_GEOPrep'!H58+'5C1AI_Harmony'!H58+'5C1AJ_Athlos'!H58+'5C1AG_Collegiate'!H58+'5C1M_GEOMidCity'!H58+'5C1AK_NxtGen'!H58+'5C1AL_RedRiver'!H58+'5C1AM_Williams'!H58+'5C1AN_StLandry'!H58</f>
        <v>175018.77029745362</v>
      </c>
      <c r="I58" s="228">
        <f>'5C1B_DArbonne'!I58+'5C1A_Madison'!I58+'5C1C_IntlHigh'!I58+'5C3_UnvView'!I58+'5C1F_LCCharter'!I58+'5C1E_LFNO'!I58+'5C1D_NOMMA'!I58+'5C1AE_NobleMinds'!I58+'5C1J_JCFAEast'!I58+'5C1Q_Advantage'!I58+'5C1AF_JCFA-Laf'!I58+'5C1W_Willow'!I58+'5C1Z_LincolnPrep'!I58+'5C1R_Iberville'!I58+'5C1N_Delta'!I58+'5C1S_LCColPrep'!I58+'5C1T_Northeast'!I58+'5C1U_AcadianaRen'!I58+'5C1I_LAKey'!I58+'5C1V_LafRen'!I58+'5C1O_Impact'!I58+'5C2_LAVCA'!I58+'5C1H_Southwest'!I58+'5C1G_JSClark'!I58+'5C1Y_GEOPrep'!I58+'5C1AI_Harmony'!I58+'5C1AJ_Athlos'!I58+'5C1AG_Collegiate'!I58+'5C1M_GEOMidCity'!I58+'5C1AK_NxtGen'!I58+'5C1AL_RedRiver'!I58+'5C1AM_Williams'!I58+'5C1AN_StLandry'!I58</f>
        <v>324</v>
      </c>
      <c r="J58" s="226">
        <f>'9_Per Pupil Summary'!J57</f>
        <v>160.71512424008597</v>
      </c>
      <c r="K58" s="227">
        <f>'5C1B_DArbonne'!K58+'5C1A_Madison'!K58+'5C1C_IntlHigh'!K58+'5C3_UnvView'!K58+'5C1F_LCCharter'!K58+'5C1E_LFNO'!K58+'5C1D_NOMMA'!K58+'5C1AE_NobleMinds'!K58+'5C1J_JCFAEast'!K58+'5C1Q_Advantage'!K58+'5C1AF_JCFA-Laf'!K58+'5C1W_Willow'!K58+'5C1Z_LincolnPrep'!K58+'5C1R_Iberville'!K58+'5C1N_Delta'!K58+'5C1S_LCColPrep'!K58+'5C1T_Northeast'!K58+'5C1U_AcadianaRen'!K58+'5C1I_LAKey'!K58+'5C1V_LafRen'!K58+'5C1O_Impact'!K58+'5C2_LAVCA'!K58+'5C1H_Southwest'!K58+'5C1G_JSClark'!K58+'5C1Y_GEOPrep'!K58+'5C1AI_Harmony'!K58+'5C1AJ_Athlos'!K58+'5C1AG_Collegiate'!K58+'5C1M_GEOMidCity'!K58+'5C1AK_NxtGen'!K58+'5C1AL_RedRiver'!K58+'5C1AM_Williams'!K58+'5C1AN_StLandry'!K58</f>
        <v>46864.530228409065</v>
      </c>
      <c r="L58" s="228">
        <f>'5C1B_DArbonne'!L58+'5C1A_Madison'!L58+'5C1C_IntlHigh'!L58+'5C3_UnvView'!L58+'5C1F_LCCharter'!L58+'5C1E_LFNO'!L58+'5C1D_NOMMA'!L58+'5C1AE_NobleMinds'!L58+'5C1J_JCFAEast'!L58+'5C1Q_Advantage'!L58+'5C1AF_JCFA-Laf'!L58+'5C1W_Willow'!L58+'5C1Z_LincolnPrep'!L58+'5C1R_Iberville'!L58+'5C1N_Delta'!L58+'5C1S_LCColPrep'!L58+'5C1T_Northeast'!L58+'5C1U_AcadianaRen'!L58+'5C1I_LAKey'!L58+'5C1V_LafRen'!L58+'5C1O_Impact'!L58+'5C2_LAVCA'!L58+'5C1H_Southwest'!L58+'5C1G_JSClark'!L58+'5C1Y_GEOPrep'!L58+'5C1AI_Harmony'!L58+'5C1AJ_Athlos'!L58+'5C1AG_Collegiate'!L58+'5C1M_GEOMidCity'!L58+'5C1AK_NxtGen'!L58+'5C1AL_RedRiver'!L58+'5C1AM_Williams'!L58+'5C1AN_StLandry'!L58</f>
        <v>61</v>
      </c>
      <c r="M58" s="226">
        <f>'9_Per Pupil Summary'!K57</f>
        <v>4017.8781060021497</v>
      </c>
      <c r="N58" s="227">
        <f>'5C1B_DArbonne'!N58+'5C1A_Madison'!N58+'5C1C_IntlHigh'!N58+'5C3_UnvView'!N58+'5C1F_LCCharter'!N58+'5C1E_LFNO'!N58+'5C1D_NOMMA'!N58+'5C1AE_NobleMinds'!N58+'5C1J_JCFAEast'!N58+'5C1Q_Advantage'!N58+'5C1AF_JCFA-Laf'!N58+'5C1W_Willow'!N58+'5C1Z_LincolnPrep'!N58+'5C1R_Iberville'!N58+'5C1N_Delta'!N58+'5C1S_LCColPrep'!N58+'5C1T_Northeast'!N58+'5C1U_AcadianaRen'!N58+'5C1I_LAKey'!N58+'5C1V_LafRen'!N58+'5C1O_Impact'!N58+'5C2_LAVCA'!N58+'5C1H_Southwest'!N58+'5C1G_JSClark'!N58+'5C1Y_GEOPrep'!N58+'5C1AI_Harmony'!N58+'5C1AJ_Athlos'!N58+'5C1AG_Collegiate'!N58+'5C1M_GEOMidCity'!N58+'5C1AK_NxtGen'!N58+'5C1AL_RedRiver'!N58+'5C1AM_Williams'!N58+'5C1AN_StLandry'!N58</f>
        <v>220581.50801951805</v>
      </c>
      <c r="O58" s="228">
        <f>'5C1B_DArbonne'!O58+'5C1A_Madison'!O58+'5C1C_IntlHigh'!O58+'5C3_UnvView'!O58+'5C1F_LCCharter'!O58+'5C1E_LFNO'!O58+'5C1D_NOMMA'!O58+'5C1AE_NobleMinds'!O58+'5C1J_JCFAEast'!O58+'5C1Q_Advantage'!O58+'5C1AF_JCFA-Laf'!O58+'5C1W_Willow'!O58+'5C1Z_LincolnPrep'!O58+'5C1R_Iberville'!O58+'5C1N_Delta'!O58+'5C1S_LCColPrep'!O58+'5C1T_Northeast'!O58+'5C1U_AcadianaRen'!O58+'5C1I_LAKey'!O58+'5C1V_LafRen'!O58+'5C1O_Impact'!O58+'5C2_LAVCA'!O58+'5C1H_Southwest'!O58+'5C1G_JSClark'!O58+'5C1Y_GEOPrep'!O58+'5C1AI_Harmony'!O58+'5C1AJ_Athlos'!O58+'5C1AG_Collegiate'!O58+'5C1M_GEOMidCity'!O58+'5C1AK_NxtGen'!O58+'5C1AL_RedRiver'!O58+'5C1AM_Williams'!O58+'5C1AN_StLandry'!O58</f>
        <v>35</v>
      </c>
      <c r="P58" s="226">
        <f>'9_Per Pupil Summary'!L57</f>
        <v>1607.1512424008597</v>
      </c>
      <c r="Q58" s="227">
        <f>'5C1B_DArbonne'!Q58+'5C1A_Madison'!Q58+'5C1C_IntlHigh'!Q58+'5C3_UnvView'!Q58+'5C1F_LCCharter'!Q58+'5C1E_LFNO'!Q58+'5C1D_NOMMA'!Q58+'5C1AE_NobleMinds'!Q58+'5C1J_JCFAEast'!Q58+'5C1Q_Advantage'!Q58+'5C1AF_JCFA-Laf'!Q58+'5C1W_Willow'!Q58+'5C1Z_LincolnPrep'!Q58+'5C1R_Iberville'!Q58+'5C1N_Delta'!Q58+'5C1S_LCColPrep'!Q58+'5C1T_Northeast'!Q58+'5C1U_AcadianaRen'!Q58+'5C1I_LAKey'!Q58+'5C1V_LafRen'!Q58+'5C1O_Impact'!Q58+'5C2_LAVCA'!Q58+'5C1H_Southwest'!Q58+'5C1G_JSClark'!Q58+'5C1Y_GEOPrep'!Q58+'5C1AI_Harmony'!Q58+'5C1AJ_Athlos'!Q58+'5C1AG_Collegiate'!Q58+'5C1M_GEOMidCity'!Q58+'5C1AK_NxtGen'!Q58+'5C1AL_RedRiver'!Q58+'5C1AM_Williams'!Q58+'5C1AN_StLandry'!Q58</f>
        <v>50625.264135627083</v>
      </c>
      <c r="R58" s="229">
        <f>'5C1B_DArbonne'!R58+'5C1A_Madison'!R58+'5C1C_IntlHigh'!R58+'5C3_UnvView'!R58+'5C1F_LCCharter'!R58+'5C1E_LFNO'!R58+'5C1D_NOMMA'!R58+'5C1AE_NobleMinds'!R58+'5C1J_JCFAEast'!R58+'5C1Q_Advantage'!R58+'5C1AF_JCFA-Laf'!R58+'5C1W_Willow'!R58+'5C1Z_LincolnPrep'!R58+'5C1R_Iberville'!R58+'5C1N_Delta'!R58+'5C1S_LCColPrep'!R58+'5C1T_Northeast'!R58+'5C1U_AcadianaRen'!R58+'5C1I_LAKey'!R58+'5C1V_LafRen'!R58+'5C1O_Impact'!R58+'5C2_LAVCA'!R58+'5C1H_Southwest'!R58+'5C1G_JSClark'!R58+'5C1Y_GEOPrep'!R58+'5C1AI_Harmony'!R58+'5C1AJ_Athlos'!R58+'5C1AG_Collegiate'!R58+'5C1M_GEOMidCity'!R58+'5C1AK_NxtGen'!R58+'5C1AL_RedRiver'!R58+'5C1AM_Williams'!R58+'5C1AN_StLandry'!R58</f>
        <v>2690266</v>
      </c>
      <c r="S58" s="889">
        <f>'5C3_UnvView'!S58+'5C2_LAVCA'!S58</f>
        <v>285624</v>
      </c>
      <c r="T58" s="226">
        <f>'5C1B_DArbonne'!S58+'5C1A_Madison'!S58+'5C1C_IntlHigh'!S58+'5C3_UnvView'!T58+'5C1F_LCCharter'!S58+'5C1E_LFNO'!S58+'5C1D_NOMMA'!S58+'5C1AE_NobleMinds'!S58+'5C1J_JCFAEast'!S58+'5C1Q_Advantage'!S58+'5C1AF_JCFA-Laf'!S58+'5C1W_Willow'!S58+'5C1Z_LincolnPrep'!S58+'5C1R_Iberville'!S58+'5C1N_Delta'!S58+'5C1S_LCColPrep'!S58+'5C1T_Northeast'!S58+'5C1U_AcadianaRen'!S58+'5C1I_LAKey'!S58+'5C1V_LafRen'!S58+'5C1O_Impact'!S58+'5C2_LAVCA'!T58+'5C1H_Southwest'!S58+'5C1G_JSClark'!S58+'5C1Y_GEOPrep'!S58+'5C1AI_Harmony'!S58+'5C1AJ_Athlos'!S58+'5C1AG_Collegiate'!S58+'5C1M_GEOMidCity'!S58+'5C1AK_NxtGen'!S58+'5C1AL_RedRiver'!S58+'5C1AM_Williams'!S58+'5C1AN_StLandry'!S58</f>
        <v>0</v>
      </c>
      <c r="U58" s="226">
        <f>'5C1B_DArbonne'!T58+'5C1A_Madison'!T58+'5C1C_IntlHigh'!T58+'5C3_UnvView'!U58+'5C1F_LCCharter'!T58+'5C1E_LFNO'!T58+'5C1D_NOMMA'!T58+'5C1AE_NobleMinds'!T58+'5C1J_JCFAEast'!T58+'5C1Q_Advantage'!T58+'5C1AF_JCFA-Laf'!T58+'5C1W_Willow'!T58+'5C1Z_LincolnPrep'!T58+'5C1R_Iberville'!T58+'5C1N_Delta'!T58+'5C1S_LCColPrep'!T58+'5C1T_Northeast'!T58+'5C1U_AcadianaRen'!T58+'5C1I_LAKey'!T58+'5C1V_LafRen'!T58+'5C1O_Impact'!T58+'5C2_LAVCA'!U58+'5C1H_Southwest'!T58+'5C1G_JSClark'!T58+'5C1Y_GEOPrep'!T58+'5C1AI_Harmony'!T58+'5C1AJ_Athlos'!T58+'5C1AG_Collegiate'!T58+'5C1M_GEOMidCity'!T58+'5C1AK_NxtGen'!T58+'5C1AL_RedRiver'!T58+'5C1AM_Williams'!T58+'5C1AN_StLandry'!T58</f>
        <v>0</v>
      </c>
      <c r="V58" s="230">
        <f>'5C1B_DArbonne'!U58+'5C1A_Madison'!U58+'5C1C_IntlHigh'!U58+'5C3_UnvView'!V58+'5C1F_LCCharter'!U58+'5C1E_LFNO'!U58+'5C1D_NOMMA'!U58+'5C1AE_NobleMinds'!U58+'5C1J_JCFAEast'!U58+'5C1Q_Advantage'!U58+'5C1AF_JCFA-Laf'!U58+'5C1W_Willow'!U58+'5C1Z_LincolnPrep'!U58+'5C1R_Iberville'!U58+'5C1N_Delta'!U58+'5C1S_LCColPrep'!U58+'5C1T_Northeast'!U58+'5C1U_AcadianaRen'!U58+'5C1I_LAKey'!U58+'5C1V_LafRen'!U58+'5C1O_Impact'!U58+'5C2_LAVCA'!V58+'5C1H_Southwest'!U58+'5C1G_JSClark'!U58+'5C1Y_GEOPrep'!U58+'5C1AI_Harmony'!U58+'5C1AJ_Athlos'!U58+'5C1AG_Collegiate'!U58+'5C1M_GEOMidCity'!U58+'5C1AK_NxtGen'!U58+'5C1AL_RedRiver'!U58+'5C1AM_Williams'!U58+'5C1AN_StLandry'!U58</f>
        <v>0</v>
      </c>
      <c r="W58" s="229">
        <f>'5C1B_DArbonne'!V58+'5C1A_Madison'!V58+'5C1C_IntlHigh'!V58+'5C3_UnvView'!W58+'5C1F_LCCharter'!V58+'5C1E_LFNO'!V58+'5C1D_NOMMA'!V58+'5C1AE_NobleMinds'!V58+'5C1J_JCFAEast'!V58+'5C1Q_Advantage'!V58+'5C1AF_JCFA-Laf'!V58+'5C1W_Willow'!V58+'5C1Z_LincolnPrep'!V58+'5C1R_Iberville'!V58+'5C1N_Delta'!V58+'5C1S_LCColPrep'!V58+'5C1T_Northeast'!V58+'5C1U_AcadianaRen'!V58+'5C1I_LAKey'!V58+'5C1V_LafRen'!V58+'5C1O_Impact'!V58+'5C2_LAVCA'!W58+'5C1H_Southwest'!V58+'5C1G_JSClark'!V58+'5C1Y_GEOPrep'!V58+'5C1AI_Harmony'!V58+'5C1AJ_Athlos'!V58+'5C1AG_Collegiate'!V58+'5C1M_GEOMidCity'!V58+'5C1AK_NxtGen'!V58+'5C1AL_RedRiver'!V58+'5C1AM_Williams'!V58+'5C1AN_StLandry'!V58</f>
        <v>2570616</v>
      </c>
      <c r="X58" s="227">
        <f>'5C1B_DArbonne'!W58+'5C1A_Madison'!W58+'5C1C_IntlHigh'!W58+'5C3_UnvView'!X58+'5C1F_LCCharter'!W58+'5C1E_LFNO'!W58+'5C1D_NOMMA'!W58+'5C1AE_NobleMinds'!W58+'5C1J_JCFAEast'!W58+'5C1Q_Advantage'!W58+'5C1AF_JCFA-Laf'!W58+'5C1W_Willow'!W58+'5C1Z_LincolnPrep'!W58+'5C1R_Iberville'!W58+'5C1N_Delta'!W58+'5C1S_LCColPrep'!W58+'5C1T_Northeast'!W58+'5C1U_AcadianaRen'!W58+'5C1I_LAKey'!W58+'5C1V_LafRen'!W58+'5C1O_Impact'!W58+'5C2_LAVCA'!X58+'5C1H_Southwest'!W58+'5C1G_JSClark'!W58+'5C1Y_GEOPrep'!W58+'5C1AI_Harmony'!W58+'5C1AJ_Athlos'!W58+'5C1AG_Collegiate'!W58+'5C1M_GEOMidCity'!W58+'5C1AK_NxtGen'!W58+'5C1AL_RedRiver'!W58+'5C1AM_Williams'!W58+'5C1AN_StLandry'!W58</f>
        <v>-6426</v>
      </c>
      <c r="Y58" s="229">
        <f>'5C1B_DArbonne'!X58+'5C1A_Madison'!X58+'5C1C_IntlHigh'!X58+'5C3_UnvView'!Y58+'5C1F_LCCharter'!X58+'5C1E_LFNO'!X58+'5C1D_NOMMA'!X58+'5C1AE_NobleMinds'!X58+'5C1J_JCFAEast'!X58+'5C1Q_Advantage'!X58+'5C1AF_JCFA-Laf'!X58+'5C1W_Willow'!X58+'5C1Z_LincolnPrep'!X58+'5C1R_Iberville'!X58+'5C1N_Delta'!X58+'5C1S_LCColPrep'!X58+'5C1T_Northeast'!X58+'5C1U_AcadianaRen'!X58+'5C1I_LAKey'!X58+'5C1V_LafRen'!X58+'5C1O_Impact'!X58+'5C2_LAVCA'!Y58+'5C1H_Southwest'!X58+'5C1G_JSClark'!X58+'5C1Y_GEOPrep'!X58+'5C1AI_Harmony'!X58+'5C1AJ_Athlos'!X58+'5C1AG_Collegiate'!X58+'5C1M_GEOMidCity'!X58+'5C1AK_NxtGen'!X58+'5C1AL_RedRiver'!X58+'5C1AM_Williams'!X58+'5C1AN_StLandry'!X58</f>
        <v>2564190</v>
      </c>
      <c r="Z58" s="226">
        <f>'5C1B_DArbonne'!Y58+'5C1A_Madison'!Y58+'5C1C_IntlHigh'!Y58+'5C3_UnvView'!Z58+'5C1F_LCCharter'!Y58+'5C1E_LFNO'!Y58+'5C1D_NOMMA'!Y58+'5C1AE_NobleMinds'!Y58+'5C1J_JCFAEast'!Y58+'5C1Q_Advantage'!Y58+'5C1AF_JCFA-Laf'!Y58+'5C1W_Willow'!Y58+'5C1Z_LincolnPrep'!Y58+'5C1R_Iberville'!Y58+'5C1N_Delta'!Y58+'5C1S_LCColPrep'!Y58+'5C1T_Northeast'!Y58+'5C1U_AcadianaRen'!Y58+'5C1I_LAKey'!Y58+'5C1V_LafRen'!Y58+'5C1O_Impact'!Y58+'5C2_LAVCA'!Z58+'5C1H_Southwest'!Y58+'5C1G_JSClark'!Y58+'5C1Y_GEOPrep'!Y58+'5C1AI_Harmony'!Y58+'5C1AJ_Athlos'!Y58+'5C1AG_Collegiate'!Y58+'5C1M_GEOMidCity'!Y58+'5C1AK_NxtGen'!Y58+'5C1AL_RedRiver'!Y58+'5C1AM_Williams'!Y58+'5C1AN_StLandry'!Y58</f>
        <v>-8830</v>
      </c>
      <c r="AA58" s="229">
        <f>'5C1B_DArbonne'!Z58+'5C1A_Madison'!Z58+'5C1C_IntlHigh'!Z58+'5C3_UnvView'!AA58+'5C1F_LCCharter'!Z58+'5C1E_LFNO'!Z58+'5C1D_NOMMA'!Z58+'5C1AE_NobleMinds'!Z58+'5C1J_JCFAEast'!Z58+'5C1Q_Advantage'!Z58+'5C1AF_JCFA-Laf'!Z58+'5C1W_Willow'!Z58+'5C1Z_LincolnPrep'!Z58+'5C1R_Iberville'!Z58+'5C1N_Delta'!Z58+'5C1S_LCColPrep'!Z58+'5C1T_Northeast'!Z58+'5C1U_AcadianaRen'!Z58+'5C1I_LAKey'!Z58+'5C1V_LafRen'!Z58+'5C1O_Impact'!Z58+'5C2_LAVCA'!AA58+'5C1H_Southwest'!Z58+'5C1G_JSClark'!Z58+'5C1Y_GEOPrep'!Z58+'5C1AI_Harmony'!Z58+'5C1AJ_Athlos'!Z58+'5C1AG_Collegiate'!Z58+'5C1M_GEOMidCity'!Z58+'5C1AK_NxtGen'!Z58+'5C1AL_RedRiver'!Z58+'5C1AM_Williams'!Z58+'5C1AN_StLandry'!Z58</f>
        <v>2555360</v>
      </c>
      <c r="AB58" s="226">
        <f>'5C1B_DArbonne'!AA58+'5C1A_Madison'!AA58+'5C1C_IntlHigh'!AA58+'5C3_UnvView'!AB58+'5C1F_LCCharter'!AA58+'5C1E_LFNO'!AA58+'5C1D_NOMMA'!AA58+'5C1AE_NobleMinds'!AA58+'5C1J_JCFAEast'!AA58+'5C1Q_Advantage'!AA58+'5C1AF_JCFA-Laf'!AA58+'5C1W_Willow'!AA58+'5C1Z_LincolnPrep'!AA58+'5C1R_Iberville'!AA58+'5C1N_Delta'!AA58+'5C1S_LCColPrep'!AA58+'5C1T_Northeast'!AA58+'5C1U_AcadianaRen'!AA58+'5C1I_LAKey'!AA58+'5C1V_LafRen'!AA58+'5C1O_Impact'!AA58+'5C2_LAVCA'!AB58+'5C1H_Southwest'!AA58+'5C1G_JSClark'!AA58+'5C1Y_GEOPrep'!AA58+'5C1AI_Harmony'!AA58+'5C1AJ_Athlos'!AA58+'5C1AG_Collegiate'!AA58+'5C1M_GEOMidCity'!AA58+'5C1AK_NxtGen'!AA58+'5C1AL_RedRiver'!AA58+'5C1AM_Williams'!AA58+'5C1AN_StLandry'!AA58</f>
        <v>0</v>
      </c>
      <c r="AC58" s="226">
        <f>'5C1B_DArbonne'!AB58+'5C1A_Madison'!AB58+'5C1C_IntlHigh'!AB58+'5C3_UnvView'!AC58+'5C1F_LCCharter'!AB58+'5C1E_LFNO'!AB58+'5C1D_NOMMA'!AB58+'5C1AE_NobleMinds'!AB58+'5C1J_JCFAEast'!AB58+'5C1Q_Advantage'!AB58+'5C1AF_JCFA-Laf'!AB58+'5C1W_Willow'!AB58+'5C1Z_LincolnPrep'!AB58+'5C1R_Iberville'!AB58+'5C1N_Delta'!AB58+'5C1S_LCColPrep'!AB58+'5C1T_Northeast'!AB58+'5C1U_AcadianaRen'!AB58+'5C1I_LAKey'!AB58+'5C1V_LafRen'!AB58+'5C1O_Impact'!AB58+'5C2_LAVCA'!AC58+'5C1H_Southwest'!AB58+'5C1G_JSClark'!AB58+'5C1Y_GEOPrep'!AB58+'5C1AI_Harmony'!AB58+'5C1AJ_Athlos'!AB58+'5C1AG_Collegiate'!AB58+'5C1M_GEOMidCity'!AB58+'5C1AK_NxtGen'!AB58+'5C1AL_RedRiver'!AB58+'5C1AM_Williams'!AB58+'5C1AN_StLandry'!AB58</f>
        <v>2555360</v>
      </c>
      <c r="AD58" s="229">
        <f>'5C1B_DArbonne'!AC58+'5C1A_Madison'!AC58+'5C1C_IntlHigh'!AC58+'5C3_UnvView'!AD58+'5C1F_LCCharter'!AC58+'5C1E_LFNO'!AC58+'5C1D_NOMMA'!AC58+'5C1AE_NobleMinds'!AC58+'5C1J_JCFAEast'!AC58+'5C1Q_Advantage'!AC58+'5C1AF_JCFA-Laf'!AC58+'5C1W_Willow'!AC58+'5C1Z_LincolnPrep'!AC58+'5C1R_Iberville'!AC58+'5C1N_Delta'!AC58+'5C1S_LCColPrep'!AC58+'5C1T_Northeast'!AC58+'5C1U_AcadianaRen'!AC58+'5C1I_LAKey'!AC58+'5C1V_LafRen'!AC58+'5C1O_Impact'!AC58+'5C2_LAVCA'!AD58+'5C1H_Southwest'!AC58+'5C1G_JSClark'!AC58+'5C1Y_GEOPrep'!AC58+'5C1AI_Harmony'!AC58+'5C1AJ_Athlos'!AC58+'5C1AG_Collegiate'!AC58+'5C1M_GEOMidCity'!AC58+'5C1AK_NxtGen'!AC58+'5C1AL_RedRiver'!AC58+'5C1AM_Williams'!AC58+'5C1AN_StLandry'!AC58</f>
        <v>212947</v>
      </c>
      <c r="AE58" s="232">
        <f>'5C1B_DArbonne'!AD58+'5C1A_Madison'!AD58+'5C1C_IntlHigh'!AD58+'5C3_UnvView'!AE58+'5C1F_LCCharter'!AD58+'5C1E_LFNO'!AD58+'5C1D_NOMMA'!AD58+'5C1AE_NobleMinds'!AD58+'5C1J_JCFAEast'!AD58+'5C1Q_Advantage'!AD58+'5C1AF_JCFA-Laf'!AD58+'5C1W_Willow'!AD58+'5C1Z_LincolnPrep'!AD58+'5C1R_Iberville'!AD58+'5C1N_Delta'!AD58+'5C1S_LCColPrep'!AD58+'5C1T_Northeast'!AD58+'5C1U_AcadianaRen'!AD58+'5C1I_LAKey'!AD58+'5C1V_LafRen'!AD58+'5C1O_Impact'!AD58+'5C2_LAVCA'!AE58+'5C1H_Southwest'!AD58+'5C1G_JSClark'!AD58+'5C1Y_GEOPrep'!AD58+'5C1AI_Harmony'!AD58+'5C1AJ_Athlos'!AD58+'5C1AG_Collegiate'!AD58+'5C1M_GEOMidCity'!AD58+'5C1AK_NxtGen'!AD58+'5C1AL_RedRiver'!AD58+'5C1AM_Williams'!AD58+'5C1AN_StLandry'!AD58</f>
        <v>2555360</v>
      </c>
      <c r="AF58" s="233">
        <f>'9_Per Pupil Summary'!N57</f>
        <v>7661</v>
      </c>
      <c r="AG58" s="234">
        <f>'5C1B_DArbonne'!AF58+'5C1A_Madison'!AF58+'5C1C_IntlHigh'!AF58+'5C3_UnvView'!AG58+'5C1F_LCCharter'!AF58+'5C1E_LFNO'!AF58+'5C1D_NOMMA'!AF58+'5C1AE_NobleMinds'!AF58+'5C1J_JCFAEast'!AF58+'5C1Q_Advantage'!AF58+'5C1AF_JCFA-Laf'!AF58+'5C1W_Willow'!AF58+'5C1Z_LincolnPrep'!AF58+'5C1R_Iberville'!AF58+'5C1N_Delta'!AF58+'5C1S_LCColPrep'!AF58+'5C1T_Northeast'!AF58+'5C1U_AcadianaRen'!AF58+'5C1I_LAKey'!AF58+'5C1V_LafRen'!AF58+'5C1O_Impact'!AF58+'5C2_LAVCA'!AG58+'5C1H_Southwest'!AF58+'5C1G_JSClark'!AF58+'5C1Y_GEOPrep'!AF58+'5C1AI_Harmony'!AF58+'5C1AJ_Athlos'!AF58+'5C1AG_Collegiate'!AF58+'5C1M_GEOMidCity'!AF58+'5C1AK_NxtGen'!AF58+'5C1AL_RedRiver'!AF58+'5C1AM_Williams'!AF58+'5C1AN_StLandry'!AF58</f>
        <v>3647402</v>
      </c>
      <c r="AH58" s="225">
        <f>'5C1B_DArbonne'!AG58+'5C1A_Madison'!AG58+'5C1C_IntlHigh'!AG58+'5C3_UnvView'!AH58+'5C1F_LCCharter'!AG58+'5C1E_LFNO'!AG58+'5C1D_NOMMA'!AG58+'5C1AE_NobleMinds'!AG58+'5C1J_JCFAEast'!AG58+'5C1Q_Advantage'!AG58+'5C1AF_JCFA-Laf'!AG58+'5C1W_Willow'!AG58+'5C1Z_LincolnPrep'!AG58+'5C1R_Iberville'!AG58+'5C1N_Delta'!AG58+'5C1S_LCColPrep'!AG58+'5C1T_Northeast'!AG58+'5C1U_AcadianaRen'!AG58+'5C1I_LAKey'!AG58+'5C1V_LafRen'!AG58+'5C1O_Impact'!AG58+'5C2_LAVCA'!AH58+'5C1H_Southwest'!AG58+'5C1G_JSClark'!AG58+'5C1Y_GEOPrep'!AG58+'5C1AI_Harmony'!AG58+'5C1AJ_Athlos'!AG58+'5C1AG_Collegiate'!AG58+'5C1M_GEOMidCity'!AG58+'5C1AK_NxtGen'!AG58+'5C1AL_RedRiver'!AG58+'5C1AM_Williams'!AG58+'5C1AN_StLandry'!AG58</f>
        <v>0</v>
      </c>
      <c r="AI58" s="233">
        <f>'5C1B_DArbonne'!AH58+'5C1A_Madison'!AH58+'5C1C_IntlHigh'!AH58+'5C3_UnvView'!AI58+'5C1F_LCCharter'!AH58+'5C1E_LFNO'!AH58+'5C1D_NOMMA'!AH58+'5C1AE_NobleMinds'!AH58+'5C1J_JCFAEast'!AH58+'5C1Q_Advantage'!AH58+'5C1AF_JCFA-Laf'!AH58+'5C1W_Willow'!AH58+'5C1Z_LincolnPrep'!AH58+'5C1R_Iberville'!AH58+'5C1N_Delta'!AH58+'5C1S_LCColPrep'!AH58+'5C1T_Northeast'!AH58+'5C1U_AcadianaRen'!AH58+'5C1I_LAKey'!AH58+'5C1V_LafRen'!AH58+'5C1O_Impact'!AH58+'5C2_LAVCA'!AI58+'5C1H_Southwest'!AH58+'5C1G_JSClark'!AH58+'5C1Y_GEOPrep'!AH58+'5C1AI_Harmony'!AH58+'5C1AJ_Athlos'!AH58+'5C1AG_Collegiate'!AH58+'5C1M_GEOMidCity'!AH58+'5C1AK_NxtGen'!AH58+'5C1AL_RedRiver'!AH58+'5C1AM_Williams'!AH58+'5C1AN_StLandry'!AH58</f>
        <v>0</v>
      </c>
      <c r="AJ58" s="225">
        <f>'5C1B_DArbonne'!AI58+'5C1A_Madison'!AI58+'5C1C_IntlHigh'!AI58+'5C3_UnvView'!AJ58+'5C1F_LCCharter'!AI58+'5C1E_LFNO'!AI58+'5C1D_NOMMA'!AI58+'5C1AE_NobleMinds'!AI58+'5C1J_JCFAEast'!AI58+'5C1Q_Advantage'!AI58+'5C1AF_JCFA-Laf'!AI58+'5C1W_Willow'!AI58+'5C1Z_LincolnPrep'!AI58+'5C1R_Iberville'!AI58+'5C1N_Delta'!AI58+'5C1S_LCColPrep'!AI58+'5C1T_Northeast'!AI58+'5C1U_AcadianaRen'!AI58+'5C1I_LAKey'!AI58+'5C1V_LafRen'!AI58+'5C1O_Impact'!AI58+'5C2_LAVCA'!AJ58+'5C1H_Southwest'!AI58+'5C1G_JSClark'!AI58+'5C1Y_GEOPrep'!AI58+'5C1AI_Harmony'!AI58+'5C1AJ_Athlos'!AI58+'5C1AG_Collegiate'!AI58+'5C1M_GEOMidCity'!AI58+'5C1AK_NxtGen'!AI58+'5C1AL_RedRiver'!AI58+'5C1AM_Williams'!AI58+'5C1AN_StLandry'!AI58</f>
        <v>0</v>
      </c>
      <c r="AK58" s="235">
        <f>'5C1B_DArbonne'!AJ58+'5C1A_Madison'!AJ58+'5C1C_IntlHigh'!AJ58+'5C3_UnvView'!AK58+'5C1F_LCCharter'!AJ58+'5C1E_LFNO'!AJ58+'5C1D_NOMMA'!AJ58+'5C1AE_NobleMinds'!AJ58+'5C1J_JCFAEast'!AJ58+'5C1Q_Advantage'!AJ58+'5C1AF_JCFA-Laf'!AJ58+'5C1W_Willow'!AJ58+'5C1Z_LincolnPrep'!AJ58+'5C1R_Iberville'!AJ58+'5C1N_Delta'!AJ58+'5C1S_LCColPrep'!AJ58+'5C1T_Northeast'!AJ58+'5C1U_AcadianaRen'!AJ58+'5C1I_LAKey'!AJ58+'5C1V_LafRen'!AJ58+'5C1O_Impact'!AJ58+'5C2_LAVCA'!AK58+'5C1H_Southwest'!AJ58+'5C1G_JSClark'!AJ58+'5C1Y_GEOPrep'!AJ58+'5C1AI_Harmony'!AJ58+'5C1AJ_Athlos'!AJ58+'5C1AG_Collegiate'!AJ58+'5C1M_GEOMidCity'!AJ58+'5C1AK_NxtGen'!AJ58+'5C1AL_RedRiver'!AJ58+'5C1AM_Williams'!AJ58+'5C1AN_StLandry'!AJ58</f>
        <v>0</v>
      </c>
      <c r="AL58" s="236">
        <f>'5C1B_DArbonne'!AK58+'5C1A_Madison'!AK58+'5C1C_IntlHigh'!AK58+'5C3_UnvView'!AL58+'5C1F_LCCharter'!AK58+'5C1E_LFNO'!AK58+'5C1D_NOMMA'!AK58+'5C1AE_NobleMinds'!AK58+'5C1J_JCFAEast'!AK58+'5C1Q_Advantage'!AK58+'5C1AF_JCFA-Laf'!AK58+'5C1W_Willow'!AK58+'5C1Z_LincolnPrep'!AK58+'5C1R_Iberville'!AK58+'5C1N_Delta'!AK58+'5C1S_LCColPrep'!AK58+'5C1T_Northeast'!AK58+'5C1U_AcadianaRen'!AK58+'5C1I_LAKey'!AK58+'5C1V_LafRen'!AK58+'5C1O_Impact'!AK58+'5C2_LAVCA'!AL58+'5C1H_Southwest'!AK58+'5C1G_JSClark'!AK58+'5C1Y_GEOPrep'!AK58+'5C1AI_Harmony'!AK58+'5C1AJ_Athlos'!AK58+'5C1AG_Collegiate'!AK58+'5C1M_GEOMidCity'!AK58+'5C1AK_NxtGen'!AK58+'5C1AL_RedRiver'!AK58+'5C1AM_Williams'!AK58+'5C1AN_StLandry'!AK58</f>
        <v>0</v>
      </c>
      <c r="AM58" s="234">
        <f>'5C1B_DArbonne'!AL58+'5C1A_Madison'!AL58+'5C1C_IntlHigh'!AL58+'5C3_UnvView'!AM58+'5C1F_LCCharter'!AL58+'5C1E_LFNO'!AL58+'5C1D_NOMMA'!AL58+'5C1AE_NobleMinds'!AL58+'5C1J_JCFAEast'!AL58+'5C1Q_Advantage'!AL58+'5C1AF_JCFA-Laf'!AL58+'5C1W_Willow'!AL58+'5C1Z_LincolnPrep'!AL58+'5C1R_Iberville'!AL58+'5C1N_Delta'!AL58+'5C1S_LCColPrep'!AL58+'5C1T_Northeast'!AL58+'5C1U_AcadianaRen'!AL58+'5C1I_LAKey'!AL58+'5C1V_LafRen'!AL58+'5C1O_Impact'!AL58+'5C2_LAVCA'!AM58+'5C1H_Southwest'!AL58+'5C1G_JSClark'!AL58+'5C1Y_GEOPrep'!AL58+'5C1AI_Harmony'!AL58+'5C1AJ_Athlos'!AL58+'5C1AG_Collegiate'!AL58+'5C1M_GEOMidCity'!AL58+'5C1AK_NxtGen'!AL58+'5C1AL_RedRiver'!AL58+'5C1AM_Williams'!AL58+'5C1AN_StLandry'!AL58</f>
        <v>3823605</v>
      </c>
      <c r="AN58" s="237">
        <f>'5C1B_DArbonne'!AM58+'5C1A_Madison'!AM58+'5C1C_IntlHigh'!AM58+'5C3_UnvView'!AN58+'5C1F_LCCharter'!AM58+'5C1E_LFNO'!AM58+'5C1D_NOMMA'!AM58+'5C1AE_NobleMinds'!AM58+'5C1J_JCFAEast'!AM58+'5C1Q_Advantage'!AM58+'5C1AF_JCFA-Laf'!AM58+'5C1W_Willow'!AM58+'5C1Z_LincolnPrep'!AM58+'5C1R_Iberville'!AM58+'5C1N_Delta'!AM58+'5C1S_LCColPrep'!AM58+'5C1T_Northeast'!AM58+'5C1U_AcadianaRen'!AM58+'5C1I_LAKey'!AM58+'5C1V_LafRen'!AM58+'5C1O_Impact'!AM58+'5C2_LAVCA'!AN58+'5C1H_Southwest'!AM58+'5C1G_JSClark'!AM58+'5C1Y_GEOPrep'!AM58+'5C1AI_Harmony'!AM58+'5C1AJ_Athlos'!AM58+'5C1AG_Collegiate'!AM58+'5C1M_GEOMidCity'!AM58+'5C1AK_NxtGen'!AM58+'5C1AL_RedRiver'!AM58+'5C1AM_Williams'!AM58+'5C1AN_StLandry'!AM58</f>
        <v>-9118</v>
      </c>
      <c r="AO58" s="234">
        <f>'5C1B_DArbonne'!AN58+'5C1A_Madison'!AN58+'5C1C_IntlHigh'!AN58+'5C3_UnvView'!AO58+'5C1F_LCCharter'!AN58+'5C1E_LFNO'!AN58+'5C1D_NOMMA'!AN58+'5C1AE_NobleMinds'!AN58+'5C1J_JCFAEast'!AN58+'5C1Q_Advantage'!AN58+'5C1AF_JCFA-Laf'!AN58+'5C1W_Willow'!AN58+'5C1Z_LincolnPrep'!AN58+'5C1R_Iberville'!AN58+'5C1N_Delta'!AN58+'5C1S_LCColPrep'!AN58+'5C1T_Northeast'!AN58+'5C1U_AcadianaRen'!AN58+'5C1I_LAKey'!AN58+'5C1V_LafRen'!AN58+'5C1O_Impact'!AN58+'5C2_LAVCA'!AO58+'5C1H_Southwest'!AN58+'5C1G_JSClark'!AN58+'5C1Y_GEOPrep'!AN58+'5C1AI_Harmony'!AN58+'5C1AJ_Athlos'!AN58+'5C1AG_Collegiate'!AN58+'5C1M_GEOMidCity'!AN58+'5C1AK_NxtGen'!AN58+'5C1AL_RedRiver'!AN58+'5C1AM_Williams'!AN58+'5C1AN_StLandry'!AN58</f>
        <v>3638284</v>
      </c>
      <c r="AP58" s="235">
        <f>'5C1B_DArbonne'!AO58+'5C1A_Madison'!AO58+'5C1C_IntlHigh'!AO58+'5C3_UnvView'!AP58+'5C1F_LCCharter'!AO58+'5C1E_LFNO'!AO58+'5C1D_NOMMA'!AO58+'5C1AE_NobleMinds'!AO58+'5C1J_JCFAEast'!AO58+'5C1Q_Advantage'!AO58+'5C1AF_JCFA-Laf'!AO58+'5C1W_Willow'!AO58+'5C1Z_LincolnPrep'!AO58+'5C1R_Iberville'!AO58+'5C1N_Delta'!AO58+'5C1S_LCColPrep'!AO58+'5C1T_Northeast'!AO58+'5C1U_AcadianaRen'!AO58+'5C1I_LAKey'!AO58+'5C1V_LafRen'!AO58+'5C1O_Impact'!AO58+'5C2_LAVCA'!AP58+'5C1H_Southwest'!AO58+'5C1G_JSClark'!AO58+'5C1Y_GEOPrep'!AO58+'5C1AI_Harmony'!AO58+'5C1AJ_Athlos'!AO58+'5C1AG_Collegiate'!AO58+'5C1M_GEOMidCity'!AO58+'5C1AK_NxtGen'!AO58+'5C1AL_RedRiver'!AO58+'5C1AM_Williams'!AO58+'5C1AN_StLandry'!AO58</f>
        <v>-8229</v>
      </c>
      <c r="AQ58" s="234">
        <f>'5C1B_DArbonne'!AP58+'5C1A_Madison'!AP58+'5C1C_IntlHigh'!AP58+'5C3_UnvView'!AQ58+'5C1F_LCCharter'!AP58+'5C1E_LFNO'!AP58+'5C1D_NOMMA'!AP58+'5C1AE_NobleMinds'!AP58+'5C1J_JCFAEast'!AP58+'5C1Q_Advantage'!AP58+'5C1AF_JCFA-Laf'!AP58+'5C1W_Willow'!AP58+'5C1Z_LincolnPrep'!AP58+'5C1R_Iberville'!AP58+'5C1N_Delta'!AP58+'5C1S_LCColPrep'!AP58+'5C1T_Northeast'!AP58+'5C1U_AcadianaRen'!AP58+'5C1I_LAKey'!AP58+'5C1V_LafRen'!AP58+'5C1O_Impact'!AP58+'5C2_LAVCA'!AQ58+'5C1H_Southwest'!AP58+'5C1G_JSClark'!AP58+'5C1Y_GEOPrep'!AP58+'5C1AI_Harmony'!AP58+'5C1AJ_Athlos'!AP58+'5C1AG_Collegiate'!AP58+'5C1M_GEOMidCity'!AP58+'5C1AK_NxtGen'!AP58+'5C1AL_RedRiver'!AP58+'5C1AM_Williams'!AP58+'5C1AN_StLandry'!AP58</f>
        <v>3630055</v>
      </c>
      <c r="AR58" s="235">
        <f>'5C1B_DArbonne'!AQ58+'5C1A_Madison'!AQ58+'5C1C_IntlHigh'!AQ58+'5C3_UnvView'!AR58+'5C1F_LCCharter'!AQ58+'5C1E_LFNO'!AQ58+'5C1D_NOMMA'!AQ58+'5C1AE_NobleMinds'!AQ58+'5C1J_JCFAEast'!AQ58+'5C1Q_Advantage'!AQ58+'5C1AF_JCFA-Laf'!AQ58+'5C1W_Willow'!AQ58+'5C1Z_LincolnPrep'!AQ58+'5C1R_Iberville'!AQ58+'5C1N_Delta'!AQ58+'5C1S_LCColPrep'!AQ58+'5C1T_Northeast'!AQ58+'5C1U_AcadianaRen'!AQ58+'5C1I_LAKey'!AQ58+'5C1V_LafRen'!AQ58+'5C1O_Impact'!AQ58+'5C2_LAVCA'!AR58+'5C1H_Southwest'!AQ58+'5C1G_JSClark'!AQ58+'5C1Y_GEOPrep'!AQ58+'5C1AI_Harmony'!AQ58+'5C1AJ_Athlos'!AQ58+'5C1AG_Collegiate'!AQ58+'5C1M_GEOMidCity'!AQ58+'5C1AK_NxtGen'!AQ58+'5C1AL_RedRiver'!AQ58+'5C1AM_Williams'!AQ58+'5C1AN_StLandry'!AQ58</f>
        <v>0</v>
      </c>
      <c r="AS58" s="235">
        <f>'5C1B_DArbonne'!AR58+'5C1A_Madison'!AR58+'5C1C_IntlHigh'!AR58+'5C3_UnvView'!AS58+'5C1F_LCCharter'!AR58+'5C1E_LFNO'!AR58+'5C1D_NOMMA'!AR58+'5C1AE_NobleMinds'!AR58+'5C1J_JCFAEast'!AR58+'5C1Q_Advantage'!AR58+'5C1AF_JCFA-Laf'!AR58+'5C1W_Willow'!AR58+'5C1Z_LincolnPrep'!AR58+'5C1R_Iberville'!AR58+'5C1N_Delta'!AR58+'5C1S_LCColPrep'!AR58+'5C1T_Northeast'!AR58+'5C1U_AcadianaRen'!AR58+'5C1I_LAKey'!AR58+'5C1V_LafRen'!AR58+'5C1O_Impact'!AR58+'5C2_LAVCA'!AS58+'5C1H_Southwest'!AR58+'5C1G_JSClark'!AR58+'5C1Y_GEOPrep'!AR58+'5C1AI_Harmony'!AR58+'5C1AJ_Athlos'!AR58+'5C1AG_Collegiate'!AR58+'5C1M_GEOMidCity'!AR58+'5C1AK_NxtGen'!AR58+'5C1AL_RedRiver'!AR58+'5C1AM_Williams'!AR58+'5C1AN_StLandry'!AR58</f>
        <v>3630055</v>
      </c>
      <c r="AT58" s="234">
        <f>'5C1B_DArbonne'!AS58+'5C1A_Madison'!AS58+'5C1C_IntlHigh'!AS58+'5C3_UnvView'!AT58+'5C1F_LCCharter'!AS58+'5C1E_LFNO'!AS58+'5C1D_NOMMA'!AS58+'5C1AE_NobleMinds'!AS58+'5C1J_JCFAEast'!AS58+'5C1Q_Advantage'!AS58+'5C1AF_JCFA-Laf'!AS58+'5C1W_Willow'!AS58+'5C1Z_LincolnPrep'!AS58+'5C1R_Iberville'!AS58+'5C1N_Delta'!AS58+'5C1S_LCColPrep'!AS58+'5C1T_Northeast'!AS58+'5C1U_AcadianaRen'!AS58+'5C1I_LAKey'!AS58+'5C1V_LafRen'!AS58+'5C1O_Impact'!AS58+'5C2_LAVCA'!AT58+'5C1H_Southwest'!AS58+'5C1G_JSClark'!AS58+'5C1Y_GEOPrep'!AS58+'5C1AI_Harmony'!AS58+'5C1AJ_Athlos'!AS58+'5C1AG_Collegiate'!AS58+'5C1M_GEOMidCity'!AS58+'5C1AK_NxtGen'!AS58+'5C1AL_RedRiver'!AS58+'5C1AM_Williams'!AS58+'5C1AN_StLandry'!AS58</f>
        <v>317153</v>
      </c>
      <c r="AU58" s="806">
        <f t="shared" si="2"/>
        <v>6185415</v>
      </c>
      <c r="AV58" s="807">
        <f t="shared" si="3"/>
        <v>530100</v>
      </c>
      <c r="AW58" s="227">
        <f>'5C1B_DArbonne'!AV58+'5C1A_Madison'!AV58+'5C1C_IntlHigh'!AV58+'5C3_UnvView'!AW58+'5C1F_LCCharter'!AV58+'5C1E_LFNO'!AV58+'5C1D_NOMMA'!AV58+'5C1AE_NobleMinds'!AV58+'5C1J_JCFAEast'!AV58+'5C1Q_Advantage'!AV58+'5C1AF_JCFA-Laf'!AV58+'5C1W_Willow'!AV58+'5C1Z_LincolnPrep'!AV58+'5C1R_Iberville'!AV58+'5C1N_Delta'!AV58+'5C1S_LCColPrep'!AV58+'5C1T_Northeast'!AV58+'5C1U_AcadianaRen'!AV58+'5C1I_LAKey'!AV58+'5C1V_LafRen'!AV58+'5C1O_Impact'!AV58+'5C2_LAVCA'!AW58+'5C1H_Southwest'!AV58+'5C1G_JSClark'!AV58+'5C1Y_GEOPrep'!AV58+'5C1AI_Harmony'!AV58+'5C1AJ_Athlos'!AV58+'5C1AG_Collegiate'!AV58+'5C1M_GEOMidCity'!AV58+'5C1AK_NxtGen'!AV58+'5C1AL_RedRiver'!AV58+'5C1AM_Williams'!AV58+'5C1AN_StLandry'!AV58</f>
        <v>9558</v>
      </c>
      <c r="AX58" s="227"/>
      <c r="AY58" s="227">
        <f t="shared" si="4"/>
        <v>9558</v>
      </c>
    </row>
    <row r="59" spans="1:51" ht="16.149999999999999" customHeight="1" x14ac:dyDescent="0.2">
      <c r="A59" s="424">
        <v>53</v>
      </c>
      <c r="B59" s="224" t="s">
        <v>56</v>
      </c>
      <c r="C59" s="225">
        <f>'5C1B_DArbonne'!C59+'5C1A_Madison'!C59+'5C1C_IntlHigh'!C59+'5C3_UnvView'!C59+'5C1F_LCCharter'!C59+'5C1E_LFNO'!C59+'5C1D_NOMMA'!C59+'5C1AE_NobleMinds'!C59+'5C1J_JCFAEast'!C59+'5C1Q_Advantage'!C59+'5C1AF_JCFA-Laf'!C59+'5C1W_Willow'!C59+'5C1Z_LincolnPrep'!C59+'5C1R_Iberville'!C59+'5C1N_Delta'!C59+'5C1S_LCColPrep'!C59+'5C1T_Northeast'!C59+'5C1U_AcadianaRen'!C59+'5C1I_LAKey'!C59+'5C1V_LafRen'!C59+'5C1O_Impact'!C59+'5C2_LAVCA'!C59+'5C1H_Southwest'!C59+'5C1G_JSClark'!C59+'5C1Y_GEOPrep'!C59+'5C1AI_Harmony'!C59+'5C1AJ_Athlos'!C59+'5C1AG_Collegiate'!C59+'5C1M_GEOMidCity'!C59+'5C1AK_NxtGen'!C59+'5C1AL_RedRiver'!C59+'5C1AM_Williams'!C59+'5C1AN_StLandry'!C59</f>
        <v>301</v>
      </c>
      <c r="D59" s="226">
        <f>'9_Per Pupil Summary'!H58</f>
        <v>5079.8831642013802</v>
      </c>
      <c r="E59" s="227">
        <f>'5C1B_DArbonne'!E59+'5C1A_Madison'!E59+'5C1C_IntlHigh'!E59+'5C3_UnvView'!E59+'5C1F_LCCharter'!E59+'5C1E_LFNO'!E59+'5C1D_NOMMA'!E59+'5C1AE_NobleMinds'!E59+'5C1J_JCFAEast'!E59+'5C1Q_Advantage'!E59+'5C1AF_JCFA-Laf'!E59+'5C1W_Willow'!E59+'5C1Z_LincolnPrep'!E59+'5C1R_Iberville'!E59+'5C1N_Delta'!E59+'5C1S_LCColPrep'!E59+'5C1T_Northeast'!E59+'5C1U_AcadianaRen'!E59+'5C1I_LAKey'!E59+'5C1V_LafRen'!E59+'5C1O_Impact'!E59+'5C2_LAVCA'!E59+'5C1H_Southwest'!E59+'5C1G_JSClark'!E59+'5C1Y_GEOPrep'!E59+'5C1AI_Harmony'!E59+'5C1AJ_Athlos'!E59+'5C1AG_Collegiate'!E59+'5C1M_GEOMidCity'!E59+'5C1AK_NxtGen'!E59+'5C1AL_RedRiver'!E59+'5C1AM_Williams'!E59+'5C1AN_StLandry'!E59</f>
        <v>1376140.3491821538</v>
      </c>
      <c r="F59" s="228">
        <f>'5C1B_DArbonne'!F59+'5C1A_Madison'!F59+'5C1C_IntlHigh'!F59+'5C3_UnvView'!F59+'5C1F_LCCharter'!F59+'5C1E_LFNO'!F59+'5C1D_NOMMA'!F59+'5C1AE_NobleMinds'!F59+'5C1J_JCFAEast'!F59+'5C1Q_Advantage'!F59+'5C1AF_JCFA-Laf'!F59+'5C1W_Willow'!F59+'5C1Z_LincolnPrep'!F59+'5C1R_Iberville'!F59+'5C1N_Delta'!F59+'5C1S_LCColPrep'!F59+'5C1T_Northeast'!F59+'5C1U_AcadianaRen'!F59+'5C1I_LAKey'!F59+'5C1V_LafRen'!F59+'5C1O_Impact'!F59+'5C2_LAVCA'!F59+'5C1H_Southwest'!F59+'5C1G_JSClark'!F59+'5C1Y_GEOPrep'!F59+'5C1AI_Harmony'!F59+'5C1AJ_Athlos'!F59+'5C1AG_Collegiate'!F59+'5C1M_GEOMidCity'!F59+'5C1AK_NxtGen'!F59+'5C1AL_RedRiver'!F59+'5C1AM_Williams'!F59+'5C1AN_StLandry'!F59</f>
        <v>215</v>
      </c>
      <c r="G59" s="226">
        <f>'9_Per Pupil Summary'!I58</f>
        <v>672.86265681966074</v>
      </c>
      <c r="H59" s="227">
        <f>'5C1B_DArbonne'!H59+'5C1A_Madison'!H59+'5C1C_IntlHigh'!H59+'5C3_UnvView'!H59+'5C1F_LCCharter'!H59+'5C1E_LFNO'!H59+'5C1D_NOMMA'!H59+'5C1AE_NobleMinds'!H59+'5C1J_JCFAEast'!H59+'5C1Q_Advantage'!H59+'5C1AF_JCFA-Laf'!H59+'5C1W_Willow'!H59+'5C1Z_LincolnPrep'!H59+'5C1R_Iberville'!H59+'5C1N_Delta'!H59+'5C1S_LCColPrep'!H59+'5C1T_Northeast'!H59+'5C1U_AcadianaRen'!H59+'5C1I_LAKey'!H59+'5C1V_LafRen'!H59+'5C1O_Impact'!H59+'5C2_LAVCA'!H59+'5C1H_Southwest'!H59+'5C1G_JSClark'!H59+'5C1Y_GEOPrep'!H59+'5C1AI_Harmony'!H59+'5C1AJ_Athlos'!H59+'5C1AG_Collegiate'!H59+'5C1M_GEOMidCity'!H59+'5C1AK_NxtGen'!H59+'5C1AL_RedRiver'!H59+'5C1AM_Williams'!H59+'5C1AN_StLandry'!H59</f>
        <v>130198.92409460436</v>
      </c>
      <c r="I59" s="228">
        <f>'5C1B_DArbonne'!I59+'5C1A_Madison'!I59+'5C1C_IntlHigh'!I59+'5C3_UnvView'!I59+'5C1F_LCCharter'!I59+'5C1E_LFNO'!I59+'5C1D_NOMMA'!I59+'5C1AE_NobleMinds'!I59+'5C1J_JCFAEast'!I59+'5C1Q_Advantage'!I59+'5C1AF_JCFA-Laf'!I59+'5C1W_Willow'!I59+'5C1Z_LincolnPrep'!I59+'5C1R_Iberville'!I59+'5C1N_Delta'!I59+'5C1S_LCColPrep'!I59+'5C1T_Northeast'!I59+'5C1U_AcadianaRen'!I59+'5C1I_LAKey'!I59+'5C1V_LafRen'!I59+'5C1O_Impact'!I59+'5C2_LAVCA'!I59+'5C1H_Southwest'!I59+'5C1G_JSClark'!I59+'5C1Y_GEOPrep'!I59+'5C1AI_Harmony'!I59+'5C1AJ_Athlos'!I59+'5C1AG_Collegiate'!I59+'5C1M_GEOMidCity'!I59+'5C1AK_NxtGen'!I59+'5C1AL_RedRiver'!I59+'5C1AM_Williams'!I59+'5C1AN_StLandry'!I59</f>
        <v>196</v>
      </c>
      <c r="J59" s="226">
        <f>'9_Per Pupil Summary'!J58</f>
        <v>183.50799731445292</v>
      </c>
      <c r="K59" s="227">
        <f>'5C1B_DArbonne'!K59+'5C1A_Madison'!K59+'5C1C_IntlHigh'!K59+'5C3_UnvView'!K59+'5C1F_LCCharter'!K59+'5C1E_LFNO'!K59+'5C1D_NOMMA'!K59+'5C1AE_NobleMinds'!K59+'5C1J_JCFAEast'!K59+'5C1Q_Advantage'!K59+'5C1AF_JCFA-Laf'!K59+'5C1W_Willow'!K59+'5C1Z_LincolnPrep'!K59+'5C1R_Iberville'!K59+'5C1N_Delta'!K59+'5C1S_LCColPrep'!K59+'5C1T_Northeast'!K59+'5C1U_AcadianaRen'!K59+'5C1I_LAKey'!K59+'5C1V_LafRen'!K59+'5C1O_Impact'!K59+'5C2_LAVCA'!K59+'5C1H_Southwest'!K59+'5C1G_JSClark'!K59+'5C1Y_GEOPrep'!K59+'5C1AI_Harmony'!K59+'5C1AJ_Athlos'!K59+'5C1AG_Collegiate'!K59+'5C1M_GEOMidCity'!K59+'5C1AK_NxtGen'!K59+'5C1AL_RedRiver'!K59+'5C1AM_Williams'!K59+'5C1AN_StLandry'!K59</f>
        <v>32370.810726269498</v>
      </c>
      <c r="L59" s="228">
        <f>'5C1B_DArbonne'!L59+'5C1A_Madison'!L59+'5C1C_IntlHigh'!L59+'5C3_UnvView'!L59+'5C1F_LCCharter'!L59+'5C1E_LFNO'!L59+'5C1D_NOMMA'!L59+'5C1AE_NobleMinds'!L59+'5C1J_JCFAEast'!L59+'5C1Q_Advantage'!L59+'5C1AF_JCFA-Laf'!L59+'5C1W_Willow'!L59+'5C1Z_LincolnPrep'!L59+'5C1R_Iberville'!L59+'5C1N_Delta'!L59+'5C1S_LCColPrep'!L59+'5C1T_Northeast'!L59+'5C1U_AcadianaRen'!L59+'5C1I_LAKey'!L59+'5C1V_LafRen'!L59+'5C1O_Impact'!L59+'5C2_LAVCA'!L59+'5C1H_Southwest'!L59+'5C1G_JSClark'!L59+'5C1Y_GEOPrep'!L59+'5C1AI_Harmony'!L59+'5C1AJ_Athlos'!L59+'5C1AG_Collegiate'!L59+'5C1M_GEOMidCity'!L59+'5C1AK_NxtGen'!L59+'5C1AL_RedRiver'!L59+'5C1AM_Williams'!L59+'5C1AN_StLandry'!L59</f>
        <v>35</v>
      </c>
      <c r="M59" s="226">
        <f>'9_Per Pupil Summary'!K58</f>
        <v>4587.6999328613228</v>
      </c>
      <c r="N59" s="227">
        <f>'5C1B_DArbonne'!N59+'5C1A_Madison'!N59+'5C1C_IntlHigh'!N59+'5C3_UnvView'!N59+'5C1F_LCCharter'!N59+'5C1E_LFNO'!N59+'5C1D_NOMMA'!N59+'5C1AE_NobleMinds'!N59+'5C1J_JCFAEast'!N59+'5C1Q_Advantage'!N59+'5C1AF_JCFA-Laf'!N59+'5C1W_Willow'!N59+'5C1Z_LincolnPrep'!N59+'5C1R_Iberville'!N59+'5C1N_Delta'!N59+'5C1S_LCColPrep'!N59+'5C1T_Northeast'!N59+'5C1U_AcadianaRen'!N59+'5C1I_LAKey'!N59+'5C1V_LafRen'!N59+'5C1O_Impact'!N59+'5C2_LAVCA'!N59+'5C1H_Southwest'!N59+'5C1G_JSClark'!N59+'5C1Y_GEOPrep'!N59+'5C1AI_Harmony'!N59+'5C1AJ_Athlos'!N59+'5C1AG_Collegiate'!N59+'5C1M_GEOMidCity'!N59+'5C1AK_NxtGen'!N59+'5C1AL_RedRiver'!N59+'5C1AM_Williams'!N59+'5C1AN_StLandry'!N59</f>
        <v>144512.54788513167</v>
      </c>
      <c r="O59" s="228">
        <f>'5C1B_DArbonne'!O59+'5C1A_Madison'!O59+'5C1C_IntlHigh'!O59+'5C3_UnvView'!O59+'5C1F_LCCharter'!O59+'5C1E_LFNO'!O59+'5C1D_NOMMA'!O59+'5C1AE_NobleMinds'!O59+'5C1J_JCFAEast'!O59+'5C1Q_Advantage'!O59+'5C1AF_JCFA-Laf'!O59+'5C1W_Willow'!O59+'5C1Z_LincolnPrep'!O59+'5C1R_Iberville'!O59+'5C1N_Delta'!O59+'5C1S_LCColPrep'!O59+'5C1T_Northeast'!O59+'5C1U_AcadianaRen'!O59+'5C1I_LAKey'!O59+'5C1V_LafRen'!O59+'5C1O_Impact'!O59+'5C2_LAVCA'!O59+'5C1H_Southwest'!O59+'5C1G_JSClark'!O59+'5C1Y_GEOPrep'!O59+'5C1AI_Harmony'!O59+'5C1AJ_Athlos'!O59+'5C1AG_Collegiate'!O59+'5C1M_GEOMidCity'!O59+'5C1AK_NxtGen'!O59+'5C1AL_RedRiver'!O59+'5C1AM_Williams'!O59+'5C1AN_StLandry'!O59</f>
        <v>12</v>
      </c>
      <c r="P59" s="226">
        <f>'9_Per Pupil Summary'!L58</f>
        <v>1835.0799731445293</v>
      </c>
      <c r="Q59" s="227">
        <f>'5C1B_DArbonne'!Q59+'5C1A_Madison'!Q59+'5C1C_IntlHigh'!Q59+'5C3_UnvView'!Q59+'5C1F_LCCharter'!Q59+'5C1E_LFNO'!Q59+'5C1D_NOMMA'!Q59+'5C1AE_NobleMinds'!Q59+'5C1J_JCFAEast'!Q59+'5C1Q_Advantage'!Q59+'5C1AF_JCFA-Laf'!Q59+'5C1W_Willow'!Q59+'5C1Z_LincolnPrep'!Q59+'5C1R_Iberville'!Q59+'5C1N_Delta'!Q59+'5C1S_LCColPrep'!Q59+'5C1T_Northeast'!Q59+'5C1U_AcadianaRen'!Q59+'5C1I_LAKey'!Q59+'5C1V_LafRen'!Q59+'5C1O_Impact'!Q59+'5C2_LAVCA'!Q59+'5C1H_Southwest'!Q59+'5C1G_JSClark'!Q59+'5C1Y_GEOPrep'!Q59+'5C1AI_Harmony'!Q59+'5C1AJ_Athlos'!Q59+'5C1AG_Collegiate'!Q59+'5C1M_GEOMidCity'!Q59+'5C1AK_NxtGen'!Q59+'5C1AL_RedRiver'!Q59+'5C1AM_Williams'!Q59+'5C1AN_StLandry'!Q59</f>
        <v>19818.863709960915</v>
      </c>
      <c r="R59" s="229">
        <f>'5C1B_DArbonne'!R59+'5C1A_Madison'!R59+'5C1C_IntlHigh'!R59+'5C3_UnvView'!R59+'5C1F_LCCharter'!R59+'5C1E_LFNO'!R59+'5C1D_NOMMA'!R59+'5C1AE_NobleMinds'!R59+'5C1J_JCFAEast'!R59+'5C1Q_Advantage'!R59+'5C1AF_JCFA-Laf'!R59+'5C1W_Willow'!R59+'5C1Z_LincolnPrep'!R59+'5C1R_Iberville'!R59+'5C1N_Delta'!R59+'5C1S_LCColPrep'!R59+'5C1T_Northeast'!R59+'5C1U_AcadianaRen'!R59+'5C1I_LAKey'!R59+'5C1V_LafRen'!R59+'5C1O_Impact'!R59+'5C2_LAVCA'!R59+'5C1H_Southwest'!R59+'5C1G_JSClark'!R59+'5C1Y_GEOPrep'!R59+'5C1AI_Harmony'!R59+'5C1AJ_Athlos'!R59+'5C1AG_Collegiate'!R59+'5C1M_GEOMidCity'!R59+'5C1AK_NxtGen'!R59+'5C1AL_RedRiver'!R59+'5C1AM_Williams'!R59+'5C1AN_StLandry'!R59</f>
        <v>1759642</v>
      </c>
      <c r="S59" s="889">
        <f>'5C3_UnvView'!S59+'5C2_LAVCA'!S59</f>
        <v>189226</v>
      </c>
      <c r="T59" s="226">
        <f>'5C1B_DArbonne'!S59+'5C1A_Madison'!S59+'5C1C_IntlHigh'!S59+'5C3_UnvView'!T59+'5C1F_LCCharter'!S59+'5C1E_LFNO'!S59+'5C1D_NOMMA'!S59+'5C1AE_NobleMinds'!S59+'5C1J_JCFAEast'!S59+'5C1Q_Advantage'!S59+'5C1AF_JCFA-Laf'!S59+'5C1W_Willow'!S59+'5C1Z_LincolnPrep'!S59+'5C1R_Iberville'!S59+'5C1N_Delta'!S59+'5C1S_LCColPrep'!S59+'5C1T_Northeast'!S59+'5C1U_AcadianaRen'!S59+'5C1I_LAKey'!S59+'5C1V_LafRen'!S59+'5C1O_Impact'!S59+'5C2_LAVCA'!T59+'5C1H_Southwest'!S59+'5C1G_JSClark'!S59+'5C1Y_GEOPrep'!S59+'5C1AI_Harmony'!S59+'5C1AJ_Athlos'!S59+'5C1AG_Collegiate'!S59+'5C1M_GEOMidCity'!S59+'5C1AK_NxtGen'!S59+'5C1AL_RedRiver'!S59+'5C1AM_Williams'!S59+'5C1AN_StLandry'!S59</f>
        <v>0</v>
      </c>
      <c r="U59" s="226">
        <f>'5C1B_DArbonne'!T59+'5C1A_Madison'!T59+'5C1C_IntlHigh'!T59+'5C3_UnvView'!U59+'5C1F_LCCharter'!T59+'5C1E_LFNO'!T59+'5C1D_NOMMA'!T59+'5C1AE_NobleMinds'!T59+'5C1J_JCFAEast'!T59+'5C1Q_Advantage'!T59+'5C1AF_JCFA-Laf'!T59+'5C1W_Willow'!T59+'5C1Z_LincolnPrep'!T59+'5C1R_Iberville'!T59+'5C1N_Delta'!T59+'5C1S_LCColPrep'!T59+'5C1T_Northeast'!T59+'5C1U_AcadianaRen'!T59+'5C1I_LAKey'!T59+'5C1V_LafRen'!T59+'5C1O_Impact'!T59+'5C2_LAVCA'!U59+'5C1H_Southwest'!T59+'5C1G_JSClark'!T59+'5C1Y_GEOPrep'!T59+'5C1AI_Harmony'!T59+'5C1AJ_Athlos'!T59+'5C1AG_Collegiate'!T59+'5C1M_GEOMidCity'!T59+'5C1AK_NxtGen'!T59+'5C1AL_RedRiver'!T59+'5C1AM_Williams'!T59+'5C1AN_StLandry'!T59</f>
        <v>0</v>
      </c>
      <c r="V59" s="230">
        <f>'5C1B_DArbonne'!U59+'5C1A_Madison'!U59+'5C1C_IntlHigh'!U59+'5C3_UnvView'!V59+'5C1F_LCCharter'!U59+'5C1E_LFNO'!U59+'5C1D_NOMMA'!U59+'5C1AE_NobleMinds'!U59+'5C1J_JCFAEast'!U59+'5C1Q_Advantage'!U59+'5C1AF_JCFA-Laf'!U59+'5C1W_Willow'!U59+'5C1Z_LincolnPrep'!U59+'5C1R_Iberville'!U59+'5C1N_Delta'!U59+'5C1S_LCColPrep'!U59+'5C1T_Northeast'!U59+'5C1U_AcadianaRen'!U59+'5C1I_LAKey'!U59+'5C1V_LafRen'!U59+'5C1O_Impact'!U59+'5C2_LAVCA'!V59+'5C1H_Southwest'!U59+'5C1G_JSClark'!U59+'5C1Y_GEOPrep'!U59+'5C1AI_Harmony'!U59+'5C1AJ_Athlos'!U59+'5C1AG_Collegiate'!U59+'5C1M_GEOMidCity'!U59+'5C1AK_NxtGen'!U59+'5C1AL_RedRiver'!U59+'5C1AM_Williams'!U59+'5C1AN_StLandry'!U59</f>
        <v>0</v>
      </c>
      <c r="W59" s="229">
        <f>'5C1B_DArbonne'!V59+'5C1A_Madison'!V59+'5C1C_IntlHigh'!V59+'5C3_UnvView'!W59+'5C1F_LCCharter'!V59+'5C1E_LFNO'!V59+'5C1D_NOMMA'!V59+'5C1AE_NobleMinds'!V59+'5C1J_JCFAEast'!V59+'5C1Q_Advantage'!V59+'5C1AF_JCFA-Laf'!V59+'5C1W_Willow'!V59+'5C1Z_LincolnPrep'!V59+'5C1R_Iberville'!V59+'5C1N_Delta'!V59+'5C1S_LCColPrep'!V59+'5C1T_Northeast'!V59+'5C1U_AcadianaRen'!V59+'5C1I_LAKey'!V59+'5C1V_LafRen'!V59+'5C1O_Impact'!V59+'5C2_LAVCA'!W59+'5C1H_Southwest'!V59+'5C1G_JSClark'!V59+'5C1Y_GEOPrep'!V59+'5C1AI_Harmony'!V59+'5C1AJ_Athlos'!V59+'5C1AG_Collegiate'!V59+'5C1M_GEOMidCity'!V59+'5C1AK_NxtGen'!V59+'5C1AL_RedRiver'!V59+'5C1AM_Williams'!V59+'5C1AN_StLandry'!V59</f>
        <v>1703041</v>
      </c>
      <c r="X59" s="227">
        <f>'5C1B_DArbonne'!W59+'5C1A_Madison'!W59+'5C1C_IntlHigh'!W59+'5C3_UnvView'!X59+'5C1F_LCCharter'!W59+'5C1E_LFNO'!W59+'5C1D_NOMMA'!W59+'5C1AE_NobleMinds'!W59+'5C1J_JCFAEast'!W59+'5C1Q_Advantage'!W59+'5C1AF_JCFA-Laf'!W59+'5C1W_Willow'!W59+'5C1Z_LincolnPrep'!W59+'5C1R_Iberville'!W59+'5C1N_Delta'!W59+'5C1S_LCColPrep'!W59+'5C1T_Northeast'!W59+'5C1U_AcadianaRen'!W59+'5C1I_LAKey'!W59+'5C1V_LafRen'!W59+'5C1O_Impact'!W59+'5C2_LAVCA'!X59+'5C1H_Southwest'!W59+'5C1G_JSClark'!W59+'5C1Y_GEOPrep'!W59+'5C1AI_Harmony'!W59+'5C1AJ_Athlos'!W59+'5C1AG_Collegiate'!W59+'5C1M_GEOMidCity'!W59+'5C1AK_NxtGen'!W59+'5C1AL_RedRiver'!W59+'5C1AM_Williams'!W59+'5C1AN_StLandry'!W59</f>
        <v>-4257</v>
      </c>
      <c r="Y59" s="229">
        <f>'5C1B_DArbonne'!X59+'5C1A_Madison'!X59+'5C1C_IntlHigh'!X59+'5C3_UnvView'!Y59+'5C1F_LCCharter'!X59+'5C1E_LFNO'!X59+'5C1D_NOMMA'!X59+'5C1AE_NobleMinds'!X59+'5C1J_JCFAEast'!X59+'5C1Q_Advantage'!X59+'5C1AF_JCFA-Laf'!X59+'5C1W_Willow'!X59+'5C1Z_LincolnPrep'!X59+'5C1R_Iberville'!X59+'5C1N_Delta'!X59+'5C1S_LCColPrep'!X59+'5C1T_Northeast'!X59+'5C1U_AcadianaRen'!X59+'5C1I_LAKey'!X59+'5C1V_LafRen'!X59+'5C1O_Impact'!X59+'5C2_LAVCA'!Y59+'5C1H_Southwest'!X59+'5C1G_JSClark'!X59+'5C1Y_GEOPrep'!X59+'5C1AI_Harmony'!X59+'5C1AJ_Athlos'!X59+'5C1AG_Collegiate'!X59+'5C1M_GEOMidCity'!X59+'5C1AK_NxtGen'!X59+'5C1AL_RedRiver'!X59+'5C1AM_Williams'!X59+'5C1AN_StLandry'!X59</f>
        <v>1698784</v>
      </c>
      <c r="Z59" s="226">
        <f>'5C1B_DArbonne'!Y59+'5C1A_Madison'!Y59+'5C1C_IntlHigh'!Y59+'5C3_UnvView'!Z59+'5C1F_LCCharter'!Y59+'5C1E_LFNO'!Y59+'5C1D_NOMMA'!Y59+'5C1AE_NobleMinds'!Y59+'5C1J_JCFAEast'!Y59+'5C1Q_Advantage'!Y59+'5C1AF_JCFA-Laf'!Y59+'5C1W_Willow'!Y59+'5C1Z_LincolnPrep'!Y59+'5C1R_Iberville'!Y59+'5C1N_Delta'!Y59+'5C1S_LCColPrep'!Y59+'5C1T_Northeast'!Y59+'5C1U_AcadianaRen'!Y59+'5C1I_LAKey'!Y59+'5C1V_LafRen'!Y59+'5C1O_Impact'!Y59+'5C2_LAVCA'!Z59+'5C1H_Southwest'!Y59+'5C1G_JSClark'!Y59+'5C1Y_GEOPrep'!Y59+'5C1AI_Harmony'!Y59+'5C1AJ_Athlos'!Y59+'5C1AG_Collegiate'!Y59+'5C1M_GEOMidCity'!Y59+'5C1AK_NxtGen'!Y59+'5C1AL_RedRiver'!Y59+'5C1AM_Williams'!Y59+'5C1AN_StLandry'!Y59</f>
        <v>0</v>
      </c>
      <c r="AA59" s="229">
        <f>'5C1B_DArbonne'!Z59+'5C1A_Madison'!Z59+'5C1C_IntlHigh'!Z59+'5C3_UnvView'!AA59+'5C1F_LCCharter'!Z59+'5C1E_LFNO'!Z59+'5C1D_NOMMA'!Z59+'5C1AE_NobleMinds'!Z59+'5C1J_JCFAEast'!Z59+'5C1Q_Advantage'!Z59+'5C1AF_JCFA-Laf'!Z59+'5C1W_Willow'!Z59+'5C1Z_LincolnPrep'!Z59+'5C1R_Iberville'!Z59+'5C1N_Delta'!Z59+'5C1S_LCColPrep'!Z59+'5C1T_Northeast'!Z59+'5C1U_AcadianaRen'!Z59+'5C1I_LAKey'!Z59+'5C1V_LafRen'!Z59+'5C1O_Impact'!Z59+'5C2_LAVCA'!AA59+'5C1H_Southwest'!Z59+'5C1G_JSClark'!Z59+'5C1Y_GEOPrep'!Z59+'5C1AI_Harmony'!Z59+'5C1AJ_Athlos'!Z59+'5C1AG_Collegiate'!Z59+'5C1M_GEOMidCity'!Z59+'5C1AK_NxtGen'!Z59+'5C1AL_RedRiver'!Z59+'5C1AM_Williams'!Z59+'5C1AN_StLandry'!Z59</f>
        <v>1698784</v>
      </c>
      <c r="AB59" s="226">
        <f>'5C1B_DArbonne'!AA59+'5C1A_Madison'!AA59+'5C1C_IntlHigh'!AA59+'5C3_UnvView'!AB59+'5C1F_LCCharter'!AA59+'5C1E_LFNO'!AA59+'5C1D_NOMMA'!AA59+'5C1AE_NobleMinds'!AA59+'5C1J_JCFAEast'!AA59+'5C1Q_Advantage'!AA59+'5C1AF_JCFA-Laf'!AA59+'5C1W_Willow'!AA59+'5C1Z_LincolnPrep'!AA59+'5C1R_Iberville'!AA59+'5C1N_Delta'!AA59+'5C1S_LCColPrep'!AA59+'5C1T_Northeast'!AA59+'5C1U_AcadianaRen'!AA59+'5C1I_LAKey'!AA59+'5C1V_LafRen'!AA59+'5C1O_Impact'!AA59+'5C2_LAVCA'!AB59+'5C1H_Southwest'!AA59+'5C1G_JSClark'!AA59+'5C1Y_GEOPrep'!AA59+'5C1AI_Harmony'!AA59+'5C1AJ_Athlos'!AA59+'5C1AG_Collegiate'!AA59+'5C1M_GEOMidCity'!AA59+'5C1AK_NxtGen'!AA59+'5C1AL_RedRiver'!AA59+'5C1AM_Williams'!AA59+'5C1AN_StLandry'!AA59</f>
        <v>0</v>
      </c>
      <c r="AC59" s="226">
        <f>'5C1B_DArbonne'!AB59+'5C1A_Madison'!AB59+'5C1C_IntlHigh'!AB59+'5C3_UnvView'!AC59+'5C1F_LCCharter'!AB59+'5C1E_LFNO'!AB59+'5C1D_NOMMA'!AB59+'5C1AE_NobleMinds'!AB59+'5C1J_JCFAEast'!AB59+'5C1Q_Advantage'!AB59+'5C1AF_JCFA-Laf'!AB59+'5C1W_Willow'!AB59+'5C1Z_LincolnPrep'!AB59+'5C1R_Iberville'!AB59+'5C1N_Delta'!AB59+'5C1S_LCColPrep'!AB59+'5C1T_Northeast'!AB59+'5C1U_AcadianaRen'!AB59+'5C1I_LAKey'!AB59+'5C1V_LafRen'!AB59+'5C1O_Impact'!AB59+'5C2_LAVCA'!AC59+'5C1H_Southwest'!AB59+'5C1G_JSClark'!AB59+'5C1Y_GEOPrep'!AB59+'5C1AI_Harmony'!AB59+'5C1AJ_Athlos'!AB59+'5C1AG_Collegiate'!AB59+'5C1M_GEOMidCity'!AB59+'5C1AK_NxtGen'!AB59+'5C1AL_RedRiver'!AB59+'5C1AM_Williams'!AB59+'5C1AN_StLandry'!AB59</f>
        <v>1698784</v>
      </c>
      <c r="AD59" s="229">
        <f>'5C1B_DArbonne'!AC59+'5C1A_Madison'!AC59+'5C1C_IntlHigh'!AC59+'5C3_UnvView'!AD59+'5C1F_LCCharter'!AC59+'5C1E_LFNO'!AC59+'5C1D_NOMMA'!AC59+'5C1AE_NobleMinds'!AC59+'5C1J_JCFAEast'!AC59+'5C1Q_Advantage'!AC59+'5C1AF_JCFA-Laf'!AC59+'5C1W_Willow'!AC59+'5C1Z_LincolnPrep'!AC59+'5C1R_Iberville'!AC59+'5C1N_Delta'!AC59+'5C1S_LCColPrep'!AC59+'5C1T_Northeast'!AC59+'5C1U_AcadianaRen'!AC59+'5C1I_LAKey'!AC59+'5C1V_LafRen'!AC59+'5C1O_Impact'!AC59+'5C2_LAVCA'!AD59+'5C1H_Southwest'!AC59+'5C1G_JSClark'!AC59+'5C1Y_GEOPrep'!AC59+'5C1AI_Harmony'!AC59+'5C1AJ_Athlos'!AC59+'5C1AG_Collegiate'!AC59+'5C1M_GEOMidCity'!AC59+'5C1AK_NxtGen'!AC59+'5C1AL_RedRiver'!AC59+'5C1AM_Williams'!AC59+'5C1AN_StLandry'!AC59</f>
        <v>141566</v>
      </c>
      <c r="AE59" s="232">
        <f>'5C1B_DArbonne'!AD59+'5C1A_Madison'!AD59+'5C1C_IntlHigh'!AD59+'5C3_UnvView'!AE59+'5C1F_LCCharter'!AD59+'5C1E_LFNO'!AD59+'5C1D_NOMMA'!AD59+'5C1AE_NobleMinds'!AD59+'5C1J_JCFAEast'!AD59+'5C1Q_Advantage'!AD59+'5C1AF_JCFA-Laf'!AD59+'5C1W_Willow'!AD59+'5C1Z_LincolnPrep'!AD59+'5C1R_Iberville'!AD59+'5C1N_Delta'!AD59+'5C1S_LCColPrep'!AD59+'5C1T_Northeast'!AD59+'5C1U_AcadianaRen'!AD59+'5C1I_LAKey'!AD59+'5C1V_LafRen'!AD59+'5C1O_Impact'!AD59+'5C2_LAVCA'!AE59+'5C1H_Southwest'!AD59+'5C1G_JSClark'!AD59+'5C1Y_GEOPrep'!AD59+'5C1AI_Harmony'!AD59+'5C1AJ_Athlos'!AD59+'5C1AG_Collegiate'!AD59+'5C1M_GEOMidCity'!AD59+'5C1AK_NxtGen'!AD59+'5C1AL_RedRiver'!AD59+'5C1AM_Williams'!AD59+'5C1AN_StLandry'!AD59</f>
        <v>1698784</v>
      </c>
      <c r="AF59" s="233">
        <f>'9_Per Pupil Summary'!N58</f>
        <v>4407</v>
      </c>
      <c r="AG59" s="234">
        <f>'5C1B_DArbonne'!AF59+'5C1A_Madison'!AF59+'5C1C_IntlHigh'!AF59+'5C3_UnvView'!AG59+'5C1F_LCCharter'!AF59+'5C1E_LFNO'!AF59+'5C1D_NOMMA'!AF59+'5C1AE_NobleMinds'!AF59+'5C1J_JCFAEast'!AF59+'5C1Q_Advantage'!AF59+'5C1AF_JCFA-Laf'!AF59+'5C1W_Willow'!AF59+'5C1Z_LincolnPrep'!AF59+'5C1R_Iberville'!AF59+'5C1N_Delta'!AF59+'5C1S_LCColPrep'!AF59+'5C1T_Northeast'!AF59+'5C1U_AcadianaRen'!AF59+'5C1I_LAKey'!AF59+'5C1V_LafRen'!AF59+'5C1O_Impact'!AF59+'5C2_LAVCA'!AG59+'5C1H_Southwest'!AF59+'5C1G_JSClark'!AF59+'5C1Y_GEOPrep'!AF59+'5C1AI_Harmony'!AF59+'5C1AJ_Athlos'!AF59+'5C1AG_Collegiate'!AF59+'5C1M_GEOMidCity'!AF59+'5C1AK_NxtGen'!AF59+'5C1AL_RedRiver'!AF59+'5C1AM_Williams'!AF59+'5C1AN_StLandry'!AF59</f>
        <v>1193856</v>
      </c>
      <c r="AH59" s="225">
        <f>'5C1B_DArbonne'!AG59+'5C1A_Madison'!AG59+'5C1C_IntlHigh'!AG59+'5C3_UnvView'!AH59+'5C1F_LCCharter'!AG59+'5C1E_LFNO'!AG59+'5C1D_NOMMA'!AG59+'5C1AE_NobleMinds'!AG59+'5C1J_JCFAEast'!AG59+'5C1Q_Advantage'!AG59+'5C1AF_JCFA-Laf'!AG59+'5C1W_Willow'!AG59+'5C1Z_LincolnPrep'!AG59+'5C1R_Iberville'!AG59+'5C1N_Delta'!AG59+'5C1S_LCColPrep'!AG59+'5C1T_Northeast'!AG59+'5C1U_AcadianaRen'!AG59+'5C1I_LAKey'!AG59+'5C1V_LafRen'!AG59+'5C1O_Impact'!AG59+'5C2_LAVCA'!AH59+'5C1H_Southwest'!AG59+'5C1G_JSClark'!AG59+'5C1Y_GEOPrep'!AG59+'5C1AI_Harmony'!AG59+'5C1AJ_Athlos'!AG59+'5C1AG_Collegiate'!AG59+'5C1M_GEOMidCity'!AG59+'5C1AK_NxtGen'!AG59+'5C1AL_RedRiver'!AG59+'5C1AM_Williams'!AG59+'5C1AN_StLandry'!AG59</f>
        <v>0</v>
      </c>
      <c r="AI59" s="233">
        <f>'5C1B_DArbonne'!AH59+'5C1A_Madison'!AH59+'5C1C_IntlHigh'!AH59+'5C3_UnvView'!AI59+'5C1F_LCCharter'!AH59+'5C1E_LFNO'!AH59+'5C1D_NOMMA'!AH59+'5C1AE_NobleMinds'!AH59+'5C1J_JCFAEast'!AH59+'5C1Q_Advantage'!AH59+'5C1AF_JCFA-Laf'!AH59+'5C1W_Willow'!AH59+'5C1Z_LincolnPrep'!AH59+'5C1R_Iberville'!AH59+'5C1N_Delta'!AH59+'5C1S_LCColPrep'!AH59+'5C1T_Northeast'!AH59+'5C1U_AcadianaRen'!AH59+'5C1I_LAKey'!AH59+'5C1V_LafRen'!AH59+'5C1O_Impact'!AH59+'5C2_LAVCA'!AI59+'5C1H_Southwest'!AH59+'5C1G_JSClark'!AH59+'5C1Y_GEOPrep'!AH59+'5C1AI_Harmony'!AH59+'5C1AJ_Athlos'!AH59+'5C1AG_Collegiate'!AH59+'5C1M_GEOMidCity'!AH59+'5C1AK_NxtGen'!AH59+'5C1AL_RedRiver'!AH59+'5C1AM_Williams'!AH59+'5C1AN_StLandry'!AH59</f>
        <v>0</v>
      </c>
      <c r="AJ59" s="225">
        <f>'5C1B_DArbonne'!AI59+'5C1A_Madison'!AI59+'5C1C_IntlHigh'!AI59+'5C3_UnvView'!AJ59+'5C1F_LCCharter'!AI59+'5C1E_LFNO'!AI59+'5C1D_NOMMA'!AI59+'5C1AE_NobleMinds'!AI59+'5C1J_JCFAEast'!AI59+'5C1Q_Advantage'!AI59+'5C1AF_JCFA-Laf'!AI59+'5C1W_Willow'!AI59+'5C1Z_LincolnPrep'!AI59+'5C1R_Iberville'!AI59+'5C1N_Delta'!AI59+'5C1S_LCColPrep'!AI59+'5C1T_Northeast'!AI59+'5C1U_AcadianaRen'!AI59+'5C1I_LAKey'!AI59+'5C1V_LafRen'!AI59+'5C1O_Impact'!AI59+'5C2_LAVCA'!AJ59+'5C1H_Southwest'!AI59+'5C1G_JSClark'!AI59+'5C1Y_GEOPrep'!AI59+'5C1AI_Harmony'!AI59+'5C1AJ_Athlos'!AI59+'5C1AG_Collegiate'!AI59+'5C1M_GEOMidCity'!AI59+'5C1AK_NxtGen'!AI59+'5C1AL_RedRiver'!AI59+'5C1AM_Williams'!AI59+'5C1AN_StLandry'!AI59</f>
        <v>0</v>
      </c>
      <c r="AK59" s="235">
        <f>'5C1B_DArbonne'!AJ59+'5C1A_Madison'!AJ59+'5C1C_IntlHigh'!AJ59+'5C3_UnvView'!AK59+'5C1F_LCCharter'!AJ59+'5C1E_LFNO'!AJ59+'5C1D_NOMMA'!AJ59+'5C1AE_NobleMinds'!AJ59+'5C1J_JCFAEast'!AJ59+'5C1Q_Advantage'!AJ59+'5C1AF_JCFA-Laf'!AJ59+'5C1W_Willow'!AJ59+'5C1Z_LincolnPrep'!AJ59+'5C1R_Iberville'!AJ59+'5C1N_Delta'!AJ59+'5C1S_LCColPrep'!AJ59+'5C1T_Northeast'!AJ59+'5C1U_AcadianaRen'!AJ59+'5C1I_LAKey'!AJ59+'5C1V_LafRen'!AJ59+'5C1O_Impact'!AJ59+'5C2_LAVCA'!AK59+'5C1H_Southwest'!AJ59+'5C1G_JSClark'!AJ59+'5C1Y_GEOPrep'!AJ59+'5C1AI_Harmony'!AJ59+'5C1AJ_Athlos'!AJ59+'5C1AG_Collegiate'!AJ59+'5C1M_GEOMidCity'!AJ59+'5C1AK_NxtGen'!AJ59+'5C1AL_RedRiver'!AJ59+'5C1AM_Williams'!AJ59+'5C1AN_StLandry'!AJ59</f>
        <v>0</v>
      </c>
      <c r="AL59" s="236">
        <f>'5C1B_DArbonne'!AK59+'5C1A_Madison'!AK59+'5C1C_IntlHigh'!AK59+'5C3_UnvView'!AL59+'5C1F_LCCharter'!AK59+'5C1E_LFNO'!AK59+'5C1D_NOMMA'!AK59+'5C1AE_NobleMinds'!AK59+'5C1J_JCFAEast'!AK59+'5C1Q_Advantage'!AK59+'5C1AF_JCFA-Laf'!AK59+'5C1W_Willow'!AK59+'5C1Z_LincolnPrep'!AK59+'5C1R_Iberville'!AK59+'5C1N_Delta'!AK59+'5C1S_LCColPrep'!AK59+'5C1T_Northeast'!AK59+'5C1U_AcadianaRen'!AK59+'5C1I_LAKey'!AK59+'5C1V_LafRen'!AK59+'5C1O_Impact'!AK59+'5C2_LAVCA'!AL59+'5C1H_Southwest'!AK59+'5C1G_JSClark'!AK59+'5C1Y_GEOPrep'!AK59+'5C1AI_Harmony'!AK59+'5C1AJ_Athlos'!AK59+'5C1AG_Collegiate'!AK59+'5C1M_GEOMidCity'!AK59+'5C1AK_NxtGen'!AK59+'5C1AL_RedRiver'!AK59+'5C1AM_Williams'!AK59+'5C1AN_StLandry'!AK59</f>
        <v>0</v>
      </c>
      <c r="AM59" s="234">
        <f>'5C1B_DArbonne'!AL59+'5C1A_Madison'!AL59+'5C1C_IntlHigh'!AL59+'5C3_UnvView'!AM59+'5C1F_LCCharter'!AL59+'5C1E_LFNO'!AL59+'5C1D_NOMMA'!AL59+'5C1AE_NobleMinds'!AL59+'5C1J_JCFAEast'!AL59+'5C1Q_Advantage'!AL59+'5C1AF_JCFA-Laf'!AL59+'5C1W_Willow'!AL59+'5C1Z_LincolnPrep'!AL59+'5C1R_Iberville'!AL59+'5C1N_Delta'!AL59+'5C1S_LCColPrep'!AL59+'5C1T_Northeast'!AL59+'5C1U_AcadianaRen'!AL59+'5C1I_LAKey'!AL59+'5C1V_LafRen'!AL59+'5C1O_Impact'!AL59+'5C2_LAVCA'!AM59+'5C1H_Southwest'!AL59+'5C1G_JSClark'!AL59+'5C1Y_GEOPrep'!AL59+'5C1AI_Harmony'!AL59+'5C1AJ_Athlos'!AL59+'5C1AG_Collegiate'!AL59+'5C1M_GEOMidCity'!AL59+'5C1AK_NxtGen'!AL59+'5C1AL_RedRiver'!AL59+'5C1AM_Williams'!AL59+'5C1AN_StLandry'!AL59</f>
        <v>1224705</v>
      </c>
      <c r="AN59" s="237">
        <f>'5C1B_DArbonne'!AM59+'5C1A_Madison'!AM59+'5C1C_IntlHigh'!AM59+'5C3_UnvView'!AN59+'5C1F_LCCharter'!AM59+'5C1E_LFNO'!AM59+'5C1D_NOMMA'!AM59+'5C1AE_NobleMinds'!AM59+'5C1J_JCFAEast'!AM59+'5C1Q_Advantage'!AM59+'5C1AF_JCFA-Laf'!AM59+'5C1W_Willow'!AM59+'5C1Z_LincolnPrep'!AM59+'5C1R_Iberville'!AM59+'5C1N_Delta'!AM59+'5C1S_LCColPrep'!AM59+'5C1T_Northeast'!AM59+'5C1U_AcadianaRen'!AM59+'5C1I_LAKey'!AM59+'5C1V_LafRen'!AM59+'5C1O_Impact'!AM59+'5C2_LAVCA'!AN59+'5C1H_Southwest'!AM59+'5C1G_JSClark'!AM59+'5C1Y_GEOPrep'!AM59+'5C1AI_Harmony'!AM59+'5C1AJ_Athlos'!AM59+'5C1AG_Collegiate'!AM59+'5C1M_GEOMidCity'!AM59+'5C1AK_NxtGen'!AM59+'5C1AL_RedRiver'!AM59+'5C1AM_Williams'!AM59+'5C1AN_StLandry'!AM59</f>
        <v>-2985</v>
      </c>
      <c r="AO59" s="234">
        <f>'5C1B_DArbonne'!AN59+'5C1A_Madison'!AN59+'5C1C_IntlHigh'!AN59+'5C3_UnvView'!AO59+'5C1F_LCCharter'!AN59+'5C1E_LFNO'!AN59+'5C1D_NOMMA'!AN59+'5C1AE_NobleMinds'!AN59+'5C1J_JCFAEast'!AN59+'5C1Q_Advantage'!AN59+'5C1AF_JCFA-Laf'!AN59+'5C1W_Willow'!AN59+'5C1Z_LincolnPrep'!AN59+'5C1R_Iberville'!AN59+'5C1N_Delta'!AN59+'5C1S_LCColPrep'!AN59+'5C1T_Northeast'!AN59+'5C1U_AcadianaRen'!AN59+'5C1I_LAKey'!AN59+'5C1V_LafRen'!AN59+'5C1O_Impact'!AN59+'5C2_LAVCA'!AO59+'5C1H_Southwest'!AN59+'5C1G_JSClark'!AN59+'5C1Y_GEOPrep'!AN59+'5C1AI_Harmony'!AN59+'5C1AJ_Athlos'!AN59+'5C1AG_Collegiate'!AN59+'5C1M_GEOMidCity'!AN59+'5C1AK_NxtGen'!AN59+'5C1AL_RedRiver'!AN59+'5C1AM_Williams'!AN59+'5C1AN_StLandry'!AN59</f>
        <v>1190871</v>
      </c>
      <c r="AP59" s="235">
        <f>'5C1B_DArbonne'!AO59+'5C1A_Madison'!AO59+'5C1C_IntlHigh'!AO59+'5C3_UnvView'!AP59+'5C1F_LCCharter'!AO59+'5C1E_LFNO'!AO59+'5C1D_NOMMA'!AO59+'5C1AE_NobleMinds'!AO59+'5C1J_JCFAEast'!AO59+'5C1Q_Advantage'!AO59+'5C1AF_JCFA-Laf'!AO59+'5C1W_Willow'!AO59+'5C1Z_LincolnPrep'!AO59+'5C1R_Iberville'!AO59+'5C1N_Delta'!AO59+'5C1S_LCColPrep'!AO59+'5C1T_Northeast'!AO59+'5C1U_AcadianaRen'!AO59+'5C1I_LAKey'!AO59+'5C1V_LafRen'!AO59+'5C1O_Impact'!AO59+'5C2_LAVCA'!AP59+'5C1H_Southwest'!AO59+'5C1G_JSClark'!AO59+'5C1Y_GEOPrep'!AO59+'5C1AI_Harmony'!AO59+'5C1AJ_Athlos'!AO59+'5C1AG_Collegiate'!AO59+'5C1M_GEOMidCity'!AO59+'5C1AK_NxtGen'!AO59+'5C1AL_RedRiver'!AO59+'5C1AM_Williams'!AO59+'5C1AN_StLandry'!AO59</f>
        <v>0</v>
      </c>
      <c r="AQ59" s="234">
        <f>'5C1B_DArbonne'!AP59+'5C1A_Madison'!AP59+'5C1C_IntlHigh'!AP59+'5C3_UnvView'!AQ59+'5C1F_LCCharter'!AP59+'5C1E_LFNO'!AP59+'5C1D_NOMMA'!AP59+'5C1AE_NobleMinds'!AP59+'5C1J_JCFAEast'!AP59+'5C1Q_Advantage'!AP59+'5C1AF_JCFA-Laf'!AP59+'5C1W_Willow'!AP59+'5C1Z_LincolnPrep'!AP59+'5C1R_Iberville'!AP59+'5C1N_Delta'!AP59+'5C1S_LCColPrep'!AP59+'5C1T_Northeast'!AP59+'5C1U_AcadianaRen'!AP59+'5C1I_LAKey'!AP59+'5C1V_LafRen'!AP59+'5C1O_Impact'!AP59+'5C2_LAVCA'!AQ59+'5C1H_Southwest'!AP59+'5C1G_JSClark'!AP59+'5C1Y_GEOPrep'!AP59+'5C1AI_Harmony'!AP59+'5C1AJ_Athlos'!AP59+'5C1AG_Collegiate'!AP59+'5C1M_GEOMidCity'!AP59+'5C1AK_NxtGen'!AP59+'5C1AL_RedRiver'!AP59+'5C1AM_Williams'!AP59+'5C1AN_StLandry'!AP59</f>
        <v>1190871</v>
      </c>
      <c r="AR59" s="235">
        <f>'5C1B_DArbonne'!AQ59+'5C1A_Madison'!AQ59+'5C1C_IntlHigh'!AQ59+'5C3_UnvView'!AR59+'5C1F_LCCharter'!AQ59+'5C1E_LFNO'!AQ59+'5C1D_NOMMA'!AQ59+'5C1AE_NobleMinds'!AQ59+'5C1J_JCFAEast'!AQ59+'5C1Q_Advantage'!AQ59+'5C1AF_JCFA-Laf'!AQ59+'5C1W_Willow'!AQ59+'5C1Z_LincolnPrep'!AQ59+'5C1R_Iberville'!AQ59+'5C1N_Delta'!AQ59+'5C1S_LCColPrep'!AQ59+'5C1T_Northeast'!AQ59+'5C1U_AcadianaRen'!AQ59+'5C1I_LAKey'!AQ59+'5C1V_LafRen'!AQ59+'5C1O_Impact'!AQ59+'5C2_LAVCA'!AR59+'5C1H_Southwest'!AQ59+'5C1G_JSClark'!AQ59+'5C1Y_GEOPrep'!AQ59+'5C1AI_Harmony'!AQ59+'5C1AJ_Athlos'!AQ59+'5C1AG_Collegiate'!AQ59+'5C1M_GEOMidCity'!AQ59+'5C1AK_NxtGen'!AQ59+'5C1AL_RedRiver'!AQ59+'5C1AM_Williams'!AQ59+'5C1AN_StLandry'!AQ59</f>
        <v>0</v>
      </c>
      <c r="AS59" s="235">
        <f>'5C1B_DArbonne'!AR59+'5C1A_Madison'!AR59+'5C1C_IntlHigh'!AR59+'5C3_UnvView'!AS59+'5C1F_LCCharter'!AR59+'5C1E_LFNO'!AR59+'5C1D_NOMMA'!AR59+'5C1AE_NobleMinds'!AR59+'5C1J_JCFAEast'!AR59+'5C1Q_Advantage'!AR59+'5C1AF_JCFA-Laf'!AR59+'5C1W_Willow'!AR59+'5C1Z_LincolnPrep'!AR59+'5C1R_Iberville'!AR59+'5C1N_Delta'!AR59+'5C1S_LCColPrep'!AR59+'5C1T_Northeast'!AR59+'5C1U_AcadianaRen'!AR59+'5C1I_LAKey'!AR59+'5C1V_LafRen'!AR59+'5C1O_Impact'!AR59+'5C2_LAVCA'!AS59+'5C1H_Southwest'!AR59+'5C1G_JSClark'!AR59+'5C1Y_GEOPrep'!AR59+'5C1AI_Harmony'!AR59+'5C1AJ_Athlos'!AR59+'5C1AG_Collegiate'!AR59+'5C1M_GEOMidCity'!AR59+'5C1AK_NxtGen'!AR59+'5C1AL_RedRiver'!AR59+'5C1AM_Williams'!AR59+'5C1AN_StLandry'!AR59</f>
        <v>1190871</v>
      </c>
      <c r="AT59" s="234">
        <f>'5C1B_DArbonne'!AS59+'5C1A_Madison'!AS59+'5C1C_IntlHigh'!AS59+'5C3_UnvView'!AT59+'5C1F_LCCharter'!AS59+'5C1E_LFNO'!AS59+'5C1D_NOMMA'!AS59+'5C1AE_NobleMinds'!AS59+'5C1J_JCFAEast'!AS59+'5C1Q_Advantage'!AS59+'5C1AF_JCFA-Laf'!AS59+'5C1W_Willow'!AS59+'5C1Z_LincolnPrep'!AS59+'5C1R_Iberville'!AS59+'5C1N_Delta'!AS59+'5C1S_LCColPrep'!AS59+'5C1T_Northeast'!AS59+'5C1U_AcadianaRen'!AS59+'5C1I_LAKey'!AS59+'5C1V_LafRen'!AS59+'5C1O_Impact'!AS59+'5C2_LAVCA'!AT59+'5C1H_Southwest'!AS59+'5C1G_JSClark'!AS59+'5C1Y_GEOPrep'!AS59+'5C1AI_Harmony'!AS59+'5C1AJ_Athlos'!AS59+'5C1AG_Collegiate'!AS59+'5C1M_GEOMidCity'!AS59+'5C1AK_NxtGen'!AS59+'5C1AL_RedRiver'!AS59+'5C1AM_Williams'!AS59+'5C1AN_StLandry'!AS59</f>
        <v>101805</v>
      </c>
      <c r="AU59" s="806">
        <f t="shared" si="2"/>
        <v>2889655</v>
      </c>
      <c r="AV59" s="807">
        <f t="shared" si="3"/>
        <v>243371</v>
      </c>
      <c r="AW59" s="227">
        <f>'5C1B_DArbonne'!AV59+'5C1A_Madison'!AV59+'5C1C_IntlHigh'!AV59+'5C3_UnvView'!AW59+'5C1F_LCCharter'!AV59+'5C1E_LFNO'!AV59+'5C1D_NOMMA'!AV59+'5C1AE_NobleMinds'!AV59+'5C1J_JCFAEast'!AV59+'5C1Q_Advantage'!AV59+'5C1AF_JCFA-Laf'!AV59+'5C1W_Willow'!AV59+'5C1Z_LincolnPrep'!AV59+'5C1R_Iberville'!AV59+'5C1N_Delta'!AV59+'5C1S_LCColPrep'!AV59+'5C1T_Northeast'!AV59+'5C1U_AcadianaRen'!AV59+'5C1I_LAKey'!AV59+'5C1V_LafRen'!AV59+'5C1O_Impact'!AV59+'5C2_LAVCA'!AW59+'5C1H_Southwest'!AV59+'5C1G_JSClark'!AV59+'5C1Y_GEOPrep'!AV59+'5C1AI_Harmony'!AV59+'5C1AJ_Athlos'!AV59+'5C1AG_Collegiate'!AV59+'5C1M_GEOMidCity'!AV59+'5C1AK_NxtGen'!AV59+'5C1AL_RedRiver'!AV59+'5C1AM_Williams'!AV59+'5C1AN_StLandry'!AV59</f>
        <v>3062</v>
      </c>
      <c r="AX59" s="227"/>
      <c r="AY59" s="227">
        <f t="shared" si="4"/>
        <v>3062</v>
      </c>
    </row>
    <row r="60" spans="1:51" ht="16.149999999999999" customHeight="1" x14ac:dyDescent="0.2">
      <c r="A60" s="424">
        <v>54</v>
      </c>
      <c r="B60" s="224" t="s">
        <v>57</v>
      </c>
      <c r="C60" s="225">
        <f>'5C1B_DArbonne'!C60+'5C1A_Madison'!C60+'5C1C_IntlHigh'!C60+'5C3_UnvView'!C60+'5C1F_LCCharter'!C60+'5C1E_LFNO'!C60+'5C1D_NOMMA'!C60+'5C1AE_NobleMinds'!C60+'5C1J_JCFAEast'!C60+'5C1Q_Advantage'!C60+'5C1AF_JCFA-Laf'!C60+'5C1W_Willow'!C60+'5C1Z_LincolnPrep'!C60+'5C1R_Iberville'!C60+'5C1N_Delta'!C60+'5C1S_LCColPrep'!C60+'5C1T_Northeast'!C60+'5C1U_AcadianaRen'!C60+'5C1I_LAKey'!C60+'5C1V_LafRen'!C60+'5C1O_Impact'!C60+'5C2_LAVCA'!C60+'5C1H_Southwest'!C60+'5C1G_JSClark'!C60+'5C1Y_GEOPrep'!C60+'5C1AI_Harmony'!C60+'5C1AJ_Athlos'!C60+'5C1AG_Collegiate'!C60+'5C1M_GEOMidCity'!C60+'5C1AK_NxtGen'!C60+'5C1AL_RedRiver'!C60+'5C1AM_Williams'!C60+'5C1AN_StLandry'!C60</f>
        <v>3</v>
      </c>
      <c r="D60" s="226">
        <f>'9_Per Pupil Summary'!H59</f>
        <v>3949.4519653514699</v>
      </c>
      <c r="E60" s="227">
        <f>'5C1B_DArbonne'!E60+'5C1A_Madison'!E60+'5C1C_IntlHigh'!E60+'5C3_UnvView'!E60+'5C1F_LCCharter'!E60+'5C1E_LFNO'!E60+'5C1D_NOMMA'!E60+'5C1AE_NobleMinds'!E60+'5C1J_JCFAEast'!E60+'5C1Q_Advantage'!E60+'5C1AF_JCFA-Laf'!E60+'5C1W_Willow'!E60+'5C1Z_LincolnPrep'!E60+'5C1R_Iberville'!E60+'5C1N_Delta'!E60+'5C1S_LCColPrep'!E60+'5C1T_Northeast'!E60+'5C1U_AcadianaRen'!E60+'5C1I_LAKey'!E60+'5C1V_LafRen'!E60+'5C1O_Impact'!E60+'5C2_LAVCA'!E60+'5C1H_Southwest'!E60+'5C1G_JSClark'!E60+'5C1Y_GEOPrep'!E60+'5C1AI_Harmony'!E60+'5C1AJ_Athlos'!E60+'5C1AG_Collegiate'!E60+'5C1M_GEOMidCity'!E60+'5C1AK_NxtGen'!E60+'5C1AL_RedRiver'!E60+'5C1AM_Williams'!E60+'5C1AN_StLandry'!E60</f>
        <v>10663.520306448969</v>
      </c>
      <c r="F60" s="228">
        <f>'5C1B_DArbonne'!F60+'5C1A_Madison'!F60+'5C1C_IntlHigh'!F60+'5C3_UnvView'!F60+'5C1F_LCCharter'!F60+'5C1E_LFNO'!F60+'5C1D_NOMMA'!F60+'5C1AE_NobleMinds'!F60+'5C1J_JCFAEast'!F60+'5C1Q_Advantage'!F60+'5C1AF_JCFA-Laf'!F60+'5C1W_Willow'!F60+'5C1Z_LincolnPrep'!F60+'5C1R_Iberville'!F60+'5C1N_Delta'!F60+'5C1S_LCColPrep'!F60+'5C1T_Northeast'!F60+'5C1U_AcadianaRen'!F60+'5C1I_LAKey'!F60+'5C1V_LafRen'!F60+'5C1O_Impact'!F60+'5C2_LAVCA'!F60+'5C1H_Southwest'!F60+'5C1G_JSClark'!F60+'5C1Y_GEOPrep'!F60+'5C1AI_Harmony'!F60+'5C1AJ_Athlos'!F60+'5C1AG_Collegiate'!F60+'5C1M_GEOMidCity'!F60+'5C1AK_NxtGen'!F60+'5C1AL_RedRiver'!F60+'5C1AM_Williams'!F60+'5C1AN_StLandry'!F60</f>
        <v>3</v>
      </c>
      <c r="G60" s="226">
        <f>'9_Per Pupil Summary'!I59</f>
        <v>492.65132126621211</v>
      </c>
      <c r="H60" s="227">
        <f>'5C1B_DArbonne'!H60+'5C1A_Madison'!H60+'5C1C_IntlHigh'!H60+'5C3_UnvView'!H60+'5C1F_LCCharter'!H60+'5C1E_LFNO'!H60+'5C1D_NOMMA'!H60+'5C1AE_NobleMinds'!H60+'5C1J_JCFAEast'!H60+'5C1Q_Advantage'!H60+'5C1AF_JCFA-Laf'!H60+'5C1W_Willow'!H60+'5C1Z_LincolnPrep'!H60+'5C1R_Iberville'!H60+'5C1N_Delta'!H60+'5C1S_LCColPrep'!H60+'5C1T_Northeast'!H60+'5C1U_AcadianaRen'!H60+'5C1I_LAKey'!H60+'5C1V_LafRen'!H60+'5C1O_Impact'!H60+'5C2_LAVCA'!H60+'5C1H_Southwest'!H60+'5C1G_JSClark'!H60+'5C1Y_GEOPrep'!H60+'5C1AI_Harmony'!H60+'5C1AJ_Athlos'!H60+'5C1AG_Collegiate'!H60+'5C1M_GEOMidCity'!H60+'5C1AK_NxtGen'!H60+'5C1AL_RedRiver'!H60+'5C1AM_Williams'!H60+'5C1AN_StLandry'!H60</f>
        <v>1330.1585674187727</v>
      </c>
      <c r="I60" s="228">
        <f>'5C1B_DArbonne'!I60+'5C1A_Madison'!I60+'5C1C_IntlHigh'!I60+'5C3_UnvView'!I60+'5C1F_LCCharter'!I60+'5C1E_LFNO'!I60+'5C1D_NOMMA'!I60+'5C1AE_NobleMinds'!I60+'5C1J_JCFAEast'!I60+'5C1Q_Advantage'!I60+'5C1AF_JCFA-Laf'!I60+'5C1W_Willow'!I60+'5C1Z_LincolnPrep'!I60+'5C1R_Iberville'!I60+'5C1N_Delta'!I60+'5C1S_LCColPrep'!I60+'5C1T_Northeast'!I60+'5C1U_AcadianaRen'!I60+'5C1I_LAKey'!I60+'5C1V_LafRen'!I60+'5C1O_Impact'!I60+'5C2_LAVCA'!I60+'5C1H_Southwest'!I60+'5C1G_JSClark'!I60+'5C1Y_GEOPrep'!I60+'5C1AI_Harmony'!I60+'5C1AJ_Athlos'!I60+'5C1AG_Collegiate'!I60+'5C1M_GEOMidCity'!I60+'5C1AK_NxtGen'!I60+'5C1AL_RedRiver'!I60+'5C1AM_Williams'!I60+'5C1AN_StLandry'!I60</f>
        <v>5</v>
      </c>
      <c r="J60" s="226">
        <f>'9_Per Pupil Summary'!J59</f>
        <v>134.35945125442151</v>
      </c>
      <c r="K60" s="227">
        <f>'5C1B_DArbonne'!K60+'5C1A_Madison'!K60+'5C1C_IntlHigh'!K60+'5C3_UnvView'!K60+'5C1F_LCCharter'!K60+'5C1E_LFNO'!K60+'5C1D_NOMMA'!K60+'5C1AE_NobleMinds'!K60+'5C1J_JCFAEast'!K60+'5C1Q_Advantage'!K60+'5C1AF_JCFA-Laf'!K60+'5C1W_Willow'!K60+'5C1Z_LincolnPrep'!K60+'5C1R_Iberville'!K60+'5C1N_Delta'!K60+'5C1S_LCColPrep'!K60+'5C1T_Northeast'!K60+'5C1U_AcadianaRen'!K60+'5C1I_LAKey'!K60+'5C1V_LafRen'!K60+'5C1O_Impact'!K60+'5C2_LAVCA'!K60+'5C1H_Southwest'!K60+'5C1G_JSClark'!K60+'5C1Y_GEOPrep'!K60+'5C1AI_Harmony'!K60+'5C1AJ_Athlos'!K60+'5C1AG_Collegiate'!K60+'5C1M_GEOMidCity'!K60+'5C1AK_NxtGen'!K60+'5C1AL_RedRiver'!K60+'5C1AM_Williams'!K60+'5C1AN_StLandry'!K60</f>
        <v>604.61753064489687</v>
      </c>
      <c r="L60" s="228">
        <f>'5C1B_DArbonne'!L60+'5C1A_Madison'!L60+'5C1C_IntlHigh'!L60+'5C3_UnvView'!L60+'5C1F_LCCharter'!L60+'5C1E_LFNO'!L60+'5C1D_NOMMA'!L60+'5C1AE_NobleMinds'!L60+'5C1J_JCFAEast'!L60+'5C1Q_Advantage'!L60+'5C1AF_JCFA-Laf'!L60+'5C1W_Willow'!L60+'5C1Z_LincolnPrep'!L60+'5C1R_Iberville'!L60+'5C1N_Delta'!L60+'5C1S_LCColPrep'!L60+'5C1T_Northeast'!L60+'5C1U_AcadianaRen'!L60+'5C1I_LAKey'!L60+'5C1V_LafRen'!L60+'5C1O_Impact'!L60+'5C2_LAVCA'!L60+'5C1H_Southwest'!L60+'5C1G_JSClark'!L60+'5C1Y_GEOPrep'!L60+'5C1AI_Harmony'!L60+'5C1AJ_Athlos'!L60+'5C1AG_Collegiate'!L60+'5C1M_GEOMidCity'!L60+'5C1AK_NxtGen'!L60+'5C1AL_RedRiver'!L60+'5C1AM_Williams'!L60+'5C1AN_StLandry'!L60</f>
        <v>1</v>
      </c>
      <c r="M60" s="226">
        <f>'9_Per Pupil Summary'!K59</f>
        <v>3358.9862813605373</v>
      </c>
      <c r="N60" s="227">
        <f>'5C1B_DArbonne'!N60+'5C1A_Madison'!N60+'5C1C_IntlHigh'!N60+'5C3_UnvView'!N60+'5C1F_LCCharter'!N60+'5C1E_LFNO'!N60+'5C1D_NOMMA'!N60+'5C1AE_NobleMinds'!N60+'5C1J_JCFAEast'!N60+'5C1Q_Advantage'!N60+'5C1AF_JCFA-Laf'!N60+'5C1W_Willow'!N60+'5C1Z_LincolnPrep'!N60+'5C1R_Iberville'!N60+'5C1N_Delta'!N60+'5C1S_LCColPrep'!N60+'5C1T_Northeast'!N60+'5C1U_AcadianaRen'!N60+'5C1I_LAKey'!N60+'5C1V_LafRen'!N60+'5C1O_Impact'!N60+'5C2_LAVCA'!N60+'5C1H_Southwest'!N60+'5C1G_JSClark'!N60+'5C1Y_GEOPrep'!N60+'5C1AI_Harmony'!N60+'5C1AJ_Athlos'!N60+'5C1AG_Collegiate'!N60+'5C1M_GEOMidCity'!N60+'5C1AK_NxtGen'!N60+'5C1AL_RedRiver'!N60+'5C1AM_Williams'!N60+'5C1AN_StLandry'!N60</f>
        <v>3023.0876532244838</v>
      </c>
      <c r="O60" s="228">
        <f>'5C1B_DArbonne'!O60+'5C1A_Madison'!O60+'5C1C_IntlHigh'!O60+'5C3_UnvView'!O60+'5C1F_LCCharter'!O60+'5C1E_LFNO'!O60+'5C1D_NOMMA'!O60+'5C1AE_NobleMinds'!O60+'5C1J_JCFAEast'!O60+'5C1Q_Advantage'!O60+'5C1AF_JCFA-Laf'!O60+'5C1W_Willow'!O60+'5C1Z_LincolnPrep'!O60+'5C1R_Iberville'!O60+'5C1N_Delta'!O60+'5C1S_LCColPrep'!O60+'5C1T_Northeast'!O60+'5C1U_AcadianaRen'!O60+'5C1I_LAKey'!O60+'5C1V_LafRen'!O60+'5C1O_Impact'!O60+'5C2_LAVCA'!O60+'5C1H_Southwest'!O60+'5C1G_JSClark'!O60+'5C1Y_GEOPrep'!O60+'5C1AI_Harmony'!O60+'5C1AJ_Athlos'!O60+'5C1AG_Collegiate'!O60+'5C1M_GEOMidCity'!O60+'5C1AK_NxtGen'!O60+'5C1AL_RedRiver'!O60+'5C1AM_Williams'!O60+'5C1AN_StLandry'!O60</f>
        <v>0</v>
      </c>
      <c r="P60" s="226">
        <f>'9_Per Pupil Summary'!L59</f>
        <v>1343.5945125442151</v>
      </c>
      <c r="Q60" s="227">
        <f>'5C1B_DArbonne'!Q60+'5C1A_Madison'!Q60+'5C1C_IntlHigh'!Q60+'5C3_UnvView'!Q60+'5C1F_LCCharter'!Q60+'5C1E_LFNO'!Q60+'5C1D_NOMMA'!Q60+'5C1AE_NobleMinds'!Q60+'5C1J_JCFAEast'!Q60+'5C1Q_Advantage'!Q60+'5C1AF_JCFA-Laf'!Q60+'5C1W_Willow'!Q60+'5C1Z_LincolnPrep'!Q60+'5C1R_Iberville'!Q60+'5C1N_Delta'!Q60+'5C1S_LCColPrep'!Q60+'5C1T_Northeast'!Q60+'5C1U_AcadianaRen'!Q60+'5C1I_LAKey'!Q60+'5C1V_LafRen'!Q60+'5C1O_Impact'!Q60+'5C2_LAVCA'!Q60+'5C1H_Southwest'!Q60+'5C1G_JSClark'!Q60+'5C1Y_GEOPrep'!Q60+'5C1AI_Harmony'!Q60+'5C1AJ_Athlos'!Q60+'5C1AG_Collegiate'!Q60+'5C1M_GEOMidCity'!Q60+'5C1AK_NxtGen'!Q60+'5C1AL_RedRiver'!Q60+'5C1AM_Williams'!Q60+'5C1AN_StLandry'!Q60</f>
        <v>0</v>
      </c>
      <c r="R60" s="229">
        <f>'5C1B_DArbonne'!R60+'5C1A_Madison'!R60+'5C1C_IntlHigh'!R60+'5C3_UnvView'!R60+'5C1F_LCCharter'!R60+'5C1E_LFNO'!R60+'5C1D_NOMMA'!R60+'5C1AE_NobleMinds'!R60+'5C1J_JCFAEast'!R60+'5C1Q_Advantage'!R60+'5C1AF_JCFA-Laf'!R60+'5C1W_Willow'!R60+'5C1Z_LincolnPrep'!R60+'5C1R_Iberville'!R60+'5C1N_Delta'!R60+'5C1S_LCColPrep'!R60+'5C1T_Northeast'!R60+'5C1U_AcadianaRen'!R60+'5C1I_LAKey'!R60+'5C1V_LafRen'!R60+'5C1O_Impact'!R60+'5C2_LAVCA'!R60+'5C1H_Southwest'!R60+'5C1G_JSClark'!R60+'5C1Y_GEOPrep'!R60+'5C1AI_Harmony'!R60+'5C1AJ_Athlos'!R60+'5C1AG_Collegiate'!R60+'5C1M_GEOMidCity'!R60+'5C1AK_NxtGen'!R60+'5C1AL_RedRiver'!R60+'5C1AM_Williams'!R60+'5C1AN_StLandry'!R60</f>
        <v>229957</v>
      </c>
      <c r="S60" s="889">
        <f>'5C3_UnvView'!S60+'5C2_LAVCA'!S60</f>
        <v>1736</v>
      </c>
      <c r="T60" s="226">
        <f>'5C1B_DArbonne'!S60+'5C1A_Madison'!S60+'5C1C_IntlHigh'!S60+'5C3_UnvView'!T60+'5C1F_LCCharter'!S60+'5C1E_LFNO'!S60+'5C1D_NOMMA'!S60+'5C1AE_NobleMinds'!S60+'5C1J_JCFAEast'!S60+'5C1Q_Advantage'!S60+'5C1AF_JCFA-Laf'!S60+'5C1W_Willow'!S60+'5C1Z_LincolnPrep'!S60+'5C1R_Iberville'!S60+'5C1N_Delta'!S60+'5C1S_LCColPrep'!S60+'5C1T_Northeast'!S60+'5C1U_AcadianaRen'!S60+'5C1I_LAKey'!S60+'5C1V_LafRen'!S60+'5C1O_Impact'!S60+'5C2_LAVCA'!T60+'5C1H_Southwest'!S60+'5C1G_JSClark'!S60+'5C1Y_GEOPrep'!S60+'5C1AI_Harmony'!S60+'5C1AJ_Athlos'!S60+'5C1AG_Collegiate'!S60+'5C1M_GEOMidCity'!S60+'5C1AK_NxtGen'!S60+'5C1AL_RedRiver'!S60+'5C1AM_Williams'!S60+'5C1AN_StLandry'!S60</f>
        <v>0</v>
      </c>
      <c r="U60" s="226">
        <f>'5C1B_DArbonne'!T60+'5C1A_Madison'!T60+'5C1C_IntlHigh'!T60+'5C3_UnvView'!U60+'5C1F_LCCharter'!T60+'5C1E_LFNO'!T60+'5C1D_NOMMA'!T60+'5C1AE_NobleMinds'!T60+'5C1J_JCFAEast'!T60+'5C1Q_Advantage'!T60+'5C1AF_JCFA-Laf'!T60+'5C1W_Willow'!T60+'5C1Z_LincolnPrep'!T60+'5C1R_Iberville'!T60+'5C1N_Delta'!T60+'5C1S_LCColPrep'!T60+'5C1T_Northeast'!T60+'5C1U_AcadianaRen'!T60+'5C1I_LAKey'!T60+'5C1V_LafRen'!T60+'5C1O_Impact'!T60+'5C2_LAVCA'!U60+'5C1H_Southwest'!T60+'5C1G_JSClark'!T60+'5C1Y_GEOPrep'!T60+'5C1AI_Harmony'!T60+'5C1AJ_Athlos'!T60+'5C1AG_Collegiate'!T60+'5C1M_GEOMidCity'!T60+'5C1AK_NxtGen'!T60+'5C1AL_RedRiver'!T60+'5C1AM_Williams'!T60+'5C1AN_StLandry'!T60</f>
        <v>0</v>
      </c>
      <c r="V60" s="230">
        <f>'5C1B_DArbonne'!U60+'5C1A_Madison'!U60+'5C1C_IntlHigh'!U60+'5C3_UnvView'!V60+'5C1F_LCCharter'!U60+'5C1E_LFNO'!U60+'5C1D_NOMMA'!U60+'5C1AE_NobleMinds'!U60+'5C1J_JCFAEast'!U60+'5C1Q_Advantage'!U60+'5C1AF_JCFA-Laf'!U60+'5C1W_Willow'!U60+'5C1Z_LincolnPrep'!U60+'5C1R_Iberville'!U60+'5C1N_Delta'!U60+'5C1S_LCColPrep'!U60+'5C1T_Northeast'!U60+'5C1U_AcadianaRen'!U60+'5C1I_LAKey'!U60+'5C1V_LafRen'!U60+'5C1O_Impact'!U60+'5C2_LAVCA'!V60+'5C1H_Southwest'!U60+'5C1G_JSClark'!U60+'5C1Y_GEOPrep'!U60+'5C1AI_Harmony'!U60+'5C1AJ_Athlos'!U60+'5C1AG_Collegiate'!U60+'5C1M_GEOMidCity'!U60+'5C1AK_NxtGen'!U60+'5C1AL_RedRiver'!U60+'5C1AM_Williams'!U60+'5C1AN_StLandry'!U60</f>
        <v>0</v>
      </c>
      <c r="W60" s="229">
        <f>'5C1B_DArbonne'!V60+'5C1A_Madison'!V60+'5C1C_IntlHigh'!V60+'5C3_UnvView'!W60+'5C1F_LCCharter'!V60+'5C1E_LFNO'!V60+'5C1D_NOMMA'!V60+'5C1AE_NobleMinds'!V60+'5C1J_JCFAEast'!V60+'5C1Q_Advantage'!V60+'5C1AF_JCFA-Laf'!V60+'5C1W_Willow'!V60+'5C1Z_LincolnPrep'!V60+'5C1R_Iberville'!V60+'5C1N_Delta'!V60+'5C1S_LCColPrep'!V60+'5C1T_Northeast'!V60+'5C1U_AcadianaRen'!V60+'5C1I_LAKey'!V60+'5C1V_LafRen'!V60+'5C1O_Impact'!V60+'5C2_LAVCA'!W60+'5C1H_Southwest'!V60+'5C1G_JSClark'!V60+'5C1Y_GEOPrep'!V60+'5C1AI_Harmony'!V60+'5C1AJ_Athlos'!V60+'5C1AG_Collegiate'!V60+'5C1M_GEOMidCity'!V60+'5C1AK_NxtGen'!V60+'5C1AL_RedRiver'!V60+'5C1AM_Williams'!V60+'5C1AN_StLandry'!V60</f>
        <v>15621</v>
      </c>
      <c r="X60" s="227">
        <f>'5C1B_DArbonne'!W60+'5C1A_Madison'!W60+'5C1C_IntlHigh'!W60+'5C3_UnvView'!X60+'5C1F_LCCharter'!W60+'5C1E_LFNO'!W60+'5C1D_NOMMA'!W60+'5C1AE_NobleMinds'!W60+'5C1J_JCFAEast'!W60+'5C1Q_Advantage'!W60+'5C1AF_JCFA-Laf'!W60+'5C1W_Willow'!W60+'5C1Z_LincolnPrep'!W60+'5C1R_Iberville'!W60+'5C1N_Delta'!W60+'5C1S_LCColPrep'!W60+'5C1T_Northeast'!W60+'5C1U_AcadianaRen'!W60+'5C1I_LAKey'!W60+'5C1V_LafRen'!W60+'5C1O_Impact'!W60+'5C2_LAVCA'!X60+'5C1H_Southwest'!W60+'5C1G_JSClark'!W60+'5C1Y_GEOPrep'!W60+'5C1AI_Harmony'!W60+'5C1AJ_Athlos'!W60+'5C1AG_Collegiate'!W60+'5C1M_GEOMidCity'!W60+'5C1AK_NxtGen'!W60+'5C1AL_RedRiver'!W60+'5C1AM_Williams'!W60+'5C1AN_StLandry'!W60</f>
        <v>-39</v>
      </c>
      <c r="Y60" s="229">
        <f>'5C1B_DArbonne'!X60+'5C1A_Madison'!X60+'5C1C_IntlHigh'!X60+'5C3_UnvView'!Y60+'5C1F_LCCharter'!X60+'5C1E_LFNO'!X60+'5C1D_NOMMA'!X60+'5C1AE_NobleMinds'!X60+'5C1J_JCFAEast'!X60+'5C1Q_Advantage'!X60+'5C1AF_JCFA-Laf'!X60+'5C1W_Willow'!X60+'5C1Z_LincolnPrep'!X60+'5C1R_Iberville'!X60+'5C1N_Delta'!X60+'5C1S_LCColPrep'!X60+'5C1T_Northeast'!X60+'5C1U_AcadianaRen'!X60+'5C1I_LAKey'!X60+'5C1V_LafRen'!X60+'5C1O_Impact'!X60+'5C2_LAVCA'!Y60+'5C1H_Southwest'!X60+'5C1G_JSClark'!X60+'5C1Y_GEOPrep'!X60+'5C1AI_Harmony'!X60+'5C1AJ_Athlos'!X60+'5C1AG_Collegiate'!X60+'5C1M_GEOMidCity'!X60+'5C1AK_NxtGen'!X60+'5C1AL_RedRiver'!X60+'5C1AM_Williams'!X60+'5C1AN_StLandry'!X60</f>
        <v>15582</v>
      </c>
      <c r="Z60" s="226">
        <f>'5C1B_DArbonne'!Y60+'5C1A_Madison'!Y60+'5C1C_IntlHigh'!Y60+'5C3_UnvView'!Z60+'5C1F_LCCharter'!Y60+'5C1E_LFNO'!Y60+'5C1D_NOMMA'!Y60+'5C1AE_NobleMinds'!Y60+'5C1J_JCFAEast'!Y60+'5C1Q_Advantage'!Y60+'5C1AF_JCFA-Laf'!Y60+'5C1W_Willow'!Y60+'5C1Z_LincolnPrep'!Y60+'5C1R_Iberville'!Y60+'5C1N_Delta'!Y60+'5C1S_LCColPrep'!Y60+'5C1T_Northeast'!Y60+'5C1U_AcadianaRen'!Y60+'5C1I_LAKey'!Y60+'5C1V_LafRen'!Y60+'5C1O_Impact'!Y60+'5C2_LAVCA'!Z60+'5C1H_Southwest'!Y60+'5C1G_JSClark'!Y60+'5C1Y_GEOPrep'!Y60+'5C1AI_Harmony'!Y60+'5C1AJ_Athlos'!Y60+'5C1AG_Collegiate'!Y60+'5C1M_GEOMidCity'!Y60+'5C1AK_NxtGen'!Y60+'5C1AL_RedRiver'!Y60+'5C1AM_Williams'!Y60+'5C1AN_StLandry'!Y60</f>
        <v>1740</v>
      </c>
      <c r="AA60" s="229">
        <f>'5C1B_DArbonne'!Z60+'5C1A_Madison'!Z60+'5C1C_IntlHigh'!Z60+'5C3_UnvView'!AA60+'5C1F_LCCharter'!Z60+'5C1E_LFNO'!Z60+'5C1D_NOMMA'!Z60+'5C1AE_NobleMinds'!Z60+'5C1J_JCFAEast'!Z60+'5C1Q_Advantage'!Z60+'5C1AF_JCFA-Laf'!Z60+'5C1W_Willow'!Z60+'5C1Z_LincolnPrep'!Z60+'5C1R_Iberville'!Z60+'5C1N_Delta'!Z60+'5C1S_LCColPrep'!Z60+'5C1T_Northeast'!Z60+'5C1U_AcadianaRen'!Z60+'5C1I_LAKey'!Z60+'5C1V_LafRen'!Z60+'5C1O_Impact'!Z60+'5C2_LAVCA'!AA60+'5C1H_Southwest'!Z60+'5C1G_JSClark'!Z60+'5C1Y_GEOPrep'!Z60+'5C1AI_Harmony'!Z60+'5C1AJ_Athlos'!Z60+'5C1AG_Collegiate'!Z60+'5C1M_GEOMidCity'!Z60+'5C1AK_NxtGen'!Z60+'5C1AL_RedRiver'!Z60+'5C1AM_Williams'!Z60+'5C1AN_StLandry'!Z60</f>
        <v>17322</v>
      </c>
      <c r="AB60" s="226">
        <f>'5C1B_DArbonne'!AA60+'5C1A_Madison'!AA60+'5C1C_IntlHigh'!AA60+'5C3_UnvView'!AB60+'5C1F_LCCharter'!AA60+'5C1E_LFNO'!AA60+'5C1D_NOMMA'!AA60+'5C1AE_NobleMinds'!AA60+'5C1J_JCFAEast'!AA60+'5C1Q_Advantage'!AA60+'5C1AF_JCFA-Laf'!AA60+'5C1W_Willow'!AA60+'5C1Z_LincolnPrep'!AA60+'5C1R_Iberville'!AA60+'5C1N_Delta'!AA60+'5C1S_LCColPrep'!AA60+'5C1T_Northeast'!AA60+'5C1U_AcadianaRen'!AA60+'5C1I_LAKey'!AA60+'5C1V_LafRen'!AA60+'5C1O_Impact'!AA60+'5C2_LAVCA'!AB60+'5C1H_Southwest'!AA60+'5C1G_JSClark'!AA60+'5C1Y_GEOPrep'!AA60+'5C1AI_Harmony'!AA60+'5C1AJ_Athlos'!AA60+'5C1AG_Collegiate'!AA60+'5C1M_GEOMidCity'!AA60+'5C1AK_NxtGen'!AA60+'5C1AL_RedRiver'!AA60+'5C1AM_Williams'!AA60+'5C1AN_StLandry'!AA60</f>
        <v>0</v>
      </c>
      <c r="AC60" s="226">
        <f>'5C1B_DArbonne'!AB60+'5C1A_Madison'!AB60+'5C1C_IntlHigh'!AB60+'5C3_UnvView'!AC60+'5C1F_LCCharter'!AB60+'5C1E_LFNO'!AB60+'5C1D_NOMMA'!AB60+'5C1AE_NobleMinds'!AB60+'5C1J_JCFAEast'!AB60+'5C1Q_Advantage'!AB60+'5C1AF_JCFA-Laf'!AB60+'5C1W_Willow'!AB60+'5C1Z_LincolnPrep'!AB60+'5C1R_Iberville'!AB60+'5C1N_Delta'!AB60+'5C1S_LCColPrep'!AB60+'5C1T_Northeast'!AB60+'5C1U_AcadianaRen'!AB60+'5C1I_LAKey'!AB60+'5C1V_LafRen'!AB60+'5C1O_Impact'!AB60+'5C2_LAVCA'!AC60+'5C1H_Southwest'!AB60+'5C1G_JSClark'!AB60+'5C1Y_GEOPrep'!AB60+'5C1AI_Harmony'!AB60+'5C1AJ_Athlos'!AB60+'5C1AG_Collegiate'!AB60+'5C1M_GEOMidCity'!AB60+'5C1AK_NxtGen'!AB60+'5C1AL_RedRiver'!AB60+'5C1AM_Williams'!AB60+'5C1AN_StLandry'!AB60</f>
        <v>17322</v>
      </c>
      <c r="AD60" s="229">
        <f>'5C1B_DArbonne'!AC60+'5C1A_Madison'!AC60+'5C1C_IntlHigh'!AC60+'5C3_UnvView'!AD60+'5C1F_LCCharter'!AC60+'5C1E_LFNO'!AC60+'5C1D_NOMMA'!AC60+'5C1AE_NobleMinds'!AC60+'5C1J_JCFAEast'!AC60+'5C1Q_Advantage'!AC60+'5C1AF_JCFA-Laf'!AC60+'5C1W_Willow'!AC60+'5C1Z_LincolnPrep'!AC60+'5C1R_Iberville'!AC60+'5C1N_Delta'!AC60+'5C1S_LCColPrep'!AC60+'5C1T_Northeast'!AC60+'5C1U_AcadianaRen'!AC60+'5C1I_LAKey'!AC60+'5C1V_LafRen'!AC60+'5C1O_Impact'!AC60+'5C2_LAVCA'!AD60+'5C1H_Southwest'!AC60+'5C1G_JSClark'!AC60+'5C1Y_GEOPrep'!AC60+'5C1AI_Harmony'!AC60+'5C1AJ_Athlos'!AC60+'5C1AG_Collegiate'!AC60+'5C1M_GEOMidCity'!AC60+'5C1AK_NxtGen'!AC60+'5C1AL_RedRiver'!AC60+'5C1AM_Williams'!AC60+'5C1AN_StLandry'!AC60</f>
        <v>1444</v>
      </c>
      <c r="AE60" s="232">
        <f>'5C1B_DArbonne'!AD60+'5C1A_Madison'!AD60+'5C1C_IntlHigh'!AD60+'5C3_UnvView'!AE60+'5C1F_LCCharter'!AD60+'5C1E_LFNO'!AD60+'5C1D_NOMMA'!AD60+'5C1AE_NobleMinds'!AD60+'5C1J_JCFAEast'!AD60+'5C1Q_Advantage'!AD60+'5C1AF_JCFA-Laf'!AD60+'5C1W_Willow'!AD60+'5C1Z_LincolnPrep'!AD60+'5C1R_Iberville'!AD60+'5C1N_Delta'!AD60+'5C1S_LCColPrep'!AD60+'5C1T_Northeast'!AD60+'5C1U_AcadianaRen'!AD60+'5C1I_LAKey'!AD60+'5C1V_LafRen'!AD60+'5C1O_Impact'!AD60+'5C2_LAVCA'!AE60+'5C1H_Southwest'!AD60+'5C1G_JSClark'!AD60+'5C1Y_GEOPrep'!AD60+'5C1AI_Harmony'!AD60+'5C1AJ_Athlos'!AD60+'5C1AG_Collegiate'!AD60+'5C1M_GEOMidCity'!AD60+'5C1AK_NxtGen'!AD60+'5C1AL_RedRiver'!AD60+'5C1AM_Williams'!AD60+'5C1AN_StLandry'!AD60</f>
        <v>17322</v>
      </c>
      <c r="AF60" s="233">
        <f>'9_Per Pupil Summary'!N59</f>
        <v>8124</v>
      </c>
      <c r="AG60" s="234">
        <f>'5C1B_DArbonne'!AF60+'5C1A_Madison'!AF60+'5C1C_IntlHigh'!AF60+'5C3_UnvView'!AG60+'5C1F_LCCharter'!AF60+'5C1E_LFNO'!AF60+'5C1D_NOMMA'!AF60+'5C1AE_NobleMinds'!AF60+'5C1J_JCFAEast'!AF60+'5C1Q_Advantage'!AF60+'5C1AF_JCFA-Laf'!AF60+'5C1W_Willow'!AF60+'5C1Z_LincolnPrep'!AF60+'5C1R_Iberville'!AF60+'5C1N_Delta'!AF60+'5C1S_LCColPrep'!AF60+'5C1T_Northeast'!AF60+'5C1U_AcadianaRen'!AF60+'5C1I_LAKey'!AF60+'5C1V_LafRen'!AF60+'5C1O_Impact'!AF60+'5C2_LAVCA'!AG60+'5C1H_Southwest'!AF60+'5C1G_JSClark'!AF60+'5C1Y_GEOPrep'!AF60+'5C1AI_Harmony'!AF60+'5C1AJ_Athlos'!AF60+'5C1AG_Collegiate'!AF60+'5C1M_GEOMidCity'!AF60+'5C1AK_NxtGen'!AF60+'5C1AL_RedRiver'!AF60+'5C1AM_Williams'!AF60+'5C1AN_StLandry'!AF60</f>
        <v>21935</v>
      </c>
      <c r="AH60" s="225">
        <f>'5C1B_DArbonne'!AG60+'5C1A_Madison'!AG60+'5C1C_IntlHigh'!AG60+'5C3_UnvView'!AH60+'5C1F_LCCharter'!AG60+'5C1E_LFNO'!AG60+'5C1D_NOMMA'!AG60+'5C1AE_NobleMinds'!AG60+'5C1J_JCFAEast'!AG60+'5C1Q_Advantage'!AG60+'5C1AF_JCFA-Laf'!AG60+'5C1W_Willow'!AG60+'5C1Z_LincolnPrep'!AG60+'5C1R_Iberville'!AG60+'5C1N_Delta'!AG60+'5C1S_LCColPrep'!AG60+'5C1T_Northeast'!AG60+'5C1U_AcadianaRen'!AG60+'5C1I_LAKey'!AG60+'5C1V_LafRen'!AG60+'5C1O_Impact'!AG60+'5C2_LAVCA'!AH60+'5C1H_Southwest'!AG60+'5C1G_JSClark'!AG60+'5C1Y_GEOPrep'!AG60+'5C1AI_Harmony'!AG60+'5C1AJ_Athlos'!AG60+'5C1AG_Collegiate'!AG60+'5C1M_GEOMidCity'!AG60+'5C1AK_NxtGen'!AG60+'5C1AL_RedRiver'!AG60+'5C1AM_Williams'!AG60+'5C1AN_StLandry'!AG60</f>
        <v>0</v>
      </c>
      <c r="AI60" s="233">
        <f>'5C1B_DArbonne'!AH60+'5C1A_Madison'!AH60+'5C1C_IntlHigh'!AH60+'5C3_UnvView'!AI60+'5C1F_LCCharter'!AH60+'5C1E_LFNO'!AH60+'5C1D_NOMMA'!AH60+'5C1AE_NobleMinds'!AH60+'5C1J_JCFAEast'!AH60+'5C1Q_Advantage'!AH60+'5C1AF_JCFA-Laf'!AH60+'5C1W_Willow'!AH60+'5C1Z_LincolnPrep'!AH60+'5C1R_Iberville'!AH60+'5C1N_Delta'!AH60+'5C1S_LCColPrep'!AH60+'5C1T_Northeast'!AH60+'5C1U_AcadianaRen'!AH60+'5C1I_LAKey'!AH60+'5C1V_LafRen'!AH60+'5C1O_Impact'!AH60+'5C2_LAVCA'!AI60+'5C1H_Southwest'!AH60+'5C1G_JSClark'!AH60+'5C1Y_GEOPrep'!AH60+'5C1AI_Harmony'!AH60+'5C1AJ_Athlos'!AH60+'5C1AG_Collegiate'!AH60+'5C1M_GEOMidCity'!AH60+'5C1AK_NxtGen'!AH60+'5C1AL_RedRiver'!AH60+'5C1AM_Williams'!AH60+'5C1AN_StLandry'!AH60</f>
        <v>0</v>
      </c>
      <c r="AJ60" s="225">
        <f>'5C1B_DArbonne'!AI60+'5C1A_Madison'!AI60+'5C1C_IntlHigh'!AI60+'5C3_UnvView'!AJ60+'5C1F_LCCharter'!AI60+'5C1E_LFNO'!AI60+'5C1D_NOMMA'!AI60+'5C1AE_NobleMinds'!AI60+'5C1J_JCFAEast'!AI60+'5C1Q_Advantage'!AI60+'5C1AF_JCFA-Laf'!AI60+'5C1W_Willow'!AI60+'5C1Z_LincolnPrep'!AI60+'5C1R_Iberville'!AI60+'5C1N_Delta'!AI60+'5C1S_LCColPrep'!AI60+'5C1T_Northeast'!AI60+'5C1U_AcadianaRen'!AI60+'5C1I_LAKey'!AI60+'5C1V_LafRen'!AI60+'5C1O_Impact'!AI60+'5C2_LAVCA'!AJ60+'5C1H_Southwest'!AI60+'5C1G_JSClark'!AI60+'5C1Y_GEOPrep'!AI60+'5C1AI_Harmony'!AI60+'5C1AJ_Athlos'!AI60+'5C1AG_Collegiate'!AI60+'5C1M_GEOMidCity'!AI60+'5C1AK_NxtGen'!AI60+'5C1AL_RedRiver'!AI60+'5C1AM_Williams'!AI60+'5C1AN_StLandry'!AI60</f>
        <v>0</v>
      </c>
      <c r="AK60" s="235">
        <f>'5C1B_DArbonne'!AJ60+'5C1A_Madison'!AJ60+'5C1C_IntlHigh'!AJ60+'5C3_UnvView'!AK60+'5C1F_LCCharter'!AJ60+'5C1E_LFNO'!AJ60+'5C1D_NOMMA'!AJ60+'5C1AE_NobleMinds'!AJ60+'5C1J_JCFAEast'!AJ60+'5C1Q_Advantage'!AJ60+'5C1AF_JCFA-Laf'!AJ60+'5C1W_Willow'!AJ60+'5C1Z_LincolnPrep'!AJ60+'5C1R_Iberville'!AJ60+'5C1N_Delta'!AJ60+'5C1S_LCColPrep'!AJ60+'5C1T_Northeast'!AJ60+'5C1U_AcadianaRen'!AJ60+'5C1I_LAKey'!AJ60+'5C1V_LafRen'!AJ60+'5C1O_Impact'!AJ60+'5C2_LAVCA'!AK60+'5C1H_Southwest'!AJ60+'5C1G_JSClark'!AJ60+'5C1Y_GEOPrep'!AJ60+'5C1AI_Harmony'!AJ60+'5C1AJ_Athlos'!AJ60+'5C1AG_Collegiate'!AJ60+'5C1M_GEOMidCity'!AJ60+'5C1AK_NxtGen'!AJ60+'5C1AL_RedRiver'!AJ60+'5C1AM_Williams'!AJ60+'5C1AN_StLandry'!AJ60</f>
        <v>0</v>
      </c>
      <c r="AL60" s="236">
        <f>'5C1B_DArbonne'!AK60+'5C1A_Madison'!AK60+'5C1C_IntlHigh'!AK60+'5C3_UnvView'!AL60+'5C1F_LCCharter'!AK60+'5C1E_LFNO'!AK60+'5C1D_NOMMA'!AK60+'5C1AE_NobleMinds'!AK60+'5C1J_JCFAEast'!AK60+'5C1Q_Advantage'!AK60+'5C1AF_JCFA-Laf'!AK60+'5C1W_Willow'!AK60+'5C1Z_LincolnPrep'!AK60+'5C1R_Iberville'!AK60+'5C1N_Delta'!AK60+'5C1S_LCColPrep'!AK60+'5C1T_Northeast'!AK60+'5C1U_AcadianaRen'!AK60+'5C1I_LAKey'!AK60+'5C1V_LafRen'!AK60+'5C1O_Impact'!AK60+'5C2_LAVCA'!AL60+'5C1H_Southwest'!AK60+'5C1G_JSClark'!AK60+'5C1Y_GEOPrep'!AK60+'5C1AI_Harmony'!AK60+'5C1AJ_Athlos'!AK60+'5C1AG_Collegiate'!AK60+'5C1M_GEOMidCity'!AK60+'5C1AK_NxtGen'!AK60+'5C1AL_RedRiver'!AK60+'5C1AM_Williams'!AK60+'5C1AN_StLandry'!AK60</f>
        <v>0</v>
      </c>
      <c r="AM60" s="234">
        <f>'5C1B_DArbonne'!AL60+'5C1A_Madison'!AL60+'5C1C_IntlHigh'!AL60+'5C3_UnvView'!AM60+'5C1F_LCCharter'!AL60+'5C1E_LFNO'!AL60+'5C1D_NOMMA'!AL60+'5C1AE_NobleMinds'!AL60+'5C1J_JCFAEast'!AL60+'5C1Q_Advantage'!AL60+'5C1AF_JCFA-Laf'!AL60+'5C1W_Willow'!AL60+'5C1Z_LincolnPrep'!AL60+'5C1R_Iberville'!AL60+'5C1N_Delta'!AL60+'5C1S_LCColPrep'!AL60+'5C1T_Northeast'!AL60+'5C1U_AcadianaRen'!AL60+'5C1I_LAKey'!AL60+'5C1V_LafRen'!AL60+'5C1O_Impact'!AL60+'5C2_LAVCA'!AM60+'5C1H_Southwest'!AL60+'5C1G_JSClark'!AL60+'5C1Y_GEOPrep'!AL60+'5C1AI_Harmony'!AL60+'5C1AJ_Athlos'!AL60+'5C1AG_Collegiate'!AL60+'5C1M_GEOMidCity'!AL60+'5C1AK_NxtGen'!AL60+'5C1AL_RedRiver'!AL60+'5C1AM_Williams'!AL60+'5C1AN_StLandry'!AL60</f>
        <v>363143</v>
      </c>
      <c r="AN60" s="237">
        <f>'5C1B_DArbonne'!AM60+'5C1A_Madison'!AM60+'5C1C_IntlHigh'!AM60+'5C3_UnvView'!AN60+'5C1F_LCCharter'!AM60+'5C1E_LFNO'!AM60+'5C1D_NOMMA'!AM60+'5C1AE_NobleMinds'!AM60+'5C1J_JCFAEast'!AM60+'5C1Q_Advantage'!AM60+'5C1AF_JCFA-Laf'!AM60+'5C1W_Willow'!AM60+'5C1Z_LincolnPrep'!AM60+'5C1R_Iberville'!AM60+'5C1N_Delta'!AM60+'5C1S_LCColPrep'!AM60+'5C1T_Northeast'!AM60+'5C1U_AcadianaRen'!AM60+'5C1I_LAKey'!AM60+'5C1V_LafRen'!AM60+'5C1O_Impact'!AM60+'5C2_LAVCA'!AN60+'5C1H_Southwest'!AM60+'5C1G_JSClark'!AM60+'5C1Y_GEOPrep'!AM60+'5C1AI_Harmony'!AM60+'5C1AJ_Athlos'!AM60+'5C1AG_Collegiate'!AM60+'5C1M_GEOMidCity'!AM60+'5C1AK_NxtGen'!AM60+'5C1AL_RedRiver'!AM60+'5C1AM_Williams'!AM60+'5C1AN_StLandry'!AM60</f>
        <v>-55</v>
      </c>
      <c r="AO60" s="234">
        <f>'5C1B_DArbonne'!AN60+'5C1A_Madison'!AN60+'5C1C_IntlHigh'!AN60+'5C3_UnvView'!AO60+'5C1F_LCCharter'!AN60+'5C1E_LFNO'!AN60+'5C1D_NOMMA'!AN60+'5C1AE_NobleMinds'!AN60+'5C1J_JCFAEast'!AN60+'5C1Q_Advantage'!AN60+'5C1AF_JCFA-Laf'!AN60+'5C1W_Willow'!AN60+'5C1Z_LincolnPrep'!AN60+'5C1R_Iberville'!AN60+'5C1N_Delta'!AN60+'5C1S_LCColPrep'!AN60+'5C1T_Northeast'!AN60+'5C1U_AcadianaRen'!AN60+'5C1I_LAKey'!AN60+'5C1V_LafRen'!AN60+'5C1O_Impact'!AN60+'5C2_LAVCA'!AO60+'5C1H_Southwest'!AN60+'5C1G_JSClark'!AN60+'5C1Y_GEOPrep'!AN60+'5C1AI_Harmony'!AN60+'5C1AJ_Athlos'!AN60+'5C1AG_Collegiate'!AN60+'5C1M_GEOMidCity'!AN60+'5C1AK_NxtGen'!AN60+'5C1AL_RedRiver'!AN60+'5C1AM_Williams'!AN60+'5C1AN_StLandry'!AN60</f>
        <v>21880</v>
      </c>
      <c r="AP60" s="235">
        <f>'5C1B_DArbonne'!AO60+'5C1A_Madison'!AO60+'5C1C_IntlHigh'!AO60+'5C3_UnvView'!AP60+'5C1F_LCCharter'!AO60+'5C1E_LFNO'!AO60+'5C1D_NOMMA'!AO60+'5C1AE_NobleMinds'!AO60+'5C1J_JCFAEast'!AO60+'5C1Q_Advantage'!AO60+'5C1AF_JCFA-Laf'!AO60+'5C1W_Willow'!AO60+'5C1Z_LincolnPrep'!AO60+'5C1R_Iberville'!AO60+'5C1N_Delta'!AO60+'5C1S_LCColPrep'!AO60+'5C1T_Northeast'!AO60+'5C1U_AcadianaRen'!AO60+'5C1I_LAKey'!AO60+'5C1V_LafRen'!AO60+'5C1O_Impact'!AO60+'5C2_LAVCA'!AP60+'5C1H_Southwest'!AO60+'5C1G_JSClark'!AO60+'5C1Y_GEOPrep'!AO60+'5C1AI_Harmony'!AO60+'5C1AJ_Athlos'!AO60+'5C1AG_Collegiate'!AO60+'5C1M_GEOMidCity'!AO60+'5C1AK_NxtGen'!AO60+'5C1AL_RedRiver'!AO60+'5C1AM_Williams'!AO60+'5C1AN_StLandry'!AO60</f>
        <v>0</v>
      </c>
      <c r="AQ60" s="234">
        <f>'5C1B_DArbonne'!AP60+'5C1A_Madison'!AP60+'5C1C_IntlHigh'!AP60+'5C3_UnvView'!AQ60+'5C1F_LCCharter'!AP60+'5C1E_LFNO'!AP60+'5C1D_NOMMA'!AP60+'5C1AE_NobleMinds'!AP60+'5C1J_JCFAEast'!AP60+'5C1Q_Advantage'!AP60+'5C1AF_JCFA-Laf'!AP60+'5C1W_Willow'!AP60+'5C1Z_LincolnPrep'!AP60+'5C1R_Iberville'!AP60+'5C1N_Delta'!AP60+'5C1S_LCColPrep'!AP60+'5C1T_Northeast'!AP60+'5C1U_AcadianaRen'!AP60+'5C1I_LAKey'!AP60+'5C1V_LafRen'!AP60+'5C1O_Impact'!AP60+'5C2_LAVCA'!AQ60+'5C1H_Southwest'!AP60+'5C1G_JSClark'!AP60+'5C1Y_GEOPrep'!AP60+'5C1AI_Harmony'!AP60+'5C1AJ_Athlos'!AP60+'5C1AG_Collegiate'!AP60+'5C1M_GEOMidCity'!AP60+'5C1AK_NxtGen'!AP60+'5C1AL_RedRiver'!AP60+'5C1AM_Williams'!AP60+'5C1AN_StLandry'!AP60</f>
        <v>21880</v>
      </c>
      <c r="AR60" s="235">
        <f>'5C1B_DArbonne'!AQ60+'5C1A_Madison'!AQ60+'5C1C_IntlHigh'!AQ60+'5C3_UnvView'!AR60+'5C1F_LCCharter'!AQ60+'5C1E_LFNO'!AQ60+'5C1D_NOMMA'!AQ60+'5C1AE_NobleMinds'!AQ60+'5C1J_JCFAEast'!AQ60+'5C1Q_Advantage'!AQ60+'5C1AF_JCFA-Laf'!AQ60+'5C1W_Willow'!AQ60+'5C1Z_LincolnPrep'!AQ60+'5C1R_Iberville'!AQ60+'5C1N_Delta'!AQ60+'5C1S_LCColPrep'!AQ60+'5C1T_Northeast'!AQ60+'5C1U_AcadianaRen'!AQ60+'5C1I_LAKey'!AQ60+'5C1V_LafRen'!AQ60+'5C1O_Impact'!AQ60+'5C2_LAVCA'!AR60+'5C1H_Southwest'!AQ60+'5C1G_JSClark'!AQ60+'5C1Y_GEOPrep'!AQ60+'5C1AI_Harmony'!AQ60+'5C1AJ_Athlos'!AQ60+'5C1AG_Collegiate'!AQ60+'5C1M_GEOMidCity'!AQ60+'5C1AK_NxtGen'!AQ60+'5C1AL_RedRiver'!AQ60+'5C1AM_Williams'!AQ60+'5C1AN_StLandry'!AQ60</f>
        <v>0</v>
      </c>
      <c r="AS60" s="235">
        <f>'5C1B_DArbonne'!AR60+'5C1A_Madison'!AR60+'5C1C_IntlHigh'!AR60+'5C3_UnvView'!AS60+'5C1F_LCCharter'!AR60+'5C1E_LFNO'!AR60+'5C1D_NOMMA'!AR60+'5C1AE_NobleMinds'!AR60+'5C1J_JCFAEast'!AR60+'5C1Q_Advantage'!AR60+'5C1AF_JCFA-Laf'!AR60+'5C1W_Willow'!AR60+'5C1Z_LincolnPrep'!AR60+'5C1R_Iberville'!AR60+'5C1N_Delta'!AR60+'5C1S_LCColPrep'!AR60+'5C1T_Northeast'!AR60+'5C1U_AcadianaRen'!AR60+'5C1I_LAKey'!AR60+'5C1V_LafRen'!AR60+'5C1O_Impact'!AR60+'5C2_LAVCA'!AS60+'5C1H_Southwest'!AR60+'5C1G_JSClark'!AR60+'5C1Y_GEOPrep'!AR60+'5C1AI_Harmony'!AR60+'5C1AJ_Athlos'!AR60+'5C1AG_Collegiate'!AR60+'5C1M_GEOMidCity'!AR60+'5C1AK_NxtGen'!AR60+'5C1AL_RedRiver'!AR60+'5C1AM_Williams'!AR60+'5C1AN_StLandry'!AR60</f>
        <v>21880</v>
      </c>
      <c r="AT60" s="234">
        <f>'5C1B_DArbonne'!AS60+'5C1A_Madison'!AS60+'5C1C_IntlHigh'!AS60+'5C3_UnvView'!AT60+'5C1F_LCCharter'!AS60+'5C1E_LFNO'!AS60+'5C1D_NOMMA'!AS60+'5C1AE_NobleMinds'!AS60+'5C1J_JCFAEast'!AS60+'5C1Q_Advantage'!AS60+'5C1AF_JCFA-Laf'!AS60+'5C1W_Willow'!AS60+'5C1Z_LincolnPrep'!AS60+'5C1R_Iberville'!AS60+'5C1N_Delta'!AS60+'5C1S_LCColPrep'!AS60+'5C1T_Northeast'!AS60+'5C1U_AcadianaRen'!AS60+'5C1I_LAKey'!AS60+'5C1V_LafRen'!AS60+'5C1O_Impact'!AS60+'5C2_LAVCA'!AT60+'5C1H_Southwest'!AS60+'5C1G_JSClark'!AS60+'5C1Y_GEOPrep'!AS60+'5C1AI_Harmony'!AS60+'5C1AJ_Athlos'!AS60+'5C1AG_Collegiate'!AS60+'5C1M_GEOMidCity'!AS60+'5C1AK_NxtGen'!AS60+'5C1AL_RedRiver'!AS60+'5C1AM_Williams'!AS60+'5C1AN_StLandry'!AS60</f>
        <v>30186</v>
      </c>
      <c r="AU60" s="806">
        <f t="shared" si="2"/>
        <v>39202</v>
      </c>
      <c r="AV60" s="807">
        <f t="shared" si="3"/>
        <v>31630</v>
      </c>
      <c r="AW60" s="227">
        <f>'5C1B_DArbonne'!AV60+'5C1A_Madison'!AV60+'5C1C_IntlHigh'!AV60+'5C3_UnvView'!AW60+'5C1F_LCCharter'!AV60+'5C1E_LFNO'!AV60+'5C1D_NOMMA'!AV60+'5C1AE_NobleMinds'!AV60+'5C1J_JCFAEast'!AV60+'5C1Q_Advantage'!AV60+'5C1AF_JCFA-Laf'!AV60+'5C1W_Willow'!AV60+'5C1Z_LincolnPrep'!AV60+'5C1R_Iberville'!AV60+'5C1N_Delta'!AV60+'5C1S_LCColPrep'!AV60+'5C1T_Northeast'!AV60+'5C1U_AcadianaRen'!AV60+'5C1I_LAKey'!AV60+'5C1V_LafRen'!AV60+'5C1O_Impact'!AV60+'5C2_LAVCA'!AW60+'5C1H_Southwest'!AV60+'5C1G_JSClark'!AV60+'5C1Y_GEOPrep'!AV60+'5C1AI_Harmony'!AV60+'5C1AJ_Athlos'!AV60+'5C1AG_Collegiate'!AV60+'5C1M_GEOMidCity'!AV60+'5C1AK_NxtGen'!AV60+'5C1AL_RedRiver'!AV60+'5C1AM_Williams'!AV60+'5C1AN_StLandry'!AV60</f>
        <v>908</v>
      </c>
      <c r="AX60" s="227"/>
      <c r="AY60" s="227">
        <f t="shared" si="4"/>
        <v>908</v>
      </c>
    </row>
    <row r="61" spans="1:51" ht="16.149999999999999" customHeight="1" x14ac:dyDescent="0.2">
      <c r="A61" s="425">
        <v>55</v>
      </c>
      <c r="B61" s="238" t="s">
        <v>58</v>
      </c>
      <c r="C61" s="239">
        <f>'5C1B_DArbonne'!C61+'5C1A_Madison'!C61+'5C1C_IntlHigh'!C61+'5C3_UnvView'!C61+'5C1F_LCCharter'!C61+'5C1E_LFNO'!C61+'5C1D_NOMMA'!C61+'5C1AE_NobleMinds'!C61+'5C1J_JCFAEast'!C61+'5C1Q_Advantage'!C61+'5C1AF_JCFA-Laf'!C61+'5C1W_Willow'!C61+'5C1Z_LincolnPrep'!C61+'5C1R_Iberville'!C61+'5C1N_Delta'!C61+'5C1S_LCColPrep'!C61+'5C1T_Northeast'!C61+'5C1U_AcadianaRen'!C61+'5C1I_LAKey'!C61+'5C1V_LafRen'!C61+'5C1O_Impact'!C61+'5C2_LAVCA'!C61+'5C1H_Southwest'!C61+'5C1G_JSClark'!C61+'5C1Y_GEOPrep'!C61+'5C1AI_Harmony'!C61+'5C1AJ_Athlos'!C61+'5C1AG_Collegiate'!C61+'5C1M_GEOMidCity'!C61+'5C1AK_NxtGen'!C61+'5C1AL_RedRiver'!C61+'5C1AM_Williams'!C61+'5C1AN_StLandry'!C61</f>
        <v>219</v>
      </c>
      <c r="D61" s="240">
        <f>'9_Per Pupil Summary'!H60</f>
        <v>4251.3207670658885</v>
      </c>
      <c r="E61" s="241">
        <f>'5C1B_DArbonne'!E61+'5C1A_Madison'!E61+'5C1C_IntlHigh'!E61+'5C3_UnvView'!E61+'5C1F_LCCharter'!E61+'5C1E_LFNO'!E61+'5C1D_NOMMA'!E61+'5C1AE_NobleMinds'!E61+'5C1J_JCFAEast'!E61+'5C1Q_Advantage'!E61+'5C1AF_JCFA-Laf'!E61+'5C1W_Willow'!E61+'5C1Z_LincolnPrep'!E61+'5C1R_Iberville'!E61+'5C1N_Delta'!E61+'5C1S_LCColPrep'!E61+'5C1T_Northeast'!E61+'5C1U_AcadianaRen'!E61+'5C1I_LAKey'!E61+'5C1V_LafRen'!E61+'5C1O_Impact'!E61+'5C2_LAVCA'!E61+'5C1H_Southwest'!E61+'5C1G_JSClark'!E61+'5C1Y_GEOPrep'!E61+'5C1AI_Harmony'!E61+'5C1AJ_Athlos'!E61+'5C1AG_Collegiate'!E61+'5C1M_GEOMidCity'!E61+'5C1AK_NxtGen'!E61+'5C1AL_RedRiver'!E61+'5C1AM_Williams'!E61+'5C1AN_StLandry'!E61</f>
        <v>837935.32318868674</v>
      </c>
      <c r="F61" s="242">
        <f>'5C1B_DArbonne'!F61+'5C1A_Madison'!F61+'5C1C_IntlHigh'!F61+'5C3_UnvView'!F61+'5C1F_LCCharter'!F61+'5C1E_LFNO'!F61+'5C1D_NOMMA'!F61+'5C1AE_NobleMinds'!F61+'5C1J_JCFAEast'!F61+'5C1Q_Advantage'!F61+'5C1AF_JCFA-Laf'!F61+'5C1W_Willow'!F61+'5C1Z_LincolnPrep'!F61+'5C1R_Iberville'!F61+'5C1N_Delta'!F61+'5C1S_LCColPrep'!F61+'5C1T_Northeast'!F61+'5C1U_AcadianaRen'!F61+'5C1I_LAKey'!F61+'5C1V_LafRen'!F61+'5C1O_Impact'!F61+'5C2_LAVCA'!F61+'5C1H_Southwest'!F61+'5C1G_JSClark'!F61+'5C1Y_GEOPrep'!F61+'5C1AI_Harmony'!F61+'5C1AJ_Athlos'!F61+'5C1AG_Collegiate'!F61+'5C1M_GEOMidCity'!F61+'5C1AK_NxtGen'!F61+'5C1AL_RedRiver'!F61+'5C1AM_Williams'!F61+'5C1AN_StLandry'!F61</f>
        <v>181</v>
      </c>
      <c r="G61" s="240">
        <f>'9_Per Pupil Summary'!I60</f>
        <v>562.65092117085237</v>
      </c>
      <c r="H61" s="241">
        <f>'5C1B_DArbonne'!H61+'5C1A_Madison'!H61+'5C1C_IntlHigh'!H61+'5C3_UnvView'!H61+'5C1F_LCCharter'!H61+'5C1E_LFNO'!H61+'5C1D_NOMMA'!H61+'5C1AE_NobleMinds'!H61+'5C1J_JCFAEast'!H61+'5C1Q_Advantage'!H61+'5C1AF_JCFA-Laf'!H61+'5C1W_Willow'!H61+'5C1Z_LincolnPrep'!H61+'5C1R_Iberville'!H61+'5C1N_Delta'!H61+'5C1S_LCColPrep'!H61+'5C1T_Northeast'!H61+'5C1U_AcadianaRen'!H61+'5C1I_LAKey'!H61+'5C1V_LafRen'!H61+'5C1O_Impact'!H61+'5C2_LAVCA'!H61+'5C1H_Southwest'!H61+'5C1G_JSClark'!H61+'5C1Y_GEOPrep'!H61+'5C1AI_Harmony'!H61+'5C1AJ_Athlos'!H61+'5C1AG_Collegiate'!H61+'5C1M_GEOMidCity'!H61+'5C1AK_NxtGen'!H61+'5C1AL_RedRiver'!H61+'5C1AM_Williams'!H61+'5C1AN_StLandry'!H61</f>
        <v>91655.835058731856</v>
      </c>
      <c r="I61" s="242">
        <f>'5C1B_DArbonne'!I61+'5C1A_Madison'!I61+'5C1C_IntlHigh'!I61+'5C3_UnvView'!I61+'5C1F_LCCharter'!I61+'5C1E_LFNO'!I61+'5C1D_NOMMA'!I61+'5C1AE_NobleMinds'!I61+'5C1J_JCFAEast'!I61+'5C1Q_Advantage'!I61+'5C1AF_JCFA-Laf'!I61+'5C1W_Willow'!I61+'5C1Z_LincolnPrep'!I61+'5C1R_Iberville'!I61+'5C1N_Delta'!I61+'5C1S_LCColPrep'!I61+'5C1T_Northeast'!I61+'5C1U_AcadianaRen'!I61+'5C1I_LAKey'!I61+'5C1V_LafRen'!I61+'5C1O_Impact'!I61+'5C2_LAVCA'!I61+'5C1H_Southwest'!I61+'5C1G_JSClark'!I61+'5C1Y_GEOPrep'!I61+'5C1AI_Harmony'!I61+'5C1AJ_Athlos'!I61+'5C1AG_Collegiate'!I61+'5C1M_GEOMidCity'!I61+'5C1AK_NxtGen'!I61+'5C1AL_RedRiver'!I61+'5C1AM_Williams'!I61+'5C1AN_StLandry'!I61</f>
        <v>143</v>
      </c>
      <c r="J61" s="240">
        <f>'9_Per Pupil Summary'!J60</f>
        <v>153.45025122841429</v>
      </c>
      <c r="K61" s="241">
        <f>'5C1B_DArbonne'!K61+'5C1A_Madison'!K61+'5C1C_IntlHigh'!K61+'5C3_UnvView'!K61+'5C1F_LCCharter'!K61+'5C1E_LFNO'!K61+'5C1D_NOMMA'!K61+'5C1AE_NobleMinds'!K61+'5C1J_JCFAEast'!K61+'5C1Q_Advantage'!K61+'5C1AF_JCFA-Laf'!K61+'5C1W_Willow'!K61+'5C1Z_LincolnPrep'!K61+'5C1R_Iberville'!K61+'5C1N_Delta'!K61+'5C1S_LCColPrep'!K61+'5C1T_Northeast'!K61+'5C1U_AcadianaRen'!K61+'5C1I_LAKey'!K61+'5C1V_LafRen'!K61+'5C1O_Impact'!K61+'5C2_LAVCA'!K61+'5C1H_Southwest'!K61+'5C1G_JSClark'!K61+'5C1Y_GEOPrep'!K61+'5C1AI_Harmony'!K61+'5C1AJ_Athlos'!K61+'5C1AG_Collegiate'!K61+'5C1M_GEOMidCity'!K61+'5C1AK_NxtGen'!K61+'5C1AL_RedRiver'!K61+'5C1AM_Williams'!K61+'5C1AN_StLandry'!K61</f>
        <v>19749.047333096918</v>
      </c>
      <c r="L61" s="242">
        <f>'5C1B_DArbonne'!L61+'5C1A_Madison'!L61+'5C1C_IntlHigh'!L61+'5C3_UnvView'!L61+'5C1F_LCCharter'!L61+'5C1E_LFNO'!L61+'5C1D_NOMMA'!L61+'5C1AE_NobleMinds'!L61+'5C1J_JCFAEast'!L61+'5C1Q_Advantage'!L61+'5C1AF_JCFA-Laf'!L61+'5C1W_Willow'!L61+'5C1Z_LincolnPrep'!L61+'5C1R_Iberville'!L61+'5C1N_Delta'!L61+'5C1S_LCColPrep'!L61+'5C1T_Northeast'!L61+'5C1U_AcadianaRen'!L61+'5C1I_LAKey'!L61+'5C1V_LafRen'!L61+'5C1O_Impact'!L61+'5C2_LAVCA'!L61+'5C1H_Southwest'!L61+'5C1G_JSClark'!L61+'5C1Y_GEOPrep'!L61+'5C1AI_Harmony'!L61+'5C1AJ_Athlos'!L61+'5C1AG_Collegiate'!L61+'5C1M_GEOMidCity'!L61+'5C1AK_NxtGen'!L61+'5C1AL_RedRiver'!L61+'5C1AM_Williams'!L61+'5C1AN_StLandry'!L61</f>
        <v>30</v>
      </c>
      <c r="M61" s="240">
        <f>'9_Per Pupil Summary'!K60</f>
        <v>3836.2562807103573</v>
      </c>
      <c r="N61" s="241">
        <f>'5C1B_DArbonne'!N61+'5C1A_Madison'!N61+'5C1C_IntlHigh'!N61+'5C3_UnvView'!N61+'5C1F_LCCharter'!N61+'5C1E_LFNO'!N61+'5C1D_NOMMA'!N61+'5C1AE_NobleMinds'!N61+'5C1J_JCFAEast'!N61+'5C1Q_Advantage'!N61+'5C1AF_JCFA-Laf'!N61+'5C1W_Willow'!N61+'5C1Z_LincolnPrep'!N61+'5C1R_Iberville'!N61+'5C1N_Delta'!N61+'5C1S_LCColPrep'!N61+'5C1T_Northeast'!N61+'5C1U_AcadianaRen'!N61+'5C1I_LAKey'!N61+'5C1V_LafRen'!N61+'5C1O_Impact'!N61+'5C2_LAVCA'!N61+'5C1H_Southwest'!N61+'5C1G_JSClark'!N61+'5C1Y_GEOPrep'!N61+'5C1AI_Harmony'!N61+'5C1AJ_Athlos'!N61+'5C1AG_Collegiate'!N61+'5C1M_GEOMidCity'!N61+'5C1AK_NxtGen'!N61+'5C1AL_RedRiver'!N61+'5C1AM_Williams'!N61+'5C1AN_StLandry'!N61</f>
        <v>103578.91957917964</v>
      </c>
      <c r="O61" s="242">
        <f>'5C1B_DArbonne'!O61+'5C1A_Madison'!O61+'5C1C_IntlHigh'!O61+'5C3_UnvView'!O61+'5C1F_LCCharter'!O61+'5C1E_LFNO'!O61+'5C1D_NOMMA'!O61+'5C1AE_NobleMinds'!O61+'5C1J_JCFAEast'!O61+'5C1Q_Advantage'!O61+'5C1AF_JCFA-Laf'!O61+'5C1W_Willow'!O61+'5C1Z_LincolnPrep'!O61+'5C1R_Iberville'!O61+'5C1N_Delta'!O61+'5C1S_LCColPrep'!O61+'5C1T_Northeast'!O61+'5C1U_AcadianaRen'!O61+'5C1I_LAKey'!O61+'5C1V_LafRen'!O61+'5C1O_Impact'!O61+'5C2_LAVCA'!O61+'5C1H_Southwest'!O61+'5C1G_JSClark'!O61+'5C1Y_GEOPrep'!O61+'5C1AI_Harmony'!O61+'5C1AJ_Athlos'!O61+'5C1AG_Collegiate'!O61+'5C1M_GEOMidCity'!O61+'5C1AK_NxtGen'!O61+'5C1AL_RedRiver'!O61+'5C1AM_Williams'!O61+'5C1AN_StLandry'!O61</f>
        <v>5</v>
      </c>
      <c r="P61" s="240">
        <f>'9_Per Pupil Summary'!L60</f>
        <v>1534.5025122841428</v>
      </c>
      <c r="Q61" s="241">
        <f>'5C1B_DArbonne'!Q61+'5C1A_Madison'!Q61+'5C1C_IntlHigh'!Q61+'5C3_UnvView'!Q61+'5C1F_LCCharter'!Q61+'5C1E_LFNO'!Q61+'5C1D_NOMMA'!Q61+'5C1AE_NobleMinds'!Q61+'5C1J_JCFAEast'!Q61+'5C1Q_Advantage'!Q61+'5C1AF_JCFA-Laf'!Q61+'5C1W_Willow'!Q61+'5C1Z_LincolnPrep'!Q61+'5C1R_Iberville'!Q61+'5C1N_Delta'!Q61+'5C1S_LCColPrep'!Q61+'5C1T_Northeast'!Q61+'5C1U_AcadianaRen'!Q61+'5C1I_LAKey'!Q61+'5C1V_LafRen'!Q61+'5C1O_Impact'!Q61+'5C2_LAVCA'!Q61+'5C1H_Southwest'!Q61+'5C1G_JSClark'!Q61+'5C1Y_GEOPrep'!Q61+'5C1AI_Harmony'!Q61+'5C1AJ_Athlos'!Q61+'5C1AG_Collegiate'!Q61+'5C1M_GEOMidCity'!Q61+'5C1AK_NxtGen'!Q61+'5C1AL_RedRiver'!Q61+'5C1AM_Williams'!Q61+'5C1AN_StLandry'!Q61</f>
        <v>6905.2613052786419</v>
      </c>
      <c r="R61" s="243">
        <f>'5C1B_DArbonne'!R61+'5C1A_Madison'!R61+'5C1C_IntlHigh'!R61+'5C3_UnvView'!R61+'5C1F_LCCharter'!R61+'5C1E_LFNO'!R61+'5C1D_NOMMA'!R61+'5C1AE_NobleMinds'!R61+'5C1J_JCFAEast'!R61+'5C1Q_Advantage'!R61+'5C1AF_JCFA-Laf'!R61+'5C1W_Willow'!R61+'5C1Z_LincolnPrep'!R61+'5C1R_Iberville'!R61+'5C1N_Delta'!R61+'5C1S_LCColPrep'!R61+'5C1T_Northeast'!R61+'5C1U_AcadianaRen'!R61+'5C1I_LAKey'!R61+'5C1V_LafRen'!R61+'5C1O_Impact'!R61+'5C2_LAVCA'!R61+'5C1H_Southwest'!R61+'5C1G_JSClark'!R61+'5C1Y_GEOPrep'!R61+'5C1AI_Harmony'!R61+'5C1AJ_Athlos'!R61+'5C1AG_Collegiate'!R61+'5C1M_GEOMidCity'!R61+'5C1AK_NxtGen'!R61+'5C1AL_RedRiver'!R61+'5C1AM_Williams'!R61+'5C1AN_StLandry'!R61</f>
        <v>1364519</v>
      </c>
      <c r="S61" s="1005">
        <f>'5C3_UnvView'!S61+'5C2_LAVCA'!S61</f>
        <v>117758</v>
      </c>
      <c r="T61" s="240">
        <f>'5C1B_DArbonne'!S61+'5C1A_Madison'!S61+'5C1C_IntlHigh'!S61+'5C3_UnvView'!T61+'5C1F_LCCharter'!S61+'5C1E_LFNO'!S61+'5C1D_NOMMA'!S61+'5C1AE_NobleMinds'!S61+'5C1J_JCFAEast'!S61+'5C1Q_Advantage'!S61+'5C1AF_JCFA-Laf'!S61+'5C1W_Willow'!S61+'5C1Z_LincolnPrep'!S61+'5C1R_Iberville'!S61+'5C1N_Delta'!S61+'5C1S_LCColPrep'!S61+'5C1T_Northeast'!S61+'5C1U_AcadianaRen'!S61+'5C1I_LAKey'!S61+'5C1V_LafRen'!S61+'5C1O_Impact'!S61+'5C2_LAVCA'!T61+'5C1H_Southwest'!S61+'5C1G_JSClark'!S61+'5C1Y_GEOPrep'!S61+'5C1AI_Harmony'!S61+'5C1AJ_Athlos'!S61+'5C1AG_Collegiate'!S61+'5C1M_GEOMidCity'!S61+'5C1AK_NxtGen'!S61+'5C1AL_RedRiver'!S61+'5C1AM_Williams'!S61+'5C1AN_StLandry'!S61</f>
        <v>0</v>
      </c>
      <c r="U61" s="240">
        <f>'5C1B_DArbonne'!T61+'5C1A_Madison'!T61+'5C1C_IntlHigh'!T61+'5C3_UnvView'!U61+'5C1F_LCCharter'!T61+'5C1E_LFNO'!T61+'5C1D_NOMMA'!T61+'5C1AE_NobleMinds'!T61+'5C1J_JCFAEast'!T61+'5C1Q_Advantage'!T61+'5C1AF_JCFA-Laf'!T61+'5C1W_Willow'!T61+'5C1Z_LincolnPrep'!T61+'5C1R_Iberville'!T61+'5C1N_Delta'!T61+'5C1S_LCColPrep'!T61+'5C1T_Northeast'!T61+'5C1U_AcadianaRen'!T61+'5C1I_LAKey'!T61+'5C1V_LafRen'!T61+'5C1O_Impact'!T61+'5C2_LAVCA'!U61+'5C1H_Southwest'!T61+'5C1G_JSClark'!T61+'5C1Y_GEOPrep'!T61+'5C1AI_Harmony'!T61+'5C1AJ_Athlos'!T61+'5C1AG_Collegiate'!T61+'5C1M_GEOMidCity'!T61+'5C1AK_NxtGen'!T61+'5C1AL_RedRiver'!T61+'5C1AM_Williams'!T61+'5C1AN_StLandry'!T61</f>
        <v>0</v>
      </c>
      <c r="V61" s="244">
        <f>'5C1B_DArbonne'!U61+'5C1A_Madison'!U61+'5C1C_IntlHigh'!U61+'5C3_UnvView'!V61+'5C1F_LCCharter'!U61+'5C1E_LFNO'!U61+'5C1D_NOMMA'!U61+'5C1AE_NobleMinds'!U61+'5C1J_JCFAEast'!U61+'5C1Q_Advantage'!U61+'5C1AF_JCFA-Laf'!U61+'5C1W_Willow'!U61+'5C1Z_LincolnPrep'!U61+'5C1R_Iberville'!U61+'5C1N_Delta'!U61+'5C1S_LCColPrep'!U61+'5C1T_Northeast'!U61+'5C1U_AcadianaRen'!U61+'5C1I_LAKey'!U61+'5C1V_LafRen'!U61+'5C1O_Impact'!U61+'5C2_LAVCA'!V61+'5C1H_Southwest'!U61+'5C1G_JSClark'!U61+'5C1Y_GEOPrep'!U61+'5C1AI_Harmony'!U61+'5C1AJ_Athlos'!U61+'5C1AG_Collegiate'!U61+'5C1M_GEOMidCity'!U61+'5C1AK_NxtGen'!U61+'5C1AL_RedRiver'!U61+'5C1AM_Williams'!U61+'5C1AN_StLandry'!U61</f>
        <v>0</v>
      </c>
      <c r="W61" s="243">
        <f>'5C1B_DArbonne'!V61+'5C1A_Madison'!V61+'5C1C_IntlHigh'!V61+'5C3_UnvView'!W61+'5C1F_LCCharter'!V61+'5C1E_LFNO'!V61+'5C1D_NOMMA'!V61+'5C1AE_NobleMinds'!V61+'5C1J_JCFAEast'!V61+'5C1Q_Advantage'!V61+'5C1AF_JCFA-Laf'!V61+'5C1W_Willow'!V61+'5C1Z_LincolnPrep'!V61+'5C1R_Iberville'!V61+'5C1N_Delta'!V61+'5C1S_LCColPrep'!V61+'5C1T_Northeast'!V61+'5C1U_AcadianaRen'!V61+'5C1I_LAKey'!V61+'5C1V_LafRen'!V61+'5C1O_Impact'!V61+'5C2_LAVCA'!W61+'5C1H_Southwest'!V61+'5C1G_JSClark'!V61+'5C1Y_GEOPrep'!V61+'5C1AI_Harmony'!V61+'5C1AJ_Athlos'!V61+'5C1AG_Collegiate'!V61+'5C1M_GEOMidCity'!V61+'5C1AK_NxtGen'!V61+'5C1AL_RedRiver'!V61+'5C1AM_Williams'!V61+'5C1AN_StLandry'!V61</f>
        <v>1059824</v>
      </c>
      <c r="X61" s="241">
        <f>'5C1B_DArbonne'!W61+'5C1A_Madison'!W61+'5C1C_IntlHigh'!W61+'5C3_UnvView'!X61+'5C1F_LCCharter'!W61+'5C1E_LFNO'!W61+'5C1D_NOMMA'!W61+'5C1AE_NobleMinds'!W61+'5C1J_JCFAEast'!W61+'5C1Q_Advantage'!W61+'5C1AF_JCFA-Laf'!W61+'5C1W_Willow'!W61+'5C1Z_LincolnPrep'!W61+'5C1R_Iberville'!W61+'5C1N_Delta'!W61+'5C1S_LCColPrep'!W61+'5C1T_Northeast'!W61+'5C1U_AcadianaRen'!W61+'5C1I_LAKey'!W61+'5C1V_LafRen'!W61+'5C1O_Impact'!W61+'5C2_LAVCA'!X61+'5C1H_Southwest'!W61+'5C1G_JSClark'!W61+'5C1Y_GEOPrep'!W61+'5C1AI_Harmony'!W61+'5C1AJ_Athlos'!W61+'5C1AG_Collegiate'!W61+'5C1M_GEOMidCity'!W61+'5C1AK_NxtGen'!W61+'5C1AL_RedRiver'!W61+'5C1AM_Williams'!W61+'5C1AN_StLandry'!W61</f>
        <v>-2650</v>
      </c>
      <c r="Y61" s="243">
        <f>'5C1B_DArbonne'!X61+'5C1A_Madison'!X61+'5C1C_IntlHigh'!X61+'5C3_UnvView'!Y61+'5C1F_LCCharter'!X61+'5C1E_LFNO'!X61+'5C1D_NOMMA'!X61+'5C1AE_NobleMinds'!X61+'5C1J_JCFAEast'!X61+'5C1Q_Advantage'!X61+'5C1AF_JCFA-Laf'!X61+'5C1W_Willow'!X61+'5C1Z_LincolnPrep'!X61+'5C1R_Iberville'!X61+'5C1N_Delta'!X61+'5C1S_LCColPrep'!X61+'5C1T_Northeast'!X61+'5C1U_AcadianaRen'!X61+'5C1I_LAKey'!X61+'5C1V_LafRen'!X61+'5C1O_Impact'!X61+'5C2_LAVCA'!Y61+'5C1H_Southwest'!X61+'5C1G_JSClark'!X61+'5C1Y_GEOPrep'!X61+'5C1AI_Harmony'!X61+'5C1AJ_Athlos'!X61+'5C1AG_Collegiate'!X61+'5C1M_GEOMidCity'!X61+'5C1AK_NxtGen'!X61+'5C1AL_RedRiver'!X61+'5C1AM_Williams'!X61+'5C1AN_StLandry'!X61</f>
        <v>1057174</v>
      </c>
      <c r="Z61" s="240">
        <f>'5C1B_DArbonne'!Y61+'5C1A_Madison'!Y61+'5C1C_IntlHigh'!Y61+'5C3_UnvView'!Z61+'5C1F_LCCharter'!Y61+'5C1E_LFNO'!Y61+'5C1D_NOMMA'!Y61+'5C1AE_NobleMinds'!Y61+'5C1J_JCFAEast'!Y61+'5C1Q_Advantage'!Y61+'5C1AF_JCFA-Laf'!Y61+'5C1W_Willow'!Y61+'5C1Z_LincolnPrep'!Y61+'5C1R_Iberville'!Y61+'5C1N_Delta'!Y61+'5C1S_LCColPrep'!Y61+'5C1T_Northeast'!Y61+'5C1U_AcadianaRen'!Y61+'5C1I_LAKey'!Y61+'5C1V_LafRen'!Y61+'5C1O_Impact'!Y61+'5C2_LAVCA'!Z61+'5C1H_Southwest'!Y61+'5C1G_JSClark'!Y61+'5C1Y_GEOPrep'!Y61+'5C1AI_Harmony'!Y61+'5C1AJ_Athlos'!Y61+'5C1AG_Collegiate'!Y61+'5C1M_GEOMidCity'!Y61+'5C1AK_NxtGen'!Y61+'5C1AL_RedRiver'!Y61+'5C1AM_Williams'!Y61+'5C1AN_StLandry'!Y61</f>
        <v>-2290</v>
      </c>
      <c r="AA61" s="243">
        <f>'5C1B_DArbonne'!Z61+'5C1A_Madison'!Z61+'5C1C_IntlHigh'!Z61+'5C3_UnvView'!AA61+'5C1F_LCCharter'!Z61+'5C1E_LFNO'!Z61+'5C1D_NOMMA'!Z61+'5C1AE_NobleMinds'!Z61+'5C1J_JCFAEast'!Z61+'5C1Q_Advantage'!Z61+'5C1AF_JCFA-Laf'!Z61+'5C1W_Willow'!Z61+'5C1Z_LincolnPrep'!Z61+'5C1R_Iberville'!Z61+'5C1N_Delta'!Z61+'5C1S_LCColPrep'!Z61+'5C1T_Northeast'!Z61+'5C1U_AcadianaRen'!Z61+'5C1I_LAKey'!Z61+'5C1V_LafRen'!Z61+'5C1O_Impact'!Z61+'5C2_LAVCA'!AA61+'5C1H_Southwest'!Z61+'5C1G_JSClark'!Z61+'5C1Y_GEOPrep'!Z61+'5C1AI_Harmony'!Z61+'5C1AJ_Athlos'!Z61+'5C1AG_Collegiate'!Z61+'5C1M_GEOMidCity'!Z61+'5C1AK_NxtGen'!Z61+'5C1AL_RedRiver'!Z61+'5C1AM_Williams'!Z61+'5C1AN_StLandry'!Z61</f>
        <v>1054884</v>
      </c>
      <c r="AB61" s="246">
        <f>'5C1B_DArbonne'!AA61+'5C1A_Madison'!AA61+'5C1C_IntlHigh'!AA61+'5C3_UnvView'!AB61+'5C1F_LCCharter'!AA61+'5C1E_LFNO'!AA61+'5C1D_NOMMA'!AA61+'5C1AE_NobleMinds'!AA61+'5C1J_JCFAEast'!AA61+'5C1Q_Advantage'!AA61+'5C1AF_JCFA-Laf'!AA61+'5C1W_Willow'!AA61+'5C1Z_LincolnPrep'!AA61+'5C1R_Iberville'!AA61+'5C1N_Delta'!AA61+'5C1S_LCColPrep'!AA61+'5C1T_Northeast'!AA61+'5C1U_AcadianaRen'!AA61+'5C1I_LAKey'!AA61+'5C1V_LafRen'!AA61+'5C1O_Impact'!AA61+'5C2_LAVCA'!AB61+'5C1H_Southwest'!AA61+'5C1G_JSClark'!AA61+'5C1Y_GEOPrep'!AA61+'5C1AI_Harmony'!AA61+'5C1AJ_Athlos'!AA61+'5C1AG_Collegiate'!AA61+'5C1M_GEOMidCity'!AA61+'5C1AK_NxtGen'!AA61+'5C1AL_RedRiver'!AA61+'5C1AM_Williams'!AA61+'5C1AN_StLandry'!AA61</f>
        <v>0</v>
      </c>
      <c r="AC61" s="240">
        <f>'5C1B_DArbonne'!AB61+'5C1A_Madison'!AB61+'5C1C_IntlHigh'!AB61+'5C3_UnvView'!AC61+'5C1F_LCCharter'!AB61+'5C1E_LFNO'!AB61+'5C1D_NOMMA'!AB61+'5C1AE_NobleMinds'!AB61+'5C1J_JCFAEast'!AB61+'5C1Q_Advantage'!AB61+'5C1AF_JCFA-Laf'!AB61+'5C1W_Willow'!AB61+'5C1Z_LincolnPrep'!AB61+'5C1R_Iberville'!AB61+'5C1N_Delta'!AB61+'5C1S_LCColPrep'!AB61+'5C1T_Northeast'!AB61+'5C1U_AcadianaRen'!AB61+'5C1I_LAKey'!AB61+'5C1V_LafRen'!AB61+'5C1O_Impact'!AB61+'5C2_LAVCA'!AC61+'5C1H_Southwest'!AB61+'5C1G_JSClark'!AB61+'5C1Y_GEOPrep'!AB61+'5C1AI_Harmony'!AB61+'5C1AJ_Athlos'!AB61+'5C1AG_Collegiate'!AB61+'5C1M_GEOMidCity'!AB61+'5C1AK_NxtGen'!AB61+'5C1AL_RedRiver'!AB61+'5C1AM_Williams'!AB61+'5C1AN_StLandry'!AB61</f>
        <v>1054884</v>
      </c>
      <c r="AD61" s="247">
        <f>'5C1B_DArbonne'!AC61+'5C1A_Madison'!AC61+'5C1C_IntlHigh'!AC61+'5C3_UnvView'!AD61+'5C1F_LCCharter'!AC61+'5C1E_LFNO'!AC61+'5C1D_NOMMA'!AC61+'5C1AE_NobleMinds'!AC61+'5C1J_JCFAEast'!AC61+'5C1Q_Advantage'!AC61+'5C1AF_JCFA-Laf'!AC61+'5C1W_Willow'!AC61+'5C1Z_LincolnPrep'!AC61+'5C1R_Iberville'!AC61+'5C1N_Delta'!AC61+'5C1S_LCColPrep'!AC61+'5C1T_Northeast'!AC61+'5C1U_AcadianaRen'!AC61+'5C1I_LAKey'!AC61+'5C1V_LafRen'!AC61+'5C1O_Impact'!AC61+'5C2_LAVCA'!AD61+'5C1H_Southwest'!AC61+'5C1G_JSClark'!AC61+'5C1Y_GEOPrep'!AC61+'5C1AI_Harmony'!AC61+'5C1AJ_Athlos'!AC61+'5C1AG_Collegiate'!AC61+'5C1M_GEOMidCity'!AC61+'5C1AK_NxtGen'!AC61+'5C1AL_RedRiver'!AC61+'5C1AM_Williams'!AC61+'5C1AN_StLandry'!AC61</f>
        <v>87907</v>
      </c>
      <c r="AE61" s="247">
        <f>'5C1B_DArbonne'!AD61+'5C1A_Madison'!AD61+'5C1C_IntlHigh'!AD61+'5C3_UnvView'!AE61+'5C1F_LCCharter'!AD61+'5C1E_LFNO'!AD61+'5C1D_NOMMA'!AD61+'5C1AE_NobleMinds'!AD61+'5C1J_JCFAEast'!AD61+'5C1Q_Advantage'!AD61+'5C1AF_JCFA-Laf'!AD61+'5C1W_Willow'!AD61+'5C1Z_LincolnPrep'!AD61+'5C1R_Iberville'!AD61+'5C1N_Delta'!AD61+'5C1S_LCColPrep'!AD61+'5C1T_Northeast'!AD61+'5C1U_AcadianaRen'!AD61+'5C1I_LAKey'!AD61+'5C1V_LafRen'!AD61+'5C1O_Impact'!AD61+'5C2_LAVCA'!AE61+'5C1H_Southwest'!AD61+'5C1G_JSClark'!AD61+'5C1Y_GEOPrep'!AD61+'5C1AI_Harmony'!AD61+'5C1AJ_Athlos'!AD61+'5C1AG_Collegiate'!AD61+'5C1M_GEOMidCity'!AD61+'5C1AK_NxtGen'!AD61+'5C1AL_RedRiver'!AD61+'5C1AM_Williams'!AD61+'5C1AN_StLandry'!AD61</f>
        <v>1054884</v>
      </c>
      <c r="AF61" s="248">
        <f>'9_Per Pupil Summary'!N60</f>
        <v>5094</v>
      </c>
      <c r="AG61" s="249">
        <f>'5C1B_DArbonne'!AF61+'5C1A_Madison'!AF61+'5C1C_IntlHigh'!AF61+'5C3_UnvView'!AG61+'5C1F_LCCharter'!AF61+'5C1E_LFNO'!AF61+'5C1D_NOMMA'!AF61+'5C1AE_NobleMinds'!AF61+'5C1J_JCFAEast'!AF61+'5C1Q_Advantage'!AF61+'5C1AF_JCFA-Laf'!AF61+'5C1W_Willow'!AF61+'5C1Z_LincolnPrep'!AF61+'5C1R_Iberville'!AF61+'5C1N_Delta'!AF61+'5C1S_LCColPrep'!AF61+'5C1T_Northeast'!AF61+'5C1U_AcadianaRen'!AF61+'5C1I_LAKey'!AF61+'5C1V_LafRen'!AF61+'5C1O_Impact'!AF61+'5C2_LAVCA'!AG61+'5C1H_Southwest'!AF61+'5C1G_JSClark'!AF61+'5C1Y_GEOPrep'!AF61+'5C1AI_Harmony'!AF61+'5C1AJ_Athlos'!AF61+'5C1AG_Collegiate'!AF61+'5C1M_GEOMidCity'!AF61+'5C1AK_NxtGen'!AF61+'5C1AL_RedRiver'!AF61+'5C1AM_Williams'!AF61+'5C1AN_StLandry'!AF61</f>
        <v>1004027</v>
      </c>
      <c r="AH61" s="239">
        <f>'5C1B_DArbonne'!AG61+'5C1A_Madison'!AG61+'5C1C_IntlHigh'!AG61+'5C3_UnvView'!AH61+'5C1F_LCCharter'!AG61+'5C1E_LFNO'!AG61+'5C1D_NOMMA'!AG61+'5C1AE_NobleMinds'!AG61+'5C1J_JCFAEast'!AG61+'5C1Q_Advantage'!AG61+'5C1AF_JCFA-Laf'!AG61+'5C1W_Willow'!AG61+'5C1Z_LincolnPrep'!AG61+'5C1R_Iberville'!AG61+'5C1N_Delta'!AG61+'5C1S_LCColPrep'!AG61+'5C1T_Northeast'!AG61+'5C1U_AcadianaRen'!AG61+'5C1I_LAKey'!AG61+'5C1V_LafRen'!AG61+'5C1O_Impact'!AG61+'5C2_LAVCA'!AH61+'5C1H_Southwest'!AG61+'5C1G_JSClark'!AG61+'5C1Y_GEOPrep'!AG61+'5C1AI_Harmony'!AG61+'5C1AJ_Athlos'!AG61+'5C1AG_Collegiate'!AG61+'5C1M_GEOMidCity'!AG61+'5C1AK_NxtGen'!AG61+'5C1AL_RedRiver'!AG61+'5C1AM_Williams'!AG61+'5C1AN_StLandry'!AG61</f>
        <v>0</v>
      </c>
      <c r="AI61" s="248">
        <f>'5C1B_DArbonne'!AH61+'5C1A_Madison'!AH61+'5C1C_IntlHigh'!AH61+'5C3_UnvView'!AI61+'5C1F_LCCharter'!AH61+'5C1E_LFNO'!AH61+'5C1D_NOMMA'!AH61+'5C1AE_NobleMinds'!AH61+'5C1J_JCFAEast'!AH61+'5C1Q_Advantage'!AH61+'5C1AF_JCFA-Laf'!AH61+'5C1W_Willow'!AH61+'5C1Z_LincolnPrep'!AH61+'5C1R_Iberville'!AH61+'5C1N_Delta'!AH61+'5C1S_LCColPrep'!AH61+'5C1T_Northeast'!AH61+'5C1U_AcadianaRen'!AH61+'5C1I_LAKey'!AH61+'5C1V_LafRen'!AH61+'5C1O_Impact'!AH61+'5C2_LAVCA'!AI61+'5C1H_Southwest'!AH61+'5C1G_JSClark'!AH61+'5C1Y_GEOPrep'!AH61+'5C1AI_Harmony'!AH61+'5C1AJ_Athlos'!AH61+'5C1AG_Collegiate'!AH61+'5C1M_GEOMidCity'!AH61+'5C1AK_NxtGen'!AH61+'5C1AL_RedRiver'!AH61+'5C1AM_Williams'!AH61+'5C1AN_StLandry'!AH61</f>
        <v>0</v>
      </c>
      <c r="AJ61" s="239">
        <f>'5C1B_DArbonne'!AI61+'5C1A_Madison'!AI61+'5C1C_IntlHigh'!AI61+'5C3_UnvView'!AJ61+'5C1F_LCCharter'!AI61+'5C1E_LFNO'!AI61+'5C1D_NOMMA'!AI61+'5C1AE_NobleMinds'!AI61+'5C1J_JCFAEast'!AI61+'5C1Q_Advantage'!AI61+'5C1AF_JCFA-Laf'!AI61+'5C1W_Willow'!AI61+'5C1Z_LincolnPrep'!AI61+'5C1R_Iberville'!AI61+'5C1N_Delta'!AI61+'5C1S_LCColPrep'!AI61+'5C1T_Northeast'!AI61+'5C1U_AcadianaRen'!AI61+'5C1I_LAKey'!AI61+'5C1V_LafRen'!AI61+'5C1O_Impact'!AI61+'5C2_LAVCA'!AJ61+'5C1H_Southwest'!AI61+'5C1G_JSClark'!AI61+'5C1Y_GEOPrep'!AI61+'5C1AI_Harmony'!AI61+'5C1AJ_Athlos'!AI61+'5C1AG_Collegiate'!AI61+'5C1M_GEOMidCity'!AI61+'5C1AK_NxtGen'!AI61+'5C1AL_RedRiver'!AI61+'5C1AM_Williams'!AI61+'5C1AN_StLandry'!AI61</f>
        <v>0</v>
      </c>
      <c r="AK61" s="250">
        <f>'5C1B_DArbonne'!AJ61+'5C1A_Madison'!AJ61+'5C1C_IntlHigh'!AJ61+'5C3_UnvView'!AK61+'5C1F_LCCharter'!AJ61+'5C1E_LFNO'!AJ61+'5C1D_NOMMA'!AJ61+'5C1AE_NobleMinds'!AJ61+'5C1J_JCFAEast'!AJ61+'5C1Q_Advantage'!AJ61+'5C1AF_JCFA-Laf'!AJ61+'5C1W_Willow'!AJ61+'5C1Z_LincolnPrep'!AJ61+'5C1R_Iberville'!AJ61+'5C1N_Delta'!AJ61+'5C1S_LCColPrep'!AJ61+'5C1T_Northeast'!AJ61+'5C1U_AcadianaRen'!AJ61+'5C1I_LAKey'!AJ61+'5C1V_LafRen'!AJ61+'5C1O_Impact'!AJ61+'5C2_LAVCA'!AK61+'5C1H_Southwest'!AJ61+'5C1G_JSClark'!AJ61+'5C1Y_GEOPrep'!AJ61+'5C1AI_Harmony'!AJ61+'5C1AJ_Athlos'!AJ61+'5C1AG_Collegiate'!AJ61+'5C1M_GEOMidCity'!AJ61+'5C1AK_NxtGen'!AJ61+'5C1AL_RedRiver'!AJ61+'5C1AM_Williams'!AJ61+'5C1AN_StLandry'!AJ61</f>
        <v>0</v>
      </c>
      <c r="AL61" s="251">
        <f>'5C1B_DArbonne'!AK61+'5C1A_Madison'!AK61+'5C1C_IntlHigh'!AK61+'5C3_UnvView'!AL61+'5C1F_LCCharter'!AK61+'5C1E_LFNO'!AK61+'5C1D_NOMMA'!AK61+'5C1AE_NobleMinds'!AK61+'5C1J_JCFAEast'!AK61+'5C1Q_Advantage'!AK61+'5C1AF_JCFA-Laf'!AK61+'5C1W_Willow'!AK61+'5C1Z_LincolnPrep'!AK61+'5C1R_Iberville'!AK61+'5C1N_Delta'!AK61+'5C1S_LCColPrep'!AK61+'5C1T_Northeast'!AK61+'5C1U_AcadianaRen'!AK61+'5C1I_LAKey'!AK61+'5C1V_LafRen'!AK61+'5C1O_Impact'!AK61+'5C2_LAVCA'!AL61+'5C1H_Southwest'!AK61+'5C1G_JSClark'!AK61+'5C1Y_GEOPrep'!AK61+'5C1AI_Harmony'!AK61+'5C1AJ_Athlos'!AK61+'5C1AG_Collegiate'!AK61+'5C1M_GEOMidCity'!AK61+'5C1AK_NxtGen'!AK61+'5C1AL_RedRiver'!AK61+'5C1AM_Williams'!AK61+'5C1AN_StLandry'!AK61</f>
        <v>0</v>
      </c>
      <c r="AM61" s="249">
        <f>'5C1B_DArbonne'!AL61+'5C1A_Madison'!AL61+'5C1C_IntlHigh'!AL61+'5C3_UnvView'!AM61+'5C1F_LCCharter'!AL61+'5C1E_LFNO'!AL61+'5C1D_NOMMA'!AL61+'5C1AE_NobleMinds'!AL61+'5C1J_JCFAEast'!AL61+'5C1Q_Advantage'!AL61+'5C1AF_JCFA-Laf'!AL61+'5C1W_Willow'!AL61+'5C1Z_LincolnPrep'!AL61+'5C1R_Iberville'!AL61+'5C1N_Delta'!AL61+'5C1S_LCColPrep'!AL61+'5C1T_Northeast'!AL61+'5C1U_AcadianaRen'!AL61+'5C1I_LAKey'!AL61+'5C1V_LafRen'!AL61+'5C1O_Impact'!AL61+'5C2_LAVCA'!AM61+'5C1H_Southwest'!AL61+'5C1G_JSClark'!AL61+'5C1Y_GEOPrep'!AL61+'5C1AI_Harmony'!AL61+'5C1AJ_Athlos'!AL61+'5C1AG_Collegiate'!AL61+'5C1M_GEOMidCity'!AL61+'5C1AK_NxtGen'!AL61+'5C1AL_RedRiver'!AL61+'5C1AM_Williams'!AL61+'5C1AN_StLandry'!AL61</f>
        <v>1309667</v>
      </c>
      <c r="AN61" s="252">
        <f>'5C1B_DArbonne'!AM61+'5C1A_Madison'!AM61+'5C1C_IntlHigh'!AM61+'5C3_UnvView'!AN61+'5C1F_LCCharter'!AM61+'5C1E_LFNO'!AM61+'5C1D_NOMMA'!AM61+'5C1AE_NobleMinds'!AM61+'5C1J_JCFAEast'!AM61+'5C1Q_Advantage'!AM61+'5C1AF_JCFA-Laf'!AM61+'5C1W_Willow'!AM61+'5C1Z_LincolnPrep'!AM61+'5C1R_Iberville'!AM61+'5C1N_Delta'!AM61+'5C1S_LCColPrep'!AM61+'5C1T_Northeast'!AM61+'5C1U_AcadianaRen'!AM61+'5C1I_LAKey'!AM61+'5C1V_LafRen'!AM61+'5C1O_Impact'!AM61+'5C2_LAVCA'!AN61+'5C1H_Southwest'!AM61+'5C1G_JSClark'!AM61+'5C1Y_GEOPrep'!AM61+'5C1AI_Harmony'!AM61+'5C1AJ_Athlos'!AM61+'5C1AG_Collegiate'!AM61+'5C1M_GEOMidCity'!AM61+'5C1AK_NxtGen'!AM61+'5C1AL_RedRiver'!AM61+'5C1AM_Williams'!AM61+'5C1AN_StLandry'!AM61</f>
        <v>-2510</v>
      </c>
      <c r="AO61" s="249">
        <f>'5C1B_DArbonne'!AN61+'5C1A_Madison'!AN61+'5C1C_IntlHigh'!AN61+'5C3_UnvView'!AO61+'5C1F_LCCharter'!AN61+'5C1E_LFNO'!AN61+'5C1D_NOMMA'!AN61+'5C1AE_NobleMinds'!AN61+'5C1J_JCFAEast'!AN61+'5C1Q_Advantage'!AN61+'5C1AF_JCFA-Laf'!AN61+'5C1W_Willow'!AN61+'5C1Z_LincolnPrep'!AN61+'5C1R_Iberville'!AN61+'5C1N_Delta'!AN61+'5C1S_LCColPrep'!AN61+'5C1T_Northeast'!AN61+'5C1U_AcadianaRen'!AN61+'5C1I_LAKey'!AN61+'5C1V_LafRen'!AN61+'5C1O_Impact'!AN61+'5C2_LAVCA'!AO61+'5C1H_Southwest'!AN61+'5C1G_JSClark'!AN61+'5C1Y_GEOPrep'!AN61+'5C1AI_Harmony'!AN61+'5C1AJ_Athlos'!AN61+'5C1AG_Collegiate'!AN61+'5C1M_GEOMidCity'!AN61+'5C1AK_NxtGen'!AN61+'5C1AL_RedRiver'!AN61+'5C1AM_Williams'!AN61+'5C1AN_StLandry'!AN61</f>
        <v>1001517</v>
      </c>
      <c r="AP61" s="250">
        <f>'5C1B_DArbonne'!AO61+'5C1A_Madison'!AO61+'5C1C_IntlHigh'!AO61+'5C3_UnvView'!AP61+'5C1F_LCCharter'!AO61+'5C1E_LFNO'!AO61+'5C1D_NOMMA'!AO61+'5C1AE_NobleMinds'!AO61+'5C1J_JCFAEast'!AO61+'5C1Q_Advantage'!AO61+'5C1AF_JCFA-Laf'!AO61+'5C1W_Willow'!AO61+'5C1Z_LincolnPrep'!AO61+'5C1R_Iberville'!AO61+'5C1N_Delta'!AO61+'5C1S_LCColPrep'!AO61+'5C1T_Northeast'!AO61+'5C1U_AcadianaRen'!AO61+'5C1I_LAKey'!AO61+'5C1V_LafRen'!AO61+'5C1O_Impact'!AO61+'5C2_LAVCA'!AP61+'5C1H_Southwest'!AO61+'5C1G_JSClark'!AO61+'5C1Y_GEOPrep'!AO61+'5C1AI_Harmony'!AO61+'5C1AJ_Athlos'!AO61+'5C1AG_Collegiate'!AO61+'5C1M_GEOMidCity'!AO61+'5C1AK_NxtGen'!AO61+'5C1AL_RedRiver'!AO61+'5C1AM_Williams'!AO61+'5C1AN_StLandry'!AO61</f>
        <v>-1790</v>
      </c>
      <c r="AQ61" s="249">
        <f>'5C1B_DArbonne'!AP61+'5C1A_Madison'!AP61+'5C1C_IntlHigh'!AP61+'5C3_UnvView'!AQ61+'5C1F_LCCharter'!AP61+'5C1E_LFNO'!AP61+'5C1D_NOMMA'!AP61+'5C1AE_NobleMinds'!AP61+'5C1J_JCFAEast'!AP61+'5C1Q_Advantage'!AP61+'5C1AF_JCFA-Laf'!AP61+'5C1W_Willow'!AP61+'5C1Z_LincolnPrep'!AP61+'5C1R_Iberville'!AP61+'5C1N_Delta'!AP61+'5C1S_LCColPrep'!AP61+'5C1T_Northeast'!AP61+'5C1U_AcadianaRen'!AP61+'5C1I_LAKey'!AP61+'5C1V_LafRen'!AP61+'5C1O_Impact'!AP61+'5C2_LAVCA'!AQ61+'5C1H_Southwest'!AP61+'5C1G_JSClark'!AP61+'5C1Y_GEOPrep'!AP61+'5C1AI_Harmony'!AP61+'5C1AJ_Athlos'!AP61+'5C1AG_Collegiate'!AP61+'5C1M_GEOMidCity'!AP61+'5C1AK_NxtGen'!AP61+'5C1AL_RedRiver'!AP61+'5C1AM_Williams'!AP61+'5C1AN_StLandry'!AP61</f>
        <v>999727</v>
      </c>
      <c r="AR61" s="250">
        <f>'5C1B_DArbonne'!AQ61+'5C1A_Madison'!AQ61+'5C1C_IntlHigh'!AQ61+'5C3_UnvView'!AR61+'5C1F_LCCharter'!AQ61+'5C1E_LFNO'!AQ61+'5C1D_NOMMA'!AQ61+'5C1AE_NobleMinds'!AQ61+'5C1J_JCFAEast'!AQ61+'5C1Q_Advantage'!AQ61+'5C1AF_JCFA-Laf'!AQ61+'5C1W_Willow'!AQ61+'5C1Z_LincolnPrep'!AQ61+'5C1R_Iberville'!AQ61+'5C1N_Delta'!AQ61+'5C1S_LCColPrep'!AQ61+'5C1T_Northeast'!AQ61+'5C1U_AcadianaRen'!AQ61+'5C1I_LAKey'!AQ61+'5C1V_LafRen'!AQ61+'5C1O_Impact'!AQ61+'5C2_LAVCA'!AR61+'5C1H_Southwest'!AQ61+'5C1G_JSClark'!AQ61+'5C1Y_GEOPrep'!AQ61+'5C1AI_Harmony'!AQ61+'5C1AJ_Athlos'!AQ61+'5C1AG_Collegiate'!AQ61+'5C1M_GEOMidCity'!AQ61+'5C1AK_NxtGen'!AQ61+'5C1AL_RedRiver'!AQ61+'5C1AM_Williams'!AQ61+'5C1AN_StLandry'!AQ61</f>
        <v>0</v>
      </c>
      <c r="AS61" s="250">
        <f>'5C1B_DArbonne'!AR61+'5C1A_Madison'!AR61+'5C1C_IntlHigh'!AR61+'5C3_UnvView'!AS61+'5C1F_LCCharter'!AR61+'5C1E_LFNO'!AR61+'5C1D_NOMMA'!AR61+'5C1AE_NobleMinds'!AR61+'5C1J_JCFAEast'!AR61+'5C1Q_Advantage'!AR61+'5C1AF_JCFA-Laf'!AR61+'5C1W_Willow'!AR61+'5C1Z_LincolnPrep'!AR61+'5C1R_Iberville'!AR61+'5C1N_Delta'!AR61+'5C1S_LCColPrep'!AR61+'5C1T_Northeast'!AR61+'5C1U_AcadianaRen'!AR61+'5C1I_LAKey'!AR61+'5C1V_LafRen'!AR61+'5C1O_Impact'!AR61+'5C2_LAVCA'!AS61+'5C1H_Southwest'!AR61+'5C1G_JSClark'!AR61+'5C1Y_GEOPrep'!AR61+'5C1AI_Harmony'!AR61+'5C1AJ_Athlos'!AR61+'5C1AG_Collegiate'!AR61+'5C1M_GEOMidCity'!AR61+'5C1AK_NxtGen'!AR61+'5C1AL_RedRiver'!AR61+'5C1AM_Williams'!AR61+'5C1AN_StLandry'!AR61</f>
        <v>999727</v>
      </c>
      <c r="AT61" s="249">
        <f>'5C1B_DArbonne'!AS61+'5C1A_Madison'!AS61+'5C1C_IntlHigh'!AS61+'5C3_UnvView'!AT61+'5C1F_LCCharter'!AS61+'5C1E_LFNO'!AS61+'5C1D_NOMMA'!AS61+'5C1AE_NobleMinds'!AS61+'5C1J_JCFAEast'!AS61+'5C1Q_Advantage'!AS61+'5C1AF_JCFA-Laf'!AS61+'5C1W_Willow'!AS61+'5C1Z_LincolnPrep'!AS61+'5C1R_Iberville'!AS61+'5C1N_Delta'!AS61+'5C1S_LCColPrep'!AS61+'5C1T_Northeast'!AS61+'5C1U_AcadianaRen'!AS61+'5C1I_LAKey'!AS61+'5C1V_LafRen'!AS61+'5C1O_Impact'!AS61+'5C2_LAVCA'!AT61+'5C1H_Southwest'!AS61+'5C1G_JSClark'!AS61+'5C1Y_GEOPrep'!AS61+'5C1AI_Harmony'!AS61+'5C1AJ_Athlos'!AS61+'5C1AG_Collegiate'!AS61+'5C1M_GEOMidCity'!AS61+'5C1AK_NxtGen'!AS61+'5C1AL_RedRiver'!AS61+'5C1AM_Williams'!AS61+'5C1AN_StLandry'!AS61</f>
        <v>108716</v>
      </c>
      <c r="AU61" s="808">
        <f t="shared" si="2"/>
        <v>2054611</v>
      </c>
      <c r="AV61" s="809">
        <f t="shared" si="3"/>
        <v>196623</v>
      </c>
      <c r="AW61" s="241">
        <f>'5C1B_DArbonne'!AV61+'5C1A_Madison'!AV61+'5C1C_IntlHigh'!AV61+'5C3_UnvView'!AW61+'5C1F_LCCharter'!AV61+'5C1E_LFNO'!AV61+'5C1D_NOMMA'!AV61+'5C1AE_NobleMinds'!AV61+'5C1J_JCFAEast'!AV61+'5C1Q_Advantage'!AV61+'5C1AF_JCFA-Laf'!AV61+'5C1W_Willow'!AV61+'5C1Z_LincolnPrep'!AV61+'5C1R_Iberville'!AV61+'5C1N_Delta'!AV61+'5C1S_LCColPrep'!AV61+'5C1T_Northeast'!AV61+'5C1U_AcadianaRen'!AV61+'5C1I_LAKey'!AV61+'5C1V_LafRen'!AV61+'5C1O_Impact'!AV61+'5C2_LAVCA'!AW61+'5C1H_Southwest'!AV61+'5C1G_JSClark'!AV61+'5C1Y_GEOPrep'!AV61+'5C1AI_Harmony'!AV61+'5C1AJ_Athlos'!AV61+'5C1AG_Collegiate'!AV61+'5C1M_GEOMidCity'!AV61+'5C1AK_NxtGen'!AV61+'5C1AL_RedRiver'!AV61+'5C1AM_Williams'!AV61+'5C1AN_StLandry'!AV61</f>
        <v>3274</v>
      </c>
      <c r="AX61" s="241"/>
      <c r="AY61" s="241">
        <f t="shared" si="4"/>
        <v>3274</v>
      </c>
    </row>
    <row r="62" spans="1:51" ht="16.149999999999999" customHeight="1" x14ac:dyDescent="0.2">
      <c r="A62" s="423">
        <v>56</v>
      </c>
      <c r="B62" s="207" t="s">
        <v>59</v>
      </c>
      <c r="C62" s="208">
        <f>'5C1B_DArbonne'!C62+'5C1A_Madison'!C62+'5C1C_IntlHigh'!C62+'5C3_UnvView'!C62+'5C1F_LCCharter'!C62+'5C1E_LFNO'!C62+'5C1D_NOMMA'!C62+'5C1AE_NobleMinds'!C62+'5C1J_JCFAEast'!C62+'5C1Q_Advantage'!C62+'5C1AF_JCFA-Laf'!C62+'5C1W_Willow'!C62+'5C1Z_LincolnPrep'!C62+'5C1R_Iberville'!C62+'5C1N_Delta'!C62+'5C1S_LCColPrep'!C62+'5C1T_Northeast'!C62+'5C1U_AcadianaRen'!C62+'5C1I_LAKey'!C62+'5C1V_LafRen'!C62+'5C1O_Impact'!C62+'5C2_LAVCA'!C62+'5C1H_Southwest'!C62+'5C1G_JSClark'!C62+'5C1Y_GEOPrep'!C62+'5C1AI_Harmony'!C62+'5C1AJ_Athlos'!C62+'5C1AG_Collegiate'!C62+'5C1M_GEOMidCity'!C62+'5C1AK_NxtGen'!C62+'5C1AL_RedRiver'!C62+'5C1AM_Williams'!C62+'5C1AN_StLandry'!C62</f>
        <v>18</v>
      </c>
      <c r="D62" s="209">
        <f>'9_Per Pupil Summary'!H61</f>
        <v>5131.7542684432892</v>
      </c>
      <c r="E62" s="210">
        <f>'5C1B_DArbonne'!E62+'5C1A_Madison'!E62+'5C1C_IntlHigh'!E62+'5C3_UnvView'!E62+'5C1F_LCCharter'!E62+'5C1E_LFNO'!E62+'5C1D_NOMMA'!E62+'5C1AE_NobleMinds'!E62+'5C1J_JCFAEast'!E62+'5C1Q_Advantage'!E62+'5C1AF_JCFA-Laf'!E62+'5C1W_Willow'!E62+'5C1Z_LincolnPrep'!E62+'5C1R_Iberville'!E62+'5C1N_Delta'!E62+'5C1S_LCColPrep'!E62+'5C1T_Northeast'!E62+'5C1U_AcadianaRen'!E62+'5C1I_LAKey'!E62+'5C1V_LafRen'!E62+'5C1O_Impact'!E62+'5C2_LAVCA'!E62+'5C1H_Southwest'!E62+'5C1G_JSClark'!E62+'5C1Y_GEOPrep'!E62+'5C1AI_Harmony'!E62+'5C1AJ_Athlos'!E62+'5C1AG_Collegiate'!E62+'5C1M_GEOMidCity'!E62+'5C1AK_NxtGen'!E62+'5C1AL_RedRiver'!E62+'5C1AM_Williams'!E62+'5C1AN_StLandry'!E62</f>
        <v>83134.419148781279</v>
      </c>
      <c r="F62" s="211">
        <f>'5C1B_DArbonne'!F62+'5C1A_Madison'!F62+'5C1C_IntlHigh'!F62+'5C3_UnvView'!F62+'5C1F_LCCharter'!F62+'5C1E_LFNO'!F62+'5C1D_NOMMA'!F62+'5C1AE_NobleMinds'!F62+'5C1J_JCFAEast'!F62+'5C1Q_Advantage'!F62+'5C1AF_JCFA-Laf'!F62+'5C1W_Willow'!F62+'5C1Z_LincolnPrep'!F62+'5C1R_Iberville'!F62+'5C1N_Delta'!F62+'5C1S_LCColPrep'!F62+'5C1T_Northeast'!F62+'5C1U_AcadianaRen'!F62+'5C1I_LAKey'!F62+'5C1V_LafRen'!F62+'5C1O_Impact'!F62+'5C2_LAVCA'!F62+'5C1H_Southwest'!F62+'5C1G_JSClark'!F62+'5C1Y_GEOPrep'!F62+'5C1AI_Harmony'!F62+'5C1AJ_Athlos'!F62+'5C1AG_Collegiate'!F62+'5C1M_GEOMidCity'!F62+'5C1AK_NxtGen'!F62+'5C1AL_RedRiver'!F62+'5C1AM_Williams'!F62+'5C1AN_StLandry'!F62</f>
        <v>14</v>
      </c>
      <c r="G62" s="209">
        <f>'9_Per Pupil Summary'!I61</f>
        <v>680.11191552811204</v>
      </c>
      <c r="H62" s="210">
        <f>'5C1B_DArbonne'!H62+'5C1A_Madison'!H62+'5C1C_IntlHigh'!H62+'5C3_UnvView'!H62+'5C1F_LCCharter'!H62+'5C1E_LFNO'!H62+'5C1D_NOMMA'!H62+'5C1AE_NobleMinds'!H62+'5C1J_JCFAEast'!H62+'5C1Q_Advantage'!H62+'5C1AF_JCFA-Laf'!H62+'5C1W_Willow'!H62+'5C1Z_LincolnPrep'!H62+'5C1R_Iberville'!H62+'5C1N_Delta'!H62+'5C1S_LCColPrep'!H62+'5C1T_Northeast'!H62+'5C1U_AcadianaRen'!H62+'5C1I_LAKey'!H62+'5C1V_LafRen'!H62+'5C1O_Impact'!H62+'5C2_LAVCA'!H62+'5C1H_Southwest'!H62+'5C1G_JSClark'!H62+'5C1Y_GEOPrep'!H62+'5C1AI_Harmony'!H62+'5C1AJ_Athlos'!H62+'5C1AG_Collegiate'!H62+'5C1M_GEOMidCity'!H62+'5C1AK_NxtGen'!H62+'5C1AL_RedRiver'!H62+'5C1AM_Williams'!H62+'5C1AN_StLandry'!H62</f>
        <v>8569.4101356542124</v>
      </c>
      <c r="I62" s="211">
        <f>'5C1B_DArbonne'!I62+'5C1A_Madison'!I62+'5C1C_IntlHigh'!I62+'5C3_UnvView'!I62+'5C1F_LCCharter'!I62+'5C1E_LFNO'!I62+'5C1D_NOMMA'!I62+'5C1AE_NobleMinds'!I62+'5C1J_JCFAEast'!I62+'5C1Q_Advantage'!I62+'5C1AF_JCFA-Laf'!I62+'5C1W_Willow'!I62+'5C1Z_LincolnPrep'!I62+'5C1R_Iberville'!I62+'5C1N_Delta'!I62+'5C1S_LCColPrep'!I62+'5C1T_Northeast'!I62+'5C1U_AcadianaRen'!I62+'5C1I_LAKey'!I62+'5C1V_LafRen'!I62+'5C1O_Impact'!I62+'5C2_LAVCA'!I62+'5C1H_Southwest'!I62+'5C1G_JSClark'!I62+'5C1Y_GEOPrep'!I62+'5C1AI_Harmony'!I62+'5C1AJ_Athlos'!I62+'5C1AG_Collegiate'!I62+'5C1M_GEOMidCity'!I62+'5C1AK_NxtGen'!I62+'5C1AL_RedRiver'!I62+'5C1AM_Williams'!I62+'5C1AN_StLandry'!I62</f>
        <v>6</v>
      </c>
      <c r="J62" s="209">
        <f>'9_Per Pupil Summary'!J61</f>
        <v>185.48506787130327</v>
      </c>
      <c r="K62" s="210">
        <f>'5C1B_DArbonne'!K62+'5C1A_Madison'!K62+'5C1C_IntlHigh'!K62+'5C3_UnvView'!K62+'5C1F_LCCharter'!K62+'5C1E_LFNO'!K62+'5C1D_NOMMA'!K62+'5C1AE_NobleMinds'!K62+'5C1J_JCFAEast'!K62+'5C1Q_Advantage'!K62+'5C1AF_JCFA-Laf'!K62+'5C1W_Willow'!K62+'5C1Z_LincolnPrep'!K62+'5C1R_Iberville'!K62+'5C1N_Delta'!K62+'5C1S_LCColPrep'!K62+'5C1T_Northeast'!K62+'5C1U_AcadianaRen'!K62+'5C1I_LAKey'!K62+'5C1V_LafRen'!K62+'5C1O_Impact'!K62+'5C2_LAVCA'!K62+'5C1H_Southwest'!K62+'5C1G_JSClark'!K62+'5C1Y_GEOPrep'!K62+'5C1AI_Harmony'!K62+'5C1AJ_Athlos'!K62+'5C1AG_Collegiate'!K62+'5C1M_GEOMidCity'!K62+'5C1AK_NxtGen'!K62+'5C1AL_RedRiver'!K62+'5C1AM_Williams'!K62+'5C1AN_StLandry'!K62</f>
        <v>1001.6193665050378</v>
      </c>
      <c r="L62" s="211">
        <f>'5C1B_DArbonne'!L62+'5C1A_Madison'!L62+'5C1C_IntlHigh'!L62+'5C3_UnvView'!L62+'5C1F_LCCharter'!L62+'5C1E_LFNO'!L62+'5C1D_NOMMA'!L62+'5C1AE_NobleMinds'!L62+'5C1J_JCFAEast'!L62+'5C1Q_Advantage'!L62+'5C1AF_JCFA-Laf'!L62+'5C1W_Willow'!L62+'5C1Z_LincolnPrep'!L62+'5C1R_Iberville'!L62+'5C1N_Delta'!L62+'5C1S_LCColPrep'!L62+'5C1T_Northeast'!L62+'5C1U_AcadianaRen'!L62+'5C1I_LAKey'!L62+'5C1V_LafRen'!L62+'5C1O_Impact'!L62+'5C2_LAVCA'!L62+'5C1H_Southwest'!L62+'5C1G_JSClark'!L62+'5C1Y_GEOPrep'!L62+'5C1AI_Harmony'!L62+'5C1AJ_Athlos'!L62+'5C1AG_Collegiate'!L62+'5C1M_GEOMidCity'!L62+'5C1AK_NxtGen'!L62+'5C1AL_RedRiver'!L62+'5C1AM_Williams'!L62+'5C1AN_StLandry'!L62</f>
        <v>2</v>
      </c>
      <c r="M62" s="209">
        <f>'9_Per Pupil Summary'!K61</f>
        <v>4637.1266967825823</v>
      </c>
      <c r="N62" s="210">
        <f>'5C1B_DArbonne'!N62+'5C1A_Madison'!N62+'5C1C_IntlHigh'!N62+'5C3_UnvView'!N62+'5C1F_LCCharter'!N62+'5C1E_LFNO'!N62+'5C1D_NOMMA'!N62+'5C1AE_NobleMinds'!N62+'5C1J_JCFAEast'!N62+'5C1Q_Advantage'!N62+'5C1AF_JCFA-Laf'!N62+'5C1W_Willow'!N62+'5C1Z_LincolnPrep'!N62+'5C1R_Iberville'!N62+'5C1N_Delta'!N62+'5C1S_LCColPrep'!N62+'5C1T_Northeast'!N62+'5C1U_AcadianaRen'!N62+'5C1I_LAKey'!N62+'5C1V_LafRen'!N62+'5C1O_Impact'!N62+'5C2_LAVCA'!N62+'5C1H_Southwest'!N62+'5C1G_JSClark'!N62+'5C1Y_GEOPrep'!N62+'5C1AI_Harmony'!N62+'5C1AJ_Athlos'!N62+'5C1AG_Collegiate'!N62+'5C1M_GEOMidCity'!N62+'5C1AK_NxtGen'!N62+'5C1AL_RedRiver'!N62+'5C1AM_Williams'!N62+'5C1AN_StLandry'!N62</f>
        <v>8346.8280542086486</v>
      </c>
      <c r="O62" s="211">
        <f>'5C1B_DArbonne'!O62+'5C1A_Madison'!O62+'5C1C_IntlHigh'!O62+'5C3_UnvView'!O62+'5C1F_LCCharter'!O62+'5C1E_LFNO'!O62+'5C1D_NOMMA'!O62+'5C1AE_NobleMinds'!O62+'5C1J_JCFAEast'!O62+'5C1Q_Advantage'!O62+'5C1AF_JCFA-Laf'!O62+'5C1W_Willow'!O62+'5C1Z_LincolnPrep'!O62+'5C1R_Iberville'!O62+'5C1N_Delta'!O62+'5C1S_LCColPrep'!O62+'5C1T_Northeast'!O62+'5C1U_AcadianaRen'!O62+'5C1I_LAKey'!O62+'5C1V_LafRen'!O62+'5C1O_Impact'!O62+'5C2_LAVCA'!O62+'5C1H_Southwest'!O62+'5C1G_JSClark'!O62+'5C1Y_GEOPrep'!O62+'5C1AI_Harmony'!O62+'5C1AJ_Athlos'!O62+'5C1AG_Collegiate'!O62+'5C1M_GEOMidCity'!O62+'5C1AK_NxtGen'!O62+'5C1AL_RedRiver'!O62+'5C1AM_Williams'!O62+'5C1AN_StLandry'!O62</f>
        <v>1</v>
      </c>
      <c r="P62" s="209">
        <f>'9_Per Pupil Summary'!L61</f>
        <v>1854.8506787130329</v>
      </c>
      <c r="Q62" s="210">
        <f>'5C1B_DArbonne'!Q62+'5C1A_Madison'!Q62+'5C1C_IntlHigh'!Q62+'5C3_UnvView'!Q62+'5C1F_LCCharter'!Q62+'5C1E_LFNO'!Q62+'5C1D_NOMMA'!Q62+'5C1AE_NobleMinds'!Q62+'5C1J_JCFAEast'!Q62+'5C1Q_Advantage'!Q62+'5C1AF_JCFA-Laf'!Q62+'5C1W_Willow'!Q62+'5C1Z_LincolnPrep'!Q62+'5C1R_Iberville'!Q62+'5C1N_Delta'!Q62+'5C1S_LCColPrep'!Q62+'5C1T_Northeast'!Q62+'5C1U_AcadianaRen'!Q62+'5C1I_LAKey'!Q62+'5C1V_LafRen'!Q62+'5C1O_Impact'!Q62+'5C2_LAVCA'!Q62+'5C1H_Southwest'!Q62+'5C1G_JSClark'!Q62+'5C1Y_GEOPrep'!Q62+'5C1AI_Harmony'!Q62+'5C1AJ_Athlos'!Q62+'5C1AG_Collegiate'!Q62+'5C1M_GEOMidCity'!Q62+'5C1AK_NxtGen'!Q62+'5C1AL_RedRiver'!Q62+'5C1AM_Williams'!Q62+'5C1AN_StLandry'!Q62</f>
        <v>1669.3656108417297</v>
      </c>
      <c r="R62" s="212">
        <f>'5C1B_DArbonne'!R62+'5C1A_Madison'!R62+'5C1C_IntlHigh'!R62+'5C3_UnvView'!R62+'5C1F_LCCharter'!R62+'5C1E_LFNO'!R62+'5C1D_NOMMA'!R62+'5C1AE_NobleMinds'!R62+'5C1J_JCFAEast'!R62+'5C1Q_Advantage'!R62+'5C1AF_JCFA-Laf'!R62+'5C1W_Willow'!R62+'5C1Z_LincolnPrep'!R62+'5C1R_Iberville'!R62+'5C1N_Delta'!R62+'5C1S_LCColPrep'!R62+'5C1T_Northeast'!R62+'5C1U_AcadianaRen'!R62+'5C1I_LAKey'!R62+'5C1V_LafRen'!R62+'5C1O_Impact'!R62+'5C2_LAVCA'!R62+'5C1H_Southwest'!R62+'5C1G_JSClark'!R62+'5C1Y_GEOPrep'!R62+'5C1AI_Harmony'!R62+'5C1AJ_Athlos'!R62+'5C1AG_Collegiate'!R62+'5C1M_GEOMidCity'!R62+'5C1AK_NxtGen'!R62+'5C1AL_RedRiver'!R62+'5C1AM_Williams'!R62+'5C1AN_StLandry'!R62</f>
        <v>6785410</v>
      </c>
      <c r="S62" s="1110">
        <f>'5C3_UnvView'!S62+'5C2_LAVCA'!S62</f>
        <v>11414</v>
      </c>
      <c r="T62" s="209">
        <f>'5C1B_DArbonne'!S62+'5C1A_Madison'!S62+'5C1C_IntlHigh'!S62+'5C3_UnvView'!T62+'5C1F_LCCharter'!S62+'5C1E_LFNO'!S62+'5C1D_NOMMA'!S62+'5C1AE_NobleMinds'!S62+'5C1J_JCFAEast'!S62+'5C1Q_Advantage'!S62+'5C1AF_JCFA-Laf'!S62+'5C1W_Willow'!S62+'5C1Z_LincolnPrep'!S62+'5C1R_Iberville'!S62+'5C1N_Delta'!S62+'5C1S_LCColPrep'!S62+'5C1T_Northeast'!S62+'5C1U_AcadianaRen'!S62+'5C1I_LAKey'!S62+'5C1V_LafRen'!S62+'5C1O_Impact'!S62+'5C2_LAVCA'!T62+'5C1H_Southwest'!S62+'5C1G_JSClark'!S62+'5C1Y_GEOPrep'!S62+'5C1AI_Harmony'!S62+'5C1AJ_Athlos'!S62+'5C1AG_Collegiate'!S62+'5C1M_GEOMidCity'!S62+'5C1AK_NxtGen'!S62+'5C1AL_RedRiver'!S62+'5C1AM_Williams'!S62+'5C1AN_StLandry'!S62</f>
        <v>0</v>
      </c>
      <c r="U62" s="209">
        <f>'5C1B_DArbonne'!T62+'5C1A_Madison'!T62+'5C1C_IntlHigh'!T62+'5C3_UnvView'!U62+'5C1F_LCCharter'!T62+'5C1E_LFNO'!T62+'5C1D_NOMMA'!T62+'5C1AE_NobleMinds'!T62+'5C1J_JCFAEast'!T62+'5C1Q_Advantage'!T62+'5C1AF_JCFA-Laf'!T62+'5C1W_Willow'!T62+'5C1Z_LincolnPrep'!T62+'5C1R_Iberville'!T62+'5C1N_Delta'!T62+'5C1S_LCColPrep'!T62+'5C1T_Northeast'!T62+'5C1U_AcadianaRen'!T62+'5C1I_LAKey'!T62+'5C1V_LafRen'!T62+'5C1O_Impact'!T62+'5C2_LAVCA'!U62+'5C1H_Southwest'!T62+'5C1G_JSClark'!T62+'5C1Y_GEOPrep'!T62+'5C1AI_Harmony'!T62+'5C1AJ_Athlos'!T62+'5C1AG_Collegiate'!T62+'5C1M_GEOMidCity'!T62+'5C1AK_NxtGen'!T62+'5C1AL_RedRiver'!T62+'5C1AM_Williams'!T62+'5C1AN_StLandry'!T62</f>
        <v>0</v>
      </c>
      <c r="V62" s="213">
        <f>'5C1B_DArbonne'!U62+'5C1A_Madison'!U62+'5C1C_IntlHigh'!U62+'5C3_UnvView'!V62+'5C1F_LCCharter'!U62+'5C1E_LFNO'!U62+'5C1D_NOMMA'!U62+'5C1AE_NobleMinds'!U62+'5C1J_JCFAEast'!U62+'5C1Q_Advantage'!U62+'5C1AF_JCFA-Laf'!U62+'5C1W_Willow'!U62+'5C1Z_LincolnPrep'!U62+'5C1R_Iberville'!U62+'5C1N_Delta'!U62+'5C1S_LCColPrep'!U62+'5C1T_Northeast'!U62+'5C1U_AcadianaRen'!U62+'5C1I_LAKey'!U62+'5C1V_LafRen'!U62+'5C1O_Impact'!U62+'5C2_LAVCA'!V62+'5C1H_Southwest'!U62+'5C1G_JSClark'!U62+'5C1Y_GEOPrep'!U62+'5C1AI_Harmony'!U62+'5C1AJ_Athlos'!U62+'5C1AG_Collegiate'!U62+'5C1M_GEOMidCity'!U62+'5C1AK_NxtGen'!U62+'5C1AL_RedRiver'!U62+'5C1AM_Williams'!U62+'5C1AN_StLandry'!U62</f>
        <v>0</v>
      </c>
      <c r="W62" s="212">
        <f>'5C1B_DArbonne'!V62+'5C1A_Madison'!V62+'5C1C_IntlHigh'!V62+'5C3_UnvView'!W62+'5C1F_LCCharter'!V62+'5C1E_LFNO'!V62+'5C1D_NOMMA'!V62+'5C1AE_NobleMinds'!V62+'5C1J_JCFAEast'!V62+'5C1Q_Advantage'!V62+'5C1AF_JCFA-Laf'!V62+'5C1W_Willow'!V62+'5C1Z_LincolnPrep'!V62+'5C1R_Iberville'!V62+'5C1N_Delta'!V62+'5C1S_LCColPrep'!V62+'5C1T_Northeast'!V62+'5C1U_AcadianaRen'!V62+'5C1I_LAKey'!V62+'5C1V_LafRen'!V62+'5C1O_Impact'!V62+'5C2_LAVCA'!W62+'5C1H_Southwest'!V62+'5C1G_JSClark'!V62+'5C1Y_GEOPrep'!V62+'5C1AI_Harmony'!V62+'5C1AJ_Athlos'!V62+'5C1AG_Collegiate'!V62+'5C1M_GEOMidCity'!V62+'5C1AK_NxtGen'!V62+'5C1AL_RedRiver'!V62+'5C1AM_Williams'!V62+'5C1AN_StLandry'!V62</f>
        <v>102722</v>
      </c>
      <c r="X62" s="210">
        <f>'5C1B_DArbonne'!W62+'5C1A_Madison'!W62+'5C1C_IntlHigh'!W62+'5C3_UnvView'!X62+'5C1F_LCCharter'!W62+'5C1E_LFNO'!W62+'5C1D_NOMMA'!W62+'5C1AE_NobleMinds'!W62+'5C1J_JCFAEast'!W62+'5C1Q_Advantage'!W62+'5C1AF_JCFA-Laf'!W62+'5C1W_Willow'!W62+'5C1Z_LincolnPrep'!W62+'5C1R_Iberville'!W62+'5C1N_Delta'!W62+'5C1S_LCColPrep'!W62+'5C1T_Northeast'!W62+'5C1U_AcadianaRen'!W62+'5C1I_LAKey'!W62+'5C1V_LafRen'!W62+'5C1O_Impact'!W62+'5C2_LAVCA'!X62+'5C1H_Southwest'!W62+'5C1G_JSClark'!W62+'5C1Y_GEOPrep'!W62+'5C1AI_Harmony'!W62+'5C1AJ_Athlos'!W62+'5C1AG_Collegiate'!W62+'5C1M_GEOMidCity'!W62+'5C1AK_NxtGen'!W62+'5C1AL_RedRiver'!W62+'5C1AM_Williams'!W62+'5C1AN_StLandry'!W62</f>
        <v>-256</v>
      </c>
      <c r="Y62" s="212">
        <f>'5C1B_DArbonne'!X62+'5C1A_Madison'!X62+'5C1C_IntlHigh'!X62+'5C3_UnvView'!Y62+'5C1F_LCCharter'!X62+'5C1E_LFNO'!X62+'5C1D_NOMMA'!X62+'5C1AE_NobleMinds'!X62+'5C1J_JCFAEast'!X62+'5C1Q_Advantage'!X62+'5C1AF_JCFA-Laf'!X62+'5C1W_Willow'!X62+'5C1Z_LincolnPrep'!X62+'5C1R_Iberville'!X62+'5C1N_Delta'!X62+'5C1S_LCColPrep'!X62+'5C1T_Northeast'!X62+'5C1U_AcadianaRen'!X62+'5C1I_LAKey'!X62+'5C1V_LafRen'!X62+'5C1O_Impact'!X62+'5C2_LAVCA'!Y62+'5C1H_Southwest'!X62+'5C1G_JSClark'!X62+'5C1Y_GEOPrep'!X62+'5C1AI_Harmony'!X62+'5C1AJ_Athlos'!X62+'5C1AG_Collegiate'!X62+'5C1M_GEOMidCity'!X62+'5C1AK_NxtGen'!X62+'5C1AL_RedRiver'!X62+'5C1AM_Williams'!X62+'5C1AN_StLandry'!X62</f>
        <v>102466</v>
      </c>
      <c r="Z62" s="209">
        <f>'5C1B_DArbonne'!Y62+'5C1A_Madison'!Y62+'5C1C_IntlHigh'!Y62+'5C3_UnvView'!Z62+'5C1F_LCCharter'!Y62+'5C1E_LFNO'!Y62+'5C1D_NOMMA'!Y62+'5C1AE_NobleMinds'!Y62+'5C1J_JCFAEast'!Y62+'5C1Q_Advantage'!Y62+'5C1AF_JCFA-Laf'!Y62+'5C1W_Willow'!Y62+'5C1Z_LincolnPrep'!Y62+'5C1R_Iberville'!Y62+'5C1N_Delta'!Y62+'5C1S_LCColPrep'!Y62+'5C1T_Northeast'!Y62+'5C1U_AcadianaRen'!Y62+'5C1I_LAKey'!Y62+'5C1V_LafRen'!Y62+'5C1O_Impact'!Y62+'5C2_LAVCA'!Z62+'5C1H_Southwest'!Y62+'5C1G_JSClark'!Y62+'5C1Y_GEOPrep'!Y62+'5C1AI_Harmony'!Y62+'5C1AJ_Athlos'!Y62+'5C1AG_Collegiate'!Y62+'5C1M_GEOMidCity'!Y62+'5C1AK_NxtGen'!Y62+'5C1AL_RedRiver'!Y62+'5C1AM_Williams'!Y62+'5C1AN_StLandry'!Y62</f>
        <v>0</v>
      </c>
      <c r="AA62" s="212">
        <f>'5C1B_DArbonne'!Z62+'5C1A_Madison'!Z62+'5C1C_IntlHigh'!Z62+'5C3_UnvView'!AA62+'5C1F_LCCharter'!Z62+'5C1E_LFNO'!Z62+'5C1D_NOMMA'!Z62+'5C1AE_NobleMinds'!Z62+'5C1J_JCFAEast'!Z62+'5C1Q_Advantage'!Z62+'5C1AF_JCFA-Laf'!Z62+'5C1W_Willow'!Z62+'5C1Z_LincolnPrep'!Z62+'5C1R_Iberville'!Z62+'5C1N_Delta'!Z62+'5C1S_LCColPrep'!Z62+'5C1T_Northeast'!Z62+'5C1U_AcadianaRen'!Z62+'5C1I_LAKey'!Z62+'5C1V_LafRen'!Z62+'5C1O_Impact'!Z62+'5C2_LAVCA'!AA62+'5C1H_Southwest'!Z62+'5C1G_JSClark'!Z62+'5C1Y_GEOPrep'!Z62+'5C1AI_Harmony'!Z62+'5C1AJ_Athlos'!Z62+'5C1AG_Collegiate'!Z62+'5C1M_GEOMidCity'!Z62+'5C1AK_NxtGen'!Z62+'5C1AL_RedRiver'!Z62+'5C1AM_Williams'!Z62+'5C1AN_StLandry'!Z62</f>
        <v>102466</v>
      </c>
      <c r="AB62" s="209">
        <f>'5C1B_DArbonne'!AA62+'5C1A_Madison'!AA62+'5C1C_IntlHigh'!AA62+'5C3_UnvView'!AB62+'5C1F_LCCharter'!AA62+'5C1E_LFNO'!AA62+'5C1D_NOMMA'!AA62+'5C1AE_NobleMinds'!AA62+'5C1J_JCFAEast'!AA62+'5C1Q_Advantage'!AA62+'5C1AF_JCFA-Laf'!AA62+'5C1W_Willow'!AA62+'5C1Z_LincolnPrep'!AA62+'5C1R_Iberville'!AA62+'5C1N_Delta'!AA62+'5C1S_LCColPrep'!AA62+'5C1T_Northeast'!AA62+'5C1U_AcadianaRen'!AA62+'5C1I_LAKey'!AA62+'5C1V_LafRen'!AA62+'5C1O_Impact'!AA62+'5C2_LAVCA'!AB62+'5C1H_Southwest'!AA62+'5C1G_JSClark'!AA62+'5C1Y_GEOPrep'!AA62+'5C1AI_Harmony'!AA62+'5C1AJ_Athlos'!AA62+'5C1AG_Collegiate'!AA62+'5C1M_GEOMidCity'!AA62+'5C1AK_NxtGen'!AA62+'5C1AL_RedRiver'!AA62+'5C1AM_Williams'!AA62+'5C1AN_StLandry'!AA62</f>
        <v>0</v>
      </c>
      <c r="AC62" s="209">
        <f>'5C1B_DArbonne'!AB62+'5C1A_Madison'!AB62+'5C1C_IntlHigh'!AB62+'5C3_UnvView'!AC62+'5C1F_LCCharter'!AB62+'5C1E_LFNO'!AB62+'5C1D_NOMMA'!AB62+'5C1AE_NobleMinds'!AB62+'5C1J_JCFAEast'!AB62+'5C1Q_Advantage'!AB62+'5C1AF_JCFA-Laf'!AB62+'5C1W_Willow'!AB62+'5C1Z_LincolnPrep'!AB62+'5C1R_Iberville'!AB62+'5C1N_Delta'!AB62+'5C1S_LCColPrep'!AB62+'5C1T_Northeast'!AB62+'5C1U_AcadianaRen'!AB62+'5C1I_LAKey'!AB62+'5C1V_LafRen'!AB62+'5C1O_Impact'!AB62+'5C2_LAVCA'!AC62+'5C1H_Southwest'!AB62+'5C1G_JSClark'!AB62+'5C1Y_GEOPrep'!AB62+'5C1AI_Harmony'!AB62+'5C1AJ_Athlos'!AB62+'5C1AG_Collegiate'!AB62+'5C1M_GEOMidCity'!AB62+'5C1AK_NxtGen'!AB62+'5C1AL_RedRiver'!AB62+'5C1AM_Williams'!AB62+'5C1AN_StLandry'!AB62</f>
        <v>102466</v>
      </c>
      <c r="AD62" s="212">
        <f>'5C1B_DArbonne'!AC62+'5C1A_Madison'!AC62+'5C1C_IntlHigh'!AC62+'5C3_UnvView'!AD62+'5C1F_LCCharter'!AC62+'5C1E_LFNO'!AC62+'5C1D_NOMMA'!AC62+'5C1AE_NobleMinds'!AC62+'5C1J_JCFAEast'!AC62+'5C1Q_Advantage'!AC62+'5C1AF_JCFA-Laf'!AC62+'5C1W_Willow'!AC62+'5C1Z_LincolnPrep'!AC62+'5C1R_Iberville'!AC62+'5C1N_Delta'!AC62+'5C1S_LCColPrep'!AC62+'5C1T_Northeast'!AC62+'5C1U_AcadianaRen'!AC62+'5C1I_LAKey'!AC62+'5C1V_LafRen'!AC62+'5C1O_Impact'!AC62+'5C2_LAVCA'!AD62+'5C1H_Southwest'!AC62+'5C1G_JSClark'!AC62+'5C1Y_GEOPrep'!AC62+'5C1AI_Harmony'!AC62+'5C1AJ_Athlos'!AC62+'5C1AG_Collegiate'!AC62+'5C1M_GEOMidCity'!AC62+'5C1AK_NxtGen'!AC62+'5C1AL_RedRiver'!AC62+'5C1AM_Williams'!AC62+'5C1AN_StLandry'!AC62</f>
        <v>8539</v>
      </c>
      <c r="AE62" s="214">
        <f>'5C1B_DArbonne'!AD62+'5C1A_Madison'!AD62+'5C1C_IntlHigh'!AD62+'5C3_UnvView'!AE62+'5C1F_LCCharter'!AD62+'5C1E_LFNO'!AD62+'5C1D_NOMMA'!AD62+'5C1AE_NobleMinds'!AD62+'5C1J_JCFAEast'!AD62+'5C1Q_Advantage'!AD62+'5C1AF_JCFA-Laf'!AD62+'5C1W_Willow'!AD62+'5C1Z_LincolnPrep'!AD62+'5C1R_Iberville'!AD62+'5C1N_Delta'!AD62+'5C1S_LCColPrep'!AD62+'5C1T_Northeast'!AD62+'5C1U_AcadianaRen'!AD62+'5C1I_LAKey'!AD62+'5C1V_LafRen'!AD62+'5C1O_Impact'!AD62+'5C2_LAVCA'!AE62+'5C1H_Southwest'!AD62+'5C1G_JSClark'!AD62+'5C1Y_GEOPrep'!AD62+'5C1AI_Harmony'!AD62+'5C1AJ_Athlos'!AD62+'5C1AG_Collegiate'!AD62+'5C1M_GEOMidCity'!AD62+'5C1AK_NxtGen'!AD62+'5C1AL_RedRiver'!AD62+'5C1AM_Williams'!AD62+'5C1AN_StLandry'!AD62</f>
        <v>102466</v>
      </c>
      <c r="AF62" s="215">
        <f>'9_Per Pupil Summary'!N61</f>
        <v>4705</v>
      </c>
      <c r="AG62" s="216">
        <f>'5C1B_DArbonne'!AF62+'5C1A_Madison'!AF62+'5C1C_IntlHigh'!AF62+'5C3_UnvView'!AG62+'5C1F_LCCharter'!AF62+'5C1E_LFNO'!AF62+'5C1D_NOMMA'!AF62+'5C1AE_NobleMinds'!AF62+'5C1J_JCFAEast'!AF62+'5C1Q_Advantage'!AF62+'5C1AF_JCFA-Laf'!AF62+'5C1W_Willow'!AF62+'5C1Z_LincolnPrep'!AF62+'5C1R_Iberville'!AF62+'5C1N_Delta'!AF62+'5C1S_LCColPrep'!AF62+'5C1T_Northeast'!AF62+'5C1U_AcadianaRen'!AF62+'5C1I_LAKey'!AF62+'5C1V_LafRen'!AF62+'5C1O_Impact'!AF62+'5C2_LAVCA'!AG62+'5C1H_Southwest'!AF62+'5C1G_JSClark'!AF62+'5C1Y_GEOPrep'!AF62+'5C1AI_Harmony'!AF62+'5C1AJ_Athlos'!AF62+'5C1AG_Collegiate'!AF62+'5C1M_GEOMidCity'!AF62+'5C1AK_NxtGen'!AF62+'5C1AL_RedRiver'!AF62+'5C1AM_Williams'!AF62+'5C1AN_StLandry'!AF62</f>
        <v>76222</v>
      </c>
      <c r="AH62" s="208">
        <f>'5C1B_DArbonne'!AG62+'5C1A_Madison'!AG62+'5C1C_IntlHigh'!AG62+'5C3_UnvView'!AH62+'5C1F_LCCharter'!AG62+'5C1E_LFNO'!AG62+'5C1D_NOMMA'!AG62+'5C1AE_NobleMinds'!AG62+'5C1J_JCFAEast'!AG62+'5C1Q_Advantage'!AG62+'5C1AF_JCFA-Laf'!AG62+'5C1W_Willow'!AG62+'5C1Z_LincolnPrep'!AG62+'5C1R_Iberville'!AG62+'5C1N_Delta'!AG62+'5C1S_LCColPrep'!AG62+'5C1T_Northeast'!AG62+'5C1U_AcadianaRen'!AG62+'5C1I_LAKey'!AG62+'5C1V_LafRen'!AG62+'5C1O_Impact'!AG62+'5C2_LAVCA'!AH62+'5C1H_Southwest'!AG62+'5C1G_JSClark'!AG62+'5C1Y_GEOPrep'!AG62+'5C1AI_Harmony'!AG62+'5C1AJ_Athlos'!AG62+'5C1AG_Collegiate'!AG62+'5C1M_GEOMidCity'!AG62+'5C1AK_NxtGen'!AG62+'5C1AL_RedRiver'!AG62+'5C1AM_Williams'!AG62+'5C1AN_StLandry'!AG62</f>
        <v>0</v>
      </c>
      <c r="AI62" s="215">
        <f>'5C1B_DArbonne'!AH62+'5C1A_Madison'!AH62+'5C1C_IntlHigh'!AH62+'5C3_UnvView'!AI62+'5C1F_LCCharter'!AH62+'5C1E_LFNO'!AH62+'5C1D_NOMMA'!AH62+'5C1AE_NobleMinds'!AH62+'5C1J_JCFAEast'!AH62+'5C1Q_Advantage'!AH62+'5C1AF_JCFA-Laf'!AH62+'5C1W_Willow'!AH62+'5C1Z_LincolnPrep'!AH62+'5C1R_Iberville'!AH62+'5C1N_Delta'!AH62+'5C1S_LCColPrep'!AH62+'5C1T_Northeast'!AH62+'5C1U_AcadianaRen'!AH62+'5C1I_LAKey'!AH62+'5C1V_LafRen'!AH62+'5C1O_Impact'!AH62+'5C2_LAVCA'!AI62+'5C1H_Southwest'!AH62+'5C1G_JSClark'!AH62+'5C1Y_GEOPrep'!AH62+'5C1AI_Harmony'!AH62+'5C1AJ_Athlos'!AH62+'5C1AG_Collegiate'!AH62+'5C1M_GEOMidCity'!AH62+'5C1AK_NxtGen'!AH62+'5C1AL_RedRiver'!AH62+'5C1AM_Williams'!AH62+'5C1AN_StLandry'!AH62</f>
        <v>0</v>
      </c>
      <c r="AJ62" s="208">
        <f>'5C1B_DArbonne'!AI62+'5C1A_Madison'!AI62+'5C1C_IntlHigh'!AI62+'5C3_UnvView'!AJ62+'5C1F_LCCharter'!AI62+'5C1E_LFNO'!AI62+'5C1D_NOMMA'!AI62+'5C1AE_NobleMinds'!AI62+'5C1J_JCFAEast'!AI62+'5C1Q_Advantage'!AI62+'5C1AF_JCFA-Laf'!AI62+'5C1W_Willow'!AI62+'5C1Z_LincolnPrep'!AI62+'5C1R_Iberville'!AI62+'5C1N_Delta'!AI62+'5C1S_LCColPrep'!AI62+'5C1T_Northeast'!AI62+'5C1U_AcadianaRen'!AI62+'5C1I_LAKey'!AI62+'5C1V_LafRen'!AI62+'5C1O_Impact'!AI62+'5C2_LAVCA'!AJ62+'5C1H_Southwest'!AI62+'5C1G_JSClark'!AI62+'5C1Y_GEOPrep'!AI62+'5C1AI_Harmony'!AI62+'5C1AJ_Athlos'!AI62+'5C1AG_Collegiate'!AI62+'5C1M_GEOMidCity'!AI62+'5C1AK_NxtGen'!AI62+'5C1AL_RedRiver'!AI62+'5C1AM_Williams'!AI62+'5C1AN_StLandry'!AI62</f>
        <v>0</v>
      </c>
      <c r="AK62" s="217">
        <f>'5C1B_DArbonne'!AJ62+'5C1A_Madison'!AJ62+'5C1C_IntlHigh'!AJ62+'5C3_UnvView'!AK62+'5C1F_LCCharter'!AJ62+'5C1E_LFNO'!AJ62+'5C1D_NOMMA'!AJ62+'5C1AE_NobleMinds'!AJ62+'5C1J_JCFAEast'!AJ62+'5C1Q_Advantage'!AJ62+'5C1AF_JCFA-Laf'!AJ62+'5C1W_Willow'!AJ62+'5C1Z_LincolnPrep'!AJ62+'5C1R_Iberville'!AJ62+'5C1N_Delta'!AJ62+'5C1S_LCColPrep'!AJ62+'5C1T_Northeast'!AJ62+'5C1U_AcadianaRen'!AJ62+'5C1I_LAKey'!AJ62+'5C1V_LafRen'!AJ62+'5C1O_Impact'!AJ62+'5C2_LAVCA'!AK62+'5C1H_Southwest'!AJ62+'5C1G_JSClark'!AJ62+'5C1Y_GEOPrep'!AJ62+'5C1AI_Harmony'!AJ62+'5C1AJ_Athlos'!AJ62+'5C1AG_Collegiate'!AJ62+'5C1M_GEOMidCity'!AJ62+'5C1AK_NxtGen'!AJ62+'5C1AL_RedRiver'!AJ62+'5C1AM_Williams'!AJ62+'5C1AN_StLandry'!AJ62</f>
        <v>0</v>
      </c>
      <c r="AL62" s="218">
        <f>'5C1B_DArbonne'!AK62+'5C1A_Madison'!AK62+'5C1C_IntlHigh'!AK62+'5C3_UnvView'!AL62+'5C1F_LCCharter'!AK62+'5C1E_LFNO'!AK62+'5C1D_NOMMA'!AK62+'5C1AE_NobleMinds'!AK62+'5C1J_JCFAEast'!AK62+'5C1Q_Advantage'!AK62+'5C1AF_JCFA-Laf'!AK62+'5C1W_Willow'!AK62+'5C1Z_LincolnPrep'!AK62+'5C1R_Iberville'!AK62+'5C1N_Delta'!AK62+'5C1S_LCColPrep'!AK62+'5C1T_Northeast'!AK62+'5C1U_AcadianaRen'!AK62+'5C1I_LAKey'!AK62+'5C1V_LafRen'!AK62+'5C1O_Impact'!AK62+'5C2_LAVCA'!AL62+'5C1H_Southwest'!AK62+'5C1G_JSClark'!AK62+'5C1Y_GEOPrep'!AK62+'5C1AI_Harmony'!AK62+'5C1AJ_Athlos'!AK62+'5C1AG_Collegiate'!AK62+'5C1M_GEOMidCity'!AK62+'5C1AK_NxtGen'!AK62+'5C1AL_RedRiver'!AK62+'5C1AM_Williams'!AK62+'5C1AN_StLandry'!AK62</f>
        <v>0</v>
      </c>
      <c r="AM62" s="216">
        <f>'5C1B_DArbonne'!AL62+'5C1A_Madison'!AL62+'5C1C_IntlHigh'!AL62+'5C3_UnvView'!AM62+'5C1F_LCCharter'!AL62+'5C1E_LFNO'!AL62+'5C1D_NOMMA'!AL62+'5C1AE_NobleMinds'!AL62+'5C1J_JCFAEast'!AL62+'5C1Q_Advantage'!AL62+'5C1AF_JCFA-Laf'!AL62+'5C1W_Willow'!AL62+'5C1Z_LincolnPrep'!AL62+'5C1R_Iberville'!AL62+'5C1N_Delta'!AL62+'5C1S_LCColPrep'!AL62+'5C1T_Northeast'!AL62+'5C1U_AcadianaRen'!AL62+'5C1I_LAKey'!AL62+'5C1V_LafRen'!AL62+'5C1O_Impact'!AL62+'5C2_LAVCA'!AM62+'5C1H_Southwest'!AL62+'5C1G_JSClark'!AL62+'5C1Y_GEOPrep'!AL62+'5C1AI_Harmony'!AL62+'5C1AJ_Athlos'!AL62+'5C1AG_Collegiate'!AL62+'5C1M_GEOMidCity'!AL62+'5C1AK_NxtGen'!AL62+'5C1AL_RedRiver'!AL62+'5C1AM_Williams'!AL62+'5C1AN_StLandry'!AL62</f>
        <v>5119982</v>
      </c>
      <c r="AN62" s="219">
        <f>'5C1B_DArbonne'!AM62+'5C1A_Madison'!AM62+'5C1C_IntlHigh'!AM62+'5C3_UnvView'!AN62+'5C1F_LCCharter'!AM62+'5C1E_LFNO'!AM62+'5C1D_NOMMA'!AM62+'5C1AE_NobleMinds'!AM62+'5C1J_JCFAEast'!AM62+'5C1Q_Advantage'!AM62+'5C1AF_JCFA-Laf'!AM62+'5C1W_Willow'!AM62+'5C1Z_LincolnPrep'!AM62+'5C1R_Iberville'!AM62+'5C1N_Delta'!AM62+'5C1S_LCColPrep'!AM62+'5C1T_Northeast'!AM62+'5C1U_AcadianaRen'!AM62+'5C1I_LAKey'!AM62+'5C1V_LafRen'!AM62+'5C1O_Impact'!AM62+'5C2_LAVCA'!AN62+'5C1H_Southwest'!AM62+'5C1G_JSClark'!AM62+'5C1Y_GEOPrep'!AM62+'5C1AI_Harmony'!AM62+'5C1AJ_Athlos'!AM62+'5C1AG_Collegiate'!AM62+'5C1M_GEOMidCity'!AM62+'5C1AK_NxtGen'!AM62+'5C1AL_RedRiver'!AM62+'5C1AM_Williams'!AM62+'5C1AN_StLandry'!AM62</f>
        <v>-190</v>
      </c>
      <c r="AO62" s="216">
        <f>'5C1B_DArbonne'!AN62+'5C1A_Madison'!AN62+'5C1C_IntlHigh'!AN62+'5C3_UnvView'!AO62+'5C1F_LCCharter'!AN62+'5C1E_LFNO'!AN62+'5C1D_NOMMA'!AN62+'5C1AE_NobleMinds'!AN62+'5C1J_JCFAEast'!AN62+'5C1Q_Advantage'!AN62+'5C1AF_JCFA-Laf'!AN62+'5C1W_Willow'!AN62+'5C1Z_LincolnPrep'!AN62+'5C1R_Iberville'!AN62+'5C1N_Delta'!AN62+'5C1S_LCColPrep'!AN62+'5C1T_Northeast'!AN62+'5C1U_AcadianaRen'!AN62+'5C1I_LAKey'!AN62+'5C1V_LafRen'!AN62+'5C1O_Impact'!AN62+'5C2_LAVCA'!AO62+'5C1H_Southwest'!AN62+'5C1G_JSClark'!AN62+'5C1Y_GEOPrep'!AN62+'5C1AI_Harmony'!AN62+'5C1AJ_Athlos'!AN62+'5C1AG_Collegiate'!AN62+'5C1M_GEOMidCity'!AN62+'5C1AK_NxtGen'!AN62+'5C1AL_RedRiver'!AN62+'5C1AM_Williams'!AN62+'5C1AN_StLandry'!AN62</f>
        <v>76032</v>
      </c>
      <c r="AP62" s="217">
        <f>'5C1B_DArbonne'!AO62+'5C1A_Madison'!AO62+'5C1C_IntlHigh'!AO62+'5C3_UnvView'!AP62+'5C1F_LCCharter'!AO62+'5C1E_LFNO'!AO62+'5C1D_NOMMA'!AO62+'5C1AE_NobleMinds'!AO62+'5C1J_JCFAEast'!AO62+'5C1Q_Advantage'!AO62+'5C1AF_JCFA-Laf'!AO62+'5C1W_Willow'!AO62+'5C1Z_LincolnPrep'!AO62+'5C1R_Iberville'!AO62+'5C1N_Delta'!AO62+'5C1S_LCColPrep'!AO62+'5C1T_Northeast'!AO62+'5C1U_AcadianaRen'!AO62+'5C1I_LAKey'!AO62+'5C1V_LafRen'!AO62+'5C1O_Impact'!AO62+'5C2_LAVCA'!AP62+'5C1H_Southwest'!AO62+'5C1G_JSClark'!AO62+'5C1Y_GEOPrep'!AO62+'5C1AI_Harmony'!AO62+'5C1AJ_Athlos'!AO62+'5C1AG_Collegiate'!AO62+'5C1M_GEOMidCity'!AO62+'5C1AK_NxtGen'!AO62+'5C1AL_RedRiver'!AO62+'5C1AM_Williams'!AO62+'5C1AN_StLandry'!AO62</f>
        <v>0</v>
      </c>
      <c r="AQ62" s="216">
        <f>'5C1B_DArbonne'!AP62+'5C1A_Madison'!AP62+'5C1C_IntlHigh'!AP62+'5C3_UnvView'!AQ62+'5C1F_LCCharter'!AP62+'5C1E_LFNO'!AP62+'5C1D_NOMMA'!AP62+'5C1AE_NobleMinds'!AP62+'5C1J_JCFAEast'!AP62+'5C1Q_Advantage'!AP62+'5C1AF_JCFA-Laf'!AP62+'5C1W_Willow'!AP62+'5C1Z_LincolnPrep'!AP62+'5C1R_Iberville'!AP62+'5C1N_Delta'!AP62+'5C1S_LCColPrep'!AP62+'5C1T_Northeast'!AP62+'5C1U_AcadianaRen'!AP62+'5C1I_LAKey'!AP62+'5C1V_LafRen'!AP62+'5C1O_Impact'!AP62+'5C2_LAVCA'!AQ62+'5C1H_Southwest'!AP62+'5C1G_JSClark'!AP62+'5C1Y_GEOPrep'!AP62+'5C1AI_Harmony'!AP62+'5C1AJ_Athlos'!AP62+'5C1AG_Collegiate'!AP62+'5C1M_GEOMidCity'!AP62+'5C1AK_NxtGen'!AP62+'5C1AL_RedRiver'!AP62+'5C1AM_Williams'!AP62+'5C1AN_StLandry'!AP62</f>
        <v>76032</v>
      </c>
      <c r="AR62" s="217">
        <f>'5C1B_DArbonne'!AQ62+'5C1A_Madison'!AQ62+'5C1C_IntlHigh'!AQ62+'5C3_UnvView'!AR62+'5C1F_LCCharter'!AQ62+'5C1E_LFNO'!AQ62+'5C1D_NOMMA'!AQ62+'5C1AE_NobleMinds'!AQ62+'5C1J_JCFAEast'!AQ62+'5C1Q_Advantage'!AQ62+'5C1AF_JCFA-Laf'!AQ62+'5C1W_Willow'!AQ62+'5C1Z_LincolnPrep'!AQ62+'5C1R_Iberville'!AQ62+'5C1N_Delta'!AQ62+'5C1S_LCColPrep'!AQ62+'5C1T_Northeast'!AQ62+'5C1U_AcadianaRen'!AQ62+'5C1I_LAKey'!AQ62+'5C1V_LafRen'!AQ62+'5C1O_Impact'!AQ62+'5C2_LAVCA'!AR62+'5C1H_Southwest'!AQ62+'5C1G_JSClark'!AQ62+'5C1Y_GEOPrep'!AQ62+'5C1AI_Harmony'!AQ62+'5C1AJ_Athlos'!AQ62+'5C1AG_Collegiate'!AQ62+'5C1M_GEOMidCity'!AQ62+'5C1AK_NxtGen'!AQ62+'5C1AL_RedRiver'!AQ62+'5C1AM_Williams'!AQ62+'5C1AN_StLandry'!AQ62</f>
        <v>0</v>
      </c>
      <c r="AS62" s="217">
        <f>'5C1B_DArbonne'!AR62+'5C1A_Madison'!AR62+'5C1C_IntlHigh'!AR62+'5C3_UnvView'!AS62+'5C1F_LCCharter'!AR62+'5C1E_LFNO'!AR62+'5C1D_NOMMA'!AR62+'5C1AE_NobleMinds'!AR62+'5C1J_JCFAEast'!AR62+'5C1Q_Advantage'!AR62+'5C1AF_JCFA-Laf'!AR62+'5C1W_Willow'!AR62+'5C1Z_LincolnPrep'!AR62+'5C1R_Iberville'!AR62+'5C1N_Delta'!AR62+'5C1S_LCColPrep'!AR62+'5C1T_Northeast'!AR62+'5C1U_AcadianaRen'!AR62+'5C1I_LAKey'!AR62+'5C1V_LafRen'!AR62+'5C1O_Impact'!AR62+'5C2_LAVCA'!AS62+'5C1H_Southwest'!AR62+'5C1G_JSClark'!AR62+'5C1Y_GEOPrep'!AR62+'5C1AI_Harmony'!AR62+'5C1AJ_Athlos'!AR62+'5C1AG_Collegiate'!AR62+'5C1M_GEOMidCity'!AR62+'5C1AK_NxtGen'!AR62+'5C1AL_RedRiver'!AR62+'5C1AM_Williams'!AR62+'5C1AN_StLandry'!AR62</f>
        <v>76032</v>
      </c>
      <c r="AT62" s="216">
        <f>'5C1B_DArbonne'!AS62+'5C1A_Madison'!AS62+'5C1C_IntlHigh'!AS62+'5C3_UnvView'!AT62+'5C1F_LCCharter'!AS62+'5C1E_LFNO'!AS62+'5C1D_NOMMA'!AS62+'5C1AE_NobleMinds'!AS62+'5C1J_JCFAEast'!AS62+'5C1Q_Advantage'!AS62+'5C1AF_JCFA-Laf'!AS62+'5C1W_Willow'!AS62+'5C1Z_LincolnPrep'!AS62+'5C1R_Iberville'!AS62+'5C1N_Delta'!AS62+'5C1S_LCColPrep'!AS62+'5C1T_Northeast'!AS62+'5C1U_AcadianaRen'!AS62+'5C1I_LAKey'!AS62+'5C1V_LafRen'!AS62+'5C1O_Impact'!AS62+'5C2_LAVCA'!AT62+'5C1H_Southwest'!AS62+'5C1G_JSClark'!AS62+'5C1Y_GEOPrep'!AS62+'5C1AI_Harmony'!AS62+'5C1AJ_Athlos'!AS62+'5C1AG_Collegiate'!AS62+'5C1M_GEOMidCity'!AS62+'5C1AK_NxtGen'!AS62+'5C1AL_RedRiver'!AS62+'5C1AM_Williams'!AS62+'5C1AN_StLandry'!AS62</f>
        <v>425599</v>
      </c>
      <c r="AU62" s="804">
        <f t="shared" si="2"/>
        <v>178498</v>
      </c>
      <c r="AV62" s="805">
        <f t="shared" si="3"/>
        <v>434138</v>
      </c>
      <c r="AW62" s="210">
        <f>'5C1B_DArbonne'!AV62+'5C1A_Madison'!AV62+'5C1C_IntlHigh'!AV62+'5C3_UnvView'!AW62+'5C1F_LCCharter'!AV62+'5C1E_LFNO'!AV62+'5C1D_NOMMA'!AV62+'5C1AE_NobleMinds'!AV62+'5C1J_JCFAEast'!AV62+'5C1Q_Advantage'!AV62+'5C1AF_JCFA-Laf'!AV62+'5C1W_Willow'!AV62+'5C1Z_LincolnPrep'!AV62+'5C1R_Iberville'!AV62+'5C1N_Delta'!AV62+'5C1S_LCColPrep'!AV62+'5C1T_Northeast'!AV62+'5C1U_AcadianaRen'!AV62+'5C1I_LAKey'!AV62+'5C1V_LafRen'!AV62+'5C1O_Impact'!AV62+'5C2_LAVCA'!AW62+'5C1H_Southwest'!AV62+'5C1G_JSClark'!AV62+'5C1Y_GEOPrep'!AV62+'5C1AI_Harmony'!AV62+'5C1AJ_Athlos'!AV62+'5C1AG_Collegiate'!AV62+'5C1M_GEOMidCity'!AV62+'5C1AK_NxtGen'!AV62+'5C1AL_RedRiver'!AV62+'5C1AM_Williams'!AV62+'5C1AN_StLandry'!AV62</f>
        <v>12799</v>
      </c>
      <c r="AX62" s="210"/>
      <c r="AY62" s="210">
        <f t="shared" si="4"/>
        <v>12799</v>
      </c>
    </row>
    <row r="63" spans="1:51" ht="16.149999999999999" customHeight="1" x14ac:dyDescent="0.2">
      <c r="A63" s="424">
        <v>57</v>
      </c>
      <c r="B63" s="224" t="s">
        <v>60</v>
      </c>
      <c r="C63" s="225">
        <f>'5C1B_DArbonne'!C63+'5C1A_Madison'!C63+'5C1C_IntlHigh'!C63+'5C3_UnvView'!C63+'5C1F_LCCharter'!C63+'5C1E_LFNO'!C63+'5C1D_NOMMA'!C63+'5C1AE_NobleMinds'!C63+'5C1J_JCFAEast'!C63+'5C1Q_Advantage'!C63+'5C1AF_JCFA-Laf'!C63+'5C1W_Willow'!C63+'5C1Z_LincolnPrep'!C63+'5C1R_Iberville'!C63+'5C1N_Delta'!C63+'5C1S_LCColPrep'!C63+'5C1T_Northeast'!C63+'5C1U_AcadianaRen'!C63+'5C1I_LAKey'!C63+'5C1V_LafRen'!C63+'5C1O_Impact'!C63+'5C2_LAVCA'!C63+'5C1H_Southwest'!C63+'5C1G_JSClark'!C63+'5C1Y_GEOPrep'!C63+'5C1AI_Harmony'!C63+'5C1AJ_Athlos'!C63+'5C1AG_Collegiate'!C63+'5C1M_GEOMidCity'!C63+'5C1AK_NxtGen'!C63+'5C1AL_RedRiver'!C63+'5C1AM_Williams'!C63+'5C1AN_StLandry'!C63</f>
        <v>50</v>
      </c>
      <c r="D63" s="226">
        <f>'9_Per Pupil Summary'!H62</f>
        <v>5219.9380473960082</v>
      </c>
      <c r="E63" s="227">
        <f>'5C1B_DArbonne'!E63+'5C1A_Madison'!E63+'5C1C_IntlHigh'!E63+'5C3_UnvView'!E63+'5C1F_LCCharter'!E63+'5C1E_LFNO'!E63+'5C1D_NOMMA'!E63+'5C1AE_NobleMinds'!E63+'5C1J_JCFAEast'!E63+'5C1Q_Advantage'!E63+'5C1AF_JCFA-Laf'!E63+'5C1W_Willow'!E63+'5C1Z_LincolnPrep'!E63+'5C1R_Iberville'!E63+'5C1N_Delta'!E63+'5C1S_LCColPrep'!E63+'5C1T_Northeast'!E63+'5C1U_AcadianaRen'!E63+'5C1I_LAKey'!E63+'5C1V_LafRen'!E63+'5C1O_Impact'!E63+'5C2_LAVCA'!E63+'5C1H_Southwest'!E63+'5C1G_JSClark'!E63+'5C1Y_GEOPrep'!E63+'5C1AI_Harmony'!E63+'5C1AJ_Athlos'!E63+'5C1AG_Collegiate'!E63+'5C1M_GEOMidCity'!E63+'5C1AK_NxtGen'!E63+'5C1AL_RedRiver'!E63+'5C1AM_Williams'!E63+'5C1AN_StLandry'!E63</f>
        <v>234897.21213282036</v>
      </c>
      <c r="F63" s="228">
        <f>'5C1B_DArbonne'!F63+'5C1A_Madison'!F63+'5C1C_IntlHigh'!F63+'5C3_UnvView'!F63+'5C1F_LCCharter'!F63+'5C1E_LFNO'!F63+'5C1D_NOMMA'!F63+'5C1AE_NobleMinds'!F63+'5C1J_JCFAEast'!F63+'5C1Q_Advantage'!F63+'5C1AF_JCFA-Laf'!F63+'5C1W_Willow'!F63+'5C1Z_LincolnPrep'!F63+'5C1R_Iberville'!F63+'5C1N_Delta'!F63+'5C1S_LCColPrep'!F63+'5C1T_Northeast'!F63+'5C1U_AcadianaRen'!F63+'5C1I_LAKey'!F63+'5C1V_LafRen'!F63+'5C1O_Impact'!F63+'5C2_LAVCA'!F63+'5C1H_Southwest'!F63+'5C1G_JSClark'!F63+'5C1Y_GEOPrep'!F63+'5C1AI_Harmony'!F63+'5C1AJ_Athlos'!F63+'5C1AG_Collegiate'!F63+'5C1M_GEOMidCity'!F63+'5C1AK_NxtGen'!F63+'5C1AL_RedRiver'!F63+'5C1AM_Williams'!F63+'5C1AN_StLandry'!F63</f>
        <v>44</v>
      </c>
      <c r="G63" s="226">
        <f>'9_Per Pupil Summary'!I62</f>
        <v>697.12533564451314</v>
      </c>
      <c r="H63" s="227">
        <f>'5C1B_DArbonne'!H63+'5C1A_Madison'!H63+'5C1C_IntlHigh'!H63+'5C3_UnvView'!H63+'5C1F_LCCharter'!H63+'5C1E_LFNO'!H63+'5C1D_NOMMA'!H63+'5C1AE_NobleMinds'!H63+'5C1J_JCFAEast'!H63+'5C1Q_Advantage'!H63+'5C1AF_JCFA-Laf'!H63+'5C1W_Willow'!H63+'5C1Z_LincolnPrep'!H63+'5C1R_Iberville'!H63+'5C1N_Delta'!H63+'5C1S_LCColPrep'!H63+'5C1T_Northeast'!H63+'5C1U_AcadianaRen'!H63+'5C1I_LAKey'!H63+'5C1V_LafRen'!H63+'5C1O_Impact'!H63+'5C2_LAVCA'!H63+'5C1H_Southwest'!H63+'5C1G_JSClark'!H63+'5C1Y_GEOPrep'!H63+'5C1AI_Harmony'!H63+'5C1AJ_Athlos'!H63+'5C1AG_Collegiate'!H63+'5C1M_GEOMidCity'!H63+'5C1AK_NxtGen'!H63+'5C1AL_RedRiver'!H63+'5C1AM_Williams'!H63+'5C1AN_StLandry'!H63</f>
        <v>27606.163291522724</v>
      </c>
      <c r="I63" s="228">
        <f>'5C1B_DArbonne'!I63+'5C1A_Madison'!I63+'5C1C_IntlHigh'!I63+'5C3_UnvView'!I63+'5C1F_LCCharter'!I63+'5C1E_LFNO'!I63+'5C1D_NOMMA'!I63+'5C1AE_NobleMinds'!I63+'5C1J_JCFAEast'!I63+'5C1Q_Advantage'!I63+'5C1AF_JCFA-Laf'!I63+'5C1W_Willow'!I63+'5C1Z_LincolnPrep'!I63+'5C1R_Iberville'!I63+'5C1N_Delta'!I63+'5C1S_LCColPrep'!I63+'5C1T_Northeast'!I63+'5C1U_AcadianaRen'!I63+'5C1I_LAKey'!I63+'5C1V_LafRen'!I63+'5C1O_Impact'!I63+'5C2_LAVCA'!I63+'5C1H_Southwest'!I63+'5C1G_JSClark'!I63+'5C1Y_GEOPrep'!I63+'5C1AI_Harmony'!I63+'5C1AJ_Athlos'!I63+'5C1AG_Collegiate'!I63+'5C1M_GEOMidCity'!I63+'5C1AK_NxtGen'!I63+'5C1AL_RedRiver'!I63+'5C1AM_Williams'!I63+'5C1AN_StLandry'!I63</f>
        <v>22</v>
      </c>
      <c r="J63" s="226">
        <f>'9_Per Pupil Summary'!J62</f>
        <v>190.12509153941264</v>
      </c>
      <c r="K63" s="227">
        <f>'5C1B_DArbonne'!K63+'5C1A_Madison'!K63+'5C1C_IntlHigh'!K63+'5C3_UnvView'!K63+'5C1F_LCCharter'!K63+'5C1E_LFNO'!K63+'5C1D_NOMMA'!K63+'5C1AE_NobleMinds'!K63+'5C1J_JCFAEast'!K63+'5C1Q_Advantage'!K63+'5C1AF_JCFA-Laf'!K63+'5C1W_Willow'!K63+'5C1Z_LincolnPrep'!K63+'5C1R_Iberville'!K63+'5C1N_Delta'!K63+'5C1S_LCColPrep'!K63+'5C1T_Northeast'!K63+'5C1U_AcadianaRen'!K63+'5C1I_LAKey'!K63+'5C1V_LafRen'!K63+'5C1O_Impact'!K63+'5C2_LAVCA'!K63+'5C1H_Southwest'!K63+'5C1G_JSClark'!K63+'5C1Y_GEOPrep'!K63+'5C1AI_Harmony'!K63+'5C1AJ_Athlos'!K63+'5C1AG_Collegiate'!K63+'5C1M_GEOMidCity'!K63+'5C1AK_NxtGen'!K63+'5C1AL_RedRiver'!K63+'5C1AM_Williams'!K63+'5C1AN_StLandry'!K63</f>
        <v>3764.47681248037</v>
      </c>
      <c r="L63" s="228">
        <f>'5C1B_DArbonne'!L63+'5C1A_Madison'!L63+'5C1C_IntlHigh'!L63+'5C3_UnvView'!L63+'5C1F_LCCharter'!L63+'5C1E_LFNO'!L63+'5C1D_NOMMA'!L63+'5C1AE_NobleMinds'!L63+'5C1J_JCFAEast'!L63+'5C1Q_Advantage'!L63+'5C1AF_JCFA-Laf'!L63+'5C1W_Willow'!L63+'5C1Z_LincolnPrep'!L63+'5C1R_Iberville'!L63+'5C1N_Delta'!L63+'5C1S_LCColPrep'!L63+'5C1T_Northeast'!L63+'5C1U_AcadianaRen'!L63+'5C1I_LAKey'!L63+'5C1V_LafRen'!L63+'5C1O_Impact'!L63+'5C2_LAVCA'!L63+'5C1H_Southwest'!L63+'5C1G_JSClark'!L63+'5C1Y_GEOPrep'!L63+'5C1AI_Harmony'!L63+'5C1AJ_Athlos'!L63+'5C1AG_Collegiate'!L63+'5C1M_GEOMidCity'!L63+'5C1AK_NxtGen'!L63+'5C1AL_RedRiver'!L63+'5C1AM_Williams'!L63+'5C1AN_StLandry'!L63</f>
        <v>9</v>
      </c>
      <c r="M63" s="226">
        <f>'9_Per Pupil Summary'!K62</f>
        <v>4753.1272884853151</v>
      </c>
      <c r="N63" s="227">
        <f>'5C1B_DArbonne'!N63+'5C1A_Madison'!N63+'5C1C_IntlHigh'!N63+'5C3_UnvView'!N63+'5C1F_LCCharter'!N63+'5C1E_LFNO'!N63+'5C1D_NOMMA'!N63+'5C1AE_NobleMinds'!N63+'5C1J_JCFAEast'!N63+'5C1Q_Advantage'!N63+'5C1AF_JCFA-Laf'!N63+'5C1W_Willow'!N63+'5C1Z_LincolnPrep'!N63+'5C1R_Iberville'!N63+'5C1N_Delta'!N63+'5C1S_LCColPrep'!N63+'5C1T_Northeast'!N63+'5C1U_AcadianaRen'!N63+'5C1I_LAKey'!N63+'5C1V_LafRen'!N63+'5C1O_Impact'!N63+'5C2_LAVCA'!N63+'5C1H_Southwest'!N63+'5C1G_JSClark'!N63+'5C1Y_GEOPrep'!N63+'5C1AI_Harmony'!N63+'5C1AJ_Athlos'!N63+'5C1AG_Collegiate'!N63+'5C1M_GEOMidCity'!N63+'5C1AK_NxtGen'!N63+'5C1AL_RedRiver'!N63+'5C1AM_Williams'!N63+'5C1AN_StLandry'!N63</f>
        <v>38500.331036731055</v>
      </c>
      <c r="O63" s="228">
        <f>'5C1B_DArbonne'!O63+'5C1A_Madison'!O63+'5C1C_IntlHigh'!O63+'5C3_UnvView'!O63+'5C1F_LCCharter'!O63+'5C1E_LFNO'!O63+'5C1D_NOMMA'!O63+'5C1AE_NobleMinds'!O63+'5C1J_JCFAEast'!O63+'5C1Q_Advantage'!O63+'5C1AF_JCFA-Laf'!O63+'5C1W_Willow'!O63+'5C1Z_LincolnPrep'!O63+'5C1R_Iberville'!O63+'5C1N_Delta'!O63+'5C1S_LCColPrep'!O63+'5C1T_Northeast'!O63+'5C1U_AcadianaRen'!O63+'5C1I_LAKey'!O63+'5C1V_LafRen'!O63+'5C1O_Impact'!O63+'5C2_LAVCA'!O63+'5C1H_Southwest'!O63+'5C1G_JSClark'!O63+'5C1Y_GEOPrep'!O63+'5C1AI_Harmony'!O63+'5C1AJ_Athlos'!O63+'5C1AG_Collegiate'!O63+'5C1M_GEOMidCity'!O63+'5C1AK_NxtGen'!O63+'5C1AL_RedRiver'!O63+'5C1AM_Williams'!O63+'5C1AN_StLandry'!O63</f>
        <v>0</v>
      </c>
      <c r="P63" s="226">
        <f>'9_Per Pupil Summary'!L62</f>
        <v>1901.2509153941264</v>
      </c>
      <c r="Q63" s="227">
        <f>'5C1B_DArbonne'!Q63+'5C1A_Madison'!Q63+'5C1C_IntlHigh'!Q63+'5C3_UnvView'!Q63+'5C1F_LCCharter'!Q63+'5C1E_LFNO'!Q63+'5C1D_NOMMA'!Q63+'5C1AE_NobleMinds'!Q63+'5C1J_JCFAEast'!Q63+'5C1Q_Advantage'!Q63+'5C1AF_JCFA-Laf'!Q63+'5C1W_Willow'!Q63+'5C1Z_LincolnPrep'!Q63+'5C1R_Iberville'!Q63+'5C1N_Delta'!Q63+'5C1S_LCColPrep'!Q63+'5C1T_Northeast'!Q63+'5C1U_AcadianaRen'!Q63+'5C1I_LAKey'!Q63+'5C1V_LafRen'!Q63+'5C1O_Impact'!Q63+'5C2_LAVCA'!Q63+'5C1H_Southwest'!Q63+'5C1G_JSClark'!Q63+'5C1Y_GEOPrep'!Q63+'5C1AI_Harmony'!Q63+'5C1AJ_Athlos'!Q63+'5C1AG_Collegiate'!Q63+'5C1M_GEOMidCity'!Q63+'5C1AK_NxtGen'!Q63+'5C1AL_RedRiver'!Q63+'5C1AM_Williams'!Q63+'5C1AN_StLandry'!Q63</f>
        <v>0</v>
      </c>
      <c r="R63" s="229">
        <f>'5C1B_DArbonne'!R63+'5C1A_Madison'!R63+'5C1C_IntlHigh'!R63+'5C3_UnvView'!R63+'5C1F_LCCharter'!R63+'5C1E_LFNO'!R63+'5C1D_NOMMA'!R63+'5C1AE_NobleMinds'!R63+'5C1J_JCFAEast'!R63+'5C1Q_Advantage'!R63+'5C1AF_JCFA-Laf'!R63+'5C1W_Willow'!R63+'5C1Z_LincolnPrep'!R63+'5C1R_Iberville'!R63+'5C1N_Delta'!R63+'5C1S_LCColPrep'!R63+'5C1T_Northeast'!R63+'5C1U_AcadianaRen'!R63+'5C1I_LAKey'!R63+'5C1V_LafRen'!R63+'5C1O_Impact'!R63+'5C2_LAVCA'!R63+'5C1H_Southwest'!R63+'5C1G_JSClark'!R63+'5C1Y_GEOPrep'!R63+'5C1AI_Harmony'!R63+'5C1AJ_Athlos'!R63+'5C1AG_Collegiate'!R63+'5C1M_GEOMidCity'!R63+'5C1AK_NxtGen'!R63+'5C1AL_RedRiver'!R63+'5C1AM_Williams'!R63+'5C1AN_StLandry'!R63</f>
        <v>1211685</v>
      </c>
      <c r="S63" s="889">
        <f>'5C3_UnvView'!S63+'5C2_LAVCA'!S63</f>
        <v>33863</v>
      </c>
      <c r="T63" s="226">
        <f>'5C1B_DArbonne'!S63+'5C1A_Madison'!S63+'5C1C_IntlHigh'!S63+'5C3_UnvView'!T63+'5C1F_LCCharter'!S63+'5C1E_LFNO'!S63+'5C1D_NOMMA'!S63+'5C1AE_NobleMinds'!S63+'5C1J_JCFAEast'!S63+'5C1Q_Advantage'!S63+'5C1AF_JCFA-Laf'!S63+'5C1W_Willow'!S63+'5C1Z_LincolnPrep'!S63+'5C1R_Iberville'!S63+'5C1N_Delta'!S63+'5C1S_LCColPrep'!S63+'5C1T_Northeast'!S63+'5C1U_AcadianaRen'!S63+'5C1I_LAKey'!S63+'5C1V_LafRen'!S63+'5C1O_Impact'!S63+'5C2_LAVCA'!T63+'5C1H_Southwest'!S63+'5C1G_JSClark'!S63+'5C1Y_GEOPrep'!S63+'5C1AI_Harmony'!S63+'5C1AJ_Athlos'!S63+'5C1AG_Collegiate'!S63+'5C1M_GEOMidCity'!S63+'5C1AK_NxtGen'!S63+'5C1AL_RedRiver'!S63+'5C1AM_Williams'!S63+'5C1AN_StLandry'!S63</f>
        <v>0</v>
      </c>
      <c r="U63" s="226">
        <f>'5C1B_DArbonne'!T63+'5C1A_Madison'!T63+'5C1C_IntlHigh'!T63+'5C3_UnvView'!U63+'5C1F_LCCharter'!T63+'5C1E_LFNO'!T63+'5C1D_NOMMA'!T63+'5C1AE_NobleMinds'!T63+'5C1J_JCFAEast'!T63+'5C1Q_Advantage'!T63+'5C1AF_JCFA-Laf'!T63+'5C1W_Willow'!T63+'5C1Z_LincolnPrep'!T63+'5C1R_Iberville'!T63+'5C1N_Delta'!T63+'5C1S_LCColPrep'!T63+'5C1T_Northeast'!T63+'5C1U_AcadianaRen'!T63+'5C1I_LAKey'!T63+'5C1V_LafRen'!T63+'5C1O_Impact'!T63+'5C2_LAVCA'!U63+'5C1H_Southwest'!T63+'5C1G_JSClark'!T63+'5C1Y_GEOPrep'!T63+'5C1AI_Harmony'!T63+'5C1AJ_Athlos'!T63+'5C1AG_Collegiate'!T63+'5C1M_GEOMidCity'!T63+'5C1AK_NxtGen'!T63+'5C1AL_RedRiver'!T63+'5C1AM_Williams'!T63+'5C1AN_StLandry'!T63</f>
        <v>0</v>
      </c>
      <c r="V63" s="230">
        <f>'5C1B_DArbonne'!U63+'5C1A_Madison'!U63+'5C1C_IntlHigh'!U63+'5C3_UnvView'!V63+'5C1F_LCCharter'!U63+'5C1E_LFNO'!U63+'5C1D_NOMMA'!U63+'5C1AE_NobleMinds'!U63+'5C1J_JCFAEast'!U63+'5C1Q_Advantage'!U63+'5C1AF_JCFA-Laf'!U63+'5C1W_Willow'!U63+'5C1Z_LincolnPrep'!U63+'5C1R_Iberville'!U63+'5C1N_Delta'!U63+'5C1S_LCColPrep'!U63+'5C1T_Northeast'!U63+'5C1U_AcadianaRen'!U63+'5C1I_LAKey'!U63+'5C1V_LafRen'!U63+'5C1O_Impact'!U63+'5C2_LAVCA'!V63+'5C1H_Southwest'!U63+'5C1G_JSClark'!U63+'5C1Y_GEOPrep'!U63+'5C1AI_Harmony'!U63+'5C1AJ_Athlos'!U63+'5C1AG_Collegiate'!U63+'5C1M_GEOMidCity'!U63+'5C1AK_NxtGen'!U63+'5C1AL_RedRiver'!U63+'5C1AM_Williams'!U63+'5C1AN_StLandry'!U63</f>
        <v>0</v>
      </c>
      <c r="W63" s="229">
        <f>'5C1B_DArbonne'!V63+'5C1A_Madison'!V63+'5C1C_IntlHigh'!V63+'5C3_UnvView'!W63+'5C1F_LCCharter'!V63+'5C1E_LFNO'!V63+'5C1D_NOMMA'!V63+'5C1AE_NobleMinds'!V63+'5C1J_JCFAEast'!V63+'5C1Q_Advantage'!V63+'5C1AF_JCFA-Laf'!V63+'5C1W_Willow'!V63+'5C1Z_LincolnPrep'!V63+'5C1R_Iberville'!V63+'5C1N_Delta'!V63+'5C1S_LCColPrep'!V63+'5C1T_Northeast'!V63+'5C1U_AcadianaRen'!V63+'5C1I_LAKey'!V63+'5C1V_LafRen'!V63+'5C1O_Impact'!V63+'5C2_LAVCA'!W63+'5C1H_Southwest'!V63+'5C1G_JSClark'!V63+'5C1Y_GEOPrep'!V63+'5C1AI_Harmony'!V63+'5C1AJ_Athlos'!V63+'5C1AG_Collegiate'!V63+'5C1M_GEOMidCity'!V63+'5C1AK_NxtGen'!V63+'5C1AL_RedRiver'!V63+'5C1AM_Williams'!V63+'5C1AN_StLandry'!V63</f>
        <v>304768</v>
      </c>
      <c r="X63" s="227">
        <f>'5C1B_DArbonne'!W63+'5C1A_Madison'!W63+'5C1C_IntlHigh'!W63+'5C3_UnvView'!X63+'5C1F_LCCharter'!W63+'5C1E_LFNO'!W63+'5C1D_NOMMA'!W63+'5C1AE_NobleMinds'!W63+'5C1J_JCFAEast'!W63+'5C1Q_Advantage'!W63+'5C1AF_JCFA-Laf'!W63+'5C1W_Willow'!W63+'5C1Z_LincolnPrep'!W63+'5C1R_Iberville'!W63+'5C1N_Delta'!W63+'5C1S_LCColPrep'!W63+'5C1T_Northeast'!W63+'5C1U_AcadianaRen'!W63+'5C1I_LAKey'!W63+'5C1V_LafRen'!W63+'5C1O_Impact'!W63+'5C2_LAVCA'!X63+'5C1H_Southwest'!W63+'5C1G_JSClark'!W63+'5C1Y_GEOPrep'!W63+'5C1AI_Harmony'!W63+'5C1AJ_Athlos'!W63+'5C1AG_Collegiate'!W63+'5C1M_GEOMidCity'!W63+'5C1AK_NxtGen'!W63+'5C1AL_RedRiver'!W63+'5C1AM_Williams'!W63+'5C1AN_StLandry'!W63</f>
        <v>-762</v>
      </c>
      <c r="Y63" s="229">
        <f>'5C1B_DArbonne'!X63+'5C1A_Madison'!X63+'5C1C_IntlHigh'!X63+'5C3_UnvView'!Y63+'5C1F_LCCharter'!X63+'5C1E_LFNO'!X63+'5C1D_NOMMA'!X63+'5C1AE_NobleMinds'!X63+'5C1J_JCFAEast'!X63+'5C1Q_Advantage'!X63+'5C1AF_JCFA-Laf'!X63+'5C1W_Willow'!X63+'5C1Z_LincolnPrep'!X63+'5C1R_Iberville'!X63+'5C1N_Delta'!X63+'5C1S_LCColPrep'!X63+'5C1T_Northeast'!X63+'5C1U_AcadianaRen'!X63+'5C1I_LAKey'!X63+'5C1V_LafRen'!X63+'5C1O_Impact'!X63+'5C2_LAVCA'!Y63+'5C1H_Southwest'!X63+'5C1G_JSClark'!X63+'5C1Y_GEOPrep'!X63+'5C1AI_Harmony'!X63+'5C1AJ_Athlos'!X63+'5C1AG_Collegiate'!X63+'5C1M_GEOMidCity'!X63+'5C1AK_NxtGen'!X63+'5C1AL_RedRiver'!X63+'5C1AM_Williams'!X63+'5C1AN_StLandry'!X63</f>
        <v>304006</v>
      </c>
      <c r="Z63" s="226">
        <f>'5C1B_DArbonne'!Y63+'5C1A_Madison'!Y63+'5C1C_IntlHigh'!Y63+'5C3_UnvView'!Z63+'5C1F_LCCharter'!Y63+'5C1E_LFNO'!Y63+'5C1D_NOMMA'!Y63+'5C1AE_NobleMinds'!Y63+'5C1J_JCFAEast'!Y63+'5C1Q_Advantage'!Y63+'5C1AF_JCFA-Laf'!Y63+'5C1W_Willow'!Y63+'5C1Z_LincolnPrep'!Y63+'5C1R_Iberville'!Y63+'5C1N_Delta'!Y63+'5C1S_LCColPrep'!Y63+'5C1T_Northeast'!Y63+'5C1U_AcadianaRen'!Y63+'5C1I_LAKey'!Y63+'5C1V_LafRen'!Y63+'5C1O_Impact'!Y63+'5C2_LAVCA'!Z63+'5C1H_Southwest'!Y63+'5C1G_JSClark'!Y63+'5C1Y_GEOPrep'!Y63+'5C1AI_Harmony'!Y63+'5C1AJ_Athlos'!Y63+'5C1AG_Collegiate'!Y63+'5C1M_GEOMidCity'!Y63+'5C1AK_NxtGen'!Y63+'5C1AL_RedRiver'!Y63+'5C1AM_Williams'!Y63+'5C1AN_StLandry'!Y63</f>
        <v>0</v>
      </c>
      <c r="AA63" s="229">
        <f>'5C1B_DArbonne'!Z63+'5C1A_Madison'!Z63+'5C1C_IntlHigh'!Z63+'5C3_UnvView'!AA63+'5C1F_LCCharter'!Z63+'5C1E_LFNO'!Z63+'5C1D_NOMMA'!Z63+'5C1AE_NobleMinds'!Z63+'5C1J_JCFAEast'!Z63+'5C1Q_Advantage'!Z63+'5C1AF_JCFA-Laf'!Z63+'5C1W_Willow'!Z63+'5C1Z_LincolnPrep'!Z63+'5C1R_Iberville'!Z63+'5C1N_Delta'!Z63+'5C1S_LCColPrep'!Z63+'5C1T_Northeast'!Z63+'5C1U_AcadianaRen'!Z63+'5C1I_LAKey'!Z63+'5C1V_LafRen'!Z63+'5C1O_Impact'!Z63+'5C2_LAVCA'!AA63+'5C1H_Southwest'!Z63+'5C1G_JSClark'!Z63+'5C1Y_GEOPrep'!Z63+'5C1AI_Harmony'!Z63+'5C1AJ_Athlos'!Z63+'5C1AG_Collegiate'!Z63+'5C1M_GEOMidCity'!Z63+'5C1AK_NxtGen'!Z63+'5C1AL_RedRiver'!Z63+'5C1AM_Williams'!Z63+'5C1AN_StLandry'!Z63</f>
        <v>304006</v>
      </c>
      <c r="AB63" s="226">
        <f>'5C1B_DArbonne'!AA63+'5C1A_Madison'!AA63+'5C1C_IntlHigh'!AA63+'5C3_UnvView'!AB63+'5C1F_LCCharter'!AA63+'5C1E_LFNO'!AA63+'5C1D_NOMMA'!AA63+'5C1AE_NobleMinds'!AA63+'5C1J_JCFAEast'!AA63+'5C1Q_Advantage'!AA63+'5C1AF_JCFA-Laf'!AA63+'5C1W_Willow'!AA63+'5C1Z_LincolnPrep'!AA63+'5C1R_Iberville'!AA63+'5C1N_Delta'!AA63+'5C1S_LCColPrep'!AA63+'5C1T_Northeast'!AA63+'5C1U_AcadianaRen'!AA63+'5C1I_LAKey'!AA63+'5C1V_LafRen'!AA63+'5C1O_Impact'!AA63+'5C2_LAVCA'!AB63+'5C1H_Southwest'!AA63+'5C1G_JSClark'!AA63+'5C1Y_GEOPrep'!AA63+'5C1AI_Harmony'!AA63+'5C1AJ_Athlos'!AA63+'5C1AG_Collegiate'!AA63+'5C1M_GEOMidCity'!AA63+'5C1AK_NxtGen'!AA63+'5C1AL_RedRiver'!AA63+'5C1AM_Williams'!AA63+'5C1AN_StLandry'!AA63</f>
        <v>0</v>
      </c>
      <c r="AC63" s="226">
        <f>'5C1B_DArbonne'!AB63+'5C1A_Madison'!AB63+'5C1C_IntlHigh'!AB63+'5C3_UnvView'!AC63+'5C1F_LCCharter'!AB63+'5C1E_LFNO'!AB63+'5C1D_NOMMA'!AB63+'5C1AE_NobleMinds'!AB63+'5C1J_JCFAEast'!AB63+'5C1Q_Advantage'!AB63+'5C1AF_JCFA-Laf'!AB63+'5C1W_Willow'!AB63+'5C1Z_LincolnPrep'!AB63+'5C1R_Iberville'!AB63+'5C1N_Delta'!AB63+'5C1S_LCColPrep'!AB63+'5C1T_Northeast'!AB63+'5C1U_AcadianaRen'!AB63+'5C1I_LAKey'!AB63+'5C1V_LafRen'!AB63+'5C1O_Impact'!AB63+'5C2_LAVCA'!AC63+'5C1H_Southwest'!AB63+'5C1G_JSClark'!AB63+'5C1Y_GEOPrep'!AB63+'5C1AI_Harmony'!AB63+'5C1AJ_Athlos'!AB63+'5C1AG_Collegiate'!AB63+'5C1M_GEOMidCity'!AB63+'5C1AK_NxtGen'!AB63+'5C1AL_RedRiver'!AB63+'5C1AM_Williams'!AB63+'5C1AN_StLandry'!AB63</f>
        <v>304006</v>
      </c>
      <c r="AD63" s="229">
        <f>'5C1B_DArbonne'!AC63+'5C1A_Madison'!AC63+'5C1C_IntlHigh'!AC63+'5C3_UnvView'!AD63+'5C1F_LCCharter'!AC63+'5C1E_LFNO'!AC63+'5C1D_NOMMA'!AC63+'5C1AE_NobleMinds'!AC63+'5C1J_JCFAEast'!AC63+'5C1Q_Advantage'!AC63+'5C1AF_JCFA-Laf'!AC63+'5C1W_Willow'!AC63+'5C1Z_LincolnPrep'!AC63+'5C1R_Iberville'!AC63+'5C1N_Delta'!AC63+'5C1S_LCColPrep'!AC63+'5C1T_Northeast'!AC63+'5C1U_AcadianaRen'!AC63+'5C1I_LAKey'!AC63+'5C1V_LafRen'!AC63+'5C1O_Impact'!AC63+'5C2_LAVCA'!AD63+'5C1H_Southwest'!AC63+'5C1G_JSClark'!AC63+'5C1Y_GEOPrep'!AC63+'5C1AI_Harmony'!AC63+'5C1AJ_Athlos'!AC63+'5C1AG_Collegiate'!AC63+'5C1M_GEOMidCity'!AC63+'5C1AK_NxtGen'!AC63+'5C1AL_RedRiver'!AC63+'5C1AM_Williams'!AC63+'5C1AN_StLandry'!AC63</f>
        <v>25334</v>
      </c>
      <c r="AE63" s="232">
        <f>'5C1B_DArbonne'!AD63+'5C1A_Madison'!AD63+'5C1C_IntlHigh'!AD63+'5C3_UnvView'!AE63+'5C1F_LCCharter'!AD63+'5C1E_LFNO'!AD63+'5C1D_NOMMA'!AD63+'5C1AE_NobleMinds'!AD63+'5C1J_JCFAEast'!AD63+'5C1Q_Advantage'!AD63+'5C1AF_JCFA-Laf'!AD63+'5C1W_Willow'!AD63+'5C1Z_LincolnPrep'!AD63+'5C1R_Iberville'!AD63+'5C1N_Delta'!AD63+'5C1S_LCColPrep'!AD63+'5C1T_Northeast'!AD63+'5C1U_AcadianaRen'!AD63+'5C1I_LAKey'!AD63+'5C1V_LafRen'!AD63+'5C1O_Impact'!AD63+'5C2_LAVCA'!AE63+'5C1H_Southwest'!AD63+'5C1G_JSClark'!AD63+'5C1Y_GEOPrep'!AD63+'5C1AI_Harmony'!AD63+'5C1AJ_Athlos'!AD63+'5C1AG_Collegiate'!AD63+'5C1M_GEOMidCity'!AD63+'5C1AK_NxtGen'!AD63+'5C1AL_RedRiver'!AD63+'5C1AM_Williams'!AD63+'5C1AN_StLandry'!AD63</f>
        <v>304006</v>
      </c>
      <c r="AF63" s="233">
        <f>'9_Per Pupil Summary'!N62</f>
        <v>2934</v>
      </c>
      <c r="AG63" s="234">
        <f>'5C1B_DArbonne'!AF63+'5C1A_Madison'!AF63+'5C1C_IntlHigh'!AF63+'5C3_UnvView'!AG63+'5C1F_LCCharter'!AF63+'5C1E_LFNO'!AF63+'5C1D_NOMMA'!AF63+'5C1AE_NobleMinds'!AF63+'5C1J_JCFAEast'!AF63+'5C1Q_Advantage'!AF63+'5C1AF_JCFA-Laf'!AF63+'5C1W_Willow'!AF63+'5C1Z_LincolnPrep'!AF63+'5C1R_Iberville'!AF63+'5C1N_Delta'!AF63+'5C1S_LCColPrep'!AF63+'5C1T_Northeast'!AF63+'5C1U_AcadianaRen'!AF63+'5C1I_LAKey'!AF63+'5C1V_LafRen'!AF63+'5C1O_Impact'!AF63+'5C2_LAVCA'!AG63+'5C1H_Southwest'!AF63+'5C1G_JSClark'!AF63+'5C1Y_GEOPrep'!AF63+'5C1AI_Harmony'!AF63+'5C1AJ_Athlos'!AF63+'5C1AG_Collegiate'!AF63+'5C1M_GEOMidCity'!AF63+'5C1AK_NxtGen'!AF63+'5C1AL_RedRiver'!AF63+'5C1AM_Williams'!AF63+'5C1AN_StLandry'!AF63</f>
        <v>132030</v>
      </c>
      <c r="AH63" s="225">
        <f>'5C1B_DArbonne'!AG63+'5C1A_Madison'!AG63+'5C1C_IntlHigh'!AG63+'5C3_UnvView'!AH63+'5C1F_LCCharter'!AG63+'5C1E_LFNO'!AG63+'5C1D_NOMMA'!AG63+'5C1AE_NobleMinds'!AG63+'5C1J_JCFAEast'!AG63+'5C1Q_Advantage'!AG63+'5C1AF_JCFA-Laf'!AG63+'5C1W_Willow'!AG63+'5C1Z_LincolnPrep'!AG63+'5C1R_Iberville'!AG63+'5C1N_Delta'!AG63+'5C1S_LCColPrep'!AG63+'5C1T_Northeast'!AG63+'5C1U_AcadianaRen'!AG63+'5C1I_LAKey'!AG63+'5C1V_LafRen'!AG63+'5C1O_Impact'!AG63+'5C2_LAVCA'!AH63+'5C1H_Southwest'!AG63+'5C1G_JSClark'!AG63+'5C1Y_GEOPrep'!AG63+'5C1AI_Harmony'!AG63+'5C1AJ_Athlos'!AG63+'5C1AG_Collegiate'!AG63+'5C1M_GEOMidCity'!AG63+'5C1AK_NxtGen'!AG63+'5C1AL_RedRiver'!AG63+'5C1AM_Williams'!AG63+'5C1AN_StLandry'!AG63</f>
        <v>0</v>
      </c>
      <c r="AI63" s="233">
        <f>'5C1B_DArbonne'!AH63+'5C1A_Madison'!AH63+'5C1C_IntlHigh'!AH63+'5C3_UnvView'!AI63+'5C1F_LCCharter'!AH63+'5C1E_LFNO'!AH63+'5C1D_NOMMA'!AH63+'5C1AE_NobleMinds'!AH63+'5C1J_JCFAEast'!AH63+'5C1Q_Advantage'!AH63+'5C1AF_JCFA-Laf'!AH63+'5C1W_Willow'!AH63+'5C1Z_LincolnPrep'!AH63+'5C1R_Iberville'!AH63+'5C1N_Delta'!AH63+'5C1S_LCColPrep'!AH63+'5C1T_Northeast'!AH63+'5C1U_AcadianaRen'!AH63+'5C1I_LAKey'!AH63+'5C1V_LafRen'!AH63+'5C1O_Impact'!AH63+'5C2_LAVCA'!AI63+'5C1H_Southwest'!AH63+'5C1G_JSClark'!AH63+'5C1Y_GEOPrep'!AH63+'5C1AI_Harmony'!AH63+'5C1AJ_Athlos'!AH63+'5C1AG_Collegiate'!AH63+'5C1M_GEOMidCity'!AH63+'5C1AK_NxtGen'!AH63+'5C1AL_RedRiver'!AH63+'5C1AM_Williams'!AH63+'5C1AN_StLandry'!AH63</f>
        <v>0</v>
      </c>
      <c r="AJ63" s="225">
        <f>'5C1B_DArbonne'!AI63+'5C1A_Madison'!AI63+'5C1C_IntlHigh'!AI63+'5C3_UnvView'!AJ63+'5C1F_LCCharter'!AI63+'5C1E_LFNO'!AI63+'5C1D_NOMMA'!AI63+'5C1AE_NobleMinds'!AI63+'5C1J_JCFAEast'!AI63+'5C1Q_Advantage'!AI63+'5C1AF_JCFA-Laf'!AI63+'5C1W_Willow'!AI63+'5C1Z_LincolnPrep'!AI63+'5C1R_Iberville'!AI63+'5C1N_Delta'!AI63+'5C1S_LCColPrep'!AI63+'5C1T_Northeast'!AI63+'5C1U_AcadianaRen'!AI63+'5C1I_LAKey'!AI63+'5C1V_LafRen'!AI63+'5C1O_Impact'!AI63+'5C2_LAVCA'!AJ63+'5C1H_Southwest'!AI63+'5C1G_JSClark'!AI63+'5C1Y_GEOPrep'!AI63+'5C1AI_Harmony'!AI63+'5C1AJ_Athlos'!AI63+'5C1AG_Collegiate'!AI63+'5C1M_GEOMidCity'!AI63+'5C1AK_NxtGen'!AI63+'5C1AL_RedRiver'!AI63+'5C1AM_Williams'!AI63+'5C1AN_StLandry'!AI63</f>
        <v>0</v>
      </c>
      <c r="AK63" s="235">
        <f>'5C1B_DArbonne'!AJ63+'5C1A_Madison'!AJ63+'5C1C_IntlHigh'!AJ63+'5C3_UnvView'!AK63+'5C1F_LCCharter'!AJ63+'5C1E_LFNO'!AJ63+'5C1D_NOMMA'!AJ63+'5C1AE_NobleMinds'!AJ63+'5C1J_JCFAEast'!AJ63+'5C1Q_Advantage'!AJ63+'5C1AF_JCFA-Laf'!AJ63+'5C1W_Willow'!AJ63+'5C1Z_LincolnPrep'!AJ63+'5C1R_Iberville'!AJ63+'5C1N_Delta'!AJ63+'5C1S_LCColPrep'!AJ63+'5C1T_Northeast'!AJ63+'5C1U_AcadianaRen'!AJ63+'5C1I_LAKey'!AJ63+'5C1V_LafRen'!AJ63+'5C1O_Impact'!AJ63+'5C2_LAVCA'!AK63+'5C1H_Southwest'!AJ63+'5C1G_JSClark'!AJ63+'5C1Y_GEOPrep'!AJ63+'5C1AI_Harmony'!AJ63+'5C1AJ_Athlos'!AJ63+'5C1AG_Collegiate'!AJ63+'5C1M_GEOMidCity'!AJ63+'5C1AK_NxtGen'!AJ63+'5C1AL_RedRiver'!AJ63+'5C1AM_Williams'!AJ63+'5C1AN_StLandry'!AJ63</f>
        <v>0</v>
      </c>
      <c r="AL63" s="236">
        <f>'5C1B_DArbonne'!AK63+'5C1A_Madison'!AK63+'5C1C_IntlHigh'!AK63+'5C3_UnvView'!AL63+'5C1F_LCCharter'!AK63+'5C1E_LFNO'!AK63+'5C1D_NOMMA'!AK63+'5C1AE_NobleMinds'!AK63+'5C1J_JCFAEast'!AK63+'5C1Q_Advantage'!AK63+'5C1AF_JCFA-Laf'!AK63+'5C1W_Willow'!AK63+'5C1Z_LincolnPrep'!AK63+'5C1R_Iberville'!AK63+'5C1N_Delta'!AK63+'5C1S_LCColPrep'!AK63+'5C1T_Northeast'!AK63+'5C1U_AcadianaRen'!AK63+'5C1I_LAKey'!AK63+'5C1V_LafRen'!AK63+'5C1O_Impact'!AK63+'5C2_LAVCA'!AL63+'5C1H_Southwest'!AK63+'5C1G_JSClark'!AK63+'5C1Y_GEOPrep'!AK63+'5C1AI_Harmony'!AK63+'5C1AJ_Athlos'!AK63+'5C1AG_Collegiate'!AK63+'5C1M_GEOMidCity'!AK63+'5C1AK_NxtGen'!AK63+'5C1AL_RedRiver'!AK63+'5C1AM_Williams'!AK63+'5C1AN_StLandry'!AK63</f>
        <v>0</v>
      </c>
      <c r="AM63" s="234">
        <f>'5C1B_DArbonne'!AL63+'5C1A_Madison'!AL63+'5C1C_IntlHigh'!AL63+'5C3_UnvView'!AM63+'5C1F_LCCharter'!AL63+'5C1E_LFNO'!AL63+'5C1D_NOMMA'!AL63+'5C1AE_NobleMinds'!AL63+'5C1J_JCFAEast'!AL63+'5C1Q_Advantage'!AL63+'5C1AF_JCFA-Laf'!AL63+'5C1W_Willow'!AL63+'5C1Z_LincolnPrep'!AL63+'5C1R_Iberville'!AL63+'5C1N_Delta'!AL63+'5C1S_LCColPrep'!AL63+'5C1T_Northeast'!AL63+'5C1U_AcadianaRen'!AL63+'5C1I_LAKey'!AL63+'5C1V_LafRen'!AL63+'5C1O_Impact'!AL63+'5C2_LAVCA'!AM63+'5C1H_Southwest'!AL63+'5C1G_JSClark'!AL63+'5C1Y_GEOPrep'!AL63+'5C1AI_Harmony'!AL63+'5C1AJ_Athlos'!AL63+'5C1AG_Collegiate'!AL63+'5C1M_GEOMidCity'!AL63+'5C1AK_NxtGen'!AL63+'5C1AL_RedRiver'!AL63+'5C1AM_Williams'!AL63+'5C1AN_StLandry'!AL63</f>
        <v>551592</v>
      </c>
      <c r="AN63" s="237">
        <f>'5C1B_DArbonne'!AM63+'5C1A_Madison'!AM63+'5C1C_IntlHigh'!AM63+'5C3_UnvView'!AN63+'5C1F_LCCharter'!AM63+'5C1E_LFNO'!AM63+'5C1D_NOMMA'!AM63+'5C1AE_NobleMinds'!AM63+'5C1J_JCFAEast'!AM63+'5C1Q_Advantage'!AM63+'5C1AF_JCFA-Laf'!AM63+'5C1W_Willow'!AM63+'5C1Z_LincolnPrep'!AM63+'5C1R_Iberville'!AM63+'5C1N_Delta'!AM63+'5C1S_LCColPrep'!AM63+'5C1T_Northeast'!AM63+'5C1U_AcadianaRen'!AM63+'5C1I_LAKey'!AM63+'5C1V_LafRen'!AM63+'5C1O_Impact'!AM63+'5C2_LAVCA'!AN63+'5C1H_Southwest'!AM63+'5C1G_JSClark'!AM63+'5C1Y_GEOPrep'!AM63+'5C1AI_Harmony'!AM63+'5C1AJ_Athlos'!AM63+'5C1AG_Collegiate'!AM63+'5C1M_GEOMidCity'!AM63+'5C1AK_NxtGen'!AM63+'5C1AL_RedRiver'!AM63+'5C1AM_Williams'!AM63+'5C1AN_StLandry'!AM63</f>
        <v>-330</v>
      </c>
      <c r="AO63" s="234">
        <f>'5C1B_DArbonne'!AN63+'5C1A_Madison'!AN63+'5C1C_IntlHigh'!AN63+'5C3_UnvView'!AO63+'5C1F_LCCharter'!AN63+'5C1E_LFNO'!AN63+'5C1D_NOMMA'!AN63+'5C1AE_NobleMinds'!AN63+'5C1J_JCFAEast'!AN63+'5C1Q_Advantage'!AN63+'5C1AF_JCFA-Laf'!AN63+'5C1W_Willow'!AN63+'5C1Z_LincolnPrep'!AN63+'5C1R_Iberville'!AN63+'5C1N_Delta'!AN63+'5C1S_LCColPrep'!AN63+'5C1T_Northeast'!AN63+'5C1U_AcadianaRen'!AN63+'5C1I_LAKey'!AN63+'5C1V_LafRen'!AN63+'5C1O_Impact'!AN63+'5C2_LAVCA'!AO63+'5C1H_Southwest'!AN63+'5C1G_JSClark'!AN63+'5C1Y_GEOPrep'!AN63+'5C1AI_Harmony'!AN63+'5C1AJ_Athlos'!AN63+'5C1AG_Collegiate'!AN63+'5C1M_GEOMidCity'!AN63+'5C1AK_NxtGen'!AN63+'5C1AL_RedRiver'!AN63+'5C1AM_Williams'!AN63+'5C1AN_StLandry'!AN63</f>
        <v>131700</v>
      </c>
      <c r="AP63" s="235">
        <f>'5C1B_DArbonne'!AO63+'5C1A_Madison'!AO63+'5C1C_IntlHigh'!AO63+'5C3_UnvView'!AP63+'5C1F_LCCharter'!AO63+'5C1E_LFNO'!AO63+'5C1D_NOMMA'!AO63+'5C1AE_NobleMinds'!AO63+'5C1J_JCFAEast'!AO63+'5C1Q_Advantage'!AO63+'5C1AF_JCFA-Laf'!AO63+'5C1W_Willow'!AO63+'5C1Z_LincolnPrep'!AO63+'5C1R_Iberville'!AO63+'5C1N_Delta'!AO63+'5C1S_LCColPrep'!AO63+'5C1T_Northeast'!AO63+'5C1U_AcadianaRen'!AO63+'5C1I_LAKey'!AO63+'5C1V_LafRen'!AO63+'5C1O_Impact'!AO63+'5C2_LAVCA'!AP63+'5C1H_Southwest'!AO63+'5C1G_JSClark'!AO63+'5C1Y_GEOPrep'!AO63+'5C1AI_Harmony'!AO63+'5C1AJ_Athlos'!AO63+'5C1AG_Collegiate'!AO63+'5C1M_GEOMidCity'!AO63+'5C1AK_NxtGen'!AO63+'5C1AL_RedRiver'!AO63+'5C1AM_Williams'!AO63+'5C1AN_StLandry'!AO63</f>
        <v>0</v>
      </c>
      <c r="AQ63" s="234">
        <f>'5C1B_DArbonne'!AP63+'5C1A_Madison'!AP63+'5C1C_IntlHigh'!AP63+'5C3_UnvView'!AQ63+'5C1F_LCCharter'!AP63+'5C1E_LFNO'!AP63+'5C1D_NOMMA'!AP63+'5C1AE_NobleMinds'!AP63+'5C1J_JCFAEast'!AP63+'5C1Q_Advantage'!AP63+'5C1AF_JCFA-Laf'!AP63+'5C1W_Willow'!AP63+'5C1Z_LincolnPrep'!AP63+'5C1R_Iberville'!AP63+'5C1N_Delta'!AP63+'5C1S_LCColPrep'!AP63+'5C1T_Northeast'!AP63+'5C1U_AcadianaRen'!AP63+'5C1I_LAKey'!AP63+'5C1V_LafRen'!AP63+'5C1O_Impact'!AP63+'5C2_LAVCA'!AQ63+'5C1H_Southwest'!AP63+'5C1G_JSClark'!AP63+'5C1Y_GEOPrep'!AP63+'5C1AI_Harmony'!AP63+'5C1AJ_Athlos'!AP63+'5C1AG_Collegiate'!AP63+'5C1M_GEOMidCity'!AP63+'5C1AK_NxtGen'!AP63+'5C1AL_RedRiver'!AP63+'5C1AM_Williams'!AP63+'5C1AN_StLandry'!AP63</f>
        <v>131700</v>
      </c>
      <c r="AR63" s="235">
        <f>'5C1B_DArbonne'!AQ63+'5C1A_Madison'!AQ63+'5C1C_IntlHigh'!AQ63+'5C3_UnvView'!AR63+'5C1F_LCCharter'!AQ63+'5C1E_LFNO'!AQ63+'5C1D_NOMMA'!AQ63+'5C1AE_NobleMinds'!AQ63+'5C1J_JCFAEast'!AQ63+'5C1Q_Advantage'!AQ63+'5C1AF_JCFA-Laf'!AQ63+'5C1W_Willow'!AQ63+'5C1Z_LincolnPrep'!AQ63+'5C1R_Iberville'!AQ63+'5C1N_Delta'!AQ63+'5C1S_LCColPrep'!AQ63+'5C1T_Northeast'!AQ63+'5C1U_AcadianaRen'!AQ63+'5C1I_LAKey'!AQ63+'5C1V_LafRen'!AQ63+'5C1O_Impact'!AQ63+'5C2_LAVCA'!AR63+'5C1H_Southwest'!AQ63+'5C1G_JSClark'!AQ63+'5C1Y_GEOPrep'!AQ63+'5C1AI_Harmony'!AQ63+'5C1AJ_Athlos'!AQ63+'5C1AG_Collegiate'!AQ63+'5C1M_GEOMidCity'!AQ63+'5C1AK_NxtGen'!AQ63+'5C1AL_RedRiver'!AQ63+'5C1AM_Williams'!AQ63+'5C1AN_StLandry'!AQ63</f>
        <v>0</v>
      </c>
      <c r="AS63" s="235">
        <f>'5C1B_DArbonne'!AR63+'5C1A_Madison'!AR63+'5C1C_IntlHigh'!AR63+'5C3_UnvView'!AS63+'5C1F_LCCharter'!AR63+'5C1E_LFNO'!AR63+'5C1D_NOMMA'!AR63+'5C1AE_NobleMinds'!AR63+'5C1J_JCFAEast'!AR63+'5C1Q_Advantage'!AR63+'5C1AF_JCFA-Laf'!AR63+'5C1W_Willow'!AR63+'5C1Z_LincolnPrep'!AR63+'5C1R_Iberville'!AR63+'5C1N_Delta'!AR63+'5C1S_LCColPrep'!AR63+'5C1T_Northeast'!AR63+'5C1U_AcadianaRen'!AR63+'5C1I_LAKey'!AR63+'5C1V_LafRen'!AR63+'5C1O_Impact'!AR63+'5C2_LAVCA'!AS63+'5C1H_Southwest'!AR63+'5C1G_JSClark'!AR63+'5C1Y_GEOPrep'!AR63+'5C1AI_Harmony'!AR63+'5C1AJ_Athlos'!AR63+'5C1AG_Collegiate'!AR63+'5C1M_GEOMidCity'!AR63+'5C1AK_NxtGen'!AR63+'5C1AL_RedRiver'!AR63+'5C1AM_Williams'!AR63+'5C1AN_StLandry'!AR63</f>
        <v>131700</v>
      </c>
      <c r="AT63" s="234">
        <f>'5C1B_DArbonne'!AS63+'5C1A_Madison'!AS63+'5C1C_IntlHigh'!AS63+'5C3_UnvView'!AT63+'5C1F_LCCharter'!AS63+'5C1E_LFNO'!AS63+'5C1D_NOMMA'!AS63+'5C1AE_NobleMinds'!AS63+'5C1J_JCFAEast'!AS63+'5C1Q_Advantage'!AS63+'5C1AF_JCFA-Laf'!AS63+'5C1W_Willow'!AS63+'5C1Z_LincolnPrep'!AS63+'5C1R_Iberville'!AS63+'5C1N_Delta'!AS63+'5C1S_LCColPrep'!AS63+'5C1T_Northeast'!AS63+'5C1U_AcadianaRen'!AS63+'5C1I_LAKey'!AS63+'5C1V_LafRen'!AS63+'5C1O_Impact'!AS63+'5C2_LAVCA'!AT63+'5C1H_Southwest'!AS63+'5C1G_JSClark'!AS63+'5C1Y_GEOPrep'!AS63+'5C1AI_Harmony'!AS63+'5C1AJ_Athlos'!AS63+'5C1AG_Collegiate'!AS63+'5C1M_GEOMidCity'!AS63+'5C1AK_NxtGen'!AS63+'5C1AL_RedRiver'!AS63+'5C1AM_Williams'!AS63+'5C1AN_StLandry'!AS63</f>
        <v>45852</v>
      </c>
      <c r="AU63" s="806">
        <f t="shared" si="2"/>
        <v>435706</v>
      </c>
      <c r="AV63" s="807">
        <f t="shared" si="3"/>
        <v>71186</v>
      </c>
      <c r="AW63" s="227">
        <f>'5C1B_DArbonne'!AV63+'5C1A_Madison'!AV63+'5C1C_IntlHigh'!AV63+'5C3_UnvView'!AW63+'5C1F_LCCharter'!AV63+'5C1E_LFNO'!AV63+'5C1D_NOMMA'!AV63+'5C1AE_NobleMinds'!AV63+'5C1J_JCFAEast'!AV63+'5C1Q_Advantage'!AV63+'5C1AF_JCFA-Laf'!AV63+'5C1W_Willow'!AV63+'5C1Z_LincolnPrep'!AV63+'5C1R_Iberville'!AV63+'5C1N_Delta'!AV63+'5C1S_LCColPrep'!AV63+'5C1T_Northeast'!AV63+'5C1U_AcadianaRen'!AV63+'5C1I_LAKey'!AV63+'5C1V_LafRen'!AV63+'5C1O_Impact'!AV63+'5C2_LAVCA'!AW63+'5C1H_Southwest'!AV63+'5C1G_JSClark'!AV63+'5C1Y_GEOPrep'!AV63+'5C1AI_Harmony'!AV63+'5C1AJ_Athlos'!AV63+'5C1AG_Collegiate'!AV63+'5C1M_GEOMidCity'!AV63+'5C1AK_NxtGen'!AV63+'5C1AL_RedRiver'!AV63+'5C1AM_Williams'!AV63+'5C1AN_StLandry'!AV63</f>
        <v>1378</v>
      </c>
      <c r="AX63" s="227"/>
      <c r="AY63" s="227">
        <f t="shared" si="4"/>
        <v>1378</v>
      </c>
    </row>
    <row r="64" spans="1:51" ht="16.149999999999999" customHeight="1" x14ac:dyDescent="0.2">
      <c r="A64" s="424">
        <v>58</v>
      </c>
      <c r="B64" s="224" t="s">
        <v>61</v>
      </c>
      <c r="C64" s="225">
        <f>'5C1B_DArbonne'!C64+'5C1A_Madison'!C64+'5C1C_IntlHigh'!C64+'5C3_UnvView'!C64+'5C1F_LCCharter'!C64+'5C1E_LFNO'!C64+'5C1D_NOMMA'!C64+'5C1AE_NobleMinds'!C64+'5C1J_JCFAEast'!C64+'5C1Q_Advantage'!C64+'5C1AF_JCFA-Laf'!C64+'5C1W_Willow'!C64+'5C1Z_LincolnPrep'!C64+'5C1R_Iberville'!C64+'5C1N_Delta'!C64+'5C1S_LCColPrep'!C64+'5C1T_Northeast'!C64+'5C1U_AcadianaRen'!C64+'5C1I_LAKey'!C64+'5C1V_LafRen'!C64+'5C1O_Impact'!C64+'5C2_LAVCA'!C64+'5C1H_Southwest'!C64+'5C1G_JSClark'!C64+'5C1Y_GEOPrep'!C64+'5C1AI_Harmony'!C64+'5C1AJ_Athlos'!C64+'5C1AG_Collegiate'!C64+'5C1M_GEOMidCity'!C64+'5C1AK_NxtGen'!C64+'5C1AL_RedRiver'!C64+'5C1AM_Williams'!C64+'5C1AN_StLandry'!C64</f>
        <v>60</v>
      </c>
      <c r="D64" s="226">
        <f>'9_Per Pupil Summary'!H63</f>
        <v>5402.4772543736217</v>
      </c>
      <c r="E64" s="227">
        <f>'5C1B_DArbonne'!E64+'5C1A_Madison'!E64+'5C1C_IntlHigh'!E64+'5C3_UnvView'!E64+'5C1F_LCCharter'!E64+'5C1E_LFNO'!E64+'5C1D_NOMMA'!E64+'5C1AE_NobleMinds'!E64+'5C1J_JCFAEast'!E64+'5C1Q_Advantage'!E64+'5C1AF_JCFA-Laf'!E64+'5C1W_Willow'!E64+'5C1Z_LincolnPrep'!E64+'5C1R_Iberville'!E64+'5C1N_Delta'!E64+'5C1S_LCColPrep'!E64+'5C1T_Northeast'!E64+'5C1U_AcadianaRen'!E64+'5C1I_LAKey'!E64+'5C1V_LafRen'!E64+'5C1O_Impact'!E64+'5C2_LAVCA'!E64+'5C1H_Southwest'!E64+'5C1G_JSClark'!E64+'5C1Y_GEOPrep'!E64+'5C1AI_Harmony'!E64+'5C1AJ_Athlos'!E64+'5C1AG_Collegiate'!E64+'5C1M_GEOMidCity'!E64+'5C1AK_NxtGen'!E64+'5C1AL_RedRiver'!E64+'5C1AM_Williams'!E64+'5C1AN_StLandry'!E64</f>
        <v>291733.77173617564</v>
      </c>
      <c r="F64" s="228">
        <f>'5C1B_DArbonne'!F64+'5C1A_Madison'!F64+'5C1C_IntlHigh'!F64+'5C3_UnvView'!F64+'5C1F_LCCharter'!F64+'5C1E_LFNO'!F64+'5C1D_NOMMA'!F64+'5C1AE_NobleMinds'!F64+'5C1J_JCFAEast'!F64+'5C1Q_Advantage'!F64+'5C1AF_JCFA-Laf'!F64+'5C1W_Willow'!F64+'5C1Z_LincolnPrep'!F64+'5C1R_Iberville'!F64+'5C1N_Delta'!F64+'5C1S_LCColPrep'!F64+'5C1T_Northeast'!F64+'5C1U_AcadianaRen'!F64+'5C1I_LAKey'!F64+'5C1V_LafRen'!F64+'5C1O_Impact'!F64+'5C2_LAVCA'!F64+'5C1H_Southwest'!F64+'5C1G_JSClark'!F64+'5C1Y_GEOPrep'!F64+'5C1AI_Harmony'!F64+'5C1AJ_Athlos'!F64+'5C1AG_Collegiate'!F64+'5C1M_GEOMidCity'!F64+'5C1AK_NxtGen'!F64+'5C1AL_RedRiver'!F64+'5C1AM_Williams'!F64+'5C1AN_StLandry'!F64</f>
        <v>50</v>
      </c>
      <c r="G64" s="226">
        <f>'9_Per Pupil Summary'!I63</f>
        <v>716.26736725355215</v>
      </c>
      <c r="H64" s="227">
        <f>'5C1B_DArbonne'!H64+'5C1A_Madison'!H64+'5C1C_IntlHigh'!H64+'5C3_UnvView'!H64+'5C1F_LCCharter'!H64+'5C1E_LFNO'!H64+'5C1D_NOMMA'!H64+'5C1AE_NobleMinds'!H64+'5C1J_JCFAEast'!H64+'5C1Q_Advantage'!H64+'5C1AF_JCFA-Laf'!H64+'5C1W_Willow'!H64+'5C1Z_LincolnPrep'!H64+'5C1R_Iberville'!H64+'5C1N_Delta'!H64+'5C1S_LCColPrep'!H64+'5C1T_Northeast'!H64+'5C1U_AcadianaRen'!H64+'5C1I_LAKey'!H64+'5C1V_LafRen'!H64+'5C1O_Impact'!H64+'5C2_LAVCA'!H64+'5C1H_Southwest'!H64+'5C1G_JSClark'!H64+'5C1Y_GEOPrep'!H64+'5C1AI_Harmony'!H64+'5C1AJ_Athlos'!H64+'5C1AG_Collegiate'!H64+'5C1M_GEOMidCity'!H64+'5C1AK_NxtGen'!H64+'5C1AL_RedRiver'!H64+'5C1AM_Williams'!H64+'5C1AN_StLandry'!H64</f>
        <v>32232.031526409846</v>
      </c>
      <c r="I64" s="228">
        <f>'5C1B_DArbonne'!I64+'5C1A_Madison'!I64+'5C1C_IntlHigh'!I64+'5C3_UnvView'!I64+'5C1F_LCCharter'!I64+'5C1E_LFNO'!I64+'5C1D_NOMMA'!I64+'5C1AE_NobleMinds'!I64+'5C1J_JCFAEast'!I64+'5C1Q_Advantage'!I64+'5C1AF_JCFA-Laf'!I64+'5C1W_Willow'!I64+'5C1Z_LincolnPrep'!I64+'5C1R_Iberville'!I64+'5C1N_Delta'!I64+'5C1S_LCColPrep'!I64+'5C1T_Northeast'!I64+'5C1U_AcadianaRen'!I64+'5C1I_LAKey'!I64+'5C1V_LafRen'!I64+'5C1O_Impact'!I64+'5C2_LAVCA'!I64+'5C1H_Southwest'!I64+'5C1G_JSClark'!I64+'5C1Y_GEOPrep'!I64+'5C1AI_Harmony'!I64+'5C1AJ_Athlos'!I64+'5C1AG_Collegiate'!I64+'5C1M_GEOMidCity'!I64+'5C1AK_NxtGen'!I64+'5C1AL_RedRiver'!I64+'5C1AM_Williams'!I64+'5C1AN_StLandry'!I64</f>
        <v>31</v>
      </c>
      <c r="J64" s="226">
        <f>'9_Per Pupil Summary'!J63</f>
        <v>195.34564561460513</v>
      </c>
      <c r="K64" s="227">
        <f>'5C1B_DArbonne'!K64+'5C1A_Madison'!K64+'5C1C_IntlHigh'!K64+'5C3_UnvView'!K64+'5C1F_LCCharter'!K64+'5C1E_LFNO'!K64+'5C1D_NOMMA'!K64+'5C1AE_NobleMinds'!K64+'5C1J_JCFAEast'!K64+'5C1Q_Advantage'!K64+'5C1AF_JCFA-Laf'!K64+'5C1W_Willow'!K64+'5C1Z_LincolnPrep'!K64+'5C1R_Iberville'!K64+'5C1N_Delta'!K64+'5C1S_LCColPrep'!K64+'5C1T_Northeast'!K64+'5C1U_AcadianaRen'!K64+'5C1I_LAKey'!K64+'5C1V_LafRen'!K64+'5C1O_Impact'!K64+'5C2_LAVCA'!K64+'5C1H_Southwest'!K64+'5C1G_JSClark'!K64+'5C1Y_GEOPrep'!K64+'5C1AI_Harmony'!K64+'5C1AJ_Athlos'!K64+'5C1AG_Collegiate'!K64+'5C1M_GEOMidCity'!K64+'5C1AK_NxtGen'!K64+'5C1AL_RedRiver'!K64+'5C1AM_Williams'!K64+'5C1AN_StLandry'!K64</f>
        <v>5450.1435126474826</v>
      </c>
      <c r="L64" s="228">
        <f>'5C1B_DArbonne'!L64+'5C1A_Madison'!L64+'5C1C_IntlHigh'!L64+'5C3_UnvView'!L64+'5C1F_LCCharter'!L64+'5C1E_LFNO'!L64+'5C1D_NOMMA'!L64+'5C1AE_NobleMinds'!L64+'5C1J_JCFAEast'!L64+'5C1Q_Advantage'!L64+'5C1AF_JCFA-Laf'!L64+'5C1W_Willow'!L64+'5C1Z_LincolnPrep'!L64+'5C1R_Iberville'!L64+'5C1N_Delta'!L64+'5C1S_LCColPrep'!L64+'5C1T_Northeast'!L64+'5C1U_AcadianaRen'!L64+'5C1I_LAKey'!L64+'5C1V_LafRen'!L64+'5C1O_Impact'!L64+'5C2_LAVCA'!L64+'5C1H_Southwest'!L64+'5C1G_JSClark'!L64+'5C1Y_GEOPrep'!L64+'5C1AI_Harmony'!L64+'5C1AJ_Athlos'!L64+'5C1AG_Collegiate'!L64+'5C1M_GEOMidCity'!L64+'5C1AK_NxtGen'!L64+'5C1AL_RedRiver'!L64+'5C1AM_Williams'!L64+'5C1AN_StLandry'!L64</f>
        <v>13</v>
      </c>
      <c r="M64" s="226">
        <f>'9_Per Pupil Summary'!K63</f>
        <v>4883.6411403651282</v>
      </c>
      <c r="N64" s="227">
        <f>'5C1B_DArbonne'!N64+'5C1A_Madison'!N64+'5C1C_IntlHigh'!N64+'5C3_UnvView'!N64+'5C1F_LCCharter'!N64+'5C1E_LFNO'!N64+'5C1D_NOMMA'!N64+'5C1AE_NobleMinds'!N64+'5C1J_JCFAEast'!N64+'5C1Q_Advantage'!N64+'5C1AF_JCFA-Laf'!N64+'5C1W_Willow'!N64+'5C1Z_LincolnPrep'!N64+'5C1R_Iberville'!N64+'5C1N_Delta'!N64+'5C1S_LCColPrep'!N64+'5C1T_Northeast'!N64+'5C1U_AcadianaRen'!N64+'5C1I_LAKey'!N64+'5C1V_LafRen'!N64+'5C1O_Impact'!N64+'5C2_LAVCA'!N64+'5C1H_Southwest'!N64+'5C1G_JSClark'!N64+'5C1Y_GEOPrep'!N64+'5C1AI_Harmony'!N64+'5C1AJ_Athlos'!N64+'5C1AG_Collegiate'!N64+'5C1M_GEOMidCity'!N64+'5C1AK_NxtGen'!N64+'5C1AL_RedRiver'!N64+'5C1AM_Williams'!N64+'5C1AN_StLandry'!N64</f>
        <v>57138.601342271999</v>
      </c>
      <c r="O64" s="228">
        <f>'5C1B_DArbonne'!O64+'5C1A_Madison'!O64+'5C1C_IntlHigh'!O64+'5C3_UnvView'!O64+'5C1F_LCCharter'!O64+'5C1E_LFNO'!O64+'5C1D_NOMMA'!O64+'5C1AE_NobleMinds'!O64+'5C1J_JCFAEast'!O64+'5C1Q_Advantage'!O64+'5C1AF_JCFA-Laf'!O64+'5C1W_Willow'!O64+'5C1Z_LincolnPrep'!O64+'5C1R_Iberville'!O64+'5C1N_Delta'!O64+'5C1S_LCColPrep'!O64+'5C1T_Northeast'!O64+'5C1U_AcadianaRen'!O64+'5C1I_LAKey'!O64+'5C1V_LafRen'!O64+'5C1O_Impact'!O64+'5C2_LAVCA'!O64+'5C1H_Southwest'!O64+'5C1G_JSClark'!O64+'5C1Y_GEOPrep'!O64+'5C1AI_Harmony'!O64+'5C1AJ_Athlos'!O64+'5C1AG_Collegiate'!O64+'5C1M_GEOMidCity'!O64+'5C1AK_NxtGen'!O64+'5C1AL_RedRiver'!O64+'5C1AM_Williams'!O64+'5C1AN_StLandry'!O64</f>
        <v>1</v>
      </c>
      <c r="P64" s="226">
        <f>'9_Per Pupil Summary'!L63</f>
        <v>1953.4564561460513</v>
      </c>
      <c r="Q64" s="227">
        <f>'5C1B_DArbonne'!Q64+'5C1A_Madison'!Q64+'5C1C_IntlHigh'!Q64+'5C3_UnvView'!Q64+'5C1F_LCCharter'!Q64+'5C1E_LFNO'!Q64+'5C1D_NOMMA'!Q64+'5C1AE_NobleMinds'!Q64+'5C1J_JCFAEast'!Q64+'5C1Q_Advantage'!Q64+'5C1AF_JCFA-Laf'!Q64+'5C1W_Willow'!Q64+'5C1Z_LincolnPrep'!Q64+'5C1R_Iberville'!Q64+'5C1N_Delta'!Q64+'5C1S_LCColPrep'!Q64+'5C1T_Northeast'!Q64+'5C1U_AcadianaRen'!Q64+'5C1I_LAKey'!Q64+'5C1V_LafRen'!Q64+'5C1O_Impact'!Q64+'5C2_LAVCA'!Q64+'5C1H_Southwest'!Q64+'5C1G_JSClark'!Q64+'5C1Y_GEOPrep'!Q64+'5C1AI_Harmony'!Q64+'5C1AJ_Athlos'!Q64+'5C1AG_Collegiate'!Q64+'5C1M_GEOMidCity'!Q64+'5C1AK_NxtGen'!Q64+'5C1AL_RedRiver'!Q64+'5C1AM_Williams'!Q64+'5C1AN_StLandry'!Q64</f>
        <v>1758.1108105314463</v>
      </c>
      <c r="R64" s="229">
        <f>'5C1B_DArbonne'!R64+'5C1A_Madison'!R64+'5C1C_IntlHigh'!R64+'5C3_UnvView'!R64+'5C1F_LCCharter'!R64+'5C1E_LFNO'!R64+'5C1D_NOMMA'!R64+'5C1AE_NobleMinds'!R64+'5C1J_JCFAEast'!R64+'5C1Q_Advantage'!R64+'5C1AF_JCFA-Laf'!R64+'5C1W_Willow'!R64+'5C1Z_LincolnPrep'!R64+'5C1R_Iberville'!R64+'5C1N_Delta'!R64+'5C1S_LCColPrep'!R64+'5C1T_Northeast'!R64+'5C1U_AcadianaRen'!R64+'5C1I_LAKey'!R64+'5C1V_LafRen'!R64+'5C1O_Impact'!R64+'5C2_LAVCA'!R64+'5C1H_Southwest'!R64+'5C1G_JSClark'!R64+'5C1Y_GEOPrep'!R64+'5C1AI_Harmony'!R64+'5C1AJ_Athlos'!R64+'5C1AG_Collegiate'!R64+'5C1M_GEOMidCity'!R64+'5C1AK_NxtGen'!R64+'5C1AL_RedRiver'!R64+'5C1AM_Williams'!R64+'5C1AN_StLandry'!R64</f>
        <v>388313</v>
      </c>
      <c r="S64" s="889">
        <f>'5C3_UnvView'!S64+'5C2_LAVCA'!S64</f>
        <v>43146</v>
      </c>
      <c r="T64" s="226">
        <f>'5C1B_DArbonne'!S64+'5C1A_Madison'!S64+'5C1C_IntlHigh'!S64+'5C3_UnvView'!T64+'5C1F_LCCharter'!S64+'5C1E_LFNO'!S64+'5C1D_NOMMA'!S64+'5C1AE_NobleMinds'!S64+'5C1J_JCFAEast'!S64+'5C1Q_Advantage'!S64+'5C1AF_JCFA-Laf'!S64+'5C1W_Willow'!S64+'5C1Z_LincolnPrep'!S64+'5C1R_Iberville'!S64+'5C1N_Delta'!S64+'5C1S_LCColPrep'!S64+'5C1T_Northeast'!S64+'5C1U_AcadianaRen'!S64+'5C1I_LAKey'!S64+'5C1V_LafRen'!S64+'5C1O_Impact'!S64+'5C2_LAVCA'!T64+'5C1H_Southwest'!S64+'5C1G_JSClark'!S64+'5C1Y_GEOPrep'!S64+'5C1AI_Harmony'!S64+'5C1AJ_Athlos'!S64+'5C1AG_Collegiate'!S64+'5C1M_GEOMidCity'!S64+'5C1AK_NxtGen'!S64+'5C1AL_RedRiver'!S64+'5C1AM_Williams'!S64+'5C1AN_StLandry'!S64</f>
        <v>0</v>
      </c>
      <c r="U64" s="226">
        <f>'5C1B_DArbonne'!T64+'5C1A_Madison'!T64+'5C1C_IntlHigh'!T64+'5C3_UnvView'!U64+'5C1F_LCCharter'!T64+'5C1E_LFNO'!T64+'5C1D_NOMMA'!T64+'5C1AE_NobleMinds'!T64+'5C1J_JCFAEast'!T64+'5C1Q_Advantage'!T64+'5C1AF_JCFA-Laf'!T64+'5C1W_Willow'!T64+'5C1Z_LincolnPrep'!T64+'5C1R_Iberville'!T64+'5C1N_Delta'!T64+'5C1S_LCColPrep'!T64+'5C1T_Northeast'!T64+'5C1U_AcadianaRen'!T64+'5C1I_LAKey'!T64+'5C1V_LafRen'!T64+'5C1O_Impact'!T64+'5C2_LAVCA'!U64+'5C1H_Southwest'!T64+'5C1G_JSClark'!T64+'5C1Y_GEOPrep'!T64+'5C1AI_Harmony'!T64+'5C1AJ_Athlos'!T64+'5C1AG_Collegiate'!T64+'5C1M_GEOMidCity'!T64+'5C1AK_NxtGen'!T64+'5C1AL_RedRiver'!T64+'5C1AM_Williams'!T64+'5C1AN_StLandry'!T64</f>
        <v>0</v>
      </c>
      <c r="V64" s="230">
        <f>'5C1B_DArbonne'!U64+'5C1A_Madison'!U64+'5C1C_IntlHigh'!U64+'5C3_UnvView'!V64+'5C1F_LCCharter'!U64+'5C1E_LFNO'!U64+'5C1D_NOMMA'!U64+'5C1AE_NobleMinds'!U64+'5C1J_JCFAEast'!U64+'5C1Q_Advantage'!U64+'5C1AF_JCFA-Laf'!U64+'5C1W_Willow'!U64+'5C1Z_LincolnPrep'!U64+'5C1R_Iberville'!U64+'5C1N_Delta'!U64+'5C1S_LCColPrep'!U64+'5C1T_Northeast'!U64+'5C1U_AcadianaRen'!U64+'5C1I_LAKey'!U64+'5C1V_LafRen'!U64+'5C1O_Impact'!U64+'5C2_LAVCA'!V64+'5C1H_Southwest'!U64+'5C1G_JSClark'!U64+'5C1Y_GEOPrep'!U64+'5C1AI_Harmony'!U64+'5C1AJ_Athlos'!U64+'5C1AG_Collegiate'!U64+'5C1M_GEOMidCity'!U64+'5C1AK_NxtGen'!U64+'5C1AL_RedRiver'!U64+'5C1AM_Williams'!U64+'5C1AN_StLandry'!U64</f>
        <v>0</v>
      </c>
      <c r="W64" s="229">
        <f>'5C1B_DArbonne'!V64+'5C1A_Madison'!V64+'5C1C_IntlHigh'!V64+'5C3_UnvView'!W64+'5C1F_LCCharter'!V64+'5C1E_LFNO'!V64+'5C1D_NOMMA'!V64+'5C1AE_NobleMinds'!V64+'5C1J_JCFAEast'!V64+'5C1Q_Advantage'!V64+'5C1AF_JCFA-Laf'!V64+'5C1W_Willow'!V64+'5C1Z_LincolnPrep'!V64+'5C1R_Iberville'!V64+'5C1N_Delta'!V64+'5C1S_LCColPrep'!V64+'5C1T_Northeast'!V64+'5C1U_AcadianaRen'!V64+'5C1I_LAKey'!V64+'5C1V_LafRen'!V64+'5C1O_Impact'!V64+'5C2_LAVCA'!W64+'5C1H_Southwest'!V64+'5C1G_JSClark'!V64+'5C1Y_GEOPrep'!V64+'5C1AI_Harmony'!V64+'5C1AJ_Athlos'!V64+'5C1AG_Collegiate'!V64+'5C1M_GEOMidCity'!V64+'5C1AK_NxtGen'!V64+'5C1AL_RedRiver'!V64+'5C1AM_Williams'!V64+'5C1AN_StLandry'!V64</f>
        <v>388313</v>
      </c>
      <c r="X64" s="227">
        <f>'5C1B_DArbonne'!W64+'5C1A_Madison'!W64+'5C1C_IntlHigh'!W64+'5C3_UnvView'!X64+'5C1F_LCCharter'!W64+'5C1E_LFNO'!W64+'5C1D_NOMMA'!W64+'5C1AE_NobleMinds'!W64+'5C1J_JCFAEast'!W64+'5C1Q_Advantage'!W64+'5C1AF_JCFA-Laf'!W64+'5C1W_Willow'!W64+'5C1Z_LincolnPrep'!W64+'5C1R_Iberville'!W64+'5C1N_Delta'!W64+'5C1S_LCColPrep'!W64+'5C1T_Northeast'!W64+'5C1U_AcadianaRen'!W64+'5C1I_LAKey'!W64+'5C1V_LafRen'!W64+'5C1O_Impact'!W64+'5C2_LAVCA'!X64+'5C1H_Southwest'!W64+'5C1G_JSClark'!W64+'5C1Y_GEOPrep'!W64+'5C1AI_Harmony'!W64+'5C1AJ_Athlos'!W64+'5C1AG_Collegiate'!W64+'5C1M_GEOMidCity'!W64+'5C1AK_NxtGen'!W64+'5C1AL_RedRiver'!W64+'5C1AM_Williams'!W64+'5C1AN_StLandry'!W64</f>
        <v>-971</v>
      </c>
      <c r="Y64" s="229">
        <f>'5C1B_DArbonne'!X64+'5C1A_Madison'!X64+'5C1C_IntlHigh'!X64+'5C3_UnvView'!Y64+'5C1F_LCCharter'!X64+'5C1E_LFNO'!X64+'5C1D_NOMMA'!X64+'5C1AE_NobleMinds'!X64+'5C1J_JCFAEast'!X64+'5C1Q_Advantage'!X64+'5C1AF_JCFA-Laf'!X64+'5C1W_Willow'!X64+'5C1Z_LincolnPrep'!X64+'5C1R_Iberville'!X64+'5C1N_Delta'!X64+'5C1S_LCColPrep'!X64+'5C1T_Northeast'!X64+'5C1U_AcadianaRen'!X64+'5C1I_LAKey'!X64+'5C1V_LafRen'!X64+'5C1O_Impact'!X64+'5C2_LAVCA'!Y64+'5C1H_Southwest'!X64+'5C1G_JSClark'!X64+'5C1Y_GEOPrep'!X64+'5C1AI_Harmony'!X64+'5C1AJ_Athlos'!X64+'5C1AG_Collegiate'!X64+'5C1M_GEOMidCity'!X64+'5C1AK_NxtGen'!X64+'5C1AL_RedRiver'!X64+'5C1AM_Williams'!X64+'5C1AN_StLandry'!X64</f>
        <v>387342</v>
      </c>
      <c r="Z64" s="226">
        <f>'5C1B_DArbonne'!Y64+'5C1A_Madison'!Y64+'5C1C_IntlHigh'!Y64+'5C3_UnvView'!Z64+'5C1F_LCCharter'!Y64+'5C1E_LFNO'!Y64+'5C1D_NOMMA'!Y64+'5C1AE_NobleMinds'!Y64+'5C1J_JCFAEast'!Y64+'5C1Q_Advantage'!Y64+'5C1AF_JCFA-Laf'!Y64+'5C1W_Willow'!Y64+'5C1Z_LincolnPrep'!Y64+'5C1R_Iberville'!Y64+'5C1N_Delta'!Y64+'5C1S_LCColPrep'!Y64+'5C1T_Northeast'!Y64+'5C1U_AcadianaRen'!Y64+'5C1I_LAKey'!Y64+'5C1V_LafRen'!Y64+'5C1O_Impact'!Y64+'5C2_LAVCA'!Z64+'5C1H_Southwest'!Y64+'5C1G_JSClark'!Y64+'5C1Y_GEOPrep'!Y64+'5C1AI_Harmony'!Y64+'5C1AJ_Athlos'!Y64+'5C1AG_Collegiate'!Y64+'5C1M_GEOMidCity'!Y64+'5C1AK_NxtGen'!Y64+'5C1AL_RedRiver'!Y64+'5C1AM_Williams'!Y64+'5C1AN_StLandry'!Y64</f>
        <v>0</v>
      </c>
      <c r="AA64" s="229">
        <f>'5C1B_DArbonne'!Z64+'5C1A_Madison'!Z64+'5C1C_IntlHigh'!Z64+'5C3_UnvView'!AA64+'5C1F_LCCharter'!Z64+'5C1E_LFNO'!Z64+'5C1D_NOMMA'!Z64+'5C1AE_NobleMinds'!Z64+'5C1J_JCFAEast'!Z64+'5C1Q_Advantage'!Z64+'5C1AF_JCFA-Laf'!Z64+'5C1W_Willow'!Z64+'5C1Z_LincolnPrep'!Z64+'5C1R_Iberville'!Z64+'5C1N_Delta'!Z64+'5C1S_LCColPrep'!Z64+'5C1T_Northeast'!Z64+'5C1U_AcadianaRen'!Z64+'5C1I_LAKey'!Z64+'5C1V_LafRen'!Z64+'5C1O_Impact'!Z64+'5C2_LAVCA'!AA64+'5C1H_Southwest'!Z64+'5C1G_JSClark'!Z64+'5C1Y_GEOPrep'!Z64+'5C1AI_Harmony'!Z64+'5C1AJ_Athlos'!Z64+'5C1AG_Collegiate'!Z64+'5C1M_GEOMidCity'!Z64+'5C1AK_NxtGen'!Z64+'5C1AL_RedRiver'!Z64+'5C1AM_Williams'!Z64+'5C1AN_StLandry'!Z64</f>
        <v>387342</v>
      </c>
      <c r="AB64" s="226">
        <f>'5C1B_DArbonne'!AA64+'5C1A_Madison'!AA64+'5C1C_IntlHigh'!AA64+'5C3_UnvView'!AB64+'5C1F_LCCharter'!AA64+'5C1E_LFNO'!AA64+'5C1D_NOMMA'!AA64+'5C1AE_NobleMinds'!AA64+'5C1J_JCFAEast'!AA64+'5C1Q_Advantage'!AA64+'5C1AF_JCFA-Laf'!AA64+'5C1W_Willow'!AA64+'5C1Z_LincolnPrep'!AA64+'5C1R_Iberville'!AA64+'5C1N_Delta'!AA64+'5C1S_LCColPrep'!AA64+'5C1T_Northeast'!AA64+'5C1U_AcadianaRen'!AA64+'5C1I_LAKey'!AA64+'5C1V_LafRen'!AA64+'5C1O_Impact'!AA64+'5C2_LAVCA'!AB64+'5C1H_Southwest'!AA64+'5C1G_JSClark'!AA64+'5C1Y_GEOPrep'!AA64+'5C1AI_Harmony'!AA64+'5C1AJ_Athlos'!AA64+'5C1AG_Collegiate'!AA64+'5C1M_GEOMidCity'!AA64+'5C1AK_NxtGen'!AA64+'5C1AL_RedRiver'!AA64+'5C1AM_Williams'!AA64+'5C1AN_StLandry'!AA64</f>
        <v>0</v>
      </c>
      <c r="AC64" s="226">
        <f>'5C1B_DArbonne'!AB64+'5C1A_Madison'!AB64+'5C1C_IntlHigh'!AB64+'5C3_UnvView'!AC64+'5C1F_LCCharter'!AB64+'5C1E_LFNO'!AB64+'5C1D_NOMMA'!AB64+'5C1AE_NobleMinds'!AB64+'5C1J_JCFAEast'!AB64+'5C1Q_Advantage'!AB64+'5C1AF_JCFA-Laf'!AB64+'5C1W_Willow'!AB64+'5C1Z_LincolnPrep'!AB64+'5C1R_Iberville'!AB64+'5C1N_Delta'!AB64+'5C1S_LCColPrep'!AB64+'5C1T_Northeast'!AB64+'5C1U_AcadianaRen'!AB64+'5C1I_LAKey'!AB64+'5C1V_LafRen'!AB64+'5C1O_Impact'!AB64+'5C2_LAVCA'!AC64+'5C1H_Southwest'!AB64+'5C1G_JSClark'!AB64+'5C1Y_GEOPrep'!AB64+'5C1AI_Harmony'!AB64+'5C1AJ_Athlos'!AB64+'5C1AG_Collegiate'!AB64+'5C1M_GEOMidCity'!AB64+'5C1AK_NxtGen'!AB64+'5C1AL_RedRiver'!AB64+'5C1AM_Williams'!AB64+'5C1AN_StLandry'!AB64</f>
        <v>387342</v>
      </c>
      <c r="AD64" s="229">
        <f>'5C1B_DArbonne'!AC64+'5C1A_Madison'!AC64+'5C1C_IntlHigh'!AC64+'5C3_UnvView'!AD64+'5C1F_LCCharter'!AC64+'5C1E_LFNO'!AC64+'5C1D_NOMMA'!AC64+'5C1AE_NobleMinds'!AC64+'5C1J_JCFAEast'!AC64+'5C1Q_Advantage'!AC64+'5C1AF_JCFA-Laf'!AC64+'5C1W_Willow'!AC64+'5C1Z_LincolnPrep'!AC64+'5C1R_Iberville'!AC64+'5C1N_Delta'!AC64+'5C1S_LCColPrep'!AC64+'5C1T_Northeast'!AC64+'5C1U_AcadianaRen'!AC64+'5C1I_LAKey'!AC64+'5C1V_LafRen'!AC64+'5C1O_Impact'!AC64+'5C2_LAVCA'!AD64+'5C1H_Southwest'!AC64+'5C1G_JSClark'!AC64+'5C1Y_GEOPrep'!AC64+'5C1AI_Harmony'!AC64+'5C1AJ_Athlos'!AC64+'5C1AG_Collegiate'!AC64+'5C1M_GEOMidCity'!AC64+'5C1AK_NxtGen'!AC64+'5C1AL_RedRiver'!AC64+'5C1AM_Williams'!AC64+'5C1AN_StLandry'!AC64</f>
        <v>32279</v>
      </c>
      <c r="AE64" s="232">
        <f>'5C1B_DArbonne'!AD64+'5C1A_Madison'!AD64+'5C1C_IntlHigh'!AD64+'5C3_UnvView'!AE64+'5C1F_LCCharter'!AD64+'5C1E_LFNO'!AD64+'5C1D_NOMMA'!AD64+'5C1AE_NobleMinds'!AD64+'5C1J_JCFAEast'!AD64+'5C1Q_Advantage'!AD64+'5C1AF_JCFA-Laf'!AD64+'5C1W_Willow'!AD64+'5C1Z_LincolnPrep'!AD64+'5C1R_Iberville'!AD64+'5C1N_Delta'!AD64+'5C1S_LCColPrep'!AD64+'5C1T_Northeast'!AD64+'5C1U_AcadianaRen'!AD64+'5C1I_LAKey'!AD64+'5C1V_LafRen'!AD64+'5C1O_Impact'!AD64+'5C2_LAVCA'!AE64+'5C1H_Southwest'!AD64+'5C1G_JSClark'!AD64+'5C1Y_GEOPrep'!AD64+'5C1AI_Harmony'!AD64+'5C1AJ_Athlos'!AD64+'5C1AG_Collegiate'!AD64+'5C1M_GEOMidCity'!AD64+'5C1AK_NxtGen'!AD64+'5C1AL_RedRiver'!AD64+'5C1AM_Williams'!AD64+'5C1AN_StLandry'!AD64</f>
        <v>387342</v>
      </c>
      <c r="AF64" s="233">
        <f>'9_Per Pupil Summary'!N63</f>
        <v>3309</v>
      </c>
      <c r="AG64" s="234">
        <f>'5C1B_DArbonne'!AF64+'5C1A_Madison'!AF64+'5C1C_IntlHigh'!AF64+'5C3_UnvView'!AG64+'5C1F_LCCharter'!AF64+'5C1E_LFNO'!AF64+'5C1D_NOMMA'!AF64+'5C1AE_NobleMinds'!AF64+'5C1J_JCFAEast'!AF64+'5C1Q_Advantage'!AF64+'5C1AF_JCFA-Laf'!AF64+'5C1W_Willow'!AF64+'5C1Z_LincolnPrep'!AF64+'5C1R_Iberville'!AF64+'5C1N_Delta'!AF64+'5C1S_LCColPrep'!AF64+'5C1T_Northeast'!AF64+'5C1U_AcadianaRen'!AF64+'5C1I_LAKey'!AF64+'5C1V_LafRen'!AF64+'5C1O_Impact'!AF64+'5C2_LAVCA'!AG64+'5C1H_Southwest'!AF64+'5C1G_JSClark'!AF64+'5C1Y_GEOPrep'!AF64+'5C1AI_Harmony'!AF64+'5C1AJ_Athlos'!AF64+'5C1AG_Collegiate'!AF64+'5C1M_GEOMidCity'!AF64+'5C1AK_NxtGen'!AF64+'5C1AL_RedRiver'!AF64+'5C1AM_Williams'!AF64+'5C1AN_StLandry'!AF64</f>
        <v>178686</v>
      </c>
      <c r="AH64" s="225">
        <f>'5C1B_DArbonne'!AG64+'5C1A_Madison'!AG64+'5C1C_IntlHigh'!AG64+'5C3_UnvView'!AH64+'5C1F_LCCharter'!AG64+'5C1E_LFNO'!AG64+'5C1D_NOMMA'!AG64+'5C1AE_NobleMinds'!AG64+'5C1J_JCFAEast'!AG64+'5C1Q_Advantage'!AG64+'5C1AF_JCFA-Laf'!AG64+'5C1W_Willow'!AG64+'5C1Z_LincolnPrep'!AG64+'5C1R_Iberville'!AG64+'5C1N_Delta'!AG64+'5C1S_LCColPrep'!AG64+'5C1T_Northeast'!AG64+'5C1U_AcadianaRen'!AG64+'5C1I_LAKey'!AG64+'5C1V_LafRen'!AG64+'5C1O_Impact'!AG64+'5C2_LAVCA'!AH64+'5C1H_Southwest'!AG64+'5C1G_JSClark'!AG64+'5C1Y_GEOPrep'!AG64+'5C1AI_Harmony'!AG64+'5C1AJ_Athlos'!AG64+'5C1AG_Collegiate'!AG64+'5C1M_GEOMidCity'!AG64+'5C1AK_NxtGen'!AG64+'5C1AL_RedRiver'!AG64+'5C1AM_Williams'!AG64+'5C1AN_StLandry'!AG64</f>
        <v>0</v>
      </c>
      <c r="AI64" s="233">
        <f>'5C1B_DArbonne'!AH64+'5C1A_Madison'!AH64+'5C1C_IntlHigh'!AH64+'5C3_UnvView'!AI64+'5C1F_LCCharter'!AH64+'5C1E_LFNO'!AH64+'5C1D_NOMMA'!AH64+'5C1AE_NobleMinds'!AH64+'5C1J_JCFAEast'!AH64+'5C1Q_Advantage'!AH64+'5C1AF_JCFA-Laf'!AH64+'5C1W_Willow'!AH64+'5C1Z_LincolnPrep'!AH64+'5C1R_Iberville'!AH64+'5C1N_Delta'!AH64+'5C1S_LCColPrep'!AH64+'5C1T_Northeast'!AH64+'5C1U_AcadianaRen'!AH64+'5C1I_LAKey'!AH64+'5C1V_LafRen'!AH64+'5C1O_Impact'!AH64+'5C2_LAVCA'!AI64+'5C1H_Southwest'!AH64+'5C1G_JSClark'!AH64+'5C1Y_GEOPrep'!AH64+'5C1AI_Harmony'!AH64+'5C1AJ_Athlos'!AH64+'5C1AG_Collegiate'!AH64+'5C1M_GEOMidCity'!AH64+'5C1AK_NxtGen'!AH64+'5C1AL_RedRiver'!AH64+'5C1AM_Williams'!AH64+'5C1AN_StLandry'!AH64</f>
        <v>0</v>
      </c>
      <c r="AJ64" s="225">
        <f>'5C1B_DArbonne'!AI64+'5C1A_Madison'!AI64+'5C1C_IntlHigh'!AI64+'5C3_UnvView'!AJ64+'5C1F_LCCharter'!AI64+'5C1E_LFNO'!AI64+'5C1D_NOMMA'!AI64+'5C1AE_NobleMinds'!AI64+'5C1J_JCFAEast'!AI64+'5C1Q_Advantage'!AI64+'5C1AF_JCFA-Laf'!AI64+'5C1W_Willow'!AI64+'5C1Z_LincolnPrep'!AI64+'5C1R_Iberville'!AI64+'5C1N_Delta'!AI64+'5C1S_LCColPrep'!AI64+'5C1T_Northeast'!AI64+'5C1U_AcadianaRen'!AI64+'5C1I_LAKey'!AI64+'5C1V_LafRen'!AI64+'5C1O_Impact'!AI64+'5C2_LAVCA'!AJ64+'5C1H_Southwest'!AI64+'5C1G_JSClark'!AI64+'5C1Y_GEOPrep'!AI64+'5C1AI_Harmony'!AI64+'5C1AJ_Athlos'!AI64+'5C1AG_Collegiate'!AI64+'5C1M_GEOMidCity'!AI64+'5C1AK_NxtGen'!AI64+'5C1AL_RedRiver'!AI64+'5C1AM_Williams'!AI64+'5C1AN_StLandry'!AI64</f>
        <v>0</v>
      </c>
      <c r="AK64" s="235">
        <f>'5C1B_DArbonne'!AJ64+'5C1A_Madison'!AJ64+'5C1C_IntlHigh'!AJ64+'5C3_UnvView'!AK64+'5C1F_LCCharter'!AJ64+'5C1E_LFNO'!AJ64+'5C1D_NOMMA'!AJ64+'5C1AE_NobleMinds'!AJ64+'5C1J_JCFAEast'!AJ64+'5C1Q_Advantage'!AJ64+'5C1AF_JCFA-Laf'!AJ64+'5C1W_Willow'!AJ64+'5C1Z_LincolnPrep'!AJ64+'5C1R_Iberville'!AJ64+'5C1N_Delta'!AJ64+'5C1S_LCColPrep'!AJ64+'5C1T_Northeast'!AJ64+'5C1U_AcadianaRen'!AJ64+'5C1I_LAKey'!AJ64+'5C1V_LafRen'!AJ64+'5C1O_Impact'!AJ64+'5C2_LAVCA'!AK64+'5C1H_Southwest'!AJ64+'5C1G_JSClark'!AJ64+'5C1Y_GEOPrep'!AJ64+'5C1AI_Harmony'!AJ64+'5C1AJ_Athlos'!AJ64+'5C1AG_Collegiate'!AJ64+'5C1M_GEOMidCity'!AJ64+'5C1AK_NxtGen'!AJ64+'5C1AL_RedRiver'!AJ64+'5C1AM_Williams'!AJ64+'5C1AN_StLandry'!AJ64</f>
        <v>0</v>
      </c>
      <c r="AL64" s="236">
        <f>'5C1B_DArbonne'!AK64+'5C1A_Madison'!AK64+'5C1C_IntlHigh'!AK64+'5C3_UnvView'!AL64+'5C1F_LCCharter'!AK64+'5C1E_LFNO'!AK64+'5C1D_NOMMA'!AK64+'5C1AE_NobleMinds'!AK64+'5C1J_JCFAEast'!AK64+'5C1Q_Advantage'!AK64+'5C1AF_JCFA-Laf'!AK64+'5C1W_Willow'!AK64+'5C1Z_LincolnPrep'!AK64+'5C1R_Iberville'!AK64+'5C1N_Delta'!AK64+'5C1S_LCColPrep'!AK64+'5C1T_Northeast'!AK64+'5C1U_AcadianaRen'!AK64+'5C1I_LAKey'!AK64+'5C1V_LafRen'!AK64+'5C1O_Impact'!AK64+'5C2_LAVCA'!AL64+'5C1H_Southwest'!AK64+'5C1G_JSClark'!AK64+'5C1Y_GEOPrep'!AK64+'5C1AI_Harmony'!AK64+'5C1AJ_Athlos'!AK64+'5C1AG_Collegiate'!AK64+'5C1M_GEOMidCity'!AK64+'5C1AK_NxtGen'!AK64+'5C1AL_RedRiver'!AK64+'5C1AM_Williams'!AK64+'5C1AN_StLandry'!AK64</f>
        <v>0</v>
      </c>
      <c r="AM64" s="234">
        <f>'5C1B_DArbonne'!AL64+'5C1A_Madison'!AL64+'5C1C_IntlHigh'!AL64+'5C3_UnvView'!AM64+'5C1F_LCCharter'!AL64+'5C1E_LFNO'!AL64+'5C1D_NOMMA'!AL64+'5C1AE_NobleMinds'!AL64+'5C1J_JCFAEast'!AL64+'5C1Q_Advantage'!AL64+'5C1AF_JCFA-Laf'!AL64+'5C1W_Willow'!AL64+'5C1Z_LincolnPrep'!AL64+'5C1R_Iberville'!AL64+'5C1N_Delta'!AL64+'5C1S_LCColPrep'!AL64+'5C1T_Northeast'!AL64+'5C1U_AcadianaRen'!AL64+'5C1I_LAKey'!AL64+'5C1V_LafRen'!AL64+'5C1O_Impact'!AL64+'5C2_LAVCA'!AM64+'5C1H_Southwest'!AL64+'5C1G_JSClark'!AL64+'5C1Y_GEOPrep'!AL64+'5C1AI_Harmony'!AL64+'5C1AJ_Athlos'!AL64+'5C1AG_Collegiate'!AL64+'5C1M_GEOMidCity'!AL64+'5C1AK_NxtGen'!AL64+'5C1AL_RedRiver'!AL64+'5C1AM_Williams'!AL64+'5C1AN_StLandry'!AL64</f>
        <v>178686</v>
      </c>
      <c r="AN64" s="237">
        <f>'5C1B_DArbonne'!AM64+'5C1A_Madison'!AM64+'5C1C_IntlHigh'!AM64+'5C3_UnvView'!AN64+'5C1F_LCCharter'!AM64+'5C1E_LFNO'!AM64+'5C1D_NOMMA'!AM64+'5C1AE_NobleMinds'!AM64+'5C1J_JCFAEast'!AM64+'5C1Q_Advantage'!AM64+'5C1AF_JCFA-Laf'!AM64+'5C1W_Willow'!AM64+'5C1Z_LincolnPrep'!AM64+'5C1R_Iberville'!AM64+'5C1N_Delta'!AM64+'5C1S_LCColPrep'!AM64+'5C1T_Northeast'!AM64+'5C1U_AcadianaRen'!AM64+'5C1I_LAKey'!AM64+'5C1V_LafRen'!AM64+'5C1O_Impact'!AM64+'5C2_LAVCA'!AN64+'5C1H_Southwest'!AM64+'5C1G_JSClark'!AM64+'5C1Y_GEOPrep'!AM64+'5C1AI_Harmony'!AM64+'5C1AJ_Athlos'!AM64+'5C1AG_Collegiate'!AM64+'5C1M_GEOMidCity'!AM64+'5C1AK_NxtGen'!AM64+'5C1AL_RedRiver'!AM64+'5C1AM_Williams'!AM64+'5C1AN_StLandry'!AM64</f>
        <v>-447</v>
      </c>
      <c r="AO64" s="234">
        <f>'5C1B_DArbonne'!AN64+'5C1A_Madison'!AN64+'5C1C_IntlHigh'!AN64+'5C3_UnvView'!AO64+'5C1F_LCCharter'!AN64+'5C1E_LFNO'!AN64+'5C1D_NOMMA'!AN64+'5C1AE_NobleMinds'!AN64+'5C1J_JCFAEast'!AN64+'5C1Q_Advantage'!AN64+'5C1AF_JCFA-Laf'!AN64+'5C1W_Willow'!AN64+'5C1Z_LincolnPrep'!AN64+'5C1R_Iberville'!AN64+'5C1N_Delta'!AN64+'5C1S_LCColPrep'!AN64+'5C1T_Northeast'!AN64+'5C1U_AcadianaRen'!AN64+'5C1I_LAKey'!AN64+'5C1V_LafRen'!AN64+'5C1O_Impact'!AN64+'5C2_LAVCA'!AO64+'5C1H_Southwest'!AN64+'5C1G_JSClark'!AN64+'5C1Y_GEOPrep'!AN64+'5C1AI_Harmony'!AN64+'5C1AJ_Athlos'!AN64+'5C1AG_Collegiate'!AN64+'5C1M_GEOMidCity'!AN64+'5C1AK_NxtGen'!AN64+'5C1AL_RedRiver'!AN64+'5C1AM_Williams'!AN64+'5C1AN_StLandry'!AN64</f>
        <v>178239</v>
      </c>
      <c r="AP64" s="235">
        <f>'5C1B_DArbonne'!AO64+'5C1A_Madison'!AO64+'5C1C_IntlHigh'!AO64+'5C3_UnvView'!AP64+'5C1F_LCCharter'!AO64+'5C1E_LFNO'!AO64+'5C1D_NOMMA'!AO64+'5C1AE_NobleMinds'!AO64+'5C1J_JCFAEast'!AO64+'5C1Q_Advantage'!AO64+'5C1AF_JCFA-Laf'!AO64+'5C1W_Willow'!AO64+'5C1Z_LincolnPrep'!AO64+'5C1R_Iberville'!AO64+'5C1N_Delta'!AO64+'5C1S_LCColPrep'!AO64+'5C1T_Northeast'!AO64+'5C1U_AcadianaRen'!AO64+'5C1I_LAKey'!AO64+'5C1V_LafRen'!AO64+'5C1O_Impact'!AO64+'5C2_LAVCA'!AP64+'5C1H_Southwest'!AO64+'5C1G_JSClark'!AO64+'5C1Y_GEOPrep'!AO64+'5C1AI_Harmony'!AO64+'5C1AJ_Athlos'!AO64+'5C1AG_Collegiate'!AO64+'5C1M_GEOMidCity'!AO64+'5C1AK_NxtGen'!AO64+'5C1AL_RedRiver'!AO64+'5C1AM_Williams'!AO64+'5C1AN_StLandry'!AO64</f>
        <v>0</v>
      </c>
      <c r="AQ64" s="234">
        <f>'5C1B_DArbonne'!AP64+'5C1A_Madison'!AP64+'5C1C_IntlHigh'!AP64+'5C3_UnvView'!AQ64+'5C1F_LCCharter'!AP64+'5C1E_LFNO'!AP64+'5C1D_NOMMA'!AP64+'5C1AE_NobleMinds'!AP64+'5C1J_JCFAEast'!AP64+'5C1Q_Advantage'!AP64+'5C1AF_JCFA-Laf'!AP64+'5C1W_Willow'!AP64+'5C1Z_LincolnPrep'!AP64+'5C1R_Iberville'!AP64+'5C1N_Delta'!AP64+'5C1S_LCColPrep'!AP64+'5C1T_Northeast'!AP64+'5C1U_AcadianaRen'!AP64+'5C1I_LAKey'!AP64+'5C1V_LafRen'!AP64+'5C1O_Impact'!AP64+'5C2_LAVCA'!AQ64+'5C1H_Southwest'!AP64+'5C1G_JSClark'!AP64+'5C1Y_GEOPrep'!AP64+'5C1AI_Harmony'!AP64+'5C1AJ_Athlos'!AP64+'5C1AG_Collegiate'!AP64+'5C1M_GEOMidCity'!AP64+'5C1AK_NxtGen'!AP64+'5C1AL_RedRiver'!AP64+'5C1AM_Williams'!AP64+'5C1AN_StLandry'!AP64</f>
        <v>178239</v>
      </c>
      <c r="AR64" s="235">
        <f>'5C1B_DArbonne'!AQ64+'5C1A_Madison'!AQ64+'5C1C_IntlHigh'!AQ64+'5C3_UnvView'!AR64+'5C1F_LCCharter'!AQ64+'5C1E_LFNO'!AQ64+'5C1D_NOMMA'!AQ64+'5C1AE_NobleMinds'!AQ64+'5C1J_JCFAEast'!AQ64+'5C1Q_Advantage'!AQ64+'5C1AF_JCFA-Laf'!AQ64+'5C1W_Willow'!AQ64+'5C1Z_LincolnPrep'!AQ64+'5C1R_Iberville'!AQ64+'5C1N_Delta'!AQ64+'5C1S_LCColPrep'!AQ64+'5C1T_Northeast'!AQ64+'5C1U_AcadianaRen'!AQ64+'5C1I_LAKey'!AQ64+'5C1V_LafRen'!AQ64+'5C1O_Impact'!AQ64+'5C2_LAVCA'!AR64+'5C1H_Southwest'!AQ64+'5C1G_JSClark'!AQ64+'5C1Y_GEOPrep'!AQ64+'5C1AI_Harmony'!AQ64+'5C1AJ_Athlos'!AQ64+'5C1AG_Collegiate'!AQ64+'5C1M_GEOMidCity'!AQ64+'5C1AK_NxtGen'!AQ64+'5C1AL_RedRiver'!AQ64+'5C1AM_Williams'!AQ64+'5C1AN_StLandry'!AQ64</f>
        <v>0</v>
      </c>
      <c r="AS64" s="235">
        <f>'5C1B_DArbonne'!AR64+'5C1A_Madison'!AR64+'5C1C_IntlHigh'!AR64+'5C3_UnvView'!AS64+'5C1F_LCCharter'!AR64+'5C1E_LFNO'!AR64+'5C1D_NOMMA'!AR64+'5C1AE_NobleMinds'!AR64+'5C1J_JCFAEast'!AR64+'5C1Q_Advantage'!AR64+'5C1AF_JCFA-Laf'!AR64+'5C1W_Willow'!AR64+'5C1Z_LincolnPrep'!AR64+'5C1R_Iberville'!AR64+'5C1N_Delta'!AR64+'5C1S_LCColPrep'!AR64+'5C1T_Northeast'!AR64+'5C1U_AcadianaRen'!AR64+'5C1I_LAKey'!AR64+'5C1V_LafRen'!AR64+'5C1O_Impact'!AR64+'5C2_LAVCA'!AS64+'5C1H_Southwest'!AR64+'5C1G_JSClark'!AR64+'5C1Y_GEOPrep'!AR64+'5C1AI_Harmony'!AR64+'5C1AJ_Athlos'!AR64+'5C1AG_Collegiate'!AR64+'5C1M_GEOMidCity'!AR64+'5C1AK_NxtGen'!AR64+'5C1AL_RedRiver'!AR64+'5C1AM_Williams'!AR64+'5C1AN_StLandry'!AR64</f>
        <v>178239</v>
      </c>
      <c r="AT64" s="234">
        <f>'5C1B_DArbonne'!AS64+'5C1A_Madison'!AS64+'5C1C_IntlHigh'!AS64+'5C3_UnvView'!AT64+'5C1F_LCCharter'!AS64+'5C1E_LFNO'!AS64+'5C1D_NOMMA'!AS64+'5C1AE_NobleMinds'!AS64+'5C1J_JCFAEast'!AS64+'5C1Q_Advantage'!AS64+'5C1AF_JCFA-Laf'!AS64+'5C1W_Willow'!AS64+'5C1Z_LincolnPrep'!AS64+'5C1R_Iberville'!AS64+'5C1N_Delta'!AS64+'5C1S_LCColPrep'!AS64+'5C1T_Northeast'!AS64+'5C1U_AcadianaRen'!AS64+'5C1I_LAKey'!AS64+'5C1V_LafRen'!AS64+'5C1O_Impact'!AS64+'5C2_LAVCA'!AT64+'5C1H_Southwest'!AS64+'5C1G_JSClark'!AS64+'5C1Y_GEOPrep'!AS64+'5C1AI_Harmony'!AS64+'5C1AJ_Athlos'!AS64+'5C1AG_Collegiate'!AS64+'5C1M_GEOMidCity'!AS64+'5C1AK_NxtGen'!AS64+'5C1AL_RedRiver'!AS64+'5C1AM_Williams'!AS64+'5C1AN_StLandry'!AS64</f>
        <v>14853</v>
      </c>
      <c r="AU64" s="806">
        <f t="shared" si="2"/>
        <v>565581</v>
      </c>
      <c r="AV64" s="807">
        <f t="shared" si="3"/>
        <v>47132</v>
      </c>
      <c r="AW64" s="227">
        <f>'5C1B_DArbonne'!AV64+'5C1A_Madison'!AV64+'5C1C_IntlHigh'!AV64+'5C3_UnvView'!AW64+'5C1F_LCCharter'!AV64+'5C1E_LFNO'!AV64+'5C1D_NOMMA'!AV64+'5C1AE_NobleMinds'!AV64+'5C1J_JCFAEast'!AV64+'5C1Q_Advantage'!AV64+'5C1AF_JCFA-Laf'!AV64+'5C1W_Willow'!AV64+'5C1Z_LincolnPrep'!AV64+'5C1R_Iberville'!AV64+'5C1N_Delta'!AV64+'5C1S_LCColPrep'!AV64+'5C1T_Northeast'!AV64+'5C1U_AcadianaRen'!AV64+'5C1I_LAKey'!AV64+'5C1V_LafRen'!AV64+'5C1O_Impact'!AV64+'5C2_LAVCA'!AW64+'5C1H_Southwest'!AV64+'5C1G_JSClark'!AV64+'5C1Y_GEOPrep'!AV64+'5C1AI_Harmony'!AV64+'5C1AJ_Athlos'!AV64+'5C1AG_Collegiate'!AV64+'5C1M_GEOMidCity'!AV64+'5C1AK_NxtGen'!AV64+'5C1AL_RedRiver'!AV64+'5C1AM_Williams'!AV64+'5C1AN_StLandry'!AV64</f>
        <v>447</v>
      </c>
      <c r="AX64" s="227"/>
      <c r="AY64" s="227">
        <f t="shared" si="4"/>
        <v>447</v>
      </c>
    </row>
    <row r="65" spans="1:51" ht="16.149999999999999" customHeight="1" x14ac:dyDescent="0.2">
      <c r="A65" s="424">
        <v>59</v>
      </c>
      <c r="B65" s="224" t="s">
        <v>62</v>
      </c>
      <c r="C65" s="225">
        <f>'5C1B_DArbonne'!C65+'5C1A_Madison'!C65+'5C1C_IntlHigh'!C65+'5C3_UnvView'!C65+'5C1F_LCCharter'!C65+'5C1E_LFNO'!C65+'5C1D_NOMMA'!C65+'5C1AE_NobleMinds'!C65+'5C1J_JCFAEast'!C65+'5C1Q_Advantage'!C65+'5C1AF_JCFA-Laf'!C65+'5C1W_Willow'!C65+'5C1Z_LincolnPrep'!C65+'5C1R_Iberville'!C65+'5C1N_Delta'!C65+'5C1S_LCColPrep'!C65+'5C1T_Northeast'!C65+'5C1U_AcadianaRen'!C65+'5C1I_LAKey'!C65+'5C1V_LafRen'!C65+'5C1O_Impact'!C65+'5C2_LAVCA'!C65+'5C1H_Southwest'!C65+'5C1G_JSClark'!C65+'5C1Y_GEOPrep'!C65+'5C1AI_Harmony'!C65+'5C1AJ_Athlos'!C65+'5C1AG_Collegiate'!C65+'5C1M_GEOMidCity'!C65+'5C1AK_NxtGen'!C65+'5C1AL_RedRiver'!C65+'5C1AM_Williams'!C65+'5C1AN_StLandry'!C65</f>
        <v>71</v>
      </c>
      <c r="D65" s="226">
        <f>'9_Per Pupil Summary'!H64</f>
        <v>5528.7162713671351</v>
      </c>
      <c r="E65" s="227">
        <f>'5C1B_DArbonne'!E65+'5C1A_Madison'!E65+'5C1C_IntlHigh'!E65+'5C3_UnvView'!E65+'5C1F_LCCharter'!E65+'5C1E_LFNO'!E65+'5C1D_NOMMA'!E65+'5C1AE_NobleMinds'!E65+'5C1J_JCFAEast'!E65+'5C1Q_Advantage'!E65+'5C1AF_JCFA-Laf'!E65+'5C1W_Willow'!E65+'5C1Z_LincolnPrep'!E65+'5C1R_Iberville'!E65+'5C1N_Delta'!E65+'5C1S_LCColPrep'!E65+'5C1T_Northeast'!E65+'5C1U_AcadianaRen'!E65+'5C1I_LAKey'!E65+'5C1V_LafRen'!E65+'5C1O_Impact'!E65+'5C2_LAVCA'!E65+'5C1H_Southwest'!E65+'5C1G_JSClark'!E65+'5C1Y_GEOPrep'!E65+'5C1AI_Harmony'!E65+'5C1AJ_Athlos'!E65+'5C1AG_Collegiate'!E65+'5C1M_GEOMidCity'!E65+'5C1AK_NxtGen'!E65+'5C1AL_RedRiver'!E65+'5C1AM_Williams'!E65+'5C1AN_StLandry'!E65</f>
        <v>353284.96974035999</v>
      </c>
      <c r="F65" s="228">
        <f>'5C1B_DArbonne'!F65+'5C1A_Madison'!F65+'5C1C_IntlHigh'!F65+'5C3_UnvView'!F65+'5C1F_LCCharter'!F65+'5C1E_LFNO'!F65+'5C1D_NOMMA'!F65+'5C1AE_NobleMinds'!F65+'5C1J_JCFAEast'!F65+'5C1Q_Advantage'!F65+'5C1AF_JCFA-Laf'!F65+'5C1W_Willow'!F65+'5C1Z_LincolnPrep'!F65+'5C1R_Iberville'!F65+'5C1N_Delta'!F65+'5C1S_LCColPrep'!F65+'5C1T_Northeast'!F65+'5C1U_AcadianaRen'!F65+'5C1I_LAKey'!F65+'5C1V_LafRen'!F65+'5C1O_Impact'!F65+'5C2_LAVCA'!F65+'5C1H_Southwest'!F65+'5C1G_JSClark'!F65+'5C1Y_GEOPrep'!F65+'5C1AI_Harmony'!F65+'5C1AJ_Athlos'!F65+'5C1AG_Collegiate'!F65+'5C1M_GEOMidCity'!F65+'5C1AK_NxtGen'!F65+'5C1AL_RedRiver'!F65+'5C1AM_Williams'!F65+'5C1AN_StLandry'!F65</f>
        <v>59</v>
      </c>
      <c r="G65" s="226">
        <f>'9_Per Pupil Summary'!I64</f>
        <v>783.75433419992066</v>
      </c>
      <c r="H65" s="227">
        <f>'5C1B_DArbonne'!H65+'5C1A_Madison'!H65+'5C1C_IntlHigh'!H65+'5C3_UnvView'!H65+'5C1F_LCCharter'!H65+'5C1E_LFNO'!H65+'5C1D_NOMMA'!H65+'5C1AE_NobleMinds'!H65+'5C1J_JCFAEast'!H65+'5C1Q_Advantage'!H65+'5C1AF_JCFA-Laf'!H65+'5C1W_Willow'!H65+'5C1Z_LincolnPrep'!H65+'5C1R_Iberville'!H65+'5C1N_Delta'!H65+'5C1S_LCColPrep'!H65+'5C1T_Northeast'!H65+'5C1U_AcadianaRen'!H65+'5C1I_LAKey'!H65+'5C1V_LafRen'!H65+'5C1O_Impact'!H65+'5C2_LAVCA'!H65+'5C1H_Southwest'!H65+'5C1G_JSClark'!H65+'5C1Y_GEOPrep'!H65+'5C1AI_Harmony'!H65+'5C1AJ_Athlos'!H65+'5C1AG_Collegiate'!H65+'5C1M_GEOMidCity'!H65+'5C1AK_NxtGen'!H65+'5C1AL_RedRiver'!H65+'5C1AM_Williams'!H65+'5C1AN_StLandry'!H65</f>
        <v>41617.355146015791</v>
      </c>
      <c r="I65" s="228">
        <f>'5C1B_DArbonne'!I65+'5C1A_Madison'!I65+'5C1C_IntlHigh'!I65+'5C3_UnvView'!I65+'5C1F_LCCharter'!I65+'5C1E_LFNO'!I65+'5C1D_NOMMA'!I65+'5C1AE_NobleMinds'!I65+'5C1J_JCFAEast'!I65+'5C1Q_Advantage'!I65+'5C1AF_JCFA-Laf'!I65+'5C1W_Willow'!I65+'5C1Z_LincolnPrep'!I65+'5C1R_Iberville'!I65+'5C1N_Delta'!I65+'5C1S_LCColPrep'!I65+'5C1T_Northeast'!I65+'5C1U_AcadianaRen'!I65+'5C1I_LAKey'!I65+'5C1V_LafRen'!I65+'5C1O_Impact'!I65+'5C2_LAVCA'!I65+'5C1H_Southwest'!I65+'5C1G_JSClark'!I65+'5C1Y_GEOPrep'!I65+'5C1AI_Harmony'!I65+'5C1AJ_Athlos'!I65+'5C1AG_Collegiate'!I65+'5C1M_GEOMidCity'!I65+'5C1AK_NxtGen'!I65+'5C1AL_RedRiver'!I65+'5C1AM_Williams'!I65+'5C1AN_StLandry'!I65</f>
        <v>34</v>
      </c>
      <c r="J65" s="226">
        <f>'9_Per Pupil Summary'!J64</f>
        <v>213.75118205452387</v>
      </c>
      <c r="K65" s="227">
        <f>'5C1B_DArbonne'!K65+'5C1A_Madison'!K65+'5C1C_IntlHigh'!K65+'5C3_UnvView'!K65+'5C1F_LCCharter'!K65+'5C1E_LFNO'!K65+'5C1D_NOMMA'!K65+'5C1AE_NobleMinds'!K65+'5C1J_JCFAEast'!K65+'5C1Q_Advantage'!K65+'5C1AF_JCFA-Laf'!K65+'5C1W_Willow'!K65+'5C1Z_LincolnPrep'!K65+'5C1R_Iberville'!K65+'5C1N_Delta'!K65+'5C1S_LCColPrep'!K65+'5C1T_Northeast'!K65+'5C1U_AcadianaRen'!K65+'5C1I_LAKey'!K65+'5C1V_LafRen'!K65+'5C1O_Impact'!K65+'5C2_LAVCA'!K65+'5C1H_Southwest'!K65+'5C1G_JSClark'!K65+'5C1Y_GEOPrep'!K65+'5C1AI_Harmony'!K65+'5C1AJ_Athlos'!K65+'5C1AG_Collegiate'!K65+'5C1M_GEOMidCity'!K65+'5C1AK_NxtGen'!K65+'5C1AL_RedRiver'!K65+'5C1AM_Williams'!K65+'5C1AN_StLandry'!K65</f>
        <v>6540.7861708684295</v>
      </c>
      <c r="L65" s="228">
        <f>'5C1B_DArbonne'!L65+'5C1A_Madison'!L65+'5C1C_IntlHigh'!L65+'5C3_UnvView'!L65+'5C1F_LCCharter'!L65+'5C1E_LFNO'!L65+'5C1D_NOMMA'!L65+'5C1AE_NobleMinds'!L65+'5C1J_JCFAEast'!L65+'5C1Q_Advantage'!L65+'5C1AF_JCFA-Laf'!L65+'5C1W_Willow'!L65+'5C1Z_LincolnPrep'!L65+'5C1R_Iberville'!L65+'5C1N_Delta'!L65+'5C1S_LCColPrep'!L65+'5C1T_Northeast'!L65+'5C1U_AcadianaRen'!L65+'5C1I_LAKey'!L65+'5C1V_LafRen'!L65+'5C1O_Impact'!L65+'5C2_LAVCA'!L65+'5C1H_Southwest'!L65+'5C1G_JSClark'!L65+'5C1Y_GEOPrep'!L65+'5C1AI_Harmony'!L65+'5C1AJ_Athlos'!L65+'5C1AG_Collegiate'!L65+'5C1M_GEOMidCity'!L65+'5C1AK_NxtGen'!L65+'5C1AL_RedRiver'!L65+'5C1AM_Williams'!L65+'5C1AN_StLandry'!L65</f>
        <v>14</v>
      </c>
      <c r="M65" s="226">
        <f>'9_Per Pupil Summary'!K64</f>
        <v>5343.7795513630963</v>
      </c>
      <c r="N65" s="227">
        <f>'5C1B_DArbonne'!N65+'5C1A_Madison'!N65+'5C1C_IntlHigh'!N65+'5C3_UnvView'!N65+'5C1F_LCCharter'!N65+'5C1E_LFNO'!N65+'5C1D_NOMMA'!N65+'5C1AE_NobleMinds'!N65+'5C1J_JCFAEast'!N65+'5C1Q_Advantage'!N65+'5C1AF_JCFA-Laf'!N65+'5C1W_Willow'!N65+'5C1Z_LincolnPrep'!N65+'5C1R_Iberville'!N65+'5C1N_Delta'!N65+'5C1S_LCColPrep'!N65+'5C1T_Northeast'!N65+'5C1U_AcadianaRen'!N65+'5C1I_LAKey'!N65+'5C1V_LafRen'!N65+'5C1O_Impact'!N65+'5C2_LAVCA'!N65+'5C1H_Southwest'!N65+'5C1G_JSClark'!N65+'5C1Y_GEOPrep'!N65+'5C1AI_Harmony'!N65+'5C1AJ_Athlos'!N65+'5C1AG_Collegiate'!N65+'5C1M_GEOMidCity'!N65+'5C1AK_NxtGen'!N65+'5C1AL_RedRiver'!N65+'5C1AM_Williams'!N65+'5C1AN_StLandry'!N65</f>
        <v>67331.622347175013</v>
      </c>
      <c r="O65" s="228">
        <f>'5C1B_DArbonne'!O65+'5C1A_Madison'!O65+'5C1C_IntlHigh'!O65+'5C3_UnvView'!O65+'5C1F_LCCharter'!O65+'5C1E_LFNO'!O65+'5C1D_NOMMA'!O65+'5C1AE_NobleMinds'!O65+'5C1J_JCFAEast'!O65+'5C1Q_Advantage'!O65+'5C1AF_JCFA-Laf'!O65+'5C1W_Willow'!O65+'5C1Z_LincolnPrep'!O65+'5C1R_Iberville'!O65+'5C1N_Delta'!O65+'5C1S_LCColPrep'!O65+'5C1T_Northeast'!O65+'5C1U_AcadianaRen'!O65+'5C1I_LAKey'!O65+'5C1V_LafRen'!O65+'5C1O_Impact'!O65+'5C2_LAVCA'!O65+'5C1H_Southwest'!O65+'5C1G_JSClark'!O65+'5C1Y_GEOPrep'!O65+'5C1AI_Harmony'!O65+'5C1AJ_Athlos'!O65+'5C1AG_Collegiate'!O65+'5C1M_GEOMidCity'!O65+'5C1AK_NxtGen'!O65+'5C1AL_RedRiver'!O65+'5C1AM_Williams'!O65+'5C1AN_StLandry'!O65</f>
        <v>3</v>
      </c>
      <c r="P65" s="226">
        <f>'9_Per Pupil Summary'!L64</f>
        <v>2137.5118205452386</v>
      </c>
      <c r="Q65" s="227">
        <f>'5C1B_DArbonne'!Q65+'5C1A_Madison'!Q65+'5C1C_IntlHigh'!Q65+'5C3_UnvView'!Q65+'5C1F_LCCharter'!Q65+'5C1E_LFNO'!Q65+'5C1D_NOMMA'!Q65+'5C1AE_NobleMinds'!Q65+'5C1J_JCFAEast'!Q65+'5C1Q_Advantage'!Q65+'5C1AF_JCFA-Laf'!Q65+'5C1W_Willow'!Q65+'5C1Z_LincolnPrep'!Q65+'5C1R_Iberville'!Q65+'5C1N_Delta'!Q65+'5C1S_LCColPrep'!Q65+'5C1T_Northeast'!Q65+'5C1U_AcadianaRen'!Q65+'5C1I_LAKey'!Q65+'5C1V_LafRen'!Q65+'5C1O_Impact'!Q65+'5C2_LAVCA'!Q65+'5C1H_Southwest'!Q65+'5C1G_JSClark'!Q65+'5C1Y_GEOPrep'!Q65+'5C1AI_Harmony'!Q65+'5C1AJ_Athlos'!Q65+'5C1AG_Collegiate'!Q65+'5C1M_GEOMidCity'!Q65+'5C1AK_NxtGen'!Q65+'5C1AL_RedRiver'!Q65+'5C1AM_Williams'!Q65+'5C1AN_StLandry'!Q65</f>
        <v>5771.2819154721446</v>
      </c>
      <c r="R65" s="229">
        <f>'5C1B_DArbonne'!R65+'5C1A_Madison'!R65+'5C1C_IntlHigh'!R65+'5C3_UnvView'!R65+'5C1F_LCCharter'!R65+'5C1E_LFNO'!R65+'5C1D_NOMMA'!R65+'5C1AE_NobleMinds'!R65+'5C1J_JCFAEast'!R65+'5C1Q_Advantage'!R65+'5C1AF_JCFA-Laf'!R65+'5C1W_Willow'!R65+'5C1Z_LincolnPrep'!R65+'5C1R_Iberville'!R65+'5C1N_Delta'!R65+'5C1S_LCColPrep'!R65+'5C1T_Northeast'!R65+'5C1U_AcadianaRen'!R65+'5C1I_LAKey'!R65+'5C1V_LafRen'!R65+'5C1O_Impact'!R65+'5C2_LAVCA'!R65+'5C1H_Southwest'!R65+'5C1G_JSClark'!R65+'5C1Y_GEOPrep'!R65+'5C1AI_Harmony'!R65+'5C1AJ_Athlos'!R65+'5C1AG_Collegiate'!R65+'5C1M_GEOMidCity'!R65+'5C1AK_NxtGen'!R65+'5C1AL_RedRiver'!R65+'5C1AM_Williams'!R65+'5C1AN_StLandry'!R65</f>
        <v>474546</v>
      </c>
      <c r="S65" s="889">
        <f>'5C3_UnvView'!S65+'5C2_LAVCA'!S65</f>
        <v>52727</v>
      </c>
      <c r="T65" s="226">
        <f>'5C1B_DArbonne'!S65+'5C1A_Madison'!S65+'5C1C_IntlHigh'!S65+'5C3_UnvView'!T65+'5C1F_LCCharter'!S65+'5C1E_LFNO'!S65+'5C1D_NOMMA'!S65+'5C1AE_NobleMinds'!S65+'5C1J_JCFAEast'!S65+'5C1Q_Advantage'!S65+'5C1AF_JCFA-Laf'!S65+'5C1W_Willow'!S65+'5C1Z_LincolnPrep'!S65+'5C1R_Iberville'!S65+'5C1N_Delta'!S65+'5C1S_LCColPrep'!S65+'5C1T_Northeast'!S65+'5C1U_AcadianaRen'!S65+'5C1I_LAKey'!S65+'5C1V_LafRen'!S65+'5C1O_Impact'!S65+'5C2_LAVCA'!T65+'5C1H_Southwest'!S65+'5C1G_JSClark'!S65+'5C1Y_GEOPrep'!S65+'5C1AI_Harmony'!S65+'5C1AJ_Athlos'!S65+'5C1AG_Collegiate'!S65+'5C1M_GEOMidCity'!S65+'5C1AK_NxtGen'!S65+'5C1AL_RedRiver'!S65+'5C1AM_Williams'!S65+'5C1AN_StLandry'!S65</f>
        <v>0</v>
      </c>
      <c r="U65" s="226">
        <f>'5C1B_DArbonne'!T65+'5C1A_Madison'!T65+'5C1C_IntlHigh'!T65+'5C3_UnvView'!U65+'5C1F_LCCharter'!T65+'5C1E_LFNO'!T65+'5C1D_NOMMA'!T65+'5C1AE_NobleMinds'!T65+'5C1J_JCFAEast'!T65+'5C1Q_Advantage'!T65+'5C1AF_JCFA-Laf'!T65+'5C1W_Willow'!T65+'5C1Z_LincolnPrep'!T65+'5C1R_Iberville'!T65+'5C1N_Delta'!T65+'5C1S_LCColPrep'!T65+'5C1T_Northeast'!T65+'5C1U_AcadianaRen'!T65+'5C1I_LAKey'!T65+'5C1V_LafRen'!T65+'5C1O_Impact'!T65+'5C2_LAVCA'!U65+'5C1H_Southwest'!T65+'5C1G_JSClark'!T65+'5C1Y_GEOPrep'!T65+'5C1AI_Harmony'!T65+'5C1AJ_Athlos'!T65+'5C1AG_Collegiate'!T65+'5C1M_GEOMidCity'!T65+'5C1AK_NxtGen'!T65+'5C1AL_RedRiver'!T65+'5C1AM_Williams'!T65+'5C1AN_StLandry'!T65</f>
        <v>0</v>
      </c>
      <c r="V65" s="230">
        <f>'5C1B_DArbonne'!U65+'5C1A_Madison'!U65+'5C1C_IntlHigh'!U65+'5C3_UnvView'!V65+'5C1F_LCCharter'!U65+'5C1E_LFNO'!U65+'5C1D_NOMMA'!U65+'5C1AE_NobleMinds'!U65+'5C1J_JCFAEast'!U65+'5C1Q_Advantage'!U65+'5C1AF_JCFA-Laf'!U65+'5C1W_Willow'!U65+'5C1Z_LincolnPrep'!U65+'5C1R_Iberville'!U65+'5C1N_Delta'!U65+'5C1S_LCColPrep'!U65+'5C1T_Northeast'!U65+'5C1U_AcadianaRen'!U65+'5C1I_LAKey'!U65+'5C1V_LafRen'!U65+'5C1O_Impact'!U65+'5C2_LAVCA'!V65+'5C1H_Southwest'!U65+'5C1G_JSClark'!U65+'5C1Y_GEOPrep'!U65+'5C1AI_Harmony'!U65+'5C1AJ_Athlos'!U65+'5C1AG_Collegiate'!U65+'5C1M_GEOMidCity'!U65+'5C1AK_NxtGen'!U65+'5C1AL_RedRiver'!U65+'5C1AM_Williams'!U65+'5C1AN_StLandry'!U65</f>
        <v>0</v>
      </c>
      <c r="W65" s="229">
        <f>'5C1B_DArbonne'!V65+'5C1A_Madison'!V65+'5C1C_IntlHigh'!V65+'5C3_UnvView'!W65+'5C1F_LCCharter'!V65+'5C1E_LFNO'!V65+'5C1D_NOMMA'!V65+'5C1AE_NobleMinds'!V65+'5C1J_JCFAEast'!V65+'5C1Q_Advantage'!V65+'5C1AF_JCFA-Laf'!V65+'5C1W_Willow'!V65+'5C1Z_LincolnPrep'!V65+'5C1R_Iberville'!V65+'5C1N_Delta'!V65+'5C1S_LCColPrep'!V65+'5C1T_Northeast'!V65+'5C1U_AcadianaRen'!V65+'5C1I_LAKey'!V65+'5C1V_LafRen'!V65+'5C1O_Impact'!V65+'5C2_LAVCA'!W65+'5C1H_Southwest'!V65+'5C1G_JSClark'!V65+'5C1Y_GEOPrep'!V65+'5C1AI_Harmony'!V65+'5C1AJ_Athlos'!V65+'5C1AG_Collegiate'!V65+'5C1M_GEOMidCity'!V65+'5C1AK_NxtGen'!V65+'5C1AL_RedRiver'!V65+'5C1AM_Williams'!V65+'5C1AN_StLandry'!V65</f>
        <v>474546</v>
      </c>
      <c r="X65" s="227">
        <f>'5C1B_DArbonne'!W65+'5C1A_Madison'!W65+'5C1C_IntlHigh'!W65+'5C3_UnvView'!X65+'5C1F_LCCharter'!W65+'5C1E_LFNO'!W65+'5C1D_NOMMA'!W65+'5C1AE_NobleMinds'!W65+'5C1J_JCFAEast'!W65+'5C1Q_Advantage'!W65+'5C1AF_JCFA-Laf'!W65+'5C1W_Willow'!W65+'5C1Z_LincolnPrep'!W65+'5C1R_Iberville'!W65+'5C1N_Delta'!W65+'5C1S_LCColPrep'!W65+'5C1T_Northeast'!W65+'5C1U_AcadianaRen'!W65+'5C1I_LAKey'!W65+'5C1V_LafRen'!W65+'5C1O_Impact'!W65+'5C2_LAVCA'!X65+'5C1H_Southwest'!W65+'5C1G_JSClark'!W65+'5C1Y_GEOPrep'!W65+'5C1AI_Harmony'!W65+'5C1AJ_Athlos'!W65+'5C1AG_Collegiate'!W65+'5C1M_GEOMidCity'!W65+'5C1AK_NxtGen'!W65+'5C1AL_RedRiver'!W65+'5C1AM_Williams'!W65+'5C1AN_StLandry'!W65</f>
        <v>-1186</v>
      </c>
      <c r="Y65" s="229">
        <f>'5C1B_DArbonne'!X65+'5C1A_Madison'!X65+'5C1C_IntlHigh'!X65+'5C3_UnvView'!Y65+'5C1F_LCCharter'!X65+'5C1E_LFNO'!X65+'5C1D_NOMMA'!X65+'5C1AE_NobleMinds'!X65+'5C1J_JCFAEast'!X65+'5C1Q_Advantage'!X65+'5C1AF_JCFA-Laf'!X65+'5C1W_Willow'!X65+'5C1Z_LincolnPrep'!X65+'5C1R_Iberville'!X65+'5C1N_Delta'!X65+'5C1S_LCColPrep'!X65+'5C1T_Northeast'!X65+'5C1U_AcadianaRen'!X65+'5C1I_LAKey'!X65+'5C1V_LafRen'!X65+'5C1O_Impact'!X65+'5C2_LAVCA'!Y65+'5C1H_Southwest'!X65+'5C1G_JSClark'!X65+'5C1Y_GEOPrep'!X65+'5C1AI_Harmony'!X65+'5C1AJ_Athlos'!X65+'5C1AG_Collegiate'!X65+'5C1M_GEOMidCity'!X65+'5C1AK_NxtGen'!X65+'5C1AL_RedRiver'!X65+'5C1AM_Williams'!X65+'5C1AN_StLandry'!X65</f>
        <v>473360</v>
      </c>
      <c r="Z65" s="226">
        <f>'5C1B_DArbonne'!Y65+'5C1A_Madison'!Y65+'5C1C_IntlHigh'!Y65+'5C3_UnvView'!Z65+'5C1F_LCCharter'!Y65+'5C1E_LFNO'!Y65+'5C1D_NOMMA'!Y65+'5C1AE_NobleMinds'!Y65+'5C1J_JCFAEast'!Y65+'5C1Q_Advantage'!Y65+'5C1AF_JCFA-Laf'!Y65+'5C1W_Willow'!Y65+'5C1Z_LincolnPrep'!Y65+'5C1R_Iberville'!Y65+'5C1N_Delta'!Y65+'5C1S_LCColPrep'!Y65+'5C1T_Northeast'!Y65+'5C1U_AcadianaRen'!Y65+'5C1I_LAKey'!Y65+'5C1V_LafRen'!Y65+'5C1O_Impact'!Y65+'5C2_LAVCA'!Z65+'5C1H_Southwest'!Y65+'5C1G_JSClark'!Y65+'5C1Y_GEOPrep'!Y65+'5C1AI_Harmony'!Y65+'5C1AJ_Athlos'!Y65+'5C1AG_Collegiate'!Y65+'5C1M_GEOMidCity'!Y65+'5C1AK_NxtGen'!Y65+'5C1AL_RedRiver'!Y65+'5C1AM_Williams'!Y65+'5C1AN_StLandry'!Y65</f>
        <v>-2688</v>
      </c>
      <c r="AA65" s="229">
        <f>'5C1B_DArbonne'!Z65+'5C1A_Madison'!Z65+'5C1C_IntlHigh'!Z65+'5C3_UnvView'!AA65+'5C1F_LCCharter'!Z65+'5C1E_LFNO'!Z65+'5C1D_NOMMA'!Z65+'5C1AE_NobleMinds'!Z65+'5C1J_JCFAEast'!Z65+'5C1Q_Advantage'!Z65+'5C1AF_JCFA-Laf'!Z65+'5C1W_Willow'!Z65+'5C1Z_LincolnPrep'!Z65+'5C1R_Iberville'!Z65+'5C1N_Delta'!Z65+'5C1S_LCColPrep'!Z65+'5C1T_Northeast'!Z65+'5C1U_AcadianaRen'!Z65+'5C1I_LAKey'!Z65+'5C1V_LafRen'!Z65+'5C1O_Impact'!Z65+'5C2_LAVCA'!AA65+'5C1H_Southwest'!Z65+'5C1G_JSClark'!Z65+'5C1Y_GEOPrep'!Z65+'5C1AI_Harmony'!Z65+'5C1AJ_Athlos'!Z65+'5C1AG_Collegiate'!Z65+'5C1M_GEOMidCity'!Z65+'5C1AK_NxtGen'!Z65+'5C1AL_RedRiver'!Z65+'5C1AM_Williams'!Z65+'5C1AN_StLandry'!Z65</f>
        <v>470672</v>
      </c>
      <c r="AB65" s="226">
        <f>'5C1B_DArbonne'!AA65+'5C1A_Madison'!AA65+'5C1C_IntlHigh'!AA65+'5C3_UnvView'!AB65+'5C1F_LCCharter'!AA65+'5C1E_LFNO'!AA65+'5C1D_NOMMA'!AA65+'5C1AE_NobleMinds'!AA65+'5C1J_JCFAEast'!AA65+'5C1Q_Advantage'!AA65+'5C1AF_JCFA-Laf'!AA65+'5C1W_Willow'!AA65+'5C1Z_LincolnPrep'!AA65+'5C1R_Iberville'!AA65+'5C1N_Delta'!AA65+'5C1S_LCColPrep'!AA65+'5C1T_Northeast'!AA65+'5C1U_AcadianaRen'!AA65+'5C1I_LAKey'!AA65+'5C1V_LafRen'!AA65+'5C1O_Impact'!AA65+'5C2_LAVCA'!AB65+'5C1H_Southwest'!AA65+'5C1G_JSClark'!AA65+'5C1Y_GEOPrep'!AA65+'5C1AI_Harmony'!AA65+'5C1AJ_Athlos'!AA65+'5C1AG_Collegiate'!AA65+'5C1M_GEOMidCity'!AA65+'5C1AK_NxtGen'!AA65+'5C1AL_RedRiver'!AA65+'5C1AM_Williams'!AA65+'5C1AN_StLandry'!AA65</f>
        <v>0</v>
      </c>
      <c r="AC65" s="226">
        <f>'5C1B_DArbonne'!AB65+'5C1A_Madison'!AB65+'5C1C_IntlHigh'!AB65+'5C3_UnvView'!AC65+'5C1F_LCCharter'!AB65+'5C1E_LFNO'!AB65+'5C1D_NOMMA'!AB65+'5C1AE_NobleMinds'!AB65+'5C1J_JCFAEast'!AB65+'5C1Q_Advantage'!AB65+'5C1AF_JCFA-Laf'!AB65+'5C1W_Willow'!AB65+'5C1Z_LincolnPrep'!AB65+'5C1R_Iberville'!AB65+'5C1N_Delta'!AB65+'5C1S_LCColPrep'!AB65+'5C1T_Northeast'!AB65+'5C1U_AcadianaRen'!AB65+'5C1I_LAKey'!AB65+'5C1V_LafRen'!AB65+'5C1O_Impact'!AB65+'5C2_LAVCA'!AC65+'5C1H_Southwest'!AB65+'5C1G_JSClark'!AB65+'5C1Y_GEOPrep'!AB65+'5C1AI_Harmony'!AB65+'5C1AJ_Athlos'!AB65+'5C1AG_Collegiate'!AB65+'5C1M_GEOMidCity'!AB65+'5C1AK_NxtGen'!AB65+'5C1AL_RedRiver'!AB65+'5C1AM_Williams'!AB65+'5C1AN_StLandry'!AB65</f>
        <v>470672</v>
      </c>
      <c r="AD65" s="229">
        <f>'5C1B_DArbonne'!AC65+'5C1A_Madison'!AC65+'5C1C_IntlHigh'!AC65+'5C3_UnvView'!AD65+'5C1F_LCCharter'!AC65+'5C1E_LFNO'!AC65+'5C1D_NOMMA'!AC65+'5C1AE_NobleMinds'!AC65+'5C1J_JCFAEast'!AC65+'5C1Q_Advantage'!AC65+'5C1AF_JCFA-Laf'!AC65+'5C1W_Willow'!AC65+'5C1Z_LincolnPrep'!AC65+'5C1R_Iberville'!AC65+'5C1N_Delta'!AC65+'5C1S_LCColPrep'!AC65+'5C1T_Northeast'!AC65+'5C1U_AcadianaRen'!AC65+'5C1I_LAKey'!AC65+'5C1V_LafRen'!AC65+'5C1O_Impact'!AC65+'5C2_LAVCA'!AD65+'5C1H_Southwest'!AC65+'5C1G_JSClark'!AC65+'5C1Y_GEOPrep'!AC65+'5C1AI_Harmony'!AC65+'5C1AJ_Athlos'!AC65+'5C1AG_Collegiate'!AC65+'5C1M_GEOMidCity'!AC65+'5C1AK_NxtGen'!AC65+'5C1AL_RedRiver'!AC65+'5C1AM_Williams'!AC65+'5C1AN_StLandry'!AC65</f>
        <v>39222</v>
      </c>
      <c r="AE65" s="232">
        <f>'5C1B_DArbonne'!AD65+'5C1A_Madison'!AD65+'5C1C_IntlHigh'!AD65+'5C3_UnvView'!AE65+'5C1F_LCCharter'!AD65+'5C1E_LFNO'!AD65+'5C1D_NOMMA'!AD65+'5C1AE_NobleMinds'!AD65+'5C1J_JCFAEast'!AD65+'5C1Q_Advantage'!AD65+'5C1AF_JCFA-Laf'!AD65+'5C1W_Willow'!AD65+'5C1Z_LincolnPrep'!AD65+'5C1R_Iberville'!AD65+'5C1N_Delta'!AD65+'5C1S_LCColPrep'!AD65+'5C1T_Northeast'!AD65+'5C1U_AcadianaRen'!AD65+'5C1I_LAKey'!AD65+'5C1V_LafRen'!AD65+'5C1O_Impact'!AD65+'5C2_LAVCA'!AE65+'5C1H_Southwest'!AD65+'5C1G_JSClark'!AD65+'5C1Y_GEOPrep'!AD65+'5C1AI_Harmony'!AD65+'5C1AJ_Athlos'!AD65+'5C1AG_Collegiate'!AD65+'5C1M_GEOMidCity'!AD65+'5C1AK_NxtGen'!AD65+'5C1AL_RedRiver'!AD65+'5C1AM_Williams'!AD65+'5C1AN_StLandry'!AD65</f>
        <v>470672</v>
      </c>
      <c r="AF65" s="233">
        <f>'9_Per Pupil Summary'!N64</f>
        <v>2261</v>
      </c>
      <c r="AG65" s="234">
        <f>'5C1B_DArbonne'!AF65+'5C1A_Madison'!AF65+'5C1C_IntlHigh'!AF65+'5C3_UnvView'!AG65+'5C1F_LCCharter'!AF65+'5C1E_LFNO'!AF65+'5C1D_NOMMA'!AF65+'5C1AE_NobleMinds'!AF65+'5C1J_JCFAEast'!AF65+'5C1Q_Advantage'!AF65+'5C1AF_JCFA-Laf'!AF65+'5C1W_Willow'!AF65+'5C1Z_LincolnPrep'!AF65+'5C1R_Iberville'!AF65+'5C1N_Delta'!AF65+'5C1S_LCColPrep'!AF65+'5C1T_Northeast'!AF65+'5C1U_AcadianaRen'!AF65+'5C1I_LAKey'!AF65+'5C1V_LafRen'!AF65+'5C1O_Impact'!AF65+'5C2_LAVCA'!AG65+'5C1H_Southwest'!AF65+'5C1G_JSClark'!AF65+'5C1Y_GEOPrep'!AF65+'5C1AI_Harmony'!AF65+'5C1AJ_Athlos'!AF65+'5C1AG_Collegiate'!AF65+'5C1M_GEOMidCity'!AF65+'5C1AK_NxtGen'!AF65+'5C1AL_RedRiver'!AF65+'5C1AM_Williams'!AF65+'5C1AN_StLandry'!AF65</f>
        <v>144478</v>
      </c>
      <c r="AH65" s="225">
        <f>'5C1B_DArbonne'!AG65+'5C1A_Madison'!AG65+'5C1C_IntlHigh'!AG65+'5C3_UnvView'!AH65+'5C1F_LCCharter'!AG65+'5C1E_LFNO'!AG65+'5C1D_NOMMA'!AG65+'5C1AE_NobleMinds'!AG65+'5C1J_JCFAEast'!AG65+'5C1Q_Advantage'!AG65+'5C1AF_JCFA-Laf'!AG65+'5C1W_Willow'!AG65+'5C1Z_LincolnPrep'!AG65+'5C1R_Iberville'!AG65+'5C1N_Delta'!AG65+'5C1S_LCColPrep'!AG65+'5C1T_Northeast'!AG65+'5C1U_AcadianaRen'!AG65+'5C1I_LAKey'!AG65+'5C1V_LafRen'!AG65+'5C1O_Impact'!AG65+'5C2_LAVCA'!AH65+'5C1H_Southwest'!AG65+'5C1G_JSClark'!AG65+'5C1Y_GEOPrep'!AG65+'5C1AI_Harmony'!AG65+'5C1AJ_Athlos'!AG65+'5C1AG_Collegiate'!AG65+'5C1M_GEOMidCity'!AG65+'5C1AK_NxtGen'!AG65+'5C1AL_RedRiver'!AG65+'5C1AM_Williams'!AG65+'5C1AN_StLandry'!AG65</f>
        <v>0</v>
      </c>
      <c r="AI65" s="233">
        <f>'5C1B_DArbonne'!AH65+'5C1A_Madison'!AH65+'5C1C_IntlHigh'!AH65+'5C3_UnvView'!AI65+'5C1F_LCCharter'!AH65+'5C1E_LFNO'!AH65+'5C1D_NOMMA'!AH65+'5C1AE_NobleMinds'!AH65+'5C1J_JCFAEast'!AH65+'5C1Q_Advantage'!AH65+'5C1AF_JCFA-Laf'!AH65+'5C1W_Willow'!AH65+'5C1Z_LincolnPrep'!AH65+'5C1R_Iberville'!AH65+'5C1N_Delta'!AH65+'5C1S_LCColPrep'!AH65+'5C1T_Northeast'!AH65+'5C1U_AcadianaRen'!AH65+'5C1I_LAKey'!AH65+'5C1V_LafRen'!AH65+'5C1O_Impact'!AH65+'5C2_LAVCA'!AI65+'5C1H_Southwest'!AH65+'5C1G_JSClark'!AH65+'5C1Y_GEOPrep'!AH65+'5C1AI_Harmony'!AH65+'5C1AJ_Athlos'!AH65+'5C1AG_Collegiate'!AH65+'5C1M_GEOMidCity'!AH65+'5C1AK_NxtGen'!AH65+'5C1AL_RedRiver'!AH65+'5C1AM_Williams'!AH65+'5C1AN_StLandry'!AH65</f>
        <v>0</v>
      </c>
      <c r="AJ65" s="225">
        <f>'5C1B_DArbonne'!AI65+'5C1A_Madison'!AI65+'5C1C_IntlHigh'!AI65+'5C3_UnvView'!AJ65+'5C1F_LCCharter'!AI65+'5C1E_LFNO'!AI65+'5C1D_NOMMA'!AI65+'5C1AE_NobleMinds'!AI65+'5C1J_JCFAEast'!AI65+'5C1Q_Advantage'!AI65+'5C1AF_JCFA-Laf'!AI65+'5C1W_Willow'!AI65+'5C1Z_LincolnPrep'!AI65+'5C1R_Iberville'!AI65+'5C1N_Delta'!AI65+'5C1S_LCColPrep'!AI65+'5C1T_Northeast'!AI65+'5C1U_AcadianaRen'!AI65+'5C1I_LAKey'!AI65+'5C1V_LafRen'!AI65+'5C1O_Impact'!AI65+'5C2_LAVCA'!AJ65+'5C1H_Southwest'!AI65+'5C1G_JSClark'!AI65+'5C1Y_GEOPrep'!AI65+'5C1AI_Harmony'!AI65+'5C1AJ_Athlos'!AI65+'5C1AG_Collegiate'!AI65+'5C1M_GEOMidCity'!AI65+'5C1AK_NxtGen'!AI65+'5C1AL_RedRiver'!AI65+'5C1AM_Williams'!AI65+'5C1AN_StLandry'!AI65</f>
        <v>0</v>
      </c>
      <c r="AK65" s="235">
        <f>'5C1B_DArbonne'!AJ65+'5C1A_Madison'!AJ65+'5C1C_IntlHigh'!AJ65+'5C3_UnvView'!AK65+'5C1F_LCCharter'!AJ65+'5C1E_LFNO'!AJ65+'5C1D_NOMMA'!AJ65+'5C1AE_NobleMinds'!AJ65+'5C1J_JCFAEast'!AJ65+'5C1Q_Advantage'!AJ65+'5C1AF_JCFA-Laf'!AJ65+'5C1W_Willow'!AJ65+'5C1Z_LincolnPrep'!AJ65+'5C1R_Iberville'!AJ65+'5C1N_Delta'!AJ65+'5C1S_LCColPrep'!AJ65+'5C1T_Northeast'!AJ65+'5C1U_AcadianaRen'!AJ65+'5C1I_LAKey'!AJ65+'5C1V_LafRen'!AJ65+'5C1O_Impact'!AJ65+'5C2_LAVCA'!AK65+'5C1H_Southwest'!AJ65+'5C1G_JSClark'!AJ65+'5C1Y_GEOPrep'!AJ65+'5C1AI_Harmony'!AJ65+'5C1AJ_Athlos'!AJ65+'5C1AG_Collegiate'!AJ65+'5C1M_GEOMidCity'!AJ65+'5C1AK_NxtGen'!AJ65+'5C1AL_RedRiver'!AJ65+'5C1AM_Williams'!AJ65+'5C1AN_StLandry'!AJ65</f>
        <v>0</v>
      </c>
      <c r="AL65" s="236">
        <f>'5C1B_DArbonne'!AK65+'5C1A_Madison'!AK65+'5C1C_IntlHigh'!AK65+'5C3_UnvView'!AL65+'5C1F_LCCharter'!AK65+'5C1E_LFNO'!AK65+'5C1D_NOMMA'!AK65+'5C1AE_NobleMinds'!AK65+'5C1J_JCFAEast'!AK65+'5C1Q_Advantage'!AK65+'5C1AF_JCFA-Laf'!AK65+'5C1W_Willow'!AK65+'5C1Z_LincolnPrep'!AK65+'5C1R_Iberville'!AK65+'5C1N_Delta'!AK65+'5C1S_LCColPrep'!AK65+'5C1T_Northeast'!AK65+'5C1U_AcadianaRen'!AK65+'5C1I_LAKey'!AK65+'5C1V_LafRen'!AK65+'5C1O_Impact'!AK65+'5C2_LAVCA'!AL65+'5C1H_Southwest'!AK65+'5C1G_JSClark'!AK65+'5C1Y_GEOPrep'!AK65+'5C1AI_Harmony'!AK65+'5C1AJ_Athlos'!AK65+'5C1AG_Collegiate'!AK65+'5C1M_GEOMidCity'!AK65+'5C1AK_NxtGen'!AK65+'5C1AL_RedRiver'!AK65+'5C1AM_Williams'!AK65+'5C1AN_StLandry'!AK65</f>
        <v>0</v>
      </c>
      <c r="AM65" s="234">
        <f>'5C1B_DArbonne'!AL65+'5C1A_Madison'!AL65+'5C1C_IntlHigh'!AL65+'5C3_UnvView'!AM65+'5C1F_LCCharter'!AL65+'5C1E_LFNO'!AL65+'5C1D_NOMMA'!AL65+'5C1AE_NobleMinds'!AL65+'5C1J_JCFAEast'!AL65+'5C1Q_Advantage'!AL65+'5C1AF_JCFA-Laf'!AL65+'5C1W_Willow'!AL65+'5C1Z_LincolnPrep'!AL65+'5C1R_Iberville'!AL65+'5C1N_Delta'!AL65+'5C1S_LCColPrep'!AL65+'5C1T_Northeast'!AL65+'5C1U_AcadianaRen'!AL65+'5C1I_LAKey'!AL65+'5C1V_LafRen'!AL65+'5C1O_Impact'!AL65+'5C2_LAVCA'!AM65+'5C1H_Southwest'!AL65+'5C1G_JSClark'!AL65+'5C1Y_GEOPrep'!AL65+'5C1AI_Harmony'!AL65+'5C1AJ_Athlos'!AL65+'5C1AG_Collegiate'!AL65+'5C1M_GEOMidCity'!AL65+'5C1AK_NxtGen'!AL65+'5C1AL_RedRiver'!AL65+'5C1AM_Williams'!AL65+'5C1AN_StLandry'!AL65</f>
        <v>144478</v>
      </c>
      <c r="AN65" s="237">
        <f>'5C1B_DArbonne'!AM65+'5C1A_Madison'!AM65+'5C1C_IntlHigh'!AM65+'5C3_UnvView'!AN65+'5C1F_LCCharter'!AM65+'5C1E_LFNO'!AM65+'5C1D_NOMMA'!AM65+'5C1AE_NobleMinds'!AM65+'5C1J_JCFAEast'!AM65+'5C1Q_Advantage'!AM65+'5C1AF_JCFA-Laf'!AM65+'5C1W_Willow'!AM65+'5C1Z_LincolnPrep'!AM65+'5C1R_Iberville'!AM65+'5C1N_Delta'!AM65+'5C1S_LCColPrep'!AM65+'5C1T_Northeast'!AM65+'5C1U_AcadianaRen'!AM65+'5C1I_LAKey'!AM65+'5C1V_LafRen'!AM65+'5C1O_Impact'!AM65+'5C2_LAVCA'!AN65+'5C1H_Southwest'!AM65+'5C1G_JSClark'!AM65+'5C1Y_GEOPrep'!AM65+'5C1AI_Harmony'!AM65+'5C1AJ_Athlos'!AM65+'5C1AG_Collegiate'!AM65+'5C1M_GEOMidCity'!AM65+'5C1AK_NxtGen'!AM65+'5C1AL_RedRiver'!AM65+'5C1AM_Williams'!AM65+'5C1AN_StLandry'!AM65</f>
        <v>-361</v>
      </c>
      <c r="AO65" s="234">
        <f>'5C1B_DArbonne'!AN65+'5C1A_Madison'!AN65+'5C1C_IntlHigh'!AN65+'5C3_UnvView'!AO65+'5C1F_LCCharter'!AN65+'5C1E_LFNO'!AN65+'5C1D_NOMMA'!AN65+'5C1AE_NobleMinds'!AN65+'5C1J_JCFAEast'!AN65+'5C1Q_Advantage'!AN65+'5C1AF_JCFA-Laf'!AN65+'5C1W_Willow'!AN65+'5C1Z_LincolnPrep'!AN65+'5C1R_Iberville'!AN65+'5C1N_Delta'!AN65+'5C1S_LCColPrep'!AN65+'5C1T_Northeast'!AN65+'5C1U_AcadianaRen'!AN65+'5C1I_LAKey'!AN65+'5C1V_LafRen'!AN65+'5C1O_Impact'!AN65+'5C2_LAVCA'!AO65+'5C1H_Southwest'!AN65+'5C1G_JSClark'!AN65+'5C1Y_GEOPrep'!AN65+'5C1AI_Harmony'!AN65+'5C1AJ_Athlos'!AN65+'5C1AG_Collegiate'!AN65+'5C1M_GEOMidCity'!AN65+'5C1AK_NxtGen'!AN65+'5C1AL_RedRiver'!AN65+'5C1AM_Williams'!AN65+'5C1AN_StLandry'!AN65</f>
        <v>144117</v>
      </c>
      <c r="AP65" s="235">
        <f>'5C1B_DArbonne'!AO65+'5C1A_Madison'!AO65+'5C1C_IntlHigh'!AO65+'5C3_UnvView'!AP65+'5C1F_LCCharter'!AO65+'5C1E_LFNO'!AO65+'5C1D_NOMMA'!AO65+'5C1AE_NobleMinds'!AO65+'5C1J_JCFAEast'!AO65+'5C1Q_Advantage'!AO65+'5C1AF_JCFA-Laf'!AO65+'5C1W_Willow'!AO65+'5C1Z_LincolnPrep'!AO65+'5C1R_Iberville'!AO65+'5C1N_Delta'!AO65+'5C1S_LCColPrep'!AO65+'5C1T_Northeast'!AO65+'5C1U_AcadianaRen'!AO65+'5C1I_LAKey'!AO65+'5C1V_LafRen'!AO65+'5C1O_Impact'!AO65+'5C2_LAVCA'!AP65+'5C1H_Southwest'!AO65+'5C1G_JSClark'!AO65+'5C1Y_GEOPrep'!AO65+'5C1AI_Harmony'!AO65+'5C1AJ_Athlos'!AO65+'5C1AG_Collegiate'!AO65+'5C1M_GEOMidCity'!AO65+'5C1AK_NxtGen'!AO65+'5C1AL_RedRiver'!AO65+'5C1AM_Williams'!AO65+'5C1AN_StLandry'!AO65</f>
        <v>-708</v>
      </c>
      <c r="AQ65" s="234">
        <f>'5C1B_DArbonne'!AP65+'5C1A_Madison'!AP65+'5C1C_IntlHigh'!AP65+'5C3_UnvView'!AQ65+'5C1F_LCCharter'!AP65+'5C1E_LFNO'!AP65+'5C1D_NOMMA'!AP65+'5C1AE_NobleMinds'!AP65+'5C1J_JCFAEast'!AP65+'5C1Q_Advantage'!AP65+'5C1AF_JCFA-Laf'!AP65+'5C1W_Willow'!AP65+'5C1Z_LincolnPrep'!AP65+'5C1R_Iberville'!AP65+'5C1N_Delta'!AP65+'5C1S_LCColPrep'!AP65+'5C1T_Northeast'!AP65+'5C1U_AcadianaRen'!AP65+'5C1I_LAKey'!AP65+'5C1V_LafRen'!AP65+'5C1O_Impact'!AP65+'5C2_LAVCA'!AQ65+'5C1H_Southwest'!AP65+'5C1G_JSClark'!AP65+'5C1Y_GEOPrep'!AP65+'5C1AI_Harmony'!AP65+'5C1AJ_Athlos'!AP65+'5C1AG_Collegiate'!AP65+'5C1M_GEOMidCity'!AP65+'5C1AK_NxtGen'!AP65+'5C1AL_RedRiver'!AP65+'5C1AM_Williams'!AP65+'5C1AN_StLandry'!AP65</f>
        <v>143409</v>
      </c>
      <c r="AR65" s="235">
        <f>'5C1B_DArbonne'!AQ65+'5C1A_Madison'!AQ65+'5C1C_IntlHigh'!AQ65+'5C3_UnvView'!AR65+'5C1F_LCCharter'!AQ65+'5C1E_LFNO'!AQ65+'5C1D_NOMMA'!AQ65+'5C1AE_NobleMinds'!AQ65+'5C1J_JCFAEast'!AQ65+'5C1Q_Advantage'!AQ65+'5C1AF_JCFA-Laf'!AQ65+'5C1W_Willow'!AQ65+'5C1Z_LincolnPrep'!AQ65+'5C1R_Iberville'!AQ65+'5C1N_Delta'!AQ65+'5C1S_LCColPrep'!AQ65+'5C1T_Northeast'!AQ65+'5C1U_AcadianaRen'!AQ65+'5C1I_LAKey'!AQ65+'5C1V_LafRen'!AQ65+'5C1O_Impact'!AQ65+'5C2_LAVCA'!AR65+'5C1H_Southwest'!AQ65+'5C1G_JSClark'!AQ65+'5C1Y_GEOPrep'!AQ65+'5C1AI_Harmony'!AQ65+'5C1AJ_Athlos'!AQ65+'5C1AG_Collegiate'!AQ65+'5C1M_GEOMidCity'!AQ65+'5C1AK_NxtGen'!AQ65+'5C1AL_RedRiver'!AQ65+'5C1AM_Williams'!AQ65+'5C1AN_StLandry'!AQ65</f>
        <v>0</v>
      </c>
      <c r="AS65" s="235">
        <f>'5C1B_DArbonne'!AR65+'5C1A_Madison'!AR65+'5C1C_IntlHigh'!AR65+'5C3_UnvView'!AS65+'5C1F_LCCharter'!AR65+'5C1E_LFNO'!AR65+'5C1D_NOMMA'!AR65+'5C1AE_NobleMinds'!AR65+'5C1J_JCFAEast'!AR65+'5C1Q_Advantage'!AR65+'5C1AF_JCFA-Laf'!AR65+'5C1W_Willow'!AR65+'5C1Z_LincolnPrep'!AR65+'5C1R_Iberville'!AR65+'5C1N_Delta'!AR65+'5C1S_LCColPrep'!AR65+'5C1T_Northeast'!AR65+'5C1U_AcadianaRen'!AR65+'5C1I_LAKey'!AR65+'5C1V_LafRen'!AR65+'5C1O_Impact'!AR65+'5C2_LAVCA'!AS65+'5C1H_Southwest'!AR65+'5C1G_JSClark'!AR65+'5C1Y_GEOPrep'!AR65+'5C1AI_Harmony'!AR65+'5C1AJ_Athlos'!AR65+'5C1AG_Collegiate'!AR65+'5C1M_GEOMidCity'!AR65+'5C1AK_NxtGen'!AR65+'5C1AL_RedRiver'!AR65+'5C1AM_Williams'!AR65+'5C1AN_StLandry'!AR65</f>
        <v>143409</v>
      </c>
      <c r="AT65" s="234">
        <f>'5C1B_DArbonne'!AS65+'5C1A_Madison'!AS65+'5C1C_IntlHigh'!AS65+'5C3_UnvView'!AT65+'5C1F_LCCharter'!AS65+'5C1E_LFNO'!AS65+'5C1D_NOMMA'!AS65+'5C1AE_NobleMinds'!AS65+'5C1J_JCFAEast'!AS65+'5C1Q_Advantage'!AS65+'5C1AF_JCFA-Laf'!AS65+'5C1W_Willow'!AS65+'5C1Z_LincolnPrep'!AS65+'5C1R_Iberville'!AS65+'5C1N_Delta'!AS65+'5C1S_LCColPrep'!AS65+'5C1T_Northeast'!AS65+'5C1U_AcadianaRen'!AS65+'5C1I_LAKey'!AS65+'5C1V_LafRen'!AS65+'5C1O_Impact'!AS65+'5C2_LAVCA'!AT65+'5C1H_Southwest'!AS65+'5C1G_JSClark'!AS65+'5C1Y_GEOPrep'!AS65+'5C1AI_Harmony'!AS65+'5C1AJ_Athlos'!AS65+'5C1AG_Collegiate'!AS65+'5C1M_GEOMidCity'!AS65+'5C1AK_NxtGen'!AS65+'5C1AL_RedRiver'!AS65+'5C1AM_Williams'!AS65+'5C1AN_StLandry'!AS65</f>
        <v>11951</v>
      </c>
      <c r="AU65" s="806">
        <f t="shared" si="2"/>
        <v>614081</v>
      </c>
      <c r="AV65" s="807">
        <f t="shared" si="3"/>
        <v>51173</v>
      </c>
      <c r="AW65" s="227">
        <f>'5C1B_DArbonne'!AV65+'5C1A_Madison'!AV65+'5C1C_IntlHigh'!AV65+'5C3_UnvView'!AW65+'5C1F_LCCharter'!AV65+'5C1E_LFNO'!AV65+'5C1D_NOMMA'!AV65+'5C1AE_NobleMinds'!AV65+'5C1J_JCFAEast'!AV65+'5C1Q_Advantage'!AV65+'5C1AF_JCFA-Laf'!AV65+'5C1W_Willow'!AV65+'5C1Z_LincolnPrep'!AV65+'5C1R_Iberville'!AV65+'5C1N_Delta'!AV65+'5C1S_LCColPrep'!AV65+'5C1T_Northeast'!AV65+'5C1U_AcadianaRen'!AV65+'5C1I_LAKey'!AV65+'5C1V_LafRen'!AV65+'5C1O_Impact'!AV65+'5C2_LAVCA'!AW65+'5C1H_Southwest'!AV65+'5C1G_JSClark'!AV65+'5C1Y_GEOPrep'!AV65+'5C1AI_Harmony'!AV65+'5C1AJ_Athlos'!AV65+'5C1AG_Collegiate'!AV65+'5C1M_GEOMidCity'!AV65+'5C1AK_NxtGen'!AV65+'5C1AL_RedRiver'!AV65+'5C1AM_Williams'!AV65+'5C1AN_StLandry'!AV65</f>
        <v>361</v>
      </c>
      <c r="AX65" s="227"/>
      <c r="AY65" s="227">
        <f t="shared" si="4"/>
        <v>361</v>
      </c>
    </row>
    <row r="66" spans="1:51" ht="16.149999999999999" customHeight="1" x14ac:dyDescent="0.2">
      <c r="A66" s="425">
        <v>60</v>
      </c>
      <c r="B66" s="238" t="s">
        <v>63</v>
      </c>
      <c r="C66" s="239">
        <f>'5C1B_DArbonne'!C66+'5C1A_Madison'!C66+'5C1C_IntlHigh'!C66+'5C3_UnvView'!C66+'5C1F_LCCharter'!C66+'5C1E_LFNO'!C66+'5C1D_NOMMA'!C66+'5C1AE_NobleMinds'!C66+'5C1J_JCFAEast'!C66+'5C1Q_Advantage'!C66+'5C1AF_JCFA-Laf'!C66+'5C1W_Willow'!C66+'5C1Z_LincolnPrep'!C66+'5C1R_Iberville'!C66+'5C1N_Delta'!C66+'5C1S_LCColPrep'!C66+'5C1T_Northeast'!C66+'5C1U_AcadianaRen'!C66+'5C1I_LAKey'!C66+'5C1V_LafRen'!C66+'5C1O_Impact'!C66+'5C2_LAVCA'!C66+'5C1H_Southwest'!C66+'5C1G_JSClark'!C66+'5C1Y_GEOPrep'!C66+'5C1AI_Harmony'!C66+'5C1AJ_Athlos'!C66+'5C1AG_Collegiate'!C66+'5C1M_GEOMidCity'!C66+'5C1AK_NxtGen'!C66+'5C1AL_RedRiver'!C66+'5C1AM_Williams'!C66+'5C1AN_StLandry'!C66</f>
        <v>34</v>
      </c>
      <c r="D66" s="240">
        <f>'9_Per Pupil Summary'!H65</f>
        <v>4849.8175526360346</v>
      </c>
      <c r="E66" s="241">
        <f>'5C1B_DArbonne'!E66+'5C1A_Madison'!E66+'5C1C_IntlHigh'!E66+'5C3_UnvView'!E66+'5C1F_LCCharter'!E66+'5C1E_LFNO'!E66+'5C1D_NOMMA'!E66+'5C1AE_NobleMinds'!E66+'5C1J_JCFAEast'!E66+'5C1Q_Advantage'!E66+'5C1AF_JCFA-Laf'!E66+'5C1W_Willow'!E66+'5C1Z_LincolnPrep'!E66+'5C1R_Iberville'!E66+'5C1N_Delta'!E66+'5C1S_LCColPrep'!E66+'5C1T_Northeast'!E66+'5C1U_AcadianaRen'!E66+'5C1I_LAKey'!E66+'5C1V_LafRen'!E66+'5C1O_Impact'!E66+'5C2_LAVCA'!E66+'5C1H_Southwest'!E66+'5C1G_JSClark'!E66+'5C1Y_GEOPrep'!E66+'5C1AI_Harmony'!E66+'5C1AJ_Athlos'!E66+'5C1AG_Collegiate'!E66+'5C1M_GEOMidCity'!E66+'5C1AK_NxtGen'!E66+'5C1AL_RedRiver'!E66+'5C1AM_Williams'!E66+'5C1AN_StLandry'!E66</f>
        <v>148404.41711066267</v>
      </c>
      <c r="F66" s="242">
        <f>'5C1B_DArbonne'!F66+'5C1A_Madison'!F66+'5C1C_IntlHigh'!F66+'5C3_UnvView'!F66+'5C1F_LCCharter'!F66+'5C1E_LFNO'!F66+'5C1D_NOMMA'!F66+'5C1AE_NobleMinds'!F66+'5C1J_JCFAEast'!F66+'5C1Q_Advantage'!F66+'5C1AF_JCFA-Laf'!F66+'5C1W_Willow'!F66+'5C1Z_LincolnPrep'!F66+'5C1R_Iberville'!F66+'5C1N_Delta'!F66+'5C1S_LCColPrep'!F66+'5C1T_Northeast'!F66+'5C1U_AcadianaRen'!F66+'5C1I_LAKey'!F66+'5C1V_LafRen'!F66+'5C1O_Impact'!F66+'5C2_LAVCA'!F66+'5C1H_Southwest'!F66+'5C1G_JSClark'!F66+'5C1Y_GEOPrep'!F66+'5C1AI_Harmony'!F66+'5C1AJ_Athlos'!F66+'5C1AG_Collegiate'!F66+'5C1M_GEOMidCity'!F66+'5C1AK_NxtGen'!F66+'5C1AL_RedRiver'!F66+'5C1AM_Williams'!F66+'5C1AN_StLandry'!F66</f>
        <v>23</v>
      </c>
      <c r="G66" s="240">
        <f>'9_Per Pupil Summary'!I65</f>
        <v>649.46221860472099</v>
      </c>
      <c r="H66" s="241">
        <f>'5C1B_DArbonne'!H66+'5C1A_Madison'!H66+'5C1C_IntlHigh'!H66+'5C3_UnvView'!H66+'5C1F_LCCharter'!H66+'5C1E_LFNO'!H66+'5C1D_NOMMA'!H66+'5C1AE_NobleMinds'!H66+'5C1J_JCFAEast'!H66+'5C1Q_Advantage'!H66+'5C1AF_JCFA-Laf'!H66+'5C1W_Willow'!H66+'5C1Z_LincolnPrep'!H66+'5C1R_Iberville'!H66+'5C1N_Delta'!H66+'5C1S_LCColPrep'!H66+'5C1T_Northeast'!H66+'5C1U_AcadianaRen'!H66+'5C1I_LAKey'!H66+'5C1V_LafRen'!H66+'5C1O_Impact'!H66+'5C2_LAVCA'!H66+'5C1H_Southwest'!H66+'5C1G_JSClark'!H66+'5C1Y_GEOPrep'!H66+'5C1AI_Harmony'!H66+'5C1AJ_Athlos'!H66+'5C1AG_Collegiate'!H66+'5C1M_GEOMidCity'!H66+'5C1AK_NxtGen'!H66+'5C1AL_RedRiver'!H66+'5C1AM_Williams'!H66+'5C1AN_StLandry'!H66</f>
        <v>13443.867925117724</v>
      </c>
      <c r="I66" s="242">
        <f>'5C1B_DArbonne'!I66+'5C1A_Madison'!I66+'5C1C_IntlHigh'!I66+'5C3_UnvView'!I66+'5C1F_LCCharter'!I66+'5C1E_LFNO'!I66+'5C1D_NOMMA'!I66+'5C1AE_NobleMinds'!I66+'5C1J_JCFAEast'!I66+'5C1Q_Advantage'!I66+'5C1AF_JCFA-Laf'!I66+'5C1W_Willow'!I66+'5C1Z_LincolnPrep'!I66+'5C1R_Iberville'!I66+'5C1N_Delta'!I66+'5C1S_LCColPrep'!I66+'5C1T_Northeast'!I66+'5C1U_AcadianaRen'!I66+'5C1I_LAKey'!I66+'5C1V_LafRen'!I66+'5C1O_Impact'!I66+'5C2_LAVCA'!I66+'5C1H_Southwest'!I66+'5C1G_JSClark'!I66+'5C1Y_GEOPrep'!I66+'5C1AI_Harmony'!I66+'5C1AJ_Athlos'!I66+'5C1AG_Collegiate'!I66+'5C1M_GEOMidCity'!I66+'5C1AK_NxtGen'!I66+'5C1AL_RedRiver'!I66+'5C1AM_Williams'!I66+'5C1AN_StLandry'!I66</f>
        <v>9</v>
      </c>
      <c r="J66" s="240">
        <f>'9_Per Pupil Summary'!J65</f>
        <v>177.12605961946934</v>
      </c>
      <c r="K66" s="241">
        <f>'5C1B_DArbonne'!K66+'5C1A_Madison'!K66+'5C1C_IntlHigh'!K66+'5C3_UnvView'!K66+'5C1F_LCCharter'!K66+'5C1E_LFNO'!K66+'5C1D_NOMMA'!K66+'5C1AE_NobleMinds'!K66+'5C1J_JCFAEast'!K66+'5C1Q_Advantage'!K66+'5C1AF_JCFA-Laf'!K66+'5C1W_Willow'!K66+'5C1Z_LincolnPrep'!K66+'5C1R_Iberville'!K66+'5C1N_Delta'!K66+'5C1S_LCColPrep'!K66+'5C1T_Northeast'!K66+'5C1U_AcadianaRen'!K66+'5C1I_LAKey'!K66+'5C1V_LafRen'!K66+'5C1O_Impact'!K66+'5C2_LAVCA'!K66+'5C1H_Southwest'!K66+'5C1G_JSClark'!K66+'5C1Y_GEOPrep'!K66+'5C1AI_Harmony'!K66+'5C1AJ_Athlos'!K66+'5C1AG_Collegiate'!K66+'5C1M_GEOMidCity'!K66+'5C1AK_NxtGen'!K66+'5C1AL_RedRiver'!K66+'5C1AM_Williams'!K66+'5C1AN_StLandry'!K66</f>
        <v>1434.7210829177018</v>
      </c>
      <c r="L66" s="242">
        <f>'5C1B_DArbonne'!L66+'5C1A_Madison'!L66+'5C1C_IntlHigh'!L66+'5C3_UnvView'!L66+'5C1F_LCCharter'!L66+'5C1E_LFNO'!L66+'5C1D_NOMMA'!L66+'5C1AE_NobleMinds'!L66+'5C1J_JCFAEast'!L66+'5C1Q_Advantage'!L66+'5C1AF_JCFA-Laf'!L66+'5C1W_Willow'!L66+'5C1Z_LincolnPrep'!L66+'5C1R_Iberville'!L66+'5C1N_Delta'!L66+'5C1S_LCColPrep'!L66+'5C1T_Northeast'!L66+'5C1U_AcadianaRen'!L66+'5C1I_LAKey'!L66+'5C1V_LafRen'!L66+'5C1O_Impact'!L66+'5C2_LAVCA'!L66+'5C1H_Southwest'!L66+'5C1G_JSClark'!L66+'5C1Y_GEOPrep'!L66+'5C1AI_Harmony'!L66+'5C1AJ_Athlos'!L66+'5C1AG_Collegiate'!L66+'5C1M_GEOMidCity'!L66+'5C1AK_NxtGen'!L66+'5C1AL_RedRiver'!L66+'5C1AM_Williams'!L66+'5C1AN_StLandry'!L66</f>
        <v>8</v>
      </c>
      <c r="M66" s="240">
        <f>'9_Per Pupil Summary'!K65</f>
        <v>4428.1514904867336</v>
      </c>
      <c r="N66" s="241">
        <f>'5C1B_DArbonne'!N66+'5C1A_Madison'!N66+'5C1C_IntlHigh'!N66+'5C3_UnvView'!N66+'5C1F_LCCharter'!N66+'5C1E_LFNO'!N66+'5C1D_NOMMA'!N66+'5C1AE_NobleMinds'!N66+'5C1J_JCFAEast'!N66+'5C1Q_Advantage'!N66+'5C1AF_JCFA-Laf'!N66+'5C1W_Willow'!N66+'5C1Z_LincolnPrep'!N66+'5C1R_Iberville'!N66+'5C1N_Delta'!N66+'5C1S_LCColPrep'!N66+'5C1T_Northeast'!N66+'5C1U_AcadianaRen'!N66+'5C1I_LAKey'!N66+'5C1V_LafRen'!N66+'5C1O_Impact'!N66+'5C2_LAVCA'!N66+'5C1H_Southwest'!N66+'5C1G_JSClark'!N66+'5C1Y_GEOPrep'!N66+'5C1AI_Harmony'!N66+'5C1AJ_Athlos'!N66+'5C1AG_Collegiate'!N66+'5C1M_GEOMidCity'!N66+'5C1AK_NxtGen'!N66+'5C1AL_RedRiver'!N66+'5C1AM_Williams'!N66+'5C1AN_StLandry'!N66</f>
        <v>31882.690731504481</v>
      </c>
      <c r="O66" s="242">
        <f>'5C1B_DArbonne'!O66+'5C1A_Madison'!O66+'5C1C_IntlHigh'!O66+'5C3_UnvView'!O66+'5C1F_LCCharter'!O66+'5C1E_LFNO'!O66+'5C1D_NOMMA'!O66+'5C1AE_NobleMinds'!O66+'5C1J_JCFAEast'!O66+'5C1Q_Advantage'!O66+'5C1AF_JCFA-Laf'!O66+'5C1W_Willow'!O66+'5C1Z_LincolnPrep'!O66+'5C1R_Iberville'!O66+'5C1N_Delta'!O66+'5C1S_LCColPrep'!O66+'5C1T_Northeast'!O66+'5C1U_AcadianaRen'!O66+'5C1I_LAKey'!O66+'5C1V_LafRen'!O66+'5C1O_Impact'!O66+'5C2_LAVCA'!O66+'5C1H_Southwest'!O66+'5C1G_JSClark'!O66+'5C1Y_GEOPrep'!O66+'5C1AI_Harmony'!O66+'5C1AJ_Athlos'!O66+'5C1AG_Collegiate'!O66+'5C1M_GEOMidCity'!O66+'5C1AK_NxtGen'!O66+'5C1AL_RedRiver'!O66+'5C1AM_Williams'!O66+'5C1AN_StLandry'!O66</f>
        <v>0</v>
      </c>
      <c r="P66" s="240">
        <f>'9_Per Pupil Summary'!L65</f>
        <v>1771.2605961946931</v>
      </c>
      <c r="Q66" s="241">
        <f>'5C1B_DArbonne'!Q66+'5C1A_Madison'!Q66+'5C1C_IntlHigh'!Q66+'5C3_UnvView'!Q66+'5C1F_LCCharter'!Q66+'5C1E_LFNO'!Q66+'5C1D_NOMMA'!Q66+'5C1AE_NobleMinds'!Q66+'5C1J_JCFAEast'!Q66+'5C1Q_Advantage'!Q66+'5C1AF_JCFA-Laf'!Q66+'5C1W_Willow'!Q66+'5C1Z_LincolnPrep'!Q66+'5C1R_Iberville'!Q66+'5C1N_Delta'!Q66+'5C1S_LCColPrep'!Q66+'5C1T_Northeast'!Q66+'5C1U_AcadianaRen'!Q66+'5C1I_LAKey'!Q66+'5C1V_LafRen'!Q66+'5C1O_Impact'!Q66+'5C2_LAVCA'!Q66+'5C1H_Southwest'!Q66+'5C1G_JSClark'!Q66+'5C1Y_GEOPrep'!Q66+'5C1AI_Harmony'!Q66+'5C1AJ_Athlos'!Q66+'5C1AG_Collegiate'!Q66+'5C1M_GEOMidCity'!Q66+'5C1AK_NxtGen'!Q66+'5C1AL_RedRiver'!Q66+'5C1AM_Williams'!Q66+'5C1AN_StLandry'!Q66</f>
        <v>0</v>
      </c>
      <c r="R66" s="243">
        <f>'5C1B_DArbonne'!R66+'5C1A_Madison'!R66+'5C1C_IntlHigh'!R66+'5C3_UnvView'!R66+'5C1F_LCCharter'!R66+'5C1E_LFNO'!R66+'5C1D_NOMMA'!R66+'5C1AE_NobleMinds'!R66+'5C1J_JCFAEast'!R66+'5C1Q_Advantage'!R66+'5C1AF_JCFA-Laf'!R66+'5C1W_Willow'!R66+'5C1Z_LincolnPrep'!R66+'5C1R_Iberville'!R66+'5C1N_Delta'!R66+'5C1S_LCColPrep'!R66+'5C1T_Northeast'!R66+'5C1U_AcadianaRen'!R66+'5C1I_LAKey'!R66+'5C1V_LafRen'!R66+'5C1O_Impact'!R66+'5C2_LAVCA'!R66+'5C1H_Southwest'!R66+'5C1G_JSClark'!R66+'5C1Y_GEOPrep'!R66+'5C1AI_Harmony'!R66+'5C1AJ_Athlos'!R66+'5C1AG_Collegiate'!R66+'5C1M_GEOMidCity'!R66+'5C1AK_NxtGen'!R66+'5C1AL_RedRiver'!R66+'5C1AM_Williams'!R66+'5C1AN_StLandry'!R66</f>
        <v>217339</v>
      </c>
      <c r="S66" s="1005">
        <f>'5C3_UnvView'!S66+'5C2_LAVCA'!S66</f>
        <v>21685</v>
      </c>
      <c r="T66" s="240">
        <f>'5C1B_DArbonne'!S66+'5C1A_Madison'!S66+'5C1C_IntlHigh'!S66+'5C3_UnvView'!T66+'5C1F_LCCharter'!S66+'5C1E_LFNO'!S66+'5C1D_NOMMA'!S66+'5C1AE_NobleMinds'!S66+'5C1J_JCFAEast'!S66+'5C1Q_Advantage'!S66+'5C1AF_JCFA-Laf'!S66+'5C1W_Willow'!S66+'5C1Z_LincolnPrep'!S66+'5C1R_Iberville'!S66+'5C1N_Delta'!S66+'5C1S_LCColPrep'!S66+'5C1T_Northeast'!S66+'5C1U_AcadianaRen'!S66+'5C1I_LAKey'!S66+'5C1V_LafRen'!S66+'5C1O_Impact'!S66+'5C2_LAVCA'!T66+'5C1H_Southwest'!S66+'5C1G_JSClark'!S66+'5C1Y_GEOPrep'!S66+'5C1AI_Harmony'!S66+'5C1AJ_Athlos'!S66+'5C1AG_Collegiate'!S66+'5C1M_GEOMidCity'!S66+'5C1AK_NxtGen'!S66+'5C1AL_RedRiver'!S66+'5C1AM_Williams'!S66+'5C1AN_StLandry'!S66</f>
        <v>0</v>
      </c>
      <c r="U66" s="240">
        <f>'5C1B_DArbonne'!T66+'5C1A_Madison'!T66+'5C1C_IntlHigh'!T66+'5C3_UnvView'!U66+'5C1F_LCCharter'!T66+'5C1E_LFNO'!T66+'5C1D_NOMMA'!T66+'5C1AE_NobleMinds'!T66+'5C1J_JCFAEast'!T66+'5C1Q_Advantage'!T66+'5C1AF_JCFA-Laf'!T66+'5C1W_Willow'!T66+'5C1Z_LincolnPrep'!T66+'5C1R_Iberville'!T66+'5C1N_Delta'!T66+'5C1S_LCColPrep'!T66+'5C1T_Northeast'!T66+'5C1U_AcadianaRen'!T66+'5C1I_LAKey'!T66+'5C1V_LafRen'!T66+'5C1O_Impact'!T66+'5C2_LAVCA'!U66+'5C1H_Southwest'!T66+'5C1G_JSClark'!T66+'5C1Y_GEOPrep'!T66+'5C1AI_Harmony'!T66+'5C1AJ_Athlos'!T66+'5C1AG_Collegiate'!T66+'5C1M_GEOMidCity'!T66+'5C1AK_NxtGen'!T66+'5C1AL_RedRiver'!T66+'5C1AM_Williams'!T66+'5C1AN_StLandry'!T66</f>
        <v>0</v>
      </c>
      <c r="V66" s="244">
        <f>'5C1B_DArbonne'!U66+'5C1A_Madison'!U66+'5C1C_IntlHigh'!U66+'5C3_UnvView'!V66+'5C1F_LCCharter'!U66+'5C1E_LFNO'!U66+'5C1D_NOMMA'!U66+'5C1AE_NobleMinds'!U66+'5C1J_JCFAEast'!U66+'5C1Q_Advantage'!U66+'5C1AF_JCFA-Laf'!U66+'5C1W_Willow'!U66+'5C1Z_LincolnPrep'!U66+'5C1R_Iberville'!U66+'5C1N_Delta'!U66+'5C1S_LCColPrep'!U66+'5C1T_Northeast'!U66+'5C1U_AcadianaRen'!U66+'5C1I_LAKey'!U66+'5C1V_LafRen'!U66+'5C1O_Impact'!U66+'5C2_LAVCA'!V66+'5C1H_Southwest'!U66+'5C1G_JSClark'!U66+'5C1Y_GEOPrep'!U66+'5C1AI_Harmony'!U66+'5C1AJ_Athlos'!U66+'5C1AG_Collegiate'!U66+'5C1M_GEOMidCity'!U66+'5C1AK_NxtGen'!U66+'5C1AL_RedRiver'!U66+'5C1AM_Williams'!U66+'5C1AN_StLandry'!U66</f>
        <v>0</v>
      </c>
      <c r="W66" s="243">
        <f>'5C1B_DArbonne'!V66+'5C1A_Madison'!V66+'5C1C_IntlHigh'!V66+'5C3_UnvView'!W66+'5C1F_LCCharter'!V66+'5C1E_LFNO'!V66+'5C1D_NOMMA'!V66+'5C1AE_NobleMinds'!V66+'5C1J_JCFAEast'!V66+'5C1Q_Advantage'!V66+'5C1AF_JCFA-Laf'!V66+'5C1W_Willow'!V66+'5C1Z_LincolnPrep'!V66+'5C1R_Iberville'!V66+'5C1N_Delta'!V66+'5C1S_LCColPrep'!V66+'5C1T_Northeast'!V66+'5C1U_AcadianaRen'!V66+'5C1I_LAKey'!V66+'5C1V_LafRen'!V66+'5C1O_Impact'!V66+'5C2_LAVCA'!W66+'5C1H_Southwest'!V66+'5C1G_JSClark'!V66+'5C1Y_GEOPrep'!V66+'5C1AI_Harmony'!V66+'5C1AJ_Athlos'!V66+'5C1AG_Collegiate'!V66+'5C1M_GEOMidCity'!V66+'5C1AK_NxtGen'!V66+'5C1AL_RedRiver'!V66+'5C1AM_Williams'!V66+'5C1AN_StLandry'!V66</f>
        <v>195165</v>
      </c>
      <c r="X66" s="241">
        <f>'5C1B_DArbonne'!W66+'5C1A_Madison'!W66+'5C1C_IntlHigh'!W66+'5C3_UnvView'!X66+'5C1F_LCCharter'!W66+'5C1E_LFNO'!W66+'5C1D_NOMMA'!W66+'5C1AE_NobleMinds'!W66+'5C1J_JCFAEast'!W66+'5C1Q_Advantage'!W66+'5C1AF_JCFA-Laf'!W66+'5C1W_Willow'!W66+'5C1Z_LincolnPrep'!W66+'5C1R_Iberville'!W66+'5C1N_Delta'!W66+'5C1S_LCColPrep'!W66+'5C1T_Northeast'!W66+'5C1U_AcadianaRen'!W66+'5C1I_LAKey'!W66+'5C1V_LafRen'!W66+'5C1O_Impact'!W66+'5C2_LAVCA'!X66+'5C1H_Southwest'!W66+'5C1G_JSClark'!W66+'5C1Y_GEOPrep'!W66+'5C1AI_Harmony'!W66+'5C1AJ_Athlos'!W66+'5C1AG_Collegiate'!W66+'5C1M_GEOMidCity'!W66+'5C1AK_NxtGen'!W66+'5C1AL_RedRiver'!W66+'5C1AM_Williams'!W66+'5C1AN_StLandry'!W66</f>
        <v>-488</v>
      </c>
      <c r="Y66" s="243">
        <f>'5C1B_DArbonne'!X66+'5C1A_Madison'!X66+'5C1C_IntlHigh'!X66+'5C3_UnvView'!Y66+'5C1F_LCCharter'!X66+'5C1E_LFNO'!X66+'5C1D_NOMMA'!X66+'5C1AE_NobleMinds'!X66+'5C1J_JCFAEast'!X66+'5C1Q_Advantage'!X66+'5C1AF_JCFA-Laf'!X66+'5C1W_Willow'!X66+'5C1Z_LincolnPrep'!X66+'5C1R_Iberville'!X66+'5C1N_Delta'!X66+'5C1S_LCColPrep'!X66+'5C1T_Northeast'!X66+'5C1U_AcadianaRen'!X66+'5C1I_LAKey'!X66+'5C1V_LafRen'!X66+'5C1O_Impact'!X66+'5C2_LAVCA'!Y66+'5C1H_Southwest'!X66+'5C1G_JSClark'!X66+'5C1Y_GEOPrep'!X66+'5C1AI_Harmony'!X66+'5C1AJ_Athlos'!X66+'5C1AG_Collegiate'!X66+'5C1M_GEOMidCity'!X66+'5C1AK_NxtGen'!X66+'5C1AL_RedRiver'!X66+'5C1AM_Williams'!X66+'5C1AN_StLandry'!X66</f>
        <v>194677</v>
      </c>
      <c r="Z66" s="240">
        <f>'5C1B_DArbonne'!Y66+'5C1A_Madison'!Y66+'5C1C_IntlHigh'!Y66+'5C3_UnvView'!Z66+'5C1F_LCCharter'!Y66+'5C1E_LFNO'!Y66+'5C1D_NOMMA'!Y66+'5C1AE_NobleMinds'!Y66+'5C1J_JCFAEast'!Y66+'5C1Q_Advantage'!Y66+'5C1AF_JCFA-Laf'!Y66+'5C1W_Willow'!Y66+'5C1Z_LincolnPrep'!Y66+'5C1R_Iberville'!Y66+'5C1N_Delta'!Y66+'5C1S_LCColPrep'!Y66+'5C1T_Northeast'!Y66+'5C1U_AcadianaRen'!Y66+'5C1I_LAKey'!Y66+'5C1V_LafRen'!Y66+'5C1O_Impact'!Y66+'5C2_LAVCA'!Z66+'5C1H_Southwest'!Y66+'5C1G_JSClark'!Y66+'5C1Y_GEOPrep'!Y66+'5C1AI_Harmony'!Y66+'5C1AJ_Athlos'!Y66+'5C1AG_Collegiate'!Y66+'5C1M_GEOMidCity'!Y66+'5C1AK_NxtGen'!Y66+'5C1AL_RedRiver'!Y66+'5C1AM_Williams'!Y66+'5C1AN_StLandry'!Y66</f>
        <v>0</v>
      </c>
      <c r="AA66" s="243">
        <f>'5C1B_DArbonne'!Z66+'5C1A_Madison'!Z66+'5C1C_IntlHigh'!Z66+'5C3_UnvView'!AA66+'5C1F_LCCharter'!Z66+'5C1E_LFNO'!Z66+'5C1D_NOMMA'!Z66+'5C1AE_NobleMinds'!Z66+'5C1J_JCFAEast'!Z66+'5C1Q_Advantage'!Z66+'5C1AF_JCFA-Laf'!Z66+'5C1W_Willow'!Z66+'5C1Z_LincolnPrep'!Z66+'5C1R_Iberville'!Z66+'5C1N_Delta'!Z66+'5C1S_LCColPrep'!Z66+'5C1T_Northeast'!Z66+'5C1U_AcadianaRen'!Z66+'5C1I_LAKey'!Z66+'5C1V_LafRen'!Z66+'5C1O_Impact'!Z66+'5C2_LAVCA'!AA66+'5C1H_Southwest'!Z66+'5C1G_JSClark'!Z66+'5C1Y_GEOPrep'!Z66+'5C1AI_Harmony'!Z66+'5C1AJ_Athlos'!Z66+'5C1AG_Collegiate'!Z66+'5C1M_GEOMidCity'!Z66+'5C1AK_NxtGen'!Z66+'5C1AL_RedRiver'!Z66+'5C1AM_Williams'!Z66+'5C1AN_StLandry'!Z66</f>
        <v>194677</v>
      </c>
      <c r="AB66" s="246">
        <f>'5C1B_DArbonne'!AA66+'5C1A_Madison'!AA66+'5C1C_IntlHigh'!AA66+'5C3_UnvView'!AB66+'5C1F_LCCharter'!AA66+'5C1E_LFNO'!AA66+'5C1D_NOMMA'!AA66+'5C1AE_NobleMinds'!AA66+'5C1J_JCFAEast'!AA66+'5C1Q_Advantage'!AA66+'5C1AF_JCFA-Laf'!AA66+'5C1W_Willow'!AA66+'5C1Z_LincolnPrep'!AA66+'5C1R_Iberville'!AA66+'5C1N_Delta'!AA66+'5C1S_LCColPrep'!AA66+'5C1T_Northeast'!AA66+'5C1U_AcadianaRen'!AA66+'5C1I_LAKey'!AA66+'5C1V_LafRen'!AA66+'5C1O_Impact'!AA66+'5C2_LAVCA'!AB66+'5C1H_Southwest'!AA66+'5C1G_JSClark'!AA66+'5C1Y_GEOPrep'!AA66+'5C1AI_Harmony'!AA66+'5C1AJ_Athlos'!AA66+'5C1AG_Collegiate'!AA66+'5C1M_GEOMidCity'!AA66+'5C1AK_NxtGen'!AA66+'5C1AL_RedRiver'!AA66+'5C1AM_Williams'!AA66+'5C1AN_StLandry'!AA66</f>
        <v>0</v>
      </c>
      <c r="AC66" s="240">
        <f>'5C1B_DArbonne'!AB66+'5C1A_Madison'!AB66+'5C1C_IntlHigh'!AB66+'5C3_UnvView'!AC66+'5C1F_LCCharter'!AB66+'5C1E_LFNO'!AB66+'5C1D_NOMMA'!AB66+'5C1AE_NobleMinds'!AB66+'5C1J_JCFAEast'!AB66+'5C1Q_Advantage'!AB66+'5C1AF_JCFA-Laf'!AB66+'5C1W_Willow'!AB66+'5C1Z_LincolnPrep'!AB66+'5C1R_Iberville'!AB66+'5C1N_Delta'!AB66+'5C1S_LCColPrep'!AB66+'5C1T_Northeast'!AB66+'5C1U_AcadianaRen'!AB66+'5C1I_LAKey'!AB66+'5C1V_LafRen'!AB66+'5C1O_Impact'!AB66+'5C2_LAVCA'!AC66+'5C1H_Southwest'!AB66+'5C1G_JSClark'!AB66+'5C1Y_GEOPrep'!AB66+'5C1AI_Harmony'!AB66+'5C1AJ_Athlos'!AB66+'5C1AG_Collegiate'!AB66+'5C1M_GEOMidCity'!AB66+'5C1AK_NxtGen'!AB66+'5C1AL_RedRiver'!AB66+'5C1AM_Williams'!AB66+'5C1AN_StLandry'!AB66</f>
        <v>194677</v>
      </c>
      <c r="AD66" s="247">
        <f>'5C1B_DArbonne'!AC66+'5C1A_Madison'!AC66+'5C1C_IntlHigh'!AC66+'5C3_UnvView'!AD66+'5C1F_LCCharter'!AC66+'5C1E_LFNO'!AC66+'5C1D_NOMMA'!AC66+'5C1AE_NobleMinds'!AC66+'5C1J_JCFAEast'!AC66+'5C1Q_Advantage'!AC66+'5C1AF_JCFA-Laf'!AC66+'5C1W_Willow'!AC66+'5C1Z_LincolnPrep'!AC66+'5C1R_Iberville'!AC66+'5C1N_Delta'!AC66+'5C1S_LCColPrep'!AC66+'5C1T_Northeast'!AC66+'5C1U_AcadianaRen'!AC66+'5C1I_LAKey'!AC66+'5C1V_LafRen'!AC66+'5C1O_Impact'!AC66+'5C2_LAVCA'!AD66+'5C1H_Southwest'!AC66+'5C1G_JSClark'!AC66+'5C1Y_GEOPrep'!AC66+'5C1AI_Harmony'!AC66+'5C1AJ_Athlos'!AC66+'5C1AG_Collegiate'!AC66+'5C1M_GEOMidCity'!AC66+'5C1AK_NxtGen'!AC66+'5C1AL_RedRiver'!AC66+'5C1AM_Williams'!AC66+'5C1AN_StLandry'!AC66</f>
        <v>16223</v>
      </c>
      <c r="AE66" s="247">
        <f>'5C1B_DArbonne'!AD66+'5C1A_Madison'!AD66+'5C1C_IntlHigh'!AD66+'5C3_UnvView'!AE66+'5C1F_LCCharter'!AD66+'5C1E_LFNO'!AD66+'5C1D_NOMMA'!AD66+'5C1AE_NobleMinds'!AD66+'5C1J_JCFAEast'!AD66+'5C1Q_Advantage'!AD66+'5C1AF_JCFA-Laf'!AD66+'5C1W_Willow'!AD66+'5C1Z_LincolnPrep'!AD66+'5C1R_Iberville'!AD66+'5C1N_Delta'!AD66+'5C1S_LCColPrep'!AD66+'5C1T_Northeast'!AD66+'5C1U_AcadianaRen'!AD66+'5C1I_LAKey'!AD66+'5C1V_LafRen'!AD66+'5C1O_Impact'!AD66+'5C2_LAVCA'!AE66+'5C1H_Southwest'!AD66+'5C1G_JSClark'!AD66+'5C1Y_GEOPrep'!AD66+'5C1AI_Harmony'!AD66+'5C1AJ_Athlos'!AD66+'5C1AG_Collegiate'!AD66+'5C1M_GEOMidCity'!AD66+'5C1AK_NxtGen'!AD66+'5C1AL_RedRiver'!AD66+'5C1AM_Williams'!AD66+'5C1AN_StLandry'!AD66</f>
        <v>194677</v>
      </c>
      <c r="AF66" s="248">
        <f>'9_Per Pupil Summary'!N65</f>
        <v>5812</v>
      </c>
      <c r="AG66" s="249">
        <f>'5C1B_DArbonne'!AF66+'5C1A_Madison'!AF66+'5C1C_IntlHigh'!AF66+'5C3_UnvView'!AG66+'5C1F_LCCharter'!AF66+'5C1E_LFNO'!AF66+'5C1D_NOMMA'!AF66+'5C1AE_NobleMinds'!AF66+'5C1J_JCFAEast'!AF66+'5C1Q_Advantage'!AF66+'5C1AF_JCFA-Laf'!AF66+'5C1W_Willow'!AF66+'5C1Z_LincolnPrep'!AF66+'5C1R_Iberville'!AF66+'5C1N_Delta'!AF66+'5C1S_LCColPrep'!AF66+'5C1T_Northeast'!AF66+'5C1U_AcadianaRen'!AF66+'5C1I_LAKey'!AF66+'5C1V_LafRen'!AF66+'5C1O_Impact'!AF66+'5C2_LAVCA'!AG66+'5C1H_Southwest'!AF66+'5C1G_JSClark'!AF66+'5C1Y_GEOPrep'!AF66+'5C1AI_Harmony'!AF66+'5C1AJ_Athlos'!AF66+'5C1AG_Collegiate'!AF66+'5C1M_GEOMidCity'!AF66+'5C1AK_NxtGen'!AF66+'5C1AL_RedRiver'!AF66+'5C1AM_Williams'!AF66+'5C1AN_StLandry'!AF66</f>
        <v>177847</v>
      </c>
      <c r="AH66" s="239">
        <f>'5C1B_DArbonne'!AG66+'5C1A_Madison'!AG66+'5C1C_IntlHigh'!AG66+'5C3_UnvView'!AH66+'5C1F_LCCharter'!AG66+'5C1E_LFNO'!AG66+'5C1D_NOMMA'!AG66+'5C1AE_NobleMinds'!AG66+'5C1J_JCFAEast'!AG66+'5C1Q_Advantage'!AG66+'5C1AF_JCFA-Laf'!AG66+'5C1W_Willow'!AG66+'5C1Z_LincolnPrep'!AG66+'5C1R_Iberville'!AG66+'5C1N_Delta'!AG66+'5C1S_LCColPrep'!AG66+'5C1T_Northeast'!AG66+'5C1U_AcadianaRen'!AG66+'5C1I_LAKey'!AG66+'5C1V_LafRen'!AG66+'5C1O_Impact'!AG66+'5C2_LAVCA'!AH66+'5C1H_Southwest'!AG66+'5C1G_JSClark'!AG66+'5C1Y_GEOPrep'!AG66+'5C1AI_Harmony'!AG66+'5C1AJ_Athlos'!AG66+'5C1AG_Collegiate'!AG66+'5C1M_GEOMidCity'!AG66+'5C1AK_NxtGen'!AG66+'5C1AL_RedRiver'!AG66+'5C1AM_Williams'!AG66+'5C1AN_StLandry'!AG66</f>
        <v>0</v>
      </c>
      <c r="AI66" s="248">
        <f>'5C1B_DArbonne'!AH66+'5C1A_Madison'!AH66+'5C1C_IntlHigh'!AH66+'5C3_UnvView'!AI66+'5C1F_LCCharter'!AH66+'5C1E_LFNO'!AH66+'5C1D_NOMMA'!AH66+'5C1AE_NobleMinds'!AH66+'5C1J_JCFAEast'!AH66+'5C1Q_Advantage'!AH66+'5C1AF_JCFA-Laf'!AH66+'5C1W_Willow'!AH66+'5C1Z_LincolnPrep'!AH66+'5C1R_Iberville'!AH66+'5C1N_Delta'!AH66+'5C1S_LCColPrep'!AH66+'5C1T_Northeast'!AH66+'5C1U_AcadianaRen'!AH66+'5C1I_LAKey'!AH66+'5C1V_LafRen'!AH66+'5C1O_Impact'!AH66+'5C2_LAVCA'!AI66+'5C1H_Southwest'!AH66+'5C1G_JSClark'!AH66+'5C1Y_GEOPrep'!AH66+'5C1AI_Harmony'!AH66+'5C1AJ_Athlos'!AH66+'5C1AG_Collegiate'!AH66+'5C1M_GEOMidCity'!AH66+'5C1AK_NxtGen'!AH66+'5C1AL_RedRiver'!AH66+'5C1AM_Williams'!AH66+'5C1AN_StLandry'!AH66</f>
        <v>0</v>
      </c>
      <c r="AJ66" s="239">
        <f>'5C1B_DArbonne'!AI66+'5C1A_Madison'!AI66+'5C1C_IntlHigh'!AI66+'5C3_UnvView'!AJ66+'5C1F_LCCharter'!AI66+'5C1E_LFNO'!AI66+'5C1D_NOMMA'!AI66+'5C1AE_NobleMinds'!AI66+'5C1J_JCFAEast'!AI66+'5C1Q_Advantage'!AI66+'5C1AF_JCFA-Laf'!AI66+'5C1W_Willow'!AI66+'5C1Z_LincolnPrep'!AI66+'5C1R_Iberville'!AI66+'5C1N_Delta'!AI66+'5C1S_LCColPrep'!AI66+'5C1T_Northeast'!AI66+'5C1U_AcadianaRen'!AI66+'5C1I_LAKey'!AI66+'5C1V_LafRen'!AI66+'5C1O_Impact'!AI66+'5C2_LAVCA'!AJ66+'5C1H_Southwest'!AI66+'5C1G_JSClark'!AI66+'5C1Y_GEOPrep'!AI66+'5C1AI_Harmony'!AI66+'5C1AJ_Athlos'!AI66+'5C1AG_Collegiate'!AI66+'5C1M_GEOMidCity'!AI66+'5C1AK_NxtGen'!AI66+'5C1AL_RedRiver'!AI66+'5C1AM_Williams'!AI66+'5C1AN_StLandry'!AI66</f>
        <v>0</v>
      </c>
      <c r="AK66" s="250">
        <f>'5C1B_DArbonne'!AJ66+'5C1A_Madison'!AJ66+'5C1C_IntlHigh'!AJ66+'5C3_UnvView'!AK66+'5C1F_LCCharter'!AJ66+'5C1E_LFNO'!AJ66+'5C1D_NOMMA'!AJ66+'5C1AE_NobleMinds'!AJ66+'5C1J_JCFAEast'!AJ66+'5C1Q_Advantage'!AJ66+'5C1AF_JCFA-Laf'!AJ66+'5C1W_Willow'!AJ66+'5C1Z_LincolnPrep'!AJ66+'5C1R_Iberville'!AJ66+'5C1N_Delta'!AJ66+'5C1S_LCColPrep'!AJ66+'5C1T_Northeast'!AJ66+'5C1U_AcadianaRen'!AJ66+'5C1I_LAKey'!AJ66+'5C1V_LafRen'!AJ66+'5C1O_Impact'!AJ66+'5C2_LAVCA'!AK66+'5C1H_Southwest'!AJ66+'5C1G_JSClark'!AJ66+'5C1Y_GEOPrep'!AJ66+'5C1AI_Harmony'!AJ66+'5C1AJ_Athlos'!AJ66+'5C1AG_Collegiate'!AJ66+'5C1M_GEOMidCity'!AJ66+'5C1AK_NxtGen'!AJ66+'5C1AL_RedRiver'!AJ66+'5C1AM_Williams'!AJ66+'5C1AN_StLandry'!AJ66</f>
        <v>0</v>
      </c>
      <c r="AL66" s="251">
        <f>'5C1B_DArbonne'!AK66+'5C1A_Madison'!AK66+'5C1C_IntlHigh'!AK66+'5C3_UnvView'!AL66+'5C1F_LCCharter'!AK66+'5C1E_LFNO'!AK66+'5C1D_NOMMA'!AK66+'5C1AE_NobleMinds'!AK66+'5C1J_JCFAEast'!AK66+'5C1Q_Advantage'!AK66+'5C1AF_JCFA-Laf'!AK66+'5C1W_Willow'!AK66+'5C1Z_LincolnPrep'!AK66+'5C1R_Iberville'!AK66+'5C1N_Delta'!AK66+'5C1S_LCColPrep'!AK66+'5C1T_Northeast'!AK66+'5C1U_AcadianaRen'!AK66+'5C1I_LAKey'!AK66+'5C1V_LafRen'!AK66+'5C1O_Impact'!AK66+'5C2_LAVCA'!AL66+'5C1H_Southwest'!AK66+'5C1G_JSClark'!AK66+'5C1Y_GEOPrep'!AK66+'5C1AI_Harmony'!AK66+'5C1AJ_Athlos'!AK66+'5C1AG_Collegiate'!AK66+'5C1M_GEOMidCity'!AK66+'5C1AK_NxtGen'!AK66+'5C1AL_RedRiver'!AK66+'5C1AM_Williams'!AK66+'5C1AN_StLandry'!AK66</f>
        <v>0</v>
      </c>
      <c r="AM66" s="249">
        <f>'5C1B_DArbonne'!AL66+'5C1A_Madison'!AL66+'5C1C_IntlHigh'!AL66+'5C3_UnvView'!AM66+'5C1F_LCCharter'!AL66+'5C1E_LFNO'!AL66+'5C1D_NOMMA'!AL66+'5C1AE_NobleMinds'!AL66+'5C1J_JCFAEast'!AL66+'5C1Q_Advantage'!AL66+'5C1AF_JCFA-Laf'!AL66+'5C1W_Willow'!AL66+'5C1Z_LincolnPrep'!AL66+'5C1R_Iberville'!AL66+'5C1N_Delta'!AL66+'5C1S_LCColPrep'!AL66+'5C1T_Northeast'!AL66+'5C1U_AcadianaRen'!AL66+'5C1I_LAKey'!AL66+'5C1V_LafRen'!AL66+'5C1O_Impact'!AL66+'5C2_LAVCA'!AM66+'5C1H_Southwest'!AL66+'5C1G_JSClark'!AL66+'5C1Y_GEOPrep'!AL66+'5C1AI_Harmony'!AL66+'5C1AJ_Athlos'!AL66+'5C1AG_Collegiate'!AL66+'5C1M_GEOMidCity'!AL66+'5C1AK_NxtGen'!AL66+'5C1AL_RedRiver'!AL66+'5C1AM_Williams'!AL66+'5C1AN_StLandry'!AL66</f>
        <v>201095</v>
      </c>
      <c r="AN66" s="252">
        <f>'5C1B_DArbonne'!AM66+'5C1A_Madison'!AM66+'5C1C_IntlHigh'!AM66+'5C3_UnvView'!AN66+'5C1F_LCCharter'!AM66+'5C1E_LFNO'!AM66+'5C1D_NOMMA'!AM66+'5C1AE_NobleMinds'!AM66+'5C1J_JCFAEast'!AM66+'5C1Q_Advantage'!AM66+'5C1AF_JCFA-Laf'!AM66+'5C1W_Willow'!AM66+'5C1Z_LincolnPrep'!AM66+'5C1R_Iberville'!AM66+'5C1N_Delta'!AM66+'5C1S_LCColPrep'!AM66+'5C1T_Northeast'!AM66+'5C1U_AcadianaRen'!AM66+'5C1I_LAKey'!AM66+'5C1V_LafRen'!AM66+'5C1O_Impact'!AM66+'5C2_LAVCA'!AN66+'5C1H_Southwest'!AM66+'5C1G_JSClark'!AM66+'5C1Y_GEOPrep'!AM66+'5C1AI_Harmony'!AM66+'5C1AJ_Athlos'!AM66+'5C1AG_Collegiate'!AM66+'5C1M_GEOMidCity'!AM66+'5C1AK_NxtGen'!AM66+'5C1AL_RedRiver'!AM66+'5C1AM_Williams'!AM66+'5C1AN_StLandry'!AM66</f>
        <v>-444</v>
      </c>
      <c r="AO66" s="249">
        <f>'5C1B_DArbonne'!AN66+'5C1A_Madison'!AN66+'5C1C_IntlHigh'!AN66+'5C3_UnvView'!AO66+'5C1F_LCCharter'!AN66+'5C1E_LFNO'!AN66+'5C1D_NOMMA'!AN66+'5C1AE_NobleMinds'!AN66+'5C1J_JCFAEast'!AN66+'5C1Q_Advantage'!AN66+'5C1AF_JCFA-Laf'!AN66+'5C1W_Willow'!AN66+'5C1Z_LincolnPrep'!AN66+'5C1R_Iberville'!AN66+'5C1N_Delta'!AN66+'5C1S_LCColPrep'!AN66+'5C1T_Northeast'!AN66+'5C1U_AcadianaRen'!AN66+'5C1I_LAKey'!AN66+'5C1V_LafRen'!AN66+'5C1O_Impact'!AN66+'5C2_LAVCA'!AO66+'5C1H_Southwest'!AN66+'5C1G_JSClark'!AN66+'5C1Y_GEOPrep'!AN66+'5C1AI_Harmony'!AN66+'5C1AJ_Athlos'!AN66+'5C1AG_Collegiate'!AN66+'5C1M_GEOMidCity'!AN66+'5C1AK_NxtGen'!AN66+'5C1AL_RedRiver'!AN66+'5C1AM_Williams'!AN66+'5C1AN_StLandry'!AN66</f>
        <v>177403</v>
      </c>
      <c r="AP66" s="250">
        <f>'5C1B_DArbonne'!AO66+'5C1A_Madison'!AO66+'5C1C_IntlHigh'!AO66+'5C3_UnvView'!AP66+'5C1F_LCCharter'!AO66+'5C1E_LFNO'!AO66+'5C1D_NOMMA'!AO66+'5C1AE_NobleMinds'!AO66+'5C1J_JCFAEast'!AO66+'5C1Q_Advantage'!AO66+'5C1AF_JCFA-Laf'!AO66+'5C1W_Willow'!AO66+'5C1Z_LincolnPrep'!AO66+'5C1R_Iberville'!AO66+'5C1N_Delta'!AO66+'5C1S_LCColPrep'!AO66+'5C1T_Northeast'!AO66+'5C1U_AcadianaRen'!AO66+'5C1I_LAKey'!AO66+'5C1V_LafRen'!AO66+'5C1O_Impact'!AO66+'5C2_LAVCA'!AP66+'5C1H_Southwest'!AO66+'5C1G_JSClark'!AO66+'5C1Y_GEOPrep'!AO66+'5C1AI_Harmony'!AO66+'5C1AJ_Athlos'!AO66+'5C1AG_Collegiate'!AO66+'5C1M_GEOMidCity'!AO66+'5C1AK_NxtGen'!AO66+'5C1AL_RedRiver'!AO66+'5C1AM_Williams'!AO66+'5C1AN_StLandry'!AO66</f>
        <v>0</v>
      </c>
      <c r="AQ66" s="249">
        <f>'5C1B_DArbonne'!AP66+'5C1A_Madison'!AP66+'5C1C_IntlHigh'!AP66+'5C3_UnvView'!AQ66+'5C1F_LCCharter'!AP66+'5C1E_LFNO'!AP66+'5C1D_NOMMA'!AP66+'5C1AE_NobleMinds'!AP66+'5C1J_JCFAEast'!AP66+'5C1Q_Advantage'!AP66+'5C1AF_JCFA-Laf'!AP66+'5C1W_Willow'!AP66+'5C1Z_LincolnPrep'!AP66+'5C1R_Iberville'!AP66+'5C1N_Delta'!AP66+'5C1S_LCColPrep'!AP66+'5C1T_Northeast'!AP66+'5C1U_AcadianaRen'!AP66+'5C1I_LAKey'!AP66+'5C1V_LafRen'!AP66+'5C1O_Impact'!AP66+'5C2_LAVCA'!AQ66+'5C1H_Southwest'!AP66+'5C1G_JSClark'!AP66+'5C1Y_GEOPrep'!AP66+'5C1AI_Harmony'!AP66+'5C1AJ_Athlos'!AP66+'5C1AG_Collegiate'!AP66+'5C1M_GEOMidCity'!AP66+'5C1AK_NxtGen'!AP66+'5C1AL_RedRiver'!AP66+'5C1AM_Williams'!AP66+'5C1AN_StLandry'!AP66</f>
        <v>177403</v>
      </c>
      <c r="AR66" s="250">
        <f>'5C1B_DArbonne'!AQ66+'5C1A_Madison'!AQ66+'5C1C_IntlHigh'!AQ66+'5C3_UnvView'!AR66+'5C1F_LCCharter'!AQ66+'5C1E_LFNO'!AQ66+'5C1D_NOMMA'!AQ66+'5C1AE_NobleMinds'!AQ66+'5C1J_JCFAEast'!AQ66+'5C1Q_Advantage'!AQ66+'5C1AF_JCFA-Laf'!AQ66+'5C1W_Willow'!AQ66+'5C1Z_LincolnPrep'!AQ66+'5C1R_Iberville'!AQ66+'5C1N_Delta'!AQ66+'5C1S_LCColPrep'!AQ66+'5C1T_Northeast'!AQ66+'5C1U_AcadianaRen'!AQ66+'5C1I_LAKey'!AQ66+'5C1V_LafRen'!AQ66+'5C1O_Impact'!AQ66+'5C2_LAVCA'!AR66+'5C1H_Southwest'!AQ66+'5C1G_JSClark'!AQ66+'5C1Y_GEOPrep'!AQ66+'5C1AI_Harmony'!AQ66+'5C1AJ_Athlos'!AQ66+'5C1AG_Collegiate'!AQ66+'5C1M_GEOMidCity'!AQ66+'5C1AK_NxtGen'!AQ66+'5C1AL_RedRiver'!AQ66+'5C1AM_Williams'!AQ66+'5C1AN_StLandry'!AQ66</f>
        <v>0</v>
      </c>
      <c r="AS66" s="250">
        <f>'5C1B_DArbonne'!AR66+'5C1A_Madison'!AR66+'5C1C_IntlHigh'!AR66+'5C3_UnvView'!AS66+'5C1F_LCCharter'!AR66+'5C1E_LFNO'!AR66+'5C1D_NOMMA'!AR66+'5C1AE_NobleMinds'!AR66+'5C1J_JCFAEast'!AR66+'5C1Q_Advantage'!AR66+'5C1AF_JCFA-Laf'!AR66+'5C1W_Willow'!AR66+'5C1Z_LincolnPrep'!AR66+'5C1R_Iberville'!AR66+'5C1N_Delta'!AR66+'5C1S_LCColPrep'!AR66+'5C1T_Northeast'!AR66+'5C1U_AcadianaRen'!AR66+'5C1I_LAKey'!AR66+'5C1V_LafRen'!AR66+'5C1O_Impact'!AR66+'5C2_LAVCA'!AS66+'5C1H_Southwest'!AR66+'5C1G_JSClark'!AR66+'5C1Y_GEOPrep'!AR66+'5C1AI_Harmony'!AR66+'5C1AJ_Athlos'!AR66+'5C1AG_Collegiate'!AR66+'5C1M_GEOMidCity'!AR66+'5C1AK_NxtGen'!AR66+'5C1AL_RedRiver'!AR66+'5C1AM_Williams'!AR66+'5C1AN_StLandry'!AR66</f>
        <v>177403</v>
      </c>
      <c r="AT66" s="249">
        <f>'5C1B_DArbonne'!AS66+'5C1A_Madison'!AS66+'5C1C_IntlHigh'!AS66+'5C3_UnvView'!AT66+'5C1F_LCCharter'!AS66+'5C1E_LFNO'!AS66+'5C1D_NOMMA'!AS66+'5C1AE_NobleMinds'!AS66+'5C1J_JCFAEast'!AS66+'5C1Q_Advantage'!AS66+'5C1AF_JCFA-Laf'!AS66+'5C1W_Willow'!AS66+'5C1Z_LincolnPrep'!AS66+'5C1R_Iberville'!AS66+'5C1N_Delta'!AS66+'5C1S_LCColPrep'!AS66+'5C1T_Northeast'!AS66+'5C1U_AcadianaRen'!AS66+'5C1I_LAKey'!AS66+'5C1V_LafRen'!AS66+'5C1O_Impact'!AS66+'5C2_LAVCA'!AT66+'5C1H_Southwest'!AS66+'5C1G_JSClark'!AS66+'5C1Y_GEOPrep'!AS66+'5C1AI_Harmony'!AS66+'5C1AJ_Athlos'!AS66+'5C1AG_Collegiate'!AS66+'5C1M_GEOMidCity'!AS66+'5C1AK_NxtGen'!AS66+'5C1AL_RedRiver'!AS66+'5C1AM_Williams'!AS66+'5C1AN_StLandry'!AS66</f>
        <v>16717</v>
      </c>
      <c r="AU66" s="808">
        <f t="shared" si="2"/>
        <v>372080</v>
      </c>
      <c r="AV66" s="809">
        <f t="shared" si="3"/>
        <v>32940</v>
      </c>
      <c r="AW66" s="241">
        <f>'5C1B_DArbonne'!AV66+'5C1A_Madison'!AV66+'5C1C_IntlHigh'!AV66+'5C3_UnvView'!AW66+'5C1F_LCCharter'!AV66+'5C1E_LFNO'!AV66+'5C1D_NOMMA'!AV66+'5C1AE_NobleMinds'!AV66+'5C1J_JCFAEast'!AV66+'5C1Q_Advantage'!AV66+'5C1AF_JCFA-Laf'!AV66+'5C1W_Willow'!AV66+'5C1Z_LincolnPrep'!AV66+'5C1R_Iberville'!AV66+'5C1N_Delta'!AV66+'5C1S_LCColPrep'!AV66+'5C1T_Northeast'!AV66+'5C1U_AcadianaRen'!AV66+'5C1I_LAKey'!AV66+'5C1V_LafRen'!AV66+'5C1O_Impact'!AV66+'5C2_LAVCA'!AW66+'5C1H_Southwest'!AV66+'5C1G_JSClark'!AV66+'5C1Y_GEOPrep'!AV66+'5C1AI_Harmony'!AV66+'5C1AJ_Athlos'!AV66+'5C1AG_Collegiate'!AV66+'5C1M_GEOMidCity'!AV66+'5C1AK_NxtGen'!AV66+'5C1AL_RedRiver'!AV66+'5C1AM_Williams'!AV66+'5C1AN_StLandry'!AV66</f>
        <v>502</v>
      </c>
      <c r="AX66" s="241"/>
      <c r="AY66" s="241">
        <f t="shared" si="4"/>
        <v>502</v>
      </c>
    </row>
    <row r="67" spans="1:51" ht="16.149999999999999" customHeight="1" x14ac:dyDescent="0.2">
      <c r="A67" s="423">
        <v>61</v>
      </c>
      <c r="B67" s="207" t="s">
        <v>64</v>
      </c>
      <c r="C67" s="208">
        <f>'5C1B_DArbonne'!C67+'5C1A_Madison'!C67+'5C1C_IntlHigh'!C67+'5C3_UnvView'!C67+'5C1F_LCCharter'!C67+'5C1E_LFNO'!C67+'5C1D_NOMMA'!C67+'5C1AE_NobleMinds'!C67+'5C1J_JCFAEast'!C67+'5C1Q_Advantage'!C67+'5C1AF_JCFA-Laf'!C67+'5C1W_Willow'!C67+'5C1Z_LincolnPrep'!C67+'5C1R_Iberville'!C67+'5C1N_Delta'!C67+'5C1S_LCColPrep'!C67+'5C1T_Northeast'!C67+'5C1U_AcadianaRen'!C67+'5C1I_LAKey'!C67+'5C1V_LafRen'!C67+'5C1O_Impact'!C67+'5C2_LAVCA'!C67+'5C1H_Southwest'!C67+'5C1G_JSClark'!C67+'5C1Y_GEOPrep'!C67+'5C1AI_Harmony'!C67+'5C1AJ_Athlos'!C67+'5C1AG_Collegiate'!C67+'5C1M_GEOMidCity'!C67+'5C1AK_NxtGen'!C67+'5C1AL_RedRiver'!C67+'5C1AM_Williams'!C67+'5C1AN_StLandry'!C67</f>
        <v>53</v>
      </c>
      <c r="D67" s="209">
        <f>'9_Per Pupil Summary'!H66</f>
        <v>3119.2302084330149</v>
      </c>
      <c r="E67" s="210">
        <f>'5C1B_DArbonne'!E67+'5C1A_Madison'!E67+'5C1C_IntlHigh'!E67+'5C3_UnvView'!E67+'5C1F_LCCharter'!E67+'5C1E_LFNO'!E67+'5C1D_NOMMA'!E67+'5C1AE_NobleMinds'!E67+'5C1J_JCFAEast'!E67+'5C1Q_Advantage'!E67+'5C1AF_JCFA-Laf'!E67+'5C1W_Willow'!E67+'5C1Z_LincolnPrep'!E67+'5C1R_Iberville'!E67+'5C1N_Delta'!E67+'5C1S_LCColPrep'!E67+'5C1T_Northeast'!E67+'5C1U_AcadianaRen'!E67+'5C1I_LAKey'!E67+'5C1V_LafRen'!E67+'5C1O_Impact'!E67+'5C2_LAVCA'!E67+'5C1H_Southwest'!E67+'5C1G_JSClark'!E67+'5C1Y_GEOPrep'!E67+'5C1AI_Harmony'!E67+'5C1AJ_Athlos'!E67+'5C1AG_Collegiate'!E67+'5C1M_GEOMidCity'!E67+'5C1AK_NxtGen'!E67+'5C1AL_RedRiver'!E67+'5C1AM_Williams'!E67+'5C1AN_StLandry'!E67</f>
        <v>148787.28094225482</v>
      </c>
      <c r="F67" s="211">
        <f>'5C1B_DArbonne'!F67+'5C1A_Madison'!F67+'5C1C_IntlHigh'!F67+'5C3_UnvView'!F67+'5C1F_LCCharter'!F67+'5C1E_LFNO'!F67+'5C1D_NOMMA'!F67+'5C1AE_NobleMinds'!F67+'5C1J_JCFAEast'!F67+'5C1Q_Advantage'!F67+'5C1AF_JCFA-Laf'!F67+'5C1W_Willow'!F67+'5C1Z_LincolnPrep'!F67+'5C1R_Iberville'!F67+'5C1N_Delta'!F67+'5C1S_LCColPrep'!F67+'5C1T_Northeast'!F67+'5C1U_AcadianaRen'!F67+'5C1I_LAKey'!F67+'5C1V_LafRen'!F67+'5C1O_Impact'!F67+'5C2_LAVCA'!F67+'5C1H_Southwest'!F67+'5C1G_JSClark'!F67+'5C1Y_GEOPrep'!F67+'5C1AI_Harmony'!F67+'5C1AJ_Athlos'!F67+'5C1AG_Collegiate'!F67+'5C1M_GEOMidCity'!F67+'5C1AK_NxtGen'!F67+'5C1AL_RedRiver'!F67+'5C1AM_Williams'!F67+'5C1AN_StLandry'!F67</f>
        <v>27</v>
      </c>
      <c r="G67" s="209">
        <f>'9_Per Pupil Summary'!I66</f>
        <v>420.1656077122268</v>
      </c>
      <c r="H67" s="210">
        <f>'5C1B_DArbonne'!H67+'5C1A_Madison'!H67+'5C1C_IntlHigh'!H67+'5C3_UnvView'!H67+'5C1F_LCCharter'!H67+'5C1E_LFNO'!H67+'5C1D_NOMMA'!H67+'5C1AE_NobleMinds'!H67+'5C1J_JCFAEast'!H67+'5C1Q_Advantage'!H67+'5C1AF_JCFA-Laf'!H67+'5C1W_Willow'!H67+'5C1Z_LincolnPrep'!H67+'5C1R_Iberville'!H67+'5C1N_Delta'!H67+'5C1S_LCColPrep'!H67+'5C1T_Northeast'!H67+'5C1U_AcadianaRen'!H67+'5C1I_LAKey'!H67+'5C1V_LafRen'!H67+'5C1O_Impact'!H67+'5C2_LAVCA'!H67+'5C1H_Southwest'!H67+'5C1G_JSClark'!H67+'5C1Y_GEOPrep'!H67+'5C1AI_Harmony'!H67+'5C1AJ_Athlos'!H67+'5C1AG_Collegiate'!H67+'5C1M_GEOMidCity'!H67+'5C1AK_NxtGen'!H67+'5C1AL_RedRiver'!H67+'5C1AM_Williams'!H67+'5C1AN_StLandry'!H67</f>
        <v>10210.024267407112</v>
      </c>
      <c r="I67" s="211">
        <f>'5C1B_DArbonne'!I67+'5C1A_Madison'!I67+'5C1C_IntlHigh'!I67+'5C3_UnvView'!I67+'5C1F_LCCharter'!I67+'5C1E_LFNO'!I67+'5C1D_NOMMA'!I67+'5C1AE_NobleMinds'!I67+'5C1J_JCFAEast'!I67+'5C1Q_Advantage'!I67+'5C1AF_JCFA-Laf'!I67+'5C1W_Willow'!I67+'5C1Z_LincolnPrep'!I67+'5C1R_Iberville'!I67+'5C1N_Delta'!I67+'5C1S_LCColPrep'!I67+'5C1T_Northeast'!I67+'5C1U_AcadianaRen'!I67+'5C1I_LAKey'!I67+'5C1V_LafRen'!I67+'5C1O_Impact'!I67+'5C2_LAVCA'!I67+'5C1H_Southwest'!I67+'5C1G_JSClark'!I67+'5C1Y_GEOPrep'!I67+'5C1AI_Harmony'!I67+'5C1AJ_Athlos'!I67+'5C1AG_Collegiate'!I67+'5C1M_GEOMidCity'!I67+'5C1AK_NxtGen'!I67+'5C1AL_RedRiver'!I67+'5C1AM_Williams'!I67+'5C1AN_StLandry'!I67</f>
        <v>36</v>
      </c>
      <c r="J67" s="209">
        <f>'9_Per Pupil Summary'!J66</f>
        <v>114.59062028515278</v>
      </c>
      <c r="K67" s="210">
        <f>'5C1B_DArbonne'!K67+'5C1A_Madison'!K67+'5C1C_IntlHigh'!K67+'5C3_UnvView'!K67+'5C1F_LCCharter'!K67+'5C1E_LFNO'!K67+'5C1D_NOMMA'!K67+'5C1AE_NobleMinds'!K67+'5C1J_JCFAEast'!K67+'5C1Q_Advantage'!K67+'5C1AF_JCFA-Laf'!K67+'5C1W_Willow'!K67+'5C1Z_LincolnPrep'!K67+'5C1R_Iberville'!K67+'5C1N_Delta'!K67+'5C1S_LCColPrep'!K67+'5C1T_Northeast'!K67+'5C1U_AcadianaRen'!K67+'5C1I_LAKey'!K67+'5C1V_LafRen'!K67+'5C1O_Impact'!K67+'5C2_LAVCA'!K67+'5C1H_Southwest'!K67+'5C1G_JSClark'!K67+'5C1Y_GEOPrep'!K67+'5C1AI_Harmony'!K67+'5C1AJ_Athlos'!K67+'5C1AG_Collegiate'!K67+'5C1M_GEOMidCity'!K67+'5C1AK_NxtGen'!K67+'5C1AL_RedRiver'!K67+'5C1AM_Williams'!K67+'5C1AN_StLandry'!K67</f>
        <v>3712.7360972389502</v>
      </c>
      <c r="L67" s="211">
        <f>'5C1B_DArbonne'!L67+'5C1A_Madison'!L67+'5C1C_IntlHigh'!L67+'5C3_UnvView'!L67+'5C1F_LCCharter'!L67+'5C1E_LFNO'!L67+'5C1D_NOMMA'!L67+'5C1AE_NobleMinds'!L67+'5C1J_JCFAEast'!L67+'5C1Q_Advantage'!L67+'5C1AF_JCFA-Laf'!L67+'5C1W_Willow'!L67+'5C1Z_LincolnPrep'!L67+'5C1R_Iberville'!L67+'5C1N_Delta'!L67+'5C1S_LCColPrep'!L67+'5C1T_Northeast'!L67+'5C1U_AcadianaRen'!L67+'5C1I_LAKey'!L67+'5C1V_LafRen'!L67+'5C1O_Impact'!L67+'5C2_LAVCA'!L67+'5C1H_Southwest'!L67+'5C1G_JSClark'!L67+'5C1Y_GEOPrep'!L67+'5C1AI_Harmony'!L67+'5C1AJ_Athlos'!L67+'5C1AG_Collegiate'!L67+'5C1M_GEOMidCity'!L67+'5C1AK_NxtGen'!L67+'5C1AL_RedRiver'!L67+'5C1AM_Williams'!L67+'5C1AN_StLandry'!L67</f>
        <v>6</v>
      </c>
      <c r="M67" s="209">
        <f>'9_Per Pupil Summary'!K66</f>
        <v>2864.76550712882</v>
      </c>
      <c r="N67" s="210">
        <f>'5C1B_DArbonne'!N67+'5C1A_Madison'!N67+'5C1C_IntlHigh'!N67+'5C3_UnvView'!N67+'5C1F_LCCharter'!N67+'5C1E_LFNO'!N67+'5C1D_NOMMA'!N67+'5C1AE_NobleMinds'!N67+'5C1J_JCFAEast'!N67+'5C1Q_Advantage'!N67+'5C1AF_JCFA-Laf'!N67+'5C1W_Willow'!N67+'5C1Z_LincolnPrep'!N67+'5C1R_Iberville'!N67+'5C1N_Delta'!N67+'5C1S_LCColPrep'!N67+'5C1T_Northeast'!N67+'5C1U_AcadianaRen'!N67+'5C1I_LAKey'!N67+'5C1V_LafRen'!N67+'5C1O_Impact'!N67+'5C2_LAVCA'!N67+'5C1H_Southwest'!N67+'5C1G_JSClark'!N67+'5C1Y_GEOPrep'!N67+'5C1AI_Harmony'!N67+'5C1AJ_Athlos'!N67+'5C1AG_Collegiate'!N67+'5C1M_GEOMidCity'!N67+'5C1AK_NxtGen'!N67+'5C1AL_RedRiver'!N67+'5C1AM_Williams'!N67+'5C1AN_StLandry'!N67</f>
        <v>15469.73373849563</v>
      </c>
      <c r="O67" s="211">
        <f>'5C1B_DArbonne'!O67+'5C1A_Madison'!O67+'5C1C_IntlHigh'!O67+'5C3_UnvView'!O67+'5C1F_LCCharter'!O67+'5C1E_LFNO'!O67+'5C1D_NOMMA'!O67+'5C1AE_NobleMinds'!O67+'5C1J_JCFAEast'!O67+'5C1Q_Advantage'!O67+'5C1AF_JCFA-Laf'!O67+'5C1W_Willow'!O67+'5C1Z_LincolnPrep'!O67+'5C1R_Iberville'!O67+'5C1N_Delta'!O67+'5C1S_LCColPrep'!O67+'5C1T_Northeast'!O67+'5C1U_AcadianaRen'!O67+'5C1I_LAKey'!O67+'5C1V_LafRen'!O67+'5C1O_Impact'!O67+'5C2_LAVCA'!O67+'5C1H_Southwest'!O67+'5C1G_JSClark'!O67+'5C1Y_GEOPrep'!O67+'5C1AI_Harmony'!O67+'5C1AJ_Athlos'!O67+'5C1AG_Collegiate'!O67+'5C1M_GEOMidCity'!O67+'5C1AK_NxtGen'!O67+'5C1AL_RedRiver'!O67+'5C1AM_Williams'!O67+'5C1AN_StLandry'!O67</f>
        <v>2</v>
      </c>
      <c r="P67" s="209">
        <f>'9_Per Pupil Summary'!L66</f>
        <v>1145.9062028515277</v>
      </c>
      <c r="Q67" s="210">
        <f>'5C1B_DArbonne'!Q67+'5C1A_Madison'!Q67+'5C1C_IntlHigh'!Q67+'5C3_UnvView'!Q67+'5C1F_LCCharter'!Q67+'5C1E_LFNO'!Q67+'5C1D_NOMMA'!Q67+'5C1AE_NobleMinds'!Q67+'5C1J_JCFAEast'!Q67+'5C1Q_Advantage'!Q67+'5C1AF_JCFA-Laf'!Q67+'5C1W_Willow'!Q67+'5C1Z_LincolnPrep'!Q67+'5C1R_Iberville'!Q67+'5C1N_Delta'!Q67+'5C1S_LCColPrep'!Q67+'5C1T_Northeast'!Q67+'5C1U_AcadianaRen'!Q67+'5C1I_LAKey'!Q67+'5C1V_LafRen'!Q67+'5C1O_Impact'!Q67+'5C2_LAVCA'!Q67+'5C1H_Southwest'!Q67+'5C1G_JSClark'!Q67+'5C1Y_GEOPrep'!Q67+'5C1AI_Harmony'!Q67+'5C1AJ_Athlos'!Q67+'5C1AG_Collegiate'!Q67+'5C1M_GEOMidCity'!Q67+'5C1AK_NxtGen'!Q67+'5C1AL_RedRiver'!Q67+'5C1AM_Williams'!Q67+'5C1AN_StLandry'!Q67</f>
        <v>2062.6311651327501</v>
      </c>
      <c r="R67" s="212">
        <f>'5C1B_DArbonne'!R67+'5C1A_Madison'!R67+'5C1C_IntlHigh'!R67+'5C3_UnvView'!R67+'5C1F_LCCharter'!R67+'5C1E_LFNO'!R67+'5C1D_NOMMA'!R67+'5C1AE_NobleMinds'!R67+'5C1J_JCFAEast'!R67+'5C1Q_Advantage'!R67+'5C1AF_JCFA-Laf'!R67+'5C1W_Willow'!R67+'5C1Z_LincolnPrep'!R67+'5C1R_Iberville'!R67+'5C1N_Delta'!R67+'5C1S_LCColPrep'!R67+'5C1T_Northeast'!R67+'5C1U_AcadianaRen'!R67+'5C1I_LAKey'!R67+'5C1V_LafRen'!R67+'5C1O_Impact'!R67+'5C2_LAVCA'!R67+'5C1H_Southwest'!R67+'5C1G_JSClark'!R67+'5C1Y_GEOPrep'!R67+'5C1AI_Harmony'!R67+'5C1AJ_Athlos'!R67+'5C1AG_Collegiate'!R67+'5C1M_GEOMidCity'!R67+'5C1AK_NxtGen'!R67+'5C1AL_RedRiver'!R67+'5C1AM_Williams'!R67+'5C1AN_StLandry'!R67</f>
        <v>457961</v>
      </c>
      <c r="S67" s="1110">
        <f>'5C3_UnvView'!S67+'5C2_LAVCA'!S67</f>
        <v>20027</v>
      </c>
      <c r="T67" s="209">
        <f>'5C1B_DArbonne'!S67+'5C1A_Madison'!S67+'5C1C_IntlHigh'!S67+'5C3_UnvView'!T67+'5C1F_LCCharter'!S67+'5C1E_LFNO'!S67+'5C1D_NOMMA'!S67+'5C1AE_NobleMinds'!S67+'5C1J_JCFAEast'!S67+'5C1Q_Advantage'!S67+'5C1AF_JCFA-Laf'!S67+'5C1W_Willow'!S67+'5C1Z_LincolnPrep'!S67+'5C1R_Iberville'!S67+'5C1N_Delta'!S67+'5C1S_LCColPrep'!S67+'5C1T_Northeast'!S67+'5C1U_AcadianaRen'!S67+'5C1I_LAKey'!S67+'5C1V_LafRen'!S67+'5C1O_Impact'!S67+'5C2_LAVCA'!T67+'5C1H_Southwest'!S67+'5C1G_JSClark'!S67+'5C1Y_GEOPrep'!S67+'5C1AI_Harmony'!S67+'5C1AJ_Athlos'!S67+'5C1AG_Collegiate'!S67+'5C1M_GEOMidCity'!S67+'5C1AK_NxtGen'!S67+'5C1AL_RedRiver'!S67+'5C1AM_Williams'!S67+'5C1AN_StLandry'!S67</f>
        <v>0</v>
      </c>
      <c r="U67" s="209">
        <f>'5C1B_DArbonne'!T67+'5C1A_Madison'!T67+'5C1C_IntlHigh'!T67+'5C3_UnvView'!U67+'5C1F_LCCharter'!T67+'5C1E_LFNO'!T67+'5C1D_NOMMA'!T67+'5C1AE_NobleMinds'!T67+'5C1J_JCFAEast'!T67+'5C1Q_Advantage'!T67+'5C1AF_JCFA-Laf'!T67+'5C1W_Willow'!T67+'5C1Z_LincolnPrep'!T67+'5C1R_Iberville'!T67+'5C1N_Delta'!T67+'5C1S_LCColPrep'!T67+'5C1T_Northeast'!T67+'5C1U_AcadianaRen'!T67+'5C1I_LAKey'!T67+'5C1V_LafRen'!T67+'5C1O_Impact'!T67+'5C2_LAVCA'!U67+'5C1H_Southwest'!T67+'5C1G_JSClark'!T67+'5C1Y_GEOPrep'!T67+'5C1AI_Harmony'!T67+'5C1AJ_Athlos'!T67+'5C1AG_Collegiate'!T67+'5C1M_GEOMidCity'!T67+'5C1AK_NxtGen'!T67+'5C1AL_RedRiver'!T67+'5C1AM_Williams'!T67+'5C1AN_StLandry'!T67</f>
        <v>0</v>
      </c>
      <c r="V67" s="213">
        <f>'5C1B_DArbonne'!U67+'5C1A_Madison'!U67+'5C1C_IntlHigh'!U67+'5C3_UnvView'!V67+'5C1F_LCCharter'!U67+'5C1E_LFNO'!U67+'5C1D_NOMMA'!U67+'5C1AE_NobleMinds'!U67+'5C1J_JCFAEast'!U67+'5C1Q_Advantage'!U67+'5C1AF_JCFA-Laf'!U67+'5C1W_Willow'!U67+'5C1Z_LincolnPrep'!U67+'5C1R_Iberville'!U67+'5C1N_Delta'!U67+'5C1S_LCColPrep'!U67+'5C1T_Northeast'!U67+'5C1U_AcadianaRen'!U67+'5C1I_LAKey'!U67+'5C1V_LafRen'!U67+'5C1O_Impact'!U67+'5C2_LAVCA'!V67+'5C1H_Southwest'!U67+'5C1G_JSClark'!U67+'5C1Y_GEOPrep'!U67+'5C1AI_Harmony'!U67+'5C1AJ_Athlos'!U67+'5C1AG_Collegiate'!U67+'5C1M_GEOMidCity'!U67+'5C1AK_NxtGen'!U67+'5C1AL_RedRiver'!U67+'5C1AM_Williams'!U67+'5C1AN_StLandry'!U67</f>
        <v>0</v>
      </c>
      <c r="W67" s="212">
        <f>'5C1B_DArbonne'!V67+'5C1A_Madison'!V67+'5C1C_IntlHigh'!V67+'5C3_UnvView'!W67+'5C1F_LCCharter'!V67+'5C1E_LFNO'!V67+'5C1D_NOMMA'!V67+'5C1AE_NobleMinds'!V67+'5C1J_JCFAEast'!V67+'5C1Q_Advantage'!V67+'5C1AF_JCFA-Laf'!V67+'5C1W_Willow'!V67+'5C1Z_LincolnPrep'!V67+'5C1R_Iberville'!V67+'5C1N_Delta'!V67+'5C1S_LCColPrep'!V67+'5C1T_Northeast'!V67+'5C1U_AcadianaRen'!V67+'5C1I_LAKey'!V67+'5C1V_LafRen'!V67+'5C1O_Impact'!V67+'5C2_LAVCA'!W67+'5C1H_Southwest'!V67+'5C1G_JSClark'!V67+'5C1Y_GEOPrep'!V67+'5C1AI_Harmony'!V67+'5C1AJ_Athlos'!V67+'5C1AG_Collegiate'!V67+'5C1M_GEOMidCity'!V67+'5C1AK_NxtGen'!V67+'5C1AL_RedRiver'!V67+'5C1AM_Williams'!V67+'5C1AN_StLandry'!V67</f>
        <v>180242</v>
      </c>
      <c r="X67" s="210">
        <f>'5C1B_DArbonne'!W67+'5C1A_Madison'!W67+'5C1C_IntlHigh'!W67+'5C3_UnvView'!X67+'5C1F_LCCharter'!W67+'5C1E_LFNO'!W67+'5C1D_NOMMA'!W67+'5C1AE_NobleMinds'!W67+'5C1J_JCFAEast'!W67+'5C1Q_Advantage'!W67+'5C1AF_JCFA-Laf'!W67+'5C1W_Willow'!W67+'5C1Z_LincolnPrep'!W67+'5C1R_Iberville'!W67+'5C1N_Delta'!W67+'5C1S_LCColPrep'!W67+'5C1T_Northeast'!W67+'5C1U_AcadianaRen'!W67+'5C1I_LAKey'!W67+'5C1V_LafRen'!W67+'5C1O_Impact'!W67+'5C2_LAVCA'!X67+'5C1H_Southwest'!W67+'5C1G_JSClark'!W67+'5C1Y_GEOPrep'!W67+'5C1AI_Harmony'!W67+'5C1AJ_Athlos'!W67+'5C1AG_Collegiate'!W67+'5C1M_GEOMidCity'!W67+'5C1AK_NxtGen'!W67+'5C1AL_RedRiver'!W67+'5C1AM_Williams'!W67+'5C1AN_StLandry'!W67</f>
        <v>-451</v>
      </c>
      <c r="Y67" s="212">
        <f>'5C1B_DArbonne'!X67+'5C1A_Madison'!X67+'5C1C_IntlHigh'!X67+'5C3_UnvView'!Y67+'5C1F_LCCharter'!X67+'5C1E_LFNO'!X67+'5C1D_NOMMA'!X67+'5C1AE_NobleMinds'!X67+'5C1J_JCFAEast'!X67+'5C1Q_Advantage'!X67+'5C1AF_JCFA-Laf'!X67+'5C1W_Willow'!X67+'5C1Z_LincolnPrep'!X67+'5C1R_Iberville'!X67+'5C1N_Delta'!X67+'5C1S_LCColPrep'!X67+'5C1T_Northeast'!X67+'5C1U_AcadianaRen'!X67+'5C1I_LAKey'!X67+'5C1V_LafRen'!X67+'5C1O_Impact'!X67+'5C2_LAVCA'!Y67+'5C1H_Southwest'!X67+'5C1G_JSClark'!X67+'5C1Y_GEOPrep'!X67+'5C1AI_Harmony'!X67+'5C1AJ_Athlos'!X67+'5C1AG_Collegiate'!X67+'5C1M_GEOMidCity'!X67+'5C1AK_NxtGen'!X67+'5C1AL_RedRiver'!X67+'5C1AM_Williams'!X67+'5C1AN_StLandry'!X67</f>
        <v>179791</v>
      </c>
      <c r="Z67" s="209">
        <f>'5C1B_DArbonne'!Y67+'5C1A_Madison'!Y67+'5C1C_IntlHigh'!Y67+'5C3_UnvView'!Z67+'5C1F_LCCharter'!Y67+'5C1E_LFNO'!Y67+'5C1D_NOMMA'!Y67+'5C1AE_NobleMinds'!Y67+'5C1J_JCFAEast'!Y67+'5C1Q_Advantage'!Y67+'5C1AF_JCFA-Laf'!Y67+'5C1W_Willow'!Y67+'5C1Z_LincolnPrep'!Y67+'5C1R_Iberville'!Y67+'5C1N_Delta'!Y67+'5C1S_LCColPrep'!Y67+'5C1T_Northeast'!Y67+'5C1U_AcadianaRen'!Y67+'5C1I_LAKey'!Y67+'5C1V_LafRen'!Y67+'5C1O_Impact'!Y67+'5C2_LAVCA'!Z67+'5C1H_Southwest'!Y67+'5C1G_JSClark'!Y67+'5C1Y_GEOPrep'!Y67+'5C1AI_Harmony'!Y67+'5C1AJ_Athlos'!Y67+'5C1AG_Collegiate'!Y67+'5C1M_GEOMidCity'!Y67+'5C1AK_NxtGen'!Y67+'5C1AL_RedRiver'!Y67+'5C1AM_Williams'!Y67+'5C1AN_StLandry'!Y67</f>
        <v>-1291</v>
      </c>
      <c r="AA67" s="212">
        <f>'5C1B_DArbonne'!Z67+'5C1A_Madison'!Z67+'5C1C_IntlHigh'!Z67+'5C3_UnvView'!AA67+'5C1F_LCCharter'!Z67+'5C1E_LFNO'!Z67+'5C1D_NOMMA'!Z67+'5C1AE_NobleMinds'!Z67+'5C1J_JCFAEast'!Z67+'5C1Q_Advantage'!Z67+'5C1AF_JCFA-Laf'!Z67+'5C1W_Willow'!Z67+'5C1Z_LincolnPrep'!Z67+'5C1R_Iberville'!Z67+'5C1N_Delta'!Z67+'5C1S_LCColPrep'!Z67+'5C1T_Northeast'!Z67+'5C1U_AcadianaRen'!Z67+'5C1I_LAKey'!Z67+'5C1V_LafRen'!Z67+'5C1O_Impact'!Z67+'5C2_LAVCA'!AA67+'5C1H_Southwest'!Z67+'5C1G_JSClark'!Z67+'5C1Y_GEOPrep'!Z67+'5C1AI_Harmony'!Z67+'5C1AJ_Athlos'!Z67+'5C1AG_Collegiate'!Z67+'5C1M_GEOMidCity'!Z67+'5C1AK_NxtGen'!Z67+'5C1AL_RedRiver'!Z67+'5C1AM_Williams'!Z67+'5C1AN_StLandry'!Z67</f>
        <v>178500</v>
      </c>
      <c r="AB67" s="209">
        <f>'5C1B_DArbonne'!AA67+'5C1A_Madison'!AA67+'5C1C_IntlHigh'!AA67+'5C3_UnvView'!AB67+'5C1F_LCCharter'!AA67+'5C1E_LFNO'!AA67+'5C1D_NOMMA'!AA67+'5C1AE_NobleMinds'!AA67+'5C1J_JCFAEast'!AA67+'5C1Q_Advantage'!AA67+'5C1AF_JCFA-Laf'!AA67+'5C1W_Willow'!AA67+'5C1Z_LincolnPrep'!AA67+'5C1R_Iberville'!AA67+'5C1N_Delta'!AA67+'5C1S_LCColPrep'!AA67+'5C1T_Northeast'!AA67+'5C1U_AcadianaRen'!AA67+'5C1I_LAKey'!AA67+'5C1V_LafRen'!AA67+'5C1O_Impact'!AA67+'5C2_LAVCA'!AB67+'5C1H_Southwest'!AA67+'5C1G_JSClark'!AA67+'5C1Y_GEOPrep'!AA67+'5C1AI_Harmony'!AA67+'5C1AJ_Athlos'!AA67+'5C1AG_Collegiate'!AA67+'5C1M_GEOMidCity'!AA67+'5C1AK_NxtGen'!AA67+'5C1AL_RedRiver'!AA67+'5C1AM_Williams'!AA67+'5C1AN_StLandry'!AA67</f>
        <v>0</v>
      </c>
      <c r="AC67" s="209">
        <f>'5C1B_DArbonne'!AB67+'5C1A_Madison'!AB67+'5C1C_IntlHigh'!AB67+'5C3_UnvView'!AC67+'5C1F_LCCharter'!AB67+'5C1E_LFNO'!AB67+'5C1D_NOMMA'!AB67+'5C1AE_NobleMinds'!AB67+'5C1J_JCFAEast'!AB67+'5C1Q_Advantage'!AB67+'5C1AF_JCFA-Laf'!AB67+'5C1W_Willow'!AB67+'5C1Z_LincolnPrep'!AB67+'5C1R_Iberville'!AB67+'5C1N_Delta'!AB67+'5C1S_LCColPrep'!AB67+'5C1T_Northeast'!AB67+'5C1U_AcadianaRen'!AB67+'5C1I_LAKey'!AB67+'5C1V_LafRen'!AB67+'5C1O_Impact'!AB67+'5C2_LAVCA'!AC67+'5C1H_Southwest'!AB67+'5C1G_JSClark'!AB67+'5C1Y_GEOPrep'!AB67+'5C1AI_Harmony'!AB67+'5C1AJ_Athlos'!AB67+'5C1AG_Collegiate'!AB67+'5C1M_GEOMidCity'!AB67+'5C1AK_NxtGen'!AB67+'5C1AL_RedRiver'!AB67+'5C1AM_Williams'!AB67+'5C1AN_StLandry'!AB67</f>
        <v>178500</v>
      </c>
      <c r="AD67" s="212">
        <f>'5C1B_DArbonne'!AC67+'5C1A_Madison'!AC67+'5C1C_IntlHigh'!AC67+'5C3_UnvView'!AD67+'5C1F_LCCharter'!AC67+'5C1E_LFNO'!AC67+'5C1D_NOMMA'!AC67+'5C1AE_NobleMinds'!AC67+'5C1J_JCFAEast'!AC67+'5C1Q_Advantage'!AC67+'5C1AF_JCFA-Laf'!AC67+'5C1W_Willow'!AC67+'5C1Z_LincolnPrep'!AC67+'5C1R_Iberville'!AC67+'5C1N_Delta'!AC67+'5C1S_LCColPrep'!AC67+'5C1T_Northeast'!AC67+'5C1U_AcadianaRen'!AC67+'5C1I_LAKey'!AC67+'5C1V_LafRen'!AC67+'5C1O_Impact'!AC67+'5C2_LAVCA'!AD67+'5C1H_Southwest'!AC67+'5C1G_JSClark'!AC67+'5C1Y_GEOPrep'!AC67+'5C1AI_Harmony'!AC67+'5C1AJ_Athlos'!AC67+'5C1AG_Collegiate'!AC67+'5C1M_GEOMidCity'!AC67+'5C1AK_NxtGen'!AC67+'5C1AL_RedRiver'!AC67+'5C1AM_Williams'!AC67+'5C1AN_StLandry'!AC67</f>
        <v>14875</v>
      </c>
      <c r="AE67" s="214">
        <f>'5C1B_DArbonne'!AD67+'5C1A_Madison'!AD67+'5C1C_IntlHigh'!AD67+'5C3_UnvView'!AE67+'5C1F_LCCharter'!AD67+'5C1E_LFNO'!AD67+'5C1D_NOMMA'!AD67+'5C1AE_NobleMinds'!AD67+'5C1J_JCFAEast'!AD67+'5C1Q_Advantage'!AD67+'5C1AF_JCFA-Laf'!AD67+'5C1W_Willow'!AD67+'5C1Z_LincolnPrep'!AD67+'5C1R_Iberville'!AD67+'5C1N_Delta'!AD67+'5C1S_LCColPrep'!AD67+'5C1T_Northeast'!AD67+'5C1U_AcadianaRen'!AD67+'5C1I_LAKey'!AD67+'5C1V_LafRen'!AD67+'5C1O_Impact'!AD67+'5C2_LAVCA'!AE67+'5C1H_Southwest'!AD67+'5C1G_JSClark'!AD67+'5C1Y_GEOPrep'!AD67+'5C1AI_Harmony'!AD67+'5C1AJ_Athlos'!AD67+'5C1AG_Collegiate'!AD67+'5C1M_GEOMidCity'!AD67+'5C1AK_NxtGen'!AD67+'5C1AL_RedRiver'!AD67+'5C1AM_Williams'!AD67+'5C1AN_StLandry'!AD67</f>
        <v>178500</v>
      </c>
      <c r="AF67" s="215">
        <f>'9_Per Pupil Summary'!N66</f>
        <v>12542</v>
      </c>
      <c r="AG67" s="216">
        <f>'5C1B_DArbonne'!AF67+'5C1A_Madison'!AF67+'5C1C_IntlHigh'!AF67+'5C3_UnvView'!AG67+'5C1F_LCCharter'!AF67+'5C1E_LFNO'!AF67+'5C1D_NOMMA'!AF67+'5C1AE_NobleMinds'!AF67+'5C1J_JCFAEast'!AF67+'5C1Q_Advantage'!AF67+'5C1AF_JCFA-Laf'!AF67+'5C1W_Willow'!AF67+'5C1Z_LincolnPrep'!AF67+'5C1R_Iberville'!AF67+'5C1N_Delta'!AF67+'5C1S_LCColPrep'!AF67+'5C1T_Northeast'!AF67+'5C1U_AcadianaRen'!AF67+'5C1I_LAKey'!AF67+'5C1V_LafRen'!AF67+'5C1O_Impact'!AF67+'5C2_LAVCA'!AG67+'5C1H_Southwest'!AF67+'5C1G_JSClark'!AF67+'5C1Y_GEOPrep'!AF67+'5C1AI_Harmony'!AF67+'5C1AJ_Athlos'!AF67+'5C1AG_Collegiate'!AF67+'5C1M_GEOMidCity'!AF67+'5C1AK_NxtGen'!AF67+'5C1AL_RedRiver'!AF67+'5C1AM_Williams'!AF67+'5C1AN_StLandry'!AF67</f>
        <v>598253</v>
      </c>
      <c r="AH67" s="208">
        <f>'5C1B_DArbonne'!AG67+'5C1A_Madison'!AG67+'5C1C_IntlHigh'!AG67+'5C3_UnvView'!AH67+'5C1F_LCCharter'!AG67+'5C1E_LFNO'!AG67+'5C1D_NOMMA'!AG67+'5C1AE_NobleMinds'!AG67+'5C1J_JCFAEast'!AG67+'5C1Q_Advantage'!AG67+'5C1AF_JCFA-Laf'!AG67+'5C1W_Willow'!AG67+'5C1Z_LincolnPrep'!AG67+'5C1R_Iberville'!AG67+'5C1N_Delta'!AG67+'5C1S_LCColPrep'!AG67+'5C1T_Northeast'!AG67+'5C1U_AcadianaRen'!AG67+'5C1I_LAKey'!AG67+'5C1V_LafRen'!AG67+'5C1O_Impact'!AG67+'5C2_LAVCA'!AH67+'5C1H_Southwest'!AG67+'5C1G_JSClark'!AG67+'5C1Y_GEOPrep'!AG67+'5C1AI_Harmony'!AG67+'5C1AJ_Athlos'!AG67+'5C1AG_Collegiate'!AG67+'5C1M_GEOMidCity'!AG67+'5C1AK_NxtGen'!AG67+'5C1AL_RedRiver'!AG67+'5C1AM_Williams'!AG67+'5C1AN_StLandry'!AG67</f>
        <v>0</v>
      </c>
      <c r="AI67" s="215">
        <f>'5C1B_DArbonne'!AH67+'5C1A_Madison'!AH67+'5C1C_IntlHigh'!AH67+'5C3_UnvView'!AI67+'5C1F_LCCharter'!AH67+'5C1E_LFNO'!AH67+'5C1D_NOMMA'!AH67+'5C1AE_NobleMinds'!AH67+'5C1J_JCFAEast'!AH67+'5C1Q_Advantage'!AH67+'5C1AF_JCFA-Laf'!AH67+'5C1W_Willow'!AH67+'5C1Z_LincolnPrep'!AH67+'5C1R_Iberville'!AH67+'5C1N_Delta'!AH67+'5C1S_LCColPrep'!AH67+'5C1T_Northeast'!AH67+'5C1U_AcadianaRen'!AH67+'5C1I_LAKey'!AH67+'5C1V_LafRen'!AH67+'5C1O_Impact'!AH67+'5C2_LAVCA'!AI67+'5C1H_Southwest'!AH67+'5C1G_JSClark'!AH67+'5C1Y_GEOPrep'!AH67+'5C1AI_Harmony'!AH67+'5C1AJ_Athlos'!AH67+'5C1AG_Collegiate'!AH67+'5C1M_GEOMidCity'!AH67+'5C1AK_NxtGen'!AH67+'5C1AL_RedRiver'!AH67+'5C1AM_Williams'!AH67+'5C1AN_StLandry'!AH67</f>
        <v>0</v>
      </c>
      <c r="AJ67" s="208">
        <f>'5C1B_DArbonne'!AI67+'5C1A_Madison'!AI67+'5C1C_IntlHigh'!AI67+'5C3_UnvView'!AJ67+'5C1F_LCCharter'!AI67+'5C1E_LFNO'!AI67+'5C1D_NOMMA'!AI67+'5C1AE_NobleMinds'!AI67+'5C1J_JCFAEast'!AI67+'5C1Q_Advantage'!AI67+'5C1AF_JCFA-Laf'!AI67+'5C1W_Willow'!AI67+'5C1Z_LincolnPrep'!AI67+'5C1R_Iberville'!AI67+'5C1N_Delta'!AI67+'5C1S_LCColPrep'!AI67+'5C1T_Northeast'!AI67+'5C1U_AcadianaRen'!AI67+'5C1I_LAKey'!AI67+'5C1V_LafRen'!AI67+'5C1O_Impact'!AI67+'5C2_LAVCA'!AJ67+'5C1H_Southwest'!AI67+'5C1G_JSClark'!AI67+'5C1Y_GEOPrep'!AI67+'5C1AI_Harmony'!AI67+'5C1AJ_Athlos'!AI67+'5C1AG_Collegiate'!AI67+'5C1M_GEOMidCity'!AI67+'5C1AK_NxtGen'!AI67+'5C1AL_RedRiver'!AI67+'5C1AM_Williams'!AI67+'5C1AN_StLandry'!AI67</f>
        <v>0</v>
      </c>
      <c r="AK67" s="217">
        <f>'5C1B_DArbonne'!AJ67+'5C1A_Madison'!AJ67+'5C1C_IntlHigh'!AJ67+'5C3_UnvView'!AK67+'5C1F_LCCharter'!AJ67+'5C1E_LFNO'!AJ67+'5C1D_NOMMA'!AJ67+'5C1AE_NobleMinds'!AJ67+'5C1J_JCFAEast'!AJ67+'5C1Q_Advantage'!AJ67+'5C1AF_JCFA-Laf'!AJ67+'5C1W_Willow'!AJ67+'5C1Z_LincolnPrep'!AJ67+'5C1R_Iberville'!AJ67+'5C1N_Delta'!AJ67+'5C1S_LCColPrep'!AJ67+'5C1T_Northeast'!AJ67+'5C1U_AcadianaRen'!AJ67+'5C1I_LAKey'!AJ67+'5C1V_LafRen'!AJ67+'5C1O_Impact'!AJ67+'5C2_LAVCA'!AK67+'5C1H_Southwest'!AJ67+'5C1G_JSClark'!AJ67+'5C1Y_GEOPrep'!AJ67+'5C1AI_Harmony'!AJ67+'5C1AJ_Athlos'!AJ67+'5C1AG_Collegiate'!AJ67+'5C1M_GEOMidCity'!AJ67+'5C1AK_NxtGen'!AJ67+'5C1AL_RedRiver'!AJ67+'5C1AM_Williams'!AJ67+'5C1AN_StLandry'!AJ67</f>
        <v>0</v>
      </c>
      <c r="AL67" s="218">
        <f>'5C1B_DArbonne'!AK67+'5C1A_Madison'!AK67+'5C1C_IntlHigh'!AK67+'5C3_UnvView'!AL67+'5C1F_LCCharter'!AK67+'5C1E_LFNO'!AK67+'5C1D_NOMMA'!AK67+'5C1AE_NobleMinds'!AK67+'5C1J_JCFAEast'!AK67+'5C1Q_Advantage'!AK67+'5C1AF_JCFA-Laf'!AK67+'5C1W_Willow'!AK67+'5C1Z_LincolnPrep'!AK67+'5C1R_Iberville'!AK67+'5C1N_Delta'!AK67+'5C1S_LCColPrep'!AK67+'5C1T_Northeast'!AK67+'5C1U_AcadianaRen'!AK67+'5C1I_LAKey'!AK67+'5C1V_LafRen'!AK67+'5C1O_Impact'!AK67+'5C2_LAVCA'!AL67+'5C1H_Southwest'!AK67+'5C1G_JSClark'!AK67+'5C1Y_GEOPrep'!AK67+'5C1AI_Harmony'!AK67+'5C1AJ_Athlos'!AK67+'5C1AG_Collegiate'!AK67+'5C1M_GEOMidCity'!AK67+'5C1AK_NxtGen'!AK67+'5C1AL_RedRiver'!AK67+'5C1AM_Williams'!AK67+'5C1AN_StLandry'!AK67</f>
        <v>0</v>
      </c>
      <c r="AM67" s="216">
        <f>'5C1B_DArbonne'!AL67+'5C1A_Madison'!AL67+'5C1C_IntlHigh'!AL67+'5C3_UnvView'!AM67+'5C1F_LCCharter'!AL67+'5C1E_LFNO'!AL67+'5C1D_NOMMA'!AL67+'5C1AE_NobleMinds'!AL67+'5C1J_JCFAEast'!AL67+'5C1Q_Advantage'!AL67+'5C1AF_JCFA-Laf'!AL67+'5C1W_Willow'!AL67+'5C1Z_LincolnPrep'!AL67+'5C1R_Iberville'!AL67+'5C1N_Delta'!AL67+'5C1S_LCColPrep'!AL67+'5C1T_Northeast'!AL67+'5C1U_AcadianaRen'!AL67+'5C1I_LAKey'!AL67+'5C1V_LafRen'!AL67+'5C1O_Impact'!AL67+'5C2_LAVCA'!AM67+'5C1H_Southwest'!AL67+'5C1G_JSClark'!AL67+'5C1Y_GEOPrep'!AL67+'5C1AI_Harmony'!AL67+'5C1AJ_Athlos'!AL67+'5C1AG_Collegiate'!AL67+'5C1M_GEOMidCity'!AL67+'5C1AK_NxtGen'!AL67+'5C1AL_RedRiver'!AL67+'5C1AM_Williams'!AL67+'5C1AN_StLandry'!AL67</f>
        <v>1388399</v>
      </c>
      <c r="AN67" s="219">
        <f>'5C1B_DArbonne'!AM67+'5C1A_Madison'!AM67+'5C1C_IntlHigh'!AM67+'5C3_UnvView'!AN67+'5C1F_LCCharter'!AM67+'5C1E_LFNO'!AM67+'5C1D_NOMMA'!AM67+'5C1AE_NobleMinds'!AM67+'5C1J_JCFAEast'!AM67+'5C1Q_Advantage'!AM67+'5C1AF_JCFA-Laf'!AM67+'5C1W_Willow'!AM67+'5C1Z_LincolnPrep'!AM67+'5C1R_Iberville'!AM67+'5C1N_Delta'!AM67+'5C1S_LCColPrep'!AM67+'5C1T_Northeast'!AM67+'5C1U_AcadianaRen'!AM67+'5C1I_LAKey'!AM67+'5C1V_LafRen'!AM67+'5C1O_Impact'!AM67+'5C2_LAVCA'!AN67+'5C1H_Southwest'!AM67+'5C1G_JSClark'!AM67+'5C1Y_GEOPrep'!AM67+'5C1AI_Harmony'!AM67+'5C1AJ_Athlos'!AM67+'5C1AG_Collegiate'!AM67+'5C1M_GEOMidCity'!AM67+'5C1AK_NxtGen'!AM67+'5C1AL_RedRiver'!AM67+'5C1AM_Williams'!AM67+'5C1AN_StLandry'!AM67</f>
        <v>-1496</v>
      </c>
      <c r="AO67" s="216">
        <f>'5C1B_DArbonne'!AN67+'5C1A_Madison'!AN67+'5C1C_IntlHigh'!AN67+'5C3_UnvView'!AO67+'5C1F_LCCharter'!AN67+'5C1E_LFNO'!AN67+'5C1D_NOMMA'!AN67+'5C1AE_NobleMinds'!AN67+'5C1J_JCFAEast'!AN67+'5C1Q_Advantage'!AN67+'5C1AF_JCFA-Laf'!AN67+'5C1W_Willow'!AN67+'5C1Z_LincolnPrep'!AN67+'5C1R_Iberville'!AN67+'5C1N_Delta'!AN67+'5C1S_LCColPrep'!AN67+'5C1T_Northeast'!AN67+'5C1U_AcadianaRen'!AN67+'5C1I_LAKey'!AN67+'5C1V_LafRen'!AN67+'5C1O_Impact'!AN67+'5C2_LAVCA'!AO67+'5C1H_Southwest'!AN67+'5C1G_JSClark'!AN67+'5C1Y_GEOPrep'!AN67+'5C1AI_Harmony'!AN67+'5C1AJ_Athlos'!AN67+'5C1AG_Collegiate'!AN67+'5C1M_GEOMidCity'!AN67+'5C1AK_NxtGen'!AN67+'5C1AL_RedRiver'!AN67+'5C1AM_Williams'!AN67+'5C1AN_StLandry'!AN67</f>
        <v>596757</v>
      </c>
      <c r="AP67" s="217">
        <f>'5C1B_DArbonne'!AO67+'5C1A_Madison'!AO67+'5C1C_IntlHigh'!AO67+'5C3_UnvView'!AP67+'5C1F_LCCharter'!AO67+'5C1E_LFNO'!AO67+'5C1D_NOMMA'!AO67+'5C1AE_NobleMinds'!AO67+'5C1J_JCFAEast'!AO67+'5C1Q_Advantage'!AO67+'5C1AF_JCFA-Laf'!AO67+'5C1W_Willow'!AO67+'5C1Z_LincolnPrep'!AO67+'5C1R_Iberville'!AO67+'5C1N_Delta'!AO67+'5C1S_LCColPrep'!AO67+'5C1T_Northeast'!AO67+'5C1U_AcadianaRen'!AO67+'5C1I_LAKey'!AO67+'5C1V_LafRen'!AO67+'5C1O_Impact'!AO67+'5C2_LAVCA'!AP67+'5C1H_Southwest'!AO67+'5C1G_JSClark'!AO67+'5C1Y_GEOPrep'!AO67+'5C1AI_Harmony'!AO67+'5C1AJ_Athlos'!AO67+'5C1AG_Collegiate'!AO67+'5C1M_GEOMidCity'!AO67+'5C1AK_NxtGen'!AO67+'5C1AL_RedRiver'!AO67+'5C1AM_Williams'!AO67+'5C1AN_StLandry'!AO67</f>
        <v>-4878</v>
      </c>
      <c r="AQ67" s="216">
        <f>'5C1B_DArbonne'!AP67+'5C1A_Madison'!AP67+'5C1C_IntlHigh'!AP67+'5C3_UnvView'!AQ67+'5C1F_LCCharter'!AP67+'5C1E_LFNO'!AP67+'5C1D_NOMMA'!AP67+'5C1AE_NobleMinds'!AP67+'5C1J_JCFAEast'!AP67+'5C1Q_Advantage'!AP67+'5C1AF_JCFA-Laf'!AP67+'5C1W_Willow'!AP67+'5C1Z_LincolnPrep'!AP67+'5C1R_Iberville'!AP67+'5C1N_Delta'!AP67+'5C1S_LCColPrep'!AP67+'5C1T_Northeast'!AP67+'5C1U_AcadianaRen'!AP67+'5C1I_LAKey'!AP67+'5C1V_LafRen'!AP67+'5C1O_Impact'!AP67+'5C2_LAVCA'!AQ67+'5C1H_Southwest'!AP67+'5C1G_JSClark'!AP67+'5C1Y_GEOPrep'!AP67+'5C1AI_Harmony'!AP67+'5C1AJ_Athlos'!AP67+'5C1AG_Collegiate'!AP67+'5C1M_GEOMidCity'!AP67+'5C1AK_NxtGen'!AP67+'5C1AL_RedRiver'!AP67+'5C1AM_Williams'!AP67+'5C1AN_StLandry'!AP67</f>
        <v>591879</v>
      </c>
      <c r="AR67" s="217">
        <f>'5C1B_DArbonne'!AQ67+'5C1A_Madison'!AQ67+'5C1C_IntlHigh'!AQ67+'5C3_UnvView'!AR67+'5C1F_LCCharter'!AQ67+'5C1E_LFNO'!AQ67+'5C1D_NOMMA'!AQ67+'5C1AE_NobleMinds'!AQ67+'5C1J_JCFAEast'!AQ67+'5C1Q_Advantage'!AQ67+'5C1AF_JCFA-Laf'!AQ67+'5C1W_Willow'!AQ67+'5C1Z_LincolnPrep'!AQ67+'5C1R_Iberville'!AQ67+'5C1N_Delta'!AQ67+'5C1S_LCColPrep'!AQ67+'5C1T_Northeast'!AQ67+'5C1U_AcadianaRen'!AQ67+'5C1I_LAKey'!AQ67+'5C1V_LafRen'!AQ67+'5C1O_Impact'!AQ67+'5C2_LAVCA'!AR67+'5C1H_Southwest'!AQ67+'5C1G_JSClark'!AQ67+'5C1Y_GEOPrep'!AQ67+'5C1AI_Harmony'!AQ67+'5C1AJ_Athlos'!AQ67+'5C1AG_Collegiate'!AQ67+'5C1M_GEOMidCity'!AQ67+'5C1AK_NxtGen'!AQ67+'5C1AL_RedRiver'!AQ67+'5C1AM_Williams'!AQ67+'5C1AN_StLandry'!AQ67</f>
        <v>0</v>
      </c>
      <c r="AS67" s="217">
        <f>'5C1B_DArbonne'!AR67+'5C1A_Madison'!AR67+'5C1C_IntlHigh'!AR67+'5C3_UnvView'!AS67+'5C1F_LCCharter'!AR67+'5C1E_LFNO'!AR67+'5C1D_NOMMA'!AR67+'5C1AE_NobleMinds'!AR67+'5C1J_JCFAEast'!AR67+'5C1Q_Advantage'!AR67+'5C1AF_JCFA-Laf'!AR67+'5C1W_Willow'!AR67+'5C1Z_LincolnPrep'!AR67+'5C1R_Iberville'!AR67+'5C1N_Delta'!AR67+'5C1S_LCColPrep'!AR67+'5C1T_Northeast'!AR67+'5C1U_AcadianaRen'!AR67+'5C1I_LAKey'!AR67+'5C1V_LafRen'!AR67+'5C1O_Impact'!AR67+'5C2_LAVCA'!AS67+'5C1H_Southwest'!AR67+'5C1G_JSClark'!AR67+'5C1Y_GEOPrep'!AR67+'5C1AI_Harmony'!AR67+'5C1AJ_Athlos'!AR67+'5C1AG_Collegiate'!AR67+'5C1M_GEOMidCity'!AR67+'5C1AK_NxtGen'!AR67+'5C1AL_RedRiver'!AR67+'5C1AM_Williams'!AR67+'5C1AN_StLandry'!AR67</f>
        <v>591879</v>
      </c>
      <c r="AT67" s="216">
        <f>'5C1B_DArbonne'!AS67+'5C1A_Madison'!AS67+'5C1C_IntlHigh'!AS67+'5C3_UnvView'!AT67+'5C1F_LCCharter'!AS67+'5C1E_LFNO'!AS67+'5C1D_NOMMA'!AS67+'5C1AE_NobleMinds'!AS67+'5C1J_JCFAEast'!AS67+'5C1Q_Advantage'!AS67+'5C1AF_JCFA-Laf'!AS67+'5C1W_Willow'!AS67+'5C1Z_LincolnPrep'!AS67+'5C1R_Iberville'!AS67+'5C1N_Delta'!AS67+'5C1S_LCColPrep'!AS67+'5C1T_Northeast'!AS67+'5C1U_AcadianaRen'!AS67+'5C1I_LAKey'!AS67+'5C1V_LafRen'!AS67+'5C1O_Impact'!AS67+'5C2_LAVCA'!AT67+'5C1H_Southwest'!AS67+'5C1G_JSClark'!AS67+'5C1Y_GEOPrep'!AS67+'5C1AI_Harmony'!AS67+'5C1AJ_Athlos'!AS67+'5C1AG_Collegiate'!AS67+'5C1M_GEOMidCity'!AS67+'5C1AK_NxtGen'!AS67+'5C1AL_RedRiver'!AS67+'5C1AM_Williams'!AS67+'5C1AN_StLandry'!AS67</f>
        <v>115006</v>
      </c>
      <c r="AU67" s="804">
        <f t="shared" si="2"/>
        <v>770379</v>
      </c>
      <c r="AV67" s="805">
        <f t="shared" si="3"/>
        <v>129881</v>
      </c>
      <c r="AW67" s="210">
        <f>'5C1B_DArbonne'!AV67+'5C1A_Madison'!AV67+'5C1C_IntlHigh'!AV67+'5C3_UnvView'!AW67+'5C1F_LCCharter'!AV67+'5C1E_LFNO'!AV67+'5C1D_NOMMA'!AV67+'5C1AE_NobleMinds'!AV67+'5C1J_JCFAEast'!AV67+'5C1Q_Advantage'!AV67+'5C1AF_JCFA-Laf'!AV67+'5C1W_Willow'!AV67+'5C1Z_LincolnPrep'!AV67+'5C1R_Iberville'!AV67+'5C1N_Delta'!AV67+'5C1S_LCColPrep'!AV67+'5C1T_Northeast'!AV67+'5C1U_AcadianaRen'!AV67+'5C1I_LAKey'!AV67+'5C1V_LafRen'!AV67+'5C1O_Impact'!AV67+'5C2_LAVCA'!AW67+'5C1H_Southwest'!AV67+'5C1G_JSClark'!AV67+'5C1Y_GEOPrep'!AV67+'5C1AI_Harmony'!AV67+'5C1AJ_Athlos'!AV67+'5C1AG_Collegiate'!AV67+'5C1M_GEOMidCity'!AV67+'5C1AK_NxtGen'!AV67+'5C1AL_RedRiver'!AV67+'5C1AM_Williams'!AV67+'5C1AN_StLandry'!AV67</f>
        <v>3471</v>
      </c>
      <c r="AX67" s="210"/>
      <c r="AY67" s="210">
        <f t="shared" si="4"/>
        <v>3471</v>
      </c>
    </row>
    <row r="68" spans="1:51" ht="16.149999999999999" customHeight="1" x14ac:dyDescent="0.2">
      <c r="A68" s="424">
        <v>62</v>
      </c>
      <c r="B68" s="224" t="s">
        <v>65</v>
      </c>
      <c r="C68" s="225">
        <f>'5C1B_DArbonne'!C68+'5C1A_Madison'!C68+'5C1C_IntlHigh'!C68+'5C3_UnvView'!C68+'5C1F_LCCharter'!C68+'5C1E_LFNO'!C68+'5C1D_NOMMA'!C68+'5C1AE_NobleMinds'!C68+'5C1J_JCFAEast'!C68+'5C1Q_Advantage'!C68+'5C1AF_JCFA-Laf'!C68+'5C1W_Willow'!C68+'5C1Z_LincolnPrep'!C68+'5C1R_Iberville'!C68+'5C1N_Delta'!C68+'5C1S_LCColPrep'!C68+'5C1T_Northeast'!C68+'5C1U_AcadianaRen'!C68+'5C1I_LAKey'!C68+'5C1V_LafRen'!C68+'5C1O_Impact'!C68+'5C2_LAVCA'!C68+'5C1H_Southwest'!C68+'5C1G_JSClark'!C68+'5C1Y_GEOPrep'!C68+'5C1AI_Harmony'!C68+'5C1AJ_Athlos'!C68+'5C1AG_Collegiate'!C68+'5C1M_GEOMidCity'!C68+'5C1AK_NxtGen'!C68+'5C1AL_RedRiver'!C68+'5C1AM_Williams'!C68+'5C1AN_StLandry'!C68</f>
        <v>15</v>
      </c>
      <c r="D68" s="226">
        <f>'9_Per Pupil Summary'!H67</f>
        <v>5230.4487144560571</v>
      </c>
      <c r="E68" s="227">
        <f>'5C1B_DArbonne'!E68+'5C1A_Madison'!E68+'5C1C_IntlHigh'!E68+'5C3_UnvView'!E68+'5C1F_LCCharter'!E68+'5C1E_LFNO'!E68+'5C1D_NOMMA'!E68+'5C1AE_NobleMinds'!E68+'5C1J_JCFAEast'!E68+'5C1Q_Advantage'!E68+'5C1AF_JCFA-Laf'!E68+'5C1W_Willow'!E68+'5C1Z_LincolnPrep'!E68+'5C1R_Iberville'!E68+'5C1N_Delta'!E68+'5C1S_LCColPrep'!E68+'5C1T_Northeast'!E68+'5C1U_AcadianaRen'!E68+'5C1I_LAKey'!E68+'5C1V_LafRen'!E68+'5C1O_Impact'!E68+'5C2_LAVCA'!E68+'5C1H_Southwest'!E68+'5C1G_JSClark'!E68+'5C1Y_GEOPrep'!E68+'5C1AI_Harmony'!E68+'5C1AJ_Athlos'!E68+'5C1AG_Collegiate'!E68+'5C1M_GEOMidCity'!E68+'5C1AK_NxtGen'!E68+'5C1AL_RedRiver'!E68+'5C1AM_Williams'!E68+'5C1AN_StLandry'!E68</f>
        <v>70611.057645156776</v>
      </c>
      <c r="F68" s="228">
        <f>'5C1B_DArbonne'!F68+'5C1A_Madison'!F68+'5C1C_IntlHigh'!F68+'5C3_UnvView'!F68+'5C1F_LCCharter'!F68+'5C1E_LFNO'!F68+'5C1D_NOMMA'!F68+'5C1AE_NobleMinds'!F68+'5C1J_JCFAEast'!F68+'5C1Q_Advantage'!F68+'5C1AF_JCFA-Laf'!F68+'5C1W_Willow'!F68+'5C1Z_LincolnPrep'!F68+'5C1R_Iberville'!F68+'5C1N_Delta'!F68+'5C1S_LCColPrep'!F68+'5C1T_Northeast'!F68+'5C1U_AcadianaRen'!F68+'5C1I_LAKey'!F68+'5C1V_LafRen'!F68+'5C1O_Impact'!F68+'5C2_LAVCA'!F68+'5C1H_Southwest'!F68+'5C1G_JSClark'!F68+'5C1Y_GEOPrep'!F68+'5C1AI_Harmony'!F68+'5C1AJ_Athlos'!F68+'5C1AG_Collegiate'!F68+'5C1M_GEOMidCity'!F68+'5C1AK_NxtGen'!F68+'5C1AL_RedRiver'!F68+'5C1AM_Williams'!F68+'5C1AN_StLandry'!F68</f>
        <v>9</v>
      </c>
      <c r="G68" s="226">
        <f>'9_Per Pupil Summary'!I67</f>
        <v>723.29231538861927</v>
      </c>
      <c r="H68" s="227">
        <f>'5C1B_DArbonne'!H68+'5C1A_Madison'!H68+'5C1C_IntlHigh'!H68+'5C3_UnvView'!H68+'5C1F_LCCharter'!H68+'5C1E_LFNO'!H68+'5C1D_NOMMA'!H68+'5C1AE_NobleMinds'!H68+'5C1J_JCFAEast'!H68+'5C1Q_Advantage'!H68+'5C1AF_JCFA-Laf'!H68+'5C1W_Willow'!H68+'5C1Z_LincolnPrep'!H68+'5C1R_Iberville'!H68+'5C1N_Delta'!H68+'5C1S_LCColPrep'!H68+'5C1T_Northeast'!H68+'5C1U_AcadianaRen'!H68+'5C1I_LAKey'!H68+'5C1V_LafRen'!H68+'5C1O_Impact'!H68+'5C2_LAVCA'!H68+'5C1H_Southwest'!H68+'5C1G_JSClark'!H68+'5C1Y_GEOPrep'!H68+'5C1AI_Harmony'!H68+'5C1AJ_Athlos'!H68+'5C1AG_Collegiate'!H68+'5C1M_GEOMidCity'!H68+'5C1AK_NxtGen'!H68+'5C1AL_RedRiver'!H68+'5C1AM_Williams'!H68+'5C1AN_StLandry'!H68</f>
        <v>5858.6677546478168</v>
      </c>
      <c r="I68" s="228">
        <f>'5C1B_DArbonne'!I68+'5C1A_Madison'!I68+'5C1C_IntlHigh'!I68+'5C3_UnvView'!I68+'5C1F_LCCharter'!I68+'5C1E_LFNO'!I68+'5C1D_NOMMA'!I68+'5C1AE_NobleMinds'!I68+'5C1J_JCFAEast'!I68+'5C1Q_Advantage'!I68+'5C1AF_JCFA-Laf'!I68+'5C1W_Willow'!I68+'5C1Z_LincolnPrep'!I68+'5C1R_Iberville'!I68+'5C1N_Delta'!I68+'5C1S_LCColPrep'!I68+'5C1T_Northeast'!I68+'5C1U_AcadianaRen'!I68+'5C1I_LAKey'!I68+'5C1V_LafRen'!I68+'5C1O_Impact'!I68+'5C2_LAVCA'!I68+'5C1H_Southwest'!I68+'5C1G_JSClark'!I68+'5C1Y_GEOPrep'!I68+'5C1AI_Harmony'!I68+'5C1AJ_Athlos'!I68+'5C1AG_Collegiate'!I68+'5C1M_GEOMidCity'!I68+'5C1AK_NxtGen'!I68+'5C1AL_RedRiver'!I68+'5C1AM_Williams'!I68+'5C1AN_StLandry'!I68</f>
        <v>14</v>
      </c>
      <c r="J68" s="226">
        <f>'9_Per Pupil Summary'!J67</f>
        <v>197.2615405605325</v>
      </c>
      <c r="K68" s="227">
        <f>'5C1B_DArbonne'!K68+'5C1A_Madison'!K68+'5C1C_IntlHigh'!K68+'5C3_UnvView'!K68+'5C1F_LCCharter'!K68+'5C1E_LFNO'!K68+'5C1D_NOMMA'!K68+'5C1AE_NobleMinds'!K68+'5C1J_JCFAEast'!K68+'5C1Q_Advantage'!K68+'5C1AF_JCFA-Laf'!K68+'5C1W_Willow'!K68+'5C1Z_LincolnPrep'!K68+'5C1R_Iberville'!K68+'5C1N_Delta'!K68+'5C1S_LCColPrep'!K68+'5C1T_Northeast'!K68+'5C1U_AcadianaRen'!K68+'5C1I_LAKey'!K68+'5C1V_LafRen'!K68+'5C1O_Impact'!K68+'5C2_LAVCA'!K68+'5C1H_Southwest'!K68+'5C1G_JSClark'!K68+'5C1Y_GEOPrep'!K68+'5C1AI_Harmony'!K68+'5C1AJ_Athlos'!K68+'5C1AG_Collegiate'!K68+'5C1M_GEOMidCity'!K68+'5C1AK_NxtGen'!K68+'5C1AL_RedRiver'!K68+'5C1AM_Williams'!K68+'5C1AN_StLandry'!K68</f>
        <v>2485.4954110627095</v>
      </c>
      <c r="L68" s="228">
        <f>'5C1B_DArbonne'!L68+'5C1A_Madison'!L68+'5C1C_IntlHigh'!L68+'5C3_UnvView'!L68+'5C1F_LCCharter'!L68+'5C1E_LFNO'!L68+'5C1D_NOMMA'!L68+'5C1AE_NobleMinds'!L68+'5C1J_JCFAEast'!L68+'5C1Q_Advantage'!L68+'5C1AF_JCFA-Laf'!L68+'5C1W_Willow'!L68+'5C1Z_LincolnPrep'!L68+'5C1R_Iberville'!L68+'5C1N_Delta'!L68+'5C1S_LCColPrep'!L68+'5C1T_Northeast'!L68+'5C1U_AcadianaRen'!L68+'5C1I_LAKey'!L68+'5C1V_LafRen'!L68+'5C1O_Impact'!L68+'5C2_LAVCA'!L68+'5C1H_Southwest'!L68+'5C1G_JSClark'!L68+'5C1Y_GEOPrep'!L68+'5C1AI_Harmony'!L68+'5C1AJ_Athlos'!L68+'5C1AG_Collegiate'!L68+'5C1M_GEOMidCity'!L68+'5C1AK_NxtGen'!L68+'5C1AL_RedRiver'!L68+'5C1AM_Williams'!L68+'5C1AN_StLandry'!L68</f>
        <v>2</v>
      </c>
      <c r="M68" s="226">
        <f>'9_Per Pupil Summary'!K67</f>
        <v>4931.538514013313</v>
      </c>
      <c r="N68" s="227">
        <f>'5C1B_DArbonne'!N68+'5C1A_Madison'!N68+'5C1C_IntlHigh'!N68+'5C3_UnvView'!N68+'5C1F_LCCharter'!N68+'5C1E_LFNO'!N68+'5C1D_NOMMA'!N68+'5C1AE_NobleMinds'!N68+'5C1J_JCFAEast'!N68+'5C1Q_Advantage'!N68+'5C1AF_JCFA-Laf'!N68+'5C1W_Willow'!N68+'5C1Z_LincolnPrep'!N68+'5C1R_Iberville'!N68+'5C1N_Delta'!N68+'5C1S_LCColPrep'!N68+'5C1T_Northeast'!N68+'5C1U_AcadianaRen'!N68+'5C1I_LAKey'!N68+'5C1V_LafRen'!N68+'5C1O_Impact'!N68+'5C2_LAVCA'!N68+'5C1H_Southwest'!N68+'5C1G_JSClark'!N68+'5C1Y_GEOPrep'!N68+'5C1AI_Harmony'!N68+'5C1AJ_Athlos'!N68+'5C1AG_Collegiate'!N68+'5C1M_GEOMidCity'!N68+'5C1AK_NxtGen'!N68+'5C1AL_RedRiver'!N68+'5C1AM_Williams'!N68+'5C1AN_StLandry'!N68</f>
        <v>8876.7693252239642</v>
      </c>
      <c r="O68" s="228">
        <f>'5C1B_DArbonne'!O68+'5C1A_Madison'!O68+'5C1C_IntlHigh'!O68+'5C3_UnvView'!O68+'5C1F_LCCharter'!O68+'5C1E_LFNO'!O68+'5C1D_NOMMA'!O68+'5C1AE_NobleMinds'!O68+'5C1J_JCFAEast'!O68+'5C1Q_Advantage'!O68+'5C1AF_JCFA-Laf'!O68+'5C1W_Willow'!O68+'5C1Z_LincolnPrep'!O68+'5C1R_Iberville'!O68+'5C1N_Delta'!O68+'5C1S_LCColPrep'!O68+'5C1T_Northeast'!O68+'5C1U_AcadianaRen'!O68+'5C1I_LAKey'!O68+'5C1V_LafRen'!O68+'5C1O_Impact'!O68+'5C2_LAVCA'!O68+'5C1H_Southwest'!O68+'5C1G_JSClark'!O68+'5C1Y_GEOPrep'!O68+'5C1AI_Harmony'!O68+'5C1AJ_Athlos'!O68+'5C1AG_Collegiate'!O68+'5C1M_GEOMidCity'!O68+'5C1AK_NxtGen'!O68+'5C1AL_RedRiver'!O68+'5C1AM_Williams'!O68+'5C1AN_StLandry'!O68</f>
        <v>0</v>
      </c>
      <c r="P68" s="226">
        <f>'9_Per Pupil Summary'!L67</f>
        <v>1972.6154056053249</v>
      </c>
      <c r="Q68" s="227">
        <f>'5C1B_DArbonne'!Q68+'5C1A_Madison'!Q68+'5C1C_IntlHigh'!Q68+'5C3_UnvView'!Q68+'5C1F_LCCharter'!Q68+'5C1E_LFNO'!Q68+'5C1D_NOMMA'!Q68+'5C1AE_NobleMinds'!Q68+'5C1J_JCFAEast'!Q68+'5C1Q_Advantage'!Q68+'5C1AF_JCFA-Laf'!Q68+'5C1W_Willow'!Q68+'5C1Z_LincolnPrep'!Q68+'5C1R_Iberville'!Q68+'5C1N_Delta'!Q68+'5C1S_LCColPrep'!Q68+'5C1T_Northeast'!Q68+'5C1U_AcadianaRen'!Q68+'5C1I_LAKey'!Q68+'5C1V_LafRen'!Q68+'5C1O_Impact'!Q68+'5C2_LAVCA'!Q68+'5C1H_Southwest'!Q68+'5C1G_JSClark'!Q68+'5C1Y_GEOPrep'!Q68+'5C1AI_Harmony'!Q68+'5C1AJ_Athlos'!Q68+'5C1AG_Collegiate'!Q68+'5C1M_GEOMidCity'!Q68+'5C1AK_NxtGen'!Q68+'5C1AL_RedRiver'!Q68+'5C1AM_Williams'!Q68+'5C1AN_StLandry'!Q68</f>
        <v>0</v>
      </c>
      <c r="R68" s="229">
        <f>'5C1B_DArbonne'!R68+'5C1A_Madison'!R68+'5C1C_IntlHigh'!R68+'5C3_UnvView'!R68+'5C1F_LCCharter'!R68+'5C1E_LFNO'!R68+'5C1D_NOMMA'!R68+'5C1AE_NobleMinds'!R68+'5C1J_JCFAEast'!R68+'5C1Q_Advantage'!R68+'5C1AF_JCFA-Laf'!R68+'5C1W_Willow'!R68+'5C1Z_LincolnPrep'!R68+'5C1R_Iberville'!R68+'5C1N_Delta'!R68+'5C1S_LCColPrep'!R68+'5C1T_Northeast'!R68+'5C1U_AcadianaRen'!R68+'5C1I_LAKey'!R68+'5C1V_LafRen'!R68+'5C1O_Impact'!R68+'5C2_LAVCA'!R68+'5C1H_Southwest'!R68+'5C1G_JSClark'!R68+'5C1Y_GEOPrep'!R68+'5C1AI_Harmony'!R68+'5C1AJ_Athlos'!R68+'5C1AG_Collegiate'!R68+'5C1M_GEOMidCity'!R68+'5C1AK_NxtGen'!R68+'5C1AL_RedRiver'!R68+'5C1AM_Williams'!R68+'5C1AN_StLandry'!R68</f>
        <v>87832</v>
      </c>
      <c r="S68" s="889">
        <f>'5C3_UnvView'!S68+'5C2_LAVCA'!S68</f>
        <v>9759</v>
      </c>
      <c r="T68" s="226">
        <f>'5C1B_DArbonne'!S68+'5C1A_Madison'!S68+'5C1C_IntlHigh'!S68+'5C3_UnvView'!T68+'5C1F_LCCharter'!S68+'5C1E_LFNO'!S68+'5C1D_NOMMA'!S68+'5C1AE_NobleMinds'!S68+'5C1J_JCFAEast'!S68+'5C1Q_Advantage'!S68+'5C1AF_JCFA-Laf'!S68+'5C1W_Willow'!S68+'5C1Z_LincolnPrep'!S68+'5C1R_Iberville'!S68+'5C1N_Delta'!S68+'5C1S_LCColPrep'!S68+'5C1T_Northeast'!S68+'5C1U_AcadianaRen'!S68+'5C1I_LAKey'!S68+'5C1V_LafRen'!S68+'5C1O_Impact'!S68+'5C2_LAVCA'!T68+'5C1H_Southwest'!S68+'5C1G_JSClark'!S68+'5C1Y_GEOPrep'!S68+'5C1AI_Harmony'!S68+'5C1AJ_Athlos'!S68+'5C1AG_Collegiate'!S68+'5C1M_GEOMidCity'!S68+'5C1AK_NxtGen'!S68+'5C1AL_RedRiver'!S68+'5C1AM_Williams'!S68+'5C1AN_StLandry'!S68</f>
        <v>0</v>
      </c>
      <c r="U68" s="226">
        <f>'5C1B_DArbonne'!T68+'5C1A_Madison'!T68+'5C1C_IntlHigh'!T68+'5C3_UnvView'!U68+'5C1F_LCCharter'!T68+'5C1E_LFNO'!T68+'5C1D_NOMMA'!T68+'5C1AE_NobleMinds'!T68+'5C1J_JCFAEast'!T68+'5C1Q_Advantage'!T68+'5C1AF_JCFA-Laf'!T68+'5C1W_Willow'!T68+'5C1Z_LincolnPrep'!T68+'5C1R_Iberville'!T68+'5C1N_Delta'!T68+'5C1S_LCColPrep'!T68+'5C1T_Northeast'!T68+'5C1U_AcadianaRen'!T68+'5C1I_LAKey'!T68+'5C1V_LafRen'!T68+'5C1O_Impact'!T68+'5C2_LAVCA'!U68+'5C1H_Southwest'!T68+'5C1G_JSClark'!T68+'5C1Y_GEOPrep'!T68+'5C1AI_Harmony'!T68+'5C1AJ_Athlos'!T68+'5C1AG_Collegiate'!T68+'5C1M_GEOMidCity'!T68+'5C1AK_NxtGen'!T68+'5C1AL_RedRiver'!T68+'5C1AM_Williams'!T68+'5C1AN_StLandry'!T68</f>
        <v>0</v>
      </c>
      <c r="V68" s="230">
        <f>'5C1B_DArbonne'!U68+'5C1A_Madison'!U68+'5C1C_IntlHigh'!U68+'5C3_UnvView'!V68+'5C1F_LCCharter'!U68+'5C1E_LFNO'!U68+'5C1D_NOMMA'!U68+'5C1AE_NobleMinds'!U68+'5C1J_JCFAEast'!U68+'5C1Q_Advantage'!U68+'5C1AF_JCFA-Laf'!U68+'5C1W_Willow'!U68+'5C1Z_LincolnPrep'!U68+'5C1R_Iberville'!U68+'5C1N_Delta'!U68+'5C1S_LCColPrep'!U68+'5C1T_Northeast'!U68+'5C1U_AcadianaRen'!U68+'5C1I_LAKey'!U68+'5C1V_LafRen'!U68+'5C1O_Impact'!U68+'5C2_LAVCA'!V68+'5C1H_Southwest'!U68+'5C1G_JSClark'!U68+'5C1Y_GEOPrep'!U68+'5C1AI_Harmony'!U68+'5C1AJ_Athlos'!U68+'5C1AG_Collegiate'!U68+'5C1M_GEOMidCity'!U68+'5C1AK_NxtGen'!U68+'5C1AL_RedRiver'!U68+'5C1AM_Williams'!U68+'5C1AN_StLandry'!U68</f>
        <v>0</v>
      </c>
      <c r="W68" s="229">
        <f>'5C1B_DArbonne'!V68+'5C1A_Madison'!V68+'5C1C_IntlHigh'!V68+'5C3_UnvView'!W68+'5C1F_LCCharter'!V68+'5C1E_LFNO'!V68+'5C1D_NOMMA'!V68+'5C1AE_NobleMinds'!V68+'5C1J_JCFAEast'!V68+'5C1Q_Advantage'!V68+'5C1AF_JCFA-Laf'!V68+'5C1W_Willow'!V68+'5C1Z_LincolnPrep'!V68+'5C1R_Iberville'!V68+'5C1N_Delta'!V68+'5C1S_LCColPrep'!V68+'5C1T_Northeast'!V68+'5C1U_AcadianaRen'!V68+'5C1I_LAKey'!V68+'5C1V_LafRen'!V68+'5C1O_Impact'!V68+'5C2_LAVCA'!W68+'5C1H_Southwest'!V68+'5C1G_JSClark'!V68+'5C1Y_GEOPrep'!V68+'5C1AI_Harmony'!V68+'5C1AJ_Athlos'!V68+'5C1AG_Collegiate'!V68+'5C1M_GEOMidCity'!V68+'5C1AK_NxtGen'!V68+'5C1AL_RedRiver'!V68+'5C1AM_Williams'!V68+'5C1AN_StLandry'!V68</f>
        <v>87832</v>
      </c>
      <c r="X68" s="227">
        <f>'5C1B_DArbonne'!W68+'5C1A_Madison'!W68+'5C1C_IntlHigh'!W68+'5C3_UnvView'!X68+'5C1F_LCCharter'!W68+'5C1E_LFNO'!W68+'5C1D_NOMMA'!W68+'5C1AE_NobleMinds'!W68+'5C1J_JCFAEast'!W68+'5C1Q_Advantage'!W68+'5C1AF_JCFA-Laf'!W68+'5C1W_Willow'!W68+'5C1Z_LincolnPrep'!W68+'5C1R_Iberville'!W68+'5C1N_Delta'!W68+'5C1S_LCColPrep'!W68+'5C1T_Northeast'!W68+'5C1U_AcadianaRen'!W68+'5C1I_LAKey'!W68+'5C1V_LafRen'!W68+'5C1O_Impact'!W68+'5C2_LAVCA'!X68+'5C1H_Southwest'!W68+'5C1G_JSClark'!W68+'5C1Y_GEOPrep'!W68+'5C1AI_Harmony'!W68+'5C1AJ_Athlos'!W68+'5C1AG_Collegiate'!W68+'5C1M_GEOMidCity'!W68+'5C1AK_NxtGen'!W68+'5C1AL_RedRiver'!W68+'5C1AM_Williams'!W68+'5C1AN_StLandry'!W68</f>
        <v>-220</v>
      </c>
      <c r="Y68" s="229">
        <f>'5C1B_DArbonne'!X68+'5C1A_Madison'!X68+'5C1C_IntlHigh'!X68+'5C3_UnvView'!Y68+'5C1F_LCCharter'!X68+'5C1E_LFNO'!X68+'5C1D_NOMMA'!X68+'5C1AE_NobleMinds'!X68+'5C1J_JCFAEast'!X68+'5C1Q_Advantage'!X68+'5C1AF_JCFA-Laf'!X68+'5C1W_Willow'!X68+'5C1Z_LincolnPrep'!X68+'5C1R_Iberville'!X68+'5C1N_Delta'!X68+'5C1S_LCColPrep'!X68+'5C1T_Northeast'!X68+'5C1U_AcadianaRen'!X68+'5C1I_LAKey'!X68+'5C1V_LafRen'!X68+'5C1O_Impact'!X68+'5C2_LAVCA'!Y68+'5C1H_Southwest'!X68+'5C1G_JSClark'!X68+'5C1Y_GEOPrep'!X68+'5C1AI_Harmony'!X68+'5C1AJ_Athlos'!X68+'5C1AG_Collegiate'!X68+'5C1M_GEOMidCity'!X68+'5C1AK_NxtGen'!X68+'5C1AL_RedRiver'!X68+'5C1AM_Williams'!X68+'5C1AN_StLandry'!X68</f>
        <v>87612</v>
      </c>
      <c r="Z68" s="226">
        <f>'5C1B_DArbonne'!Y68+'5C1A_Madison'!Y68+'5C1C_IntlHigh'!Y68+'5C3_UnvView'!Z68+'5C1F_LCCharter'!Y68+'5C1E_LFNO'!Y68+'5C1D_NOMMA'!Y68+'5C1AE_NobleMinds'!Y68+'5C1J_JCFAEast'!Y68+'5C1Q_Advantage'!Y68+'5C1AF_JCFA-Laf'!Y68+'5C1W_Willow'!Y68+'5C1Z_LincolnPrep'!Y68+'5C1R_Iberville'!Y68+'5C1N_Delta'!Y68+'5C1S_LCColPrep'!Y68+'5C1T_Northeast'!Y68+'5C1U_AcadianaRen'!Y68+'5C1I_LAKey'!Y68+'5C1V_LafRen'!Y68+'5C1O_Impact'!Y68+'5C2_LAVCA'!Z68+'5C1H_Southwest'!Y68+'5C1G_JSClark'!Y68+'5C1Y_GEOPrep'!Y68+'5C1AI_Harmony'!Y68+'5C1AJ_Athlos'!Y68+'5C1AG_Collegiate'!Y68+'5C1M_GEOMidCity'!Y68+'5C1AK_NxtGen'!Y68+'5C1AL_RedRiver'!Y68+'5C1AM_Williams'!Y68+'5C1AN_StLandry'!Y68</f>
        <v>-2547</v>
      </c>
      <c r="AA68" s="229">
        <f>'5C1B_DArbonne'!Z68+'5C1A_Madison'!Z68+'5C1C_IntlHigh'!Z68+'5C3_UnvView'!AA68+'5C1F_LCCharter'!Z68+'5C1E_LFNO'!Z68+'5C1D_NOMMA'!Z68+'5C1AE_NobleMinds'!Z68+'5C1J_JCFAEast'!Z68+'5C1Q_Advantage'!Z68+'5C1AF_JCFA-Laf'!Z68+'5C1W_Willow'!Z68+'5C1Z_LincolnPrep'!Z68+'5C1R_Iberville'!Z68+'5C1N_Delta'!Z68+'5C1S_LCColPrep'!Z68+'5C1T_Northeast'!Z68+'5C1U_AcadianaRen'!Z68+'5C1I_LAKey'!Z68+'5C1V_LafRen'!Z68+'5C1O_Impact'!Z68+'5C2_LAVCA'!AA68+'5C1H_Southwest'!Z68+'5C1G_JSClark'!Z68+'5C1Y_GEOPrep'!Z68+'5C1AI_Harmony'!Z68+'5C1AJ_Athlos'!Z68+'5C1AG_Collegiate'!Z68+'5C1M_GEOMidCity'!Z68+'5C1AK_NxtGen'!Z68+'5C1AL_RedRiver'!Z68+'5C1AM_Williams'!Z68+'5C1AN_StLandry'!Z68</f>
        <v>85065</v>
      </c>
      <c r="AB68" s="226">
        <f>'5C1B_DArbonne'!AA68+'5C1A_Madison'!AA68+'5C1C_IntlHigh'!AA68+'5C3_UnvView'!AB68+'5C1F_LCCharter'!AA68+'5C1E_LFNO'!AA68+'5C1D_NOMMA'!AA68+'5C1AE_NobleMinds'!AA68+'5C1J_JCFAEast'!AA68+'5C1Q_Advantage'!AA68+'5C1AF_JCFA-Laf'!AA68+'5C1W_Willow'!AA68+'5C1Z_LincolnPrep'!AA68+'5C1R_Iberville'!AA68+'5C1N_Delta'!AA68+'5C1S_LCColPrep'!AA68+'5C1T_Northeast'!AA68+'5C1U_AcadianaRen'!AA68+'5C1I_LAKey'!AA68+'5C1V_LafRen'!AA68+'5C1O_Impact'!AA68+'5C2_LAVCA'!AB68+'5C1H_Southwest'!AA68+'5C1G_JSClark'!AA68+'5C1Y_GEOPrep'!AA68+'5C1AI_Harmony'!AA68+'5C1AJ_Athlos'!AA68+'5C1AG_Collegiate'!AA68+'5C1M_GEOMidCity'!AA68+'5C1AK_NxtGen'!AA68+'5C1AL_RedRiver'!AA68+'5C1AM_Williams'!AA68+'5C1AN_StLandry'!AA68</f>
        <v>0</v>
      </c>
      <c r="AC68" s="226">
        <f>'5C1B_DArbonne'!AB68+'5C1A_Madison'!AB68+'5C1C_IntlHigh'!AB68+'5C3_UnvView'!AC68+'5C1F_LCCharter'!AB68+'5C1E_LFNO'!AB68+'5C1D_NOMMA'!AB68+'5C1AE_NobleMinds'!AB68+'5C1J_JCFAEast'!AB68+'5C1Q_Advantage'!AB68+'5C1AF_JCFA-Laf'!AB68+'5C1W_Willow'!AB68+'5C1Z_LincolnPrep'!AB68+'5C1R_Iberville'!AB68+'5C1N_Delta'!AB68+'5C1S_LCColPrep'!AB68+'5C1T_Northeast'!AB68+'5C1U_AcadianaRen'!AB68+'5C1I_LAKey'!AB68+'5C1V_LafRen'!AB68+'5C1O_Impact'!AB68+'5C2_LAVCA'!AC68+'5C1H_Southwest'!AB68+'5C1G_JSClark'!AB68+'5C1Y_GEOPrep'!AB68+'5C1AI_Harmony'!AB68+'5C1AJ_Athlos'!AB68+'5C1AG_Collegiate'!AB68+'5C1M_GEOMidCity'!AB68+'5C1AK_NxtGen'!AB68+'5C1AL_RedRiver'!AB68+'5C1AM_Williams'!AB68+'5C1AN_StLandry'!AB68</f>
        <v>85065</v>
      </c>
      <c r="AD68" s="229">
        <f>'5C1B_DArbonne'!AC68+'5C1A_Madison'!AC68+'5C1C_IntlHigh'!AC68+'5C3_UnvView'!AD68+'5C1F_LCCharter'!AC68+'5C1E_LFNO'!AC68+'5C1D_NOMMA'!AC68+'5C1AE_NobleMinds'!AC68+'5C1J_JCFAEast'!AC68+'5C1Q_Advantage'!AC68+'5C1AF_JCFA-Laf'!AC68+'5C1W_Willow'!AC68+'5C1Z_LincolnPrep'!AC68+'5C1R_Iberville'!AC68+'5C1N_Delta'!AC68+'5C1S_LCColPrep'!AC68+'5C1T_Northeast'!AC68+'5C1U_AcadianaRen'!AC68+'5C1I_LAKey'!AC68+'5C1V_LafRen'!AC68+'5C1O_Impact'!AC68+'5C2_LAVCA'!AD68+'5C1H_Southwest'!AC68+'5C1G_JSClark'!AC68+'5C1Y_GEOPrep'!AC68+'5C1AI_Harmony'!AC68+'5C1AJ_Athlos'!AC68+'5C1AG_Collegiate'!AC68+'5C1M_GEOMidCity'!AC68+'5C1AK_NxtGen'!AC68+'5C1AL_RedRiver'!AC68+'5C1AM_Williams'!AC68+'5C1AN_StLandry'!AC68</f>
        <v>7089</v>
      </c>
      <c r="AE68" s="232">
        <f>'5C1B_DArbonne'!AD68+'5C1A_Madison'!AD68+'5C1C_IntlHigh'!AD68+'5C3_UnvView'!AE68+'5C1F_LCCharter'!AD68+'5C1E_LFNO'!AD68+'5C1D_NOMMA'!AD68+'5C1AE_NobleMinds'!AD68+'5C1J_JCFAEast'!AD68+'5C1Q_Advantage'!AD68+'5C1AF_JCFA-Laf'!AD68+'5C1W_Willow'!AD68+'5C1Z_LincolnPrep'!AD68+'5C1R_Iberville'!AD68+'5C1N_Delta'!AD68+'5C1S_LCColPrep'!AD68+'5C1T_Northeast'!AD68+'5C1U_AcadianaRen'!AD68+'5C1I_LAKey'!AD68+'5C1V_LafRen'!AD68+'5C1O_Impact'!AD68+'5C2_LAVCA'!AE68+'5C1H_Southwest'!AD68+'5C1G_JSClark'!AD68+'5C1Y_GEOPrep'!AD68+'5C1AI_Harmony'!AD68+'5C1AJ_Athlos'!AD68+'5C1AG_Collegiate'!AD68+'5C1M_GEOMidCity'!AD68+'5C1AK_NxtGen'!AD68+'5C1AL_RedRiver'!AD68+'5C1AM_Williams'!AD68+'5C1AN_StLandry'!AD68</f>
        <v>85065</v>
      </c>
      <c r="AF68" s="233">
        <f>'9_Per Pupil Summary'!N67</f>
        <v>3311</v>
      </c>
      <c r="AG68" s="234">
        <f>'5C1B_DArbonne'!AF68+'5C1A_Madison'!AF68+'5C1C_IntlHigh'!AF68+'5C3_UnvView'!AG68+'5C1F_LCCharter'!AF68+'5C1E_LFNO'!AF68+'5C1D_NOMMA'!AF68+'5C1AE_NobleMinds'!AF68+'5C1J_JCFAEast'!AF68+'5C1Q_Advantage'!AF68+'5C1AF_JCFA-Laf'!AF68+'5C1W_Willow'!AF68+'5C1Z_LincolnPrep'!AF68+'5C1R_Iberville'!AF68+'5C1N_Delta'!AF68+'5C1S_LCColPrep'!AF68+'5C1T_Northeast'!AF68+'5C1U_AcadianaRen'!AF68+'5C1I_LAKey'!AF68+'5C1V_LafRen'!AF68+'5C1O_Impact'!AF68+'5C2_LAVCA'!AG68+'5C1H_Southwest'!AF68+'5C1G_JSClark'!AF68+'5C1Y_GEOPrep'!AF68+'5C1AI_Harmony'!AF68+'5C1AJ_Athlos'!AF68+'5C1AG_Collegiate'!AF68+'5C1M_GEOMidCity'!AF68+'5C1AK_NxtGen'!AF68+'5C1AL_RedRiver'!AF68+'5C1AM_Williams'!AF68+'5C1AN_StLandry'!AF68</f>
        <v>44699</v>
      </c>
      <c r="AH68" s="225">
        <f>'5C1B_DArbonne'!AG68+'5C1A_Madison'!AG68+'5C1C_IntlHigh'!AG68+'5C3_UnvView'!AH68+'5C1F_LCCharter'!AG68+'5C1E_LFNO'!AG68+'5C1D_NOMMA'!AG68+'5C1AE_NobleMinds'!AG68+'5C1J_JCFAEast'!AG68+'5C1Q_Advantage'!AG68+'5C1AF_JCFA-Laf'!AG68+'5C1W_Willow'!AG68+'5C1Z_LincolnPrep'!AG68+'5C1R_Iberville'!AG68+'5C1N_Delta'!AG68+'5C1S_LCColPrep'!AG68+'5C1T_Northeast'!AG68+'5C1U_AcadianaRen'!AG68+'5C1I_LAKey'!AG68+'5C1V_LafRen'!AG68+'5C1O_Impact'!AG68+'5C2_LAVCA'!AH68+'5C1H_Southwest'!AG68+'5C1G_JSClark'!AG68+'5C1Y_GEOPrep'!AG68+'5C1AI_Harmony'!AG68+'5C1AJ_Athlos'!AG68+'5C1AG_Collegiate'!AG68+'5C1M_GEOMidCity'!AG68+'5C1AK_NxtGen'!AG68+'5C1AL_RedRiver'!AG68+'5C1AM_Williams'!AG68+'5C1AN_StLandry'!AG68</f>
        <v>0</v>
      </c>
      <c r="AI68" s="233">
        <f>'5C1B_DArbonne'!AH68+'5C1A_Madison'!AH68+'5C1C_IntlHigh'!AH68+'5C3_UnvView'!AI68+'5C1F_LCCharter'!AH68+'5C1E_LFNO'!AH68+'5C1D_NOMMA'!AH68+'5C1AE_NobleMinds'!AH68+'5C1J_JCFAEast'!AH68+'5C1Q_Advantage'!AH68+'5C1AF_JCFA-Laf'!AH68+'5C1W_Willow'!AH68+'5C1Z_LincolnPrep'!AH68+'5C1R_Iberville'!AH68+'5C1N_Delta'!AH68+'5C1S_LCColPrep'!AH68+'5C1T_Northeast'!AH68+'5C1U_AcadianaRen'!AH68+'5C1I_LAKey'!AH68+'5C1V_LafRen'!AH68+'5C1O_Impact'!AH68+'5C2_LAVCA'!AI68+'5C1H_Southwest'!AH68+'5C1G_JSClark'!AH68+'5C1Y_GEOPrep'!AH68+'5C1AI_Harmony'!AH68+'5C1AJ_Athlos'!AH68+'5C1AG_Collegiate'!AH68+'5C1M_GEOMidCity'!AH68+'5C1AK_NxtGen'!AH68+'5C1AL_RedRiver'!AH68+'5C1AM_Williams'!AH68+'5C1AN_StLandry'!AH68</f>
        <v>0</v>
      </c>
      <c r="AJ68" s="225">
        <f>'5C1B_DArbonne'!AI68+'5C1A_Madison'!AI68+'5C1C_IntlHigh'!AI68+'5C3_UnvView'!AJ68+'5C1F_LCCharter'!AI68+'5C1E_LFNO'!AI68+'5C1D_NOMMA'!AI68+'5C1AE_NobleMinds'!AI68+'5C1J_JCFAEast'!AI68+'5C1Q_Advantage'!AI68+'5C1AF_JCFA-Laf'!AI68+'5C1W_Willow'!AI68+'5C1Z_LincolnPrep'!AI68+'5C1R_Iberville'!AI68+'5C1N_Delta'!AI68+'5C1S_LCColPrep'!AI68+'5C1T_Northeast'!AI68+'5C1U_AcadianaRen'!AI68+'5C1I_LAKey'!AI68+'5C1V_LafRen'!AI68+'5C1O_Impact'!AI68+'5C2_LAVCA'!AJ68+'5C1H_Southwest'!AI68+'5C1G_JSClark'!AI68+'5C1Y_GEOPrep'!AI68+'5C1AI_Harmony'!AI68+'5C1AJ_Athlos'!AI68+'5C1AG_Collegiate'!AI68+'5C1M_GEOMidCity'!AI68+'5C1AK_NxtGen'!AI68+'5C1AL_RedRiver'!AI68+'5C1AM_Williams'!AI68+'5C1AN_StLandry'!AI68</f>
        <v>0</v>
      </c>
      <c r="AK68" s="235">
        <f>'5C1B_DArbonne'!AJ68+'5C1A_Madison'!AJ68+'5C1C_IntlHigh'!AJ68+'5C3_UnvView'!AK68+'5C1F_LCCharter'!AJ68+'5C1E_LFNO'!AJ68+'5C1D_NOMMA'!AJ68+'5C1AE_NobleMinds'!AJ68+'5C1J_JCFAEast'!AJ68+'5C1Q_Advantage'!AJ68+'5C1AF_JCFA-Laf'!AJ68+'5C1W_Willow'!AJ68+'5C1Z_LincolnPrep'!AJ68+'5C1R_Iberville'!AJ68+'5C1N_Delta'!AJ68+'5C1S_LCColPrep'!AJ68+'5C1T_Northeast'!AJ68+'5C1U_AcadianaRen'!AJ68+'5C1I_LAKey'!AJ68+'5C1V_LafRen'!AJ68+'5C1O_Impact'!AJ68+'5C2_LAVCA'!AK68+'5C1H_Southwest'!AJ68+'5C1G_JSClark'!AJ68+'5C1Y_GEOPrep'!AJ68+'5C1AI_Harmony'!AJ68+'5C1AJ_Athlos'!AJ68+'5C1AG_Collegiate'!AJ68+'5C1M_GEOMidCity'!AJ68+'5C1AK_NxtGen'!AJ68+'5C1AL_RedRiver'!AJ68+'5C1AM_Williams'!AJ68+'5C1AN_StLandry'!AJ68</f>
        <v>0</v>
      </c>
      <c r="AL68" s="236">
        <f>'5C1B_DArbonne'!AK68+'5C1A_Madison'!AK68+'5C1C_IntlHigh'!AK68+'5C3_UnvView'!AL68+'5C1F_LCCharter'!AK68+'5C1E_LFNO'!AK68+'5C1D_NOMMA'!AK68+'5C1AE_NobleMinds'!AK68+'5C1J_JCFAEast'!AK68+'5C1Q_Advantage'!AK68+'5C1AF_JCFA-Laf'!AK68+'5C1W_Willow'!AK68+'5C1Z_LincolnPrep'!AK68+'5C1R_Iberville'!AK68+'5C1N_Delta'!AK68+'5C1S_LCColPrep'!AK68+'5C1T_Northeast'!AK68+'5C1U_AcadianaRen'!AK68+'5C1I_LAKey'!AK68+'5C1V_LafRen'!AK68+'5C1O_Impact'!AK68+'5C2_LAVCA'!AL68+'5C1H_Southwest'!AK68+'5C1G_JSClark'!AK68+'5C1Y_GEOPrep'!AK68+'5C1AI_Harmony'!AK68+'5C1AJ_Athlos'!AK68+'5C1AG_Collegiate'!AK68+'5C1M_GEOMidCity'!AK68+'5C1AK_NxtGen'!AK68+'5C1AL_RedRiver'!AK68+'5C1AM_Williams'!AK68+'5C1AN_StLandry'!AK68</f>
        <v>0</v>
      </c>
      <c r="AM68" s="234">
        <f>'5C1B_DArbonne'!AL68+'5C1A_Madison'!AL68+'5C1C_IntlHigh'!AL68+'5C3_UnvView'!AM68+'5C1F_LCCharter'!AL68+'5C1E_LFNO'!AL68+'5C1D_NOMMA'!AL68+'5C1AE_NobleMinds'!AL68+'5C1J_JCFAEast'!AL68+'5C1Q_Advantage'!AL68+'5C1AF_JCFA-Laf'!AL68+'5C1W_Willow'!AL68+'5C1Z_LincolnPrep'!AL68+'5C1R_Iberville'!AL68+'5C1N_Delta'!AL68+'5C1S_LCColPrep'!AL68+'5C1T_Northeast'!AL68+'5C1U_AcadianaRen'!AL68+'5C1I_LAKey'!AL68+'5C1V_LafRen'!AL68+'5C1O_Impact'!AL68+'5C2_LAVCA'!AM68+'5C1H_Southwest'!AL68+'5C1G_JSClark'!AL68+'5C1Y_GEOPrep'!AL68+'5C1AI_Harmony'!AL68+'5C1AJ_Athlos'!AL68+'5C1AG_Collegiate'!AL68+'5C1M_GEOMidCity'!AL68+'5C1AK_NxtGen'!AL68+'5C1AL_RedRiver'!AL68+'5C1AM_Williams'!AL68+'5C1AN_StLandry'!AL68</f>
        <v>44699</v>
      </c>
      <c r="AN68" s="237">
        <f>'5C1B_DArbonne'!AM68+'5C1A_Madison'!AM68+'5C1C_IntlHigh'!AM68+'5C3_UnvView'!AN68+'5C1F_LCCharter'!AM68+'5C1E_LFNO'!AM68+'5C1D_NOMMA'!AM68+'5C1AE_NobleMinds'!AM68+'5C1J_JCFAEast'!AM68+'5C1Q_Advantage'!AM68+'5C1AF_JCFA-Laf'!AM68+'5C1W_Willow'!AM68+'5C1Z_LincolnPrep'!AM68+'5C1R_Iberville'!AM68+'5C1N_Delta'!AM68+'5C1S_LCColPrep'!AM68+'5C1T_Northeast'!AM68+'5C1U_AcadianaRen'!AM68+'5C1I_LAKey'!AM68+'5C1V_LafRen'!AM68+'5C1O_Impact'!AM68+'5C2_LAVCA'!AN68+'5C1H_Southwest'!AM68+'5C1G_JSClark'!AM68+'5C1Y_GEOPrep'!AM68+'5C1AI_Harmony'!AM68+'5C1AJ_Athlos'!AM68+'5C1AG_Collegiate'!AM68+'5C1M_GEOMidCity'!AM68+'5C1AK_NxtGen'!AM68+'5C1AL_RedRiver'!AM68+'5C1AM_Williams'!AM68+'5C1AN_StLandry'!AM68</f>
        <v>-111</v>
      </c>
      <c r="AO68" s="234">
        <f>'5C1B_DArbonne'!AN68+'5C1A_Madison'!AN68+'5C1C_IntlHigh'!AN68+'5C3_UnvView'!AO68+'5C1F_LCCharter'!AN68+'5C1E_LFNO'!AN68+'5C1D_NOMMA'!AN68+'5C1AE_NobleMinds'!AN68+'5C1J_JCFAEast'!AN68+'5C1Q_Advantage'!AN68+'5C1AF_JCFA-Laf'!AN68+'5C1W_Willow'!AN68+'5C1Z_LincolnPrep'!AN68+'5C1R_Iberville'!AN68+'5C1N_Delta'!AN68+'5C1S_LCColPrep'!AN68+'5C1T_Northeast'!AN68+'5C1U_AcadianaRen'!AN68+'5C1I_LAKey'!AN68+'5C1V_LafRen'!AN68+'5C1O_Impact'!AN68+'5C2_LAVCA'!AO68+'5C1H_Southwest'!AN68+'5C1G_JSClark'!AN68+'5C1Y_GEOPrep'!AN68+'5C1AI_Harmony'!AN68+'5C1AJ_Athlos'!AN68+'5C1AG_Collegiate'!AN68+'5C1M_GEOMidCity'!AN68+'5C1AK_NxtGen'!AN68+'5C1AL_RedRiver'!AN68+'5C1AM_Williams'!AN68+'5C1AN_StLandry'!AN68</f>
        <v>44588</v>
      </c>
      <c r="AP68" s="235">
        <f>'5C1B_DArbonne'!AO68+'5C1A_Madison'!AO68+'5C1C_IntlHigh'!AO68+'5C3_UnvView'!AP68+'5C1F_LCCharter'!AO68+'5C1E_LFNO'!AO68+'5C1D_NOMMA'!AO68+'5C1AE_NobleMinds'!AO68+'5C1J_JCFAEast'!AO68+'5C1Q_Advantage'!AO68+'5C1AF_JCFA-Laf'!AO68+'5C1W_Willow'!AO68+'5C1Z_LincolnPrep'!AO68+'5C1R_Iberville'!AO68+'5C1N_Delta'!AO68+'5C1S_LCColPrep'!AO68+'5C1T_Northeast'!AO68+'5C1U_AcadianaRen'!AO68+'5C1I_LAKey'!AO68+'5C1V_LafRen'!AO68+'5C1O_Impact'!AO68+'5C2_LAVCA'!AP68+'5C1H_Southwest'!AO68+'5C1G_JSClark'!AO68+'5C1Y_GEOPrep'!AO68+'5C1AI_Harmony'!AO68+'5C1AJ_Athlos'!AO68+'5C1AG_Collegiate'!AO68+'5C1M_GEOMidCity'!AO68+'5C1AK_NxtGen'!AO68+'5C1AL_RedRiver'!AO68+'5C1AM_Williams'!AO68+'5C1AN_StLandry'!AO68</f>
        <v>-1041</v>
      </c>
      <c r="AQ68" s="234">
        <f>'5C1B_DArbonne'!AP68+'5C1A_Madison'!AP68+'5C1C_IntlHigh'!AP68+'5C3_UnvView'!AQ68+'5C1F_LCCharter'!AP68+'5C1E_LFNO'!AP68+'5C1D_NOMMA'!AP68+'5C1AE_NobleMinds'!AP68+'5C1J_JCFAEast'!AP68+'5C1Q_Advantage'!AP68+'5C1AF_JCFA-Laf'!AP68+'5C1W_Willow'!AP68+'5C1Z_LincolnPrep'!AP68+'5C1R_Iberville'!AP68+'5C1N_Delta'!AP68+'5C1S_LCColPrep'!AP68+'5C1T_Northeast'!AP68+'5C1U_AcadianaRen'!AP68+'5C1I_LAKey'!AP68+'5C1V_LafRen'!AP68+'5C1O_Impact'!AP68+'5C2_LAVCA'!AQ68+'5C1H_Southwest'!AP68+'5C1G_JSClark'!AP68+'5C1Y_GEOPrep'!AP68+'5C1AI_Harmony'!AP68+'5C1AJ_Athlos'!AP68+'5C1AG_Collegiate'!AP68+'5C1M_GEOMidCity'!AP68+'5C1AK_NxtGen'!AP68+'5C1AL_RedRiver'!AP68+'5C1AM_Williams'!AP68+'5C1AN_StLandry'!AP68</f>
        <v>43547</v>
      </c>
      <c r="AR68" s="235">
        <f>'5C1B_DArbonne'!AQ68+'5C1A_Madison'!AQ68+'5C1C_IntlHigh'!AQ68+'5C3_UnvView'!AR68+'5C1F_LCCharter'!AQ68+'5C1E_LFNO'!AQ68+'5C1D_NOMMA'!AQ68+'5C1AE_NobleMinds'!AQ68+'5C1J_JCFAEast'!AQ68+'5C1Q_Advantage'!AQ68+'5C1AF_JCFA-Laf'!AQ68+'5C1W_Willow'!AQ68+'5C1Z_LincolnPrep'!AQ68+'5C1R_Iberville'!AQ68+'5C1N_Delta'!AQ68+'5C1S_LCColPrep'!AQ68+'5C1T_Northeast'!AQ68+'5C1U_AcadianaRen'!AQ68+'5C1I_LAKey'!AQ68+'5C1V_LafRen'!AQ68+'5C1O_Impact'!AQ68+'5C2_LAVCA'!AR68+'5C1H_Southwest'!AQ68+'5C1G_JSClark'!AQ68+'5C1Y_GEOPrep'!AQ68+'5C1AI_Harmony'!AQ68+'5C1AJ_Athlos'!AQ68+'5C1AG_Collegiate'!AQ68+'5C1M_GEOMidCity'!AQ68+'5C1AK_NxtGen'!AQ68+'5C1AL_RedRiver'!AQ68+'5C1AM_Williams'!AQ68+'5C1AN_StLandry'!AQ68</f>
        <v>0</v>
      </c>
      <c r="AS68" s="235">
        <f>'5C1B_DArbonne'!AR68+'5C1A_Madison'!AR68+'5C1C_IntlHigh'!AR68+'5C3_UnvView'!AS68+'5C1F_LCCharter'!AR68+'5C1E_LFNO'!AR68+'5C1D_NOMMA'!AR68+'5C1AE_NobleMinds'!AR68+'5C1J_JCFAEast'!AR68+'5C1Q_Advantage'!AR68+'5C1AF_JCFA-Laf'!AR68+'5C1W_Willow'!AR68+'5C1Z_LincolnPrep'!AR68+'5C1R_Iberville'!AR68+'5C1N_Delta'!AR68+'5C1S_LCColPrep'!AR68+'5C1T_Northeast'!AR68+'5C1U_AcadianaRen'!AR68+'5C1I_LAKey'!AR68+'5C1V_LafRen'!AR68+'5C1O_Impact'!AR68+'5C2_LAVCA'!AS68+'5C1H_Southwest'!AR68+'5C1G_JSClark'!AR68+'5C1Y_GEOPrep'!AR68+'5C1AI_Harmony'!AR68+'5C1AJ_Athlos'!AR68+'5C1AG_Collegiate'!AR68+'5C1M_GEOMidCity'!AR68+'5C1AK_NxtGen'!AR68+'5C1AL_RedRiver'!AR68+'5C1AM_Williams'!AR68+'5C1AN_StLandry'!AR68</f>
        <v>43547</v>
      </c>
      <c r="AT68" s="234">
        <f>'5C1B_DArbonne'!AS68+'5C1A_Madison'!AS68+'5C1C_IntlHigh'!AS68+'5C3_UnvView'!AT68+'5C1F_LCCharter'!AS68+'5C1E_LFNO'!AS68+'5C1D_NOMMA'!AS68+'5C1AE_NobleMinds'!AS68+'5C1J_JCFAEast'!AS68+'5C1Q_Advantage'!AS68+'5C1AF_JCFA-Laf'!AS68+'5C1W_Willow'!AS68+'5C1Z_LincolnPrep'!AS68+'5C1R_Iberville'!AS68+'5C1N_Delta'!AS68+'5C1S_LCColPrep'!AS68+'5C1T_Northeast'!AS68+'5C1U_AcadianaRen'!AS68+'5C1I_LAKey'!AS68+'5C1V_LafRen'!AS68+'5C1O_Impact'!AS68+'5C2_LAVCA'!AT68+'5C1H_Southwest'!AS68+'5C1G_JSClark'!AS68+'5C1Y_GEOPrep'!AS68+'5C1AI_Harmony'!AS68+'5C1AJ_Athlos'!AS68+'5C1AG_Collegiate'!AS68+'5C1M_GEOMidCity'!AS68+'5C1AK_NxtGen'!AS68+'5C1AL_RedRiver'!AS68+'5C1AM_Williams'!AS68+'5C1AN_StLandry'!AS68</f>
        <v>3629</v>
      </c>
      <c r="AU68" s="806">
        <f t="shared" si="2"/>
        <v>128612</v>
      </c>
      <c r="AV68" s="807">
        <f t="shared" si="3"/>
        <v>10718</v>
      </c>
      <c r="AW68" s="227">
        <f>'5C1B_DArbonne'!AV68+'5C1A_Madison'!AV68+'5C1C_IntlHigh'!AV68+'5C3_UnvView'!AW68+'5C1F_LCCharter'!AV68+'5C1E_LFNO'!AV68+'5C1D_NOMMA'!AV68+'5C1AE_NobleMinds'!AV68+'5C1J_JCFAEast'!AV68+'5C1Q_Advantage'!AV68+'5C1AF_JCFA-Laf'!AV68+'5C1W_Willow'!AV68+'5C1Z_LincolnPrep'!AV68+'5C1R_Iberville'!AV68+'5C1N_Delta'!AV68+'5C1S_LCColPrep'!AV68+'5C1T_Northeast'!AV68+'5C1U_AcadianaRen'!AV68+'5C1I_LAKey'!AV68+'5C1V_LafRen'!AV68+'5C1O_Impact'!AV68+'5C2_LAVCA'!AW68+'5C1H_Southwest'!AV68+'5C1G_JSClark'!AV68+'5C1Y_GEOPrep'!AV68+'5C1AI_Harmony'!AV68+'5C1AJ_Athlos'!AV68+'5C1AG_Collegiate'!AV68+'5C1M_GEOMidCity'!AV68+'5C1AK_NxtGen'!AV68+'5C1AL_RedRiver'!AV68+'5C1AM_Williams'!AV68+'5C1AN_StLandry'!AV68</f>
        <v>111</v>
      </c>
      <c r="AX68" s="227"/>
      <c r="AY68" s="227">
        <f t="shared" si="4"/>
        <v>111</v>
      </c>
    </row>
    <row r="69" spans="1:51" ht="16.149999999999999" customHeight="1" x14ac:dyDescent="0.2">
      <c r="A69" s="424">
        <v>63</v>
      </c>
      <c r="B69" s="224" t="s">
        <v>66</v>
      </c>
      <c r="C69" s="225">
        <f>'5C1B_DArbonne'!C69+'5C1A_Madison'!C69+'5C1C_IntlHigh'!C69+'5C3_UnvView'!C69+'5C1F_LCCharter'!C69+'5C1E_LFNO'!C69+'5C1D_NOMMA'!C69+'5C1AE_NobleMinds'!C69+'5C1J_JCFAEast'!C69+'5C1Q_Advantage'!C69+'5C1AF_JCFA-Laf'!C69+'5C1W_Willow'!C69+'5C1Z_LincolnPrep'!C69+'5C1R_Iberville'!C69+'5C1N_Delta'!C69+'5C1S_LCColPrep'!C69+'5C1T_Northeast'!C69+'5C1U_AcadianaRen'!C69+'5C1I_LAKey'!C69+'5C1V_LafRen'!C69+'5C1O_Impact'!C69+'5C2_LAVCA'!C69+'5C1H_Southwest'!C69+'5C1G_JSClark'!C69+'5C1Y_GEOPrep'!C69+'5C1AI_Harmony'!C69+'5C1AJ_Athlos'!C69+'5C1AG_Collegiate'!C69+'5C1M_GEOMidCity'!C69+'5C1AK_NxtGen'!C69+'5C1AL_RedRiver'!C69+'5C1AM_Williams'!C69+'5C1AN_StLandry'!C69</f>
        <v>18</v>
      </c>
      <c r="D69" s="226">
        <f>'9_Per Pupil Summary'!H68</f>
        <v>3061.5696617394196</v>
      </c>
      <c r="E69" s="227">
        <f>'5C1B_DArbonne'!E69+'5C1A_Madison'!E69+'5C1C_IntlHigh'!E69+'5C3_UnvView'!E69+'5C1F_LCCharter'!E69+'5C1E_LFNO'!E69+'5C1D_NOMMA'!E69+'5C1AE_NobleMinds'!E69+'5C1J_JCFAEast'!E69+'5C1Q_Advantage'!E69+'5C1AF_JCFA-Laf'!E69+'5C1W_Willow'!E69+'5C1Z_LincolnPrep'!E69+'5C1R_Iberville'!E69+'5C1N_Delta'!E69+'5C1S_LCColPrep'!E69+'5C1T_Northeast'!E69+'5C1U_AcadianaRen'!E69+'5C1I_LAKey'!E69+'5C1V_LafRen'!E69+'5C1O_Impact'!E69+'5C2_LAVCA'!E69+'5C1H_Southwest'!E69+'5C1G_JSClark'!E69+'5C1Y_GEOPrep'!E69+'5C1AI_Harmony'!E69+'5C1AJ_Athlos'!E69+'5C1AG_Collegiate'!E69+'5C1M_GEOMidCity'!E69+'5C1AK_NxtGen'!E69+'5C1AL_RedRiver'!E69+'5C1AM_Williams'!E69+'5C1AN_StLandry'!E69</f>
        <v>49597.428520178597</v>
      </c>
      <c r="F69" s="228">
        <f>'5C1B_DArbonne'!F69+'5C1A_Madison'!F69+'5C1C_IntlHigh'!F69+'5C3_UnvView'!F69+'5C1F_LCCharter'!F69+'5C1E_LFNO'!F69+'5C1D_NOMMA'!F69+'5C1AE_NobleMinds'!F69+'5C1J_JCFAEast'!F69+'5C1Q_Advantage'!F69+'5C1AF_JCFA-Laf'!F69+'5C1W_Willow'!F69+'5C1Z_LincolnPrep'!F69+'5C1R_Iberville'!F69+'5C1N_Delta'!F69+'5C1S_LCColPrep'!F69+'5C1T_Northeast'!F69+'5C1U_AcadianaRen'!F69+'5C1I_LAKey'!F69+'5C1V_LafRen'!F69+'5C1O_Impact'!F69+'5C2_LAVCA'!F69+'5C1H_Southwest'!F69+'5C1G_JSClark'!F69+'5C1Y_GEOPrep'!F69+'5C1AI_Harmony'!F69+'5C1AJ_Athlos'!F69+'5C1AG_Collegiate'!F69+'5C1M_GEOMidCity'!F69+'5C1AK_NxtGen'!F69+'5C1AL_RedRiver'!F69+'5C1AM_Williams'!F69+'5C1AN_StLandry'!F69</f>
        <v>13</v>
      </c>
      <c r="G69" s="226">
        <f>'9_Per Pupil Summary'!I68</f>
        <v>392.24651837459936</v>
      </c>
      <c r="H69" s="227">
        <f>'5C1B_DArbonne'!H69+'5C1A_Madison'!H69+'5C1C_IntlHigh'!H69+'5C3_UnvView'!H69+'5C1F_LCCharter'!H69+'5C1E_LFNO'!H69+'5C1D_NOMMA'!H69+'5C1AE_NobleMinds'!H69+'5C1J_JCFAEast'!H69+'5C1Q_Advantage'!H69+'5C1AF_JCFA-Laf'!H69+'5C1W_Willow'!H69+'5C1Z_LincolnPrep'!H69+'5C1R_Iberville'!H69+'5C1N_Delta'!H69+'5C1S_LCColPrep'!H69+'5C1T_Northeast'!H69+'5C1U_AcadianaRen'!H69+'5C1I_LAKey'!H69+'5C1V_LafRen'!H69+'5C1O_Impact'!H69+'5C2_LAVCA'!H69+'5C1H_Southwest'!H69+'5C1G_JSClark'!H69+'5C1Y_GEOPrep'!H69+'5C1AI_Harmony'!H69+'5C1AJ_Athlos'!H69+'5C1AG_Collegiate'!H69+'5C1M_GEOMidCity'!H69+'5C1AK_NxtGen'!H69+'5C1AL_RedRiver'!H69+'5C1AM_Williams'!H69+'5C1AN_StLandry'!H69</f>
        <v>4589.2842649828126</v>
      </c>
      <c r="I69" s="228">
        <f>'5C1B_DArbonne'!I69+'5C1A_Madison'!I69+'5C1C_IntlHigh'!I69+'5C3_UnvView'!I69+'5C1F_LCCharter'!I69+'5C1E_LFNO'!I69+'5C1D_NOMMA'!I69+'5C1AE_NobleMinds'!I69+'5C1J_JCFAEast'!I69+'5C1Q_Advantage'!I69+'5C1AF_JCFA-Laf'!I69+'5C1W_Willow'!I69+'5C1Z_LincolnPrep'!I69+'5C1R_Iberville'!I69+'5C1N_Delta'!I69+'5C1S_LCColPrep'!I69+'5C1T_Northeast'!I69+'5C1U_AcadianaRen'!I69+'5C1I_LAKey'!I69+'5C1V_LafRen'!I69+'5C1O_Impact'!I69+'5C2_LAVCA'!I69+'5C1H_Southwest'!I69+'5C1G_JSClark'!I69+'5C1Y_GEOPrep'!I69+'5C1AI_Harmony'!I69+'5C1AJ_Athlos'!I69+'5C1AG_Collegiate'!I69+'5C1M_GEOMidCity'!I69+'5C1AK_NxtGen'!I69+'5C1AL_RedRiver'!I69+'5C1AM_Williams'!I69+'5C1AN_StLandry'!I69</f>
        <v>8</v>
      </c>
      <c r="J69" s="226">
        <f>'9_Per Pupil Summary'!J68</f>
        <v>106.97632319307253</v>
      </c>
      <c r="K69" s="227">
        <f>'5C1B_DArbonne'!K69+'5C1A_Madison'!K69+'5C1C_IntlHigh'!K69+'5C3_UnvView'!K69+'5C1F_LCCharter'!K69+'5C1E_LFNO'!K69+'5C1D_NOMMA'!K69+'5C1AE_NobleMinds'!K69+'5C1J_JCFAEast'!K69+'5C1Q_Advantage'!K69+'5C1AF_JCFA-Laf'!K69+'5C1W_Willow'!K69+'5C1Z_LincolnPrep'!K69+'5C1R_Iberville'!K69+'5C1N_Delta'!K69+'5C1S_LCColPrep'!K69+'5C1T_Northeast'!K69+'5C1U_AcadianaRen'!K69+'5C1I_LAKey'!K69+'5C1V_LafRen'!K69+'5C1O_Impact'!K69+'5C2_LAVCA'!K69+'5C1H_Southwest'!K69+'5C1G_JSClark'!K69+'5C1Y_GEOPrep'!K69+'5C1AI_Harmony'!K69+'5C1AJ_Athlos'!K69+'5C1AG_Collegiate'!K69+'5C1M_GEOMidCity'!K69+'5C1AK_NxtGen'!K69+'5C1AL_RedRiver'!K69+'5C1AM_Williams'!K69+'5C1AN_StLandry'!K69</f>
        <v>770.22952699012228</v>
      </c>
      <c r="L69" s="228">
        <f>'5C1B_DArbonne'!L69+'5C1A_Madison'!L69+'5C1C_IntlHigh'!L69+'5C3_UnvView'!L69+'5C1F_LCCharter'!L69+'5C1E_LFNO'!L69+'5C1D_NOMMA'!L69+'5C1AE_NobleMinds'!L69+'5C1J_JCFAEast'!L69+'5C1Q_Advantage'!L69+'5C1AF_JCFA-Laf'!L69+'5C1W_Willow'!L69+'5C1Z_LincolnPrep'!L69+'5C1R_Iberville'!L69+'5C1N_Delta'!L69+'5C1S_LCColPrep'!L69+'5C1T_Northeast'!L69+'5C1U_AcadianaRen'!L69+'5C1I_LAKey'!L69+'5C1V_LafRen'!L69+'5C1O_Impact'!L69+'5C2_LAVCA'!L69+'5C1H_Southwest'!L69+'5C1G_JSClark'!L69+'5C1Y_GEOPrep'!L69+'5C1AI_Harmony'!L69+'5C1AJ_Athlos'!L69+'5C1AG_Collegiate'!L69+'5C1M_GEOMidCity'!L69+'5C1AK_NxtGen'!L69+'5C1AL_RedRiver'!L69+'5C1AM_Williams'!L69+'5C1AN_StLandry'!L69</f>
        <v>5</v>
      </c>
      <c r="M69" s="226">
        <f>'9_Per Pupil Summary'!K68</f>
        <v>2674.4080798268133</v>
      </c>
      <c r="N69" s="227">
        <f>'5C1B_DArbonne'!N69+'5C1A_Madison'!N69+'5C1C_IntlHigh'!N69+'5C3_UnvView'!N69+'5C1F_LCCharter'!N69+'5C1E_LFNO'!N69+'5C1D_NOMMA'!N69+'5C1AE_NobleMinds'!N69+'5C1J_JCFAEast'!N69+'5C1Q_Advantage'!N69+'5C1AF_JCFA-Laf'!N69+'5C1W_Willow'!N69+'5C1Z_LincolnPrep'!N69+'5C1R_Iberville'!N69+'5C1N_Delta'!N69+'5C1S_LCColPrep'!N69+'5C1T_Northeast'!N69+'5C1U_AcadianaRen'!N69+'5C1I_LAKey'!N69+'5C1V_LafRen'!N69+'5C1O_Impact'!N69+'5C2_LAVCA'!N69+'5C1H_Southwest'!N69+'5C1G_JSClark'!N69+'5C1Y_GEOPrep'!N69+'5C1AI_Harmony'!N69+'5C1AJ_Athlos'!N69+'5C1AG_Collegiate'!N69+'5C1M_GEOMidCity'!N69+'5C1AK_NxtGen'!N69+'5C1AL_RedRiver'!N69+'5C1AM_Williams'!N69+'5C1AN_StLandry'!N69</f>
        <v>12034.836359220659</v>
      </c>
      <c r="O69" s="228">
        <f>'5C1B_DArbonne'!O69+'5C1A_Madison'!O69+'5C1C_IntlHigh'!O69+'5C3_UnvView'!O69+'5C1F_LCCharter'!O69+'5C1E_LFNO'!O69+'5C1D_NOMMA'!O69+'5C1AE_NobleMinds'!O69+'5C1J_JCFAEast'!O69+'5C1Q_Advantage'!O69+'5C1AF_JCFA-Laf'!O69+'5C1W_Willow'!O69+'5C1Z_LincolnPrep'!O69+'5C1R_Iberville'!O69+'5C1N_Delta'!O69+'5C1S_LCColPrep'!O69+'5C1T_Northeast'!O69+'5C1U_AcadianaRen'!O69+'5C1I_LAKey'!O69+'5C1V_LafRen'!O69+'5C1O_Impact'!O69+'5C2_LAVCA'!O69+'5C1H_Southwest'!O69+'5C1G_JSClark'!O69+'5C1Y_GEOPrep'!O69+'5C1AI_Harmony'!O69+'5C1AJ_Athlos'!O69+'5C1AG_Collegiate'!O69+'5C1M_GEOMidCity'!O69+'5C1AK_NxtGen'!O69+'5C1AL_RedRiver'!O69+'5C1AM_Williams'!O69+'5C1AN_StLandry'!O69</f>
        <v>0</v>
      </c>
      <c r="P69" s="226">
        <f>'9_Per Pupil Summary'!L68</f>
        <v>1069.7632319307254</v>
      </c>
      <c r="Q69" s="227">
        <f>'5C1B_DArbonne'!Q69+'5C1A_Madison'!Q69+'5C1C_IntlHigh'!Q69+'5C3_UnvView'!Q69+'5C1F_LCCharter'!Q69+'5C1E_LFNO'!Q69+'5C1D_NOMMA'!Q69+'5C1AE_NobleMinds'!Q69+'5C1J_JCFAEast'!Q69+'5C1Q_Advantage'!Q69+'5C1AF_JCFA-Laf'!Q69+'5C1W_Willow'!Q69+'5C1Z_LincolnPrep'!Q69+'5C1R_Iberville'!Q69+'5C1N_Delta'!Q69+'5C1S_LCColPrep'!Q69+'5C1T_Northeast'!Q69+'5C1U_AcadianaRen'!Q69+'5C1I_LAKey'!Q69+'5C1V_LafRen'!Q69+'5C1O_Impact'!Q69+'5C2_LAVCA'!Q69+'5C1H_Southwest'!Q69+'5C1G_JSClark'!Q69+'5C1Y_GEOPrep'!Q69+'5C1AI_Harmony'!Q69+'5C1AJ_Athlos'!Q69+'5C1AG_Collegiate'!Q69+'5C1M_GEOMidCity'!Q69+'5C1AK_NxtGen'!Q69+'5C1AL_RedRiver'!Q69+'5C1AM_Williams'!Q69+'5C1AN_StLandry'!Q69</f>
        <v>0</v>
      </c>
      <c r="R69" s="229">
        <f>'5C1B_DArbonne'!R69+'5C1A_Madison'!R69+'5C1C_IntlHigh'!R69+'5C3_UnvView'!R69+'5C1F_LCCharter'!R69+'5C1E_LFNO'!R69+'5C1D_NOMMA'!R69+'5C1AE_NobleMinds'!R69+'5C1J_JCFAEast'!R69+'5C1Q_Advantage'!R69+'5C1AF_JCFA-Laf'!R69+'5C1W_Willow'!R69+'5C1Z_LincolnPrep'!R69+'5C1R_Iberville'!R69+'5C1N_Delta'!R69+'5C1S_LCColPrep'!R69+'5C1T_Northeast'!R69+'5C1U_AcadianaRen'!R69+'5C1I_LAKey'!R69+'5C1V_LafRen'!R69+'5C1O_Impact'!R69+'5C2_LAVCA'!R69+'5C1H_Southwest'!R69+'5C1G_JSClark'!R69+'5C1Y_GEOPrep'!R69+'5C1AI_Harmony'!R69+'5C1AJ_Athlos'!R69+'5C1AG_Collegiate'!R69+'5C1M_GEOMidCity'!R69+'5C1AK_NxtGen'!R69+'5C1AL_RedRiver'!R69+'5C1AM_Williams'!R69+'5C1AN_StLandry'!R69</f>
        <v>76182</v>
      </c>
      <c r="S69" s="889">
        <f>'5C3_UnvView'!S69+'5C2_LAVCA'!S69</f>
        <v>7443</v>
      </c>
      <c r="T69" s="226">
        <f>'5C1B_DArbonne'!S69+'5C1A_Madison'!S69+'5C1C_IntlHigh'!S69+'5C3_UnvView'!T69+'5C1F_LCCharter'!S69+'5C1E_LFNO'!S69+'5C1D_NOMMA'!S69+'5C1AE_NobleMinds'!S69+'5C1J_JCFAEast'!S69+'5C1Q_Advantage'!S69+'5C1AF_JCFA-Laf'!S69+'5C1W_Willow'!S69+'5C1Z_LincolnPrep'!S69+'5C1R_Iberville'!S69+'5C1N_Delta'!S69+'5C1S_LCColPrep'!S69+'5C1T_Northeast'!S69+'5C1U_AcadianaRen'!S69+'5C1I_LAKey'!S69+'5C1V_LafRen'!S69+'5C1O_Impact'!S69+'5C2_LAVCA'!T69+'5C1H_Southwest'!S69+'5C1G_JSClark'!S69+'5C1Y_GEOPrep'!S69+'5C1AI_Harmony'!S69+'5C1AJ_Athlos'!S69+'5C1AG_Collegiate'!S69+'5C1M_GEOMidCity'!S69+'5C1AK_NxtGen'!S69+'5C1AL_RedRiver'!S69+'5C1AM_Williams'!S69+'5C1AN_StLandry'!S69</f>
        <v>0</v>
      </c>
      <c r="U69" s="226">
        <f>'5C1B_DArbonne'!T69+'5C1A_Madison'!T69+'5C1C_IntlHigh'!T69+'5C3_UnvView'!U69+'5C1F_LCCharter'!T69+'5C1E_LFNO'!T69+'5C1D_NOMMA'!T69+'5C1AE_NobleMinds'!T69+'5C1J_JCFAEast'!T69+'5C1Q_Advantage'!T69+'5C1AF_JCFA-Laf'!T69+'5C1W_Willow'!T69+'5C1Z_LincolnPrep'!T69+'5C1R_Iberville'!T69+'5C1N_Delta'!T69+'5C1S_LCColPrep'!T69+'5C1T_Northeast'!T69+'5C1U_AcadianaRen'!T69+'5C1I_LAKey'!T69+'5C1V_LafRen'!T69+'5C1O_Impact'!T69+'5C2_LAVCA'!U69+'5C1H_Southwest'!T69+'5C1G_JSClark'!T69+'5C1Y_GEOPrep'!T69+'5C1AI_Harmony'!T69+'5C1AJ_Athlos'!T69+'5C1AG_Collegiate'!T69+'5C1M_GEOMidCity'!T69+'5C1AK_NxtGen'!T69+'5C1AL_RedRiver'!T69+'5C1AM_Williams'!T69+'5C1AN_StLandry'!T69</f>
        <v>0</v>
      </c>
      <c r="V69" s="230">
        <f>'5C1B_DArbonne'!U69+'5C1A_Madison'!U69+'5C1C_IntlHigh'!U69+'5C3_UnvView'!V69+'5C1F_LCCharter'!U69+'5C1E_LFNO'!U69+'5C1D_NOMMA'!U69+'5C1AE_NobleMinds'!U69+'5C1J_JCFAEast'!U69+'5C1Q_Advantage'!U69+'5C1AF_JCFA-Laf'!U69+'5C1W_Willow'!U69+'5C1Z_LincolnPrep'!U69+'5C1R_Iberville'!U69+'5C1N_Delta'!U69+'5C1S_LCColPrep'!U69+'5C1T_Northeast'!U69+'5C1U_AcadianaRen'!U69+'5C1I_LAKey'!U69+'5C1V_LafRen'!U69+'5C1O_Impact'!U69+'5C2_LAVCA'!V69+'5C1H_Southwest'!U69+'5C1G_JSClark'!U69+'5C1Y_GEOPrep'!U69+'5C1AI_Harmony'!U69+'5C1AJ_Athlos'!U69+'5C1AG_Collegiate'!U69+'5C1M_GEOMidCity'!U69+'5C1AK_NxtGen'!U69+'5C1AL_RedRiver'!U69+'5C1AM_Williams'!U69+'5C1AN_StLandry'!U69</f>
        <v>0</v>
      </c>
      <c r="W69" s="229">
        <f>'5C1B_DArbonne'!V69+'5C1A_Madison'!V69+'5C1C_IntlHigh'!V69+'5C3_UnvView'!W69+'5C1F_LCCharter'!V69+'5C1E_LFNO'!V69+'5C1D_NOMMA'!V69+'5C1AE_NobleMinds'!V69+'5C1J_JCFAEast'!V69+'5C1Q_Advantage'!V69+'5C1AF_JCFA-Laf'!V69+'5C1W_Willow'!V69+'5C1Z_LincolnPrep'!V69+'5C1R_Iberville'!V69+'5C1N_Delta'!V69+'5C1S_LCColPrep'!V69+'5C1T_Northeast'!V69+'5C1U_AcadianaRen'!V69+'5C1I_LAKey'!V69+'5C1V_LafRen'!V69+'5C1O_Impact'!V69+'5C2_LAVCA'!W69+'5C1H_Southwest'!V69+'5C1G_JSClark'!V69+'5C1Y_GEOPrep'!V69+'5C1AI_Harmony'!V69+'5C1AJ_Athlos'!V69+'5C1AG_Collegiate'!V69+'5C1M_GEOMidCity'!V69+'5C1AK_NxtGen'!V69+'5C1AL_RedRiver'!V69+'5C1AM_Williams'!V69+'5C1AN_StLandry'!V69</f>
        <v>66992</v>
      </c>
      <c r="X69" s="227">
        <f>'5C1B_DArbonne'!W69+'5C1A_Madison'!W69+'5C1C_IntlHigh'!W69+'5C3_UnvView'!X69+'5C1F_LCCharter'!W69+'5C1E_LFNO'!W69+'5C1D_NOMMA'!W69+'5C1AE_NobleMinds'!W69+'5C1J_JCFAEast'!W69+'5C1Q_Advantage'!W69+'5C1AF_JCFA-Laf'!W69+'5C1W_Willow'!W69+'5C1Z_LincolnPrep'!W69+'5C1R_Iberville'!W69+'5C1N_Delta'!W69+'5C1S_LCColPrep'!W69+'5C1T_Northeast'!W69+'5C1U_AcadianaRen'!W69+'5C1I_LAKey'!W69+'5C1V_LafRen'!W69+'5C1O_Impact'!W69+'5C2_LAVCA'!X69+'5C1H_Southwest'!W69+'5C1G_JSClark'!W69+'5C1Y_GEOPrep'!W69+'5C1AI_Harmony'!W69+'5C1AJ_Athlos'!W69+'5C1AG_Collegiate'!W69+'5C1M_GEOMidCity'!W69+'5C1AK_NxtGen'!W69+'5C1AL_RedRiver'!W69+'5C1AM_Williams'!W69+'5C1AN_StLandry'!W69</f>
        <v>-167</v>
      </c>
      <c r="Y69" s="229">
        <f>'5C1B_DArbonne'!X69+'5C1A_Madison'!X69+'5C1C_IntlHigh'!X69+'5C3_UnvView'!Y69+'5C1F_LCCharter'!X69+'5C1E_LFNO'!X69+'5C1D_NOMMA'!X69+'5C1AE_NobleMinds'!X69+'5C1J_JCFAEast'!X69+'5C1Q_Advantage'!X69+'5C1AF_JCFA-Laf'!X69+'5C1W_Willow'!X69+'5C1Z_LincolnPrep'!X69+'5C1R_Iberville'!X69+'5C1N_Delta'!X69+'5C1S_LCColPrep'!X69+'5C1T_Northeast'!X69+'5C1U_AcadianaRen'!X69+'5C1I_LAKey'!X69+'5C1V_LafRen'!X69+'5C1O_Impact'!X69+'5C2_LAVCA'!Y69+'5C1H_Southwest'!X69+'5C1G_JSClark'!X69+'5C1Y_GEOPrep'!X69+'5C1AI_Harmony'!X69+'5C1AJ_Athlos'!X69+'5C1AG_Collegiate'!X69+'5C1M_GEOMidCity'!X69+'5C1AK_NxtGen'!X69+'5C1AL_RedRiver'!X69+'5C1AM_Williams'!X69+'5C1AN_StLandry'!X69</f>
        <v>66825</v>
      </c>
      <c r="Z69" s="226">
        <f>'5C1B_DArbonne'!Y69+'5C1A_Madison'!Y69+'5C1C_IntlHigh'!Y69+'5C3_UnvView'!Z69+'5C1F_LCCharter'!Y69+'5C1E_LFNO'!Y69+'5C1D_NOMMA'!Y69+'5C1AE_NobleMinds'!Y69+'5C1J_JCFAEast'!Y69+'5C1Q_Advantage'!Y69+'5C1AF_JCFA-Laf'!Y69+'5C1W_Willow'!Y69+'5C1Z_LincolnPrep'!Y69+'5C1R_Iberville'!Y69+'5C1N_Delta'!Y69+'5C1S_LCColPrep'!Y69+'5C1T_Northeast'!Y69+'5C1U_AcadianaRen'!Y69+'5C1I_LAKey'!Y69+'5C1V_LafRen'!Y69+'5C1O_Impact'!Y69+'5C2_LAVCA'!Z69+'5C1H_Southwest'!Y69+'5C1G_JSClark'!Y69+'5C1Y_GEOPrep'!Y69+'5C1AI_Harmony'!Y69+'5C1AJ_Athlos'!Y69+'5C1AG_Collegiate'!Y69+'5C1M_GEOMidCity'!Y69+'5C1AK_NxtGen'!Y69+'5C1AL_RedRiver'!Y69+'5C1AM_Williams'!Y69+'5C1AN_StLandry'!Y69</f>
        <v>0</v>
      </c>
      <c r="AA69" s="229">
        <f>'5C1B_DArbonne'!Z69+'5C1A_Madison'!Z69+'5C1C_IntlHigh'!Z69+'5C3_UnvView'!AA69+'5C1F_LCCharter'!Z69+'5C1E_LFNO'!Z69+'5C1D_NOMMA'!Z69+'5C1AE_NobleMinds'!Z69+'5C1J_JCFAEast'!Z69+'5C1Q_Advantage'!Z69+'5C1AF_JCFA-Laf'!Z69+'5C1W_Willow'!Z69+'5C1Z_LincolnPrep'!Z69+'5C1R_Iberville'!Z69+'5C1N_Delta'!Z69+'5C1S_LCColPrep'!Z69+'5C1T_Northeast'!Z69+'5C1U_AcadianaRen'!Z69+'5C1I_LAKey'!Z69+'5C1V_LafRen'!Z69+'5C1O_Impact'!Z69+'5C2_LAVCA'!AA69+'5C1H_Southwest'!Z69+'5C1G_JSClark'!Z69+'5C1Y_GEOPrep'!Z69+'5C1AI_Harmony'!Z69+'5C1AJ_Athlos'!Z69+'5C1AG_Collegiate'!Z69+'5C1M_GEOMidCity'!Z69+'5C1AK_NxtGen'!Z69+'5C1AL_RedRiver'!Z69+'5C1AM_Williams'!Z69+'5C1AN_StLandry'!Z69</f>
        <v>66825</v>
      </c>
      <c r="AB69" s="226">
        <f>'5C1B_DArbonne'!AA69+'5C1A_Madison'!AA69+'5C1C_IntlHigh'!AA69+'5C3_UnvView'!AB69+'5C1F_LCCharter'!AA69+'5C1E_LFNO'!AA69+'5C1D_NOMMA'!AA69+'5C1AE_NobleMinds'!AA69+'5C1J_JCFAEast'!AA69+'5C1Q_Advantage'!AA69+'5C1AF_JCFA-Laf'!AA69+'5C1W_Willow'!AA69+'5C1Z_LincolnPrep'!AA69+'5C1R_Iberville'!AA69+'5C1N_Delta'!AA69+'5C1S_LCColPrep'!AA69+'5C1T_Northeast'!AA69+'5C1U_AcadianaRen'!AA69+'5C1I_LAKey'!AA69+'5C1V_LafRen'!AA69+'5C1O_Impact'!AA69+'5C2_LAVCA'!AB69+'5C1H_Southwest'!AA69+'5C1G_JSClark'!AA69+'5C1Y_GEOPrep'!AA69+'5C1AI_Harmony'!AA69+'5C1AJ_Athlos'!AA69+'5C1AG_Collegiate'!AA69+'5C1M_GEOMidCity'!AA69+'5C1AK_NxtGen'!AA69+'5C1AL_RedRiver'!AA69+'5C1AM_Williams'!AA69+'5C1AN_StLandry'!AA69</f>
        <v>0</v>
      </c>
      <c r="AC69" s="226">
        <f>'5C1B_DArbonne'!AB69+'5C1A_Madison'!AB69+'5C1C_IntlHigh'!AB69+'5C3_UnvView'!AC69+'5C1F_LCCharter'!AB69+'5C1E_LFNO'!AB69+'5C1D_NOMMA'!AB69+'5C1AE_NobleMinds'!AB69+'5C1J_JCFAEast'!AB69+'5C1Q_Advantage'!AB69+'5C1AF_JCFA-Laf'!AB69+'5C1W_Willow'!AB69+'5C1Z_LincolnPrep'!AB69+'5C1R_Iberville'!AB69+'5C1N_Delta'!AB69+'5C1S_LCColPrep'!AB69+'5C1T_Northeast'!AB69+'5C1U_AcadianaRen'!AB69+'5C1I_LAKey'!AB69+'5C1V_LafRen'!AB69+'5C1O_Impact'!AB69+'5C2_LAVCA'!AC69+'5C1H_Southwest'!AB69+'5C1G_JSClark'!AB69+'5C1Y_GEOPrep'!AB69+'5C1AI_Harmony'!AB69+'5C1AJ_Athlos'!AB69+'5C1AG_Collegiate'!AB69+'5C1M_GEOMidCity'!AB69+'5C1AK_NxtGen'!AB69+'5C1AL_RedRiver'!AB69+'5C1AM_Williams'!AB69+'5C1AN_StLandry'!AB69</f>
        <v>66825</v>
      </c>
      <c r="AD69" s="229">
        <f>'5C1B_DArbonne'!AC69+'5C1A_Madison'!AC69+'5C1C_IntlHigh'!AC69+'5C3_UnvView'!AD69+'5C1F_LCCharter'!AC69+'5C1E_LFNO'!AC69+'5C1D_NOMMA'!AC69+'5C1AE_NobleMinds'!AC69+'5C1J_JCFAEast'!AC69+'5C1Q_Advantage'!AC69+'5C1AF_JCFA-Laf'!AC69+'5C1W_Willow'!AC69+'5C1Z_LincolnPrep'!AC69+'5C1R_Iberville'!AC69+'5C1N_Delta'!AC69+'5C1S_LCColPrep'!AC69+'5C1T_Northeast'!AC69+'5C1U_AcadianaRen'!AC69+'5C1I_LAKey'!AC69+'5C1V_LafRen'!AC69+'5C1O_Impact'!AC69+'5C2_LAVCA'!AD69+'5C1H_Southwest'!AC69+'5C1G_JSClark'!AC69+'5C1Y_GEOPrep'!AC69+'5C1AI_Harmony'!AC69+'5C1AJ_Athlos'!AC69+'5C1AG_Collegiate'!AC69+'5C1M_GEOMidCity'!AC69+'5C1AK_NxtGen'!AC69+'5C1AL_RedRiver'!AC69+'5C1AM_Williams'!AC69+'5C1AN_StLandry'!AC69</f>
        <v>5569</v>
      </c>
      <c r="AE69" s="232">
        <f>'5C1B_DArbonne'!AD69+'5C1A_Madison'!AD69+'5C1C_IntlHigh'!AD69+'5C3_UnvView'!AE69+'5C1F_LCCharter'!AD69+'5C1E_LFNO'!AD69+'5C1D_NOMMA'!AD69+'5C1AE_NobleMinds'!AD69+'5C1J_JCFAEast'!AD69+'5C1Q_Advantage'!AD69+'5C1AF_JCFA-Laf'!AD69+'5C1W_Willow'!AD69+'5C1Z_LincolnPrep'!AD69+'5C1R_Iberville'!AD69+'5C1N_Delta'!AD69+'5C1S_LCColPrep'!AD69+'5C1T_Northeast'!AD69+'5C1U_AcadianaRen'!AD69+'5C1I_LAKey'!AD69+'5C1V_LafRen'!AD69+'5C1O_Impact'!AD69+'5C2_LAVCA'!AE69+'5C1H_Southwest'!AD69+'5C1G_JSClark'!AD69+'5C1Y_GEOPrep'!AD69+'5C1AI_Harmony'!AD69+'5C1AJ_Athlos'!AD69+'5C1AG_Collegiate'!AD69+'5C1M_GEOMidCity'!AD69+'5C1AK_NxtGen'!AD69+'5C1AL_RedRiver'!AD69+'5C1AM_Williams'!AD69+'5C1AN_StLandry'!AD69</f>
        <v>66825</v>
      </c>
      <c r="AF69" s="233">
        <f>'9_Per Pupil Summary'!N68</f>
        <v>12474</v>
      </c>
      <c r="AG69" s="234">
        <f>'5C1B_DArbonne'!AF69+'5C1A_Madison'!AF69+'5C1C_IntlHigh'!AF69+'5C3_UnvView'!AG69+'5C1F_LCCharter'!AF69+'5C1E_LFNO'!AF69+'5C1D_NOMMA'!AF69+'5C1AE_NobleMinds'!AF69+'5C1J_JCFAEast'!AF69+'5C1Q_Advantage'!AF69+'5C1AF_JCFA-Laf'!AF69+'5C1W_Willow'!AF69+'5C1Z_LincolnPrep'!AF69+'5C1R_Iberville'!AF69+'5C1N_Delta'!AF69+'5C1S_LCColPrep'!AF69+'5C1T_Northeast'!AF69+'5C1U_AcadianaRen'!AF69+'5C1I_LAKey'!AF69+'5C1V_LafRen'!AF69+'5C1O_Impact'!AF69+'5C2_LAVCA'!AG69+'5C1H_Southwest'!AF69+'5C1G_JSClark'!AF69+'5C1Y_GEOPrep'!AF69+'5C1AI_Harmony'!AF69+'5C1AJ_Athlos'!AF69+'5C1AG_Collegiate'!AF69+'5C1M_GEOMidCity'!AF69+'5C1AK_NxtGen'!AF69+'5C1AL_RedRiver'!AF69+'5C1AM_Williams'!AF69+'5C1AN_StLandry'!AF69</f>
        <v>202078</v>
      </c>
      <c r="AH69" s="225">
        <f>'5C1B_DArbonne'!AG69+'5C1A_Madison'!AG69+'5C1C_IntlHigh'!AG69+'5C3_UnvView'!AH69+'5C1F_LCCharter'!AG69+'5C1E_LFNO'!AG69+'5C1D_NOMMA'!AG69+'5C1AE_NobleMinds'!AG69+'5C1J_JCFAEast'!AG69+'5C1Q_Advantage'!AG69+'5C1AF_JCFA-Laf'!AG69+'5C1W_Willow'!AG69+'5C1Z_LincolnPrep'!AG69+'5C1R_Iberville'!AG69+'5C1N_Delta'!AG69+'5C1S_LCColPrep'!AG69+'5C1T_Northeast'!AG69+'5C1U_AcadianaRen'!AG69+'5C1I_LAKey'!AG69+'5C1V_LafRen'!AG69+'5C1O_Impact'!AG69+'5C2_LAVCA'!AH69+'5C1H_Southwest'!AG69+'5C1G_JSClark'!AG69+'5C1Y_GEOPrep'!AG69+'5C1AI_Harmony'!AG69+'5C1AJ_Athlos'!AG69+'5C1AG_Collegiate'!AG69+'5C1M_GEOMidCity'!AG69+'5C1AK_NxtGen'!AG69+'5C1AL_RedRiver'!AG69+'5C1AM_Williams'!AG69+'5C1AN_StLandry'!AG69</f>
        <v>0</v>
      </c>
      <c r="AI69" s="233">
        <f>'5C1B_DArbonne'!AH69+'5C1A_Madison'!AH69+'5C1C_IntlHigh'!AH69+'5C3_UnvView'!AI69+'5C1F_LCCharter'!AH69+'5C1E_LFNO'!AH69+'5C1D_NOMMA'!AH69+'5C1AE_NobleMinds'!AH69+'5C1J_JCFAEast'!AH69+'5C1Q_Advantage'!AH69+'5C1AF_JCFA-Laf'!AH69+'5C1W_Willow'!AH69+'5C1Z_LincolnPrep'!AH69+'5C1R_Iberville'!AH69+'5C1N_Delta'!AH69+'5C1S_LCColPrep'!AH69+'5C1T_Northeast'!AH69+'5C1U_AcadianaRen'!AH69+'5C1I_LAKey'!AH69+'5C1V_LafRen'!AH69+'5C1O_Impact'!AH69+'5C2_LAVCA'!AI69+'5C1H_Southwest'!AH69+'5C1G_JSClark'!AH69+'5C1Y_GEOPrep'!AH69+'5C1AI_Harmony'!AH69+'5C1AJ_Athlos'!AH69+'5C1AG_Collegiate'!AH69+'5C1M_GEOMidCity'!AH69+'5C1AK_NxtGen'!AH69+'5C1AL_RedRiver'!AH69+'5C1AM_Williams'!AH69+'5C1AN_StLandry'!AH69</f>
        <v>0</v>
      </c>
      <c r="AJ69" s="225">
        <f>'5C1B_DArbonne'!AI69+'5C1A_Madison'!AI69+'5C1C_IntlHigh'!AI69+'5C3_UnvView'!AJ69+'5C1F_LCCharter'!AI69+'5C1E_LFNO'!AI69+'5C1D_NOMMA'!AI69+'5C1AE_NobleMinds'!AI69+'5C1J_JCFAEast'!AI69+'5C1Q_Advantage'!AI69+'5C1AF_JCFA-Laf'!AI69+'5C1W_Willow'!AI69+'5C1Z_LincolnPrep'!AI69+'5C1R_Iberville'!AI69+'5C1N_Delta'!AI69+'5C1S_LCColPrep'!AI69+'5C1T_Northeast'!AI69+'5C1U_AcadianaRen'!AI69+'5C1I_LAKey'!AI69+'5C1V_LafRen'!AI69+'5C1O_Impact'!AI69+'5C2_LAVCA'!AJ69+'5C1H_Southwest'!AI69+'5C1G_JSClark'!AI69+'5C1Y_GEOPrep'!AI69+'5C1AI_Harmony'!AI69+'5C1AJ_Athlos'!AI69+'5C1AG_Collegiate'!AI69+'5C1M_GEOMidCity'!AI69+'5C1AK_NxtGen'!AI69+'5C1AL_RedRiver'!AI69+'5C1AM_Williams'!AI69+'5C1AN_StLandry'!AI69</f>
        <v>0</v>
      </c>
      <c r="AK69" s="235">
        <f>'5C1B_DArbonne'!AJ69+'5C1A_Madison'!AJ69+'5C1C_IntlHigh'!AJ69+'5C3_UnvView'!AK69+'5C1F_LCCharter'!AJ69+'5C1E_LFNO'!AJ69+'5C1D_NOMMA'!AJ69+'5C1AE_NobleMinds'!AJ69+'5C1J_JCFAEast'!AJ69+'5C1Q_Advantage'!AJ69+'5C1AF_JCFA-Laf'!AJ69+'5C1W_Willow'!AJ69+'5C1Z_LincolnPrep'!AJ69+'5C1R_Iberville'!AJ69+'5C1N_Delta'!AJ69+'5C1S_LCColPrep'!AJ69+'5C1T_Northeast'!AJ69+'5C1U_AcadianaRen'!AJ69+'5C1I_LAKey'!AJ69+'5C1V_LafRen'!AJ69+'5C1O_Impact'!AJ69+'5C2_LAVCA'!AK69+'5C1H_Southwest'!AJ69+'5C1G_JSClark'!AJ69+'5C1Y_GEOPrep'!AJ69+'5C1AI_Harmony'!AJ69+'5C1AJ_Athlos'!AJ69+'5C1AG_Collegiate'!AJ69+'5C1M_GEOMidCity'!AJ69+'5C1AK_NxtGen'!AJ69+'5C1AL_RedRiver'!AJ69+'5C1AM_Williams'!AJ69+'5C1AN_StLandry'!AJ69</f>
        <v>0</v>
      </c>
      <c r="AL69" s="236">
        <f>'5C1B_DArbonne'!AK69+'5C1A_Madison'!AK69+'5C1C_IntlHigh'!AK69+'5C3_UnvView'!AL69+'5C1F_LCCharter'!AK69+'5C1E_LFNO'!AK69+'5C1D_NOMMA'!AK69+'5C1AE_NobleMinds'!AK69+'5C1J_JCFAEast'!AK69+'5C1Q_Advantage'!AK69+'5C1AF_JCFA-Laf'!AK69+'5C1W_Willow'!AK69+'5C1Z_LincolnPrep'!AK69+'5C1R_Iberville'!AK69+'5C1N_Delta'!AK69+'5C1S_LCColPrep'!AK69+'5C1T_Northeast'!AK69+'5C1U_AcadianaRen'!AK69+'5C1I_LAKey'!AK69+'5C1V_LafRen'!AK69+'5C1O_Impact'!AK69+'5C2_LAVCA'!AL69+'5C1H_Southwest'!AK69+'5C1G_JSClark'!AK69+'5C1Y_GEOPrep'!AK69+'5C1AI_Harmony'!AK69+'5C1AJ_Athlos'!AK69+'5C1AG_Collegiate'!AK69+'5C1M_GEOMidCity'!AK69+'5C1AK_NxtGen'!AK69+'5C1AL_RedRiver'!AK69+'5C1AM_Williams'!AK69+'5C1AN_StLandry'!AK69</f>
        <v>0</v>
      </c>
      <c r="AM69" s="234">
        <f>'5C1B_DArbonne'!AL69+'5C1A_Madison'!AL69+'5C1C_IntlHigh'!AL69+'5C3_UnvView'!AM69+'5C1F_LCCharter'!AL69+'5C1E_LFNO'!AL69+'5C1D_NOMMA'!AL69+'5C1AE_NobleMinds'!AL69+'5C1J_JCFAEast'!AL69+'5C1Q_Advantage'!AL69+'5C1AF_JCFA-Laf'!AL69+'5C1W_Willow'!AL69+'5C1Z_LincolnPrep'!AL69+'5C1R_Iberville'!AL69+'5C1N_Delta'!AL69+'5C1S_LCColPrep'!AL69+'5C1T_Northeast'!AL69+'5C1U_AcadianaRen'!AL69+'5C1I_LAKey'!AL69+'5C1V_LafRen'!AL69+'5C1O_Impact'!AL69+'5C2_LAVCA'!AM69+'5C1H_Southwest'!AL69+'5C1G_JSClark'!AL69+'5C1Y_GEOPrep'!AL69+'5C1AI_Harmony'!AL69+'5C1AJ_Athlos'!AL69+'5C1AG_Collegiate'!AL69+'5C1M_GEOMidCity'!AL69+'5C1AK_NxtGen'!AL69+'5C1AL_RedRiver'!AL69+'5C1AM_Williams'!AL69+'5C1AN_StLandry'!AL69</f>
        <v>227026</v>
      </c>
      <c r="AN69" s="237">
        <f>'5C1B_DArbonne'!AM69+'5C1A_Madison'!AM69+'5C1C_IntlHigh'!AM69+'5C3_UnvView'!AN69+'5C1F_LCCharter'!AM69+'5C1E_LFNO'!AM69+'5C1D_NOMMA'!AM69+'5C1AE_NobleMinds'!AM69+'5C1J_JCFAEast'!AM69+'5C1Q_Advantage'!AM69+'5C1AF_JCFA-Laf'!AM69+'5C1W_Willow'!AM69+'5C1Z_LincolnPrep'!AM69+'5C1R_Iberville'!AM69+'5C1N_Delta'!AM69+'5C1S_LCColPrep'!AM69+'5C1T_Northeast'!AM69+'5C1U_AcadianaRen'!AM69+'5C1I_LAKey'!AM69+'5C1V_LafRen'!AM69+'5C1O_Impact'!AM69+'5C2_LAVCA'!AN69+'5C1H_Southwest'!AM69+'5C1G_JSClark'!AM69+'5C1Y_GEOPrep'!AM69+'5C1AI_Harmony'!AM69+'5C1AJ_Athlos'!AM69+'5C1AG_Collegiate'!AM69+'5C1M_GEOMidCity'!AM69+'5C1AK_NxtGen'!AM69+'5C1AL_RedRiver'!AM69+'5C1AM_Williams'!AM69+'5C1AN_StLandry'!AM69</f>
        <v>-505</v>
      </c>
      <c r="AO69" s="234">
        <f>'5C1B_DArbonne'!AN69+'5C1A_Madison'!AN69+'5C1C_IntlHigh'!AN69+'5C3_UnvView'!AO69+'5C1F_LCCharter'!AN69+'5C1E_LFNO'!AN69+'5C1D_NOMMA'!AN69+'5C1AE_NobleMinds'!AN69+'5C1J_JCFAEast'!AN69+'5C1Q_Advantage'!AN69+'5C1AF_JCFA-Laf'!AN69+'5C1W_Willow'!AN69+'5C1Z_LincolnPrep'!AN69+'5C1R_Iberville'!AN69+'5C1N_Delta'!AN69+'5C1S_LCColPrep'!AN69+'5C1T_Northeast'!AN69+'5C1U_AcadianaRen'!AN69+'5C1I_LAKey'!AN69+'5C1V_LafRen'!AN69+'5C1O_Impact'!AN69+'5C2_LAVCA'!AO69+'5C1H_Southwest'!AN69+'5C1G_JSClark'!AN69+'5C1Y_GEOPrep'!AN69+'5C1AI_Harmony'!AN69+'5C1AJ_Athlos'!AN69+'5C1AG_Collegiate'!AN69+'5C1M_GEOMidCity'!AN69+'5C1AK_NxtGen'!AN69+'5C1AL_RedRiver'!AN69+'5C1AM_Williams'!AN69+'5C1AN_StLandry'!AN69</f>
        <v>201573</v>
      </c>
      <c r="AP69" s="235">
        <f>'5C1B_DArbonne'!AO69+'5C1A_Madison'!AO69+'5C1C_IntlHigh'!AO69+'5C3_UnvView'!AP69+'5C1F_LCCharter'!AO69+'5C1E_LFNO'!AO69+'5C1D_NOMMA'!AO69+'5C1AE_NobleMinds'!AO69+'5C1J_JCFAEast'!AO69+'5C1Q_Advantage'!AO69+'5C1AF_JCFA-Laf'!AO69+'5C1W_Willow'!AO69+'5C1Z_LincolnPrep'!AO69+'5C1R_Iberville'!AO69+'5C1N_Delta'!AO69+'5C1S_LCColPrep'!AO69+'5C1T_Northeast'!AO69+'5C1U_AcadianaRen'!AO69+'5C1I_LAKey'!AO69+'5C1V_LafRen'!AO69+'5C1O_Impact'!AO69+'5C2_LAVCA'!AP69+'5C1H_Southwest'!AO69+'5C1G_JSClark'!AO69+'5C1Y_GEOPrep'!AO69+'5C1AI_Harmony'!AO69+'5C1AJ_Athlos'!AO69+'5C1AG_Collegiate'!AO69+'5C1M_GEOMidCity'!AO69+'5C1AK_NxtGen'!AO69+'5C1AL_RedRiver'!AO69+'5C1AM_Williams'!AO69+'5C1AN_StLandry'!AO69</f>
        <v>0</v>
      </c>
      <c r="AQ69" s="234">
        <f>'5C1B_DArbonne'!AP69+'5C1A_Madison'!AP69+'5C1C_IntlHigh'!AP69+'5C3_UnvView'!AQ69+'5C1F_LCCharter'!AP69+'5C1E_LFNO'!AP69+'5C1D_NOMMA'!AP69+'5C1AE_NobleMinds'!AP69+'5C1J_JCFAEast'!AP69+'5C1Q_Advantage'!AP69+'5C1AF_JCFA-Laf'!AP69+'5C1W_Willow'!AP69+'5C1Z_LincolnPrep'!AP69+'5C1R_Iberville'!AP69+'5C1N_Delta'!AP69+'5C1S_LCColPrep'!AP69+'5C1T_Northeast'!AP69+'5C1U_AcadianaRen'!AP69+'5C1I_LAKey'!AP69+'5C1V_LafRen'!AP69+'5C1O_Impact'!AP69+'5C2_LAVCA'!AQ69+'5C1H_Southwest'!AP69+'5C1G_JSClark'!AP69+'5C1Y_GEOPrep'!AP69+'5C1AI_Harmony'!AP69+'5C1AJ_Athlos'!AP69+'5C1AG_Collegiate'!AP69+'5C1M_GEOMidCity'!AP69+'5C1AK_NxtGen'!AP69+'5C1AL_RedRiver'!AP69+'5C1AM_Williams'!AP69+'5C1AN_StLandry'!AP69</f>
        <v>201573</v>
      </c>
      <c r="AR69" s="235">
        <f>'5C1B_DArbonne'!AQ69+'5C1A_Madison'!AQ69+'5C1C_IntlHigh'!AQ69+'5C3_UnvView'!AR69+'5C1F_LCCharter'!AQ69+'5C1E_LFNO'!AQ69+'5C1D_NOMMA'!AQ69+'5C1AE_NobleMinds'!AQ69+'5C1J_JCFAEast'!AQ69+'5C1Q_Advantage'!AQ69+'5C1AF_JCFA-Laf'!AQ69+'5C1W_Willow'!AQ69+'5C1Z_LincolnPrep'!AQ69+'5C1R_Iberville'!AQ69+'5C1N_Delta'!AQ69+'5C1S_LCColPrep'!AQ69+'5C1T_Northeast'!AQ69+'5C1U_AcadianaRen'!AQ69+'5C1I_LAKey'!AQ69+'5C1V_LafRen'!AQ69+'5C1O_Impact'!AQ69+'5C2_LAVCA'!AR69+'5C1H_Southwest'!AQ69+'5C1G_JSClark'!AQ69+'5C1Y_GEOPrep'!AQ69+'5C1AI_Harmony'!AQ69+'5C1AJ_Athlos'!AQ69+'5C1AG_Collegiate'!AQ69+'5C1M_GEOMidCity'!AQ69+'5C1AK_NxtGen'!AQ69+'5C1AL_RedRiver'!AQ69+'5C1AM_Williams'!AQ69+'5C1AN_StLandry'!AQ69</f>
        <v>0</v>
      </c>
      <c r="AS69" s="235">
        <f>'5C1B_DArbonne'!AR69+'5C1A_Madison'!AR69+'5C1C_IntlHigh'!AR69+'5C3_UnvView'!AS69+'5C1F_LCCharter'!AR69+'5C1E_LFNO'!AR69+'5C1D_NOMMA'!AR69+'5C1AE_NobleMinds'!AR69+'5C1J_JCFAEast'!AR69+'5C1Q_Advantage'!AR69+'5C1AF_JCFA-Laf'!AR69+'5C1W_Willow'!AR69+'5C1Z_LincolnPrep'!AR69+'5C1R_Iberville'!AR69+'5C1N_Delta'!AR69+'5C1S_LCColPrep'!AR69+'5C1T_Northeast'!AR69+'5C1U_AcadianaRen'!AR69+'5C1I_LAKey'!AR69+'5C1V_LafRen'!AR69+'5C1O_Impact'!AR69+'5C2_LAVCA'!AS69+'5C1H_Southwest'!AR69+'5C1G_JSClark'!AR69+'5C1Y_GEOPrep'!AR69+'5C1AI_Harmony'!AR69+'5C1AJ_Athlos'!AR69+'5C1AG_Collegiate'!AR69+'5C1M_GEOMidCity'!AR69+'5C1AK_NxtGen'!AR69+'5C1AL_RedRiver'!AR69+'5C1AM_Williams'!AR69+'5C1AN_StLandry'!AR69</f>
        <v>201573</v>
      </c>
      <c r="AT69" s="234">
        <f>'5C1B_DArbonne'!AS69+'5C1A_Madison'!AS69+'5C1C_IntlHigh'!AS69+'5C3_UnvView'!AT69+'5C1F_LCCharter'!AS69+'5C1E_LFNO'!AS69+'5C1D_NOMMA'!AS69+'5C1AE_NobleMinds'!AS69+'5C1J_JCFAEast'!AS69+'5C1Q_Advantage'!AS69+'5C1AF_JCFA-Laf'!AS69+'5C1W_Willow'!AS69+'5C1Z_LincolnPrep'!AS69+'5C1R_Iberville'!AS69+'5C1N_Delta'!AS69+'5C1S_LCColPrep'!AS69+'5C1T_Northeast'!AS69+'5C1U_AcadianaRen'!AS69+'5C1I_LAKey'!AS69+'5C1V_LafRen'!AS69+'5C1O_Impact'!AS69+'5C2_LAVCA'!AT69+'5C1H_Southwest'!AS69+'5C1G_JSClark'!AS69+'5C1Y_GEOPrep'!AS69+'5C1AI_Harmony'!AS69+'5C1AJ_Athlos'!AS69+'5C1AG_Collegiate'!AS69+'5C1M_GEOMidCity'!AS69+'5C1AK_NxtGen'!AS69+'5C1AL_RedRiver'!AS69+'5C1AM_Williams'!AS69+'5C1AN_StLandry'!AS69</f>
        <v>18872</v>
      </c>
      <c r="AU69" s="806">
        <f t="shared" si="2"/>
        <v>268398</v>
      </c>
      <c r="AV69" s="807">
        <f t="shared" si="3"/>
        <v>24441</v>
      </c>
      <c r="AW69" s="227">
        <f>'5C1B_DArbonne'!AV69+'5C1A_Madison'!AV69+'5C1C_IntlHigh'!AV69+'5C3_UnvView'!AW69+'5C1F_LCCharter'!AV69+'5C1E_LFNO'!AV69+'5C1D_NOMMA'!AV69+'5C1AE_NobleMinds'!AV69+'5C1J_JCFAEast'!AV69+'5C1Q_Advantage'!AV69+'5C1AF_JCFA-Laf'!AV69+'5C1W_Willow'!AV69+'5C1Z_LincolnPrep'!AV69+'5C1R_Iberville'!AV69+'5C1N_Delta'!AV69+'5C1S_LCColPrep'!AV69+'5C1T_Northeast'!AV69+'5C1U_AcadianaRen'!AV69+'5C1I_LAKey'!AV69+'5C1V_LafRen'!AV69+'5C1O_Impact'!AV69+'5C2_LAVCA'!AW69+'5C1H_Southwest'!AV69+'5C1G_JSClark'!AV69+'5C1Y_GEOPrep'!AV69+'5C1AI_Harmony'!AV69+'5C1AJ_Athlos'!AV69+'5C1AG_Collegiate'!AV69+'5C1M_GEOMidCity'!AV69+'5C1AK_NxtGen'!AV69+'5C1AL_RedRiver'!AV69+'5C1AM_Williams'!AV69+'5C1AN_StLandry'!AV69</f>
        <v>567</v>
      </c>
      <c r="AX69" s="227"/>
      <c r="AY69" s="227">
        <f t="shared" si="4"/>
        <v>567</v>
      </c>
    </row>
    <row r="70" spans="1:51" ht="16.149999999999999" customHeight="1" x14ac:dyDescent="0.2">
      <c r="A70" s="424">
        <v>64</v>
      </c>
      <c r="B70" s="224" t="s">
        <v>67</v>
      </c>
      <c r="C70" s="225">
        <f>'5C1B_DArbonne'!C70+'5C1A_Madison'!C70+'5C1C_IntlHigh'!C70+'5C3_UnvView'!C70+'5C1F_LCCharter'!C70+'5C1E_LFNO'!C70+'5C1D_NOMMA'!C70+'5C1AE_NobleMinds'!C70+'5C1J_JCFAEast'!C70+'5C1Q_Advantage'!C70+'5C1AF_JCFA-Laf'!C70+'5C1W_Willow'!C70+'5C1Z_LincolnPrep'!C70+'5C1R_Iberville'!C70+'5C1N_Delta'!C70+'5C1S_LCColPrep'!C70+'5C1T_Northeast'!C70+'5C1U_AcadianaRen'!C70+'5C1I_LAKey'!C70+'5C1V_LafRen'!C70+'5C1O_Impact'!C70+'5C2_LAVCA'!C70+'5C1H_Southwest'!C70+'5C1G_JSClark'!C70+'5C1Y_GEOPrep'!C70+'5C1AI_Harmony'!C70+'5C1AJ_Athlos'!C70+'5C1AG_Collegiate'!C70+'5C1M_GEOMidCity'!C70+'5C1AK_NxtGen'!C70+'5C1AL_RedRiver'!C70+'5C1AM_Williams'!C70+'5C1AN_StLandry'!C70</f>
        <v>10</v>
      </c>
      <c r="D70" s="226">
        <f>'9_Per Pupil Summary'!H69</f>
        <v>5332.105095552718</v>
      </c>
      <c r="E70" s="227">
        <f>'5C1B_DArbonne'!E70+'5C1A_Madison'!E70+'5C1C_IntlHigh'!E70+'5C3_UnvView'!E70+'5C1F_LCCharter'!E70+'5C1E_LFNO'!E70+'5C1D_NOMMA'!E70+'5C1AE_NobleMinds'!E70+'5C1J_JCFAEast'!E70+'5C1Q_Advantage'!E70+'5C1AF_JCFA-Laf'!E70+'5C1W_Willow'!E70+'5C1Z_LincolnPrep'!E70+'5C1R_Iberville'!E70+'5C1N_Delta'!E70+'5C1S_LCColPrep'!E70+'5C1T_Northeast'!E70+'5C1U_AcadianaRen'!E70+'5C1I_LAKey'!E70+'5C1V_LafRen'!E70+'5C1O_Impact'!E70+'5C2_LAVCA'!E70+'5C1H_Southwest'!E70+'5C1G_JSClark'!E70+'5C1Y_GEOPrep'!E70+'5C1AI_Harmony'!E70+'5C1AJ_Athlos'!E70+'5C1AG_Collegiate'!E70+'5C1M_GEOMidCity'!E70+'5C1AK_NxtGen'!E70+'5C1AL_RedRiver'!E70+'5C1AM_Williams'!E70+'5C1AN_StLandry'!E70</f>
        <v>47988.945859974468</v>
      </c>
      <c r="F70" s="228">
        <f>'5C1B_DArbonne'!F70+'5C1A_Madison'!F70+'5C1C_IntlHigh'!F70+'5C3_UnvView'!F70+'5C1F_LCCharter'!F70+'5C1E_LFNO'!F70+'5C1D_NOMMA'!F70+'5C1AE_NobleMinds'!F70+'5C1J_JCFAEast'!F70+'5C1Q_Advantage'!F70+'5C1AF_JCFA-Laf'!F70+'5C1W_Willow'!F70+'5C1Z_LincolnPrep'!F70+'5C1R_Iberville'!F70+'5C1N_Delta'!F70+'5C1S_LCColPrep'!F70+'5C1T_Northeast'!F70+'5C1U_AcadianaRen'!F70+'5C1I_LAKey'!F70+'5C1V_LafRen'!F70+'5C1O_Impact'!F70+'5C2_LAVCA'!F70+'5C1H_Southwest'!F70+'5C1G_JSClark'!F70+'5C1Y_GEOPrep'!F70+'5C1AI_Harmony'!F70+'5C1AJ_Athlos'!F70+'5C1AG_Collegiate'!F70+'5C1M_GEOMidCity'!F70+'5C1AK_NxtGen'!F70+'5C1AL_RedRiver'!F70+'5C1AM_Williams'!F70+'5C1AN_StLandry'!F70</f>
        <v>7</v>
      </c>
      <c r="G70" s="226">
        <f>'9_Per Pupil Summary'!I69</f>
        <v>697.12909067386352</v>
      </c>
      <c r="H70" s="227">
        <f>'5C1B_DArbonne'!H70+'5C1A_Madison'!H70+'5C1C_IntlHigh'!H70+'5C3_UnvView'!H70+'5C1F_LCCharter'!H70+'5C1E_LFNO'!H70+'5C1D_NOMMA'!H70+'5C1AE_NobleMinds'!H70+'5C1J_JCFAEast'!H70+'5C1Q_Advantage'!H70+'5C1AF_JCFA-Laf'!H70+'5C1W_Willow'!H70+'5C1Z_LincolnPrep'!H70+'5C1R_Iberville'!H70+'5C1N_Delta'!H70+'5C1S_LCColPrep'!H70+'5C1T_Northeast'!H70+'5C1U_AcadianaRen'!H70+'5C1I_LAKey'!H70+'5C1V_LafRen'!H70+'5C1O_Impact'!H70+'5C2_LAVCA'!H70+'5C1H_Southwest'!H70+'5C1G_JSClark'!H70+'5C1Y_GEOPrep'!H70+'5C1AI_Harmony'!H70+'5C1AJ_Athlos'!H70+'5C1AG_Collegiate'!H70+'5C1M_GEOMidCity'!H70+'5C1AK_NxtGen'!H70+'5C1AL_RedRiver'!H70+'5C1AM_Williams'!H70+'5C1AN_StLandry'!H70</f>
        <v>4391.9132712453402</v>
      </c>
      <c r="I70" s="228">
        <f>'5C1B_DArbonne'!I70+'5C1A_Madison'!I70+'5C1C_IntlHigh'!I70+'5C3_UnvView'!I70+'5C1F_LCCharter'!I70+'5C1E_LFNO'!I70+'5C1D_NOMMA'!I70+'5C1AE_NobleMinds'!I70+'5C1J_JCFAEast'!I70+'5C1Q_Advantage'!I70+'5C1AF_JCFA-Laf'!I70+'5C1W_Willow'!I70+'5C1Z_LincolnPrep'!I70+'5C1R_Iberville'!I70+'5C1N_Delta'!I70+'5C1S_LCColPrep'!I70+'5C1T_Northeast'!I70+'5C1U_AcadianaRen'!I70+'5C1I_LAKey'!I70+'5C1V_LafRen'!I70+'5C1O_Impact'!I70+'5C2_LAVCA'!I70+'5C1H_Southwest'!I70+'5C1G_JSClark'!I70+'5C1Y_GEOPrep'!I70+'5C1AI_Harmony'!I70+'5C1AJ_Athlos'!I70+'5C1AG_Collegiate'!I70+'5C1M_GEOMidCity'!I70+'5C1AK_NxtGen'!I70+'5C1AL_RedRiver'!I70+'5C1AM_Williams'!I70+'5C1AN_StLandry'!I70</f>
        <v>11</v>
      </c>
      <c r="J70" s="226">
        <f>'9_Per Pupil Summary'!J69</f>
        <v>190.12611563832641</v>
      </c>
      <c r="K70" s="227">
        <f>'5C1B_DArbonne'!K70+'5C1A_Madison'!K70+'5C1C_IntlHigh'!K70+'5C3_UnvView'!K70+'5C1F_LCCharter'!K70+'5C1E_LFNO'!K70+'5C1D_NOMMA'!K70+'5C1AE_NobleMinds'!K70+'5C1J_JCFAEast'!K70+'5C1Q_Advantage'!K70+'5C1AF_JCFA-Laf'!K70+'5C1W_Willow'!K70+'5C1Z_LincolnPrep'!K70+'5C1R_Iberville'!K70+'5C1N_Delta'!K70+'5C1S_LCColPrep'!K70+'5C1T_Northeast'!K70+'5C1U_AcadianaRen'!K70+'5C1I_LAKey'!K70+'5C1V_LafRen'!K70+'5C1O_Impact'!K70+'5C2_LAVCA'!K70+'5C1H_Southwest'!K70+'5C1G_JSClark'!K70+'5C1Y_GEOPrep'!K70+'5C1AI_Harmony'!K70+'5C1AJ_Athlos'!K70+'5C1AG_Collegiate'!K70+'5C1M_GEOMidCity'!K70+'5C1AK_NxtGen'!K70+'5C1AL_RedRiver'!K70+'5C1AM_Williams'!K70+'5C1AN_StLandry'!K70</f>
        <v>1882.2485448194313</v>
      </c>
      <c r="L70" s="228">
        <f>'5C1B_DArbonne'!L70+'5C1A_Madison'!L70+'5C1C_IntlHigh'!L70+'5C3_UnvView'!L70+'5C1F_LCCharter'!L70+'5C1E_LFNO'!L70+'5C1D_NOMMA'!L70+'5C1AE_NobleMinds'!L70+'5C1J_JCFAEast'!L70+'5C1Q_Advantage'!L70+'5C1AF_JCFA-Laf'!L70+'5C1W_Willow'!L70+'5C1Z_LincolnPrep'!L70+'5C1R_Iberville'!L70+'5C1N_Delta'!L70+'5C1S_LCColPrep'!L70+'5C1T_Northeast'!L70+'5C1U_AcadianaRen'!L70+'5C1I_LAKey'!L70+'5C1V_LafRen'!L70+'5C1O_Impact'!L70+'5C2_LAVCA'!L70+'5C1H_Southwest'!L70+'5C1G_JSClark'!L70+'5C1Y_GEOPrep'!L70+'5C1AI_Harmony'!L70+'5C1AJ_Athlos'!L70+'5C1AG_Collegiate'!L70+'5C1M_GEOMidCity'!L70+'5C1AK_NxtGen'!L70+'5C1AL_RedRiver'!L70+'5C1AM_Williams'!L70+'5C1AN_StLandry'!L70</f>
        <v>2</v>
      </c>
      <c r="M70" s="226">
        <f>'9_Per Pupil Summary'!K69</f>
        <v>4753.1528909581602</v>
      </c>
      <c r="N70" s="227">
        <f>'5C1B_DArbonne'!N70+'5C1A_Madison'!N70+'5C1C_IntlHigh'!N70+'5C3_UnvView'!N70+'5C1F_LCCharter'!N70+'5C1E_LFNO'!N70+'5C1D_NOMMA'!N70+'5C1AE_NobleMinds'!N70+'5C1J_JCFAEast'!N70+'5C1Q_Advantage'!N70+'5C1AF_JCFA-Laf'!N70+'5C1W_Willow'!N70+'5C1Z_LincolnPrep'!N70+'5C1R_Iberville'!N70+'5C1N_Delta'!N70+'5C1S_LCColPrep'!N70+'5C1T_Northeast'!N70+'5C1U_AcadianaRen'!N70+'5C1I_LAKey'!N70+'5C1V_LafRen'!N70+'5C1O_Impact'!N70+'5C2_LAVCA'!N70+'5C1H_Southwest'!N70+'5C1G_JSClark'!N70+'5C1Y_GEOPrep'!N70+'5C1AI_Harmony'!N70+'5C1AJ_Athlos'!N70+'5C1AG_Collegiate'!N70+'5C1M_GEOMidCity'!N70+'5C1AK_NxtGen'!N70+'5C1AL_RedRiver'!N70+'5C1AM_Williams'!N70+'5C1AN_StLandry'!N70</f>
        <v>8555.6752037246879</v>
      </c>
      <c r="O70" s="228">
        <f>'5C1B_DArbonne'!O70+'5C1A_Madison'!O70+'5C1C_IntlHigh'!O70+'5C3_UnvView'!O70+'5C1F_LCCharter'!O70+'5C1E_LFNO'!O70+'5C1D_NOMMA'!O70+'5C1AE_NobleMinds'!O70+'5C1J_JCFAEast'!O70+'5C1Q_Advantage'!O70+'5C1AF_JCFA-Laf'!O70+'5C1W_Willow'!O70+'5C1Z_LincolnPrep'!O70+'5C1R_Iberville'!O70+'5C1N_Delta'!O70+'5C1S_LCColPrep'!O70+'5C1T_Northeast'!O70+'5C1U_AcadianaRen'!O70+'5C1I_LAKey'!O70+'5C1V_LafRen'!O70+'5C1O_Impact'!O70+'5C2_LAVCA'!O70+'5C1H_Southwest'!O70+'5C1G_JSClark'!O70+'5C1Y_GEOPrep'!O70+'5C1AI_Harmony'!O70+'5C1AJ_Athlos'!O70+'5C1AG_Collegiate'!O70+'5C1M_GEOMidCity'!O70+'5C1AK_NxtGen'!O70+'5C1AL_RedRiver'!O70+'5C1AM_Williams'!O70+'5C1AN_StLandry'!O70</f>
        <v>0</v>
      </c>
      <c r="P70" s="226">
        <f>'9_Per Pupil Summary'!L69</f>
        <v>1901.2611563832641</v>
      </c>
      <c r="Q70" s="227">
        <f>'5C1B_DArbonne'!Q70+'5C1A_Madison'!Q70+'5C1C_IntlHigh'!Q70+'5C3_UnvView'!Q70+'5C1F_LCCharter'!Q70+'5C1E_LFNO'!Q70+'5C1D_NOMMA'!Q70+'5C1AE_NobleMinds'!Q70+'5C1J_JCFAEast'!Q70+'5C1Q_Advantage'!Q70+'5C1AF_JCFA-Laf'!Q70+'5C1W_Willow'!Q70+'5C1Z_LincolnPrep'!Q70+'5C1R_Iberville'!Q70+'5C1N_Delta'!Q70+'5C1S_LCColPrep'!Q70+'5C1T_Northeast'!Q70+'5C1U_AcadianaRen'!Q70+'5C1I_LAKey'!Q70+'5C1V_LafRen'!Q70+'5C1O_Impact'!Q70+'5C2_LAVCA'!Q70+'5C1H_Southwest'!Q70+'5C1G_JSClark'!Q70+'5C1Y_GEOPrep'!Q70+'5C1AI_Harmony'!Q70+'5C1AJ_Athlos'!Q70+'5C1AG_Collegiate'!Q70+'5C1M_GEOMidCity'!Q70+'5C1AK_NxtGen'!Q70+'5C1AL_RedRiver'!Q70+'5C1AM_Williams'!Q70+'5C1AN_StLandry'!Q70</f>
        <v>0</v>
      </c>
      <c r="R70" s="229">
        <f>'5C1B_DArbonne'!R70+'5C1A_Madison'!R70+'5C1C_IntlHigh'!R70+'5C3_UnvView'!R70+'5C1F_LCCharter'!R70+'5C1E_LFNO'!R70+'5C1D_NOMMA'!R70+'5C1AE_NobleMinds'!R70+'5C1J_JCFAEast'!R70+'5C1Q_Advantage'!R70+'5C1AF_JCFA-Laf'!R70+'5C1W_Willow'!R70+'5C1Z_LincolnPrep'!R70+'5C1R_Iberville'!R70+'5C1N_Delta'!R70+'5C1S_LCColPrep'!R70+'5C1T_Northeast'!R70+'5C1U_AcadianaRen'!R70+'5C1I_LAKey'!R70+'5C1V_LafRen'!R70+'5C1O_Impact'!R70+'5C2_LAVCA'!R70+'5C1H_Southwest'!R70+'5C1G_JSClark'!R70+'5C1Y_GEOPrep'!R70+'5C1AI_Harmony'!R70+'5C1AJ_Athlos'!R70+'5C1AG_Collegiate'!R70+'5C1M_GEOMidCity'!R70+'5C1AK_NxtGen'!R70+'5C1AL_RedRiver'!R70+'5C1AM_Williams'!R70+'5C1AN_StLandry'!R70</f>
        <v>62818</v>
      </c>
      <c r="S70" s="889">
        <f>'5C3_UnvView'!S70+'5C2_LAVCA'!S70</f>
        <v>6980</v>
      </c>
      <c r="T70" s="226">
        <f>'5C1B_DArbonne'!S70+'5C1A_Madison'!S70+'5C1C_IntlHigh'!S70+'5C3_UnvView'!T70+'5C1F_LCCharter'!S70+'5C1E_LFNO'!S70+'5C1D_NOMMA'!S70+'5C1AE_NobleMinds'!S70+'5C1J_JCFAEast'!S70+'5C1Q_Advantage'!S70+'5C1AF_JCFA-Laf'!S70+'5C1W_Willow'!S70+'5C1Z_LincolnPrep'!S70+'5C1R_Iberville'!S70+'5C1N_Delta'!S70+'5C1S_LCColPrep'!S70+'5C1T_Northeast'!S70+'5C1U_AcadianaRen'!S70+'5C1I_LAKey'!S70+'5C1V_LafRen'!S70+'5C1O_Impact'!S70+'5C2_LAVCA'!T70+'5C1H_Southwest'!S70+'5C1G_JSClark'!S70+'5C1Y_GEOPrep'!S70+'5C1AI_Harmony'!S70+'5C1AJ_Athlos'!S70+'5C1AG_Collegiate'!S70+'5C1M_GEOMidCity'!S70+'5C1AK_NxtGen'!S70+'5C1AL_RedRiver'!S70+'5C1AM_Williams'!S70+'5C1AN_StLandry'!S70</f>
        <v>0</v>
      </c>
      <c r="U70" s="226">
        <f>'5C1B_DArbonne'!T70+'5C1A_Madison'!T70+'5C1C_IntlHigh'!T70+'5C3_UnvView'!U70+'5C1F_LCCharter'!T70+'5C1E_LFNO'!T70+'5C1D_NOMMA'!T70+'5C1AE_NobleMinds'!T70+'5C1J_JCFAEast'!T70+'5C1Q_Advantage'!T70+'5C1AF_JCFA-Laf'!T70+'5C1W_Willow'!T70+'5C1Z_LincolnPrep'!T70+'5C1R_Iberville'!T70+'5C1N_Delta'!T70+'5C1S_LCColPrep'!T70+'5C1T_Northeast'!T70+'5C1U_AcadianaRen'!T70+'5C1I_LAKey'!T70+'5C1V_LafRen'!T70+'5C1O_Impact'!T70+'5C2_LAVCA'!U70+'5C1H_Southwest'!T70+'5C1G_JSClark'!T70+'5C1Y_GEOPrep'!T70+'5C1AI_Harmony'!T70+'5C1AJ_Athlos'!T70+'5C1AG_Collegiate'!T70+'5C1M_GEOMidCity'!T70+'5C1AK_NxtGen'!T70+'5C1AL_RedRiver'!T70+'5C1AM_Williams'!T70+'5C1AN_StLandry'!T70</f>
        <v>0</v>
      </c>
      <c r="V70" s="230">
        <f>'5C1B_DArbonne'!U70+'5C1A_Madison'!U70+'5C1C_IntlHigh'!U70+'5C3_UnvView'!V70+'5C1F_LCCharter'!U70+'5C1E_LFNO'!U70+'5C1D_NOMMA'!U70+'5C1AE_NobleMinds'!U70+'5C1J_JCFAEast'!U70+'5C1Q_Advantage'!U70+'5C1AF_JCFA-Laf'!U70+'5C1W_Willow'!U70+'5C1Z_LincolnPrep'!U70+'5C1R_Iberville'!U70+'5C1N_Delta'!U70+'5C1S_LCColPrep'!U70+'5C1T_Northeast'!U70+'5C1U_AcadianaRen'!U70+'5C1I_LAKey'!U70+'5C1V_LafRen'!U70+'5C1O_Impact'!U70+'5C2_LAVCA'!V70+'5C1H_Southwest'!U70+'5C1G_JSClark'!U70+'5C1Y_GEOPrep'!U70+'5C1AI_Harmony'!U70+'5C1AJ_Athlos'!U70+'5C1AG_Collegiate'!U70+'5C1M_GEOMidCity'!U70+'5C1AK_NxtGen'!U70+'5C1AL_RedRiver'!U70+'5C1AM_Williams'!U70+'5C1AN_StLandry'!U70</f>
        <v>0</v>
      </c>
      <c r="W70" s="229">
        <f>'5C1B_DArbonne'!V70+'5C1A_Madison'!V70+'5C1C_IntlHigh'!V70+'5C3_UnvView'!W70+'5C1F_LCCharter'!V70+'5C1E_LFNO'!V70+'5C1D_NOMMA'!V70+'5C1AE_NobleMinds'!V70+'5C1J_JCFAEast'!V70+'5C1Q_Advantage'!V70+'5C1AF_JCFA-Laf'!V70+'5C1W_Willow'!V70+'5C1Z_LincolnPrep'!V70+'5C1R_Iberville'!V70+'5C1N_Delta'!V70+'5C1S_LCColPrep'!V70+'5C1T_Northeast'!V70+'5C1U_AcadianaRen'!V70+'5C1I_LAKey'!V70+'5C1V_LafRen'!V70+'5C1O_Impact'!V70+'5C2_LAVCA'!W70+'5C1H_Southwest'!V70+'5C1G_JSClark'!V70+'5C1Y_GEOPrep'!V70+'5C1AI_Harmony'!V70+'5C1AJ_Athlos'!V70+'5C1AG_Collegiate'!V70+'5C1M_GEOMidCity'!V70+'5C1AK_NxtGen'!V70+'5C1AL_RedRiver'!V70+'5C1AM_Williams'!V70+'5C1AN_StLandry'!V70</f>
        <v>62818</v>
      </c>
      <c r="X70" s="227">
        <f>'5C1B_DArbonne'!W70+'5C1A_Madison'!W70+'5C1C_IntlHigh'!W70+'5C3_UnvView'!X70+'5C1F_LCCharter'!W70+'5C1E_LFNO'!W70+'5C1D_NOMMA'!W70+'5C1AE_NobleMinds'!W70+'5C1J_JCFAEast'!W70+'5C1Q_Advantage'!W70+'5C1AF_JCFA-Laf'!W70+'5C1W_Willow'!W70+'5C1Z_LincolnPrep'!W70+'5C1R_Iberville'!W70+'5C1N_Delta'!W70+'5C1S_LCColPrep'!W70+'5C1T_Northeast'!W70+'5C1U_AcadianaRen'!W70+'5C1I_LAKey'!W70+'5C1V_LafRen'!W70+'5C1O_Impact'!W70+'5C2_LAVCA'!X70+'5C1H_Southwest'!W70+'5C1G_JSClark'!W70+'5C1Y_GEOPrep'!W70+'5C1AI_Harmony'!W70+'5C1AJ_Athlos'!W70+'5C1AG_Collegiate'!W70+'5C1M_GEOMidCity'!W70+'5C1AK_NxtGen'!W70+'5C1AL_RedRiver'!W70+'5C1AM_Williams'!W70+'5C1AN_StLandry'!W70</f>
        <v>-157</v>
      </c>
      <c r="Y70" s="229">
        <f>'5C1B_DArbonne'!X70+'5C1A_Madison'!X70+'5C1C_IntlHigh'!X70+'5C3_UnvView'!Y70+'5C1F_LCCharter'!X70+'5C1E_LFNO'!X70+'5C1D_NOMMA'!X70+'5C1AE_NobleMinds'!X70+'5C1J_JCFAEast'!X70+'5C1Q_Advantage'!X70+'5C1AF_JCFA-Laf'!X70+'5C1W_Willow'!X70+'5C1Z_LincolnPrep'!X70+'5C1R_Iberville'!X70+'5C1N_Delta'!X70+'5C1S_LCColPrep'!X70+'5C1T_Northeast'!X70+'5C1U_AcadianaRen'!X70+'5C1I_LAKey'!X70+'5C1V_LafRen'!X70+'5C1O_Impact'!X70+'5C2_LAVCA'!Y70+'5C1H_Southwest'!X70+'5C1G_JSClark'!X70+'5C1Y_GEOPrep'!X70+'5C1AI_Harmony'!X70+'5C1AJ_Athlos'!X70+'5C1AG_Collegiate'!X70+'5C1M_GEOMidCity'!X70+'5C1AK_NxtGen'!X70+'5C1AL_RedRiver'!X70+'5C1AM_Williams'!X70+'5C1AN_StLandry'!X70</f>
        <v>62661</v>
      </c>
      <c r="Z70" s="226">
        <f>'5C1B_DArbonne'!Y70+'5C1A_Madison'!Y70+'5C1C_IntlHigh'!Y70+'5C3_UnvView'!Z70+'5C1F_LCCharter'!Y70+'5C1E_LFNO'!Y70+'5C1D_NOMMA'!Y70+'5C1AE_NobleMinds'!Y70+'5C1J_JCFAEast'!Y70+'5C1Q_Advantage'!Y70+'5C1AF_JCFA-Laf'!Y70+'5C1W_Willow'!Y70+'5C1Z_LincolnPrep'!Y70+'5C1R_Iberville'!Y70+'5C1N_Delta'!Y70+'5C1S_LCColPrep'!Y70+'5C1T_Northeast'!Y70+'5C1U_AcadianaRen'!Y70+'5C1I_LAKey'!Y70+'5C1V_LafRen'!Y70+'5C1O_Impact'!Y70+'5C2_LAVCA'!Z70+'5C1H_Southwest'!Y70+'5C1G_JSClark'!Y70+'5C1Y_GEOPrep'!Y70+'5C1AI_Harmony'!Y70+'5C1AJ_Athlos'!Y70+'5C1AG_Collegiate'!Y70+'5C1M_GEOMidCity'!Y70+'5C1AK_NxtGen'!Y70+'5C1AL_RedRiver'!Y70+'5C1AM_Williams'!Y70+'5C1AN_StLandry'!Y70</f>
        <v>0</v>
      </c>
      <c r="AA70" s="229">
        <f>'5C1B_DArbonne'!Z70+'5C1A_Madison'!Z70+'5C1C_IntlHigh'!Z70+'5C3_UnvView'!AA70+'5C1F_LCCharter'!Z70+'5C1E_LFNO'!Z70+'5C1D_NOMMA'!Z70+'5C1AE_NobleMinds'!Z70+'5C1J_JCFAEast'!Z70+'5C1Q_Advantage'!Z70+'5C1AF_JCFA-Laf'!Z70+'5C1W_Willow'!Z70+'5C1Z_LincolnPrep'!Z70+'5C1R_Iberville'!Z70+'5C1N_Delta'!Z70+'5C1S_LCColPrep'!Z70+'5C1T_Northeast'!Z70+'5C1U_AcadianaRen'!Z70+'5C1I_LAKey'!Z70+'5C1V_LafRen'!Z70+'5C1O_Impact'!Z70+'5C2_LAVCA'!AA70+'5C1H_Southwest'!Z70+'5C1G_JSClark'!Z70+'5C1Y_GEOPrep'!Z70+'5C1AI_Harmony'!Z70+'5C1AJ_Athlos'!Z70+'5C1AG_Collegiate'!Z70+'5C1M_GEOMidCity'!Z70+'5C1AK_NxtGen'!Z70+'5C1AL_RedRiver'!Z70+'5C1AM_Williams'!Z70+'5C1AN_StLandry'!Z70</f>
        <v>62661</v>
      </c>
      <c r="AB70" s="226">
        <f>'5C1B_DArbonne'!AA70+'5C1A_Madison'!AA70+'5C1C_IntlHigh'!AA70+'5C3_UnvView'!AB70+'5C1F_LCCharter'!AA70+'5C1E_LFNO'!AA70+'5C1D_NOMMA'!AA70+'5C1AE_NobleMinds'!AA70+'5C1J_JCFAEast'!AA70+'5C1Q_Advantage'!AA70+'5C1AF_JCFA-Laf'!AA70+'5C1W_Willow'!AA70+'5C1Z_LincolnPrep'!AA70+'5C1R_Iberville'!AA70+'5C1N_Delta'!AA70+'5C1S_LCColPrep'!AA70+'5C1T_Northeast'!AA70+'5C1U_AcadianaRen'!AA70+'5C1I_LAKey'!AA70+'5C1V_LafRen'!AA70+'5C1O_Impact'!AA70+'5C2_LAVCA'!AB70+'5C1H_Southwest'!AA70+'5C1G_JSClark'!AA70+'5C1Y_GEOPrep'!AA70+'5C1AI_Harmony'!AA70+'5C1AJ_Athlos'!AA70+'5C1AG_Collegiate'!AA70+'5C1M_GEOMidCity'!AA70+'5C1AK_NxtGen'!AA70+'5C1AL_RedRiver'!AA70+'5C1AM_Williams'!AA70+'5C1AN_StLandry'!AA70</f>
        <v>0</v>
      </c>
      <c r="AC70" s="226">
        <f>'5C1B_DArbonne'!AB70+'5C1A_Madison'!AB70+'5C1C_IntlHigh'!AB70+'5C3_UnvView'!AC70+'5C1F_LCCharter'!AB70+'5C1E_LFNO'!AB70+'5C1D_NOMMA'!AB70+'5C1AE_NobleMinds'!AB70+'5C1J_JCFAEast'!AB70+'5C1Q_Advantage'!AB70+'5C1AF_JCFA-Laf'!AB70+'5C1W_Willow'!AB70+'5C1Z_LincolnPrep'!AB70+'5C1R_Iberville'!AB70+'5C1N_Delta'!AB70+'5C1S_LCColPrep'!AB70+'5C1T_Northeast'!AB70+'5C1U_AcadianaRen'!AB70+'5C1I_LAKey'!AB70+'5C1V_LafRen'!AB70+'5C1O_Impact'!AB70+'5C2_LAVCA'!AC70+'5C1H_Southwest'!AB70+'5C1G_JSClark'!AB70+'5C1Y_GEOPrep'!AB70+'5C1AI_Harmony'!AB70+'5C1AJ_Athlos'!AB70+'5C1AG_Collegiate'!AB70+'5C1M_GEOMidCity'!AB70+'5C1AK_NxtGen'!AB70+'5C1AL_RedRiver'!AB70+'5C1AM_Williams'!AB70+'5C1AN_StLandry'!AB70</f>
        <v>62661</v>
      </c>
      <c r="AD70" s="229">
        <f>'5C1B_DArbonne'!AC70+'5C1A_Madison'!AC70+'5C1C_IntlHigh'!AC70+'5C3_UnvView'!AD70+'5C1F_LCCharter'!AC70+'5C1E_LFNO'!AC70+'5C1D_NOMMA'!AC70+'5C1AE_NobleMinds'!AC70+'5C1J_JCFAEast'!AC70+'5C1Q_Advantage'!AC70+'5C1AF_JCFA-Laf'!AC70+'5C1W_Willow'!AC70+'5C1Z_LincolnPrep'!AC70+'5C1R_Iberville'!AC70+'5C1N_Delta'!AC70+'5C1S_LCColPrep'!AC70+'5C1T_Northeast'!AC70+'5C1U_AcadianaRen'!AC70+'5C1I_LAKey'!AC70+'5C1V_LafRen'!AC70+'5C1O_Impact'!AC70+'5C2_LAVCA'!AD70+'5C1H_Southwest'!AC70+'5C1G_JSClark'!AC70+'5C1Y_GEOPrep'!AC70+'5C1AI_Harmony'!AC70+'5C1AJ_Athlos'!AC70+'5C1AG_Collegiate'!AC70+'5C1M_GEOMidCity'!AC70+'5C1AK_NxtGen'!AC70+'5C1AL_RedRiver'!AC70+'5C1AM_Williams'!AC70+'5C1AN_StLandry'!AC70</f>
        <v>5222</v>
      </c>
      <c r="AE70" s="232">
        <f>'5C1B_DArbonne'!AD70+'5C1A_Madison'!AD70+'5C1C_IntlHigh'!AD70+'5C3_UnvView'!AE70+'5C1F_LCCharter'!AD70+'5C1E_LFNO'!AD70+'5C1D_NOMMA'!AD70+'5C1AE_NobleMinds'!AD70+'5C1J_JCFAEast'!AD70+'5C1Q_Advantage'!AD70+'5C1AF_JCFA-Laf'!AD70+'5C1W_Willow'!AD70+'5C1Z_LincolnPrep'!AD70+'5C1R_Iberville'!AD70+'5C1N_Delta'!AD70+'5C1S_LCColPrep'!AD70+'5C1T_Northeast'!AD70+'5C1U_AcadianaRen'!AD70+'5C1I_LAKey'!AD70+'5C1V_LafRen'!AD70+'5C1O_Impact'!AD70+'5C2_LAVCA'!AE70+'5C1H_Southwest'!AD70+'5C1G_JSClark'!AD70+'5C1Y_GEOPrep'!AD70+'5C1AI_Harmony'!AD70+'5C1AJ_Athlos'!AD70+'5C1AG_Collegiate'!AD70+'5C1M_GEOMidCity'!AD70+'5C1AK_NxtGen'!AD70+'5C1AL_RedRiver'!AD70+'5C1AM_Williams'!AD70+'5C1AN_StLandry'!AD70</f>
        <v>62661</v>
      </c>
      <c r="AF70" s="233">
        <f>'9_Per Pupil Summary'!N69</f>
        <v>3665</v>
      </c>
      <c r="AG70" s="234">
        <f>'5C1B_DArbonne'!AF70+'5C1A_Madison'!AF70+'5C1C_IntlHigh'!AF70+'5C3_UnvView'!AG70+'5C1F_LCCharter'!AF70+'5C1E_LFNO'!AF70+'5C1D_NOMMA'!AF70+'5C1AE_NobleMinds'!AF70+'5C1J_JCFAEast'!AF70+'5C1Q_Advantage'!AF70+'5C1AF_JCFA-Laf'!AF70+'5C1W_Willow'!AF70+'5C1Z_LincolnPrep'!AF70+'5C1R_Iberville'!AF70+'5C1N_Delta'!AF70+'5C1S_LCColPrep'!AF70+'5C1T_Northeast'!AF70+'5C1U_AcadianaRen'!AF70+'5C1I_LAKey'!AF70+'5C1V_LafRen'!AF70+'5C1O_Impact'!AF70+'5C2_LAVCA'!AG70+'5C1H_Southwest'!AF70+'5C1G_JSClark'!AF70+'5C1Y_GEOPrep'!AF70+'5C1AI_Harmony'!AF70+'5C1AJ_Athlos'!AF70+'5C1AG_Collegiate'!AF70+'5C1M_GEOMidCity'!AF70+'5C1AK_NxtGen'!AF70+'5C1AL_RedRiver'!AF70+'5C1AM_Williams'!AF70+'5C1AN_StLandry'!AF70</f>
        <v>32985</v>
      </c>
      <c r="AH70" s="225">
        <f>'5C1B_DArbonne'!AG70+'5C1A_Madison'!AG70+'5C1C_IntlHigh'!AG70+'5C3_UnvView'!AH70+'5C1F_LCCharter'!AG70+'5C1E_LFNO'!AG70+'5C1D_NOMMA'!AG70+'5C1AE_NobleMinds'!AG70+'5C1J_JCFAEast'!AG70+'5C1Q_Advantage'!AG70+'5C1AF_JCFA-Laf'!AG70+'5C1W_Willow'!AG70+'5C1Z_LincolnPrep'!AG70+'5C1R_Iberville'!AG70+'5C1N_Delta'!AG70+'5C1S_LCColPrep'!AG70+'5C1T_Northeast'!AG70+'5C1U_AcadianaRen'!AG70+'5C1I_LAKey'!AG70+'5C1V_LafRen'!AG70+'5C1O_Impact'!AG70+'5C2_LAVCA'!AH70+'5C1H_Southwest'!AG70+'5C1G_JSClark'!AG70+'5C1Y_GEOPrep'!AG70+'5C1AI_Harmony'!AG70+'5C1AJ_Athlos'!AG70+'5C1AG_Collegiate'!AG70+'5C1M_GEOMidCity'!AG70+'5C1AK_NxtGen'!AG70+'5C1AL_RedRiver'!AG70+'5C1AM_Williams'!AG70+'5C1AN_StLandry'!AG70</f>
        <v>0</v>
      </c>
      <c r="AI70" s="233">
        <f>'5C1B_DArbonne'!AH70+'5C1A_Madison'!AH70+'5C1C_IntlHigh'!AH70+'5C3_UnvView'!AI70+'5C1F_LCCharter'!AH70+'5C1E_LFNO'!AH70+'5C1D_NOMMA'!AH70+'5C1AE_NobleMinds'!AH70+'5C1J_JCFAEast'!AH70+'5C1Q_Advantage'!AH70+'5C1AF_JCFA-Laf'!AH70+'5C1W_Willow'!AH70+'5C1Z_LincolnPrep'!AH70+'5C1R_Iberville'!AH70+'5C1N_Delta'!AH70+'5C1S_LCColPrep'!AH70+'5C1T_Northeast'!AH70+'5C1U_AcadianaRen'!AH70+'5C1I_LAKey'!AH70+'5C1V_LafRen'!AH70+'5C1O_Impact'!AH70+'5C2_LAVCA'!AI70+'5C1H_Southwest'!AH70+'5C1G_JSClark'!AH70+'5C1Y_GEOPrep'!AH70+'5C1AI_Harmony'!AH70+'5C1AJ_Athlos'!AH70+'5C1AG_Collegiate'!AH70+'5C1M_GEOMidCity'!AH70+'5C1AK_NxtGen'!AH70+'5C1AL_RedRiver'!AH70+'5C1AM_Williams'!AH70+'5C1AN_StLandry'!AH70</f>
        <v>0</v>
      </c>
      <c r="AJ70" s="225">
        <f>'5C1B_DArbonne'!AI70+'5C1A_Madison'!AI70+'5C1C_IntlHigh'!AI70+'5C3_UnvView'!AJ70+'5C1F_LCCharter'!AI70+'5C1E_LFNO'!AI70+'5C1D_NOMMA'!AI70+'5C1AE_NobleMinds'!AI70+'5C1J_JCFAEast'!AI70+'5C1Q_Advantage'!AI70+'5C1AF_JCFA-Laf'!AI70+'5C1W_Willow'!AI70+'5C1Z_LincolnPrep'!AI70+'5C1R_Iberville'!AI70+'5C1N_Delta'!AI70+'5C1S_LCColPrep'!AI70+'5C1T_Northeast'!AI70+'5C1U_AcadianaRen'!AI70+'5C1I_LAKey'!AI70+'5C1V_LafRen'!AI70+'5C1O_Impact'!AI70+'5C2_LAVCA'!AJ70+'5C1H_Southwest'!AI70+'5C1G_JSClark'!AI70+'5C1Y_GEOPrep'!AI70+'5C1AI_Harmony'!AI70+'5C1AJ_Athlos'!AI70+'5C1AG_Collegiate'!AI70+'5C1M_GEOMidCity'!AI70+'5C1AK_NxtGen'!AI70+'5C1AL_RedRiver'!AI70+'5C1AM_Williams'!AI70+'5C1AN_StLandry'!AI70</f>
        <v>0</v>
      </c>
      <c r="AK70" s="235">
        <f>'5C1B_DArbonne'!AJ70+'5C1A_Madison'!AJ70+'5C1C_IntlHigh'!AJ70+'5C3_UnvView'!AK70+'5C1F_LCCharter'!AJ70+'5C1E_LFNO'!AJ70+'5C1D_NOMMA'!AJ70+'5C1AE_NobleMinds'!AJ70+'5C1J_JCFAEast'!AJ70+'5C1Q_Advantage'!AJ70+'5C1AF_JCFA-Laf'!AJ70+'5C1W_Willow'!AJ70+'5C1Z_LincolnPrep'!AJ70+'5C1R_Iberville'!AJ70+'5C1N_Delta'!AJ70+'5C1S_LCColPrep'!AJ70+'5C1T_Northeast'!AJ70+'5C1U_AcadianaRen'!AJ70+'5C1I_LAKey'!AJ70+'5C1V_LafRen'!AJ70+'5C1O_Impact'!AJ70+'5C2_LAVCA'!AK70+'5C1H_Southwest'!AJ70+'5C1G_JSClark'!AJ70+'5C1Y_GEOPrep'!AJ70+'5C1AI_Harmony'!AJ70+'5C1AJ_Athlos'!AJ70+'5C1AG_Collegiate'!AJ70+'5C1M_GEOMidCity'!AJ70+'5C1AK_NxtGen'!AJ70+'5C1AL_RedRiver'!AJ70+'5C1AM_Williams'!AJ70+'5C1AN_StLandry'!AJ70</f>
        <v>0</v>
      </c>
      <c r="AL70" s="236">
        <f>'5C1B_DArbonne'!AK70+'5C1A_Madison'!AK70+'5C1C_IntlHigh'!AK70+'5C3_UnvView'!AL70+'5C1F_LCCharter'!AK70+'5C1E_LFNO'!AK70+'5C1D_NOMMA'!AK70+'5C1AE_NobleMinds'!AK70+'5C1J_JCFAEast'!AK70+'5C1Q_Advantage'!AK70+'5C1AF_JCFA-Laf'!AK70+'5C1W_Willow'!AK70+'5C1Z_LincolnPrep'!AK70+'5C1R_Iberville'!AK70+'5C1N_Delta'!AK70+'5C1S_LCColPrep'!AK70+'5C1T_Northeast'!AK70+'5C1U_AcadianaRen'!AK70+'5C1I_LAKey'!AK70+'5C1V_LafRen'!AK70+'5C1O_Impact'!AK70+'5C2_LAVCA'!AL70+'5C1H_Southwest'!AK70+'5C1G_JSClark'!AK70+'5C1Y_GEOPrep'!AK70+'5C1AI_Harmony'!AK70+'5C1AJ_Athlos'!AK70+'5C1AG_Collegiate'!AK70+'5C1M_GEOMidCity'!AK70+'5C1AK_NxtGen'!AK70+'5C1AL_RedRiver'!AK70+'5C1AM_Williams'!AK70+'5C1AN_StLandry'!AK70</f>
        <v>0</v>
      </c>
      <c r="AM70" s="234">
        <f>'5C1B_DArbonne'!AL70+'5C1A_Madison'!AL70+'5C1C_IntlHigh'!AL70+'5C3_UnvView'!AM70+'5C1F_LCCharter'!AL70+'5C1E_LFNO'!AL70+'5C1D_NOMMA'!AL70+'5C1AE_NobleMinds'!AL70+'5C1J_JCFAEast'!AL70+'5C1Q_Advantage'!AL70+'5C1AF_JCFA-Laf'!AL70+'5C1W_Willow'!AL70+'5C1Z_LincolnPrep'!AL70+'5C1R_Iberville'!AL70+'5C1N_Delta'!AL70+'5C1S_LCColPrep'!AL70+'5C1T_Northeast'!AL70+'5C1U_AcadianaRen'!AL70+'5C1I_LAKey'!AL70+'5C1V_LafRen'!AL70+'5C1O_Impact'!AL70+'5C2_LAVCA'!AM70+'5C1H_Southwest'!AL70+'5C1G_JSClark'!AL70+'5C1Y_GEOPrep'!AL70+'5C1AI_Harmony'!AL70+'5C1AJ_Athlos'!AL70+'5C1AG_Collegiate'!AL70+'5C1M_GEOMidCity'!AL70+'5C1AK_NxtGen'!AL70+'5C1AL_RedRiver'!AL70+'5C1AM_Williams'!AL70+'5C1AN_StLandry'!AL70</f>
        <v>32985</v>
      </c>
      <c r="AN70" s="237">
        <f>'5C1B_DArbonne'!AM70+'5C1A_Madison'!AM70+'5C1C_IntlHigh'!AM70+'5C3_UnvView'!AN70+'5C1F_LCCharter'!AM70+'5C1E_LFNO'!AM70+'5C1D_NOMMA'!AM70+'5C1AE_NobleMinds'!AM70+'5C1J_JCFAEast'!AM70+'5C1Q_Advantage'!AM70+'5C1AF_JCFA-Laf'!AM70+'5C1W_Willow'!AM70+'5C1Z_LincolnPrep'!AM70+'5C1R_Iberville'!AM70+'5C1N_Delta'!AM70+'5C1S_LCColPrep'!AM70+'5C1T_Northeast'!AM70+'5C1U_AcadianaRen'!AM70+'5C1I_LAKey'!AM70+'5C1V_LafRen'!AM70+'5C1O_Impact'!AM70+'5C2_LAVCA'!AN70+'5C1H_Southwest'!AM70+'5C1G_JSClark'!AM70+'5C1Y_GEOPrep'!AM70+'5C1AI_Harmony'!AM70+'5C1AJ_Athlos'!AM70+'5C1AG_Collegiate'!AM70+'5C1M_GEOMidCity'!AM70+'5C1AK_NxtGen'!AM70+'5C1AL_RedRiver'!AM70+'5C1AM_Williams'!AM70+'5C1AN_StLandry'!AM70</f>
        <v>-82</v>
      </c>
      <c r="AO70" s="234">
        <f>'5C1B_DArbonne'!AN70+'5C1A_Madison'!AN70+'5C1C_IntlHigh'!AN70+'5C3_UnvView'!AO70+'5C1F_LCCharter'!AN70+'5C1E_LFNO'!AN70+'5C1D_NOMMA'!AN70+'5C1AE_NobleMinds'!AN70+'5C1J_JCFAEast'!AN70+'5C1Q_Advantage'!AN70+'5C1AF_JCFA-Laf'!AN70+'5C1W_Willow'!AN70+'5C1Z_LincolnPrep'!AN70+'5C1R_Iberville'!AN70+'5C1N_Delta'!AN70+'5C1S_LCColPrep'!AN70+'5C1T_Northeast'!AN70+'5C1U_AcadianaRen'!AN70+'5C1I_LAKey'!AN70+'5C1V_LafRen'!AN70+'5C1O_Impact'!AN70+'5C2_LAVCA'!AO70+'5C1H_Southwest'!AN70+'5C1G_JSClark'!AN70+'5C1Y_GEOPrep'!AN70+'5C1AI_Harmony'!AN70+'5C1AJ_Athlos'!AN70+'5C1AG_Collegiate'!AN70+'5C1M_GEOMidCity'!AN70+'5C1AK_NxtGen'!AN70+'5C1AL_RedRiver'!AN70+'5C1AM_Williams'!AN70+'5C1AN_StLandry'!AN70</f>
        <v>32903</v>
      </c>
      <c r="AP70" s="235">
        <f>'5C1B_DArbonne'!AO70+'5C1A_Madison'!AO70+'5C1C_IntlHigh'!AO70+'5C3_UnvView'!AP70+'5C1F_LCCharter'!AO70+'5C1E_LFNO'!AO70+'5C1D_NOMMA'!AO70+'5C1AE_NobleMinds'!AO70+'5C1J_JCFAEast'!AO70+'5C1Q_Advantage'!AO70+'5C1AF_JCFA-Laf'!AO70+'5C1W_Willow'!AO70+'5C1Z_LincolnPrep'!AO70+'5C1R_Iberville'!AO70+'5C1N_Delta'!AO70+'5C1S_LCColPrep'!AO70+'5C1T_Northeast'!AO70+'5C1U_AcadianaRen'!AO70+'5C1I_LAKey'!AO70+'5C1V_LafRen'!AO70+'5C1O_Impact'!AO70+'5C2_LAVCA'!AP70+'5C1H_Southwest'!AO70+'5C1G_JSClark'!AO70+'5C1Y_GEOPrep'!AO70+'5C1AI_Harmony'!AO70+'5C1AJ_Athlos'!AO70+'5C1AG_Collegiate'!AO70+'5C1M_GEOMidCity'!AO70+'5C1AK_NxtGen'!AO70+'5C1AL_RedRiver'!AO70+'5C1AM_Williams'!AO70+'5C1AN_StLandry'!AO70</f>
        <v>0</v>
      </c>
      <c r="AQ70" s="234">
        <f>'5C1B_DArbonne'!AP70+'5C1A_Madison'!AP70+'5C1C_IntlHigh'!AP70+'5C3_UnvView'!AQ70+'5C1F_LCCharter'!AP70+'5C1E_LFNO'!AP70+'5C1D_NOMMA'!AP70+'5C1AE_NobleMinds'!AP70+'5C1J_JCFAEast'!AP70+'5C1Q_Advantage'!AP70+'5C1AF_JCFA-Laf'!AP70+'5C1W_Willow'!AP70+'5C1Z_LincolnPrep'!AP70+'5C1R_Iberville'!AP70+'5C1N_Delta'!AP70+'5C1S_LCColPrep'!AP70+'5C1T_Northeast'!AP70+'5C1U_AcadianaRen'!AP70+'5C1I_LAKey'!AP70+'5C1V_LafRen'!AP70+'5C1O_Impact'!AP70+'5C2_LAVCA'!AQ70+'5C1H_Southwest'!AP70+'5C1G_JSClark'!AP70+'5C1Y_GEOPrep'!AP70+'5C1AI_Harmony'!AP70+'5C1AJ_Athlos'!AP70+'5C1AG_Collegiate'!AP70+'5C1M_GEOMidCity'!AP70+'5C1AK_NxtGen'!AP70+'5C1AL_RedRiver'!AP70+'5C1AM_Williams'!AP70+'5C1AN_StLandry'!AP70</f>
        <v>32903</v>
      </c>
      <c r="AR70" s="235">
        <f>'5C1B_DArbonne'!AQ70+'5C1A_Madison'!AQ70+'5C1C_IntlHigh'!AQ70+'5C3_UnvView'!AR70+'5C1F_LCCharter'!AQ70+'5C1E_LFNO'!AQ70+'5C1D_NOMMA'!AQ70+'5C1AE_NobleMinds'!AQ70+'5C1J_JCFAEast'!AQ70+'5C1Q_Advantage'!AQ70+'5C1AF_JCFA-Laf'!AQ70+'5C1W_Willow'!AQ70+'5C1Z_LincolnPrep'!AQ70+'5C1R_Iberville'!AQ70+'5C1N_Delta'!AQ70+'5C1S_LCColPrep'!AQ70+'5C1T_Northeast'!AQ70+'5C1U_AcadianaRen'!AQ70+'5C1I_LAKey'!AQ70+'5C1V_LafRen'!AQ70+'5C1O_Impact'!AQ70+'5C2_LAVCA'!AR70+'5C1H_Southwest'!AQ70+'5C1G_JSClark'!AQ70+'5C1Y_GEOPrep'!AQ70+'5C1AI_Harmony'!AQ70+'5C1AJ_Athlos'!AQ70+'5C1AG_Collegiate'!AQ70+'5C1M_GEOMidCity'!AQ70+'5C1AK_NxtGen'!AQ70+'5C1AL_RedRiver'!AQ70+'5C1AM_Williams'!AQ70+'5C1AN_StLandry'!AQ70</f>
        <v>0</v>
      </c>
      <c r="AS70" s="235">
        <f>'5C1B_DArbonne'!AR70+'5C1A_Madison'!AR70+'5C1C_IntlHigh'!AR70+'5C3_UnvView'!AS70+'5C1F_LCCharter'!AR70+'5C1E_LFNO'!AR70+'5C1D_NOMMA'!AR70+'5C1AE_NobleMinds'!AR70+'5C1J_JCFAEast'!AR70+'5C1Q_Advantage'!AR70+'5C1AF_JCFA-Laf'!AR70+'5C1W_Willow'!AR70+'5C1Z_LincolnPrep'!AR70+'5C1R_Iberville'!AR70+'5C1N_Delta'!AR70+'5C1S_LCColPrep'!AR70+'5C1T_Northeast'!AR70+'5C1U_AcadianaRen'!AR70+'5C1I_LAKey'!AR70+'5C1V_LafRen'!AR70+'5C1O_Impact'!AR70+'5C2_LAVCA'!AS70+'5C1H_Southwest'!AR70+'5C1G_JSClark'!AR70+'5C1Y_GEOPrep'!AR70+'5C1AI_Harmony'!AR70+'5C1AJ_Athlos'!AR70+'5C1AG_Collegiate'!AR70+'5C1M_GEOMidCity'!AR70+'5C1AK_NxtGen'!AR70+'5C1AL_RedRiver'!AR70+'5C1AM_Williams'!AR70+'5C1AN_StLandry'!AR70</f>
        <v>32903</v>
      </c>
      <c r="AT70" s="234">
        <f>'5C1B_DArbonne'!AS70+'5C1A_Madison'!AS70+'5C1C_IntlHigh'!AS70+'5C3_UnvView'!AT70+'5C1F_LCCharter'!AS70+'5C1E_LFNO'!AS70+'5C1D_NOMMA'!AS70+'5C1AE_NobleMinds'!AS70+'5C1J_JCFAEast'!AS70+'5C1Q_Advantage'!AS70+'5C1AF_JCFA-Laf'!AS70+'5C1W_Willow'!AS70+'5C1Z_LincolnPrep'!AS70+'5C1R_Iberville'!AS70+'5C1N_Delta'!AS70+'5C1S_LCColPrep'!AS70+'5C1T_Northeast'!AS70+'5C1U_AcadianaRen'!AS70+'5C1I_LAKey'!AS70+'5C1V_LafRen'!AS70+'5C1O_Impact'!AS70+'5C2_LAVCA'!AT70+'5C1H_Southwest'!AS70+'5C1G_JSClark'!AS70+'5C1Y_GEOPrep'!AS70+'5C1AI_Harmony'!AS70+'5C1AJ_Athlos'!AS70+'5C1AG_Collegiate'!AS70+'5C1M_GEOMidCity'!AS70+'5C1AK_NxtGen'!AS70+'5C1AL_RedRiver'!AS70+'5C1AM_Williams'!AS70+'5C1AN_StLandry'!AS70</f>
        <v>2742</v>
      </c>
      <c r="AU70" s="806">
        <f t="shared" si="2"/>
        <v>95564</v>
      </c>
      <c r="AV70" s="807">
        <f t="shared" si="3"/>
        <v>7964</v>
      </c>
      <c r="AW70" s="227">
        <f>'5C1B_DArbonne'!AV70+'5C1A_Madison'!AV70+'5C1C_IntlHigh'!AV70+'5C3_UnvView'!AW70+'5C1F_LCCharter'!AV70+'5C1E_LFNO'!AV70+'5C1D_NOMMA'!AV70+'5C1AE_NobleMinds'!AV70+'5C1J_JCFAEast'!AV70+'5C1Q_Advantage'!AV70+'5C1AF_JCFA-Laf'!AV70+'5C1W_Willow'!AV70+'5C1Z_LincolnPrep'!AV70+'5C1R_Iberville'!AV70+'5C1N_Delta'!AV70+'5C1S_LCColPrep'!AV70+'5C1T_Northeast'!AV70+'5C1U_AcadianaRen'!AV70+'5C1I_LAKey'!AV70+'5C1V_LafRen'!AV70+'5C1O_Impact'!AV70+'5C2_LAVCA'!AW70+'5C1H_Southwest'!AV70+'5C1G_JSClark'!AV70+'5C1Y_GEOPrep'!AV70+'5C1AI_Harmony'!AV70+'5C1AJ_Athlos'!AV70+'5C1AG_Collegiate'!AV70+'5C1M_GEOMidCity'!AV70+'5C1AK_NxtGen'!AV70+'5C1AL_RedRiver'!AV70+'5C1AM_Williams'!AV70+'5C1AN_StLandry'!AV70</f>
        <v>82</v>
      </c>
      <c r="AX70" s="227"/>
      <c r="AY70" s="227">
        <f t="shared" si="4"/>
        <v>82</v>
      </c>
    </row>
    <row r="71" spans="1:51" ht="16.149999999999999" customHeight="1" x14ac:dyDescent="0.2">
      <c r="A71" s="425">
        <v>65</v>
      </c>
      <c r="B71" s="238" t="s">
        <v>68</v>
      </c>
      <c r="C71" s="239">
        <f>'5C1B_DArbonne'!C71+'5C1A_Madison'!C71+'5C1C_IntlHigh'!C71+'5C3_UnvView'!C71+'5C1F_LCCharter'!C71+'5C1E_LFNO'!C71+'5C1D_NOMMA'!C71+'5C1AE_NobleMinds'!C71+'5C1J_JCFAEast'!C71+'5C1Q_Advantage'!C71+'5C1AF_JCFA-Laf'!C71+'5C1W_Willow'!C71+'5C1Z_LincolnPrep'!C71+'5C1R_Iberville'!C71+'5C1N_Delta'!C71+'5C1S_LCColPrep'!C71+'5C1T_Northeast'!C71+'5C1U_AcadianaRen'!C71+'5C1I_LAKey'!C71+'5C1V_LafRen'!C71+'5C1O_Impact'!C71+'5C2_LAVCA'!C71+'5C1H_Southwest'!C71+'5C1G_JSClark'!C71+'5C1Y_GEOPrep'!C71+'5C1AI_Harmony'!C71+'5C1AJ_Athlos'!C71+'5C1AG_Collegiate'!C71+'5C1M_GEOMidCity'!C71+'5C1AK_NxtGen'!C71+'5C1AL_RedRiver'!C71+'5C1AM_Williams'!C71+'5C1AN_StLandry'!C71</f>
        <v>19</v>
      </c>
      <c r="D71" s="240">
        <f>'9_Per Pupil Summary'!H70</f>
        <v>4590.7852199167592</v>
      </c>
      <c r="E71" s="241">
        <f>'5C1B_DArbonne'!E71+'5C1A_Madison'!E71+'5C1C_IntlHigh'!E71+'5C3_UnvView'!E71+'5C1F_LCCharter'!E71+'5C1E_LFNO'!E71+'5C1D_NOMMA'!E71+'5C1AE_NobleMinds'!E71+'5C1J_JCFAEast'!E71+'5C1Q_Advantage'!E71+'5C1AF_JCFA-Laf'!E71+'5C1W_Willow'!E71+'5C1Z_LincolnPrep'!E71+'5C1R_Iberville'!E71+'5C1N_Delta'!E71+'5C1S_LCColPrep'!E71+'5C1T_Northeast'!E71+'5C1U_AcadianaRen'!E71+'5C1I_LAKey'!E71+'5C1V_LafRen'!E71+'5C1O_Impact'!E71+'5C2_LAVCA'!E71+'5C1H_Southwest'!E71+'5C1G_JSClark'!E71+'5C1Y_GEOPrep'!E71+'5C1AI_Harmony'!E71+'5C1AJ_Athlos'!E71+'5C1AG_Collegiate'!E71+'5C1M_GEOMidCity'!E71+'5C1AK_NxtGen'!E71+'5C1AL_RedRiver'!E71+'5C1AM_Williams'!E71+'5C1AN_StLandry'!E71</f>
        <v>78502.427260576573</v>
      </c>
      <c r="F71" s="242">
        <f>'5C1B_DArbonne'!F71+'5C1A_Madison'!F71+'5C1C_IntlHigh'!F71+'5C3_UnvView'!F71+'5C1F_LCCharter'!F71+'5C1E_LFNO'!F71+'5C1D_NOMMA'!F71+'5C1AE_NobleMinds'!F71+'5C1J_JCFAEast'!F71+'5C1Q_Advantage'!F71+'5C1AF_JCFA-Laf'!F71+'5C1W_Willow'!F71+'5C1Z_LincolnPrep'!F71+'5C1R_Iberville'!F71+'5C1N_Delta'!F71+'5C1S_LCColPrep'!F71+'5C1T_Northeast'!F71+'5C1U_AcadianaRen'!F71+'5C1I_LAKey'!F71+'5C1V_LafRen'!F71+'5C1O_Impact'!F71+'5C2_LAVCA'!F71+'5C1H_Southwest'!F71+'5C1G_JSClark'!F71+'5C1Y_GEOPrep'!F71+'5C1AI_Harmony'!F71+'5C1AJ_Athlos'!F71+'5C1AG_Collegiate'!F71+'5C1M_GEOMidCity'!F71+'5C1AK_NxtGen'!F71+'5C1AL_RedRiver'!F71+'5C1AM_Williams'!F71+'5C1AN_StLandry'!F71</f>
        <v>19</v>
      </c>
      <c r="G71" s="240">
        <f>'9_Per Pupil Summary'!I70</f>
        <v>592.23750581869945</v>
      </c>
      <c r="H71" s="241">
        <f>'5C1B_DArbonne'!H71+'5C1A_Madison'!H71+'5C1C_IntlHigh'!H71+'5C3_UnvView'!H71+'5C1F_LCCharter'!H71+'5C1E_LFNO'!H71+'5C1D_NOMMA'!H71+'5C1AE_NobleMinds'!H71+'5C1J_JCFAEast'!H71+'5C1Q_Advantage'!H71+'5C1AF_JCFA-Laf'!H71+'5C1W_Willow'!H71+'5C1Z_LincolnPrep'!H71+'5C1R_Iberville'!H71+'5C1N_Delta'!H71+'5C1S_LCColPrep'!H71+'5C1T_Northeast'!H71+'5C1U_AcadianaRen'!H71+'5C1I_LAKey'!H71+'5C1V_LafRen'!H71+'5C1O_Impact'!H71+'5C2_LAVCA'!H71+'5C1H_Southwest'!H71+'5C1G_JSClark'!H71+'5C1Y_GEOPrep'!H71+'5C1AI_Harmony'!H71+'5C1AJ_Athlos'!H71+'5C1AG_Collegiate'!H71+'5C1M_GEOMidCity'!H71+'5C1AK_NxtGen'!H71+'5C1AL_RedRiver'!H71+'5C1AM_Williams'!H71+'5C1AN_StLandry'!H71</f>
        <v>10127.26134949976</v>
      </c>
      <c r="I71" s="242">
        <f>'5C1B_DArbonne'!I71+'5C1A_Madison'!I71+'5C1C_IntlHigh'!I71+'5C3_UnvView'!I71+'5C1F_LCCharter'!I71+'5C1E_LFNO'!I71+'5C1D_NOMMA'!I71+'5C1AE_NobleMinds'!I71+'5C1J_JCFAEast'!I71+'5C1Q_Advantage'!I71+'5C1AF_JCFA-Laf'!I71+'5C1W_Willow'!I71+'5C1Z_LincolnPrep'!I71+'5C1R_Iberville'!I71+'5C1N_Delta'!I71+'5C1S_LCColPrep'!I71+'5C1T_Northeast'!I71+'5C1U_AcadianaRen'!I71+'5C1I_LAKey'!I71+'5C1V_LafRen'!I71+'5C1O_Impact'!I71+'5C2_LAVCA'!I71+'5C1H_Southwest'!I71+'5C1G_JSClark'!I71+'5C1Y_GEOPrep'!I71+'5C1AI_Harmony'!I71+'5C1AJ_Athlos'!I71+'5C1AG_Collegiate'!I71+'5C1M_GEOMidCity'!I71+'5C1AK_NxtGen'!I71+'5C1AL_RedRiver'!I71+'5C1AM_Williams'!I71+'5C1AN_StLandry'!I71</f>
        <v>8</v>
      </c>
      <c r="J71" s="240">
        <f>'9_Per Pupil Summary'!J70</f>
        <v>161.51931976873621</v>
      </c>
      <c r="K71" s="241">
        <f>'5C1B_DArbonne'!K71+'5C1A_Madison'!K71+'5C1C_IntlHigh'!K71+'5C3_UnvView'!K71+'5C1F_LCCharter'!K71+'5C1E_LFNO'!K71+'5C1D_NOMMA'!K71+'5C1AE_NobleMinds'!K71+'5C1J_JCFAEast'!K71+'5C1Q_Advantage'!K71+'5C1AF_JCFA-Laf'!K71+'5C1W_Willow'!K71+'5C1Z_LincolnPrep'!K71+'5C1R_Iberville'!K71+'5C1N_Delta'!K71+'5C1S_LCColPrep'!K71+'5C1T_Northeast'!K71+'5C1U_AcadianaRen'!K71+'5C1I_LAKey'!K71+'5C1V_LafRen'!K71+'5C1O_Impact'!K71+'5C2_LAVCA'!K71+'5C1H_Southwest'!K71+'5C1G_JSClark'!K71+'5C1Y_GEOPrep'!K71+'5C1AI_Harmony'!K71+'5C1AJ_Athlos'!K71+'5C1AG_Collegiate'!K71+'5C1M_GEOMidCity'!K71+'5C1AK_NxtGen'!K71+'5C1AL_RedRiver'!K71+'5C1AM_Williams'!K71+'5C1AN_StLandry'!K71</f>
        <v>1162.9391023349008</v>
      </c>
      <c r="L71" s="242">
        <f>'5C1B_DArbonne'!L71+'5C1A_Madison'!L71+'5C1C_IntlHigh'!L71+'5C3_UnvView'!L71+'5C1F_LCCharter'!L71+'5C1E_LFNO'!L71+'5C1D_NOMMA'!L71+'5C1AE_NobleMinds'!L71+'5C1J_JCFAEast'!L71+'5C1Q_Advantage'!L71+'5C1AF_JCFA-Laf'!L71+'5C1W_Willow'!L71+'5C1Z_LincolnPrep'!L71+'5C1R_Iberville'!L71+'5C1N_Delta'!L71+'5C1S_LCColPrep'!L71+'5C1T_Northeast'!L71+'5C1U_AcadianaRen'!L71+'5C1I_LAKey'!L71+'5C1V_LafRen'!L71+'5C1O_Impact'!L71+'5C2_LAVCA'!L71+'5C1H_Southwest'!L71+'5C1G_JSClark'!L71+'5C1Y_GEOPrep'!L71+'5C1AI_Harmony'!L71+'5C1AJ_Athlos'!L71+'5C1AG_Collegiate'!L71+'5C1M_GEOMidCity'!L71+'5C1AK_NxtGen'!L71+'5C1AL_RedRiver'!L71+'5C1AM_Williams'!L71+'5C1AN_StLandry'!L71</f>
        <v>4</v>
      </c>
      <c r="M71" s="240">
        <f>'9_Per Pupil Summary'!K70</f>
        <v>4037.9829942184056</v>
      </c>
      <c r="N71" s="241">
        <f>'5C1B_DArbonne'!N71+'5C1A_Madison'!N71+'5C1C_IntlHigh'!N71+'5C3_UnvView'!N71+'5C1F_LCCharter'!N71+'5C1E_LFNO'!N71+'5C1D_NOMMA'!N71+'5C1AE_NobleMinds'!N71+'5C1J_JCFAEast'!N71+'5C1Q_Advantage'!N71+'5C1AF_JCFA-Laf'!N71+'5C1W_Willow'!N71+'5C1Z_LincolnPrep'!N71+'5C1R_Iberville'!N71+'5C1N_Delta'!N71+'5C1S_LCColPrep'!N71+'5C1T_Northeast'!N71+'5C1U_AcadianaRen'!N71+'5C1I_LAKey'!N71+'5C1V_LafRen'!N71+'5C1O_Impact'!N71+'5C2_LAVCA'!N71+'5C1H_Southwest'!N71+'5C1G_JSClark'!N71+'5C1Y_GEOPrep'!N71+'5C1AI_Harmony'!N71+'5C1AJ_Athlos'!N71+'5C1AG_Collegiate'!N71+'5C1M_GEOMidCity'!N71+'5C1AK_NxtGen'!N71+'5C1AL_RedRiver'!N71+'5C1AM_Williams'!N71+'5C1AN_StLandry'!N71</f>
        <v>14536.73877918626</v>
      </c>
      <c r="O71" s="242">
        <f>'5C1B_DArbonne'!O71+'5C1A_Madison'!O71+'5C1C_IntlHigh'!O71+'5C3_UnvView'!O71+'5C1F_LCCharter'!O71+'5C1E_LFNO'!O71+'5C1D_NOMMA'!O71+'5C1AE_NobleMinds'!O71+'5C1J_JCFAEast'!O71+'5C1Q_Advantage'!O71+'5C1AF_JCFA-Laf'!O71+'5C1W_Willow'!O71+'5C1Z_LincolnPrep'!O71+'5C1R_Iberville'!O71+'5C1N_Delta'!O71+'5C1S_LCColPrep'!O71+'5C1T_Northeast'!O71+'5C1U_AcadianaRen'!O71+'5C1I_LAKey'!O71+'5C1V_LafRen'!O71+'5C1O_Impact'!O71+'5C2_LAVCA'!O71+'5C1H_Southwest'!O71+'5C1G_JSClark'!O71+'5C1Y_GEOPrep'!O71+'5C1AI_Harmony'!O71+'5C1AJ_Athlos'!O71+'5C1AG_Collegiate'!O71+'5C1M_GEOMidCity'!O71+'5C1AK_NxtGen'!O71+'5C1AL_RedRiver'!O71+'5C1AM_Williams'!O71+'5C1AN_StLandry'!O71</f>
        <v>1</v>
      </c>
      <c r="P71" s="240">
        <f>'9_Per Pupil Summary'!L70</f>
        <v>1615.193197687362</v>
      </c>
      <c r="Q71" s="241">
        <f>'5C1B_DArbonne'!Q71+'5C1A_Madison'!Q71+'5C1C_IntlHigh'!Q71+'5C3_UnvView'!Q71+'5C1F_LCCharter'!Q71+'5C1E_LFNO'!Q71+'5C1D_NOMMA'!Q71+'5C1AE_NobleMinds'!Q71+'5C1J_JCFAEast'!Q71+'5C1Q_Advantage'!Q71+'5C1AF_JCFA-Laf'!Q71+'5C1W_Willow'!Q71+'5C1Z_LincolnPrep'!Q71+'5C1R_Iberville'!Q71+'5C1N_Delta'!Q71+'5C1S_LCColPrep'!Q71+'5C1T_Northeast'!Q71+'5C1U_AcadianaRen'!Q71+'5C1I_LAKey'!Q71+'5C1V_LafRen'!Q71+'5C1O_Impact'!Q71+'5C2_LAVCA'!Q71+'5C1H_Southwest'!Q71+'5C1G_JSClark'!Q71+'5C1Y_GEOPrep'!Q71+'5C1AI_Harmony'!Q71+'5C1AJ_Athlos'!Q71+'5C1AG_Collegiate'!Q71+'5C1M_GEOMidCity'!Q71+'5C1AK_NxtGen'!Q71+'5C1AL_RedRiver'!Q71+'5C1AM_Williams'!Q71+'5C1AN_StLandry'!Q71</f>
        <v>1453.673877918626</v>
      </c>
      <c r="R71" s="243">
        <f>'5C1B_DArbonne'!R71+'5C1A_Madison'!R71+'5C1C_IntlHigh'!R71+'5C3_UnvView'!R71+'5C1F_LCCharter'!R71+'5C1E_LFNO'!R71+'5C1D_NOMMA'!R71+'5C1AE_NobleMinds'!R71+'5C1J_JCFAEast'!R71+'5C1Q_Advantage'!R71+'5C1AF_JCFA-Laf'!R71+'5C1W_Willow'!R71+'5C1Z_LincolnPrep'!R71+'5C1R_Iberville'!R71+'5C1N_Delta'!R71+'5C1S_LCColPrep'!R71+'5C1T_Northeast'!R71+'5C1U_AcadianaRen'!R71+'5C1I_LAKey'!R71+'5C1V_LafRen'!R71+'5C1O_Impact'!R71+'5C2_LAVCA'!R71+'5C1H_Southwest'!R71+'5C1G_JSClark'!R71+'5C1Y_GEOPrep'!R71+'5C1AI_Harmony'!R71+'5C1AJ_Athlos'!R71+'5C1AG_Collegiate'!R71+'5C1M_GEOMidCity'!R71+'5C1AK_NxtGen'!R71+'5C1AL_RedRiver'!R71+'5C1AM_Williams'!R71+'5C1AN_StLandry'!R71</f>
        <v>116149</v>
      </c>
      <c r="S71" s="1005">
        <f>'5C3_UnvView'!S71+'5C2_LAVCA'!S71</f>
        <v>11753</v>
      </c>
      <c r="T71" s="240">
        <f>'5C1B_DArbonne'!S71+'5C1A_Madison'!S71+'5C1C_IntlHigh'!S71+'5C3_UnvView'!T71+'5C1F_LCCharter'!S71+'5C1E_LFNO'!S71+'5C1D_NOMMA'!S71+'5C1AE_NobleMinds'!S71+'5C1J_JCFAEast'!S71+'5C1Q_Advantage'!S71+'5C1AF_JCFA-Laf'!S71+'5C1W_Willow'!S71+'5C1Z_LincolnPrep'!S71+'5C1R_Iberville'!S71+'5C1N_Delta'!S71+'5C1S_LCColPrep'!S71+'5C1T_Northeast'!S71+'5C1U_AcadianaRen'!S71+'5C1I_LAKey'!S71+'5C1V_LafRen'!S71+'5C1O_Impact'!S71+'5C2_LAVCA'!T71+'5C1H_Southwest'!S71+'5C1G_JSClark'!S71+'5C1Y_GEOPrep'!S71+'5C1AI_Harmony'!S71+'5C1AJ_Athlos'!S71+'5C1AG_Collegiate'!S71+'5C1M_GEOMidCity'!S71+'5C1AK_NxtGen'!S71+'5C1AL_RedRiver'!S71+'5C1AM_Williams'!S71+'5C1AN_StLandry'!S71</f>
        <v>0</v>
      </c>
      <c r="U71" s="240">
        <f>'5C1B_DArbonne'!T71+'5C1A_Madison'!T71+'5C1C_IntlHigh'!T71+'5C3_UnvView'!U71+'5C1F_LCCharter'!T71+'5C1E_LFNO'!T71+'5C1D_NOMMA'!T71+'5C1AE_NobleMinds'!T71+'5C1J_JCFAEast'!T71+'5C1Q_Advantage'!T71+'5C1AF_JCFA-Laf'!T71+'5C1W_Willow'!T71+'5C1Z_LincolnPrep'!T71+'5C1R_Iberville'!T71+'5C1N_Delta'!T71+'5C1S_LCColPrep'!T71+'5C1T_Northeast'!T71+'5C1U_AcadianaRen'!T71+'5C1I_LAKey'!T71+'5C1V_LafRen'!T71+'5C1O_Impact'!T71+'5C2_LAVCA'!U71+'5C1H_Southwest'!T71+'5C1G_JSClark'!T71+'5C1Y_GEOPrep'!T71+'5C1AI_Harmony'!T71+'5C1AJ_Athlos'!T71+'5C1AG_Collegiate'!T71+'5C1M_GEOMidCity'!T71+'5C1AK_NxtGen'!T71+'5C1AL_RedRiver'!T71+'5C1AM_Williams'!T71+'5C1AN_StLandry'!T71</f>
        <v>0</v>
      </c>
      <c r="V71" s="244">
        <f>'5C1B_DArbonne'!U71+'5C1A_Madison'!U71+'5C1C_IntlHigh'!U71+'5C3_UnvView'!V71+'5C1F_LCCharter'!U71+'5C1E_LFNO'!U71+'5C1D_NOMMA'!U71+'5C1AE_NobleMinds'!U71+'5C1J_JCFAEast'!U71+'5C1Q_Advantage'!U71+'5C1AF_JCFA-Laf'!U71+'5C1W_Willow'!U71+'5C1Z_LincolnPrep'!U71+'5C1R_Iberville'!U71+'5C1N_Delta'!U71+'5C1S_LCColPrep'!U71+'5C1T_Northeast'!U71+'5C1U_AcadianaRen'!U71+'5C1I_LAKey'!U71+'5C1V_LafRen'!U71+'5C1O_Impact'!U71+'5C2_LAVCA'!V71+'5C1H_Southwest'!U71+'5C1G_JSClark'!U71+'5C1Y_GEOPrep'!U71+'5C1AI_Harmony'!U71+'5C1AJ_Athlos'!U71+'5C1AG_Collegiate'!U71+'5C1M_GEOMidCity'!U71+'5C1AK_NxtGen'!U71+'5C1AL_RedRiver'!U71+'5C1AM_Williams'!U71+'5C1AN_StLandry'!U71</f>
        <v>0</v>
      </c>
      <c r="W71" s="243">
        <f>'5C1B_DArbonne'!V71+'5C1A_Madison'!V71+'5C1C_IntlHigh'!V71+'5C3_UnvView'!W71+'5C1F_LCCharter'!V71+'5C1E_LFNO'!V71+'5C1D_NOMMA'!V71+'5C1AE_NobleMinds'!V71+'5C1J_JCFAEast'!V71+'5C1Q_Advantage'!V71+'5C1AF_JCFA-Laf'!V71+'5C1W_Willow'!V71+'5C1Z_LincolnPrep'!V71+'5C1R_Iberville'!V71+'5C1N_Delta'!V71+'5C1S_LCColPrep'!V71+'5C1T_Northeast'!V71+'5C1U_AcadianaRen'!V71+'5C1I_LAKey'!V71+'5C1V_LafRen'!V71+'5C1O_Impact'!V71+'5C2_LAVCA'!W71+'5C1H_Southwest'!V71+'5C1G_JSClark'!V71+'5C1Y_GEOPrep'!V71+'5C1AI_Harmony'!V71+'5C1AJ_Athlos'!V71+'5C1AG_Collegiate'!V71+'5C1M_GEOMidCity'!V71+'5C1AK_NxtGen'!V71+'5C1AL_RedRiver'!V71+'5C1AM_Williams'!V71+'5C1AN_StLandry'!V71</f>
        <v>105783</v>
      </c>
      <c r="X71" s="241">
        <f>'5C1B_DArbonne'!W71+'5C1A_Madison'!W71+'5C1C_IntlHigh'!W71+'5C3_UnvView'!X71+'5C1F_LCCharter'!W71+'5C1E_LFNO'!W71+'5C1D_NOMMA'!W71+'5C1AE_NobleMinds'!W71+'5C1J_JCFAEast'!W71+'5C1Q_Advantage'!W71+'5C1AF_JCFA-Laf'!W71+'5C1W_Willow'!W71+'5C1Z_LincolnPrep'!W71+'5C1R_Iberville'!W71+'5C1N_Delta'!W71+'5C1S_LCColPrep'!W71+'5C1T_Northeast'!W71+'5C1U_AcadianaRen'!W71+'5C1I_LAKey'!W71+'5C1V_LafRen'!W71+'5C1O_Impact'!W71+'5C2_LAVCA'!X71+'5C1H_Southwest'!W71+'5C1G_JSClark'!W71+'5C1Y_GEOPrep'!W71+'5C1AI_Harmony'!W71+'5C1AJ_Athlos'!W71+'5C1AG_Collegiate'!W71+'5C1M_GEOMidCity'!W71+'5C1AK_NxtGen'!W71+'5C1AL_RedRiver'!W71+'5C1AM_Williams'!W71+'5C1AN_StLandry'!W71</f>
        <v>-265</v>
      </c>
      <c r="Y71" s="243">
        <f>'5C1B_DArbonne'!X71+'5C1A_Madison'!X71+'5C1C_IntlHigh'!X71+'5C3_UnvView'!Y71+'5C1F_LCCharter'!X71+'5C1E_LFNO'!X71+'5C1D_NOMMA'!X71+'5C1AE_NobleMinds'!X71+'5C1J_JCFAEast'!X71+'5C1Q_Advantage'!X71+'5C1AF_JCFA-Laf'!X71+'5C1W_Willow'!X71+'5C1Z_LincolnPrep'!X71+'5C1R_Iberville'!X71+'5C1N_Delta'!X71+'5C1S_LCColPrep'!X71+'5C1T_Northeast'!X71+'5C1U_AcadianaRen'!X71+'5C1I_LAKey'!X71+'5C1V_LafRen'!X71+'5C1O_Impact'!X71+'5C2_LAVCA'!Y71+'5C1H_Southwest'!X71+'5C1G_JSClark'!X71+'5C1Y_GEOPrep'!X71+'5C1AI_Harmony'!X71+'5C1AJ_Athlos'!X71+'5C1AG_Collegiate'!X71+'5C1M_GEOMidCity'!X71+'5C1AK_NxtGen'!X71+'5C1AL_RedRiver'!X71+'5C1AM_Williams'!X71+'5C1AN_StLandry'!X71</f>
        <v>105518</v>
      </c>
      <c r="Z71" s="240">
        <f>'5C1B_DArbonne'!Y71+'5C1A_Madison'!Y71+'5C1C_IntlHigh'!Y71+'5C3_UnvView'!Z71+'5C1F_LCCharter'!Y71+'5C1E_LFNO'!Y71+'5C1D_NOMMA'!Y71+'5C1AE_NobleMinds'!Y71+'5C1J_JCFAEast'!Y71+'5C1Q_Advantage'!Y71+'5C1AF_JCFA-Laf'!Y71+'5C1W_Willow'!Y71+'5C1Z_LincolnPrep'!Y71+'5C1R_Iberville'!Y71+'5C1N_Delta'!Y71+'5C1S_LCColPrep'!Y71+'5C1T_Northeast'!Y71+'5C1U_AcadianaRen'!Y71+'5C1I_LAKey'!Y71+'5C1V_LafRen'!Y71+'5C1O_Impact'!Y71+'5C2_LAVCA'!Z71+'5C1H_Southwest'!Y71+'5C1G_JSClark'!Y71+'5C1Y_GEOPrep'!Y71+'5C1AI_Harmony'!Y71+'5C1AJ_Athlos'!Y71+'5C1AG_Collegiate'!Y71+'5C1M_GEOMidCity'!Y71+'5C1AK_NxtGen'!Y71+'5C1AL_RedRiver'!Y71+'5C1AM_Williams'!Y71+'5C1AN_StLandry'!Y71</f>
        <v>0</v>
      </c>
      <c r="AA71" s="243">
        <f>'5C1B_DArbonne'!Z71+'5C1A_Madison'!Z71+'5C1C_IntlHigh'!Z71+'5C3_UnvView'!AA71+'5C1F_LCCharter'!Z71+'5C1E_LFNO'!Z71+'5C1D_NOMMA'!Z71+'5C1AE_NobleMinds'!Z71+'5C1J_JCFAEast'!Z71+'5C1Q_Advantage'!Z71+'5C1AF_JCFA-Laf'!Z71+'5C1W_Willow'!Z71+'5C1Z_LincolnPrep'!Z71+'5C1R_Iberville'!Z71+'5C1N_Delta'!Z71+'5C1S_LCColPrep'!Z71+'5C1T_Northeast'!Z71+'5C1U_AcadianaRen'!Z71+'5C1I_LAKey'!Z71+'5C1V_LafRen'!Z71+'5C1O_Impact'!Z71+'5C2_LAVCA'!AA71+'5C1H_Southwest'!Z71+'5C1G_JSClark'!Z71+'5C1Y_GEOPrep'!Z71+'5C1AI_Harmony'!Z71+'5C1AJ_Athlos'!Z71+'5C1AG_Collegiate'!Z71+'5C1M_GEOMidCity'!Z71+'5C1AK_NxtGen'!Z71+'5C1AL_RedRiver'!Z71+'5C1AM_Williams'!Z71+'5C1AN_StLandry'!Z71</f>
        <v>105518</v>
      </c>
      <c r="AB71" s="246">
        <f>'5C1B_DArbonne'!AA71+'5C1A_Madison'!AA71+'5C1C_IntlHigh'!AA71+'5C3_UnvView'!AB71+'5C1F_LCCharter'!AA71+'5C1E_LFNO'!AA71+'5C1D_NOMMA'!AA71+'5C1AE_NobleMinds'!AA71+'5C1J_JCFAEast'!AA71+'5C1Q_Advantage'!AA71+'5C1AF_JCFA-Laf'!AA71+'5C1W_Willow'!AA71+'5C1Z_LincolnPrep'!AA71+'5C1R_Iberville'!AA71+'5C1N_Delta'!AA71+'5C1S_LCColPrep'!AA71+'5C1T_Northeast'!AA71+'5C1U_AcadianaRen'!AA71+'5C1I_LAKey'!AA71+'5C1V_LafRen'!AA71+'5C1O_Impact'!AA71+'5C2_LAVCA'!AB71+'5C1H_Southwest'!AA71+'5C1G_JSClark'!AA71+'5C1Y_GEOPrep'!AA71+'5C1AI_Harmony'!AA71+'5C1AJ_Athlos'!AA71+'5C1AG_Collegiate'!AA71+'5C1M_GEOMidCity'!AA71+'5C1AK_NxtGen'!AA71+'5C1AL_RedRiver'!AA71+'5C1AM_Williams'!AA71+'5C1AN_StLandry'!AA71</f>
        <v>0</v>
      </c>
      <c r="AC71" s="240">
        <f>'5C1B_DArbonne'!AB71+'5C1A_Madison'!AB71+'5C1C_IntlHigh'!AB71+'5C3_UnvView'!AC71+'5C1F_LCCharter'!AB71+'5C1E_LFNO'!AB71+'5C1D_NOMMA'!AB71+'5C1AE_NobleMinds'!AB71+'5C1J_JCFAEast'!AB71+'5C1Q_Advantage'!AB71+'5C1AF_JCFA-Laf'!AB71+'5C1W_Willow'!AB71+'5C1Z_LincolnPrep'!AB71+'5C1R_Iberville'!AB71+'5C1N_Delta'!AB71+'5C1S_LCColPrep'!AB71+'5C1T_Northeast'!AB71+'5C1U_AcadianaRen'!AB71+'5C1I_LAKey'!AB71+'5C1V_LafRen'!AB71+'5C1O_Impact'!AB71+'5C2_LAVCA'!AC71+'5C1H_Southwest'!AB71+'5C1G_JSClark'!AB71+'5C1Y_GEOPrep'!AB71+'5C1AI_Harmony'!AB71+'5C1AJ_Athlos'!AB71+'5C1AG_Collegiate'!AB71+'5C1M_GEOMidCity'!AB71+'5C1AK_NxtGen'!AB71+'5C1AL_RedRiver'!AB71+'5C1AM_Williams'!AB71+'5C1AN_StLandry'!AB71</f>
        <v>105518</v>
      </c>
      <c r="AD71" s="247">
        <f>'5C1B_DArbonne'!AC71+'5C1A_Madison'!AC71+'5C1C_IntlHigh'!AC71+'5C3_UnvView'!AD71+'5C1F_LCCharter'!AC71+'5C1E_LFNO'!AC71+'5C1D_NOMMA'!AC71+'5C1AE_NobleMinds'!AC71+'5C1J_JCFAEast'!AC71+'5C1Q_Advantage'!AC71+'5C1AF_JCFA-Laf'!AC71+'5C1W_Willow'!AC71+'5C1Z_LincolnPrep'!AC71+'5C1R_Iberville'!AC71+'5C1N_Delta'!AC71+'5C1S_LCColPrep'!AC71+'5C1T_Northeast'!AC71+'5C1U_AcadianaRen'!AC71+'5C1I_LAKey'!AC71+'5C1V_LafRen'!AC71+'5C1O_Impact'!AC71+'5C2_LAVCA'!AD71+'5C1H_Southwest'!AC71+'5C1G_JSClark'!AC71+'5C1Y_GEOPrep'!AC71+'5C1AI_Harmony'!AC71+'5C1AJ_Athlos'!AC71+'5C1AG_Collegiate'!AC71+'5C1M_GEOMidCity'!AC71+'5C1AK_NxtGen'!AC71+'5C1AL_RedRiver'!AC71+'5C1AM_Williams'!AC71+'5C1AN_StLandry'!AC71</f>
        <v>8793</v>
      </c>
      <c r="AE71" s="247">
        <f>'5C1B_DArbonne'!AD71+'5C1A_Madison'!AD71+'5C1C_IntlHigh'!AD71+'5C3_UnvView'!AE71+'5C1F_LCCharter'!AD71+'5C1E_LFNO'!AD71+'5C1D_NOMMA'!AD71+'5C1AE_NobleMinds'!AD71+'5C1J_JCFAEast'!AD71+'5C1Q_Advantage'!AD71+'5C1AF_JCFA-Laf'!AD71+'5C1W_Willow'!AD71+'5C1Z_LincolnPrep'!AD71+'5C1R_Iberville'!AD71+'5C1N_Delta'!AD71+'5C1S_LCColPrep'!AD71+'5C1T_Northeast'!AD71+'5C1U_AcadianaRen'!AD71+'5C1I_LAKey'!AD71+'5C1V_LafRen'!AD71+'5C1O_Impact'!AD71+'5C2_LAVCA'!AE71+'5C1H_Southwest'!AD71+'5C1G_JSClark'!AD71+'5C1Y_GEOPrep'!AD71+'5C1AI_Harmony'!AD71+'5C1AJ_Athlos'!AD71+'5C1AG_Collegiate'!AD71+'5C1M_GEOMidCity'!AD71+'5C1AK_NxtGen'!AD71+'5C1AL_RedRiver'!AD71+'5C1AM_Williams'!AD71+'5C1AN_StLandry'!AD71</f>
        <v>105518</v>
      </c>
      <c r="AF71" s="248">
        <f>'9_Per Pupil Summary'!N70</f>
        <v>5397</v>
      </c>
      <c r="AG71" s="249">
        <f>'5C1B_DArbonne'!AF71+'5C1A_Madison'!AF71+'5C1C_IntlHigh'!AF71+'5C3_UnvView'!AG71+'5C1F_LCCharter'!AF71+'5C1E_LFNO'!AF71+'5C1D_NOMMA'!AF71+'5C1AE_NobleMinds'!AF71+'5C1J_JCFAEast'!AF71+'5C1Q_Advantage'!AF71+'5C1AF_JCFA-Laf'!AF71+'5C1W_Willow'!AF71+'5C1Z_LincolnPrep'!AF71+'5C1R_Iberville'!AF71+'5C1N_Delta'!AF71+'5C1S_LCColPrep'!AF71+'5C1T_Northeast'!AF71+'5C1U_AcadianaRen'!AF71+'5C1I_LAKey'!AF71+'5C1V_LafRen'!AF71+'5C1O_Impact'!AF71+'5C2_LAVCA'!AG71+'5C1H_Southwest'!AF71+'5C1G_JSClark'!AF71+'5C1Y_GEOPrep'!AF71+'5C1AI_Harmony'!AF71+'5C1AJ_Athlos'!AF71+'5C1AG_Collegiate'!AF71+'5C1M_GEOMidCity'!AF71+'5C1AK_NxtGen'!AF71+'5C1AL_RedRiver'!AF71+'5C1AM_Williams'!AF71+'5C1AN_StLandry'!AF71</f>
        <v>92288</v>
      </c>
      <c r="AH71" s="239">
        <f>'5C1B_DArbonne'!AG71+'5C1A_Madison'!AG71+'5C1C_IntlHigh'!AG71+'5C3_UnvView'!AH71+'5C1F_LCCharter'!AG71+'5C1E_LFNO'!AG71+'5C1D_NOMMA'!AG71+'5C1AE_NobleMinds'!AG71+'5C1J_JCFAEast'!AG71+'5C1Q_Advantage'!AG71+'5C1AF_JCFA-Laf'!AG71+'5C1W_Willow'!AG71+'5C1Z_LincolnPrep'!AG71+'5C1R_Iberville'!AG71+'5C1N_Delta'!AG71+'5C1S_LCColPrep'!AG71+'5C1T_Northeast'!AG71+'5C1U_AcadianaRen'!AG71+'5C1I_LAKey'!AG71+'5C1V_LafRen'!AG71+'5C1O_Impact'!AG71+'5C2_LAVCA'!AH71+'5C1H_Southwest'!AG71+'5C1G_JSClark'!AG71+'5C1Y_GEOPrep'!AG71+'5C1AI_Harmony'!AG71+'5C1AJ_Athlos'!AG71+'5C1AG_Collegiate'!AG71+'5C1M_GEOMidCity'!AG71+'5C1AK_NxtGen'!AG71+'5C1AL_RedRiver'!AG71+'5C1AM_Williams'!AG71+'5C1AN_StLandry'!AG71</f>
        <v>0</v>
      </c>
      <c r="AI71" s="248">
        <f>'5C1B_DArbonne'!AH71+'5C1A_Madison'!AH71+'5C1C_IntlHigh'!AH71+'5C3_UnvView'!AI71+'5C1F_LCCharter'!AH71+'5C1E_LFNO'!AH71+'5C1D_NOMMA'!AH71+'5C1AE_NobleMinds'!AH71+'5C1J_JCFAEast'!AH71+'5C1Q_Advantage'!AH71+'5C1AF_JCFA-Laf'!AH71+'5C1W_Willow'!AH71+'5C1Z_LincolnPrep'!AH71+'5C1R_Iberville'!AH71+'5C1N_Delta'!AH71+'5C1S_LCColPrep'!AH71+'5C1T_Northeast'!AH71+'5C1U_AcadianaRen'!AH71+'5C1I_LAKey'!AH71+'5C1V_LafRen'!AH71+'5C1O_Impact'!AH71+'5C2_LAVCA'!AI71+'5C1H_Southwest'!AH71+'5C1G_JSClark'!AH71+'5C1Y_GEOPrep'!AH71+'5C1AI_Harmony'!AH71+'5C1AJ_Athlos'!AH71+'5C1AG_Collegiate'!AH71+'5C1M_GEOMidCity'!AH71+'5C1AK_NxtGen'!AH71+'5C1AL_RedRiver'!AH71+'5C1AM_Williams'!AH71+'5C1AN_StLandry'!AH71</f>
        <v>0</v>
      </c>
      <c r="AJ71" s="239">
        <f>'5C1B_DArbonne'!AI71+'5C1A_Madison'!AI71+'5C1C_IntlHigh'!AI71+'5C3_UnvView'!AJ71+'5C1F_LCCharter'!AI71+'5C1E_LFNO'!AI71+'5C1D_NOMMA'!AI71+'5C1AE_NobleMinds'!AI71+'5C1J_JCFAEast'!AI71+'5C1Q_Advantage'!AI71+'5C1AF_JCFA-Laf'!AI71+'5C1W_Willow'!AI71+'5C1Z_LincolnPrep'!AI71+'5C1R_Iberville'!AI71+'5C1N_Delta'!AI71+'5C1S_LCColPrep'!AI71+'5C1T_Northeast'!AI71+'5C1U_AcadianaRen'!AI71+'5C1I_LAKey'!AI71+'5C1V_LafRen'!AI71+'5C1O_Impact'!AI71+'5C2_LAVCA'!AJ71+'5C1H_Southwest'!AI71+'5C1G_JSClark'!AI71+'5C1Y_GEOPrep'!AI71+'5C1AI_Harmony'!AI71+'5C1AJ_Athlos'!AI71+'5C1AG_Collegiate'!AI71+'5C1M_GEOMidCity'!AI71+'5C1AK_NxtGen'!AI71+'5C1AL_RedRiver'!AI71+'5C1AM_Williams'!AI71+'5C1AN_StLandry'!AI71</f>
        <v>0</v>
      </c>
      <c r="AK71" s="250">
        <f>'5C1B_DArbonne'!AJ71+'5C1A_Madison'!AJ71+'5C1C_IntlHigh'!AJ71+'5C3_UnvView'!AK71+'5C1F_LCCharter'!AJ71+'5C1E_LFNO'!AJ71+'5C1D_NOMMA'!AJ71+'5C1AE_NobleMinds'!AJ71+'5C1J_JCFAEast'!AJ71+'5C1Q_Advantage'!AJ71+'5C1AF_JCFA-Laf'!AJ71+'5C1W_Willow'!AJ71+'5C1Z_LincolnPrep'!AJ71+'5C1R_Iberville'!AJ71+'5C1N_Delta'!AJ71+'5C1S_LCColPrep'!AJ71+'5C1T_Northeast'!AJ71+'5C1U_AcadianaRen'!AJ71+'5C1I_LAKey'!AJ71+'5C1V_LafRen'!AJ71+'5C1O_Impact'!AJ71+'5C2_LAVCA'!AK71+'5C1H_Southwest'!AJ71+'5C1G_JSClark'!AJ71+'5C1Y_GEOPrep'!AJ71+'5C1AI_Harmony'!AJ71+'5C1AJ_Athlos'!AJ71+'5C1AG_Collegiate'!AJ71+'5C1M_GEOMidCity'!AJ71+'5C1AK_NxtGen'!AJ71+'5C1AL_RedRiver'!AJ71+'5C1AM_Williams'!AJ71+'5C1AN_StLandry'!AJ71</f>
        <v>0</v>
      </c>
      <c r="AL71" s="251">
        <f>'5C1B_DArbonne'!AK71+'5C1A_Madison'!AK71+'5C1C_IntlHigh'!AK71+'5C3_UnvView'!AL71+'5C1F_LCCharter'!AK71+'5C1E_LFNO'!AK71+'5C1D_NOMMA'!AK71+'5C1AE_NobleMinds'!AK71+'5C1J_JCFAEast'!AK71+'5C1Q_Advantage'!AK71+'5C1AF_JCFA-Laf'!AK71+'5C1W_Willow'!AK71+'5C1Z_LincolnPrep'!AK71+'5C1R_Iberville'!AK71+'5C1N_Delta'!AK71+'5C1S_LCColPrep'!AK71+'5C1T_Northeast'!AK71+'5C1U_AcadianaRen'!AK71+'5C1I_LAKey'!AK71+'5C1V_LafRen'!AK71+'5C1O_Impact'!AK71+'5C2_LAVCA'!AL71+'5C1H_Southwest'!AK71+'5C1G_JSClark'!AK71+'5C1Y_GEOPrep'!AK71+'5C1AI_Harmony'!AK71+'5C1AJ_Athlos'!AK71+'5C1AG_Collegiate'!AK71+'5C1M_GEOMidCity'!AK71+'5C1AK_NxtGen'!AK71+'5C1AL_RedRiver'!AK71+'5C1AM_Williams'!AK71+'5C1AN_StLandry'!AK71</f>
        <v>0</v>
      </c>
      <c r="AM71" s="249">
        <f>'5C1B_DArbonne'!AL71+'5C1A_Madison'!AL71+'5C1C_IntlHigh'!AL71+'5C3_UnvView'!AM71+'5C1F_LCCharter'!AL71+'5C1E_LFNO'!AL71+'5C1D_NOMMA'!AL71+'5C1AE_NobleMinds'!AL71+'5C1J_JCFAEast'!AL71+'5C1Q_Advantage'!AL71+'5C1AF_JCFA-Laf'!AL71+'5C1W_Willow'!AL71+'5C1Z_LincolnPrep'!AL71+'5C1R_Iberville'!AL71+'5C1N_Delta'!AL71+'5C1S_LCColPrep'!AL71+'5C1T_Northeast'!AL71+'5C1U_AcadianaRen'!AL71+'5C1I_LAKey'!AL71+'5C1V_LafRen'!AL71+'5C1O_Impact'!AL71+'5C2_LAVCA'!AM71+'5C1H_Southwest'!AL71+'5C1G_JSClark'!AL71+'5C1Y_GEOPrep'!AL71+'5C1AI_Harmony'!AL71+'5C1AJ_Athlos'!AL71+'5C1AG_Collegiate'!AL71+'5C1M_GEOMidCity'!AL71+'5C1AK_NxtGen'!AL71+'5C1AL_RedRiver'!AL71+'5C1AM_Williams'!AL71+'5C1AN_StLandry'!AL71</f>
        <v>103082</v>
      </c>
      <c r="AN71" s="252">
        <f>'5C1B_DArbonne'!AM71+'5C1A_Madison'!AM71+'5C1C_IntlHigh'!AM71+'5C3_UnvView'!AN71+'5C1F_LCCharter'!AM71+'5C1E_LFNO'!AM71+'5C1D_NOMMA'!AM71+'5C1AE_NobleMinds'!AM71+'5C1J_JCFAEast'!AM71+'5C1Q_Advantage'!AM71+'5C1AF_JCFA-Laf'!AM71+'5C1W_Willow'!AM71+'5C1Z_LincolnPrep'!AM71+'5C1R_Iberville'!AM71+'5C1N_Delta'!AM71+'5C1S_LCColPrep'!AM71+'5C1T_Northeast'!AM71+'5C1U_AcadianaRen'!AM71+'5C1I_LAKey'!AM71+'5C1V_LafRen'!AM71+'5C1O_Impact'!AM71+'5C2_LAVCA'!AN71+'5C1H_Southwest'!AM71+'5C1G_JSClark'!AM71+'5C1Y_GEOPrep'!AM71+'5C1AI_Harmony'!AM71+'5C1AJ_Athlos'!AM71+'5C1AG_Collegiate'!AM71+'5C1M_GEOMidCity'!AM71+'5C1AK_NxtGen'!AM71+'5C1AL_RedRiver'!AM71+'5C1AM_Williams'!AM71+'5C1AN_StLandry'!AM71</f>
        <v>-231</v>
      </c>
      <c r="AO71" s="249">
        <f>'5C1B_DArbonne'!AN71+'5C1A_Madison'!AN71+'5C1C_IntlHigh'!AN71+'5C3_UnvView'!AO71+'5C1F_LCCharter'!AN71+'5C1E_LFNO'!AN71+'5C1D_NOMMA'!AN71+'5C1AE_NobleMinds'!AN71+'5C1J_JCFAEast'!AN71+'5C1Q_Advantage'!AN71+'5C1AF_JCFA-Laf'!AN71+'5C1W_Willow'!AN71+'5C1Z_LincolnPrep'!AN71+'5C1R_Iberville'!AN71+'5C1N_Delta'!AN71+'5C1S_LCColPrep'!AN71+'5C1T_Northeast'!AN71+'5C1U_AcadianaRen'!AN71+'5C1I_LAKey'!AN71+'5C1V_LafRen'!AN71+'5C1O_Impact'!AN71+'5C2_LAVCA'!AO71+'5C1H_Southwest'!AN71+'5C1G_JSClark'!AN71+'5C1Y_GEOPrep'!AN71+'5C1AI_Harmony'!AN71+'5C1AJ_Athlos'!AN71+'5C1AG_Collegiate'!AN71+'5C1M_GEOMidCity'!AN71+'5C1AK_NxtGen'!AN71+'5C1AL_RedRiver'!AN71+'5C1AM_Williams'!AN71+'5C1AN_StLandry'!AN71</f>
        <v>92057</v>
      </c>
      <c r="AP71" s="250">
        <f>'5C1B_DArbonne'!AO71+'5C1A_Madison'!AO71+'5C1C_IntlHigh'!AO71+'5C3_UnvView'!AP71+'5C1F_LCCharter'!AO71+'5C1E_LFNO'!AO71+'5C1D_NOMMA'!AO71+'5C1AE_NobleMinds'!AO71+'5C1J_JCFAEast'!AO71+'5C1Q_Advantage'!AO71+'5C1AF_JCFA-Laf'!AO71+'5C1W_Willow'!AO71+'5C1Z_LincolnPrep'!AO71+'5C1R_Iberville'!AO71+'5C1N_Delta'!AO71+'5C1S_LCColPrep'!AO71+'5C1T_Northeast'!AO71+'5C1U_AcadianaRen'!AO71+'5C1I_LAKey'!AO71+'5C1V_LafRen'!AO71+'5C1O_Impact'!AO71+'5C2_LAVCA'!AP71+'5C1H_Southwest'!AO71+'5C1G_JSClark'!AO71+'5C1Y_GEOPrep'!AO71+'5C1AI_Harmony'!AO71+'5C1AJ_Athlos'!AO71+'5C1AG_Collegiate'!AO71+'5C1M_GEOMidCity'!AO71+'5C1AK_NxtGen'!AO71+'5C1AL_RedRiver'!AO71+'5C1AM_Williams'!AO71+'5C1AN_StLandry'!AO71</f>
        <v>0</v>
      </c>
      <c r="AQ71" s="249">
        <f>'5C1B_DArbonne'!AP71+'5C1A_Madison'!AP71+'5C1C_IntlHigh'!AP71+'5C3_UnvView'!AQ71+'5C1F_LCCharter'!AP71+'5C1E_LFNO'!AP71+'5C1D_NOMMA'!AP71+'5C1AE_NobleMinds'!AP71+'5C1J_JCFAEast'!AP71+'5C1Q_Advantage'!AP71+'5C1AF_JCFA-Laf'!AP71+'5C1W_Willow'!AP71+'5C1Z_LincolnPrep'!AP71+'5C1R_Iberville'!AP71+'5C1N_Delta'!AP71+'5C1S_LCColPrep'!AP71+'5C1T_Northeast'!AP71+'5C1U_AcadianaRen'!AP71+'5C1I_LAKey'!AP71+'5C1V_LafRen'!AP71+'5C1O_Impact'!AP71+'5C2_LAVCA'!AQ71+'5C1H_Southwest'!AP71+'5C1G_JSClark'!AP71+'5C1Y_GEOPrep'!AP71+'5C1AI_Harmony'!AP71+'5C1AJ_Athlos'!AP71+'5C1AG_Collegiate'!AP71+'5C1M_GEOMidCity'!AP71+'5C1AK_NxtGen'!AP71+'5C1AL_RedRiver'!AP71+'5C1AM_Williams'!AP71+'5C1AN_StLandry'!AP71</f>
        <v>92057</v>
      </c>
      <c r="AR71" s="250">
        <f>'5C1B_DArbonne'!AQ71+'5C1A_Madison'!AQ71+'5C1C_IntlHigh'!AQ71+'5C3_UnvView'!AR71+'5C1F_LCCharter'!AQ71+'5C1E_LFNO'!AQ71+'5C1D_NOMMA'!AQ71+'5C1AE_NobleMinds'!AQ71+'5C1J_JCFAEast'!AQ71+'5C1Q_Advantage'!AQ71+'5C1AF_JCFA-Laf'!AQ71+'5C1W_Willow'!AQ71+'5C1Z_LincolnPrep'!AQ71+'5C1R_Iberville'!AQ71+'5C1N_Delta'!AQ71+'5C1S_LCColPrep'!AQ71+'5C1T_Northeast'!AQ71+'5C1U_AcadianaRen'!AQ71+'5C1I_LAKey'!AQ71+'5C1V_LafRen'!AQ71+'5C1O_Impact'!AQ71+'5C2_LAVCA'!AR71+'5C1H_Southwest'!AQ71+'5C1G_JSClark'!AQ71+'5C1Y_GEOPrep'!AQ71+'5C1AI_Harmony'!AQ71+'5C1AJ_Athlos'!AQ71+'5C1AG_Collegiate'!AQ71+'5C1M_GEOMidCity'!AQ71+'5C1AK_NxtGen'!AQ71+'5C1AL_RedRiver'!AQ71+'5C1AM_Williams'!AQ71+'5C1AN_StLandry'!AQ71</f>
        <v>0</v>
      </c>
      <c r="AS71" s="250">
        <f>'5C1B_DArbonne'!AR71+'5C1A_Madison'!AR71+'5C1C_IntlHigh'!AR71+'5C3_UnvView'!AS71+'5C1F_LCCharter'!AR71+'5C1E_LFNO'!AR71+'5C1D_NOMMA'!AR71+'5C1AE_NobleMinds'!AR71+'5C1J_JCFAEast'!AR71+'5C1Q_Advantage'!AR71+'5C1AF_JCFA-Laf'!AR71+'5C1W_Willow'!AR71+'5C1Z_LincolnPrep'!AR71+'5C1R_Iberville'!AR71+'5C1N_Delta'!AR71+'5C1S_LCColPrep'!AR71+'5C1T_Northeast'!AR71+'5C1U_AcadianaRen'!AR71+'5C1I_LAKey'!AR71+'5C1V_LafRen'!AR71+'5C1O_Impact'!AR71+'5C2_LAVCA'!AS71+'5C1H_Southwest'!AR71+'5C1G_JSClark'!AR71+'5C1Y_GEOPrep'!AR71+'5C1AI_Harmony'!AR71+'5C1AJ_Athlos'!AR71+'5C1AG_Collegiate'!AR71+'5C1M_GEOMidCity'!AR71+'5C1AK_NxtGen'!AR71+'5C1AL_RedRiver'!AR71+'5C1AM_Williams'!AR71+'5C1AN_StLandry'!AR71</f>
        <v>92057</v>
      </c>
      <c r="AT71" s="249">
        <f>'5C1B_DArbonne'!AS71+'5C1A_Madison'!AS71+'5C1C_IntlHigh'!AS71+'5C3_UnvView'!AT71+'5C1F_LCCharter'!AS71+'5C1E_LFNO'!AS71+'5C1D_NOMMA'!AS71+'5C1AE_NobleMinds'!AS71+'5C1J_JCFAEast'!AS71+'5C1Q_Advantage'!AS71+'5C1AF_JCFA-Laf'!AS71+'5C1W_Willow'!AS71+'5C1Z_LincolnPrep'!AS71+'5C1R_Iberville'!AS71+'5C1N_Delta'!AS71+'5C1S_LCColPrep'!AS71+'5C1T_Northeast'!AS71+'5C1U_AcadianaRen'!AS71+'5C1I_LAKey'!AS71+'5C1V_LafRen'!AS71+'5C1O_Impact'!AS71+'5C2_LAVCA'!AT71+'5C1H_Southwest'!AS71+'5C1G_JSClark'!AS71+'5C1Y_GEOPrep'!AS71+'5C1AI_Harmony'!AS71+'5C1AJ_Athlos'!AS71+'5C1AG_Collegiate'!AS71+'5C1M_GEOMidCity'!AS71+'5C1AK_NxtGen'!AS71+'5C1AL_RedRiver'!AS71+'5C1AM_Williams'!AS71+'5C1AN_StLandry'!AS71</f>
        <v>8569</v>
      </c>
      <c r="AU71" s="808">
        <f t="shared" si="2"/>
        <v>197575</v>
      </c>
      <c r="AV71" s="809">
        <f t="shared" si="3"/>
        <v>17362</v>
      </c>
      <c r="AW71" s="241">
        <f>'5C1B_DArbonne'!AV71+'5C1A_Madison'!AV71+'5C1C_IntlHigh'!AV71+'5C3_UnvView'!AW71+'5C1F_LCCharter'!AV71+'5C1E_LFNO'!AV71+'5C1D_NOMMA'!AV71+'5C1AE_NobleMinds'!AV71+'5C1J_JCFAEast'!AV71+'5C1Q_Advantage'!AV71+'5C1AF_JCFA-Laf'!AV71+'5C1W_Willow'!AV71+'5C1Z_LincolnPrep'!AV71+'5C1R_Iberville'!AV71+'5C1N_Delta'!AV71+'5C1S_LCColPrep'!AV71+'5C1T_Northeast'!AV71+'5C1U_AcadianaRen'!AV71+'5C1I_LAKey'!AV71+'5C1V_LafRen'!AV71+'5C1O_Impact'!AV71+'5C2_LAVCA'!AW71+'5C1H_Southwest'!AV71+'5C1G_JSClark'!AV71+'5C1Y_GEOPrep'!AV71+'5C1AI_Harmony'!AV71+'5C1AJ_Athlos'!AV71+'5C1AG_Collegiate'!AV71+'5C1M_GEOMidCity'!AV71+'5C1AK_NxtGen'!AV71+'5C1AL_RedRiver'!AV71+'5C1AM_Williams'!AV71+'5C1AN_StLandry'!AV71</f>
        <v>258</v>
      </c>
      <c r="AX71" s="241"/>
      <c r="AY71" s="241">
        <f t="shared" si="4"/>
        <v>258</v>
      </c>
    </row>
    <row r="72" spans="1:51" ht="16.149999999999999" customHeight="1" x14ac:dyDescent="0.2">
      <c r="A72" s="423">
        <v>66</v>
      </c>
      <c r="B72" s="207" t="s">
        <v>69</v>
      </c>
      <c r="C72" s="208">
        <f>'5C1B_DArbonne'!C72+'5C1A_Madison'!C72+'5C1C_IntlHigh'!C72+'5C3_UnvView'!C72+'5C1F_LCCharter'!C72+'5C1E_LFNO'!C72+'5C1D_NOMMA'!C72+'5C1AE_NobleMinds'!C72+'5C1J_JCFAEast'!C72+'5C1Q_Advantage'!C72+'5C1AF_JCFA-Laf'!C72+'5C1W_Willow'!C72+'5C1Z_LincolnPrep'!C72+'5C1R_Iberville'!C72+'5C1N_Delta'!C72+'5C1S_LCColPrep'!C72+'5C1T_Northeast'!C72+'5C1U_AcadianaRen'!C72+'5C1I_LAKey'!C72+'5C1V_LafRen'!C72+'5C1O_Impact'!C72+'5C2_LAVCA'!C72+'5C1H_Southwest'!C72+'5C1G_JSClark'!C72+'5C1Y_GEOPrep'!C72+'5C1AI_Harmony'!C72+'5C1AJ_Athlos'!C72+'5C1AG_Collegiate'!C72+'5C1M_GEOMidCity'!C72+'5C1AK_NxtGen'!C72+'5C1AL_RedRiver'!C72+'5C1AM_Williams'!C72+'5C1AN_StLandry'!C72</f>
        <v>34</v>
      </c>
      <c r="D72" s="209">
        <f>'9_Per Pupil Summary'!H71</f>
        <v>4904.5387510518867</v>
      </c>
      <c r="E72" s="210">
        <f>'5C1B_DArbonne'!E72+'5C1A_Madison'!E72+'5C1C_IntlHigh'!E72+'5C3_UnvView'!E72+'5C1F_LCCharter'!E72+'5C1E_LFNO'!E72+'5C1D_NOMMA'!E72+'5C1AE_NobleMinds'!E72+'5C1J_JCFAEast'!E72+'5C1Q_Advantage'!E72+'5C1AF_JCFA-Laf'!E72+'5C1W_Willow'!E72+'5C1Z_LincolnPrep'!E72+'5C1R_Iberville'!E72+'5C1N_Delta'!E72+'5C1S_LCColPrep'!E72+'5C1T_Northeast'!E72+'5C1U_AcadianaRen'!E72+'5C1I_LAKey'!E72+'5C1V_LafRen'!E72+'5C1O_Impact'!E72+'5C2_LAVCA'!E72+'5C1H_Southwest'!E72+'5C1G_JSClark'!E72+'5C1Y_GEOPrep'!E72+'5C1AI_Harmony'!E72+'5C1AJ_Athlos'!E72+'5C1AG_Collegiate'!E72+'5C1M_GEOMidCity'!E72+'5C1AK_NxtGen'!E72+'5C1AL_RedRiver'!E72+'5C1AM_Williams'!E72+'5C1AN_StLandry'!E72</f>
        <v>150078.88578218772</v>
      </c>
      <c r="F72" s="211">
        <f>'5C1B_DArbonne'!F72+'5C1A_Madison'!F72+'5C1C_IntlHigh'!F72+'5C3_UnvView'!F72+'5C1F_LCCharter'!F72+'5C1E_LFNO'!F72+'5C1D_NOMMA'!F72+'5C1AE_NobleMinds'!F72+'5C1J_JCFAEast'!F72+'5C1Q_Advantage'!F72+'5C1AF_JCFA-Laf'!F72+'5C1W_Willow'!F72+'5C1Z_LincolnPrep'!F72+'5C1R_Iberville'!F72+'5C1N_Delta'!F72+'5C1S_LCColPrep'!F72+'5C1T_Northeast'!F72+'5C1U_AcadianaRen'!F72+'5C1I_LAKey'!F72+'5C1V_LafRen'!F72+'5C1O_Impact'!F72+'5C2_LAVCA'!F72+'5C1H_Southwest'!F72+'5C1G_JSClark'!F72+'5C1Y_GEOPrep'!F72+'5C1AI_Harmony'!F72+'5C1AJ_Athlos'!F72+'5C1AG_Collegiate'!F72+'5C1M_GEOMidCity'!F72+'5C1AK_NxtGen'!F72+'5C1AL_RedRiver'!F72+'5C1AM_Williams'!F72+'5C1AN_StLandry'!F72</f>
        <v>24</v>
      </c>
      <c r="G72" s="209">
        <f>'9_Per Pupil Summary'!I71</f>
        <v>624.53642425208977</v>
      </c>
      <c r="H72" s="210">
        <f>'5C1B_DArbonne'!H72+'5C1A_Madison'!H72+'5C1C_IntlHigh'!H72+'5C3_UnvView'!H72+'5C1F_LCCharter'!H72+'5C1E_LFNO'!H72+'5C1D_NOMMA'!H72+'5C1AE_NobleMinds'!H72+'5C1J_JCFAEast'!H72+'5C1Q_Advantage'!H72+'5C1AF_JCFA-Laf'!H72+'5C1W_Willow'!H72+'5C1Z_LincolnPrep'!H72+'5C1R_Iberville'!H72+'5C1N_Delta'!H72+'5C1S_LCColPrep'!H72+'5C1T_Northeast'!H72+'5C1U_AcadianaRen'!H72+'5C1I_LAKey'!H72+'5C1V_LafRen'!H72+'5C1O_Impact'!H72+'5C2_LAVCA'!H72+'5C1H_Southwest'!H72+'5C1G_JSClark'!H72+'5C1Y_GEOPrep'!H72+'5C1AI_Harmony'!H72+'5C1AJ_Athlos'!H72+'5C1AG_Collegiate'!H72+'5C1M_GEOMidCity'!H72+'5C1AK_NxtGen'!H72+'5C1AL_RedRiver'!H72+'5C1AM_Williams'!H72+'5C1AN_StLandry'!H72</f>
        <v>13489.98676384514</v>
      </c>
      <c r="I72" s="211">
        <f>'5C1B_DArbonne'!I72+'5C1A_Madison'!I72+'5C1C_IntlHigh'!I72+'5C3_UnvView'!I72+'5C1F_LCCharter'!I72+'5C1E_LFNO'!I72+'5C1D_NOMMA'!I72+'5C1AE_NobleMinds'!I72+'5C1J_JCFAEast'!I72+'5C1Q_Advantage'!I72+'5C1AF_JCFA-Laf'!I72+'5C1W_Willow'!I72+'5C1Z_LincolnPrep'!I72+'5C1R_Iberville'!I72+'5C1N_Delta'!I72+'5C1S_LCColPrep'!I72+'5C1T_Northeast'!I72+'5C1U_AcadianaRen'!I72+'5C1I_LAKey'!I72+'5C1V_LafRen'!I72+'5C1O_Impact'!I72+'5C2_LAVCA'!I72+'5C1H_Southwest'!I72+'5C1G_JSClark'!I72+'5C1Y_GEOPrep'!I72+'5C1AI_Harmony'!I72+'5C1AJ_Athlos'!I72+'5C1AG_Collegiate'!I72+'5C1M_GEOMidCity'!I72+'5C1AK_NxtGen'!I72+'5C1AL_RedRiver'!I72+'5C1AM_Williams'!I72+'5C1AN_StLandry'!I72</f>
        <v>34</v>
      </c>
      <c r="J72" s="209">
        <f>'9_Per Pupil Summary'!J71</f>
        <v>170.32811570511541</v>
      </c>
      <c r="K72" s="210">
        <f>'5C1B_DArbonne'!K72+'5C1A_Madison'!K72+'5C1C_IntlHigh'!K72+'5C3_UnvView'!K72+'5C1F_LCCharter'!K72+'5C1E_LFNO'!K72+'5C1D_NOMMA'!K72+'5C1AE_NobleMinds'!K72+'5C1J_JCFAEast'!K72+'5C1Q_Advantage'!K72+'5C1AF_JCFA-Laf'!K72+'5C1W_Willow'!K72+'5C1Z_LincolnPrep'!K72+'5C1R_Iberville'!K72+'5C1N_Delta'!K72+'5C1S_LCColPrep'!K72+'5C1T_Northeast'!K72+'5C1U_AcadianaRen'!K72+'5C1I_LAKey'!K72+'5C1V_LafRen'!K72+'5C1O_Impact'!K72+'5C2_LAVCA'!K72+'5C1H_Southwest'!K72+'5C1G_JSClark'!K72+'5C1Y_GEOPrep'!K72+'5C1AI_Harmony'!K72+'5C1AJ_Athlos'!K72+'5C1AG_Collegiate'!K72+'5C1M_GEOMidCity'!K72+'5C1AK_NxtGen'!K72+'5C1AL_RedRiver'!K72+'5C1AM_Williams'!K72+'5C1AN_StLandry'!K72</f>
        <v>5212.0403405765319</v>
      </c>
      <c r="L72" s="211">
        <f>'5C1B_DArbonne'!L72+'5C1A_Madison'!L72+'5C1C_IntlHigh'!L72+'5C3_UnvView'!L72+'5C1F_LCCharter'!L72+'5C1E_LFNO'!L72+'5C1D_NOMMA'!L72+'5C1AE_NobleMinds'!L72+'5C1J_JCFAEast'!L72+'5C1Q_Advantage'!L72+'5C1AF_JCFA-Laf'!L72+'5C1W_Willow'!L72+'5C1Z_LincolnPrep'!L72+'5C1R_Iberville'!L72+'5C1N_Delta'!L72+'5C1S_LCColPrep'!L72+'5C1T_Northeast'!L72+'5C1U_AcadianaRen'!L72+'5C1I_LAKey'!L72+'5C1V_LafRen'!L72+'5C1O_Impact'!L72+'5C2_LAVCA'!L72+'5C1H_Southwest'!L72+'5C1G_JSClark'!L72+'5C1Y_GEOPrep'!L72+'5C1AI_Harmony'!L72+'5C1AJ_Athlos'!L72+'5C1AG_Collegiate'!L72+'5C1M_GEOMidCity'!L72+'5C1AK_NxtGen'!L72+'5C1AL_RedRiver'!L72+'5C1AM_Williams'!L72+'5C1AN_StLandry'!L72</f>
        <v>2</v>
      </c>
      <c r="M72" s="209">
        <f>'9_Per Pupil Summary'!K71</f>
        <v>4258.2028926278854</v>
      </c>
      <c r="N72" s="210">
        <f>'5C1B_DArbonne'!N72+'5C1A_Madison'!N72+'5C1C_IntlHigh'!N72+'5C3_UnvView'!N72+'5C1F_LCCharter'!N72+'5C1E_LFNO'!N72+'5C1D_NOMMA'!N72+'5C1AE_NobleMinds'!N72+'5C1J_JCFAEast'!N72+'5C1Q_Advantage'!N72+'5C1AF_JCFA-Laf'!N72+'5C1W_Willow'!N72+'5C1Z_LincolnPrep'!N72+'5C1R_Iberville'!N72+'5C1N_Delta'!N72+'5C1S_LCColPrep'!N72+'5C1T_Northeast'!N72+'5C1U_AcadianaRen'!N72+'5C1I_LAKey'!N72+'5C1V_LafRen'!N72+'5C1O_Impact'!N72+'5C2_LAVCA'!N72+'5C1H_Southwest'!N72+'5C1G_JSClark'!N72+'5C1Y_GEOPrep'!N72+'5C1AI_Harmony'!N72+'5C1AJ_Athlos'!N72+'5C1AG_Collegiate'!N72+'5C1M_GEOMidCity'!N72+'5C1AK_NxtGen'!N72+'5C1AL_RedRiver'!N72+'5C1AM_Williams'!N72+'5C1AN_StLandry'!N72</f>
        <v>7664.7652067301942</v>
      </c>
      <c r="O72" s="211">
        <f>'5C1B_DArbonne'!O72+'5C1A_Madison'!O72+'5C1C_IntlHigh'!O72+'5C3_UnvView'!O72+'5C1F_LCCharter'!O72+'5C1E_LFNO'!O72+'5C1D_NOMMA'!O72+'5C1AE_NobleMinds'!O72+'5C1J_JCFAEast'!O72+'5C1Q_Advantage'!O72+'5C1AF_JCFA-Laf'!O72+'5C1W_Willow'!O72+'5C1Z_LincolnPrep'!O72+'5C1R_Iberville'!O72+'5C1N_Delta'!O72+'5C1S_LCColPrep'!O72+'5C1T_Northeast'!O72+'5C1U_AcadianaRen'!O72+'5C1I_LAKey'!O72+'5C1V_LafRen'!O72+'5C1O_Impact'!O72+'5C2_LAVCA'!O72+'5C1H_Southwest'!O72+'5C1G_JSClark'!O72+'5C1Y_GEOPrep'!O72+'5C1AI_Harmony'!O72+'5C1AJ_Athlos'!O72+'5C1AG_Collegiate'!O72+'5C1M_GEOMidCity'!O72+'5C1AK_NxtGen'!O72+'5C1AL_RedRiver'!O72+'5C1AM_Williams'!O72+'5C1AN_StLandry'!O72</f>
        <v>2</v>
      </c>
      <c r="P72" s="209">
        <f>'9_Per Pupil Summary'!L71</f>
        <v>1703.2811570511542</v>
      </c>
      <c r="Q72" s="210">
        <f>'5C1B_DArbonne'!Q72+'5C1A_Madison'!Q72+'5C1C_IntlHigh'!Q72+'5C3_UnvView'!Q72+'5C1F_LCCharter'!Q72+'5C1E_LFNO'!Q72+'5C1D_NOMMA'!Q72+'5C1AE_NobleMinds'!Q72+'5C1J_JCFAEast'!Q72+'5C1Q_Advantage'!Q72+'5C1AF_JCFA-Laf'!Q72+'5C1W_Willow'!Q72+'5C1Z_LincolnPrep'!Q72+'5C1R_Iberville'!Q72+'5C1N_Delta'!Q72+'5C1S_LCColPrep'!Q72+'5C1T_Northeast'!Q72+'5C1U_AcadianaRen'!Q72+'5C1I_LAKey'!Q72+'5C1V_LafRen'!Q72+'5C1O_Impact'!Q72+'5C2_LAVCA'!Q72+'5C1H_Southwest'!Q72+'5C1G_JSClark'!Q72+'5C1Y_GEOPrep'!Q72+'5C1AI_Harmony'!Q72+'5C1AJ_Athlos'!Q72+'5C1AG_Collegiate'!Q72+'5C1M_GEOMidCity'!Q72+'5C1AK_NxtGen'!Q72+'5C1AL_RedRiver'!Q72+'5C1AM_Williams'!Q72+'5C1AN_StLandry'!Q72</f>
        <v>3065.9060826920777</v>
      </c>
      <c r="R72" s="212">
        <f>'5C1B_DArbonne'!R72+'5C1A_Madison'!R72+'5C1C_IntlHigh'!R72+'5C3_UnvView'!R72+'5C1F_LCCharter'!R72+'5C1E_LFNO'!R72+'5C1D_NOMMA'!R72+'5C1AE_NobleMinds'!R72+'5C1J_JCFAEast'!R72+'5C1Q_Advantage'!R72+'5C1AF_JCFA-Laf'!R72+'5C1W_Willow'!R72+'5C1Z_LincolnPrep'!R72+'5C1R_Iberville'!R72+'5C1N_Delta'!R72+'5C1S_LCColPrep'!R72+'5C1T_Northeast'!R72+'5C1U_AcadianaRen'!R72+'5C1I_LAKey'!R72+'5C1V_LafRen'!R72+'5C1O_Impact'!R72+'5C2_LAVCA'!R72+'5C1H_Southwest'!R72+'5C1G_JSClark'!R72+'5C1Y_GEOPrep'!R72+'5C1AI_Harmony'!R72+'5C1AJ_Athlos'!R72+'5C1AG_Collegiate'!R72+'5C1M_GEOMidCity'!R72+'5C1AK_NxtGen'!R72+'5C1AL_RedRiver'!R72+'5C1AM_Williams'!R72+'5C1AN_StLandry'!R72</f>
        <v>179511</v>
      </c>
      <c r="S72" s="1110">
        <f>'5C3_UnvView'!S72+'5C2_LAVCA'!S72</f>
        <v>19945</v>
      </c>
      <c r="T72" s="209">
        <f>'5C1B_DArbonne'!S72+'5C1A_Madison'!S72+'5C1C_IntlHigh'!S72+'5C3_UnvView'!T72+'5C1F_LCCharter'!S72+'5C1E_LFNO'!S72+'5C1D_NOMMA'!S72+'5C1AE_NobleMinds'!S72+'5C1J_JCFAEast'!S72+'5C1Q_Advantage'!S72+'5C1AF_JCFA-Laf'!S72+'5C1W_Willow'!S72+'5C1Z_LincolnPrep'!S72+'5C1R_Iberville'!S72+'5C1N_Delta'!S72+'5C1S_LCColPrep'!S72+'5C1T_Northeast'!S72+'5C1U_AcadianaRen'!S72+'5C1I_LAKey'!S72+'5C1V_LafRen'!S72+'5C1O_Impact'!S72+'5C2_LAVCA'!T72+'5C1H_Southwest'!S72+'5C1G_JSClark'!S72+'5C1Y_GEOPrep'!S72+'5C1AI_Harmony'!S72+'5C1AJ_Athlos'!S72+'5C1AG_Collegiate'!S72+'5C1M_GEOMidCity'!S72+'5C1AK_NxtGen'!S72+'5C1AL_RedRiver'!S72+'5C1AM_Williams'!S72+'5C1AN_StLandry'!S72</f>
        <v>0</v>
      </c>
      <c r="U72" s="209">
        <f>'5C1B_DArbonne'!T72+'5C1A_Madison'!T72+'5C1C_IntlHigh'!T72+'5C3_UnvView'!U72+'5C1F_LCCharter'!T72+'5C1E_LFNO'!T72+'5C1D_NOMMA'!T72+'5C1AE_NobleMinds'!T72+'5C1J_JCFAEast'!T72+'5C1Q_Advantage'!T72+'5C1AF_JCFA-Laf'!T72+'5C1W_Willow'!T72+'5C1Z_LincolnPrep'!T72+'5C1R_Iberville'!T72+'5C1N_Delta'!T72+'5C1S_LCColPrep'!T72+'5C1T_Northeast'!T72+'5C1U_AcadianaRen'!T72+'5C1I_LAKey'!T72+'5C1V_LafRen'!T72+'5C1O_Impact'!T72+'5C2_LAVCA'!U72+'5C1H_Southwest'!T72+'5C1G_JSClark'!T72+'5C1Y_GEOPrep'!T72+'5C1AI_Harmony'!T72+'5C1AJ_Athlos'!T72+'5C1AG_Collegiate'!T72+'5C1M_GEOMidCity'!T72+'5C1AK_NxtGen'!T72+'5C1AL_RedRiver'!T72+'5C1AM_Williams'!T72+'5C1AN_StLandry'!T72</f>
        <v>0</v>
      </c>
      <c r="V72" s="213">
        <f>'5C1B_DArbonne'!U72+'5C1A_Madison'!U72+'5C1C_IntlHigh'!U72+'5C3_UnvView'!V72+'5C1F_LCCharter'!U72+'5C1E_LFNO'!U72+'5C1D_NOMMA'!U72+'5C1AE_NobleMinds'!U72+'5C1J_JCFAEast'!U72+'5C1Q_Advantage'!U72+'5C1AF_JCFA-Laf'!U72+'5C1W_Willow'!U72+'5C1Z_LincolnPrep'!U72+'5C1R_Iberville'!U72+'5C1N_Delta'!U72+'5C1S_LCColPrep'!U72+'5C1T_Northeast'!U72+'5C1U_AcadianaRen'!U72+'5C1I_LAKey'!U72+'5C1V_LafRen'!U72+'5C1O_Impact'!U72+'5C2_LAVCA'!V72+'5C1H_Southwest'!U72+'5C1G_JSClark'!U72+'5C1Y_GEOPrep'!U72+'5C1AI_Harmony'!U72+'5C1AJ_Athlos'!U72+'5C1AG_Collegiate'!U72+'5C1M_GEOMidCity'!U72+'5C1AK_NxtGen'!U72+'5C1AL_RedRiver'!U72+'5C1AM_Williams'!U72+'5C1AN_StLandry'!U72</f>
        <v>0</v>
      </c>
      <c r="W72" s="212">
        <f>'5C1B_DArbonne'!V72+'5C1A_Madison'!V72+'5C1C_IntlHigh'!V72+'5C3_UnvView'!W72+'5C1F_LCCharter'!V72+'5C1E_LFNO'!V72+'5C1D_NOMMA'!V72+'5C1AE_NobleMinds'!V72+'5C1J_JCFAEast'!V72+'5C1Q_Advantage'!V72+'5C1AF_JCFA-Laf'!V72+'5C1W_Willow'!V72+'5C1Z_LincolnPrep'!V72+'5C1R_Iberville'!V72+'5C1N_Delta'!V72+'5C1S_LCColPrep'!V72+'5C1T_Northeast'!V72+'5C1U_AcadianaRen'!V72+'5C1I_LAKey'!V72+'5C1V_LafRen'!V72+'5C1O_Impact'!V72+'5C2_LAVCA'!W72+'5C1H_Southwest'!V72+'5C1G_JSClark'!V72+'5C1Y_GEOPrep'!V72+'5C1AI_Harmony'!V72+'5C1AJ_Athlos'!V72+'5C1AG_Collegiate'!V72+'5C1M_GEOMidCity'!V72+'5C1AK_NxtGen'!V72+'5C1AL_RedRiver'!V72+'5C1AM_Williams'!V72+'5C1AN_StLandry'!V72</f>
        <v>179511</v>
      </c>
      <c r="X72" s="210">
        <f>'5C1B_DArbonne'!W72+'5C1A_Madison'!W72+'5C1C_IntlHigh'!W72+'5C3_UnvView'!X72+'5C1F_LCCharter'!W72+'5C1E_LFNO'!W72+'5C1D_NOMMA'!W72+'5C1AE_NobleMinds'!W72+'5C1J_JCFAEast'!W72+'5C1Q_Advantage'!W72+'5C1AF_JCFA-Laf'!W72+'5C1W_Willow'!W72+'5C1Z_LincolnPrep'!W72+'5C1R_Iberville'!W72+'5C1N_Delta'!W72+'5C1S_LCColPrep'!W72+'5C1T_Northeast'!W72+'5C1U_AcadianaRen'!W72+'5C1I_LAKey'!W72+'5C1V_LafRen'!W72+'5C1O_Impact'!W72+'5C2_LAVCA'!X72+'5C1H_Southwest'!W72+'5C1G_JSClark'!W72+'5C1Y_GEOPrep'!W72+'5C1AI_Harmony'!W72+'5C1AJ_Athlos'!W72+'5C1AG_Collegiate'!W72+'5C1M_GEOMidCity'!W72+'5C1AK_NxtGen'!W72+'5C1AL_RedRiver'!W72+'5C1AM_Williams'!W72+'5C1AN_StLandry'!W72</f>
        <v>-449</v>
      </c>
      <c r="Y72" s="212">
        <f>'5C1B_DArbonne'!X72+'5C1A_Madison'!X72+'5C1C_IntlHigh'!X72+'5C3_UnvView'!Y72+'5C1F_LCCharter'!X72+'5C1E_LFNO'!X72+'5C1D_NOMMA'!X72+'5C1AE_NobleMinds'!X72+'5C1J_JCFAEast'!X72+'5C1Q_Advantage'!X72+'5C1AF_JCFA-Laf'!X72+'5C1W_Willow'!X72+'5C1Z_LincolnPrep'!X72+'5C1R_Iberville'!X72+'5C1N_Delta'!X72+'5C1S_LCColPrep'!X72+'5C1T_Northeast'!X72+'5C1U_AcadianaRen'!X72+'5C1I_LAKey'!X72+'5C1V_LafRen'!X72+'5C1O_Impact'!X72+'5C2_LAVCA'!Y72+'5C1H_Southwest'!X72+'5C1G_JSClark'!X72+'5C1Y_GEOPrep'!X72+'5C1AI_Harmony'!X72+'5C1AJ_Athlos'!X72+'5C1AG_Collegiate'!X72+'5C1M_GEOMidCity'!X72+'5C1AK_NxtGen'!X72+'5C1AL_RedRiver'!X72+'5C1AM_Williams'!X72+'5C1AN_StLandry'!X72</f>
        <v>179062</v>
      </c>
      <c r="Z72" s="209">
        <f>'5C1B_DArbonne'!Y72+'5C1A_Madison'!Y72+'5C1C_IntlHigh'!Y72+'5C3_UnvView'!Z72+'5C1F_LCCharter'!Y72+'5C1E_LFNO'!Y72+'5C1D_NOMMA'!Y72+'5C1AE_NobleMinds'!Y72+'5C1J_JCFAEast'!Y72+'5C1Q_Advantage'!Y72+'5C1AF_JCFA-Laf'!Y72+'5C1W_Willow'!Y72+'5C1Z_LincolnPrep'!Y72+'5C1R_Iberville'!Y72+'5C1N_Delta'!Y72+'5C1S_LCColPrep'!Y72+'5C1T_Northeast'!Y72+'5C1U_AcadianaRen'!Y72+'5C1I_LAKey'!Y72+'5C1V_LafRen'!Y72+'5C1O_Impact'!Y72+'5C2_LAVCA'!Z72+'5C1H_Southwest'!Y72+'5C1G_JSClark'!Y72+'5C1Y_GEOPrep'!Y72+'5C1AI_Harmony'!Y72+'5C1AJ_Athlos'!Y72+'5C1AG_Collegiate'!Y72+'5C1M_GEOMidCity'!Y72+'5C1AK_NxtGen'!Y72+'5C1AL_RedRiver'!Y72+'5C1AM_Williams'!Y72+'5C1AN_StLandry'!Y72</f>
        <v>0</v>
      </c>
      <c r="AA72" s="212">
        <f>'5C1B_DArbonne'!Z72+'5C1A_Madison'!Z72+'5C1C_IntlHigh'!Z72+'5C3_UnvView'!AA72+'5C1F_LCCharter'!Z72+'5C1E_LFNO'!Z72+'5C1D_NOMMA'!Z72+'5C1AE_NobleMinds'!Z72+'5C1J_JCFAEast'!Z72+'5C1Q_Advantage'!Z72+'5C1AF_JCFA-Laf'!Z72+'5C1W_Willow'!Z72+'5C1Z_LincolnPrep'!Z72+'5C1R_Iberville'!Z72+'5C1N_Delta'!Z72+'5C1S_LCColPrep'!Z72+'5C1T_Northeast'!Z72+'5C1U_AcadianaRen'!Z72+'5C1I_LAKey'!Z72+'5C1V_LafRen'!Z72+'5C1O_Impact'!Z72+'5C2_LAVCA'!AA72+'5C1H_Southwest'!Z72+'5C1G_JSClark'!Z72+'5C1Y_GEOPrep'!Z72+'5C1AI_Harmony'!Z72+'5C1AJ_Athlos'!Z72+'5C1AG_Collegiate'!Z72+'5C1M_GEOMidCity'!Z72+'5C1AK_NxtGen'!Z72+'5C1AL_RedRiver'!Z72+'5C1AM_Williams'!Z72+'5C1AN_StLandry'!Z72</f>
        <v>179062</v>
      </c>
      <c r="AB72" s="209">
        <f>'5C1B_DArbonne'!AA72+'5C1A_Madison'!AA72+'5C1C_IntlHigh'!AA72+'5C3_UnvView'!AB72+'5C1F_LCCharter'!AA72+'5C1E_LFNO'!AA72+'5C1D_NOMMA'!AA72+'5C1AE_NobleMinds'!AA72+'5C1J_JCFAEast'!AA72+'5C1Q_Advantage'!AA72+'5C1AF_JCFA-Laf'!AA72+'5C1W_Willow'!AA72+'5C1Z_LincolnPrep'!AA72+'5C1R_Iberville'!AA72+'5C1N_Delta'!AA72+'5C1S_LCColPrep'!AA72+'5C1T_Northeast'!AA72+'5C1U_AcadianaRen'!AA72+'5C1I_LAKey'!AA72+'5C1V_LafRen'!AA72+'5C1O_Impact'!AA72+'5C2_LAVCA'!AB72+'5C1H_Southwest'!AA72+'5C1G_JSClark'!AA72+'5C1Y_GEOPrep'!AA72+'5C1AI_Harmony'!AA72+'5C1AJ_Athlos'!AA72+'5C1AG_Collegiate'!AA72+'5C1M_GEOMidCity'!AA72+'5C1AK_NxtGen'!AA72+'5C1AL_RedRiver'!AA72+'5C1AM_Williams'!AA72+'5C1AN_StLandry'!AA72</f>
        <v>0</v>
      </c>
      <c r="AC72" s="209">
        <f>'5C1B_DArbonne'!AB72+'5C1A_Madison'!AB72+'5C1C_IntlHigh'!AB72+'5C3_UnvView'!AC72+'5C1F_LCCharter'!AB72+'5C1E_LFNO'!AB72+'5C1D_NOMMA'!AB72+'5C1AE_NobleMinds'!AB72+'5C1J_JCFAEast'!AB72+'5C1Q_Advantage'!AB72+'5C1AF_JCFA-Laf'!AB72+'5C1W_Willow'!AB72+'5C1Z_LincolnPrep'!AB72+'5C1R_Iberville'!AB72+'5C1N_Delta'!AB72+'5C1S_LCColPrep'!AB72+'5C1T_Northeast'!AB72+'5C1U_AcadianaRen'!AB72+'5C1I_LAKey'!AB72+'5C1V_LafRen'!AB72+'5C1O_Impact'!AB72+'5C2_LAVCA'!AC72+'5C1H_Southwest'!AB72+'5C1G_JSClark'!AB72+'5C1Y_GEOPrep'!AB72+'5C1AI_Harmony'!AB72+'5C1AJ_Athlos'!AB72+'5C1AG_Collegiate'!AB72+'5C1M_GEOMidCity'!AB72+'5C1AK_NxtGen'!AB72+'5C1AL_RedRiver'!AB72+'5C1AM_Williams'!AB72+'5C1AN_StLandry'!AB72</f>
        <v>179062</v>
      </c>
      <c r="AD72" s="212">
        <f>'5C1B_DArbonne'!AC72+'5C1A_Madison'!AC72+'5C1C_IntlHigh'!AC72+'5C3_UnvView'!AD72+'5C1F_LCCharter'!AC72+'5C1E_LFNO'!AC72+'5C1D_NOMMA'!AC72+'5C1AE_NobleMinds'!AC72+'5C1J_JCFAEast'!AC72+'5C1Q_Advantage'!AC72+'5C1AF_JCFA-Laf'!AC72+'5C1W_Willow'!AC72+'5C1Z_LincolnPrep'!AC72+'5C1R_Iberville'!AC72+'5C1N_Delta'!AC72+'5C1S_LCColPrep'!AC72+'5C1T_Northeast'!AC72+'5C1U_AcadianaRen'!AC72+'5C1I_LAKey'!AC72+'5C1V_LafRen'!AC72+'5C1O_Impact'!AC72+'5C2_LAVCA'!AD72+'5C1H_Southwest'!AC72+'5C1G_JSClark'!AC72+'5C1Y_GEOPrep'!AC72+'5C1AI_Harmony'!AC72+'5C1AJ_Athlos'!AC72+'5C1AG_Collegiate'!AC72+'5C1M_GEOMidCity'!AC72+'5C1AK_NxtGen'!AC72+'5C1AL_RedRiver'!AC72+'5C1AM_Williams'!AC72+'5C1AN_StLandry'!AC72</f>
        <v>14922</v>
      </c>
      <c r="AE72" s="214">
        <f>'5C1B_DArbonne'!AD72+'5C1A_Madison'!AD72+'5C1C_IntlHigh'!AD72+'5C3_UnvView'!AE72+'5C1F_LCCharter'!AD72+'5C1E_LFNO'!AD72+'5C1D_NOMMA'!AD72+'5C1AE_NobleMinds'!AD72+'5C1J_JCFAEast'!AD72+'5C1Q_Advantage'!AD72+'5C1AF_JCFA-Laf'!AD72+'5C1W_Willow'!AD72+'5C1Z_LincolnPrep'!AD72+'5C1R_Iberville'!AD72+'5C1N_Delta'!AD72+'5C1S_LCColPrep'!AD72+'5C1T_Northeast'!AD72+'5C1U_AcadianaRen'!AD72+'5C1I_LAKey'!AD72+'5C1V_LafRen'!AD72+'5C1O_Impact'!AD72+'5C2_LAVCA'!AE72+'5C1H_Southwest'!AD72+'5C1G_JSClark'!AD72+'5C1Y_GEOPrep'!AD72+'5C1AI_Harmony'!AD72+'5C1AJ_Athlos'!AD72+'5C1AG_Collegiate'!AD72+'5C1M_GEOMidCity'!AD72+'5C1AK_NxtGen'!AD72+'5C1AL_RedRiver'!AD72+'5C1AM_Williams'!AD72+'5C1AN_StLandry'!AD72</f>
        <v>179062</v>
      </c>
      <c r="AF72" s="215">
        <f>'9_Per Pupil Summary'!N71</f>
        <v>5609</v>
      </c>
      <c r="AG72" s="216">
        <f>'5C1B_DArbonne'!AF72+'5C1A_Madison'!AF72+'5C1C_IntlHigh'!AF72+'5C3_UnvView'!AG72+'5C1F_LCCharter'!AF72+'5C1E_LFNO'!AF72+'5C1D_NOMMA'!AF72+'5C1AE_NobleMinds'!AF72+'5C1J_JCFAEast'!AF72+'5C1Q_Advantage'!AF72+'5C1AF_JCFA-Laf'!AF72+'5C1W_Willow'!AF72+'5C1Z_LincolnPrep'!AF72+'5C1R_Iberville'!AF72+'5C1N_Delta'!AF72+'5C1S_LCColPrep'!AF72+'5C1T_Northeast'!AF72+'5C1U_AcadianaRen'!AF72+'5C1I_LAKey'!AF72+'5C1V_LafRen'!AF72+'5C1O_Impact'!AF72+'5C2_LAVCA'!AG72+'5C1H_Southwest'!AF72+'5C1G_JSClark'!AF72+'5C1Y_GEOPrep'!AF72+'5C1AI_Harmony'!AF72+'5C1AJ_Athlos'!AF72+'5C1AG_Collegiate'!AF72+'5C1M_GEOMidCity'!AF72+'5C1AK_NxtGen'!AF72+'5C1AL_RedRiver'!AF72+'5C1AM_Williams'!AF72+'5C1AN_StLandry'!AF72</f>
        <v>171635</v>
      </c>
      <c r="AH72" s="208">
        <f>'5C1B_DArbonne'!AG72+'5C1A_Madison'!AG72+'5C1C_IntlHigh'!AG72+'5C3_UnvView'!AH72+'5C1F_LCCharter'!AG72+'5C1E_LFNO'!AG72+'5C1D_NOMMA'!AG72+'5C1AE_NobleMinds'!AG72+'5C1J_JCFAEast'!AG72+'5C1Q_Advantage'!AG72+'5C1AF_JCFA-Laf'!AG72+'5C1W_Willow'!AG72+'5C1Z_LincolnPrep'!AG72+'5C1R_Iberville'!AG72+'5C1N_Delta'!AG72+'5C1S_LCColPrep'!AG72+'5C1T_Northeast'!AG72+'5C1U_AcadianaRen'!AG72+'5C1I_LAKey'!AG72+'5C1V_LafRen'!AG72+'5C1O_Impact'!AG72+'5C2_LAVCA'!AH72+'5C1H_Southwest'!AG72+'5C1G_JSClark'!AG72+'5C1Y_GEOPrep'!AG72+'5C1AI_Harmony'!AG72+'5C1AJ_Athlos'!AG72+'5C1AG_Collegiate'!AG72+'5C1M_GEOMidCity'!AG72+'5C1AK_NxtGen'!AG72+'5C1AL_RedRiver'!AG72+'5C1AM_Williams'!AG72+'5C1AN_StLandry'!AG72</f>
        <v>0</v>
      </c>
      <c r="AI72" s="215">
        <f>'5C1B_DArbonne'!AH72+'5C1A_Madison'!AH72+'5C1C_IntlHigh'!AH72+'5C3_UnvView'!AI72+'5C1F_LCCharter'!AH72+'5C1E_LFNO'!AH72+'5C1D_NOMMA'!AH72+'5C1AE_NobleMinds'!AH72+'5C1J_JCFAEast'!AH72+'5C1Q_Advantage'!AH72+'5C1AF_JCFA-Laf'!AH72+'5C1W_Willow'!AH72+'5C1Z_LincolnPrep'!AH72+'5C1R_Iberville'!AH72+'5C1N_Delta'!AH72+'5C1S_LCColPrep'!AH72+'5C1T_Northeast'!AH72+'5C1U_AcadianaRen'!AH72+'5C1I_LAKey'!AH72+'5C1V_LafRen'!AH72+'5C1O_Impact'!AH72+'5C2_LAVCA'!AI72+'5C1H_Southwest'!AH72+'5C1G_JSClark'!AH72+'5C1Y_GEOPrep'!AH72+'5C1AI_Harmony'!AH72+'5C1AJ_Athlos'!AH72+'5C1AG_Collegiate'!AH72+'5C1M_GEOMidCity'!AH72+'5C1AK_NxtGen'!AH72+'5C1AL_RedRiver'!AH72+'5C1AM_Williams'!AH72+'5C1AN_StLandry'!AH72</f>
        <v>0</v>
      </c>
      <c r="AJ72" s="208">
        <f>'5C1B_DArbonne'!AI72+'5C1A_Madison'!AI72+'5C1C_IntlHigh'!AI72+'5C3_UnvView'!AJ72+'5C1F_LCCharter'!AI72+'5C1E_LFNO'!AI72+'5C1D_NOMMA'!AI72+'5C1AE_NobleMinds'!AI72+'5C1J_JCFAEast'!AI72+'5C1Q_Advantage'!AI72+'5C1AF_JCFA-Laf'!AI72+'5C1W_Willow'!AI72+'5C1Z_LincolnPrep'!AI72+'5C1R_Iberville'!AI72+'5C1N_Delta'!AI72+'5C1S_LCColPrep'!AI72+'5C1T_Northeast'!AI72+'5C1U_AcadianaRen'!AI72+'5C1I_LAKey'!AI72+'5C1V_LafRen'!AI72+'5C1O_Impact'!AI72+'5C2_LAVCA'!AJ72+'5C1H_Southwest'!AI72+'5C1G_JSClark'!AI72+'5C1Y_GEOPrep'!AI72+'5C1AI_Harmony'!AI72+'5C1AJ_Athlos'!AI72+'5C1AG_Collegiate'!AI72+'5C1M_GEOMidCity'!AI72+'5C1AK_NxtGen'!AI72+'5C1AL_RedRiver'!AI72+'5C1AM_Williams'!AI72+'5C1AN_StLandry'!AI72</f>
        <v>0</v>
      </c>
      <c r="AK72" s="217">
        <f>'5C1B_DArbonne'!AJ72+'5C1A_Madison'!AJ72+'5C1C_IntlHigh'!AJ72+'5C3_UnvView'!AK72+'5C1F_LCCharter'!AJ72+'5C1E_LFNO'!AJ72+'5C1D_NOMMA'!AJ72+'5C1AE_NobleMinds'!AJ72+'5C1J_JCFAEast'!AJ72+'5C1Q_Advantage'!AJ72+'5C1AF_JCFA-Laf'!AJ72+'5C1W_Willow'!AJ72+'5C1Z_LincolnPrep'!AJ72+'5C1R_Iberville'!AJ72+'5C1N_Delta'!AJ72+'5C1S_LCColPrep'!AJ72+'5C1T_Northeast'!AJ72+'5C1U_AcadianaRen'!AJ72+'5C1I_LAKey'!AJ72+'5C1V_LafRen'!AJ72+'5C1O_Impact'!AJ72+'5C2_LAVCA'!AK72+'5C1H_Southwest'!AJ72+'5C1G_JSClark'!AJ72+'5C1Y_GEOPrep'!AJ72+'5C1AI_Harmony'!AJ72+'5C1AJ_Athlos'!AJ72+'5C1AG_Collegiate'!AJ72+'5C1M_GEOMidCity'!AJ72+'5C1AK_NxtGen'!AJ72+'5C1AL_RedRiver'!AJ72+'5C1AM_Williams'!AJ72+'5C1AN_StLandry'!AJ72</f>
        <v>0</v>
      </c>
      <c r="AL72" s="218">
        <f>'5C1B_DArbonne'!AK72+'5C1A_Madison'!AK72+'5C1C_IntlHigh'!AK72+'5C3_UnvView'!AL72+'5C1F_LCCharter'!AK72+'5C1E_LFNO'!AK72+'5C1D_NOMMA'!AK72+'5C1AE_NobleMinds'!AK72+'5C1J_JCFAEast'!AK72+'5C1Q_Advantage'!AK72+'5C1AF_JCFA-Laf'!AK72+'5C1W_Willow'!AK72+'5C1Z_LincolnPrep'!AK72+'5C1R_Iberville'!AK72+'5C1N_Delta'!AK72+'5C1S_LCColPrep'!AK72+'5C1T_Northeast'!AK72+'5C1U_AcadianaRen'!AK72+'5C1I_LAKey'!AK72+'5C1V_LafRen'!AK72+'5C1O_Impact'!AK72+'5C2_LAVCA'!AL72+'5C1H_Southwest'!AK72+'5C1G_JSClark'!AK72+'5C1Y_GEOPrep'!AK72+'5C1AI_Harmony'!AK72+'5C1AJ_Athlos'!AK72+'5C1AG_Collegiate'!AK72+'5C1M_GEOMidCity'!AK72+'5C1AK_NxtGen'!AK72+'5C1AL_RedRiver'!AK72+'5C1AM_Williams'!AK72+'5C1AN_StLandry'!AK72</f>
        <v>0</v>
      </c>
      <c r="AM72" s="216">
        <f>'5C1B_DArbonne'!AL72+'5C1A_Madison'!AL72+'5C1C_IntlHigh'!AL72+'5C3_UnvView'!AM72+'5C1F_LCCharter'!AL72+'5C1E_LFNO'!AL72+'5C1D_NOMMA'!AL72+'5C1AE_NobleMinds'!AL72+'5C1J_JCFAEast'!AL72+'5C1Q_Advantage'!AL72+'5C1AF_JCFA-Laf'!AL72+'5C1W_Willow'!AL72+'5C1Z_LincolnPrep'!AL72+'5C1R_Iberville'!AL72+'5C1N_Delta'!AL72+'5C1S_LCColPrep'!AL72+'5C1T_Northeast'!AL72+'5C1U_AcadianaRen'!AL72+'5C1I_LAKey'!AL72+'5C1V_LafRen'!AL72+'5C1O_Impact'!AL72+'5C2_LAVCA'!AM72+'5C1H_Southwest'!AL72+'5C1G_JSClark'!AL72+'5C1Y_GEOPrep'!AL72+'5C1AI_Harmony'!AL72+'5C1AJ_Athlos'!AL72+'5C1AG_Collegiate'!AL72+'5C1M_GEOMidCity'!AL72+'5C1AK_NxtGen'!AL72+'5C1AL_RedRiver'!AL72+'5C1AM_Williams'!AL72+'5C1AN_StLandry'!AL72</f>
        <v>171635</v>
      </c>
      <c r="AN72" s="219">
        <f>'5C1B_DArbonne'!AM72+'5C1A_Madison'!AM72+'5C1C_IntlHigh'!AM72+'5C3_UnvView'!AN72+'5C1F_LCCharter'!AM72+'5C1E_LFNO'!AM72+'5C1D_NOMMA'!AM72+'5C1AE_NobleMinds'!AM72+'5C1J_JCFAEast'!AM72+'5C1Q_Advantage'!AM72+'5C1AF_JCFA-Laf'!AM72+'5C1W_Willow'!AM72+'5C1Z_LincolnPrep'!AM72+'5C1R_Iberville'!AM72+'5C1N_Delta'!AM72+'5C1S_LCColPrep'!AM72+'5C1T_Northeast'!AM72+'5C1U_AcadianaRen'!AM72+'5C1I_LAKey'!AM72+'5C1V_LafRen'!AM72+'5C1O_Impact'!AM72+'5C2_LAVCA'!AN72+'5C1H_Southwest'!AM72+'5C1G_JSClark'!AM72+'5C1Y_GEOPrep'!AM72+'5C1AI_Harmony'!AM72+'5C1AJ_Athlos'!AM72+'5C1AG_Collegiate'!AM72+'5C1M_GEOMidCity'!AM72+'5C1AK_NxtGen'!AM72+'5C1AL_RedRiver'!AM72+'5C1AM_Williams'!AM72+'5C1AN_StLandry'!AM72</f>
        <v>-429</v>
      </c>
      <c r="AO72" s="216">
        <f>'5C1B_DArbonne'!AN72+'5C1A_Madison'!AN72+'5C1C_IntlHigh'!AN72+'5C3_UnvView'!AO72+'5C1F_LCCharter'!AN72+'5C1E_LFNO'!AN72+'5C1D_NOMMA'!AN72+'5C1AE_NobleMinds'!AN72+'5C1J_JCFAEast'!AN72+'5C1Q_Advantage'!AN72+'5C1AF_JCFA-Laf'!AN72+'5C1W_Willow'!AN72+'5C1Z_LincolnPrep'!AN72+'5C1R_Iberville'!AN72+'5C1N_Delta'!AN72+'5C1S_LCColPrep'!AN72+'5C1T_Northeast'!AN72+'5C1U_AcadianaRen'!AN72+'5C1I_LAKey'!AN72+'5C1V_LafRen'!AN72+'5C1O_Impact'!AN72+'5C2_LAVCA'!AO72+'5C1H_Southwest'!AN72+'5C1G_JSClark'!AN72+'5C1Y_GEOPrep'!AN72+'5C1AI_Harmony'!AN72+'5C1AJ_Athlos'!AN72+'5C1AG_Collegiate'!AN72+'5C1M_GEOMidCity'!AN72+'5C1AK_NxtGen'!AN72+'5C1AL_RedRiver'!AN72+'5C1AM_Williams'!AN72+'5C1AN_StLandry'!AN72</f>
        <v>171206</v>
      </c>
      <c r="AP72" s="217">
        <f>'5C1B_DArbonne'!AO72+'5C1A_Madison'!AO72+'5C1C_IntlHigh'!AO72+'5C3_UnvView'!AP72+'5C1F_LCCharter'!AO72+'5C1E_LFNO'!AO72+'5C1D_NOMMA'!AO72+'5C1AE_NobleMinds'!AO72+'5C1J_JCFAEast'!AO72+'5C1Q_Advantage'!AO72+'5C1AF_JCFA-Laf'!AO72+'5C1W_Willow'!AO72+'5C1Z_LincolnPrep'!AO72+'5C1R_Iberville'!AO72+'5C1N_Delta'!AO72+'5C1S_LCColPrep'!AO72+'5C1T_Northeast'!AO72+'5C1U_AcadianaRen'!AO72+'5C1I_LAKey'!AO72+'5C1V_LafRen'!AO72+'5C1O_Impact'!AO72+'5C2_LAVCA'!AP72+'5C1H_Southwest'!AO72+'5C1G_JSClark'!AO72+'5C1Y_GEOPrep'!AO72+'5C1AI_Harmony'!AO72+'5C1AJ_Athlos'!AO72+'5C1AG_Collegiate'!AO72+'5C1M_GEOMidCity'!AO72+'5C1AK_NxtGen'!AO72+'5C1AL_RedRiver'!AO72+'5C1AM_Williams'!AO72+'5C1AN_StLandry'!AO72</f>
        <v>0</v>
      </c>
      <c r="AQ72" s="216">
        <f>'5C1B_DArbonne'!AP72+'5C1A_Madison'!AP72+'5C1C_IntlHigh'!AP72+'5C3_UnvView'!AQ72+'5C1F_LCCharter'!AP72+'5C1E_LFNO'!AP72+'5C1D_NOMMA'!AP72+'5C1AE_NobleMinds'!AP72+'5C1J_JCFAEast'!AP72+'5C1Q_Advantage'!AP72+'5C1AF_JCFA-Laf'!AP72+'5C1W_Willow'!AP72+'5C1Z_LincolnPrep'!AP72+'5C1R_Iberville'!AP72+'5C1N_Delta'!AP72+'5C1S_LCColPrep'!AP72+'5C1T_Northeast'!AP72+'5C1U_AcadianaRen'!AP72+'5C1I_LAKey'!AP72+'5C1V_LafRen'!AP72+'5C1O_Impact'!AP72+'5C2_LAVCA'!AQ72+'5C1H_Southwest'!AP72+'5C1G_JSClark'!AP72+'5C1Y_GEOPrep'!AP72+'5C1AI_Harmony'!AP72+'5C1AJ_Athlos'!AP72+'5C1AG_Collegiate'!AP72+'5C1M_GEOMidCity'!AP72+'5C1AK_NxtGen'!AP72+'5C1AL_RedRiver'!AP72+'5C1AM_Williams'!AP72+'5C1AN_StLandry'!AP72</f>
        <v>171206</v>
      </c>
      <c r="AR72" s="217">
        <f>'5C1B_DArbonne'!AQ72+'5C1A_Madison'!AQ72+'5C1C_IntlHigh'!AQ72+'5C3_UnvView'!AR72+'5C1F_LCCharter'!AQ72+'5C1E_LFNO'!AQ72+'5C1D_NOMMA'!AQ72+'5C1AE_NobleMinds'!AQ72+'5C1J_JCFAEast'!AQ72+'5C1Q_Advantage'!AQ72+'5C1AF_JCFA-Laf'!AQ72+'5C1W_Willow'!AQ72+'5C1Z_LincolnPrep'!AQ72+'5C1R_Iberville'!AQ72+'5C1N_Delta'!AQ72+'5C1S_LCColPrep'!AQ72+'5C1T_Northeast'!AQ72+'5C1U_AcadianaRen'!AQ72+'5C1I_LAKey'!AQ72+'5C1V_LafRen'!AQ72+'5C1O_Impact'!AQ72+'5C2_LAVCA'!AR72+'5C1H_Southwest'!AQ72+'5C1G_JSClark'!AQ72+'5C1Y_GEOPrep'!AQ72+'5C1AI_Harmony'!AQ72+'5C1AJ_Athlos'!AQ72+'5C1AG_Collegiate'!AQ72+'5C1M_GEOMidCity'!AQ72+'5C1AK_NxtGen'!AQ72+'5C1AL_RedRiver'!AQ72+'5C1AM_Williams'!AQ72+'5C1AN_StLandry'!AQ72</f>
        <v>0</v>
      </c>
      <c r="AS72" s="217">
        <f>'5C1B_DArbonne'!AR72+'5C1A_Madison'!AR72+'5C1C_IntlHigh'!AR72+'5C3_UnvView'!AS72+'5C1F_LCCharter'!AR72+'5C1E_LFNO'!AR72+'5C1D_NOMMA'!AR72+'5C1AE_NobleMinds'!AR72+'5C1J_JCFAEast'!AR72+'5C1Q_Advantage'!AR72+'5C1AF_JCFA-Laf'!AR72+'5C1W_Willow'!AR72+'5C1Z_LincolnPrep'!AR72+'5C1R_Iberville'!AR72+'5C1N_Delta'!AR72+'5C1S_LCColPrep'!AR72+'5C1T_Northeast'!AR72+'5C1U_AcadianaRen'!AR72+'5C1I_LAKey'!AR72+'5C1V_LafRen'!AR72+'5C1O_Impact'!AR72+'5C2_LAVCA'!AS72+'5C1H_Southwest'!AR72+'5C1G_JSClark'!AR72+'5C1Y_GEOPrep'!AR72+'5C1AI_Harmony'!AR72+'5C1AJ_Athlos'!AR72+'5C1AG_Collegiate'!AR72+'5C1M_GEOMidCity'!AR72+'5C1AK_NxtGen'!AR72+'5C1AL_RedRiver'!AR72+'5C1AM_Williams'!AR72+'5C1AN_StLandry'!AR72</f>
        <v>171206</v>
      </c>
      <c r="AT72" s="216">
        <f>'5C1B_DArbonne'!AS72+'5C1A_Madison'!AS72+'5C1C_IntlHigh'!AS72+'5C3_UnvView'!AT72+'5C1F_LCCharter'!AS72+'5C1E_LFNO'!AS72+'5C1D_NOMMA'!AS72+'5C1AE_NobleMinds'!AS72+'5C1J_JCFAEast'!AS72+'5C1Q_Advantage'!AS72+'5C1AF_JCFA-Laf'!AS72+'5C1W_Willow'!AS72+'5C1Z_LincolnPrep'!AS72+'5C1R_Iberville'!AS72+'5C1N_Delta'!AS72+'5C1S_LCColPrep'!AS72+'5C1T_Northeast'!AS72+'5C1U_AcadianaRen'!AS72+'5C1I_LAKey'!AS72+'5C1V_LafRen'!AS72+'5C1O_Impact'!AS72+'5C2_LAVCA'!AT72+'5C1H_Southwest'!AS72+'5C1G_JSClark'!AS72+'5C1Y_GEOPrep'!AS72+'5C1AI_Harmony'!AS72+'5C1AJ_Athlos'!AS72+'5C1AG_Collegiate'!AS72+'5C1M_GEOMidCity'!AS72+'5C1AK_NxtGen'!AS72+'5C1AL_RedRiver'!AS72+'5C1AM_Williams'!AS72+'5C1AN_StLandry'!AS72</f>
        <v>14268</v>
      </c>
      <c r="AU72" s="804">
        <f>AA72+AQ72</f>
        <v>350268</v>
      </c>
      <c r="AV72" s="805">
        <f>AD72+AT72</f>
        <v>29190</v>
      </c>
      <c r="AW72" s="810">
        <f>'5C1B_DArbonne'!AV72+'5C1A_Madison'!AV72+'5C1C_IntlHigh'!AV72+'5C3_UnvView'!AW72+'5C1F_LCCharter'!AV72+'5C1E_LFNO'!AV72+'5C1D_NOMMA'!AV72+'5C1AE_NobleMinds'!AV72+'5C1J_JCFAEast'!AV72+'5C1Q_Advantage'!AV72+'5C1AF_JCFA-Laf'!AV72+'5C1W_Willow'!AV72+'5C1Z_LincolnPrep'!AV72+'5C1R_Iberville'!AV72+'5C1N_Delta'!AV72+'5C1S_LCColPrep'!AV72+'5C1T_Northeast'!AV72+'5C1U_AcadianaRen'!AV72+'5C1I_LAKey'!AV72+'5C1V_LafRen'!AV72+'5C1O_Impact'!AV72+'5C2_LAVCA'!AW72+'5C1H_Southwest'!AV72+'5C1G_JSClark'!AV72+'5C1Y_GEOPrep'!AV72+'5C1AI_Harmony'!AV72+'5C1AJ_Athlos'!AV72+'5C1AG_Collegiate'!AV72+'5C1M_GEOMidCity'!AV72+'5C1AK_NxtGen'!AV72+'5C1AL_RedRiver'!AV72+'5C1AM_Williams'!AV72+'5C1AN_StLandry'!AV72</f>
        <v>429</v>
      </c>
      <c r="AX72" s="810"/>
      <c r="AY72" s="810">
        <f t="shared" ref="AY72:AY75" si="5">AW72-AX72</f>
        <v>429</v>
      </c>
    </row>
    <row r="73" spans="1:51" ht="16.149999999999999" customHeight="1" x14ac:dyDescent="0.2">
      <c r="A73" s="424">
        <v>67</v>
      </c>
      <c r="B73" s="224" t="s">
        <v>3</v>
      </c>
      <c r="C73" s="225">
        <f>'5C1B_DArbonne'!C73+'5C1A_Madison'!C73+'5C1C_IntlHigh'!C73+'5C3_UnvView'!C73+'5C1F_LCCharter'!C73+'5C1E_LFNO'!C73+'5C1D_NOMMA'!C73+'5C1AE_NobleMinds'!C73+'5C1J_JCFAEast'!C73+'5C1Q_Advantage'!C73+'5C1AF_JCFA-Laf'!C73+'5C1W_Willow'!C73+'5C1Z_LincolnPrep'!C73+'5C1R_Iberville'!C73+'5C1N_Delta'!C73+'5C1S_LCColPrep'!C73+'5C1T_Northeast'!C73+'5C1U_AcadianaRen'!C73+'5C1I_LAKey'!C73+'5C1V_LafRen'!C73+'5C1O_Impact'!C73+'5C2_LAVCA'!C73+'5C1H_Southwest'!C73+'5C1G_JSClark'!C73+'5C1Y_GEOPrep'!C73+'5C1AI_Harmony'!C73+'5C1AJ_Athlos'!C73+'5C1AG_Collegiate'!C73+'5C1M_GEOMidCity'!C73+'5C1AK_NxtGen'!C73+'5C1AL_RedRiver'!C73+'5C1AM_Williams'!C73+'5C1AN_StLandry'!C73</f>
        <v>59</v>
      </c>
      <c r="D73" s="226">
        <f>'9_Per Pupil Summary'!H72</f>
        <v>5041.9601111173952</v>
      </c>
      <c r="E73" s="227">
        <f>'5C1B_DArbonne'!E73+'5C1A_Madison'!E73+'5C1C_IntlHigh'!E73+'5C3_UnvView'!E73+'5C1F_LCCharter'!E73+'5C1E_LFNO'!E73+'5C1D_NOMMA'!E73+'5C1AE_NobleMinds'!E73+'5C1J_JCFAEast'!E73+'5C1Q_Advantage'!E73+'5C1AF_JCFA-Laf'!E73+'5C1W_Willow'!E73+'5C1Z_LincolnPrep'!E73+'5C1R_Iberville'!E73+'5C1N_Delta'!E73+'5C1S_LCColPrep'!E73+'5C1T_Northeast'!E73+'5C1U_AcadianaRen'!E73+'5C1I_LAKey'!E73+'5C1V_LafRen'!E73+'5C1O_Impact'!E73+'5C2_LAVCA'!E73+'5C1H_Southwest'!E73+'5C1G_JSClark'!E73+'5C1Y_GEOPrep'!E73+'5C1AI_Harmony'!E73+'5C1AJ_Athlos'!E73+'5C1AG_Collegiate'!E73+'5C1M_GEOMidCity'!E73+'5C1AK_NxtGen'!E73+'5C1AL_RedRiver'!E73+'5C1AM_Williams'!E73+'5C1AN_StLandry'!E73</f>
        <v>267728.08190033369</v>
      </c>
      <c r="F73" s="228">
        <f>'5C1B_DArbonne'!F73+'5C1A_Madison'!F73+'5C1C_IntlHigh'!F73+'5C3_UnvView'!F73+'5C1F_LCCharter'!F73+'5C1E_LFNO'!F73+'5C1D_NOMMA'!F73+'5C1AE_NobleMinds'!F73+'5C1J_JCFAEast'!F73+'5C1Q_Advantage'!F73+'5C1AF_JCFA-Laf'!F73+'5C1W_Willow'!F73+'5C1Z_LincolnPrep'!F73+'5C1R_Iberville'!F73+'5C1N_Delta'!F73+'5C1S_LCColPrep'!F73+'5C1T_Northeast'!F73+'5C1U_AcadianaRen'!F73+'5C1I_LAKey'!F73+'5C1V_LafRen'!F73+'5C1O_Impact'!F73+'5C2_LAVCA'!F73+'5C1H_Southwest'!F73+'5C1G_JSClark'!F73+'5C1Y_GEOPrep'!F73+'5C1AI_Harmony'!F73+'5C1AJ_Athlos'!F73+'5C1AG_Collegiate'!F73+'5C1M_GEOMidCity'!F73+'5C1AK_NxtGen'!F73+'5C1AL_RedRiver'!F73+'5C1AM_Williams'!F73+'5C1AN_StLandry'!F73</f>
        <v>35</v>
      </c>
      <c r="G73" s="226">
        <f>'9_Per Pupil Summary'!I72</f>
        <v>669.16817929172396</v>
      </c>
      <c r="H73" s="227">
        <f>'5C1B_DArbonne'!H73+'5C1A_Madison'!H73+'5C1C_IntlHigh'!H73+'5C3_UnvView'!H73+'5C1F_LCCharter'!H73+'5C1E_LFNO'!H73+'5C1D_NOMMA'!H73+'5C1AE_NobleMinds'!H73+'5C1J_JCFAEast'!H73+'5C1Q_Advantage'!H73+'5C1AF_JCFA-Laf'!H73+'5C1W_Willow'!H73+'5C1Z_LincolnPrep'!H73+'5C1R_Iberville'!H73+'5C1N_Delta'!H73+'5C1S_LCColPrep'!H73+'5C1T_Northeast'!H73+'5C1U_AcadianaRen'!H73+'5C1I_LAKey'!H73+'5C1V_LafRen'!H73+'5C1O_Impact'!H73+'5C2_LAVCA'!H73+'5C1H_Southwest'!H73+'5C1G_JSClark'!H73+'5C1Y_GEOPrep'!H73+'5C1AI_Harmony'!H73+'5C1AJ_Athlos'!H73+'5C1AG_Collegiate'!H73+'5C1M_GEOMidCity'!H73+'5C1AK_NxtGen'!H73+'5C1AL_RedRiver'!H73+'5C1AM_Williams'!H73+'5C1AN_StLandry'!H73</f>
        <v>21078.797647689305</v>
      </c>
      <c r="I73" s="228">
        <f>'5C1B_DArbonne'!I73+'5C1A_Madison'!I73+'5C1C_IntlHigh'!I73+'5C3_UnvView'!I73+'5C1F_LCCharter'!I73+'5C1E_LFNO'!I73+'5C1D_NOMMA'!I73+'5C1AE_NobleMinds'!I73+'5C1J_JCFAEast'!I73+'5C1Q_Advantage'!I73+'5C1AF_JCFA-Laf'!I73+'5C1W_Willow'!I73+'5C1Z_LincolnPrep'!I73+'5C1R_Iberville'!I73+'5C1N_Delta'!I73+'5C1S_LCColPrep'!I73+'5C1T_Northeast'!I73+'5C1U_AcadianaRen'!I73+'5C1I_LAKey'!I73+'5C1V_LafRen'!I73+'5C1O_Impact'!I73+'5C2_LAVCA'!I73+'5C1H_Southwest'!I73+'5C1G_JSClark'!I73+'5C1Y_GEOPrep'!I73+'5C1AI_Harmony'!I73+'5C1AJ_Athlos'!I73+'5C1AG_Collegiate'!I73+'5C1M_GEOMidCity'!I73+'5C1AK_NxtGen'!I73+'5C1AL_RedRiver'!I73+'5C1AM_Williams'!I73+'5C1AN_StLandry'!I73</f>
        <v>36</v>
      </c>
      <c r="J73" s="226">
        <f>'9_Per Pupil Summary'!J72</f>
        <v>182.50041253410652</v>
      </c>
      <c r="K73" s="227">
        <f>'5C1B_DArbonne'!K73+'5C1A_Madison'!K73+'5C1C_IntlHigh'!K73+'5C3_UnvView'!K73+'5C1F_LCCharter'!K73+'5C1E_LFNO'!K73+'5C1D_NOMMA'!K73+'5C1AE_NobleMinds'!K73+'5C1J_JCFAEast'!K73+'5C1Q_Advantage'!K73+'5C1AF_JCFA-Laf'!K73+'5C1W_Willow'!K73+'5C1Z_LincolnPrep'!K73+'5C1R_Iberville'!K73+'5C1N_Delta'!K73+'5C1S_LCColPrep'!K73+'5C1T_Northeast'!K73+'5C1U_AcadianaRen'!K73+'5C1I_LAKey'!K73+'5C1V_LafRen'!K73+'5C1O_Impact'!K73+'5C2_LAVCA'!K73+'5C1H_Southwest'!K73+'5C1G_JSClark'!K73+'5C1Y_GEOPrep'!K73+'5C1AI_Harmony'!K73+'5C1AJ_Athlos'!K73+'5C1AG_Collegiate'!K73+'5C1M_GEOMidCity'!K73+'5C1AK_NxtGen'!K73+'5C1AL_RedRiver'!K73+'5C1AM_Williams'!K73+'5C1AN_StLandry'!K73</f>
        <v>5913.0133661050513</v>
      </c>
      <c r="L73" s="228">
        <f>'5C1B_DArbonne'!L73+'5C1A_Madison'!L73+'5C1C_IntlHigh'!L73+'5C3_UnvView'!L73+'5C1F_LCCharter'!L73+'5C1E_LFNO'!L73+'5C1D_NOMMA'!L73+'5C1AE_NobleMinds'!L73+'5C1J_JCFAEast'!L73+'5C1Q_Advantage'!L73+'5C1AF_JCFA-Laf'!L73+'5C1W_Willow'!L73+'5C1Z_LincolnPrep'!L73+'5C1R_Iberville'!L73+'5C1N_Delta'!L73+'5C1S_LCColPrep'!L73+'5C1T_Northeast'!L73+'5C1U_AcadianaRen'!L73+'5C1I_LAKey'!L73+'5C1V_LafRen'!L73+'5C1O_Impact'!L73+'5C2_LAVCA'!L73+'5C1H_Southwest'!L73+'5C1G_JSClark'!L73+'5C1Y_GEOPrep'!L73+'5C1AI_Harmony'!L73+'5C1AJ_Athlos'!L73+'5C1AG_Collegiate'!L73+'5C1M_GEOMidCity'!L73+'5C1AK_NxtGen'!L73+'5C1AL_RedRiver'!L73+'5C1AM_Williams'!L73+'5C1AN_StLandry'!L73</f>
        <v>7</v>
      </c>
      <c r="M73" s="226">
        <f>'9_Per Pupil Summary'!K72</f>
        <v>4562.5103133526636</v>
      </c>
      <c r="N73" s="227">
        <f>'5C1B_DArbonne'!N73+'5C1A_Madison'!N73+'5C1C_IntlHigh'!N73+'5C3_UnvView'!N73+'5C1F_LCCharter'!N73+'5C1E_LFNO'!N73+'5C1D_NOMMA'!N73+'5C1AE_NobleMinds'!N73+'5C1J_JCFAEast'!N73+'5C1Q_Advantage'!N73+'5C1AF_JCFA-Laf'!N73+'5C1W_Willow'!N73+'5C1Z_LincolnPrep'!N73+'5C1R_Iberville'!N73+'5C1N_Delta'!N73+'5C1S_LCColPrep'!N73+'5C1T_Northeast'!N73+'5C1U_AcadianaRen'!N73+'5C1I_LAKey'!N73+'5C1V_LafRen'!N73+'5C1O_Impact'!N73+'5C2_LAVCA'!N73+'5C1H_Southwest'!N73+'5C1G_JSClark'!N73+'5C1Y_GEOPrep'!N73+'5C1AI_Harmony'!N73+'5C1AJ_Athlos'!N73+'5C1AG_Collegiate'!N73+'5C1M_GEOMidCity'!N73+'5C1AK_NxtGen'!N73+'5C1AL_RedRiver'!N73+'5C1AM_Williams'!N73+'5C1AN_StLandry'!N73</f>
        <v>28743.814974121786</v>
      </c>
      <c r="O73" s="228">
        <f>'5C1B_DArbonne'!O73+'5C1A_Madison'!O73+'5C1C_IntlHigh'!O73+'5C3_UnvView'!O73+'5C1F_LCCharter'!O73+'5C1E_LFNO'!O73+'5C1D_NOMMA'!O73+'5C1AE_NobleMinds'!O73+'5C1J_JCFAEast'!O73+'5C1Q_Advantage'!O73+'5C1AF_JCFA-Laf'!O73+'5C1W_Willow'!O73+'5C1Z_LincolnPrep'!O73+'5C1R_Iberville'!O73+'5C1N_Delta'!O73+'5C1S_LCColPrep'!O73+'5C1T_Northeast'!O73+'5C1U_AcadianaRen'!O73+'5C1I_LAKey'!O73+'5C1V_LafRen'!O73+'5C1O_Impact'!O73+'5C2_LAVCA'!O73+'5C1H_Southwest'!O73+'5C1G_JSClark'!O73+'5C1Y_GEOPrep'!O73+'5C1AI_Harmony'!O73+'5C1AJ_Athlos'!O73+'5C1AG_Collegiate'!O73+'5C1M_GEOMidCity'!O73+'5C1AK_NxtGen'!O73+'5C1AL_RedRiver'!O73+'5C1AM_Williams'!O73+'5C1AN_StLandry'!O73</f>
        <v>3</v>
      </c>
      <c r="P73" s="226">
        <f>'9_Per Pupil Summary'!L72</f>
        <v>1825.004125341065</v>
      </c>
      <c r="Q73" s="227">
        <f>'5C1B_DArbonne'!Q73+'5C1A_Madison'!Q73+'5C1C_IntlHigh'!Q73+'5C3_UnvView'!Q73+'5C1F_LCCharter'!Q73+'5C1E_LFNO'!Q73+'5C1D_NOMMA'!Q73+'5C1AE_NobleMinds'!Q73+'5C1J_JCFAEast'!Q73+'5C1Q_Advantage'!Q73+'5C1AF_JCFA-Laf'!Q73+'5C1W_Willow'!Q73+'5C1Z_LincolnPrep'!Q73+'5C1R_Iberville'!Q73+'5C1N_Delta'!Q73+'5C1S_LCColPrep'!Q73+'5C1T_Northeast'!Q73+'5C1U_AcadianaRen'!Q73+'5C1I_LAKey'!Q73+'5C1V_LafRen'!Q73+'5C1O_Impact'!Q73+'5C2_LAVCA'!Q73+'5C1H_Southwest'!Q73+'5C1G_JSClark'!Q73+'5C1Y_GEOPrep'!Q73+'5C1AI_Harmony'!Q73+'5C1AJ_Athlos'!Q73+'5C1AG_Collegiate'!Q73+'5C1M_GEOMidCity'!Q73+'5C1AK_NxtGen'!Q73+'5C1AL_RedRiver'!Q73+'5C1AM_Williams'!Q73+'5C1AN_StLandry'!Q73</f>
        <v>4927.5111384208758</v>
      </c>
      <c r="R73" s="229">
        <f>'5C1B_DArbonne'!R73+'5C1A_Madison'!R73+'5C1C_IntlHigh'!R73+'5C3_UnvView'!R73+'5C1F_LCCharter'!R73+'5C1E_LFNO'!R73+'5C1D_NOMMA'!R73+'5C1AE_NobleMinds'!R73+'5C1J_JCFAEast'!R73+'5C1Q_Advantage'!R73+'5C1AF_JCFA-Laf'!R73+'5C1W_Willow'!R73+'5C1Z_LincolnPrep'!R73+'5C1R_Iberville'!R73+'5C1N_Delta'!R73+'5C1S_LCColPrep'!R73+'5C1T_Northeast'!R73+'5C1U_AcadianaRen'!R73+'5C1I_LAKey'!R73+'5C1V_LafRen'!R73+'5C1O_Impact'!R73+'5C2_LAVCA'!R73+'5C1H_Southwest'!R73+'5C1G_JSClark'!R73+'5C1Y_GEOPrep'!R73+'5C1AI_Harmony'!R73+'5C1AJ_Athlos'!R73+'5C1AG_Collegiate'!R73+'5C1M_GEOMidCity'!R73+'5C1AK_NxtGen'!R73+'5C1AL_RedRiver'!R73+'5C1AM_Williams'!R73+'5C1AN_StLandry'!R73</f>
        <v>629053</v>
      </c>
      <c r="S73" s="889">
        <f>'5C3_UnvView'!S73+'5C2_LAVCA'!S73</f>
        <v>36488</v>
      </c>
      <c r="T73" s="226">
        <f>'5C1B_DArbonne'!S73+'5C1A_Madison'!S73+'5C1C_IntlHigh'!S73+'5C3_UnvView'!T73+'5C1F_LCCharter'!S73+'5C1E_LFNO'!S73+'5C1D_NOMMA'!S73+'5C1AE_NobleMinds'!S73+'5C1J_JCFAEast'!S73+'5C1Q_Advantage'!S73+'5C1AF_JCFA-Laf'!S73+'5C1W_Willow'!S73+'5C1Z_LincolnPrep'!S73+'5C1R_Iberville'!S73+'5C1N_Delta'!S73+'5C1S_LCColPrep'!S73+'5C1T_Northeast'!S73+'5C1U_AcadianaRen'!S73+'5C1I_LAKey'!S73+'5C1V_LafRen'!S73+'5C1O_Impact'!S73+'5C2_LAVCA'!T73+'5C1H_Southwest'!S73+'5C1G_JSClark'!S73+'5C1Y_GEOPrep'!S73+'5C1AI_Harmony'!S73+'5C1AJ_Athlos'!S73+'5C1AG_Collegiate'!S73+'5C1M_GEOMidCity'!S73+'5C1AK_NxtGen'!S73+'5C1AL_RedRiver'!S73+'5C1AM_Williams'!S73+'5C1AN_StLandry'!S73</f>
        <v>0</v>
      </c>
      <c r="U73" s="226">
        <f>'5C1B_DArbonne'!T73+'5C1A_Madison'!T73+'5C1C_IntlHigh'!T73+'5C3_UnvView'!U73+'5C1F_LCCharter'!T73+'5C1E_LFNO'!T73+'5C1D_NOMMA'!T73+'5C1AE_NobleMinds'!T73+'5C1J_JCFAEast'!T73+'5C1Q_Advantage'!T73+'5C1AF_JCFA-Laf'!T73+'5C1W_Willow'!T73+'5C1Z_LincolnPrep'!T73+'5C1R_Iberville'!T73+'5C1N_Delta'!T73+'5C1S_LCColPrep'!T73+'5C1T_Northeast'!T73+'5C1U_AcadianaRen'!T73+'5C1I_LAKey'!T73+'5C1V_LafRen'!T73+'5C1O_Impact'!T73+'5C2_LAVCA'!U73+'5C1H_Southwest'!T73+'5C1G_JSClark'!T73+'5C1Y_GEOPrep'!T73+'5C1AI_Harmony'!T73+'5C1AJ_Athlos'!T73+'5C1AG_Collegiate'!T73+'5C1M_GEOMidCity'!T73+'5C1AK_NxtGen'!T73+'5C1AL_RedRiver'!T73+'5C1AM_Williams'!T73+'5C1AN_StLandry'!T73</f>
        <v>0</v>
      </c>
      <c r="V73" s="230">
        <f>'5C1B_DArbonne'!U73+'5C1A_Madison'!U73+'5C1C_IntlHigh'!U73+'5C3_UnvView'!V73+'5C1F_LCCharter'!U73+'5C1E_LFNO'!U73+'5C1D_NOMMA'!U73+'5C1AE_NobleMinds'!U73+'5C1J_JCFAEast'!U73+'5C1Q_Advantage'!U73+'5C1AF_JCFA-Laf'!U73+'5C1W_Willow'!U73+'5C1Z_LincolnPrep'!U73+'5C1R_Iberville'!U73+'5C1N_Delta'!U73+'5C1S_LCColPrep'!U73+'5C1T_Northeast'!U73+'5C1U_AcadianaRen'!U73+'5C1I_LAKey'!U73+'5C1V_LafRen'!U73+'5C1O_Impact'!U73+'5C2_LAVCA'!V73+'5C1H_Southwest'!U73+'5C1G_JSClark'!U73+'5C1Y_GEOPrep'!U73+'5C1AI_Harmony'!U73+'5C1AJ_Athlos'!U73+'5C1AG_Collegiate'!U73+'5C1M_GEOMidCity'!U73+'5C1AK_NxtGen'!U73+'5C1AL_RedRiver'!U73+'5C1AM_Williams'!U73+'5C1AN_StLandry'!U73</f>
        <v>0</v>
      </c>
      <c r="W73" s="229">
        <f>'5C1B_DArbonne'!V73+'5C1A_Madison'!V73+'5C1C_IntlHigh'!V73+'5C3_UnvView'!W73+'5C1F_LCCharter'!V73+'5C1E_LFNO'!V73+'5C1D_NOMMA'!V73+'5C1AE_NobleMinds'!V73+'5C1J_JCFAEast'!V73+'5C1Q_Advantage'!V73+'5C1AF_JCFA-Laf'!V73+'5C1W_Willow'!V73+'5C1Z_LincolnPrep'!V73+'5C1R_Iberville'!V73+'5C1N_Delta'!V73+'5C1S_LCColPrep'!V73+'5C1T_Northeast'!V73+'5C1U_AcadianaRen'!V73+'5C1I_LAKey'!V73+'5C1V_LafRen'!V73+'5C1O_Impact'!V73+'5C2_LAVCA'!W73+'5C1H_Southwest'!V73+'5C1G_JSClark'!V73+'5C1Y_GEOPrep'!V73+'5C1AI_Harmony'!V73+'5C1AJ_Athlos'!V73+'5C1AG_Collegiate'!V73+'5C1M_GEOMidCity'!V73+'5C1AK_NxtGen'!V73+'5C1AL_RedRiver'!V73+'5C1AM_Williams'!V73+'5C1AN_StLandry'!V73</f>
        <v>328391</v>
      </c>
      <c r="X73" s="227">
        <f>'5C1B_DArbonne'!W73+'5C1A_Madison'!W73+'5C1C_IntlHigh'!W73+'5C3_UnvView'!X73+'5C1F_LCCharter'!W73+'5C1E_LFNO'!W73+'5C1D_NOMMA'!W73+'5C1AE_NobleMinds'!W73+'5C1J_JCFAEast'!W73+'5C1Q_Advantage'!W73+'5C1AF_JCFA-Laf'!W73+'5C1W_Willow'!W73+'5C1Z_LincolnPrep'!W73+'5C1R_Iberville'!W73+'5C1N_Delta'!W73+'5C1S_LCColPrep'!W73+'5C1T_Northeast'!W73+'5C1U_AcadianaRen'!W73+'5C1I_LAKey'!W73+'5C1V_LafRen'!W73+'5C1O_Impact'!W73+'5C2_LAVCA'!X73+'5C1H_Southwest'!W73+'5C1G_JSClark'!W73+'5C1Y_GEOPrep'!W73+'5C1AI_Harmony'!W73+'5C1AJ_Athlos'!W73+'5C1AG_Collegiate'!W73+'5C1M_GEOMidCity'!W73+'5C1AK_NxtGen'!W73+'5C1AL_RedRiver'!W73+'5C1AM_Williams'!W73+'5C1AN_StLandry'!W73</f>
        <v>-821</v>
      </c>
      <c r="Y73" s="229">
        <f>'5C1B_DArbonne'!X73+'5C1A_Madison'!X73+'5C1C_IntlHigh'!X73+'5C3_UnvView'!Y73+'5C1F_LCCharter'!X73+'5C1E_LFNO'!X73+'5C1D_NOMMA'!X73+'5C1AE_NobleMinds'!X73+'5C1J_JCFAEast'!X73+'5C1Q_Advantage'!X73+'5C1AF_JCFA-Laf'!X73+'5C1W_Willow'!X73+'5C1Z_LincolnPrep'!X73+'5C1R_Iberville'!X73+'5C1N_Delta'!X73+'5C1S_LCColPrep'!X73+'5C1T_Northeast'!X73+'5C1U_AcadianaRen'!X73+'5C1I_LAKey'!X73+'5C1V_LafRen'!X73+'5C1O_Impact'!X73+'5C2_LAVCA'!Y73+'5C1H_Southwest'!X73+'5C1G_JSClark'!X73+'5C1Y_GEOPrep'!X73+'5C1AI_Harmony'!X73+'5C1AJ_Athlos'!X73+'5C1AG_Collegiate'!X73+'5C1M_GEOMidCity'!X73+'5C1AK_NxtGen'!X73+'5C1AL_RedRiver'!X73+'5C1AM_Williams'!X73+'5C1AN_StLandry'!X73</f>
        <v>327570</v>
      </c>
      <c r="Z73" s="226">
        <f>'5C1B_DArbonne'!Y73+'5C1A_Madison'!Y73+'5C1C_IntlHigh'!Y73+'5C3_UnvView'!Z73+'5C1F_LCCharter'!Y73+'5C1E_LFNO'!Y73+'5C1D_NOMMA'!Y73+'5C1AE_NobleMinds'!Y73+'5C1J_JCFAEast'!Y73+'5C1Q_Advantage'!Y73+'5C1AF_JCFA-Laf'!Y73+'5C1W_Willow'!Y73+'5C1Z_LincolnPrep'!Y73+'5C1R_Iberville'!Y73+'5C1N_Delta'!Y73+'5C1S_LCColPrep'!Y73+'5C1T_Northeast'!Y73+'5C1U_AcadianaRen'!Y73+'5C1I_LAKey'!Y73+'5C1V_LafRen'!Y73+'5C1O_Impact'!Y73+'5C2_LAVCA'!Z73+'5C1H_Southwest'!Y73+'5C1G_JSClark'!Y73+'5C1Y_GEOPrep'!Y73+'5C1AI_Harmony'!Y73+'5C1AJ_Athlos'!Y73+'5C1AG_Collegiate'!Y73+'5C1M_GEOMidCity'!Y73+'5C1AK_NxtGen'!Y73+'5C1AL_RedRiver'!Y73+'5C1AM_Williams'!Y73+'5C1AN_StLandry'!Y73</f>
        <v>0</v>
      </c>
      <c r="AA73" s="229">
        <f>'5C1B_DArbonne'!Z73+'5C1A_Madison'!Z73+'5C1C_IntlHigh'!Z73+'5C3_UnvView'!AA73+'5C1F_LCCharter'!Z73+'5C1E_LFNO'!Z73+'5C1D_NOMMA'!Z73+'5C1AE_NobleMinds'!Z73+'5C1J_JCFAEast'!Z73+'5C1Q_Advantage'!Z73+'5C1AF_JCFA-Laf'!Z73+'5C1W_Willow'!Z73+'5C1Z_LincolnPrep'!Z73+'5C1R_Iberville'!Z73+'5C1N_Delta'!Z73+'5C1S_LCColPrep'!Z73+'5C1T_Northeast'!Z73+'5C1U_AcadianaRen'!Z73+'5C1I_LAKey'!Z73+'5C1V_LafRen'!Z73+'5C1O_Impact'!Z73+'5C2_LAVCA'!AA73+'5C1H_Southwest'!Z73+'5C1G_JSClark'!Z73+'5C1Y_GEOPrep'!Z73+'5C1AI_Harmony'!Z73+'5C1AJ_Athlos'!Z73+'5C1AG_Collegiate'!Z73+'5C1M_GEOMidCity'!Z73+'5C1AK_NxtGen'!Z73+'5C1AL_RedRiver'!Z73+'5C1AM_Williams'!Z73+'5C1AN_StLandry'!Z73</f>
        <v>327570</v>
      </c>
      <c r="AB73" s="226">
        <f>'5C1B_DArbonne'!AA73+'5C1A_Madison'!AA73+'5C1C_IntlHigh'!AA73+'5C3_UnvView'!AB73+'5C1F_LCCharter'!AA73+'5C1E_LFNO'!AA73+'5C1D_NOMMA'!AA73+'5C1AE_NobleMinds'!AA73+'5C1J_JCFAEast'!AA73+'5C1Q_Advantage'!AA73+'5C1AF_JCFA-Laf'!AA73+'5C1W_Willow'!AA73+'5C1Z_LincolnPrep'!AA73+'5C1R_Iberville'!AA73+'5C1N_Delta'!AA73+'5C1S_LCColPrep'!AA73+'5C1T_Northeast'!AA73+'5C1U_AcadianaRen'!AA73+'5C1I_LAKey'!AA73+'5C1V_LafRen'!AA73+'5C1O_Impact'!AA73+'5C2_LAVCA'!AB73+'5C1H_Southwest'!AA73+'5C1G_JSClark'!AA73+'5C1Y_GEOPrep'!AA73+'5C1AI_Harmony'!AA73+'5C1AJ_Athlos'!AA73+'5C1AG_Collegiate'!AA73+'5C1M_GEOMidCity'!AA73+'5C1AK_NxtGen'!AA73+'5C1AL_RedRiver'!AA73+'5C1AM_Williams'!AA73+'5C1AN_StLandry'!AA73</f>
        <v>0</v>
      </c>
      <c r="AC73" s="226">
        <f>'5C1B_DArbonne'!AB73+'5C1A_Madison'!AB73+'5C1C_IntlHigh'!AB73+'5C3_UnvView'!AC73+'5C1F_LCCharter'!AB73+'5C1E_LFNO'!AB73+'5C1D_NOMMA'!AB73+'5C1AE_NobleMinds'!AB73+'5C1J_JCFAEast'!AB73+'5C1Q_Advantage'!AB73+'5C1AF_JCFA-Laf'!AB73+'5C1W_Willow'!AB73+'5C1Z_LincolnPrep'!AB73+'5C1R_Iberville'!AB73+'5C1N_Delta'!AB73+'5C1S_LCColPrep'!AB73+'5C1T_Northeast'!AB73+'5C1U_AcadianaRen'!AB73+'5C1I_LAKey'!AB73+'5C1V_LafRen'!AB73+'5C1O_Impact'!AB73+'5C2_LAVCA'!AC73+'5C1H_Southwest'!AB73+'5C1G_JSClark'!AB73+'5C1Y_GEOPrep'!AB73+'5C1AI_Harmony'!AB73+'5C1AJ_Athlos'!AB73+'5C1AG_Collegiate'!AB73+'5C1M_GEOMidCity'!AB73+'5C1AK_NxtGen'!AB73+'5C1AL_RedRiver'!AB73+'5C1AM_Williams'!AB73+'5C1AN_StLandry'!AB73</f>
        <v>327570</v>
      </c>
      <c r="AD73" s="229">
        <f>'5C1B_DArbonne'!AC73+'5C1A_Madison'!AC73+'5C1C_IntlHigh'!AC73+'5C3_UnvView'!AD73+'5C1F_LCCharter'!AC73+'5C1E_LFNO'!AC73+'5C1D_NOMMA'!AC73+'5C1AE_NobleMinds'!AC73+'5C1J_JCFAEast'!AC73+'5C1Q_Advantage'!AC73+'5C1AF_JCFA-Laf'!AC73+'5C1W_Willow'!AC73+'5C1Z_LincolnPrep'!AC73+'5C1R_Iberville'!AC73+'5C1N_Delta'!AC73+'5C1S_LCColPrep'!AC73+'5C1T_Northeast'!AC73+'5C1U_AcadianaRen'!AC73+'5C1I_LAKey'!AC73+'5C1V_LafRen'!AC73+'5C1O_Impact'!AC73+'5C2_LAVCA'!AD73+'5C1H_Southwest'!AC73+'5C1G_JSClark'!AC73+'5C1Y_GEOPrep'!AC73+'5C1AI_Harmony'!AC73+'5C1AJ_Athlos'!AC73+'5C1AG_Collegiate'!AC73+'5C1M_GEOMidCity'!AC73+'5C1AK_NxtGen'!AC73+'5C1AL_RedRiver'!AC73+'5C1AM_Williams'!AC73+'5C1AN_StLandry'!AC73</f>
        <v>27297</v>
      </c>
      <c r="AE73" s="232">
        <f>'5C1B_DArbonne'!AD73+'5C1A_Madison'!AD73+'5C1C_IntlHigh'!AD73+'5C3_UnvView'!AE73+'5C1F_LCCharter'!AD73+'5C1E_LFNO'!AD73+'5C1D_NOMMA'!AD73+'5C1AE_NobleMinds'!AD73+'5C1J_JCFAEast'!AD73+'5C1Q_Advantage'!AD73+'5C1AF_JCFA-Laf'!AD73+'5C1W_Willow'!AD73+'5C1Z_LincolnPrep'!AD73+'5C1R_Iberville'!AD73+'5C1N_Delta'!AD73+'5C1S_LCColPrep'!AD73+'5C1T_Northeast'!AD73+'5C1U_AcadianaRen'!AD73+'5C1I_LAKey'!AD73+'5C1V_LafRen'!AD73+'5C1O_Impact'!AD73+'5C2_LAVCA'!AE73+'5C1H_Southwest'!AD73+'5C1G_JSClark'!AD73+'5C1Y_GEOPrep'!AD73+'5C1AI_Harmony'!AD73+'5C1AJ_Athlos'!AD73+'5C1AG_Collegiate'!AD73+'5C1M_GEOMidCity'!AD73+'5C1AK_NxtGen'!AD73+'5C1AL_RedRiver'!AD73+'5C1AM_Williams'!AD73+'5C1AN_StLandry'!AD73</f>
        <v>327570</v>
      </c>
      <c r="AF73" s="233">
        <f>'9_Per Pupil Summary'!N72</f>
        <v>4355</v>
      </c>
      <c r="AG73" s="234">
        <f>'5C1B_DArbonne'!AF73+'5C1A_Madison'!AF73+'5C1C_IntlHigh'!AF73+'5C3_UnvView'!AG73+'5C1F_LCCharter'!AF73+'5C1E_LFNO'!AF73+'5C1D_NOMMA'!AF73+'5C1AE_NobleMinds'!AF73+'5C1J_JCFAEast'!AF73+'5C1Q_Advantage'!AF73+'5C1AF_JCFA-Laf'!AF73+'5C1W_Willow'!AF73+'5C1Z_LincolnPrep'!AF73+'5C1R_Iberville'!AF73+'5C1N_Delta'!AF73+'5C1S_LCColPrep'!AF73+'5C1T_Northeast'!AF73+'5C1U_AcadianaRen'!AF73+'5C1I_LAKey'!AF73+'5C1V_LafRen'!AF73+'5C1O_Impact'!AF73+'5C2_LAVCA'!AG73+'5C1H_Southwest'!AF73+'5C1G_JSClark'!AF73+'5C1Y_GEOPrep'!AF73+'5C1AI_Harmony'!AF73+'5C1AJ_Athlos'!AF73+'5C1AG_Collegiate'!AF73+'5C1M_GEOMidCity'!AF73+'5C1AK_NxtGen'!AF73+'5C1AL_RedRiver'!AF73+'5C1AM_Williams'!AF73+'5C1AN_StLandry'!AF73</f>
        <v>231251</v>
      </c>
      <c r="AH73" s="225">
        <f>'5C1B_DArbonne'!AG73+'5C1A_Madison'!AG73+'5C1C_IntlHigh'!AG73+'5C3_UnvView'!AH73+'5C1F_LCCharter'!AG73+'5C1E_LFNO'!AG73+'5C1D_NOMMA'!AG73+'5C1AE_NobleMinds'!AG73+'5C1J_JCFAEast'!AG73+'5C1Q_Advantage'!AG73+'5C1AF_JCFA-Laf'!AG73+'5C1W_Willow'!AG73+'5C1Z_LincolnPrep'!AG73+'5C1R_Iberville'!AG73+'5C1N_Delta'!AG73+'5C1S_LCColPrep'!AG73+'5C1T_Northeast'!AG73+'5C1U_AcadianaRen'!AG73+'5C1I_LAKey'!AG73+'5C1V_LafRen'!AG73+'5C1O_Impact'!AG73+'5C2_LAVCA'!AH73+'5C1H_Southwest'!AG73+'5C1G_JSClark'!AG73+'5C1Y_GEOPrep'!AG73+'5C1AI_Harmony'!AG73+'5C1AJ_Athlos'!AG73+'5C1AG_Collegiate'!AG73+'5C1M_GEOMidCity'!AG73+'5C1AK_NxtGen'!AG73+'5C1AL_RedRiver'!AG73+'5C1AM_Williams'!AG73+'5C1AN_StLandry'!AG73</f>
        <v>0</v>
      </c>
      <c r="AI73" s="233">
        <f>'5C1B_DArbonne'!AH73+'5C1A_Madison'!AH73+'5C1C_IntlHigh'!AH73+'5C3_UnvView'!AI73+'5C1F_LCCharter'!AH73+'5C1E_LFNO'!AH73+'5C1D_NOMMA'!AH73+'5C1AE_NobleMinds'!AH73+'5C1J_JCFAEast'!AH73+'5C1Q_Advantage'!AH73+'5C1AF_JCFA-Laf'!AH73+'5C1W_Willow'!AH73+'5C1Z_LincolnPrep'!AH73+'5C1R_Iberville'!AH73+'5C1N_Delta'!AH73+'5C1S_LCColPrep'!AH73+'5C1T_Northeast'!AH73+'5C1U_AcadianaRen'!AH73+'5C1I_LAKey'!AH73+'5C1V_LafRen'!AH73+'5C1O_Impact'!AH73+'5C2_LAVCA'!AI73+'5C1H_Southwest'!AH73+'5C1G_JSClark'!AH73+'5C1Y_GEOPrep'!AH73+'5C1AI_Harmony'!AH73+'5C1AJ_Athlos'!AH73+'5C1AG_Collegiate'!AH73+'5C1M_GEOMidCity'!AH73+'5C1AK_NxtGen'!AH73+'5C1AL_RedRiver'!AH73+'5C1AM_Williams'!AH73+'5C1AN_StLandry'!AH73</f>
        <v>0</v>
      </c>
      <c r="AJ73" s="225">
        <f>'5C1B_DArbonne'!AI73+'5C1A_Madison'!AI73+'5C1C_IntlHigh'!AI73+'5C3_UnvView'!AJ73+'5C1F_LCCharter'!AI73+'5C1E_LFNO'!AI73+'5C1D_NOMMA'!AI73+'5C1AE_NobleMinds'!AI73+'5C1J_JCFAEast'!AI73+'5C1Q_Advantage'!AI73+'5C1AF_JCFA-Laf'!AI73+'5C1W_Willow'!AI73+'5C1Z_LincolnPrep'!AI73+'5C1R_Iberville'!AI73+'5C1N_Delta'!AI73+'5C1S_LCColPrep'!AI73+'5C1T_Northeast'!AI73+'5C1U_AcadianaRen'!AI73+'5C1I_LAKey'!AI73+'5C1V_LafRen'!AI73+'5C1O_Impact'!AI73+'5C2_LAVCA'!AJ73+'5C1H_Southwest'!AI73+'5C1G_JSClark'!AI73+'5C1Y_GEOPrep'!AI73+'5C1AI_Harmony'!AI73+'5C1AJ_Athlos'!AI73+'5C1AG_Collegiate'!AI73+'5C1M_GEOMidCity'!AI73+'5C1AK_NxtGen'!AI73+'5C1AL_RedRiver'!AI73+'5C1AM_Williams'!AI73+'5C1AN_StLandry'!AI73</f>
        <v>0</v>
      </c>
      <c r="AK73" s="235">
        <f>'5C1B_DArbonne'!AJ73+'5C1A_Madison'!AJ73+'5C1C_IntlHigh'!AJ73+'5C3_UnvView'!AK73+'5C1F_LCCharter'!AJ73+'5C1E_LFNO'!AJ73+'5C1D_NOMMA'!AJ73+'5C1AE_NobleMinds'!AJ73+'5C1J_JCFAEast'!AJ73+'5C1Q_Advantage'!AJ73+'5C1AF_JCFA-Laf'!AJ73+'5C1W_Willow'!AJ73+'5C1Z_LincolnPrep'!AJ73+'5C1R_Iberville'!AJ73+'5C1N_Delta'!AJ73+'5C1S_LCColPrep'!AJ73+'5C1T_Northeast'!AJ73+'5C1U_AcadianaRen'!AJ73+'5C1I_LAKey'!AJ73+'5C1V_LafRen'!AJ73+'5C1O_Impact'!AJ73+'5C2_LAVCA'!AK73+'5C1H_Southwest'!AJ73+'5C1G_JSClark'!AJ73+'5C1Y_GEOPrep'!AJ73+'5C1AI_Harmony'!AJ73+'5C1AJ_Athlos'!AJ73+'5C1AG_Collegiate'!AJ73+'5C1M_GEOMidCity'!AJ73+'5C1AK_NxtGen'!AJ73+'5C1AL_RedRiver'!AJ73+'5C1AM_Williams'!AJ73+'5C1AN_StLandry'!AJ73</f>
        <v>0</v>
      </c>
      <c r="AL73" s="236">
        <f>'5C1B_DArbonne'!AK73+'5C1A_Madison'!AK73+'5C1C_IntlHigh'!AK73+'5C3_UnvView'!AL73+'5C1F_LCCharter'!AK73+'5C1E_LFNO'!AK73+'5C1D_NOMMA'!AK73+'5C1AE_NobleMinds'!AK73+'5C1J_JCFAEast'!AK73+'5C1Q_Advantage'!AK73+'5C1AF_JCFA-Laf'!AK73+'5C1W_Willow'!AK73+'5C1Z_LincolnPrep'!AK73+'5C1R_Iberville'!AK73+'5C1N_Delta'!AK73+'5C1S_LCColPrep'!AK73+'5C1T_Northeast'!AK73+'5C1U_AcadianaRen'!AK73+'5C1I_LAKey'!AK73+'5C1V_LafRen'!AK73+'5C1O_Impact'!AK73+'5C2_LAVCA'!AL73+'5C1H_Southwest'!AK73+'5C1G_JSClark'!AK73+'5C1Y_GEOPrep'!AK73+'5C1AI_Harmony'!AK73+'5C1AJ_Athlos'!AK73+'5C1AG_Collegiate'!AK73+'5C1M_GEOMidCity'!AK73+'5C1AK_NxtGen'!AK73+'5C1AL_RedRiver'!AK73+'5C1AM_Williams'!AK73+'5C1AN_StLandry'!AK73</f>
        <v>0</v>
      </c>
      <c r="AM73" s="234">
        <f>'5C1B_DArbonne'!AL73+'5C1A_Madison'!AL73+'5C1C_IntlHigh'!AL73+'5C3_UnvView'!AM73+'5C1F_LCCharter'!AL73+'5C1E_LFNO'!AL73+'5C1D_NOMMA'!AL73+'5C1AE_NobleMinds'!AL73+'5C1J_JCFAEast'!AL73+'5C1Q_Advantage'!AL73+'5C1AF_JCFA-Laf'!AL73+'5C1W_Willow'!AL73+'5C1Z_LincolnPrep'!AL73+'5C1R_Iberville'!AL73+'5C1N_Delta'!AL73+'5C1S_LCColPrep'!AL73+'5C1T_Northeast'!AL73+'5C1U_AcadianaRen'!AL73+'5C1I_LAKey'!AL73+'5C1V_LafRen'!AL73+'5C1O_Impact'!AL73+'5C2_LAVCA'!AM73+'5C1H_Southwest'!AL73+'5C1G_JSClark'!AL73+'5C1Y_GEOPrep'!AL73+'5C1AI_Harmony'!AL73+'5C1AJ_Athlos'!AL73+'5C1AG_Collegiate'!AL73+'5C1M_GEOMidCity'!AL73+'5C1AK_NxtGen'!AL73+'5C1AL_RedRiver'!AL73+'5C1AM_Williams'!AL73+'5C1AN_StLandry'!AL73</f>
        <v>418516</v>
      </c>
      <c r="AN73" s="237">
        <f>'5C1B_DArbonne'!AM73+'5C1A_Madison'!AM73+'5C1C_IntlHigh'!AM73+'5C3_UnvView'!AN73+'5C1F_LCCharter'!AM73+'5C1E_LFNO'!AM73+'5C1D_NOMMA'!AM73+'5C1AE_NobleMinds'!AM73+'5C1J_JCFAEast'!AM73+'5C1Q_Advantage'!AM73+'5C1AF_JCFA-Laf'!AM73+'5C1W_Willow'!AM73+'5C1Z_LincolnPrep'!AM73+'5C1R_Iberville'!AM73+'5C1N_Delta'!AM73+'5C1S_LCColPrep'!AM73+'5C1T_Northeast'!AM73+'5C1U_AcadianaRen'!AM73+'5C1I_LAKey'!AM73+'5C1V_LafRen'!AM73+'5C1O_Impact'!AM73+'5C2_LAVCA'!AN73+'5C1H_Southwest'!AM73+'5C1G_JSClark'!AM73+'5C1Y_GEOPrep'!AM73+'5C1AI_Harmony'!AM73+'5C1AJ_Athlos'!AM73+'5C1AG_Collegiate'!AM73+'5C1M_GEOMidCity'!AM73+'5C1AK_NxtGen'!AM73+'5C1AL_RedRiver'!AM73+'5C1AM_Williams'!AM73+'5C1AN_StLandry'!AM73</f>
        <v>-578</v>
      </c>
      <c r="AO73" s="234">
        <f>'5C1B_DArbonne'!AN73+'5C1A_Madison'!AN73+'5C1C_IntlHigh'!AN73+'5C3_UnvView'!AO73+'5C1F_LCCharter'!AN73+'5C1E_LFNO'!AN73+'5C1D_NOMMA'!AN73+'5C1AE_NobleMinds'!AN73+'5C1J_JCFAEast'!AN73+'5C1Q_Advantage'!AN73+'5C1AF_JCFA-Laf'!AN73+'5C1W_Willow'!AN73+'5C1Z_LincolnPrep'!AN73+'5C1R_Iberville'!AN73+'5C1N_Delta'!AN73+'5C1S_LCColPrep'!AN73+'5C1T_Northeast'!AN73+'5C1U_AcadianaRen'!AN73+'5C1I_LAKey'!AN73+'5C1V_LafRen'!AN73+'5C1O_Impact'!AN73+'5C2_LAVCA'!AO73+'5C1H_Southwest'!AN73+'5C1G_JSClark'!AN73+'5C1Y_GEOPrep'!AN73+'5C1AI_Harmony'!AN73+'5C1AJ_Athlos'!AN73+'5C1AG_Collegiate'!AN73+'5C1M_GEOMidCity'!AN73+'5C1AK_NxtGen'!AN73+'5C1AL_RedRiver'!AN73+'5C1AM_Williams'!AN73+'5C1AN_StLandry'!AN73</f>
        <v>230673</v>
      </c>
      <c r="AP73" s="235">
        <f>'5C1B_DArbonne'!AO73+'5C1A_Madison'!AO73+'5C1C_IntlHigh'!AO73+'5C3_UnvView'!AP73+'5C1F_LCCharter'!AO73+'5C1E_LFNO'!AO73+'5C1D_NOMMA'!AO73+'5C1AE_NobleMinds'!AO73+'5C1J_JCFAEast'!AO73+'5C1Q_Advantage'!AO73+'5C1AF_JCFA-Laf'!AO73+'5C1W_Willow'!AO73+'5C1Z_LincolnPrep'!AO73+'5C1R_Iberville'!AO73+'5C1N_Delta'!AO73+'5C1S_LCColPrep'!AO73+'5C1T_Northeast'!AO73+'5C1U_AcadianaRen'!AO73+'5C1I_LAKey'!AO73+'5C1V_LafRen'!AO73+'5C1O_Impact'!AO73+'5C2_LAVCA'!AP73+'5C1H_Southwest'!AO73+'5C1G_JSClark'!AO73+'5C1Y_GEOPrep'!AO73+'5C1AI_Harmony'!AO73+'5C1AJ_Athlos'!AO73+'5C1AG_Collegiate'!AO73+'5C1M_GEOMidCity'!AO73+'5C1AK_NxtGen'!AO73+'5C1AL_RedRiver'!AO73+'5C1AM_Williams'!AO73+'5C1AN_StLandry'!AO73</f>
        <v>0</v>
      </c>
      <c r="AQ73" s="234">
        <f>'5C1B_DArbonne'!AP73+'5C1A_Madison'!AP73+'5C1C_IntlHigh'!AP73+'5C3_UnvView'!AQ73+'5C1F_LCCharter'!AP73+'5C1E_LFNO'!AP73+'5C1D_NOMMA'!AP73+'5C1AE_NobleMinds'!AP73+'5C1J_JCFAEast'!AP73+'5C1Q_Advantage'!AP73+'5C1AF_JCFA-Laf'!AP73+'5C1W_Willow'!AP73+'5C1Z_LincolnPrep'!AP73+'5C1R_Iberville'!AP73+'5C1N_Delta'!AP73+'5C1S_LCColPrep'!AP73+'5C1T_Northeast'!AP73+'5C1U_AcadianaRen'!AP73+'5C1I_LAKey'!AP73+'5C1V_LafRen'!AP73+'5C1O_Impact'!AP73+'5C2_LAVCA'!AQ73+'5C1H_Southwest'!AP73+'5C1G_JSClark'!AP73+'5C1Y_GEOPrep'!AP73+'5C1AI_Harmony'!AP73+'5C1AJ_Athlos'!AP73+'5C1AG_Collegiate'!AP73+'5C1M_GEOMidCity'!AP73+'5C1AK_NxtGen'!AP73+'5C1AL_RedRiver'!AP73+'5C1AM_Williams'!AP73+'5C1AN_StLandry'!AP73</f>
        <v>230673</v>
      </c>
      <c r="AR73" s="235">
        <f>'5C1B_DArbonne'!AQ73+'5C1A_Madison'!AQ73+'5C1C_IntlHigh'!AQ73+'5C3_UnvView'!AR73+'5C1F_LCCharter'!AQ73+'5C1E_LFNO'!AQ73+'5C1D_NOMMA'!AQ73+'5C1AE_NobleMinds'!AQ73+'5C1J_JCFAEast'!AQ73+'5C1Q_Advantage'!AQ73+'5C1AF_JCFA-Laf'!AQ73+'5C1W_Willow'!AQ73+'5C1Z_LincolnPrep'!AQ73+'5C1R_Iberville'!AQ73+'5C1N_Delta'!AQ73+'5C1S_LCColPrep'!AQ73+'5C1T_Northeast'!AQ73+'5C1U_AcadianaRen'!AQ73+'5C1I_LAKey'!AQ73+'5C1V_LafRen'!AQ73+'5C1O_Impact'!AQ73+'5C2_LAVCA'!AR73+'5C1H_Southwest'!AQ73+'5C1G_JSClark'!AQ73+'5C1Y_GEOPrep'!AQ73+'5C1AI_Harmony'!AQ73+'5C1AJ_Athlos'!AQ73+'5C1AG_Collegiate'!AQ73+'5C1M_GEOMidCity'!AQ73+'5C1AK_NxtGen'!AQ73+'5C1AL_RedRiver'!AQ73+'5C1AM_Williams'!AQ73+'5C1AN_StLandry'!AQ73</f>
        <v>0</v>
      </c>
      <c r="AS73" s="235">
        <f>'5C1B_DArbonne'!AR73+'5C1A_Madison'!AR73+'5C1C_IntlHigh'!AR73+'5C3_UnvView'!AS73+'5C1F_LCCharter'!AR73+'5C1E_LFNO'!AR73+'5C1D_NOMMA'!AR73+'5C1AE_NobleMinds'!AR73+'5C1J_JCFAEast'!AR73+'5C1Q_Advantage'!AR73+'5C1AF_JCFA-Laf'!AR73+'5C1W_Willow'!AR73+'5C1Z_LincolnPrep'!AR73+'5C1R_Iberville'!AR73+'5C1N_Delta'!AR73+'5C1S_LCColPrep'!AR73+'5C1T_Northeast'!AR73+'5C1U_AcadianaRen'!AR73+'5C1I_LAKey'!AR73+'5C1V_LafRen'!AR73+'5C1O_Impact'!AR73+'5C2_LAVCA'!AS73+'5C1H_Southwest'!AR73+'5C1G_JSClark'!AR73+'5C1Y_GEOPrep'!AR73+'5C1AI_Harmony'!AR73+'5C1AJ_Athlos'!AR73+'5C1AG_Collegiate'!AR73+'5C1M_GEOMidCity'!AR73+'5C1AK_NxtGen'!AR73+'5C1AL_RedRiver'!AR73+'5C1AM_Williams'!AR73+'5C1AN_StLandry'!AR73</f>
        <v>230673</v>
      </c>
      <c r="AT73" s="234">
        <f>'5C1B_DArbonne'!AS73+'5C1A_Madison'!AS73+'5C1C_IntlHigh'!AS73+'5C3_UnvView'!AT73+'5C1F_LCCharter'!AS73+'5C1E_LFNO'!AS73+'5C1D_NOMMA'!AS73+'5C1AE_NobleMinds'!AS73+'5C1J_JCFAEast'!AS73+'5C1Q_Advantage'!AS73+'5C1AF_JCFA-Laf'!AS73+'5C1W_Willow'!AS73+'5C1Z_LincolnPrep'!AS73+'5C1R_Iberville'!AS73+'5C1N_Delta'!AS73+'5C1S_LCColPrep'!AS73+'5C1T_Northeast'!AS73+'5C1U_AcadianaRen'!AS73+'5C1I_LAKey'!AS73+'5C1V_LafRen'!AS73+'5C1O_Impact'!AS73+'5C2_LAVCA'!AT73+'5C1H_Southwest'!AS73+'5C1G_JSClark'!AS73+'5C1Y_GEOPrep'!AS73+'5C1AI_Harmony'!AS73+'5C1AJ_Athlos'!AS73+'5C1AG_Collegiate'!AS73+'5C1M_GEOMidCity'!AS73+'5C1AK_NxtGen'!AS73+'5C1AL_RedRiver'!AS73+'5C1AM_Williams'!AS73+'5C1AN_StLandry'!AS73</f>
        <v>34789</v>
      </c>
      <c r="AU73" s="806">
        <f>AA73+AQ73</f>
        <v>558243</v>
      </c>
      <c r="AV73" s="807">
        <f>AD73+AT73</f>
        <v>62086</v>
      </c>
      <c r="AW73" s="810">
        <f>'5C1B_DArbonne'!AV73+'5C1A_Madison'!AV73+'5C1C_IntlHigh'!AV73+'5C3_UnvView'!AW73+'5C1F_LCCharter'!AV73+'5C1E_LFNO'!AV73+'5C1D_NOMMA'!AV73+'5C1AE_NobleMinds'!AV73+'5C1J_JCFAEast'!AV73+'5C1Q_Advantage'!AV73+'5C1AF_JCFA-Laf'!AV73+'5C1W_Willow'!AV73+'5C1Z_LincolnPrep'!AV73+'5C1R_Iberville'!AV73+'5C1N_Delta'!AV73+'5C1S_LCColPrep'!AV73+'5C1T_Northeast'!AV73+'5C1U_AcadianaRen'!AV73+'5C1I_LAKey'!AV73+'5C1V_LafRen'!AV73+'5C1O_Impact'!AV73+'5C2_LAVCA'!AW73+'5C1H_Southwest'!AV73+'5C1G_JSClark'!AV73+'5C1Y_GEOPrep'!AV73+'5C1AI_Harmony'!AV73+'5C1AJ_Athlos'!AV73+'5C1AG_Collegiate'!AV73+'5C1M_GEOMidCity'!AV73+'5C1AK_NxtGen'!AV73+'5C1AL_RedRiver'!AV73+'5C1AM_Williams'!AV73+'5C1AN_StLandry'!AV73</f>
        <v>1045</v>
      </c>
      <c r="AX73" s="810"/>
      <c r="AY73" s="810">
        <f t="shared" si="5"/>
        <v>1045</v>
      </c>
    </row>
    <row r="74" spans="1:51" ht="16.149999999999999" customHeight="1" x14ac:dyDescent="0.2">
      <c r="A74" s="424">
        <v>68</v>
      </c>
      <c r="B74" s="224" t="s">
        <v>2</v>
      </c>
      <c r="C74" s="225">
        <f>'5C1B_DArbonne'!C74+'5C1A_Madison'!C74+'5C1C_IntlHigh'!C74+'5C3_UnvView'!C74+'5C1F_LCCharter'!C74+'5C1E_LFNO'!C74+'5C1D_NOMMA'!C74+'5C1AE_NobleMinds'!C74+'5C1J_JCFAEast'!C74+'5C1Q_Advantage'!C74+'5C1AF_JCFA-Laf'!C74+'5C1W_Willow'!C74+'5C1Z_LincolnPrep'!C74+'5C1R_Iberville'!C74+'5C1N_Delta'!C74+'5C1S_LCColPrep'!C74+'5C1T_Northeast'!C74+'5C1U_AcadianaRen'!C74+'5C1I_LAKey'!C74+'5C1V_LafRen'!C74+'5C1O_Impact'!C74+'5C2_LAVCA'!C74+'5C1H_Southwest'!C74+'5C1G_JSClark'!C74+'5C1Y_GEOPrep'!C74+'5C1AI_Harmony'!C74+'5C1AJ_Athlos'!C74+'5C1AG_Collegiate'!C74+'5C1M_GEOMidCity'!C74+'5C1AK_NxtGen'!C74+'5C1AL_RedRiver'!C74+'5C1AM_Williams'!C74+'5C1AN_StLandry'!C74</f>
        <v>31</v>
      </c>
      <c r="D74" s="226">
        <f>'9_Per Pupil Summary'!H73</f>
        <v>5354.6211036806762</v>
      </c>
      <c r="E74" s="227">
        <f>'5C1B_DArbonne'!E74+'5C1A_Madison'!E74+'5C1C_IntlHigh'!E74+'5C3_UnvView'!E74+'5C1F_LCCharter'!E74+'5C1E_LFNO'!E74+'5C1D_NOMMA'!E74+'5C1AE_NobleMinds'!E74+'5C1J_JCFAEast'!E74+'5C1Q_Advantage'!E74+'5C1AF_JCFA-Laf'!E74+'5C1W_Willow'!E74+'5C1Z_LincolnPrep'!E74+'5C1R_Iberville'!E74+'5C1N_Delta'!E74+'5C1S_LCColPrep'!E74+'5C1T_Northeast'!E74+'5C1U_AcadianaRen'!E74+'5C1I_LAKey'!E74+'5C1V_LafRen'!E74+'5C1O_Impact'!E74+'5C2_LAVCA'!E74+'5C1H_Southwest'!E74+'5C1G_JSClark'!E74+'5C1Y_GEOPrep'!E74+'5C1AI_Harmony'!E74+'5C1AJ_Athlos'!E74+'5C1AG_Collegiate'!E74+'5C1M_GEOMidCity'!E74+'5C1AK_NxtGen'!E74+'5C1AL_RedRiver'!E74+'5C1AM_Williams'!E74+'5C1AN_StLandry'!E74</f>
        <v>149393.92879269086</v>
      </c>
      <c r="F74" s="228">
        <f>'5C1B_DArbonne'!F74+'5C1A_Madison'!F74+'5C1C_IntlHigh'!F74+'5C3_UnvView'!F74+'5C1F_LCCharter'!F74+'5C1E_LFNO'!F74+'5C1D_NOMMA'!F74+'5C1AE_NobleMinds'!F74+'5C1J_JCFAEast'!F74+'5C1Q_Advantage'!F74+'5C1AF_JCFA-Laf'!F74+'5C1W_Willow'!F74+'5C1Z_LincolnPrep'!F74+'5C1R_Iberville'!F74+'5C1N_Delta'!F74+'5C1S_LCColPrep'!F74+'5C1T_Northeast'!F74+'5C1U_AcadianaRen'!F74+'5C1I_LAKey'!F74+'5C1V_LafRen'!F74+'5C1O_Impact'!F74+'5C2_LAVCA'!F74+'5C1H_Southwest'!F74+'5C1G_JSClark'!F74+'5C1Y_GEOPrep'!F74+'5C1AI_Harmony'!F74+'5C1AJ_Athlos'!F74+'5C1AG_Collegiate'!F74+'5C1M_GEOMidCity'!F74+'5C1AK_NxtGen'!F74+'5C1AL_RedRiver'!F74+'5C1AM_Williams'!F74+'5C1AN_StLandry'!F74</f>
        <v>25</v>
      </c>
      <c r="G74" s="226">
        <f>'9_Per Pupil Summary'!I73</f>
        <v>680.95375840114662</v>
      </c>
      <c r="H74" s="227">
        <f>'5C1B_DArbonne'!H74+'5C1A_Madison'!H74+'5C1C_IntlHigh'!H74+'5C3_UnvView'!H74+'5C1F_LCCharter'!H74+'5C1E_LFNO'!H74+'5C1D_NOMMA'!H74+'5C1AE_NobleMinds'!H74+'5C1J_JCFAEast'!H74+'5C1Q_Advantage'!H74+'5C1AF_JCFA-Laf'!H74+'5C1W_Willow'!H74+'5C1Z_LincolnPrep'!H74+'5C1R_Iberville'!H74+'5C1N_Delta'!H74+'5C1S_LCColPrep'!H74+'5C1T_Northeast'!H74+'5C1U_AcadianaRen'!H74+'5C1I_LAKey'!H74+'5C1V_LafRen'!H74+'5C1O_Impact'!H74+'5C2_LAVCA'!H74+'5C1H_Southwest'!H74+'5C1G_JSClark'!H74+'5C1Y_GEOPrep'!H74+'5C1AI_Harmony'!H74+'5C1AJ_Athlos'!H74+'5C1AG_Collegiate'!H74+'5C1M_GEOMidCity'!H74+'5C1AK_NxtGen'!H74+'5C1AL_RedRiver'!H74+'5C1AM_Williams'!H74+'5C1AN_StLandry'!H74</f>
        <v>15321.459564025798</v>
      </c>
      <c r="I74" s="228">
        <f>'5C1B_DArbonne'!I74+'5C1A_Madison'!I74+'5C1C_IntlHigh'!I74+'5C3_UnvView'!I74+'5C1F_LCCharter'!I74+'5C1E_LFNO'!I74+'5C1D_NOMMA'!I74+'5C1AE_NobleMinds'!I74+'5C1J_JCFAEast'!I74+'5C1Q_Advantage'!I74+'5C1AF_JCFA-Laf'!I74+'5C1W_Willow'!I74+'5C1Z_LincolnPrep'!I74+'5C1R_Iberville'!I74+'5C1N_Delta'!I74+'5C1S_LCColPrep'!I74+'5C1T_Northeast'!I74+'5C1U_AcadianaRen'!I74+'5C1I_LAKey'!I74+'5C1V_LafRen'!I74+'5C1O_Impact'!I74+'5C2_LAVCA'!I74+'5C1H_Southwest'!I74+'5C1G_JSClark'!I74+'5C1Y_GEOPrep'!I74+'5C1AI_Harmony'!I74+'5C1AJ_Athlos'!I74+'5C1AG_Collegiate'!I74+'5C1M_GEOMidCity'!I74+'5C1AK_NxtGen'!I74+'5C1AL_RedRiver'!I74+'5C1AM_Williams'!I74+'5C1AN_StLandry'!I74</f>
        <v>28</v>
      </c>
      <c r="J74" s="226">
        <f>'9_Per Pupil Summary'!J73</f>
        <v>185.71466138213088</v>
      </c>
      <c r="K74" s="227">
        <f>'5C1B_DArbonne'!K74+'5C1A_Madison'!K74+'5C1C_IntlHigh'!K74+'5C3_UnvView'!K74+'5C1F_LCCharter'!K74+'5C1E_LFNO'!K74+'5C1D_NOMMA'!K74+'5C1AE_NobleMinds'!K74+'5C1J_JCFAEast'!K74+'5C1Q_Advantage'!K74+'5C1AF_JCFA-Laf'!K74+'5C1W_Willow'!K74+'5C1Z_LincolnPrep'!K74+'5C1R_Iberville'!K74+'5C1N_Delta'!K74+'5C1S_LCColPrep'!K74+'5C1T_Northeast'!K74+'5C1U_AcadianaRen'!K74+'5C1I_LAKey'!K74+'5C1V_LafRen'!K74+'5C1O_Impact'!K74+'5C2_LAVCA'!K74+'5C1H_Southwest'!K74+'5C1G_JSClark'!K74+'5C1Y_GEOPrep'!K74+'5C1AI_Harmony'!K74+'5C1AJ_Athlos'!K74+'5C1AG_Collegiate'!K74+'5C1M_GEOMidCity'!K74+'5C1AK_NxtGen'!K74+'5C1AL_RedRiver'!K74+'5C1AM_Williams'!K74+'5C1AN_StLandry'!K74</f>
        <v>4680.0094668296988</v>
      </c>
      <c r="L74" s="228">
        <f>'5C1B_DArbonne'!L74+'5C1A_Madison'!L74+'5C1C_IntlHigh'!L74+'5C3_UnvView'!L74+'5C1F_LCCharter'!L74+'5C1E_LFNO'!L74+'5C1D_NOMMA'!L74+'5C1AE_NobleMinds'!L74+'5C1J_JCFAEast'!L74+'5C1Q_Advantage'!L74+'5C1AF_JCFA-Laf'!L74+'5C1W_Willow'!L74+'5C1Z_LincolnPrep'!L74+'5C1R_Iberville'!L74+'5C1N_Delta'!L74+'5C1S_LCColPrep'!L74+'5C1T_Northeast'!L74+'5C1U_AcadianaRen'!L74+'5C1I_LAKey'!L74+'5C1V_LafRen'!L74+'5C1O_Impact'!L74+'5C2_LAVCA'!L74+'5C1H_Southwest'!L74+'5C1G_JSClark'!L74+'5C1Y_GEOPrep'!L74+'5C1AI_Harmony'!L74+'5C1AJ_Athlos'!L74+'5C1AG_Collegiate'!L74+'5C1M_GEOMidCity'!L74+'5C1AK_NxtGen'!L74+'5C1AL_RedRiver'!L74+'5C1AM_Williams'!L74+'5C1AN_StLandry'!L74</f>
        <v>3</v>
      </c>
      <c r="M74" s="226">
        <f>'9_Per Pupil Summary'!K73</f>
        <v>4642.8665345532718</v>
      </c>
      <c r="N74" s="227">
        <f>'5C1B_DArbonne'!N74+'5C1A_Madison'!N74+'5C1C_IntlHigh'!N74+'5C3_UnvView'!N74+'5C1F_LCCharter'!N74+'5C1E_LFNO'!N74+'5C1D_NOMMA'!N74+'5C1AE_NobleMinds'!N74+'5C1J_JCFAEast'!N74+'5C1Q_Advantage'!N74+'5C1AF_JCFA-Laf'!N74+'5C1W_Willow'!N74+'5C1Z_LincolnPrep'!N74+'5C1R_Iberville'!N74+'5C1N_Delta'!N74+'5C1S_LCColPrep'!N74+'5C1T_Northeast'!N74+'5C1U_AcadianaRen'!N74+'5C1I_LAKey'!N74+'5C1V_LafRen'!N74+'5C1O_Impact'!N74+'5C2_LAVCA'!N74+'5C1H_Southwest'!N74+'5C1G_JSClark'!N74+'5C1Y_GEOPrep'!N74+'5C1AI_Harmony'!N74+'5C1AJ_Athlos'!N74+'5C1AG_Collegiate'!N74+'5C1M_GEOMidCity'!N74+'5C1AK_NxtGen'!N74+'5C1AL_RedRiver'!N74+'5C1AM_Williams'!N74+'5C1AN_StLandry'!N74</f>
        <v>12535.739643293835</v>
      </c>
      <c r="O74" s="228">
        <f>'5C1B_DArbonne'!O74+'5C1A_Madison'!O74+'5C1C_IntlHigh'!O74+'5C3_UnvView'!O74+'5C1F_LCCharter'!O74+'5C1E_LFNO'!O74+'5C1D_NOMMA'!O74+'5C1AE_NobleMinds'!O74+'5C1J_JCFAEast'!O74+'5C1Q_Advantage'!O74+'5C1AF_JCFA-Laf'!O74+'5C1W_Willow'!O74+'5C1Z_LincolnPrep'!O74+'5C1R_Iberville'!O74+'5C1N_Delta'!O74+'5C1S_LCColPrep'!O74+'5C1T_Northeast'!O74+'5C1U_AcadianaRen'!O74+'5C1I_LAKey'!O74+'5C1V_LafRen'!O74+'5C1O_Impact'!O74+'5C2_LAVCA'!O74+'5C1H_Southwest'!O74+'5C1G_JSClark'!O74+'5C1Y_GEOPrep'!O74+'5C1AI_Harmony'!O74+'5C1AJ_Athlos'!O74+'5C1AG_Collegiate'!O74+'5C1M_GEOMidCity'!O74+'5C1AK_NxtGen'!O74+'5C1AL_RedRiver'!O74+'5C1AM_Williams'!O74+'5C1AN_StLandry'!O74</f>
        <v>0</v>
      </c>
      <c r="P74" s="226">
        <f>'9_Per Pupil Summary'!L73</f>
        <v>1857.1466138213086</v>
      </c>
      <c r="Q74" s="227">
        <f>'5C1B_DArbonne'!Q74+'5C1A_Madison'!Q74+'5C1C_IntlHigh'!Q74+'5C3_UnvView'!Q74+'5C1F_LCCharter'!Q74+'5C1E_LFNO'!Q74+'5C1D_NOMMA'!Q74+'5C1AE_NobleMinds'!Q74+'5C1J_JCFAEast'!Q74+'5C1Q_Advantage'!Q74+'5C1AF_JCFA-Laf'!Q74+'5C1W_Willow'!Q74+'5C1Z_LincolnPrep'!Q74+'5C1R_Iberville'!Q74+'5C1N_Delta'!Q74+'5C1S_LCColPrep'!Q74+'5C1T_Northeast'!Q74+'5C1U_AcadianaRen'!Q74+'5C1I_LAKey'!Q74+'5C1V_LafRen'!Q74+'5C1O_Impact'!Q74+'5C2_LAVCA'!Q74+'5C1H_Southwest'!Q74+'5C1G_JSClark'!Q74+'5C1Y_GEOPrep'!Q74+'5C1AI_Harmony'!Q74+'5C1AJ_Athlos'!Q74+'5C1AG_Collegiate'!Q74+'5C1M_GEOMidCity'!Q74+'5C1AK_NxtGen'!Q74+'5C1AL_RedRiver'!Q74+'5C1AM_Williams'!Q74+'5C1AN_StLandry'!Q74</f>
        <v>0</v>
      </c>
      <c r="R74" s="229">
        <f>'5C1B_DArbonne'!R74+'5C1A_Madison'!R74+'5C1C_IntlHigh'!R74+'5C3_UnvView'!R74+'5C1F_LCCharter'!R74+'5C1E_LFNO'!R74+'5C1D_NOMMA'!R74+'5C1AE_NobleMinds'!R74+'5C1J_JCFAEast'!R74+'5C1Q_Advantage'!R74+'5C1AF_JCFA-Laf'!R74+'5C1W_Willow'!R74+'5C1Z_LincolnPrep'!R74+'5C1R_Iberville'!R74+'5C1N_Delta'!R74+'5C1S_LCColPrep'!R74+'5C1T_Northeast'!R74+'5C1U_AcadianaRen'!R74+'5C1I_LAKey'!R74+'5C1V_LafRen'!R74+'5C1O_Impact'!R74+'5C2_LAVCA'!R74+'5C1H_Southwest'!R74+'5C1G_JSClark'!R74+'5C1Y_GEOPrep'!R74+'5C1AI_Harmony'!R74+'5C1AJ_Athlos'!R74+'5C1AG_Collegiate'!R74+'5C1M_GEOMidCity'!R74+'5C1AK_NxtGen'!R74+'5C1AL_RedRiver'!R74+'5C1AM_Williams'!R74+'5C1AN_StLandry'!R74</f>
        <v>3381472</v>
      </c>
      <c r="S74" s="889">
        <f>'5C3_UnvView'!S74+'5C2_LAVCA'!S74</f>
        <v>20215</v>
      </c>
      <c r="T74" s="226">
        <f>'5C1B_DArbonne'!S74+'5C1A_Madison'!S74+'5C1C_IntlHigh'!S74+'5C3_UnvView'!T74+'5C1F_LCCharter'!S74+'5C1E_LFNO'!S74+'5C1D_NOMMA'!S74+'5C1AE_NobleMinds'!S74+'5C1J_JCFAEast'!S74+'5C1Q_Advantage'!S74+'5C1AF_JCFA-Laf'!S74+'5C1W_Willow'!S74+'5C1Z_LincolnPrep'!S74+'5C1R_Iberville'!S74+'5C1N_Delta'!S74+'5C1S_LCColPrep'!S74+'5C1T_Northeast'!S74+'5C1U_AcadianaRen'!S74+'5C1I_LAKey'!S74+'5C1V_LafRen'!S74+'5C1O_Impact'!S74+'5C2_LAVCA'!T74+'5C1H_Southwest'!S74+'5C1G_JSClark'!S74+'5C1Y_GEOPrep'!S74+'5C1AI_Harmony'!S74+'5C1AJ_Athlos'!S74+'5C1AG_Collegiate'!S74+'5C1M_GEOMidCity'!S74+'5C1AK_NxtGen'!S74+'5C1AL_RedRiver'!S74+'5C1AM_Williams'!S74+'5C1AN_StLandry'!S74</f>
        <v>0</v>
      </c>
      <c r="U74" s="226">
        <f>'5C1B_DArbonne'!T74+'5C1A_Madison'!T74+'5C1C_IntlHigh'!T74+'5C3_UnvView'!U74+'5C1F_LCCharter'!T74+'5C1E_LFNO'!T74+'5C1D_NOMMA'!T74+'5C1AE_NobleMinds'!T74+'5C1J_JCFAEast'!T74+'5C1Q_Advantage'!T74+'5C1AF_JCFA-Laf'!T74+'5C1W_Willow'!T74+'5C1Z_LincolnPrep'!T74+'5C1R_Iberville'!T74+'5C1N_Delta'!T74+'5C1S_LCColPrep'!T74+'5C1T_Northeast'!T74+'5C1U_AcadianaRen'!T74+'5C1I_LAKey'!T74+'5C1V_LafRen'!T74+'5C1O_Impact'!T74+'5C2_LAVCA'!U74+'5C1H_Southwest'!T74+'5C1G_JSClark'!T74+'5C1Y_GEOPrep'!T74+'5C1AI_Harmony'!T74+'5C1AJ_Athlos'!T74+'5C1AG_Collegiate'!T74+'5C1M_GEOMidCity'!T74+'5C1AK_NxtGen'!T74+'5C1AL_RedRiver'!T74+'5C1AM_Williams'!T74+'5C1AN_StLandry'!T74</f>
        <v>0</v>
      </c>
      <c r="V74" s="230">
        <f>'5C1B_DArbonne'!U74+'5C1A_Madison'!U74+'5C1C_IntlHigh'!U74+'5C3_UnvView'!V74+'5C1F_LCCharter'!U74+'5C1E_LFNO'!U74+'5C1D_NOMMA'!U74+'5C1AE_NobleMinds'!U74+'5C1J_JCFAEast'!U74+'5C1Q_Advantage'!U74+'5C1AF_JCFA-Laf'!U74+'5C1W_Willow'!U74+'5C1Z_LincolnPrep'!U74+'5C1R_Iberville'!U74+'5C1N_Delta'!U74+'5C1S_LCColPrep'!U74+'5C1T_Northeast'!U74+'5C1U_AcadianaRen'!U74+'5C1I_LAKey'!U74+'5C1V_LafRen'!U74+'5C1O_Impact'!U74+'5C2_LAVCA'!V74+'5C1H_Southwest'!U74+'5C1G_JSClark'!U74+'5C1Y_GEOPrep'!U74+'5C1AI_Harmony'!U74+'5C1AJ_Athlos'!U74+'5C1AG_Collegiate'!U74+'5C1M_GEOMidCity'!U74+'5C1AK_NxtGen'!U74+'5C1AL_RedRiver'!U74+'5C1AM_Williams'!U74+'5C1AN_StLandry'!U74</f>
        <v>0</v>
      </c>
      <c r="W74" s="229">
        <f>'5C1B_DArbonne'!V74+'5C1A_Madison'!V74+'5C1C_IntlHigh'!V74+'5C3_UnvView'!W74+'5C1F_LCCharter'!V74+'5C1E_LFNO'!V74+'5C1D_NOMMA'!V74+'5C1AE_NobleMinds'!V74+'5C1J_JCFAEast'!V74+'5C1Q_Advantage'!V74+'5C1AF_JCFA-Laf'!V74+'5C1W_Willow'!V74+'5C1Z_LincolnPrep'!V74+'5C1R_Iberville'!V74+'5C1N_Delta'!V74+'5C1S_LCColPrep'!V74+'5C1T_Northeast'!V74+'5C1U_AcadianaRen'!V74+'5C1I_LAKey'!V74+'5C1V_LafRen'!V74+'5C1O_Impact'!V74+'5C2_LAVCA'!W74+'5C1H_Southwest'!V74+'5C1G_JSClark'!V74+'5C1Y_GEOPrep'!V74+'5C1AI_Harmony'!V74+'5C1AJ_Athlos'!V74+'5C1AG_Collegiate'!V74+'5C1M_GEOMidCity'!V74+'5C1AK_NxtGen'!V74+'5C1AL_RedRiver'!V74+'5C1AM_Williams'!V74+'5C1AN_StLandry'!V74</f>
        <v>181931</v>
      </c>
      <c r="X74" s="227">
        <f>'5C1B_DArbonne'!W74+'5C1A_Madison'!W74+'5C1C_IntlHigh'!W74+'5C3_UnvView'!X74+'5C1F_LCCharter'!W74+'5C1E_LFNO'!W74+'5C1D_NOMMA'!W74+'5C1AE_NobleMinds'!W74+'5C1J_JCFAEast'!W74+'5C1Q_Advantage'!W74+'5C1AF_JCFA-Laf'!W74+'5C1W_Willow'!W74+'5C1Z_LincolnPrep'!W74+'5C1R_Iberville'!W74+'5C1N_Delta'!W74+'5C1S_LCColPrep'!W74+'5C1T_Northeast'!W74+'5C1U_AcadianaRen'!W74+'5C1I_LAKey'!W74+'5C1V_LafRen'!W74+'5C1O_Impact'!W74+'5C2_LAVCA'!X74+'5C1H_Southwest'!W74+'5C1G_JSClark'!W74+'5C1Y_GEOPrep'!W74+'5C1AI_Harmony'!W74+'5C1AJ_Athlos'!W74+'5C1AG_Collegiate'!W74+'5C1M_GEOMidCity'!W74+'5C1AK_NxtGen'!W74+'5C1AL_RedRiver'!W74+'5C1AM_Williams'!W74+'5C1AN_StLandry'!W74</f>
        <v>-455</v>
      </c>
      <c r="Y74" s="229">
        <f>'5C1B_DArbonne'!X74+'5C1A_Madison'!X74+'5C1C_IntlHigh'!X74+'5C3_UnvView'!Y74+'5C1F_LCCharter'!X74+'5C1E_LFNO'!X74+'5C1D_NOMMA'!X74+'5C1AE_NobleMinds'!X74+'5C1J_JCFAEast'!X74+'5C1Q_Advantage'!X74+'5C1AF_JCFA-Laf'!X74+'5C1W_Willow'!X74+'5C1Z_LincolnPrep'!X74+'5C1R_Iberville'!X74+'5C1N_Delta'!X74+'5C1S_LCColPrep'!X74+'5C1T_Northeast'!X74+'5C1U_AcadianaRen'!X74+'5C1I_LAKey'!X74+'5C1V_LafRen'!X74+'5C1O_Impact'!X74+'5C2_LAVCA'!Y74+'5C1H_Southwest'!X74+'5C1G_JSClark'!X74+'5C1Y_GEOPrep'!X74+'5C1AI_Harmony'!X74+'5C1AJ_Athlos'!X74+'5C1AG_Collegiate'!X74+'5C1M_GEOMidCity'!X74+'5C1AK_NxtGen'!X74+'5C1AL_RedRiver'!X74+'5C1AM_Williams'!X74+'5C1AN_StLandry'!X74</f>
        <v>181476</v>
      </c>
      <c r="Z74" s="226">
        <f>'5C1B_DArbonne'!Y74+'5C1A_Madison'!Y74+'5C1C_IntlHigh'!Y74+'5C3_UnvView'!Z74+'5C1F_LCCharter'!Y74+'5C1E_LFNO'!Y74+'5C1D_NOMMA'!Y74+'5C1AE_NobleMinds'!Y74+'5C1J_JCFAEast'!Y74+'5C1Q_Advantage'!Y74+'5C1AF_JCFA-Laf'!Y74+'5C1W_Willow'!Y74+'5C1Z_LincolnPrep'!Y74+'5C1R_Iberville'!Y74+'5C1N_Delta'!Y74+'5C1S_LCColPrep'!Y74+'5C1T_Northeast'!Y74+'5C1U_AcadianaRen'!Y74+'5C1I_LAKey'!Y74+'5C1V_LafRen'!Y74+'5C1O_Impact'!Y74+'5C2_LAVCA'!Z74+'5C1H_Southwest'!Y74+'5C1G_JSClark'!Y74+'5C1Y_GEOPrep'!Y74+'5C1AI_Harmony'!Y74+'5C1AJ_Athlos'!Y74+'5C1AG_Collegiate'!Y74+'5C1M_GEOMidCity'!Y74+'5C1AK_NxtGen'!Y74+'5C1AL_RedRiver'!Y74+'5C1AM_Williams'!Y74+'5C1AN_StLandry'!Y74</f>
        <v>0</v>
      </c>
      <c r="AA74" s="229">
        <f>'5C1B_DArbonne'!Z74+'5C1A_Madison'!Z74+'5C1C_IntlHigh'!Z74+'5C3_UnvView'!AA74+'5C1F_LCCharter'!Z74+'5C1E_LFNO'!Z74+'5C1D_NOMMA'!Z74+'5C1AE_NobleMinds'!Z74+'5C1J_JCFAEast'!Z74+'5C1Q_Advantage'!Z74+'5C1AF_JCFA-Laf'!Z74+'5C1W_Willow'!Z74+'5C1Z_LincolnPrep'!Z74+'5C1R_Iberville'!Z74+'5C1N_Delta'!Z74+'5C1S_LCColPrep'!Z74+'5C1T_Northeast'!Z74+'5C1U_AcadianaRen'!Z74+'5C1I_LAKey'!Z74+'5C1V_LafRen'!Z74+'5C1O_Impact'!Z74+'5C2_LAVCA'!AA74+'5C1H_Southwest'!Z74+'5C1G_JSClark'!Z74+'5C1Y_GEOPrep'!Z74+'5C1AI_Harmony'!Z74+'5C1AJ_Athlos'!Z74+'5C1AG_Collegiate'!Z74+'5C1M_GEOMidCity'!Z74+'5C1AK_NxtGen'!Z74+'5C1AL_RedRiver'!Z74+'5C1AM_Williams'!Z74+'5C1AN_StLandry'!Z74</f>
        <v>181476</v>
      </c>
      <c r="AB74" s="226">
        <f>'5C1B_DArbonne'!AA74+'5C1A_Madison'!AA74+'5C1C_IntlHigh'!AA74+'5C3_UnvView'!AB74+'5C1F_LCCharter'!AA74+'5C1E_LFNO'!AA74+'5C1D_NOMMA'!AA74+'5C1AE_NobleMinds'!AA74+'5C1J_JCFAEast'!AA74+'5C1Q_Advantage'!AA74+'5C1AF_JCFA-Laf'!AA74+'5C1W_Willow'!AA74+'5C1Z_LincolnPrep'!AA74+'5C1R_Iberville'!AA74+'5C1N_Delta'!AA74+'5C1S_LCColPrep'!AA74+'5C1T_Northeast'!AA74+'5C1U_AcadianaRen'!AA74+'5C1I_LAKey'!AA74+'5C1V_LafRen'!AA74+'5C1O_Impact'!AA74+'5C2_LAVCA'!AB74+'5C1H_Southwest'!AA74+'5C1G_JSClark'!AA74+'5C1Y_GEOPrep'!AA74+'5C1AI_Harmony'!AA74+'5C1AJ_Athlos'!AA74+'5C1AG_Collegiate'!AA74+'5C1M_GEOMidCity'!AA74+'5C1AK_NxtGen'!AA74+'5C1AL_RedRiver'!AA74+'5C1AM_Williams'!AA74+'5C1AN_StLandry'!AA74</f>
        <v>0</v>
      </c>
      <c r="AC74" s="226">
        <f>'5C1B_DArbonne'!AB74+'5C1A_Madison'!AB74+'5C1C_IntlHigh'!AB74+'5C3_UnvView'!AC74+'5C1F_LCCharter'!AB74+'5C1E_LFNO'!AB74+'5C1D_NOMMA'!AB74+'5C1AE_NobleMinds'!AB74+'5C1J_JCFAEast'!AB74+'5C1Q_Advantage'!AB74+'5C1AF_JCFA-Laf'!AB74+'5C1W_Willow'!AB74+'5C1Z_LincolnPrep'!AB74+'5C1R_Iberville'!AB74+'5C1N_Delta'!AB74+'5C1S_LCColPrep'!AB74+'5C1T_Northeast'!AB74+'5C1U_AcadianaRen'!AB74+'5C1I_LAKey'!AB74+'5C1V_LafRen'!AB74+'5C1O_Impact'!AB74+'5C2_LAVCA'!AC74+'5C1H_Southwest'!AB74+'5C1G_JSClark'!AB74+'5C1Y_GEOPrep'!AB74+'5C1AI_Harmony'!AB74+'5C1AJ_Athlos'!AB74+'5C1AG_Collegiate'!AB74+'5C1M_GEOMidCity'!AB74+'5C1AK_NxtGen'!AB74+'5C1AL_RedRiver'!AB74+'5C1AM_Williams'!AB74+'5C1AN_StLandry'!AB74</f>
        <v>181476</v>
      </c>
      <c r="AD74" s="229">
        <f>'5C1B_DArbonne'!AC74+'5C1A_Madison'!AC74+'5C1C_IntlHigh'!AC74+'5C3_UnvView'!AD74+'5C1F_LCCharter'!AC74+'5C1E_LFNO'!AC74+'5C1D_NOMMA'!AC74+'5C1AE_NobleMinds'!AC74+'5C1J_JCFAEast'!AC74+'5C1Q_Advantage'!AC74+'5C1AF_JCFA-Laf'!AC74+'5C1W_Willow'!AC74+'5C1Z_LincolnPrep'!AC74+'5C1R_Iberville'!AC74+'5C1N_Delta'!AC74+'5C1S_LCColPrep'!AC74+'5C1T_Northeast'!AC74+'5C1U_AcadianaRen'!AC74+'5C1I_LAKey'!AC74+'5C1V_LafRen'!AC74+'5C1O_Impact'!AC74+'5C2_LAVCA'!AD74+'5C1H_Southwest'!AC74+'5C1G_JSClark'!AC74+'5C1Y_GEOPrep'!AC74+'5C1AI_Harmony'!AC74+'5C1AJ_Athlos'!AC74+'5C1AG_Collegiate'!AC74+'5C1M_GEOMidCity'!AC74+'5C1AK_NxtGen'!AC74+'5C1AL_RedRiver'!AC74+'5C1AM_Williams'!AC74+'5C1AN_StLandry'!AC74</f>
        <v>15123</v>
      </c>
      <c r="AE74" s="232">
        <f>'5C1B_DArbonne'!AD74+'5C1A_Madison'!AD74+'5C1C_IntlHigh'!AD74+'5C3_UnvView'!AE74+'5C1F_LCCharter'!AD74+'5C1E_LFNO'!AD74+'5C1D_NOMMA'!AD74+'5C1AE_NobleMinds'!AD74+'5C1J_JCFAEast'!AD74+'5C1Q_Advantage'!AD74+'5C1AF_JCFA-Laf'!AD74+'5C1W_Willow'!AD74+'5C1Z_LincolnPrep'!AD74+'5C1R_Iberville'!AD74+'5C1N_Delta'!AD74+'5C1S_LCColPrep'!AD74+'5C1T_Northeast'!AD74+'5C1U_AcadianaRen'!AD74+'5C1I_LAKey'!AD74+'5C1V_LafRen'!AD74+'5C1O_Impact'!AD74+'5C2_LAVCA'!AE74+'5C1H_Southwest'!AD74+'5C1G_JSClark'!AD74+'5C1Y_GEOPrep'!AD74+'5C1AI_Harmony'!AD74+'5C1AJ_Athlos'!AD74+'5C1AG_Collegiate'!AD74+'5C1M_GEOMidCity'!AD74+'5C1AK_NxtGen'!AD74+'5C1AL_RedRiver'!AD74+'5C1AM_Williams'!AD74+'5C1AN_StLandry'!AD74</f>
        <v>181476</v>
      </c>
      <c r="AF74" s="233">
        <f>'9_Per Pupil Summary'!N73</f>
        <v>4275</v>
      </c>
      <c r="AG74" s="234">
        <f>'5C1B_DArbonne'!AF74+'5C1A_Madison'!AF74+'5C1C_IntlHigh'!AF74+'5C3_UnvView'!AG74+'5C1F_LCCharter'!AF74+'5C1E_LFNO'!AF74+'5C1D_NOMMA'!AF74+'5C1AE_NobleMinds'!AF74+'5C1J_JCFAEast'!AF74+'5C1Q_Advantage'!AF74+'5C1AF_JCFA-Laf'!AF74+'5C1W_Willow'!AF74+'5C1Z_LincolnPrep'!AF74+'5C1R_Iberville'!AF74+'5C1N_Delta'!AF74+'5C1S_LCColPrep'!AF74+'5C1T_Northeast'!AF74+'5C1U_AcadianaRen'!AF74+'5C1I_LAKey'!AF74+'5C1V_LafRen'!AF74+'5C1O_Impact'!AF74+'5C2_LAVCA'!AG74+'5C1H_Southwest'!AF74+'5C1G_JSClark'!AF74+'5C1Y_GEOPrep'!AF74+'5C1AI_Harmony'!AF74+'5C1AJ_Athlos'!AF74+'5C1AG_Collegiate'!AF74+'5C1M_GEOMidCity'!AF74+'5C1AK_NxtGen'!AF74+'5C1AL_RedRiver'!AF74+'5C1AM_Williams'!AF74+'5C1AN_StLandry'!AF74</f>
        <v>119273</v>
      </c>
      <c r="AH74" s="225">
        <f>'5C1B_DArbonne'!AG74+'5C1A_Madison'!AG74+'5C1C_IntlHigh'!AG74+'5C3_UnvView'!AH74+'5C1F_LCCharter'!AG74+'5C1E_LFNO'!AG74+'5C1D_NOMMA'!AG74+'5C1AE_NobleMinds'!AG74+'5C1J_JCFAEast'!AG74+'5C1Q_Advantage'!AG74+'5C1AF_JCFA-Laf'!AG74+'5C1W_Willow'!AG74+'5C1Z_LincolnPrep'!AG74+'5C1R_Iberville'!AG74+'5C1N_Delta'!AG74+'5C1S_LCColPrep'!AG74+'5C1T_Northeast'!AG74+'5C1U_AcadianaRen'!AG74+'5C1I_LAKey'!AG74+'5C1V_LafRen'!AG74+'5C1O_Impact'!AG74+'5C2_LAVCA'!AH74+'5C1H_Southwest'!AG74+'5C1G_JSClark'!AG74+'5C1Y_GEOPrep'!AG74+'5C1AI_Harmony'!AG74+'5C1AJ_Athlos'!AG74+'5C1AG_Collegiate'!AG74+'5C1M_GEOMidCity'!AG74+'5C1AK_NxtGen'!AG74+'5C1AL_RedRiver'!AG74+'5C1AM_Williams'!AG74+'5C1AN_StLandry'!AG74</f>
        <v>0</v>
      </c>
      <c r="AI74" s="233">
        <f>'5C1B_DArbonne'!AH74+'5C1A_Madison'!AH74+'5C1C_IntlHigh'!AH74+'5C3_UnvView'!AI74+'5C1F_LCCharter'!AH74+'5C1E_LFNO'!AH74+'5C1D_NOMMA'!AH74+'5C1AE_NobleMinds'!AH74+'5C1J_JCFAEast'!AH74+'5C1Q_Advantage'!AH74+'5C1AF_JCFA-Laf'!AH74+'5C1W_Willow'!AH74+'5C1Z_LincolnPrep'!AH74+'5C1R_Iberville'!AH74+'5C1N_Delta'!AH74+'5C1S_LCColPrep'!AH74+'5C1T_Northeast'!AH74+'5C1U_AcadianaRen'!AH74+'5C1I_LAKey'!AH74+'5C1V_LafRen'!AH74+'5C1O_Impact'!AH74+'5C2_LAVCA'!AI74+'5C1H_Southwest'!AH74+'5C1G_JSClark'!AH74+'5C1Y_GEOPrep'!AH74+'5C1AI_Harmony'!AH74+'5C1AJ_Athlos'!AH74+'5C1AG_Collegiate'!AH74+'5C1M_GEOMidCity'!AH74+'5C1AK_NxtGen'!AH74+'5C1AL_RedRiver'!AH74+'5C1AM_Williams'!AH74+'5C1AN_StLandry'!AH74</f>
        <v>0</v>
      </c>
      <c r="AJ74" s="225">
        <f>'5C1B_DArbonne'!AI74+'5C1A_Madison'!AI74+'5C1C_IntlHigh'!AI74+'5C3_UnvView'!AJ74+'5C1F_LCCharter'!AI74+'5C1E_LFNO'!AI74+'5C1D_NOMMA'!AI74+'5C1AE_NobleMinds'!AI74+'5C1J_JCFAEast'!AI74+'5C1Q_Advantage'!AI74+'5C1AF_JCFA-Laf'!AI74+'5C1W_Willow'!AI74+'5C1Z_LincolnPrep'!AI74+'5C1R_Iberville'!AI74+'5C1N_Delta'!AI74+'5C1S_LCColPrep'!AI74+'5C1T_Northeast'!AI74+'5C1U_AcadianaRen'!AI74+'5C1I_LAKey'!AI74+'5C1V_LafRen'!AI74+'5C1O_Impact'!AI74+'5C2_LAVCA'!AJ74+'5C1H_Southwest'!AI74+'5C1G_JSClark'!AI74+'5C1Y_GEOPrep'!AI74+'5C1AI_Harmony'!AI74+'5C1AJ_Athlos'!AI74+'5C1AG_Collegiate'!AI74+'5C1M_GEOMidCity'!AI74+'5C1AK_NxtGen'!AI74+'5C1AL_RedRiver'!AI74+'5C1AM_Williams'!AI74+'5C1AN_StLandry'!AI74</f>
        <v>0</v>
      </c>
      <c r="AK74" s="235">
        <f>'5C1B_DArbonne'!AJ74+'5C1A_Madison'!AJ74+'5C1C_IntlHigh'!AJ74+'5C3_UnvView'!AK74+'5C1F_LCCharter'!AJ74+'5C1E_LFNO'!AJ74+'5C1D_NOMMA'!AJ74+'5C1AE_NobleMinds'!AJ74+'5C1J_JCFAEast'!AJ74+'5C1Q_Advantage'!AJ74+'5C1AF_JCFA-Laf'!AJ74+'5C1W_Willow'!AJ74+'5C1Z_LincolnPrep'!AJ74+'5C1R_Iberville'!AJ74+'5C1N_Delta'!AJ74+'5C1S_LCColPrep'!AJ74+'5C1T_Northeast'!AJ74+'5C1U_AcadianaRen'!AJ74+'5C1I_LAKey'!AJ74+'5C1V_LafRen'!AJ74+'5C1O_Impact'!AJ74+'5C2_LAVCA'!AK74+'5C1H_Southwest'!AJ74+'5C1G_JSClark'!AJ74+'5C1Y_GEOPrep'!AJ74+'5C1AI_Harmony'!AJ74+'5C1AJ_Athlos'!AJ74+'5C1AG_Collegiate'!AJ74+'5C1M_GEOMidCity'!AJ74+'5C1AK_NxtGen'!AJ74+'5C1AL_RedRiver'!AJ74+'5C1AM_Williams'!AJ74+'5C1AN_StLandry'!AJ74</f>
        <v>0</v>
      </c>
      <c r="AL74" s="236">
        <f>'5C1B_DArbonne'!AK74+'5C1A_Madison'!AK74+'5C1C_IntlHigh'!AK74+'5C3_UnvView'!AL74+'5C1F_LCCharter'!AK74+'5C1E_LFNO'!AK74+'5C1D_NOMMA'!AK74+'5C1AE_NobleMinds'!AK74+'5C1J_JCFAEast'!AK74+'5C1Q_Advantage'!AK74+'5C1AF_JCFA-Laf'!AK74+'5C1W_Willow'!AK74+'5C1Z_LincolnPrep'!AK74+'5C1R_Iberville'!AK74+'5C1N_Delta'!AK74+'5C1S_LCColPrep'!AK74+'5C1T_Northeast'!AK74+'5C1U_AcadianaRen'!AK74+'5C1I_LAKey'!AK74+'5C1V_LafRen'!AK74+'5C1O_Impact'!AK74+'5C2_LAVCA'!AL74+'5C1H_Southwest'!AK74+'5C1G_JSClark'!AK74+'5C1Y_GEOPrep'!AK74+'5C1AI_Harmony'!AK74+'5C1AJ_Athlos'!AK74+'5C1AG_Collegiate'!AK74+'5C1M_GEOMidCity'!AK74+'5C1AK_NxtGen'!AK74+'5C1AL_RedRiver'!AK74+'5C1AM_Williams'!AK74+'5C1AN_StLandry'!AK74</f>
        <v>0</v>
      </c>
      <c r="AM74" s="234">
        <f>'5C1B_DArbonne'!AL74+'5C1A_Madison'!AL74+'5C1C_IntlHigh'!AL74+'5C3_UnvView'!AM74+'5C1F_LCCharter'!AL74+'5C1E_LFNO'!AL74+'5C1D_NOMMA'!AL74+'5C1AE_NobleMinds'!AL74+'5C1J_JCFAEast'!AL74+'5C1Q_Advantage'!AL74+'5C1AF_JCFA-Laf'!AL74+'5C1W_Willow'!AL74+'5C1Z_LincolnPrep'!AL74+'5C1R_Iberville'!AL74+'5C1N_Delta'!AL74+'5C1S_LCColPrep'!AL74+'5C1T_Northeast'!AL74+'5C1U_AcadianaRen'!AL74+'5C1I_LAKey'!AL74+'5C1V_LafRen'!AL74+'5C1O_Impact'!AL74+'5C2_LAVCA'!AM74+'5C1H_Southwest'!AL74+'5C1G_JSClark'!AL74+'5C1Y_GEOPrep'!AL74+'5C1AI_Harmony'!AL74+'5C1AJ_Athlos'!AL74+'5C1AG_Collegiate'!AL74+'5C1M_GEOMidCity'!AL74+'5C1AK_NxtGen'!AL74+'5C1AL_RedRiver'!AL74+'5C1AM_Williams'!AL74+'5C1AN_StLandry'!AL74</f>
        <v>2243948</v>
      </c>
      <c r="AN74" s="237">
        <f>'5C1B_DArbonne'!AM74+'5C1A_Madison'!AM74+'5C1C_IntlHigh'!AM74+'5C3_UnvView'!AN74+'5C1F_LCCharter'!AM74+'5C1E_LFNO'!AM74+'5C1D_NOMMA'!AM74+'5C1AE_NobleMinds'!AM74+'5C1J_JCFAEast'!AM74+'5C1Q_Advantage'!AM74+'5C1AF_JCFA-Laf'!AM74+'5C1W_Willow'!AM74+'5C1Z_LincolnPrep'!AM74+'5C1R_Iberville'!AM74+'5C1N_Delta'!AM74+'5C1S_LCColPrep'!AM74+'5C1T_Northeast'!AM74+'5C1U_AcadianaRen'!AM74+'5C1I_LAKey'!AM74+'5C1V_LafRen'!AM74+'5C1O_Impact'!AM74+'5C2_LAVCA'!AN74+'5C1H_Southwest'!AM74+'5C1G_JSClark'!AM74+'5C1Y_GEOPrep'!AM74+'5C1AI_Harmony'!AM74+'5C1AJ_Athlos'!AM74+'5C1AG_Collegiate'!AM74+'5C1M_GEOMidCity'!AM74+'5C1AK_NxtGen'!AM74+'5C1AL_RedRiver'!AM74+'5C1AM_Williams'!AM74+'5C1AN_StLandry'!AM74</f>
        <v>-299</v>
      </c>
      <c r="AO74" s="234">
        <f>'5C1B_DArbonne'!AN74+'5C1A_Madison'!AN74+'5C1C_IntlHigh'!AN74+'5C3_UnvView'!AO74+'5C1F_LCCharter'!AN74+'5C1E_LFNO'!AN74+'5C1D_NOMMA'!AN74+'5C1AE_NobleMinds'!AN74+'5C1J_JCFAEast'!AN74+'5C1Q_Advantage'!AN74+'5C1AF_JCFA-Laf'!AN74+'5C1W_Willow'!AN74+'5C1Z_LincolnPrep'!AN74+'5C1R_Iberville'!AN74+'5C1N_Delta'!AN74+'5C1S_LCColPrep'!AN74+'5C1T_Northeast'!AN74+'5C1U_AcadianaRen'!AN74+'5C1I_LAKey'!AN74+'5C1V_LafRen'!AN74+'5C1O_Impact'!AN74+'5C2_LAVCA'!AO74+'5C1H_Southwest'!AN74+'5C1G_JSClark'!AN74+'5C1Y_GEOPrep'!AN74+'5C1AI_Harmony'!AN74+'5C1AJ_Athlos'!AN74+'5C1AG_Collegiate'!AN74+'5C1M_GEOMidCity'!AN74+'5C1AK_NxtGen'!AN74+'5C1AL_RedRiver'!AN74+'5C1AM_Williams'!AN74+'5C1AN_StLandry'!AN74</f>
        <v>118974</v>
      </c>
      <c r="AP74" s="235">
        <f>'5C1B_DArbonne'!AO74+'5C1A_Madison'!AO74+'5C1C_IntlHigh'!AO74+'5C3_UnvView'!AP74+'5C1F_LCCharter'!AO74+'5C1E_LFNO'!AO74+'5C1D_NOMMA'!AO74+'5C1AE_NobleMinds'!AO74+'5C1J_JCFAEast'!AO74+'5C1Q_Advantage'!AO74+'5C1AF_JCFA-Laf'!AO74+'5C1W_Willow'!AO74+'5C1Z_LincolnPrep'!AO74+'5C1R_Iberville'!AO74+'5C1N_Delta'!AO74+'5C1S_LCColPrep'!AO74+'5C1T_Northeast'!AO74+'5C1U_AcadianaRen'!AO74+'5C1I_LAKey'!AO74+'5C1V_LafRen'!AO74+'5C1O_Impact'!AO74+'5C2_LAVCA'!AP74+'5C1H_Southwest'!AO74+'5C1G_JSClark'!AO74+'5C1Y_GEOPrep'!AO74+'5C1AI_Harmony'!AO74+'5C1AJ_Athlos'!AO74+'5C1AG_Collegiate'!AO74+'5C1M_GEOMidCity'!AO74+'5C1AK_NxtGen'!AO74+'5C1AL_RedRiver'!AO74+'5C1AM_Williams'!AO74+'5C1AN_StLandry'!AO74</f>
        <v>0</v>
      </c>
      <c r="AQ74" s="234">
        <f>'5C1B_DArbonne'!AP74+'5C1A_Madison'!AP74+'5C1C_IntlHigh'!AP74+'5C3_UnvView'!AQ74+'5C1F_LCCharter'!AP74+'5C1E_LFNO'!AP74+'5C1D_NOMMA'!AP74+'5C1AE_NobleMinds'!AP74+'5C1J_JCFAEast'!AP74+'5C1Q_Advantage'!AP74+'5C1AF_JCFA-Laf'!AP74+'5C1W_Willow'!AP74+'5C1Z_LincolnPrep'!AP74+'5C1R_Iberville'!AP74+'5C1N_Delta'!AP74+'5C1S_LCColPrep'!AP74+'5C1T_Northeast'!AP74+'5C1U_AcadianaRen'!AP74+'5C1I_LAKey'!AP74+'5C1V_LafRen'!AP74+'5C1O_Impact'!AP74+'5C2_LAVCA'!AQ74+'5C1H_Southwest'!AP74+'5C1G_JSClark'!AP74+'5C1Y_GEOPrep'!AP74+'5C1AI_Harmony'!AP74+'5C1AJ_Athlos'!AP74+'5C1AG_Collegiate'!AP74+'5C1M_GEOMidCity'!AP74+'5C1AK_NxtGen'!AP74+'5C1AL_RedRiver'!AP74+'5C1AM_Williams'!AP74+'5C1AN_StLandry'!AP74</f>
        <v>118974</v>
      </c>
      <c r="AR74" s="235">
        <f>'5C1B_DArbonne'!AQ74+'5C1A_Madison'!AQ74+'5C1C_IntlHigh'!AQ74+'5C3_UnvView'!AR74+'5C1F_LCCharter'!AQ74+'5C1E_LFNO'!AQ74+'5C1D_NOMMA'!AQ74+'5C1AE_NobleMinds'!AQ74+'5C1J_JCFAEast'!AQ74+'5C1Q_Advantage'!AQ74+'5C1AF_JCFA-Laf'!AQ74+'5C1W_Willow'!AQ74+'5C1Z_LincolnPrep'!AQ74+'5C1R_Iberville'!AQ74+'5C1N_Delta'!AQ74+'5C1S_LCColPrep'!AQ74+'5C1T_Northeast'!AQ74+'5C1U_AcadianaRen'!AQ74+'5C1I_LAKey'!AQ74+'5C1V_LafRen'!AQ74+'5C1O_Impact'!AQ74+'5C2_LAVCA'!AR74+'5C1H_Southwest'!AQ74+'5C1G_JSClark'!AQ74+'5C1Y_GEOPrep'!AQ74+'5C1AI_Harmony'!AQ74+'5C1AJ_Athlos'!AQ74+'5C1AG_Collegiate'!AQ74+'5C1M_GEOMidCity'!AQ74+'5C1AK_NxtGen'!AQ74+'5C1AL_RedRiver'!AQ74+'5C1AM_Williams'!AQ74+'5C1AN_StLandry'!AQ74</f>
        <v>0</v>
      </c>
      <c r="AS74" s="235">
        <f>'5C1B_DArbonne'!AR74+'5C1A_Madison'!AR74+'5C1C_IntlHigh'!AR74+'5C3_UnvView'!AS74+'5C1F_LCCharter'!AR74+'5C1E_LFNO'!AR74+'5C1D_NOMMA'!AR74+'5C1AE_NobleMinds'!AR74+'5C1J_JCFAEast'!AR74+'5C1Q_Advantage'!AR74+'5C1AF_JCFA-Laf'!AR74+'5C1W_Willow'!AR74+'5C1Z_LincolnPrep'!AR74+'5C1R_Iberville'!AR74+'5C1N_Delta'!AR74+'5C1S_LCColPrep'!AR74+'5C1T_Northeast'!AR74+'5C1U_AcadianaRen'!AR74+'5C1I_LAKey'!AR74+'5C1V_LafRen'!AR74+'5C1O_Impact'!AR74+'5C2_LAVCA'!AS74+'5C1H_Southwest'!AR74+'5C1G_JSClark'!AR74+'5C1Y_GEOPrep'!AR74+'5C1AI_Harmony'!AR74+'5C1AJ_Athlos'!AR74+'5C1AG_Collegiate'!AR74+'5C1M_GEOMidCity'!AR74+'5C1AK_NxtGen'!AR74+'5C1AL_RedRiver'!AR74+'5C1AM_Williams'!AR74+'5C1AN_StLandry'!AR74</f>
        <v>118974</v>
      </c>
      <c r="AT74" s="234">
        <f>'5C1B_DArbonne'!AS74+'5C1A_Madison'!AS74+'5C1C_IntlHigh'!AS74+'5C3_UnvView'!AT74+'5C1F_LCCharter'!AS74+'5C1E_LFNO'!AS74+'5C1D_NOMMA'!AS74+'5C1AE_NobleMinds'!AS74+'5C1J_JCFAEast'!AS74+'5C1Q_Advantage'!AS74+'5C1AF_JCFA-Laf'!AS74+'5C1W_Willow'!AS74+'5C1Z_LincolnPrep'!AS74+'5C1R_Iberville'!AS74+'5C1N_Delta'!AS74+'5C1S_LCColPrep'!AS74+'5C1T_Northeast'!AS74+'5C1U_AcadianaRen'!AS74+'5C1I_LAKey'!AS74+'5C1V_LafRen'!AS74+'5C1O_Impact'!AS74+'5C2_LAVCA'!AT74+'5C1H_Southwest'!AS74+'5C1G_JSClark'!AS74+'5C1Y_GEOPrep'!AS74+'5C1AI_Harmony'!AS74+'5C1AJ_Athlos'!AS74+'5C1AG_Collegiate'!AS74+'5C1M_GEOMidCity'!AS74+'5C1AK_NxtGen'!AS74+'5C1AL_RedRiver'!AS74+'5C1AM_Williams'!AS74+'5C1AN_StLandry'!AS74</f>
        <v>186529</v>
      </c>
      <c r="AU74" s="806">
        <f>AA74+AQ74</f>
        <v>300450</v>
      </c>
      <c r="AV74" s="807">
        <f>AD74+AT74</f>
        <v>201652</v>
      </c>
      <c r="AW74" s="810">
        <f>'5C1B_DArbonne'!AV74+'5C1A_Madison'!AV74+'5C1C_IntlHigh'!AV74+'5C3_UnvView'!AW74+'5C1F_LCCharter'!AV74+'5C1E_LFNO'!AV74+'5C1D_NOMMA'!AV74+'5C1AE_NobleMinds'!AV74+'5C1J_JCFAEast'!AV74+'5C1Q_Advantage'!AV74+'5C1AF_JCFA-Laf'!AV74+'5C1W_Willow'!AV74+'5C1Z_LincolnPrep'!AV74+'5C1R_Iberville'!AV74+'5C1N_Delta'!AV74+'5C1S_LCColPrep'!AV74+'5C1T_Northeast'!AV74+'5C1U_AcadianaRen'!AV74+'5C1I_LAKey'!AV74+'5C1V_LafRen'!AV74+'5C1O_Impact'!AV74+'5C2_LAVCA'!AW74+'5C1H_Southwest'!AV74+'5C1G_JSClark'!AV74+'5C1Y_GEOPrep'!AV74+'5C1AI_Harmony'!AV74+'5C1AJ_Athlos'!AV74+'5C1AG_Collegiate'!AV74+'5C1M_GEOMidCity'!AV74+'5C1AK_NxtGen'!AV74+'5C1AL_RedRiver'!AV74+'5C1AM_Williams'!AV74+'5C1AN_StLandry'!AV74</f>
        <v>5610</v>
      </c>
      <c r="AX74" s="810"/>
      <c r="AY74" s="810">
        <f t="shared" si="5"/>
        <v>5610</v>
      </c>
    </row>
    <row r="75" spans="1:51" ht="16.149999999999999" customHeight="1" x14ac:dyDescent="0.2">
      <c r="A75" s="424">
        <v>69</v>
      </c>
      <c r="B75" s="224" t="s">
        <v>91</v>
      </c>
      <c r="C75" s="225">
        <f>'5C1B_DArbonne'!C75+'5C1A_Madison'!C75+'5C1C_IntlHigh'!C75+'5C3_UnvView'!C75+'5C1F_LCCharter'!C75+'5C1E_LFNO'!C75+'5C1D_NOMMA'!C75+'5C1AE_NobleMinds'!C75+'5C1J_JCFAEast'!C75+'5C1Q_Advantage'!C75+'5C1AF_JCFA-Laf'!C75+'5C1W_Willow'!C75+'5C1Z_LincolnPrep'!C75+'5C1R_Iberville'!C75+'5C1N_Delta'!C75+'5C1S_LCColPrep'!C75+'5C1T_Northeast'!C75+'5C1U_AcadianaRen'!C75+'5C1I_LAKey'!C75+'5C1V_LafRen'!C75+'5C1O_Impact'!C75+'5C2_LAVCA'!C75+'5C1H_Southwest'!C75+'5C1G_JSClark'!C75+'5C1Y_GEOPrep'!C75+'5C1AI_Harmony'!C75+'5C1AJ_Athlos'!C75+'5C1AG_Collegiate'!C75+'5C1M_GEOMidCity'!C75+'5C1AK_NxtGen'!C75+'5C1AL_RedRiver'!C75+'5C1AM_Williams'!C75+'5C1AN_StLandry'!C75</f>
        <v>35</v>
      </c>
      <c r="D75" s="226">
        <f>'9_Per Pupil Summary'!H74</f>
        <v>5460.4643958485085</v>
      </c>
      <c r="E75" s="227">
        <f>'5C1B_DArbonne'!E75+'5C1A_Madison'!E75+'5C1C_IntlHigh'!E75+'5C3_UnvView'!E75+'5C1F_LCCharter'!E75+'5C1E_LFNO'!E75+'5C1D_NOMMA'!E75+'5C1AE_NobleMinds'!E75+'5C1J_JCFAEast'!E75+'5C1Q_Advantage'!E75+'5C1AF_JCFA-Laf'!E75+'5C1W_Willow'!E75+'5C1Z_LincolnPrep'!E75+'5C1R_Iberville'!E75+'5C1N_Delta'!E75+'5C1S_LCColPrep'!E75+'5C1T_Northeast'!E75+'5C1U_AcadianaRen'!E75+'5C1I_LAKey'!E75+'5C1V_LafRen'!E75+'5C1O_Impact'!E75+'5C2_LAVCA'!E75+'5C1H_Southwest'!E75+'5C1G_JSClark'!E75+'5C1Y_GEOPrep'!E75+'5C1AI_Harmony'!E75+'5C1AJ_Athlos'!E75+'5C1AG_Collegiate'!E75+'5C1M_GEOMidCity'!E75+'5C1AK_NxtGen'!E75+'5C1AL_RedRiver'!E75+'5C1AM_Williams'!E75+'5C1AN_StLandry'!E75</f>
        <v>172004.62846922805</v>
      </c>
      <c r="F75" s="228">
        <f>'5C1B_DArbonne'!F75+'5C1A_Madison'!F75+'5C1C_IntlHigh'!F75+'5C3_UnvView'!F75+'5C1F_LCCharter'!F75+'5C1E_LFNO'!F75+'5C1D_NOMMA'!F75+'5C1AE_NobleMinds'!F75+'5C1J_JCFAEast'!F75+'5C1Q_Advantage'!F75+'5C1AF_JCFA-Laf'!F75+'5C1W_Willow'!F75+'5C1Z_LincolnPrep'!F75+'5C1R_Iberville'!F75+'5C1N_Delta'!F75+'5C1S_LCColPrep'!F75+'5C1T_Northeast'!F75+'5C1U_AcadianaRen'!F75+'5C1I_LAKey'!F75+'5C1V_LafRen'!F75+'5C1O_Impact'!F75+'5C2_LAVCA'!F75+'5C1H_Southwest'!F75+'5C1G_JSClark'!F75+'5C1Y_GEOPrep'!F75+'5C1AI_Harmony'!F75+'5C1AJ_Athlos'!F75+'5C1AG_Collegiate'!F75+'5C1M_GEOMidCity'!F75+'5C1AK_NxtGen'!F75+'5C1AL_RedRiver'!F75+'5C1AM_Williams'!F75+'5C1AN_StLandry'!F75</f>
        <v>13</v>
      </c>
      <c r="G75" s="226">
        <f>'9_Per Pupil Summary'!I74</f>
        <v>717.00593688242202</v>
      </c>
      <c r="H75" s="227">
        <f>'5C1B_DArbonne'!H75+'5C1A_Madison'!H75+'5C1C_IntlHigh'!H75+'5C3_UnvView'!H75+'5C1F_LCCharter'!H75+'5C1E_LFNO'!H75+'5C1D_NOMMA'!H75+'5C1AE_NobleMinds'!H75+'5C1J_JCFAEast'!H75+'5C1Q_Advantage'!H75+'5C1AF_JCFA-Laf'!H75+'5C1W_Willow'!H75+'5C1Z_LincolnPrep'!H75+'5C1R_Iberville'!H75+'5C1N_Delta'!H75+'5C1S_LCColPrep'!H75+'5C1T_Northeast'!H75+'5C1U_AcadianaRen'!H75+'5C1I_LAKey'!H75+'5C1V_LafRen'!H75+'5C1O_Impact'!H75+'5C2_LAVCA'!H75+'5C1H_Southwest'!H75+'5C1G_JSClark'!H75+'5C1Y_GEOPrep'!H75+'5C1AI_Harmony'!H75+'5C1AJ_Athlos'!H75+'5C1AG_Collegiate'!H75+'5C1M_GEOMidCity'!H75+'5C1AK_NxtGen'!H75+'5C1AL_RedRiver'!H75+'5C1AM_Williams'!H75+'5C1AN_StLandry'!H75</f>
        <v>8388.9694615243388</v>
      </c>
      <c r="I75" s="228">
        <f>'5C1B_DArbonne'!I75+'5C1A_Madison'!I75+'5C1C_IntlHigh'!I75+'5C3_UnvView'!I75+'5C1F_LCCharter'!I75+'5C1E_LFNO'!I75+'5C1D_NOMMA'!I75+'5C1AE_NobleMinds'!I75+'5C1J_JCFAEast'!I75+'5C1Q_Advantage'!I75+'5C1AF_JCFA-Laf'!I75+'5C1W_Willow'!I75+'5C1Z_LincolnPrep'!I75+'5C1R_Iberville'!I75+'5C1N_Delta'!I75+'5C1S_LCColPrep'!I75+'5C1T_Northeast'!I75+'5C1U_AcadianaRen'!I75+'5C1I_LAKey'!I75+'5C1V_LafRen'!I75+'5C1O_Impact'!I75+'5C2_LAVCA'!I75+'5C1H_Southwest'!I75+'5C1G_JSClark'!I75+'5C1Y_GEOPrep'!I75+'5C1AI_Harmony'!I75+'5C1AJ_Athlos'!I75+'5C1AG_Collegiate'!I75+'5C1M_GEOMidCity'!I75+'5C1AK_NxtGen'!I75+'5C1AL_RedRiver'!I75+'5C1AM_Williams'!I75+'5C1AN_StLandry'!I75</f>
        <v>25</v>
      </c>
      <c r="J75" s="226">
        <f>'9_Per Pupil Summary'!J74</f>
        <v>195.54707369520594</v>
      </c>
      <c r="K75" s="227">
        <f>'5C1B_DArbonne'!K75+'5C1A_Madison'!K75+'5C1C_IntlHigh'!K75+'5C3_UnvView'!K75+'5C1F_LCCharter'!K75+'5C1E_LFNO'!K75+'5C1D_NOMMA'!K75+'5C1AE_NobleMinds'!K75+'5C1J_JCFAEast'!K75+'5C1Q_Advantage'!K75+'5C1AF_JCFA-Laf'!K75+'5C1W_Willow'!K75+'5C1Z_LincolnPrep'!K75+'5C1R_Iberville'!K75+'5C1N_Delta'!K75+'5C1S_LCColPrep'!K75+'5C1T_Northeast'!K75+'5C1U_AcadianaRen'!K75+'5C1I_LAKey'!K75+'5C1V_LafRen'!K75+'5C1O_Impact'!K75+'5C2_LAVCA'!K75+'5C1H_Southwest'!K75+'5C1G_JSClark'!K75+'5C1Y_GEOPrep'!K75+'5C1AI_Harmony'!K75+'5C1AJ_Athlos'!K75+'5C1AG_Collegiate'!K75+'5C1M_GEOMidCity'!K75+'5C1AK_NxtGen'!K75+'5C1AL_RedRiver'!K75+'5C1AM_Williams'!K75+'5C1AN_StLandry'!K75</f>
        <v>4399.809158142134</v>
      </c>
      <c r="L75" s="228">
        <f>'5C1B_DArbonne'!L75+'5C1A_Madison'!L75+'5C1C_IntlHigh'!L75+'5C3_UnvView'!L75+'5C1F_LCCharter'!L75+'5C1E_LFNO'!L75+'5C1D_NOMMA'!L75+'5C1AE_NobleMinds'!L75+'5C1J_JCFAEast'!L75+'5C1Q_Advantage'!L75+'5C1AF_JCFA-Laf'!L75+'5C1W_Willow'!L75+'5C1Z_LincolnPrep'!L75+'5C1R_Iberville'!L75+'5C1N_Delta'!L75+'5C1S_LCColPrep'!L75+'5C1T_Northeast'!L75+'5C1U_AcadianaRen'!L75+'5C1I_LAKey'!L75+'5C1V_LafRen'!L75+'5C1O_Impact'!L75+'5C2_LAVCA'!L75+'5C1H_Southwest'!L75+'5C1G_JSClark'!L75+'5C1Y_GEOPrep'!L75+'5C1AI_Harmony'!L75+'5C1AJ_Athlos'!L75+'5C1AG_Collegiate'!L75+'5C1M_GEOMidCity'!L75+'5C1AK_NxtGen'!L75+'5C1AL_RedRiver'!L75+'5C1AM_Williams'!L75+'5C1AN_StLandry'!L75</f>
        <v>3</v>
      </c>
      <c r="M75" s="226">
        <f>'9_Per Pupil Summary'!K74</f>
        <v>4888.6768423801495</v>
      </c>
      <c r="N75" s="227">
        <f>'5C1B_DArbonne'!N75+'5C1A_Madison'!N75+'5C1C_IntlHigh'!N75+'5C3_UnvView'!N75+'5C1F_LCCharter'!N75+'5C1E_LFNO'!N75+'5C1D_NOMMA'!N75+'5C1AE_NobleMinds'!N75+'5C1J_JCFAEast'!N75+'5C1Q_Advantage'!N75+'5C1AF_JCFA-Laf'!N75+'5C1W_Willow'!N75+'5C1Z_LincolnPrep'!N75+'5C1R_Iberville'!N75+'5C1N_Delta'!N75+'5C1S_LCColPrep'!N75+'5C1T_Northeast'!N75+'5C1U_AcadianaRen'!N75+'5C1I_LAKey'!N75+'5C1V_LafRen'!N75+'5C1O_Impact'!N75+'5C2_LAVCA'!N75+'5C1H_Southwest'!N75+'5C1G_JSClark'!N75+'5C1Y_GEOPrep'!N75+'5C1AI_Harmony'!N75+'5C1AJ_Athlos'!N75+'5C1AG_Collegiate'!N75+'5C1M_GEOMidCity'!N75+'5C1AK_NxtGen'!N75+'5C1AL_RedRiver'!N75+'5C1AM_Williams'!N75+'5C1AN_StLandry'!N75</f>
        <v>13199.427474426404</v>
      </c>
      <c r="O75" s="228">
        <f>'5C1B_DArbonne'!O75+'5C1A_Madison'!O75+'5C1C_IntlHigh'!O75+'5C3_UnvView'!O75+'5C1F_LCCharter'!O75+'5C1E_LFNO'!O75+'5C1D_NOMMA'!O75+'5C1AE_NobleMinds'!O75+'5C1J_JCFAEast'!O75+'5C1Q_Advantage'!O75+'5C1AF_JCFA-Laf'!O75+'5C1W_Willow'!O75+'5C1Z_LincolnPrep'!O75+'5C1R_Iberville'!O75+'5C1N_Delta'!O75+'5C1S_LCColPrep'!O75+'5C1T_Northeast'!O75+'5C1U_AcadianaRen'!O75+'5C1I_LAKey'!O75+'5C1V_LafRen'!O75+'5C1O_Impact'!O75+'5C2_LAVCA'!O75+'5C1H_Southwest'!O75+'5C1G_JSClark'!O75+'5C1Y_GEOPrep'!O75+'5C1AI_Harmony'!O75+'5C1AJ_Athlos'!O75+'5C1AG_Collegiate'!O75+'5C1M_GEOMidCity'!O75+'5C1AK_NxtGen'!O75+'5C1AL_RedRiver'!O75+'5C1AM_Williams'!O75+'5C1AN_StLandry'!O75</f>
        <v>5</v>
      </c>
      <c r="P75" s="226">
        <f>'9_Per Pupil Summary'!L74</f>
        <v>1955.4707369520597</v>
      </c>
      <c r="Q75" s="227">
        <f>'5C1B_DArbonne'!Q75+'5C1A_Madison'!Q75+'5C1C_IntlHigh'!Q75+'5C3_UnvView'!Q75+'5C1F_LCCharter'!Q75+'5C1E_LFNO'!Q75+'5C1D_NOMMA'!Q75+'5C1AE_NobleMinds'!Q75+'5C1J_JCFAEast'!Q75+'5C1Q_Advantage'!Q75+'5C1AF_JCFA-Laf'!Q75+'5C1W_Willow'!Q75+'5C1Z_LincolnPrep'!Q75+'5C1R_Iberville'!Q75+'5C1N_Delta'!Q75+'5C1S_LCColPrep'!Q75+'5C1T_Northeast'!Q75+'5C1U_AcadianaRen'!Q75+'5C1I_LAKey'!Q75+'5C1V_LafRen'!Q75+'5C1O_Impact'!Q75+'5C2_LAVCA'!Q75+'5C1H_Southwest'!Q75+'5C1G_JSClark'!Q75+'5C1Y_GEOPrep'!Q75+'5C1AI_Harmony'!Q75+'5C1AJ_Athlos'!Q75+'5C1AG_Collegiate'!Q75+'5C1M_GEOMidCity'!Q75+'5C1AK_NxtGen'!Q75+'5C1AL_RedRiver'!Q75+'5C1AM_Williams'!Q75+'5C1AN_StLandry'!Q75</f>
        <v>8799.6183162842699</v>
      </c>
      <c r="R75" s="229">
        <f>'5C1B_DArbonne'!R75+'5C1A_Madison'!R75+'5C1C_IntlHigh'!R75+'5C3_UnvView'!R75+'5C1F_LCCharter'!R75+'5C1E_LFNO'!R75+'5C1D_NOMMA'!R75+'5C1AE_NobleMinds'!R75+'5C1J_JCFAEast'!R75+'5C1Q_Advantage'!R75+'5C1AF_JCFA-Laf'!R75+'5C1W_Willow'!R75+'5C1Z_LincolnPrep'!R75+'5C1R_Iberville'!R75+'5C1N_Delta'!R75+'5C1S_LCColPrep'!R75+'5C1T_Northeast'!R75+'5C1U_AcadianaRen'!R75+'5C1I_LAKey'!R75+'5C1V_LafRen'!R75+'5C1O_Impact'!R75+'5C2_LAVCA'!R75+'5C1H_Southwest'!R75+'5C1G_JSClark'!R75+'5C1Y_GEOPrep'!R75+'5C1AI_Harmony'!R75+'5C1AJ_Athlos'!R75+'5C1AG_Collegiate'!R75+'5C1M_GEOMidCity'!R75+'5C1AK_NxtGen'!R75+'5C1AL_RedRiver'!R75+'5C1AM_Williams'!R75+'5C1AN_StLandry'!R75</f>
        <v>646271</v>
      </c>
      <c r="S75" s="889">
        <f>'5C3_UnvView'!S75+'5C2_LAVCA'!S75</f>
        <v>22977</v>
      </c>
      <c r="T75" s="226">
        <f>'5C1B_DArbonne'!S75+'5C1A_Madison'!S75+'5C1C_IntlHigh'!S75+'5C3_UnvView'!T75+'5C1F_LCCharter'!S75+'5C1E_LFNO'!S75+'5C1D_NOMMA'!S75+'5C1AE_NobleMinds'!S75+'5C1J_JCFAEast'!S75+'5C1Q_Advantage'!S75+'5C1AF_JCFA-Laf'!S75+'5C1W_Willow'!S75+'5C1Z_LincolnPrep'!S75+'5C1R_Iberville'!S75+'5C1N_Delta'!S75+'5C1S_LCColPrep'!S75+'5C1T_Northeast'!S75+'5C1U_AcadianaRen'!S75+'5C1I_LAKey'!S75+'5C1V_LafRen'!S75+'5C1O_Impact'!S75+'5C2_LAVCA'!T75+'5C1H_Southwest'!S75+'5C1G_JSClark'!S75+'5C1Y_GEOPrep'!S75+'5C1AI_Harmony'!S75+'5C1AJ_Athlos'!S75+'5C1AG_Collegiate'!S75+'5C1M_GEOMidCity'!S75+'5C1AK_NxtGen'!S75+'5C1AL_RedRiver'!S75+'5C1AM_Williams'!S75+'5C1AN_StLandry'!S75</f>
        <v>0</v>
      </c>
      <c r="U75" s="226">
        <f>'5C1B_DArbonne'!T75+'5C1A_Madison'!T75+'5C1C_IntlHigh'!T75+'5C3_UnvView'!U75+'5C1F_LCCharter'!T75+'5C1E_LFNO'!T75+'5C1D_NOMMA'!T75+'5C1AE_NobleMinds'!T75+'5C1J_JCFAEast'!T75+'5C1Q_Advantage'!T75+'5C1AF_JCFA-Laf'!T75+'5C1W_Willow'!T75+'5C1Z_LincolnPrep'!T75+'5C1R_Iberville'!T75+'5C1N_Delta'!T75+'5C1S_LCColPrep'!T75+'5C1T_Northeast'!T75+'5C1U_AcadianaRen'!T75+'5C1I_LAKey'!T75+'5C1V_LafRen'!T75+'5C1O_Impact'!T75+'5C2_LAVCA'!U75+'5C1H_Southwest'!T75+'5C1G_JSClark'!T75+'5C1Y_GEOPrep'!T75+'5C1AI_Harmony'!T75+'5C1AJ_Athlos'!T75+'5C1AG_Collegiate'!T75+'5C1M_GEOMidCity'!T75+'5C1AK_NxtGen'!T75+'5C1AL_RedRiver'!T75+'5C1AM_Williams'!T75+'5C1AN_StLandry'!T75</f>
        <v>0</v>
      </c>
      <c r="V75" s="230">
        <f>'5C1B_DArbonne'!U75+'5C1A_Madison'!U75+'5C1C_IntlHigh'!U75+'5C3_UnvView'!V75+'5C1F_LCCharter'!U75+'5C1E_LFNO'!U75+'5C1D_NOMMA'!U75+'5C1AE_NobleMinds'!U75+'5C1J_JCFAEast'!U75+'5C1Q_Advantage'!U75+'5C1AF_JCFA-Laf'!U75+'5C1W_Willow'!U75+'5C1Z_LincolnPrep'!U75+'5C1R_Iberville'!U75+'5C1N_Delta'!U75+'5C1S_LCColPrep'!U75+'5C1T_Northeast'!U75+'5C1U_AcadianaRen'!U75+'5C1I_LAKey'!U75+'5C1V_LafRen'!U75+'5C1O_Impact'!U75+'5C2_LAVCA'!V75+'5C1H_Southwest'!U75+'5C1G_JSClark'!U75+'5C1Y_GEOPrep'!U75+'5C1AI_Harmony'!U75+'5C1AJ_Athlos'!U75+'5C1AG_Collegiate'!U75+'5C1M_GEOMidCity'!U75+'5C1AK_NxtGen'!U75+'5C1AL_RedRiver'!U75+'5C1AM_Williams'!U75+'5C1AN_StLandry'!U75</f>
        <v>0</v>
      </c>
      <c r="W75" s="229">
        <f>'5C1B_DArbonne'!V75+'5C1A_Madison'!V75+'5C1C_IntlHigh'!V75+'5C3_UnvView'!W75+'5C1F_LCCharter'!V75+'5C1E_LFNO'!V75+'5C1D_NOMMA'!V75+'5C1AE_NobleMinds'!V75+'5C1J_JCFAEast'!V75+'5C1Q_Advantage'!V75+'5C1AF_JCFA-Laf'!V75+'5C1W_Willow'!V75+'5C1Z_LincolnPrep'!V75+'5C1R_Iberville'!V75+'5C1N_Delta'!V75+'5C1S_LCColPrep'!V75+'5C1T_Northeast'!V75+'5C1U_AcadianaRen'!V75+'5C1I_LAKey'!V75+'5C1V_LafRen'!V75+'5C1O_Impact'!V75+'5C2_LAVCA'!W75+'5C1H_Southwest'!V75+'5C1G_JSClark'!V75+'5C1Y_GEOPrep'!V75+'5C1AI_Harmony'!V75+'5C1AJ_Athlos'!V75+'5C1AG_Collegiate'!V75+'5C1M_GEOMidCity'!V75+'5C1AK_NxtGen'!V75+'5C1AL_RedRiver'!V75+'5C1AM_Williams'!V75+'5C1AN_StLandry'!V75</f>
        <v>206792</v>
      </c>
      <c r="X75" s="227">
        <f>'5C1B_DArbonne'!W75+'5C1A_Madison'!W75+'5C1C_IntlHigh'!W75+'5C3_UnvView'!X75+'5C1F_LCCharter'!W75+'5C1E_LFNO'!W75+'5C1D_NOMMA'!W75+'5C1AE_NobleMinds'!W75+'5C1J_JCFAEast'!W75+'5C1Q_Advantage'!W75+'5C1AF_JCFA-Laf'!W75+'5C1W_Willow'!W75+'5C1Z_LincolnPrep'!W75+'5C1R_Iberville'!W75+'5C1N_Delta'!W75+'5C1S_LCColPrep'!W75+'5C1T_Northeast'!W75+'5C1U_AcadianaRen'!W75+'5C1I_LAKey'!W75+'5C1V_LafRen'!W75+'5C1O_Impact'!W75+'5C2_LAVCA'!X75+'5C1H_Southwest'!W75+'5C1G_JSClark'!W75+'5C1Y_GEOPrep'!W75+'5C1AI_Harmony'!W75+'5C1AJ_Athlos'!W75+'5C1AG_Collegiate'!W75+'5C1M_GEOMidCity'!W75+'5C1AK_NxtGen'!W75+'5C1AL_RedRiver'!W75+'5C1AM_Williams'!W75+'5C1AN_StLandry'!W75</f>
        <v>-517</v>
      </c>
      <c r="Y75" s="229">
        <f>'5C1B_DArbonne'!X75+'5C1A_Madison'!X75+'5C1C_IntlHigh'!X75+'5C3_UnvView'!Y75+'5C1F_LCCharter'!X75+'5C1E_LFNO'!X75+'5C1D_NOMMA'!X75+'5C1AE_NobleMinds'!X75+'5C1J_JCFAEast'!X75+'5C1Q_Advantage'!X75+'5C1AF_JCFA-Laf'!X75+'5C1W_Willow'!X75+'5C1Z_LincolnPrep'!X75+'5C1R_Iberville'!X75+'5C1N_Delta'!X75+'5C1S_LCColPrep'!X75+'5C1T_Northeast'!X75+'5C1U_AcadianaRen'!X75+'5C1I_LAKey'!X75+'5C1V_LafRen'!X75+'5C1O_Impact'!X75+'5C2_LAVCA'!Y75+'5C1H_Southwest'!X75+'5C1G_JSClark'!X75+'5C1Y_GEOPrep'!X75+'5C1AI_Harmony'!X75+'5C1AJ_Athlos'!X75+'5C1AG_Collegiate'!X75+'5C1M_GEOMidCity'!X75+'5C1AK_NxtGen'!X75+'5C1AL_RedRiver'!X75+'5C1AM_Williams'!X75+'5C1AN_StLandry'!X75</f>
        <v>206275</v>
      </c>
      <c r="Z75" s="226">
        <f>'5C1B_DArbonne'!Y75+'5C1A_Madison'!Y75+'5C1C_IntlHigh'!Y75+'5C3_UnvView'!Z75+'5C1F_LCCharter'!Y75+'5C1E_LFNO'!Y75+'5C1D_NOMMA'!Y75+'5C1AE_NobleMinds'!Y75+'5C1J_JCFAEast'!Y75+'5C1Q_Advantage'!Y75+'5C1AF_JCFA-Laf'!Y75+'5C1W_Willow'!Y75+'5C1Z_LincolnPrep'!Y75+'5C1R_Iberville'!Y75+'5C1N_Delta'!Y75+'5C1S_LCColPrep'!Y75+'5C1T_Northeast'!Y75+'5C1U_AcadianaRen'!Y75+'5C1I_LAKey'!Y75+'5C1V_LafRen'!Y75+'5C1O_Impact'!Y75+'5C2_LAVCA'!Z75+'5C1H_Southwest'!Y75+'5C1G_JSClark'!Y75+'5C1Y_GEOPrep'!Y75+'5C1AI_Harmony'!Y75+'5C1AJ_Athlos'!Y75+'5C1AG_Collegiate'!Y75+'5C1M_GEOMidCity'!Y75+'5C1AK_NxtGen'!Y75+'5C1AL_RedRiver'!Y75+'5C1AM_Williams'!Y75+'5C1AN_StLandry'!Y75</f>
        <v>0</v>
      </c>
      <c r="AA75" s="229">
        <f>'5C1B_DArbonne'!Z75+'5C1A_Madison'!Z75+'5C1C_IntlHigh'!Z75+'5C3_UnvView'!AA75+'5C1F_LCCharter'!Z75+'5C1E_LFNO'!Z75+'5C1D_NOMMA'!Z75+'5C1AE_NobleMinds'!Z75+'5C1J_JCFAEast'!Z75+'5C1Q_Advantage'!Z75+'5C1AF_JCFA-Laf'!Z75+'5C1W_Willow'!Z75+'5C1Z_LincolnPrep'!Z75+'5C1R_Iberville'!Z75+'5C1N_Delta'!Z75+'5C1S_LCColPrep'!Z75+'5C1T_Northeast'!Z75+'5C1U_AcadianaRen'!Z75+'5C1I_LAKey'!Z75+'5C1V_LafRen'!Z75+'5C1O_Impact'!Z75+'5C2_LAVCA'!AA75+'5C1H_Southwest'!Z75+'5C1G_JSClark'!Z75+'5C1Y_GEOPrep'!Z75+'5C1AI_Harmony'!Z75+'5C1AJ_Athlos'!Z75+'5C1AG_Collegiate'!Z75+'5C1M_GEOMidCity'!Z75+'5C1AK_NxtGen'!Z75+'5C1AL_RedRiver'!Z75+'5C1AM_Williams'!Z75+'5C1AN_StLandry'!Z75</f>
        <v>206275</v>
      </c>
      <c r="AB75" s="226">
        <f>'5C1B_DArbonne'!AA75+'5C1A_Madison'!AA75+'5C1C_IntlHigh'!AA75+'5C3_UnvView'!AB75+'5C1F_LCCharter'!AA75+'5C1E_LFNO'!AA75+'5C1D_NOMMA'!AA75+'5C1AE_NobleMinds'!AA75+'5C1J_JCFAEast'!AA75+'5C1Q_Advantage'!AA75+'5C1AF_JCFA-Laf'!AA75+'5C1W_Willow'!AA75+'5C1Z_LincolnPrep'!AA75+'5C1R_Iberville'!AA75+'5C1N_Delta'!AA75+'5C1S_LCColPrep'!AA75+'5C1T_Northeast'!AA75+'5C1U_AcadianaRen'!AA75+'5C1I_LAKey'!AA75+'5C1V_LafRen'!AA75+'5C1O_Impact'!AA75+'5C2_LAVCA'!AB75+'5C1H_Southwest'!AA75+'5C1G_JSClark'!AA75+'5C1Y_GEOPrep'!AA75+'5C1AI_Harmony'!AA75+'5C1AJ_Athlos'!AA75+'5C1AG_Collegiate'!AA75+'5C1M_GEOMidCity'!AA75+'5C1AK_NxtGen'!AA75+'5C1AL_RedRiver'!AA75+'5C1AM_Williams'!AA75+'5C1AN_StLandry'!AA75</f>
        <v>0</v>
      </c>
      <c r="AC75" s="226">
        <f>'5C1B_DArbonne'!AB75+'5C1A_Madison'!AB75+'5C1C_IntlHigh'!AB75+'5C3_UnvView'!AC75+'5C1F_LCCharter'!AB75+'5C1E_LFNO'!AB75+'5C1D_NOMMA'!AB75+'5C1AE_NobleMinds'!AB75+'5C1J_JCFAEast'!AB75+'5C1Q_Advantage'!AB75+'5C1AF_JCFA-Laf'!AB75+'5C1W_Willow'!AB75+'5C1Z_LincolnPrep'!AB75+'5C1R_Iberville'!AB75+'5C1N_Delta'!AB75+'5C1S_LCColPrep'!AB75+'5C1T_Northeast'!AB75+'5C1U_AcadianaRen'!AB75+'5C1I_LAKey'!AB75+'5C1V_LafRen'!AB75+'5C1O_Impact'!AB75+'5C2_LAVCA'!AC75+'5C1H_Southwest'!AB75+'5C1G_JSClark'!AB75+'5C1Y_GEOPrep'!AB75+'5C1AI_Harmony'!AB75+'5C1AJ_Athlos'!AB75+'5C1AG_Collegiate'!AB75+'5C1M_GEOMidCity'!AB75+'5C1AK_NxtGen'!AB75+'5C1AL_RedRiver'!AB75+'5C1AM_Williams'!AB75+'5C1AN_StLandry'!AB75</f>
        <v>206275</v>
      </c>
      <c r="AD75" s="229">
        <f>'5C1B_DArbonne'!AC75+'5C1A_Madison'!AC75+'5C1C_IntlHigh'!AC75+'5C3_UnvView'!AD75+'5C1F_LCCharter'!AC75+'5C1E_LFNO'!AC75+'5C1D_NOMMA'!AC75+'5C1AE_NobleMinds'!AC75+'5C1J_JCFAEast'!AC75+'5C1Q_Advantage'!AC75+'5C1AF_JCFA-Laf'!AC75+'5C1W_Willow'!AC75+'5C1Z_LincolnPrep'!AC75+'5C1R_Iberville'!AC75+'5C1N_Delta'!AC75+'5C1S_LCColPrep'!AC75+'5C1T_Northeast'!AC75+'5C1U_AcadianaRen'!AC75+'5C1I_LAKey'!AC75+'5C1V_LafRen'!AC75+'5C1O_Impact'!AC75+'5C2_LAVCA'!AD75+'5C1H_Southwest'!AC75+'5C1G_JSClark'!AC75+'5C1Y_GEOPrep'!AC75+'5C1AI_Harmony'!AC75+'5C1AJ_Athlos'!AC75+'5C1AG_Collegiate'!AC75+'5C1M_GEOMidCity'!AC75+'5C1AK_NxtGen'!AC75+'5C1AL_RedRiver'!AC75+'5C1AM_Williams'!AC75+'5C1AN_StLandry'!AC75</f>
        <v>17190</v>
      </c>
      <c r="AE75" s="232">
        <f>'5C1B_DArbonne'!AD75+'5C1A_Madison'!AD75+'5C1C_IntlHigh'!AD75+'5C3_UnvView'!AE75+'5C1F_LCCharter'!AD75+'5C1E_LFNO'!AD75+'5C1D_NOMMA'!AD75+'5C1AE_NobleMinds'!AD75+'5C1J_JCFAEast'!AD75+'5C1Q_Advantage'!AD75+'5C1AF_JCFA-Laf'!AD75+'5C1W_Willow'!AD75+'5C1Z_LincolnPrep'!AD75+'5C1R_Iberville'!AD75+'5C1N_Delta'!AD75+'5C1S_LCColPrep'!AD75+'5C1T_Northeast'!AD75+'5C1U_AcadianaRen'!AD75+'5C1I_LAKey'!AD75+'5C1V_LafRen'!AD75+'5C1O_Impact'!AD75+'5C2_LAVCA'!AE75+'5C1H_Southwest'!AD75+'5C1G_JSClark'!AD75+'5C1Y_GEOPrep'!AD75+'5C1AI_Harmony'!AD75+'5C1AJ_Athlos'!AD75+'5C1AG_Collegiate'!AD75+'5C1M_GEOMidCity'!AD75+'5C1AK_NxtGen'!AD75+'5C1AL_RedRiver'!AD75+'5C1AM_Williams'!AD75+'5C1AN_StLandry'!AD75</f>
        <v>206275</v>
      </c>
      <c r="AF75" s="233">
        <f>'9_Per Pupil Summary'!N74</f>
        <v>4961</v>
      </c>
      <c r="AG75" s="234">
        <f>'5C1B_DArbonne'!AF75+'5C1A_Madison'!AF75+'5C1C_IntlHigh'!AF75+'5C3_UnvView'!AG75+'5C1F_LCCharter'!AF75+'5C1E_LFNO'!AF75+'5C1D_NOMMA'!AF75+'5C1AE_NobleMinds'!AF75+'5C1J_JCFAEast'!AF75+'5C1Q_Advantage'!AF75+'5C1AF_JCFA-Laf'!AF75+'5C1W_Willow'!AF75+'5C1Z_LincolnPrep'!AF75+'5C1R_Iberville'!AF75+'5C1N_Delta'!AF75+'5C1S_LCColPrep'!AF75+'5C1T_Northeast'!AF75+'5C1U_AcadianaRen'!AF75+'5C1I_LAKey'!AF75+'5C1V_LafRen'!AF75+'5C1O_Impact'!AF75+'5C2_LAVCA'!AG75+'5C1H_Southwest'!AF75+'5C1G_JSClark'!AF75+'5C1Y_GEOPrep'!AF75+'5C1AI_Harmony'!AF75+'5C1AJ_Athlos'!AF75+'5C1AG_Collegiate'!AF75+'5C1M_GEOMidCity'!AF75+'5C1AK_NxtGen'!AF75+'5C1AL_RedRiver'!AF75+'5C1AM_Williams'!AF75+'5C1AN_StLandry'!AF75</f>
        <v>156272</v>
      </c>
      <c r="AH75" s="225">
        <f>'5C1B_DArbonne'!AG75+'5C1A_Madison'!AG75+'5C1C_IntlHigh'!AG75+'5C3_UnvView'!AH75+'5C1F_LCCharter'!AG75+'5C1E_LFNO'!AG75+'5C1D_NOMMA'!AG75+'5C1AE_NobleMinds'!AG75+'5C1J_JCFAEast'!AG75+'5C1Q_Advantage'!AG75+'5C1AF_JCFA-Laf'!AG75+'5C1W_Willow'!AG75+'5C1Z_LincolnPrep'!AG75+'5C1R_Iberville'!AG75+'5C1N_Delta'!AG75+'5C1S_LCColPrep'!AG75+'5C1T_Northeast'!AG75+'5C1U_AcadianaRen'!AG75+'5C1I_LAKey'!AG75+'5C1V_LafRen'!AG75+'5C1O_Impact'!AG75+'5C2_LAVCA'!AH75+'5C1H_Southwest'!AG75+'5C1G_JSClark'!AG75+'5C1Y_GEOPrep'!AG75+'5C1AI_Harmony'!AG75+'5C1AJ_Athlos'!AG75+'5C1AG_Collegiate'!AG75+'5C1M_GEOMidCity'!AG75+'5C1AK_NxtGen'!AG75+'5C1AL_RedRiver'!AG75+'5C1AM_Williams'!AG75+'5C1AN_StLandry'!AG75</f>
        <v>0</v>
      </c>
      <c r="AI75" s="233">
        <f>'5C1B_DArbonne'!AH75+'5C1A_Madison'!AH75+'5C1C_IntlHigh'!AH75+'5C3_UnvView'!AI75+'5C1F_LCCharter'!AH75+'5C1E_LFNO'!AH75+'5C1D_NOMMA'!AH75+'5C1AE_NobleMinds'!AH75+'5C1J_JCFAEast'!AH75+'5C1Q_Advantage'!AH75+'5C1AF_JCFA-Laf'!AH75+'5C1W_Willow'!AH75+'5C1Z_LincolnPrep'!AH75+'5C1R_Iberville'!AH75+'5C1N_Delta'!AH75+'5C1S_LCColPrep'!AH75+'5C1T_Northeast'!AH75+'5C1U_AcadianaRen'!AH75+'5C1I_LAKey'!AH75+'5C1V_LafRen'!AH75+'5C1O_Impact'!AH75+'5C2_LAVCA'!AI75+'5C1H_Southwest'!AH75+'5C1G_JSClark'!AH75+'5C1Y_GEOPrep'!AH75+'5C1AI_Harmony'!AH75+'5C1AJ_Athlos'!AH75+'5C1AG_Collegiate'!AH75+'5C1M_GEOMidCity'!AH75+'5C1AK_NxtGen'!AH75+'5C1AL_RedRiver'!AH75+'5C1AM_Williams'!AH75+'5C1AN_StLandry'!AH75</f>
        <v>0</v>
      </c>
      <c r="AJ75" s="225">
        <f>'5C1B_DArbonne'!AI75+'5C1A_Madison'!AI75+'5C1C_IntlHigh'!AI75+'5C3_UnvView'!AJ75+'5C1F_LCCharter'!AI75+'5C1E_LFNO'!AI75+'5C1D_NOMMA'!AI75+'5C1AE_NobleMinds'!AI75+'5C1J_JCFAEast'!AI75+'5C1Q_Advantage'!AI75+'5C1AF_JCFA-Laf'!AI75+'5C1W_Willow'!AI75+'5C1Z_LincolnPrep'!AI75+'5C1R_Iberville'!AI75+'5C1N_Delta'!AI75+'5C1S_LCColPrep'!AI75+'5C1T_Northeast'!AI75+'5C1U_AcadianaRen'!AI75+'5C1I_LAKey'!AI75+'5C1V_LafRen'!AI75+'5C1O_Impact'!AI75+'5C2_LAVCA'!AJ75+'5C1H_Southwest'!AI75+'5C1G_JSClark'!AI75+'5C1Y_GEOPrep'!AI75+'5C1AI_Harmony'!AI75+'5C1AJ_Athlos'!AI75+'5C1AG_Collegiate'!AI75+'5C1M_GEOMidCity'!AI75+'5C1AK_NxtGen'!AI75+'5C1AL_RedRiver'!AI75+'5C1AM_Williams'!AI75+'5C1AN_StLandry'!AI75</f>
        <v>0</v>
      </c>
      <c r="AK75" s="235">
        <f>'5C1B_DArbonne'!AJ75+'5C1A_Madison'!AJ75+'5C1C_IntlHigh'!AJ75+'5C3_UnvView'!AK75+'5C1F_LCCharter'!AJ75+'5C1E_LFNO'!AJ75+'5C1D_NOMMA'!AJ75+'5C1AE_NobleMinds'!AJ75+'5C1J_JCFAEast'!AJ75+'5C1Q_Advantage'!AJ75+'5C1AF_JCFA-Laf'!AJ75+'5C1W_Willow'!AJ75+'5C1Z_LincolnPrep'!AJ75+'5C1R_Iberville'!AJ75+'5C1N_Delta'!AJ75+'5C1S_LCColPrep'!AJ75+'5C1T_Northeast'!AJ75+'5C1U_AcadianaRen'!AJ75+'5C1I_LAKey'!AJ75+'5C1V_LafRen'!AJ75+'5C1O_Impact'!AJ75+'5C2_LAVCA'!AK75+'5C1H_Southwest'!AJ75+'5C1G_JSClark'!AJ75+'5C1Y_GEOPrep'!AJ75+'5C1AI_Harmony'!AJ75+'5C1AJ_Athlos'!AJ75+'5C1AG_Collegiate'!AJ75+'5C1M_GEOMidCity'!AJ75+'5C1AK_NxtGen'!AJ75+'5C1AL_RedRiver'!AJ75+'5C1AM_Williams'!AJ75+'5C1AN_StLandry'!AJ75</f>
        <v>0</v>
      </c>
      <c r="AL75" s="236">
        <f>'5C1B_DArbonne'!AK75+'5C1A_Madison'!AK75+'5C1C_IntlHigh'!AK75+'5C3_UnvView'!AL75+'5C1F_LCCharter'!AK75+'5C1E_LFNO'!AK75+'5C1D_NOMMA'!AK75+'5C1AE_NobleMinds'!AK75+'5C1J_JCFAEast'!AK75+'5C1Q_Advantage'!AK75+'5C1AF_JCFA-Laf'!AK75+'5C1W_Willow'!AK75+'5C1Z_LincolnPrep'!AK75+'5C1R_Iberville'!AK75+'5C1N_Delta'!AK75+'5C1S_LCColPrep'!AK75+'5C1T_Northeast'!AK75+'5C1U_AcadianaRen'!AK75+'5C1I_LAKey'!AK75+'5C1V_LafRen'!AK75+'5C1O_Impact'!AK75+'5C2_LAVCA'!AL75+'5C1H_Southwest'!AK75+'5C1G_JSClark'!AK75+'5C1Y_GEOPrep'!AK75+'5C1AI_Harmony'!AK75+'5C1AJ_Athlos'!AK75+'5C1AG_Collegiate'!AK75+'5C1M_GEOMidCity'!AK75+'5C1AK_NxtGen'!AK75+'5C1AL_RedRiver'!AK75+'5C1AM_Williams'!AK75+'5C1AN_StLandry'!AK75</f>
        <v>0</v>
      </c>
      <c r="AM75" s="234">
        <f>'5C1B_DArbonne'!AL75+'5C1A_Madison'!AL75+'5C1C_IntlHigh'!AL75+'5C3_UnvView'!AM75+'5C1F_LCCharter'!AL75+'5C1E_LFNO'!AL75+'5C1D_NOMMA'!AL75+'5C1AE_NobleMinds'!AL75+'5C1J_JCFAEast'!AL75+'5C1Q_Advantage'!AL75+'5C1AF_JCFA-Laf'!AL75+'5C1W_Willow'!AL75+'5C1Z_LincolnPrep'!AL75+'5C1R_Iberville'!AL75+'5C1N_Delta'!AL75+'5C1S_LCColPrep'!AL75+'5C1T_Northeast'!AL75+'5C1U_AcadianaRen'!AL75+'5C1I_LAKey'!AL75+'5C1V_LafRen'!AL75+'5C1O_Impact'!AL75+'5C2_LAVCA'!AM75+'5C1H_Southwest'!AL75+'5C1G_JSClark'!AL75+'5C1Y_GEOPrep'!AL75+'5C1AI_Harmony'!AL75+'5C1AJ_Athlos'!AL75+'5C1AG_Collegiate'!AL75+'5C1M_GEOMidCity'!AL75+'5C1AK_NxtGen'!AL75+'5C1AL_RedRiver'!AL75+'5C1AM_Williams'!AL75+'5C1AN_StLandry'!AL75</f>
        <v>453932</v>
      </c>
      <c r="AN75" s="237">
        <f>'5C1B_DArbonne'!AM75+'5C1A_Madison'!AM75+'5C1C_IntlHigh'!AM75+'5C3_UnvView'!AN75+'5C1F_LCCharter'!AM75+'5C1E_LFNO'!AM75+'5C1D_NOMMA'!AM75+'5C1AE_NobleMinds'!AM75+'5C1J_JCFAEast'!AM75+'5C1Q_Advantage'!AM75+'5C1AF_JCFA-Laf'!AM75+'5C1W_Willow'!AM75+'5C1Z_LincolnPrep'!AM75+'5C1R_Iberville'!AM75+'5C1N_Delta'!AM75+'5C1S_LCColPrep'!AM75+'5C1T_Northeast'!AM75+'5C1U_AcadianaRen'!AM75+'5C1I_LAKey'!AM75+'5C1V_LafRen'!AM75+'5C1O_Impact'!AM75+'5C2_LAVCA'!AN75+'5C1H_Southwest'!AM75+'5C1G_JSClark'!AM75+'5C1Y_GEOPrep'!AM75+'5C1AI_Harmony'!AM75+'5C1AJ_Athlos'!AM75+'5C1AG_Collegiate'!AM75+'5C1M_GEOMidCity'!AM75+'5C1AK_NxtGen'!AM75+'5C1AL_RedRiver'!AM75+'5C1AM_Williams'!AM75+'5C1AN_StLandry'!AM75</f>
        <v>-391</v>
      </c>
      <c r="AO75" s="234">
        <f>'5C1B_DArbonne'!AN75+'5C1A_Madison'!AN75+'5C1C_IntlHigh'!AN75+'5C3_UnvView'!AO75+'5C1F_LCCharter'!AN75+'5C1E_LFNO'!AN75+'5C1D_NOMMA'!AN75+'5C1AE_NobleMinds'!AN75+'5C1J_JCFAEast'!AN75+'5C1Q_Advantage'!AN75+'5C1AF_JCFA-Laf'!AN75+'5C1W_Willow'!AN75+'5C1Z_LincolnPrep'!AN75+'5C1R_Iberville'!AN75+'5C1N_Delta'!AN75+'5C1S_LCColPrep'!AN75+'5C1T_Northeast'!AN75+'5C1U_AcadianaRen'!AN75+'5C1I_LAKey'!AN75+'5C1V_LafRen'!AN75+'5C1O_Impact'!AN75+'5C2_LAVCA'!AO75+'5C1H_Southwest'!AN75+'5C1G_JSClark'!AN75+'5C1Y_GEOPrep'!AN75+'5C1AI_Harmony'!AN75+'5C1AJ_Athlos'!AN75+'5C1AG_Collegiate'!AN75+'5C1M_GEOMidCity'!AN75+'5C1AK_NxtGen'!AN75+'5C1AL_RedRiver'!AN75+'5C1AM_Williams'!AN75+'5C1AN_StLandry'!AN75</f>
        <v>155881</v>
      </c>
      <c r="AP75" s="235">
        <f>'5C1B_DArbonne'!AO75+'5C1A_Madison'!AO75+'5C1C_IntlHigh'!AO75+'5C3_UnvView'!AP75+'5C1F_LCCharter'!AO75+'5C1E_LFNO'!AO75+'5C1D_NOMMA'!AO75+'5C1AE_NobleMinds'!AO75+'5C1J_JCFAEast'!AO75+'5C1Q_Advantage'!AO75+'5C1AF_JCFA-Laf'!AO75+'5C1W_Willow'!AO75+'5C1Z_LincolnPrep'!AO75+'5C1R_Iberville'!AO75+'5C1N_Delta'!AO75+'5C1S_LCColPrep'!AO75+'5C1T_Northeast'!AO75+'5C1U_AcadianaRen'!AO75+'5C1I_LAKey'!AO75+'5C1V_LafRen'!AO75+'5C1O_Impact'!AO75+'5C2_LAVCA'!AP75+'5C1H_Southwest'!AO75+'5C1G_JSClark'!AO75+'5C1Y_GEOPrep'!AO75+'5C1AI_Harmony'!AO75+'5C1AJ_Athlos'!AO75+'5C1AG_Collegiate'!AO75+'5C1M_GEOMidCity'!AO75+'5C1AK_NxtGen'!AO75+'5C1AL_RedRiver'!AO75+'5C1AM_Williams'!AO75+'5C1AN_StLandry'!AO75</f>
        <v>1915</v>
      </c>
      <c r="AQ75" s="234">
        <f>'5C1B_DArbonne'!AP75+'5C1A_Madison'!AP75+'5C1C_IntlHigh'!AP75+'5C3_UnvView'!AQ75+'5C1F_LCCharter'!AP75+'5C1E_LFNO'!AP75+'5C1D_NOMMA'!AP75+'5C1AE_NobleMinds'!AP75+'5C1J_JCFAEast'!AP75+'5C1Q_Advantage'!AP75+'5C1AF_JCFA-Laf'!AP75+'5C1W_Willow'!AP75+'5C1Z_LincolnPrep'!AP75+'5C1R_Iberville'!AP75+'5C1N_Delta'!AP75+'5C1S_LCColPrep'!AP75+'5C1T_Northeast'!AP75+'5C1U_AcadianaRen'!AP75+'5C1I_LAKey'!AP75+'5C1V_LafRen'!AP75+'5C1O_Impact'!AP75+'5C2_LAVCA'!AQ75+'5C1H_Southwest'!AP75+'5C1G_JSClark'!AP75+'5C1Y_GEOPrep'!AP75+'5C1AI_Harmony'!AP75+'5C1AJ_Athlos'!AP75+'5C1AG_Collegiate'!AP75+'5C1M_GEOMidCity'!AP75+'5C1AK_NxtGen'!AP75+'5C1AL_RedRiver'!AP75+'5C1AM_Williams'!AP75+'5C1AN_StLandry'!AP75</f>
        <v>155881</v>
      </c>
      <c r="AR75" s="235">
        <f>'5C1B_DArbonne'!AQ75+'5C1A_Madison'!AQ75+'5C1C_IntlHigh'!AQ75+'5C3_UnvView'!AR75+'5C1F_LCCharter'!AQ75+'5C1E_LFNO'!AQ75+'5C1D_NOMMA'!AQ75+'5C1AE_NobleMinds'!AQ75+'5C1J_JCFAEast'!AQ75+'5C1Q_Advantage'!AQ75+'5C1AF_JCFA-Laf'!AQ75+'5C1W_Willow'!AQ75+'5C1Z_LincolnPrep'!AQ75+'5C1R_Iberville'!AQ75+'5C1N_Delta'!AQ75+'5C1S_LCColPrep'!AQ75+'5C1T_Northeast'!AQ75+'5C1U_AcadianaRen'!AQ75+'5C1I_LAKey'!AQ75+'5C1V_LafRen'!AQ75+'5C1O_Impact'!AQ75+'5C2_LAVCA'!AR75+'5C1H_Southwest'!AQ75+'5C1G_JSClark'!AQ75+'5C1Y_GEOPrep'!AQ75+'5C1AI_Harmony'!AQ75+'5C1AJ_Athlos'!AQ75+'5C1AG_Collegiate'!AQ75+'5C1M_GEOMidCity'!AQ75+'5C1AK_NxtGen'!AQ75+'5C1AL_RedRiver'!AQ75+'5C1AM_Williams'!AQ75+'5C1AN_StLandry'!AQ75</f>
        <v>0</v>
      </c>
      <c r="AS75" s="235">
        <f>'5C1B_DArbonne'!AR75+'5C1A_Madison'!AR75+'5C1C_IntlHigh'!AR75+'5C3_UnvView'!AS75+'5C1F_LCCharter'!AR75+'5C1E_LFNO'!AR75+'5C1D_NOMMA'!AR75+'5C1AE_NobleMinds'!AR75+'5C1J_JCFAEast'!AR75+'5C1Q_Advantage'!AR75+'5C1AF_JCFA-Laf'!AR75+'5C1W_Willow'!AR75+'5C1Z_LincolnPrep'!AR75+'5C1R_Iberville'!AR75+'5C1N_Delta'!AR75+'5C1S_LCColPrep'!AR75+'5C1T_Northeast'!AR75+'5C1U_AcadianaRen'!AR75+'5C1I_LAKey'!AR75+'5C1V_LafRen'!AR75+'5C1O_Impact'!AR75+'5C2_LAVCA'!AS75+'5C1H_Southwest'!AR75+'5C1G_JSClark'!AR75+'5C1Y_GEOPrep'!AR75+'5C1AI_Harmony'!AR75+'5C1AJ_Athlos'!AR75+'5C1AG_Collegiate'!AR75+'5C1M_GEOMidCity'!AR75+'5C1AK_NxtGen'!AR75+'5C1AL_RedRiver'!AR75+'5C1AM_Williams'!AR75+'5C1AN_StLandry'!AR75</f>
        <v>155881</v>
      </c>
      <c r="AT75" s="234">
        <f>'5C1B_DArbonne'!AS75+'5C1A_Madison'!AS75+'5C1C_IntlHigh'!AS75+'5C3_UnvView'!AT75+'5C1F_LCCharter'!AS75+'5C1E_LFNO'!AS75+'5C1D_NOMMA'!AS75+'5C1AE_NobleMinds'!AS75+'5C1J_JCFAEast'!AS75+'5C1Q_Advantage'!AS75+'5C1AF_JCFA-Laf'!AS75+'5C1W_Willow'!AS75+'5C1Z_LincolnPrep'!AS75+'5C1R_Iberville'!AS75+'5C1N_Delta'!AS75+'5C1S_LCColPrep'!AS75+'5C1T_Northeast'!AS75+'5C1U_AcadianaRen'!AS75+'5C1I_LAKey'!AS75+'5C1V_LafRen'!AS75+'5C1O_Impact'!AS75+'5C2_LAVCA'!AT75+'5C1H_Southwest'!AS75+'5C1G_JSClark'!AS75+'5C1Y_GEOPrep'!AS75+'5C1AI_Harmony'!AS75+'5C1AJ_Athlos'!AS75+'5C1AG_Collegiate'!AS75+'5C1M_GEOMidCity'!AS75+'5C1AK_NxtGen'!AS75+'5C1AL_RedRiver'!AS75+'5C1AM_Williams'!AS75+'5C1AN_StLandry'!AS75</f>
        <v>37893</v>
      </c>
      <c r="AU75" s="806">
        <f>AA75+AQ75</f>
        <v>362156</v>
      </c>
      <c r="AV75" s="807">
        <f>AD75+AT75</f>
        <v>55083</v>
      </c>
      <c r="AW75" s="811">
        <f>'5C1B_DArbonne'!AV75+'5C1A_Madison'!AV75+'5C1C_IntlHigh'!AV75+'5C3_UnvView'!AW75+'5C1F_LCCharter'!AV75+'5C1E_LFNO'!AV75+'5C1D_NOMMA'!AV75+'5C1AE_NobleMinds'!AV75+'5C1J_JCFAEast'!AV75+'5C1Q_Advantage'!AV75+'5C1AF_JCFA-Laf'!AV75+'5C1W_Willow'!AV75+'5C1Z_LincolnPrep'!AV75+'5C1R_Iberville'!AV75+'5C1N_Delta'!AV75+'5C1S_LCColPrep'!AV75+'5C1T_Northeast'!AV75+'5C1U_AcadianaRen'!AV75+'5C1I_LAKey'!AV75+'5C1V_LafRen'!AV75+'5C1O_Impact'!AV75+'5C2_LAVCA'!AW75+'5C1H_Southwest'!AV75+'5C1G_JSClark'!AV75+'5C1Y_GEOPrep'!AV75+'5C1AI_Harmony'!AV75+'5C1AJ_Athlos'!AV75+'5C1AG_Collegiate'!AV75+'5C1M_GEOMidCity'!AV75+'5C1AK_NxtGen'!AV75+'5C1AL_RedRiver'!AV75+'5C1AM_Williams'!AV75+'5C1AN_StLandry'!AV75</f>
        <v>1135</v>
      </c>
      <c r="AX75" s="811"/>
      <c r="AY75" s="811">
        <f t="shared" si="5"/>
        <v>1135</v>
      </c>
    </row>
    <row r="76" spans="1:51" s="87" customFormat="1" ht="15" customHeight="1" thickBot="1" x14ac:dyDescent="0.25">
      <c r="A76" s="1891" t="s">
        <v>429</v>
      </c>
      <c r="B76" s="1892"/>
      <c r="C76" s="1463">
        <f>SUM(C7:C75)</f>
        <v>5626</v>
      </c>
      <c r="D76" s="1461"/>
      <c r="E76" s="1043">
        <f>SUM(E7:E75)</f>
        <v>22379771.378262326</v>
      </c>
      <c r="F76" s="1464">
        <f>SUM(F7:F75)</f>
        <v>4164</v>
      </c>
      <c r="G76" s="1461"/>
      <c r="H76" s="1045">
        <f>SUM(H7:H75)</f>
        <v>2196300.156724079</v>
      </c>
      <c r="I76" s="1465">
        <f>SUM(I7:I75)</f>
        <v>3214</v>
      </c>
      <c r="J76" s="1461"/>
      <c r="K76" s="1045">
        <f>SUM(K7:K75)</f>
        <v>463041.22923604387</v>
      </c>
      <c r="L76" s="1464">
        <f>SUM(L7:L75)</f>
        <v>720</v>
      </c>
      <c r="M76" s="1461"/>
      <c r="N76" s="1045">
        <f>SUM(N7:N75)</f>
        <v>2586986.4446937093</v>
      </c>
      <c r="O76" s="1464">
        <f>SUM(O7:O75)</f>
        <v>215</v>
      </c>
      <c r="P76" s="1461"/>
      <c r="Q76" s="1045">
        <f>SUM(Q7:Q75)</f>
        <v>308820.20717255748</v>
      </c>
      <c r="R76" s="1046">
        <f t="shared" ref="R76:AV76" si="6">SUM(R7:R75)</f>
        <v>109520591</v>
      </c>
      <c r="S76" s="1046">
        <f t="shared" si="6"/>
        <v>3103876</v>
      </c>
      <c r="T76" s="1045">
        <f t="shared" si="6"/>
        <v>0</v>
      </c>
      <c r="U76" s="1045">
        <f t="shared" si="6"/>
        <v>0</v>
      </c>
      <c r="V76" s="1047">
        <f t="shared" si="6"/>
        <v>0</v>
      </c>
      <c r="W76" s="1046">
        <f t="shared" si="6"/>
        <v>27934912</v>
      </c>
      <c r="X76" s="1045">
        <f t="shared" si="6"/>
        <v>-69837</v>
      </c>
      <c r="Y76" s="1046">
        <f t="shared" si="6"/>
        <v>27865075</v>
      </c>
      <c r="Z76" s="1045">
        <f t="shared" si="6"/>
        <v>-49430</v>
      </c>
      <c r="AA76" s="1046">
        <f t="shared" si="6"/>
        <v>27815645</v>
      </c>
      <c r="AB76" s="1045">
        <f t="shared" si="6"/>
        <v>0</v>
      </c>
      <c r="AC76" s="1045">
        <f t="shared" si="6"/>
        <v>27815645</v>
      </c>
      <c r="AD76" s="1046">
        <f t="shared" si="6"/>
        <v>2317976</v>
      </c>
      <c r="AE76" s="1048">
        <f t="shared" si="6"/>
        <v>27815645</v>
      </c>
      <c r="AF76" s="1461">
        <f>'9_Per Pupil Summary'!N75</f>
        <v>6461</v>
      </c>
      <c r="AG76" s="1049">
        <f t="shared" si="6"/>
        <v>31474213</v>
      </c>
      <c r="AH76" s="1044">
        <f t="shared" si="6"/>
        <v>0</v>
      </c>
      <c r="AI76" s="1045">
        <f t="shared" si="6"/>
        <v>0</v>
      </c>
      <c r="AJ76" s="1044">
        <f t="shared" si="6"/>
        <v>0</v>
      </c>
      <c r="AK76" s="1045">
        <f t="shared" si="6"/>
        <v>0</v>
      </c>
      <c r="AL76" s="1047">
        <f t="shared" si="6"/>
        <v>0</v>
      </c>
      <c r="AM76" s="1049">
        <f t="shared" si="6"/>
        <v>147711893</v>
      </c>
      <c r="AN76" s="1045">
        <f t="shared" si="6"/>
        <v>-78686</v>
      </c>
      <c r="AO76" s="1049">
        <f t="shared" si="6"/>
        <v>31395527</v>
      </c>
      <c r="AP76" s="1045">
        <f>SUM(AP7:AP75)</f>
        <v>-52920</v>
      </c>
      <c r="AQ76" s="1049">
        <f t="shared" si="6"/>
        <v>31358217</v>
      </c>
      <c r="AR76" s="1045">
        <f t="shared" si="6"/>
        <v>0</v>
      </c>
      <c r="AS76" s="1045">
        <f t="shared" si="6"/>
        <v>31358217</v>
      </c>
      <c r="AT76" s="1049">
        <f t="shared" si="6"/>
        <v>12274155</v>
      </c>
      <c r="AU76" s="1279">
        <f t="shared" si="6"/>
        <v>59173862</v>
      </c>
      <c r="AV76" s="1280">
        <f t="shared" si="6"/>
        <v>14592131</v>
      </c>
      <c r="AW76" s="1045">
        <f>SUM(AW7:AW75)</f>
        <v>369274</v>
      </c>
      <c r="AX76" s="1045">
        <f>SUM(AX7:AX75)</f>
        <v>0</v>
      </c>
      <c r="AY76" s="1045">
        <f>SUM(AY7:AY75)</f>
        <v>369274</v>
      </c>
    </row>
    <row r="77" spans="1:51" s="1224" customFormat="1" ht="15" customHeight="1" thickTop="1" x14ac:dyDescent="0.2">
      <c r="A77" s="1885" t="s">
        <v>398</v>
      </c>
      <c r="B77" s="1886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4"/>
      <c r="AA77" s="815"/>
      <c r="AB77" s="815"/>
      <c r="AC77" s="814"/>
      <c r="AD77" s="815"/>
      <c r="AE77" s="815"/>
      <c r="AF77" s="814"/>
      <c r="AG77" s="815"/>
      <c r="AH77" s="813"/>
      <c r="AI77" s="815"/>
      <c r="AJ77" s="813"/>
      <c r="AK77" s="815"/>
      <c r="AL77" s="815"/>
      <c r="AM77" s="815"/>
      <c r="AN77" s="815"/>
      <c r="AO77" s="815"/>
      <c r="AP77" s="815"/>
      <c r="AQ77" s="815"/>
      <c r="AR77" s="815"/>
      <c r="AS77" s="815"/>
      <c r="AT77" s="815"/>
      <c r="AU77" s="1051">
        <f t="shared" ref="AU77:AU82" si="7">AA77+AQ77</f>
        <v>0</v>
      </c>
      <c r="AV77" s="1051">
        <f>AD77+AT77</f>
        <v>0</v>
      </c>
      <c r="AW77" s="815"/>
      <c r="AX77" s="815"/>
      <c r="AY77" s="815"/>
    </row>
    <row r="78" spans="1:51" s="87" customFormat="1" ht="15" customHeight="1" x14ac:dyDescent="0.2">
      <c r="A78" s="1887" t="s">
        <v>1164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814"/>
      <c r="AA78" s="232">
        <f>'5C1B_DArbonne'!Z78+'5C1A_Madison'!Z78+'5C1C_IntlHigh'!Z78+'5C3_UnvView'!AA78+'5C1F_LCCharter'!Z78+'5C1E_LFNO'!Z78+'5C1D_NOMMA'!Z78+'5C1AE_NobleMinds'!Z78+'5C1J_JCFAEast'!Z78+'5C1Q_Advantage'!Z78+'5C1AF_JCFA-Laf'!Z78+'5C1W_Willow'!Z78+'5C1Z_LincolnPrep'!Z78+'5C1R_Iberville'!Z78+'5C1N_Delta'!Z78+'5C1S_LCColPrep'!Z78+'5C1T_Northeast'!Z78+'5C1U_AcadianaRen'!Z78+'5C1I_LAKey'!Z78+'5C1V_LafRen'!Z78+'5C1O_Impact'!Z78+'5C2_LAVCA'!AA78+'5C1H_Southwest'!Z78+'5C1G_JSClark'!Z78+'5C1Y_GEOPrep'!Z78+'5C1AI_Harmony'!Z78+'5C1AJ_Athlos'!Z78+'5C1AG_Collegiate'!Z78+'5C1M_GEOMidCity'!Z78+'5C1AK_NxtGen'!Z78+'5C1AL_RedRiver'!Z78+'5C1AM_Williams'!Z78+'5C1AN_StLandry'!Z78</f>
        <v>0</v>
      </c>
      <c r="AB78" s="815">
        <f>'5C1B_DArbonne'!AA78+'5C1A_Madison'!AA78+'5C1C_IntlHigh'!AA78+'5C3_UnvView'!AB78+'5C1F_LCCharter'!AA78+'5C1E_LFNO'!AA78+'5C1D_NOMMA'!AA78+'5C1AE_NobleMinds'!AA78+'5C1J_JCFAEast'!AA78+'5C1Q_Advantage'!AA78+'5C1AF_JCFA-Laf'!AA78+'5C1W_Willow'!AA78+'5C1Z_LincolnPrep'!AA78+'5C1R_Iberville'!AA78+'5C1N_Delta'!AA78+'5C1S_LCColPrep'!AA78+'5C1T_Northeast'!AA78+'5C1U_AcadianaRen'!AA78+'5C1I_LAKey'!AA78+'5C1V_LafRen'!AA78+'5C1O_Impact'!AA78+'5C2_LAVCA'!AB78+'5C1H_Southwest'!AA78+'5C1G_JSClark'!AA78+'5C1Y_GEOPrep'!AA78+'5C1AI_Harmony'!AA78+'5C1AJ_Athlos'!AA78+'5C1AG_Collegiate'!AA78+'5C1M_GEOMidCity'!AA78+'5C1AK_NxtGen'!AA78+'5C1AL_RedRiver'!AA78+'5C1AM_Williams'!AA78+'5C1AN_StLandry'!AA78</f>
        <v>0</v>
      </c>
      <c r="AC78" s="814">
        <f>'5C1B_DArbonne'!AB78+'5C1A_Madison'!AB78+'5C1C_IntlHigh'!AB78+'5C3_UnvView'!AC78+'5C1F_LCCharter'!AB78+'5C1E_LFNO'!AB78+'5C1D_NOMMA'!AB78+'5C1AE_NobleMinds'!AB78+'5C1J_JCFAEast'!AB78+'5C1Q_Advantage'!AB78+'5C1AF_JCFA-Laf'!AB78+'5C1W_Willow'!AB78+'5C1Z_LincolnPrep'!AB78+'5C1R_Iberville'!AB78+'5C1N_Delta'!AB78+'5C1S_LCColPrep'!AB78+'5C1T_Northeast'!AB78+'5C1U_AcadianaRen'!AB78+'5C1I_LAKey'!AB78+'5C1V_LafRen'!AB78+'5C1O_Impact'!AB78+'5C2_LAVCA'!AC78+'5C1H_Southwest'!AB78+'5C1G_JSClark'!AB78+'5C1Y_GEOPrep'!AB78+'5C1AI_Harmony'!AB78+'5C1AJ_Athlos'!AB78+'5C1AG_Collegiate'!AB78+'5C1M_GEOMidCity'!AB78+'5C1AK_NxtGen'!AB78+'5C1AL_RedRiver'!AB78+'5C1AM_Williams'!AB78+'5C1AN_StLandry'!AB78</f>
        <v>0</v>
      </c>
      <c r="AD78" s="232">
        <f>'5C1B_DArbonne'!AC78+'5C1A_Madison'!AC78+'5C1C_IntlHigh'!AC78+'5C3_UnvView'!AD78+'5C1F_LCCharter'!AC78+'5C1E_LFNO'!AC78+'5C1D_NOMMA'!AC78+'5C1AE_NobleMinds'!AC78+'5C1J_JCFAEast'!AC78+'5C1Q_Advantage'!AC78+'5C1AF_JCFA-Laf'!AC78+'5C1W_Willow'!AC78+'5C1Z_LincolnPrep'!AC78+'5C1R_Iberville'!AC78+'5C1N_Delta'!AC78+'5C1S_LCColPrep'!AC78+'5C1T_Northeast'!AC78+'5C1U_AcadianaRen'!AC78+'5C1I_LAKey'!AC78+'5C1V_LafRen'!AC78+'5C1O_Impact'!AC78+'5C2_LAVCA'!AD78+'5C1H_Southwest'!AC78+'5C1G_JSClark'!AC78+'5C1Y_GEOPrep'!AC78+'5C1AI_Harmony'!AC78+'5C1AJ_Athlos'!AC78+'5C1AG_Collegiate'!AC78+'5C1M_GEOMidCity'!AC78+'5C1AK_NxtGen'!AC78+'5C1AL_RedRiver'!AC78+'5C1AM_Williams'!AC78+'5C1AN_StLandry'!AC78</f>
        <v>0</v>
      </c>
      <c r="AE78" s="232">
        <f>'5C1B_DArbonne'!AD78+'5C1A_Madison'!AD78+'5C1C_IntlHigh'!AD78+'5C3_UnvView'!AE78+'5C1F_LCCharter'!AD78+'5C1E_LFNO'!AD78+'5C1D_NOMMA'!AD78+'5C1AE_NobleMinds'!AD78+'5C1J_JCFAEast'!AD78+'5C1Q_Advantage'!AD78+'5C1AF_JCFA-Laf'!AD78+'5C1W_Willow'!AD78+'5C1Z_LincolnPrep'!AD78+'5C1R_Iberville'!AD78+'5C1N_Delta'!AD78+'5C1S_LCColPrep'!AD78+'5C1T_Northeast'!AD78+'5C1U_AcadianaRen'!AD78+'5C1I_LAKey'!AD78+'5C1V_LafRen'!AD78+'5C1O_Impact'!AD78+'5C2_LAVCA'!AE78+'5C1H_Southwest'!AD78+'5C1G_JSClark'!AD78+'5C1Y_GEOPrep'!AD78+'5C1AI_Harmony'!AD78+'5C1AJ_Athlos'!AD78+'5C1AG_Collegiate'!AD78+'5C1M_GEOMidCity'!AD78+'5C1AK_NxtGen'!AD78+'5C1AL_RedRiver'!AD78+'5C1AM_Williams'!AD78+'5C1AN_StLandry'!AD78</f>
        <v>0</v>
      </c>
      <c r="AF78" s="814"/>
      <c r="AG78" s="814"/>
      <c r="AH78" s="813"/>
      <c r="AI78" s="814"/>
      <c r="AJ78" s="813"/>
      <c r="AK78" s="814"/>
      <c r="AL78" s="814"/>
      <c r="AM78" s="814"/>
      <c r="AN78" s="814"/>
      <c r="AO78" s="814"/>
      <c r="AP78" s="814"/>
      <c r="AQ78" s="814"/>
      <c r="AR78" s="814"/>
      <c r="AS78" s="814"/>
      <c r="AT78" s="814"/>
      <c r="AU78" s="816">
        <f t="shared" si="7"/>
        <v>0</v>
      </c>
      <c r="AV78" s="816">
        <f>AD78+AT78</f>
        <v>0</v>
      </c>
      <c r="AW78" s="814"/>
      <c r="AX78" s="814"/>
      <c r="AY78" s="814"/>
    </row>
    <row r="79" spans="1:51" s="87" customFormat="1" ht="15" customHeight="1" x14ac:dyDescent="0.2">
      <c r="A79" s="1889" t="s">
        <v>1165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4"/>
      <c r="AA79" s="815">
        <f>'5C1B_DArbonne'!Z79+'5C1A_Madison'!Z79+'5C1C_IntlHigh'!Z79+'5C3_UnvView'!AA79+'5C1F_LCCharter'!Z79+'5C1E_LFNO'!Z79+'5C1D_NOMMA'!Z79+'5C1AE_NobleMinds'!Z79+'5C1J_JCFAEast'!Z79+'5C1Q_Advantage'!Z79+'5C1AF_JCFA-Laf'!Z79+'5C1W_Willow'!Z79+'5C1Z_LincolnPrep'!Z79+'5C1R_Iberville'!Z79+'5C1N_Delta'!Z79+'5C1S_LCColPrep'!Z79+'5C1T_Northeast'!Z79+'5C1U_AcadianaRen'!Z79+'5C1I_LAKey'!Z79+'5C1V_LafRen'!Z79+'5C1O_Impact'!Z79+'5C2_LAVCA'!AA79+'5C1H_Southwest'!Z79+'5C1G_JSClark'!Z79+'5C1Y_GEOPrep'!Z79+'5C1AI_Harmony'!Z79+'5C1AJ_Athlos'!Z79+'5C1AG_Collegiate'!Z79+'5C1M_GEOMidCity'!Z79+'5C1AK_NxtGen'!Z79+'5C1AL_RedRiver'!Z79+'5C1AM_Williams'!Z79+'5C1AN_StLandry'!Z79</f>
        <v>0</v>
      </c>
      <c r="AB79" s="815">
        <f>'5C1B_DArbonne'!AA79+'5C1A_Madison'!AA79+'5C1C_IntlHigh'!AA79+'5C3_UnvView'!AB79+'5C1F_LCCharter'!AA79+'5C1E_LFNO'!AA79+'5C1D_NOMMA'!AA79+'5C1AE_NobleMinds'!AA79+'5C1J_JCFAEast'!AA79+'5C1Q_Advantage'!AA79+'5C1AF_JCFA-Laf'!AA79+'5C1W_Willow'!AA79+'5C1Z_LincolnPrep'!AA79+'5C1R_Iberville'!AA79+'5C1N_Delta'!AA79+'5C1S_LCColPrep'!AA79+'5C1T_Northeast'!AA79+'5C1U_AcadianaRen'!AA79+'5C1I_LAKey'!AA79+'5C1V_LafRen'!AA79+'5C1O_Impact'!AA79+'5C2_LAVCA'!AB79+'5C1H_Southwest'!AA79+'5C1G_JSClark'!AA79+'5C1Y_GEOPrep'!AA79+'5C1AI_Harmony'!AA79+'5C1AJ_Athlos'!AA79+'5C1AG_Collegiate'!AA79+'5C1M_GEOMidCity'!AA79+'5C1AK_NxtGen'!AA79+'5C1AL_RedRiver'!AA79+'5C1AM_Williams'!AA79+'5C1AN_StLandry'!AA79</f>
        <v>0</v>
      </c>
      <c r="AC79" s="814">
        <f>'5C1B_DArbonne'!AB79+'5C1A_Madison'!AB79+'5C1C_IntlHigh'!AB79+'5C3_UnvView'!AC79+'5C1F_LCCharter'!AB79+'5C1E_LFNO'!AB79+'5C1D_NOMMA'!AB79+'5C1AE_NobleMinds'!AB79+'5C1J_JCFAEast'!AB79+'5C1Q_Advantage'!AB79+'5C1AF_JCFA-Laf'!AB79+'5C1W_Willow'!AB79+'5C1Z_LincolnPrep'!AB79+'5C1R_Iberville'!AB79+'5C1N_Delta'!AB79+'5C1S_LCColPrep'!AB79+'5C1T_Northeast'!AB79+'5C1U_AcadianaRen'!AB79+'5C1I_LAKey'!AB79+'5C1V_LafRen'!AB79+'5C1O_Impact'!AB79+'5C2_LAVCA'!AC79+'5C1H_Southwest'!AB79+'5C1G_JSClark'!AB79+'5C1Y_GEOPrep'!AB79+'5C1AI_Harmony'!AB79+'5C1AJ_Athlos'!AB79+'5C1AG_Collegiate'!AB79+'5C1M_GEOMidCity'!AB79+'5C1AK_NxtGen'!AB79+'5C1AL_RedRiver'!AB79+'5C1AM_Williams'!AB79+'5C1AN_StLandry'!AB79</f>
        <v>0</v>
      </c>
      <c r="AD79" s="815">
        <f>'5C1B_DArbonne'!AC79+'5C1A_Madison'!AC79+'5C1C_IntlHigh'!AC79+'5C3_UnvView'!AD79+'5C1F_LCCharter'!AC79+'5C1E_LFNO'!AC79+'5C1D_NOMMA'!AC79+'5C1AE_NobleMinds'!AC79+'5C1J_JCFAEast'!AC79+'5C1Q_Advantage'!AC79+'5C1AF_JCFA-Laf'!AC79+'5C1W_Willow'!AC79+'5C1Z_LincolnPrep'!AC79+'5C1R_Iberville'!AC79+'5C1N_Delta'!AC79+'5C1S_LCColPrep'!AC79+'5C1T_Northeast'!AC79+'5C1U_AcadianaRen'!AC79+'5C1I_LAKey'!AC79+'5C1V_LafRen'!AC79+'5C1O_Impact'!AC79+'5C2_LAVCA'!AD79+'5C1H_Southwest'!AC79+'5C1G_JSClark'!AC79+'5C1Y_GEOPrep'!AC79+'5C1AI_Harmony'!AC79+'5C1AJ_Athlos'!AC79+'5C1AG_Collegiate'!AC79+'5C1M_GEOMidCity'!AC79+'5C1AK_NxtGen'!AC79+'5C1AL_RedRiver'!AC79+'5C1AM_Williams'!AC79+'5C1AN_StLandry'!AC79</f>
        <v>0</v>
      </c>
      <c r="AE79" s="232">
        <f>'5C1B_DArbonne'!AD79+'5C1A_Madison'!AD79+'5C1C_IntlHigh'!AD79+'5C3_UnvView'!AE79+'5C1F_LCCharter'!AD79+'5C1E_LFNO'!AD79+'5C1D_NOMMA'!AD79+'5C1AE_NobleMinds'!AD79+'5C1J_JCFAEast'!AD79+'5C1Q_Advantage'!AD79+'5C1AF_JCFA-Laf'!AD79+'5C1W_Willow'!AD79+'5C1Z_LincolnPrep'!AD79+'5C1R_Iberville'!AD79+'5C1N_Delta'!AD79+'5C1S_LCColPrep'!AD79+'5C1T_Northeast'!AD79+'5C1U_AcadianaRen'!AD79+'5C1I_LAKey'!AD79+'5C1V_LafRen'!AD79+'5C1O_Impact'!AD79+'5C2_LAVCA'!AE79+'5C1H_Southwest'!AD79+'5C1G_JSClark'!AD79+'5C1Y_GEOPrep'!AD79+'5C1AI_Harmony'!AD79+'5C1AJ_Athlos'!AD79+'5C1AG_Collegiate'!AD79+'5C1M_GEOMidCity'!AD79+'5C1AK_NxtGen'!AD79+'5C1AL_RedRiver'!AD79+'5C1AM_Williams'!AD79+'5C1AN_StLandry'!AD79</f>
        <v>0</v>
      </c>
      <c r="AF79" s="814"/>
      <c r="AG79" s="814"/>
      <c r="AH79" s="813"/>
      <c r="AI79" s="814"/>
      <c r="AJ79" s="813"/>
      <c r="AK79" s="814"/>
      <c r="AL79" s="814"/>
      <c r="AM79" s="814"/>
      <c r="AN79" s="814"/>
      <c r="AO79" s="814"/>
      <c r="AP79" s="814"/>
      <c r="AQ79" s="814"/>
      <c r="AR79" s="814"/>
      <c r="AS79" s="814"/>
      <c r="AT79" s="814"/>
      <c r="AU79" s="816">
        <f t="shared" si="7"/>
        <v>0</v>
      </c>
      <c r="AV79" s="816"/>
      <c r="AW79" s="814"/>
      <c r="AX79" s="814"/>
      <c r="AY79" s="814"/>
    </row>
    <row r="80" spans="1:51" s="28" customFormat="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4"/>
      <c r="AA80" s="815">
        <f>'5C1B_DArbonne'!Z80+'5C1A_Madison'!Z80+'5C1C_IntlHigh'!Z80+'5C3_UnvView'!AA80+'5C1F_LCCharter'!Z80+'5C1E_LFNO'!Z80+'5C1D_NOMMA'!Z80+'5C1AE_NobleMinds'!Z80+'5C1J_JCFAEast'!Z80+'5C1Q_Advantage'!Z80+'5C1AF_JCFA-Laf'!Z80+'5C1W_Willow'!Z80+'5C1Z_LincolnPrep'!Z80+'5C1R_Iberville'!Z80+'5C1N_Delta'!Z80+'5C1S_LCColPrep'!Z80+'5C1T_Northeast'!Z80+'5C1U_AcadianaRen'!Z80+'5C1I_LAKey'!Z80+'5C1V_LafRen'!Z80+'5C1O_Impact'!Z80+'5C2_LAVCA'!AA80+'5C1H_Southwest'!Z80+'5C1G_JSClark'!Z80+'5C1Y_GEOPrep'!Z80+'5C1AI_Harmony'!Z80+'5C1AJ_Athlos'!Z80+'5C1AG_Collegiate'!Z80+'5C1M_GEOMidCity'!Z80+'5C1AK_NxtGen'!Z80+'5C1AL_RedRiver'!Z80+'5C1AM_Williams'!Z80+'5C1AN_StLandry'!Z80</f>
        <v>0</v>
      </c>
      <c r="AB80" s="815">
        <f>'5C1B_DArbonne'!AA80+'5C1A_Madison'!AA80+'5C1C_IntlHigh'!AA80+'5C3_UnvView'!AB80+'5C1F_LCCharter'!AA80+'5C1E_LFNO'!AA80+'5C1D_NOMMA'!AA80+'5C1AE_NobleMinds'!AA80+'5C1J_JCFAEast'!AA80+'5C1Q_Advantage'!AA80+'5C1AF_JCFA-Laf'!AA80+'5C1W_Willow'!AA80+'5C1Z_LincolnPrep'!AA80+'5C1R_Iberville'!AA80+'5C1N_Delta'!AA80+'5C1S_LCColPrep'!AA80+'5C1T_Northeast'!AA80+'5C1U_AcadianaRen'!AA80+'5C1I_LAKey'!AA80+'5C1V_LafRen'!AA80+'5C1O_Impact'!AA80+'5C2_LAVCA'!AB80+'5C1H_Southwest'!AA80+'5C1G_JSClark'!AA80+'5C1Y_GEOPrep'!AA80+'5C1AI_Harmony'!AA80+'5C1AJ_Athlos'!AA80+'5C1AG_Collegiate'!AA80+'5C1M_GEOMidCity'!AA80+'5C1AK_NxtGen'!AA80+'5C1AL_RedRiver'!AA80+'5C1AM_Williams'!AA80+'5C1AN_StLandry'!AA80</f>
        <v>0</v>
      </c>
      <c r="AC80" s="814">
        <f>'5C1B_DArbonne'!AB80+'5C1A_Madison'!AB80+'5C1C_IntlHigh'!AB80+'5C3_UnvView'!AC80+'5C1F_LCCharter'!AB80+'5C1E_LFNO'!AB80+'5C1D_NOMMA'!AB80+'5C1AE_NobleMinds'!AB80+'5C1J_JCFAEast'!AB80+'5C1Q_Advantage'!AB80+'5C1AF_JCFA-Laf'!AB80+'5C1W_Willow'!AB80+'5C1Z_LincolnPrep'!AB80+'5C1R_Iberville'!AB80+'5C1N_Delta'!AB80+'5C1S_LCColPrep'!AB80+'5C1T_Northeast'!AB80+'5C1U_AcadianaRen'!AB80+'5C1I_LAKey'!AB80+'5C1V_LafRen'!AB80+'5C1O_Impact'!AB80+'5C2_LAVCA'!AC80+'5C1H_Southwest'!AB80+'5C1G_JSClark'!AB80+'5C1Y_GEOPrep'!AB80+'5C1AI_Harmony'!AB80+'5C1AJ_Athlos'!AB80+'5C1AG_Collegiate'!AB80+'5C1M_GEOMidCity'!AB80+'5C1AK_NxtGen'!AB80+'5C1AL_RedRiver'!AB80+'5C1AM_Williams'!AB80+'5C1AN_StLandry'!AB80</f>
        <v>0</v>
      </c>
      <c r="AD80" s="815">
        <f>'5C1B_DArbonne'!AC80+'5C1A_Madison'!AC80+'5C1C_IntlHigh'!AC80+'5C3_UnvView'!AD80+'5C1F_LCCharter'!AC80+'5C1E_LFNO'!AC80+'5C1D_NOMMA'!AC80+'5C1AE_NobleMinds'!AC80+'5C1J_JCFAEast'!AC80+'5C1Q_Advantage'!AC80+'5C1AF_JCFA-Laf'!AC80+'5C1W_Willow'!AC80+'5C1Z_LincolnPrep'!AC80+'5C1R_Iberville'!AC80+'5C1N_Delta'!AC80+'5C1S_LCColPrep'!AC80+'5C1T_Northeast'!AC80+'5C1U_AcadianaRen'!AC80+'5C1I_LAKey'!AC80+'5C1V_LafRen'!AC80+'5C1O_Impact'!AC80+'5C2_LAVCA'!AD80+'5C1H_Southwest'!AC80+'5C1G_JSClark'!AC80+'5C1Y_GEOPrep'!AC80+'5C1AI_Harmony'!AC80+'5C1AJ_Athlos'!AC80+'5C1AG_Collegiate'!AC80+'5C1M_GEOMidCity'!AC80+'5C1AK_NxtGen'!AC80+'5C1AL_RedRiver'!AC80+'5C1AM_Williams'!AC80+'5C1AN_StLandry'!AC80</f>
        <v>0</v>
      </c>
      <c r="AE80" s="232">
        <f>'5C1B_DArbonne'!AD80+'5C1A_Madison'!AD80+'5C1C_IntlHigh'!AD80+'5C3_UnvView'!AE80+'5C1F_LCCharter'!AD80+'5C1E_LFNO'!AD80+'5C1D_NOMMA'!AD80+'5C1AE_NobleMinds'!AD80+'5C1J_JCFAEast'!AD80+'5C1Q_Advantage'!AD80+'5C1AF_JCFA-Laf'!AD80+'5C1W_Willow'!AD80+'5C1Z_LincolnPrep'!AD80+'5C1R_Iberville'!AD80+'5C1N_Delta'!AD80+'5C1S_LCColPrep'!AD80+'5C1T_Northeast'!AD80+'5C1U_AcadianaRen'!AD80+'5C1I_LAKey'!AD80+'5C1V_LafRen'!AD80+'5C1O_Impact'!AD80+'5C2_LAVCA'!AE80+'5C1H_Southwest'!AD80+'5C1G_JSClark'!AD80+'5C1Y_GEOPrep'!AD80+'5C1AI_Harmony'!AD80+'5C1AJ_Athlos'!AD80+'5C1AG_Collegiate'!AD80+'5C1M_GEOMidCity'!AD80+'5C1AK_NxtGen'!AD80+'5C1AL_RedRiver'!AD80+'5C1AM_Williams'!AD80+'5C1AN_StLandry'!AD80</f>
        <v>180028</v>
      </c>
      <c r="AF80" s="814"/>
      <c r="AG80" s="814"/>
      <c r="AH80" s="813"/>
      <c r="AI80" s="814"/>
      <c r="AJ80" s="813"/>
      <c r="AK80" s="814"/>
      <c r="AL80" s="814"/>
      <c r="AM80" s="814"/>
      <c r="AN80" s="814"/>
      <c r="AO80" s="814"/>
      <c r="AP80" s="814"/>
      <c r="AQ80" s="814"/>
      <c r="AR80" s="814"/>
      <c r="AS80" s="814"/>
      <c r="AT80" s="814"/>
      <c r="AU80" s="816">
        <f t="shared" si="7"/>
        <v>0</v>
      </c>
      <c r="AV80" s="816"/>
      <c r="AW80" s="814"/>
      <c r="AX80" s="814"/>
      <c r="AY80" s="814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4"/>
      <c r="AA81" s="815">
        <f>'5C1B_DArbonne'!Z81+'5C1A_Madison'!Z81+'5C1C_IntlHigh'!Z81+'5C3_UnvView'!AA81+'5C1F_LCCharter'!Z81+'5C1E_LFNO'!Z81+'5C1D_NOMMA'!Z81+'5C1AE_NobleMinds'!Z81+'5C1J_JCFAEast'!Z81+'5C1Q_Advantage'!Z81+'5C1AF_JCFA-Laf'!Z81+'5C1W_Willow'!Z81+'5C1Z_LincolnPrep'!Z81+'5C1R_Iberville'!Z81+'5C1N_Delta'!Z81+'5C1S_LCColPrep'!Z81+'5C1T_Northeast'!Z81+'5C1U_AcadianaRen'!Z81+'5C1I_LAKey'!Z81+'5C1V_LafRen'!Z81+'5C1O_Impact'!Z81+'5C2_LAVCA'!AA81+'5C1H_Southwest'!Z81+'5C1G_JSClark'!Z81+'5C1Y_GEOPrep'!Z81+'5C1AI_Harmony'!Z81+'5C1AJ_Athlos'!Z81+'5C1AG_Collegiate'!Z81+'5C1M_GEOMidCity'!Z81+'5C1AK_NxtGen'!Z81+'5C1AL_RedRiver'!Z81+'5C1AM_Williams'!Z81+'5C1AN_StLandry'!Z81</f>
        <v>0</v>
      </c>
      <c r="AB81" s="815">
        <f>'5C1B_DArbonne'!AA81+'5C1A_Madison'!AA81+'5C1C_IntlHigh'!AA81+'5C3_UnvView'!AB81+'5C1F_LCCharter'!AA81+'5C1E_LFNO'!AA81+'5C1D_NOMMA'!AA81+'5C1AE_NobleMinds'!AA81+'5C1J_JCFAEast'!AA81+'5C1Q_Advantage'!AA81+'5C1AF_JCFA-Laf'!AA81+'5C1W_Willow'!AA81+'5C1Z_LincolnPrep'!AA81+'5C1R_Iberville'!AA81+'5C1N_Delta'!AA81+'5C1S_LCColPrep'!AA81+'5C1T_Northeast'!AA81+'5C1U_AcadianaRen'!AA81+'5C1I_LAKey'!AA81+'5C1V_LafRen'!AA81+'5C1O_Impact'!AA81+'5C2_LAVCA'!AB81+'5C1H_Southwest'!AA81+'5C1G_JSClark'!AA81+'5C1Y_GEOPrep'!AA81+'5C1AI_Harmony'!AA81+'5C1AJ_Athlos'!AA81+'5C1AG_Collegiate'!AA81+'5C1M_GEOMidCity'!AA81+'5C1AK_NxtGen'!AA81+'5C1AL_RedRiver'!AA81+'5C1AM_Williams'!AA81+'5C1AN_StLandry'!AA81</f>
        <v>0</v>
      </c>
      <c r="AC81" s="814">
        <f>'5C1B_DArbonne'!AB81+'5C1A_Madison'!AB81+'5C1C_IntlHigh'!AB81+'5C3_UnvView'!AC81+'5C1F_LCCharter'!AB81+'5C1E_LFNO'!AB81+'5C1D_NOMMA'!AB81+'5C1AE_NobleMinds'!AB81+'5C1J_JCFAEast'!AB81+'5C1Q_Advantage'!AB81+'5C1AF_JCFA-Laf'!AB81+'5C1W_Willow'!AB81+'5C1Z_LincolnPrep'!AB81+'5C1R_Iberville'!AB81+'5C1N_Delta'!AB81+'5C1S_LCColPrep'!AB81+'5C1T_Northeast'!AB81+'5C1U_AcadianaRen'!AB81+'5C1I_LAKey'!AB81+'5C1V_LafRen'!AB81+'5C1O_Impact'!AB81+'5C2_LAVCA'!AC81+'5C1H_Southwest'!AB81+'5C1G_JSClark'!AB81+'5C1Y_GEOPrep'!AB81+'5C1AI_Harmony'!AB81+'5C1AJ_Athlos'!AB81+'5C1AG_Collegiate'!AB81+'5C1M_GEOMidCity'!AB81+'5C1AK_NxtGen'!AB81+'5C1AL_RedRiver'!AB81+'5C1AM_Williams'!AB81+'5C1AN_StLandry'!AB81</f>
        <v>0</v>
      </c>
      <c r="AD81" s="815">
        <f>'5C1B_DArbonne'!AC81+'5C1A_Madison'!AC81+'5C1C_IntlHigh'!AC81+'5C3_UnvView'!AD81+'5C1F_LCCharter'!AC81+'5C1E_LFNO'!AC81+'5C1D_NOMMA'!AC81+'5C1AE_NobleMinds'!AC81+'5C1J_JCFAEast'!AC81+'5C1Q_Advantage'!AC81+'5C1AF_JCFA-Laf'!AC81+'5C1W_Willow'!AC81+'5C1Z_LincolnPrep'!AC81+'5C1R_Iberville'!AC81+'5C1N_Delta'!AC81+'5C1S_LCColPrep'!AC81+'5C1T_Northeast'!AC81+'5C1U_AcadianaRen'!AC81+'5C1I_LAKey'!AC81+'5C1V_LafRen'!AC81+'5C1O_Impact'!AC81+'5C2_LAVCA'!AD81+'5C1H_Southwest'!AC81+'5C1G_JSClark'!AC81+'5C1Y_GEOPrep'!AC81+'5C1AI_Harmony'!AC81+'5C1AJ_Athlos'!AC81+'5C1AG_Collegiate'!AC81+'5C1M_GEOMidCity'!AC81+'5C1AK_NxtGen'!AC81+'5C1AL_RedRiver'!AC81+'5C1AM_Williams'!AC81+'5C1AN_StLandry'!AC81</f>
        <v>0</v>
      </c>
      <c r="AE81" s="232">
        <f>'5C1B_DArbonne'!AD81+'5C1A_Madison'!AD81+'5C1C_IntlHigh'!AD81+'5C3_UnvView'!AE81+'5C1F_LCCharter'!AD81+'5C1E_LFNO'!AD81+'5C1D_NOMMA'!AD81+'5C1AE_NobleMinds'!AD81+'5C1J_JCFAEast'!AD81+'5C1Q_Advantage'!AD81+'5C1AF_JCFA-Laf'!AD81+'5C1W_Willow'!AD81+'5C1Z_LincolnPrep'!AD81+'5C1R_Iberville'!AD81+'5C1N_Delta'!AD81+'5C1S_LCColPrep'!AD81+'5C1T_Northeast'!AD81+'5C1U_AcadianaRen'!AD81+'5C1I_LAKey'!AD81+'5C1V_LafRen'!AD81+'5C1O_Impact'!AD81+'5C2_LAVCA'!AE81+'5C1H_Southwest'!AD81+'5C1G_JSClark'!AD81+'5C1Y_GEOPrep'!AD81+'5C1AI_Harmony'!AD81+'5C1AJ_Athlos'!AD81+'5C1AG_Collegiate'!AD81+'5C1M_GEOMidCity'!AD81+'5C1AK_NxtGen'!AD81+'5C1AL_RedRiver'!AD81+'5C1AM_Williams'!AD81+'5C1AN_StLandry'!AD81</f>
        <v>0</v>
      </c>
      <c r="AF81" s="814"/>
      <c r="AG81" s="814"/>
      <c r="AH81" s="813"/>
      <c r="AI81" s="814"/>
      <c r="AJ81" s="813"/>
      <c r="AK81" s="814"/>
      <c r="AL81" s="814"/>
      <c r="AM81" s="814"/>
      <c r="AN81" s="814"/>
      <c r="AO81" s="814"/>
      <c r="AP81" s="814"/>
      <c r="AQ81" s="814"/>
      <c r="AR81" s="814"/>
      <c r="AS81" s="814"/>
      <c r="AT81" s="814"/>
      <c r="AU81" s="816">
        <f t="shared" si="7"/>
        <v>0</v>
      </c>
      <c r="AV81" s="816"/>
      <c r="AW81" s="814"/>
      <c r="AX81" s="814"/>
      <c r="AY81" s="814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818"/>
      <c r="T82" s="1456"/>
      <c r="U82" s="1456"/>
      <c r="V82" s="1456"/>
      <c r="W82" s="1456"/>
      <c r="X82" s="1456"/>
      <c r="Y82" s="1456"/>
      <c r="Z82" s="1456"/>
      <c r="AA82" s="1458">
        <f>'5C1B_DArbonne'!Z82+'5C1A_Madison'!Z82+'5C1C_IntlHigh'!Z82+'5C3_UnvView'!AA82+'5C1F_LCCharter'!Z82+'5C1E_LFNO'!Z82+'5C1D_NOMMA'!Z82+'5C1AE_NobleMinds'!Z82+'5C1J_JCFAEast'!Z82+'5C1Q_Advantage'!Z82+'5C1AF_JCFA-Laf'!Z82+'5C1W_Willow'!Z82+'5C1Z_LincolnPrep'!Z82+'5C1R_Iberville'!Z82+'5C1N_Delta'!Z82+'5C1S_LCColPrep'!Z82+'5C1T_Northeast'!Z82+'5C1U_AcadianaRen'!Z82+'5C1I_LAKey'!Z82+'5C1V_LafRen'!Z82+'5C1O_Impact'!Z82+'5C2_LAVCA'!AA82+'5C1H_Southwest'!Z82+'5C1G_JSClark'!Z82+'5C1Y_GEOPrep'!Z82+'5C1AI_Harmony'!Z82+'5C1AJ_Athlos'!Z82+'5C1AG_Collegiate'!Z82+'5C1M_GEOMidCity'!Z82+'5C1AK_NxtGen'!Z82+'5C1AL_RedRiver'!Z82+'5C1AM_Williams'!Z82+'5C1AN_StLandry'!Z82</f>
        <v>232470</v>
      </c>
      <c r="AB82" s="1459">
        <f>'5C1B_DArbonne'!AA82+'5C1A_Madison'!AA82+'5C1C_IntlHigh'!AA82+'5C3_UnvView'!AB82+'5C1F_LCCharter'!AA82+'5C1E_LFNO'!AA82+'5C1D_NOMMA'!AA82+'5C1AE_NobleMinds'!AA82+'5C1J_JCFAEast'!AA82+'5C1Q_Advantage'!AA82+'5C1AF_JCFA-Laf'!AA82+'5C1W_Willow'!AA82+'5C1Z_LincolnPrep'!AA82+'5C1R_Iberville'!AA82+'5C1N_Delta'!AA82+'5C1S_LCColPrep'!AA82+'5C1T_Northeast'!AA82+'5C1U_AcadianaRen'!AA82+'5C1I_LAKey'!AA82+'5C1V_LafRen'!AA82+'5C1O_Impact'!AA82+'5C2_LAVCA'!AB82+'5C1H_Southwest'!AA82+'5C1G_JSClark'!AA82+'5C1Y_GEOPrep'!AA82+'5C1AI_Harmony'!AA82+'5C1AJ_Athlos'!AA82+'5C1AG_Collegiate'!AA82+'5C1M_GEOMidCity'!AA82+'5C1AK_NxtGen'!AA82+'5C1AL_RedRiver'!AA82+'5C1AM_Williams'!AA82+'5C1AN_StLandry'!AA82</f>
        <v>0</v>
      </c>
      <c r="AC82" s="1456">
        <f>'5C1B_DArbonne'!AB82+'5C1A_Madison'!AB82+'5C1C_IntlHigh'!AB82+'5C3_UnvView'!AC82+'5C1F_LCCharter'!AB82+'5C1E_LFNO'!AB82+'5C1D_NOMMA'!AB82+'5C1AE_NobleMinds'!AB82+'5C1J_JCFAEast'!AB82+'5C1Q_Advantage'!AB82+'5C1AF_JCFA-Laf'!AB82+'5C1W_Willow'!AB82+'5C1Z_LincolnPrep'!AB82+'5C1R_Iberville'!AB82+'5C1N_Delta'!AB82+'5C1S_LCColPrep'!AB82+'5C1T_Northeast'!AB82+'5C1U_AcadianaRen'!AB82+'5C1I_LAKey'!AB82+'5C1V_LafRen'!AB82+'5C1O_Impact'!AB82+'5C2_LAVCA'!AC82+'5C1H_Southwest'!AB82+'5C1G_JSClark'!AB82+'5C1Y_GEOPrep'!AB82+'5C1AI_Harmony'!AB82+'5C1AJ_Athlos'!AB82+'5C1AG_Collegiate'!AB82+'5C1M_GEOMidCity'!AB82+'5C1AK_NxtGen'!AB82+'5C1AL_RedRiver'!AB82+'5C1AM_Williams'!AB82+'5C1AN_StLandry'!AB82</f>
        <v>232470</v>
      </c>
      <c r="AD82" s="1458">
        <f>'5C1B_DArbonne'!AC82+'5C1A_Madison'!AC82+'5C1C_IntlHigh'!AC82+'5C3_UnvView'!AD82+'5C1F_LCCharter'!AC82+'5C1E_LFNO'!AC82+'5C1D_NOMMA'!AC82+'5C1AE_NobleMinds'!AC82+'5C1J_JCFAEast'!AC82+'5C1Q_Advantage'!AC82+'5C1AF_JCFA-Laf'!AC82+'5C1W_Willow'!AC82+'5C1Z_LincolnPrep'!AC82+'5C1R_Iberville'!AC82+'5C1N_Delta'!AC82+'5C1S_LCColPrep'!AC82+'5C1T_Northeast'!AC82+'5C1U_AcadianaRen'!AC82+'5C1I_LAKey'!AC82+'5C1V_LafRen'!AC82+'5C1O_Impact'!AC82+'5C2_LAVCA'!AD82+'5C1H_Southwest'!AC82+'5C1G_JSClark'!AC82+'5C1Y_GEOPrep'!AC82+'5C1AI_Harmony'!AC82+'5C1AJ_Athlos'!AC82+'5C1AG_Collegiate'!AC82+'5C1M_GEOMidCity'!AC82+'5C1AK_NxtGen'!AC82+'5C1AL_RedRiver'!AC82+'5C1AM_Williams'!AC82+'5C1AN_StLandry'!AC82</f>
        <v>19372</v>
      </c>
      <c r="AE82" s="1458">
        <f>'5C1B_DArbonne'!AD82+'5C1A_Madison'!AD82+'5C1C_IntlHigh'!AD82+'5C3_UnvView'!AE82+'5C1F_LCCharter'!AD82+'5C1E_LFNO'!AD82+'5C1D_NOMMA'!AD82+'5C1AE_NobleMinds'!AD82+'5C1J_JCFAEast'!AD82+'5C1Q_Advantage'!AD82+'5C1AF_JCFA-Laf'!AD82+'5C1W_Willow'!AD82+'5C1Z_LincolnPrep'!AD82+'5C1R_Iberville'!AD82+'5C1N_Delta'!AD82+'5C1S_LCColPrep'!AD82+'5C1T_Northeast'!AD82+'5C1U_AcadianaRen'!AD82+'5C1I_LAKey'!AD82+'5C1V_LafRen'!AD82+'5C1O_Impact'!AD82+'5C2_LAVCA'!AE82+'5C1H_Southwest'!AD82+'5C1G_JSClark'!AD82+'5C1Y_GEOPrep'!AD82+'5C1AI_Harmony'!AD82+'5C1AJ_Athlos'!AD82+'5C1AG_Collegiate'!AD82+'5C1M_GEOMidCity'!AD82+'5C1AK_NxtGen'!AD82+'5C1AL_RedRiver'!AD82+'5C1AM_Williams'!AD82+'5C1AN_StLandry'!AD82</f>
        <v>232470</v>
      </c>
      <c r="AF82" s="1456"/>
      <c r="AG82" s="1456"/>
      <c r="AH82" s="1455"/>
      <c r="AI82" s="1456"/>
      <c r="AJ82" s="1455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56"/>
      <c r="AU82" s="1460">
        <f t="shared" si="7"/>
        <v>232470</v>
      </c>
      <c r="AV82" s="1460">
        <f>AD82+AT82</f>
        <v>19372</v>
      </c>
      <c r="AW82" s="1456"/>
      <c r="AX82" s="1456"/>
      <c r="AY82" s="1456"/>
    </row>
    <row r="83" spans="1:51" s="87" customFormat="1" ht="15" customHeight="1" x14ac:dyDescent="0.2">
      <c r="A83" s="1872" t="s">
        <v>1162</v>
      </c>
      <c r="B83" s="1873"/>
      <c r="C83" s="813"/>
      <c r="D83" s="814"/>
      <c r="E83" s="814"/>
      <c r="F83" s="813"/>
      <c r="G83" s="814"/>
      <c r="H83" s="814"/>
      <c r="I83" s="1216"/>
      <c r="J83" s="814"/>
      <c r="K83" s="814"/>
      <c r="L83" s="813"/>
      <c r="M83" s="814"/>
      <c r="N83" s="814"/>
      <c r="O83" s="813"/>
      <c r="P83" s="814"/>
      <c r="Q83" s="814"/>
      <c r="R83" s="814"/>
      <c r="S83" s="1452"/>
      <c r="T83" s="814"/>
      <c r="U83" s="814"/>
      <c r="V83" s="814"/>
      <c r="W83" s="814"/>
      <c r="X83" s="814"/>
      <c r="Y83" s="814"/>
      <c r="Z83" s="814"/>
      <c r="AA83" s="232">
        <f>'5C1B_DArbonne'!Z84+'5C1A_Madison'!Z84+'5C1C_IntlHigh'!Z84+'5C3_UnvView'!AA84+'5C1F_LCCharter'!Z84+'5C1E_LFNO'!Z84+'5C1D_NOMMA'!Z84+'5C1AE_NobleMinds'!Z84+'5C1J_JCFAEast'!Z84+'5C1Q_Advantage'!Z84+'5C1AF_JCFA-Laf'!Z84+'5C1W_Willow'!Z84+'5C1Z_LincolnPrep'!Z84+'5C1R_Iberville'!Z84+'5C1N_Delta'!Z84+'5C1S_LCColPrep'!Z84+'5C1T_Northeast'!Z84+'5C1U_AcadianaRen'!Z84+'5C1I_LAKey'!Z84+'5C1V_LafRen'!Z84+'5C1O_Impact'!Z84+'5C2_LAVCA'!AA84+'5C1H_Southwest'!Z84+'5C1G_JSClark'!Z84+'5C1Y_GEOPrep'!Z84+'5C1AI_Harmony'!Z84+'5C1AJ_Athlos'!Z84+'5C1AG_Collegiate'!Z84+'5C1M_GEOMidCity'!Z84+'5C1AK_NxtGen'!Z84+'5C1AL_RedRiver'!Z84+'5C1AM_Williams'!Z84+'5C1AN_StLandry'!Z84</f>
        <v>442986</v>
      </c>
      <c r="AB83" s="815">
        <f>'5C1B_DArbonne'!AA84+'5C1A_Madison'!AA84+'5C1C_IntlHigh'!AA84+'5C3_UnvView'!AB84+'5C1F_LCCharter'!AA84+'5C1E_LFNO'!AA84+'5C1D_NOMMA'!AA84+'5C1AE_NobleMinds'!AA84+'5C1J_JCFAEast'!AA84+'5C1Q_Advantage'!AA84+'5C1AF_JCFA-Laf'!AA84+'5C1W_Willow'!AA84+'5C1Z_LincolnPrep'!AA84+'5C1R_Iberville'!AA84+'5C1N_Delta'!AA84+'5C1S_LCColPrep'!AA84+'5C1T_Northeast'!AA84+'5C1U_AcadianaRen'!AA84+'5C1I_LAKey'!AA84+'5C1V_LafRen'!AA84+'5C1O_Impact'!AA84+'5C2_LAVCA'!AB84+'5C1H_Southwest'!AA84+'5C1G_JSClark'!AA84+'5C1Y_GEOPrep'!AA84+'5C1AI_Harmony'!AA84+'5C1AJ_Athlos'!AA84+'5C1AG_Collegiate'!AA84+'5C1M_GEOMidCity'!AA84+'5C1AK_NxtGen'!AA84+'5C1AL_RedRiver'!AA84+'5C1AM_Williams'!AA84+'5C1AN_StLandry'!AA84</f>
        <v>0</v>
      </c>
      <c r="AC83" s="814">
        <f>'5C1B_DArbonne'!AB84+'5C1A_Madison'!AB84+'5C1C_IntlHigh'!AB84+'5C3_UnvView'!AC84+'5C1F_LCCharter'!AB84+'5C1E_LFNO'!AB84+'5C1D_NOMMA'!AB84+'5C1AE_NobleMinds'!AB84+'5C1J_JCFAEast'!AB84+'5C1Q_Advantage'!AB84+'5C1AF_JCFA-Laf'!AB84+'5C1W_Willow'!AB84+'5C1Z_LincolnPrep'!AB84+'5C1R_Iberville'!AB84+'5C1N_Delta'!AB84+'5C1S_LCColPrep'!AB84+'5C1T_Northeast'!AB84+'5C1U_AcadianaRen'!AB84+'5C1I_LAKey'!AB84+'5C1V_LafRen'!AB84+'5C1O_Impact'!AB84+'5C2_LAVCA'!AC84+'5C1H_Southwest'!AB84+'5C1G_JSClark'!AB84+'5C1Y_GEOPrep'!AB84+'5C1AI_Harmony'!AB84+'5C1AJ_Athlos'!AB84+'5C1AG_Collegiate'!AB84+'5C1M_GEOMidCity'!AB84+'5C1AK_NxtGen'!AB84+'5C1AL_RedRiver'!AB84+'5C1AM_Williams'!AB84+'5C1AN_StLandry'!AB84</f>
        <v>442986</v>
      </c>
      <c r="AD83" s="232">
        <f>'5C1B_DArbonne'!AC84+'5C1A_Madison'!AC84+'5C1C_IntlHigh'!AC84+'5C3_UnvView'!AD84+'5C1F_LCCharter'!AC84+'5C1E_LFNO'!AC84+'5C1D_NOMMA'!AC84+'5C1AE_NobleMinds'!AC84+'5C1J_JCFAEast'!AC84+'5C1Q_Advantage'!AC84+'5C1AF_JCFA-Laf'!AC84+'5C1W_Willow'!AC84+'5C1Z_LincolnPrep'!AC84+'5C1R_Iberville'!AC84+'5C1N_Delta'!AC84+'5C1S_LCColPrep'!AC84+'5C1T_Northeast'!AC84+'5C1U_AcadianaRen'!AC84+'5C1I_LAKey'!AC84+'5C1V_LafRen'!AC84+'5C1O_Impact'!AC84+'5C2_LAVCA'!AD84+'5C1H_Southwest'!AC84+'5C1G_JSClark'!AC84+'5C1Y_GEOPrep'!AC84+'5C1AI_Harmony'!AC84+'5C1AJ_Athlos'!AC84+'5C1AG_Collegiate'!AC84+'5C1M_GEOMidCity'!AC84+'5C1AK_NxtGen'!AC84+'5C1AL_RedRiver'!AC84+'5C1AM_Williams'!AC84+'5C1AN_StLandry'!AC84</f>
        <v>36916</v>
      </c>
      <c r="AE83" s="232">
        <f>'5C1B_DArbonne'!AD84+'5C1A_Madison'!AD84+'5C1C_IntlHigh'!AD84+'5C3_UnvView'!AE84+'5C1F_LCCharter'!AD84+'5C1E_LFNO'!AD84+'5C1D_NOMMA'!AD84+'5C1AE_NobleMinds'!AD84+'5C1J_JCFAEast'!AD84+'5C1Q_Advantage'!AD84+'5C1AF_JCFA-Laf'!AD84+'5C1W_Willow'!AD84+'5C1Z_LincolnPrep'!AD84+'5C1R_Iberville'!AD84+'5C1N_Delta'!AD84+'5C1S_LCColPrep'!AD84+'5C1T_Northeast'!AD84+'5C1U_AcadianaRen'!AD84+'5C1I_LAKey'!AD84+'5C1V_LafRen'!AD84+'5C1O_Impact'!AD84+'5C2_LAVCA'!AE84+'5C1H_Southwest'!AD84+'5C1G_JSClark'!AD84+'5C1Y_GEOPrep'!AD84+'5C1AI_Harmony'!AD84+'5C1AJ_Athlos'!AD84+'5C1AG_Collegiate'!AD84+'5C1M_GEOMidCity'!AD84+'5C1AK_NxtGen'!AD84+'5C1AL_RedRiver'!AD84+'5C1AM_Williams'!AD84+'5C1AN_StLandry'!AD84</f>
        <v>442986</v>
      </c>
      <c r="AF83" s="814"/>
      <c r="AG83" s="814"/>
      <c r="AH83" s="813"/>
      <c r="AI83" s="814"/>
      <c r="AJ83" s="813"/>
      <c r="AK83" s="814"/>
      <c r="AL83" s="814"/>
      <c r="AM83" s="814"/>
      <c r="AN83" s="814"/>
      <c r="AO83" s="814"/>
      <c r="AP83" s="814"/>
      <c r="AQ83" s="814"/>
      <c r="AR83" s="814"/>
      <c r="AS83" s="814"/>
      <c r="AT83" s="814"/>
      <c r="AU83" s="816">
        <f t="shared" ref="AU83:AU84" si="8">AA83+AQ83</f>
        <v>442986</v>
      </c>
      <c r="AV83" s="816">
        <f t="shared" ref="AV83:AV84" si="9">AD83+AT83</f>
        <v>36916</v>
      </c>
      <c r="AW83" s="814"/>
      <c r="AX83" s="814"/>
      <c r="AY83" s="814"/>
    </row>
    <row r="84" spans="1:51" s="87" customFormat="1" ht="15" customHeight="1" x14ac:dyDescent="0.2">
      <c r="A84" s="1872" t="s">
        <v>1163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1452"/>
      <c r="T84" s="814"/>
      <c r="U84" s="814"/>
      <c r="V84" s="814"/>
      <c r="W84" s="814"/>
      <c r="X84" s="814"/>
      <c r="Y84" s="814"/>
      <c r="Z84" s="814"/>
      <c r="AA84" s="232">
        <f>'5C1B_DArbonne'!Z85+'5C1A_Madison'!Z85+'5C1C_IntlHigh'!Z85+'5C3_UnvView'!AA85+'5C1F_LCCharter'!Z85+'5C1E_LFNO'!Z85+'5C1D_NOMMA'!Z85+'5C1AE_NobleMinds'!Z85+'5C1J_JCFAEast'!Z85+'5C1Q_Advantage'!Z85+'5C1AF_JCFA-Laf'!Z85+'5C1W_Willow'!Z85+'5C1Z_LincolnPrep'!Z85+'5C1R_Iberville'!Z85+'5C1N_Delta'!Z85+'5C1S_LCColPrep'!Z85+'5C1T_Northeast'!Z85+'5C1U_AcadianaRen'!Z85+'5C1I_LAKey'!Z85+'5C1V_LafRen'!Z85+'5C1O_Impact'!Z85+'5C2_LAVCA'!AA85+'5C1H_Southwest'!Z85+'5C1G_JSClark'!Z85+'5C1Y_GEOPrep'!Z85+'5C1AI_Harmony'!Z85+'5C1AJ_Athlos'!Z85+'5C1AG_Collegiate'!Z85+'5C1M_GEOMidCity'!Z85+'5C1AK_NxtGen'!Z85+'5C1AL_RedRiver'!Z85+'5C1AM_Williams'!Z85+'5C1AN_StLandry'!Z85</f>
        <v>354388</v>
      </c>
      <c r="AB84" s="815">
        <f>'5C1B_DArbonne'!AA85+'5C1A_Madison'!AA85+'5C1C_IntlHigh'!AA85+'5C3_UnvView'!AB85+'5C1F_LCCharter'!AA85+'5C1E_LFNO'!AA85+'5C1D_NOMMA'!AA85+'5C1AE_NobleMinds'!AA85+'5C1J_JCFAEast'!AA85+'5C1Q_Advantage'!AA85+'5C1AF_JCFA-Laf'!AA85+'5C1W_Willow'!AA85+'5C1Z_LincolnPrep'!AA85+'5C1R_Iberville'!AA85+'5C1N_Delta'!AA85+'5C1S_LCColPrep'!AA85+'5C1T_Northeast'!AA85+'5C1U_AcadianaRen'!AA85+'5C1I_LAKey'!AA85+'5C1V_LafRen'!AA85+'5C1O_Impact'!AA85+'5C2_LAVCA'!AB85+'5C1H_Southwest'!AA85+'5C1G_JSClark'!AA85+'5C1Y_GEOPrep'!AA85+'5C1AI_Harmony'!AA85+'5C1AJ_Athlos'!AA85+'5C1AG_Collegiate'!AA85+'5C1M_GEOMidCity'!AA85+'5C1AK_NxtGen'!AA85+'5C1AL_RedRiver'!AA85+'5C1AM_Williams'!AA85+'5C1AN_StLandry'!AA85</f>
        <v>0</v>
      </c>
      <c r="AC84" s="814">
        <f>'5C1B_DArbonne'!AB85+'5C1A_Madison'!AB85+'5C1C_IntlHigh'!AB85+'5C3_UnvView'!AC85+'5C1F_LCCharter'!AB85+'5C1E_LFNO'!AB85+'5C1D_NOMMA'!AB85+'5C1AE_NobleMinds'!AB85+'5C1J_JCFAEast'!AB85+'5C1Q_Advantage'!AB85+'5C1AF_JCFA-Laf'!AB85+'5C1W_Willow'!AB85+'5C1Z_LincolnPrep'!AB85+'5C1R_Iberville'!AB85+'5C1N_Delta'!AB85+'5C1S_LCColPrep'!AB85+'5C1T_Northeast'!AB85+'5C1U_AcadianaRen'!AB85+'5C1I_LAKey'!AB85+'5C1V_LafRen'!AB85+'5C1O_Impact'!AB85+'5C2_LAVCA'!AC85+'5C1H_Southwest'!AB85+'5C1G_JSClark'!AB85+'5C1Y_GEOPrep'!AB85+'5C1AI_Harmony'!AB85+'5C1AJ_Athlos'!AB85+'5C1AG_Collegiate'!AB85+'5C1M_GEOMidCity'!AB85+'5C1AK_NxtGen'!AB85+'5C1AL_RedRiver'!AB85+'5C1AM_Williams'!AB85+'5C1AN_StLandry'!AB85</f>
        <v>354388</v>
      </c>
      <c r="AD84" s="232">
        <f>'5C1B_DArbonne'!AC85+'5C1A_Madison'!AC85+'5C1C_IntlHigh'!AC85+'5C3_UnvView'!AD85+'5C1F_LCCharter'!AC85+'5C1E_LFNO'!AC85+'5C1D_NOMMA'!AC85+'5C1AE_NobleMinds'!AC85+'5C1J_JCFAEast'!AC85+'5C1Q_Advantage'!AC85+'5C1AF_JCFA-Laf'!AC85+'5C1W_Willow'!AC85+'5C1Z_LincolnPrep'!AC85+'5C1R_Iberville'!AC85+'5C1N_Delta'!AC85+'5C1S_LCColPrep'!AC85+'5C1T_Northeast'!AC85+'5C1U_AcadianaRen'!AC85+'5C1I_LAKey'!AC85+'5C1V_LafRen'!AC85+'5C1O_Impact'!AC85+'5C2_LAVCA'!AD85+'5C1H_Southwest'!AC85+'5C1G_JSClark'!AC85+'5C1Y_GEOPrep'!AC85+'5C1AI_Harmony'!AC85+'5C1AJ_Athlos'!AC85+'5C1AG_Collegiate'!AC85+'5C1M_GEOMidCity'!AC85+'5C1AK_NxtGen'!AC85+'5C1AL_RedRiver'!AC85+'5C1AM_Williams'!AC85+'5C1AN_StLandry'!AC85</f>
        <v>29532</v>
      </c>
      <c r="AE84" s="232">
        <f>'5C1B_DArbonne'!AD85+'5C1A_Madison'!AD85+'5C1C_IntlHigh'!AD85+'5C3_UnvView'!AE85+'5C1F_LCCharter'!AD85+'5C1E_LFNO'!AD85+'5C1D_NOMMA'!AD85+'5C1AE_NobleMinds'!AD85+'5C1J_JCFAEast'!AD85+'5C1Q_Advantage'!AD85+'5C1AF_JCFA-Laf'!AD85+'5C1W_Willow'!AD85+'5C1Z_LincolnPrep'!AD85+'5C1R_Iberville'!AD85+'5C1N_Delta'!AD85+'5C1S_LCColPrep'!AD85+'5C1T_Northeast'!AD85+'5C1U_AcadianaRen'!AD85+'5C1I_LAKey'!AD85+'5C1V_LafRen'!AD85+'5C1O_Impact'!AD85+'5C2_LAVCA'!AE85+'5C1H_Southwest'!AD85+'5C1G_JSClark'!AD85+'5C1Y_GEOPrep'!AD85+'5C1AI_Harmony'!AD85+'5C1AJ_Athlos'!AD85+'5C1AG_Collegiate'!AD85+'5C1M_GEOMidCity'!AD85+'5C1AK_NxtGen'!AD85+'5C1AL_RedRiver'!AD85+'5C1AM_Williams'!AD85+'5C1AN_StLandry'!AD85</f>
        <v>354388</v>
      </c>
      <c r="AF84" s="814"/>
      <c r="AG84" s="814"/>
      <c r="AH84" s="813"/>
      <c r="AI84" s="814"/>
      <c r="AJ84" s="813"/>
      <c r="AK84" s="814"/>
      <c r="AL84" s="814"/>
      <c r="AM84" s="814"/>
      <c r="AN84" s="814"/>
      <c r="AO84" s="814"/>
      <c r="AP84" s="814"/>
      <c r="AQ84" s="814"/>
      <c r="AR84" s="814"/>
      <c r="AS84" s="814"/>
      <c r="AT84" s="814"/>
      <c r="AU84" s="816">
        <f t="shared" si="8"/>
        <v>354388</v>
      </c>
      <c r="AV84" s="816">
        <f t="shared" si="9"/>
        <v>29532</v>
      </c>
      <c r="AW84" s="814"/>
      <c r="AX84" s="814"/>
      <c r="AY84" s="814"/>
    </row>
    <row r="85" spans="1:51" s="87" customFormat="1" ht="15" customHeight="1" thickBot="1" x14ac:dyDescent="0.25">
      <c r="A85" s="1891" t="s">
        <v>430</v>
      </c>
      <c r="B85" s="1892"/>
      <c r="C85" s="1463">
        <f t="shared" ref="C85:O85" si="10">SUM(C76:C84)</f>
        <v>5626</v>
      </c>
      <c r="D85" s="1461"/>
      <c r="E85" s="1043">
        <f t="shared" si="10"/>
        <v>22379771.378262326</v>
      </c>
      <c r="F85" s="1464">
        <f t="shared" si="10"/>
        <v>4164</v>
      </c>
      <c r="G85" s="1461"/>
      <c r="H85" s="1045">
        <f t="shared" si="10"/>
        <v>2196300.156724079</v>
      </c>
      <c r="I85" s="1465">
        <f t="shared" si="10"/>
        <v>3214</v>
      </c>
      <c r="J85" s="1461"/>
      <c r="K85" s="1045">
        <f t="shared" si="10"/>
        <v>463041.22923604387</v>
      </c>
      <c r="L85" s="1464">
        <f t="shared" si="10"/>
        <v>720</v>
      </c>
      <c r="M85" s="1461"/>
      <c r="N85" s="1045">
        <f t="shared" si="10"/>
        <v>2586986.4446937093</v>
      </c>
      <c r="O85" s="1464">
        <f t="shared" si="10"/>
        <v>215</v>
      </c>
      <c r="P85" s="1461"/>
      <c r="Q85" s="1045">
        <f t="shared" ref="Q85:Z85" si="11">SUM(Q76:Q84)</f>
        <v>308820.20717255748</v>
      </c>
      <c r="R85" s="1046">
        <f t="shared" si="11"/>
        <v>109520591</v>
      </c>
      <c r="S85" s="1046">
        <f t="shared" si="11"/>
        <v>3103876</v>
      </c>
      <c r="T85" s="1045">
        <f t="shared" si="11"/>
        <v>0</v>
      </c>
      <c r="U85" s="1045">
        <f t="shared" si="11"/>
        <v>0</v>
      </c>
      <c r="V85" s="1047">
        <f t="shared" si="11"/>
        <v>0</v>
      </c>
      <c r="W85" s="1046">
        <f t="shared" si="11"/>
        <v>27934912</v>
      </c>
      <c r="X85" s="1045">
        <f t="shared" si="11"/>
        <v>-69837</v>
      </c>
      <c r="Y85" s="1046">
        <f t="shared" si="11"/>
        <v>27865075</v>
      </c>
      <c r="Z85" s="1045">
        <f t="shared" si="11"/>
        <v>-49430</v>
      </c>
      <c r="AA85" s="1046">
        <f>SUM(AA76:AA84)</f>
        <v>28845489</v>
      </c>
      <c r="AB85" s="1045">
        <f t="shared" ref="AB85:AE85" si="12">SUM(AB76:AB84)</f>
        <v>0</v>
      </c>
      <c r="AC85" s="1045">
        <f t="shared" si="12"/>
        <v>28845489</v>
      </c>
      <c r="AD85" s="1046">
        <f t="shared" si="12"/>
        <v>2403796</v>
      </c>
      <c r="AE85" s="1048">
        <f t="shared" si="12"/>
        <v>29025517</v>
      </c>
      <c r="AF85" s="1461"/>
      <c r="AG85" s="1049">
        <f t="shared" ref="AG85:AV85" si="13">SUM(AG76:AG84)</f>
        <v>31474213</v>
      </c>
      <c r="AH85" s="1044">
        <f t="shared" si="13"/>
        <v>0</v>
      </c>
      <c r="AI85" s="1045">
        <f t="shared" si="13"/>
        <v>0</v>
      </c>
      <c r="AJ85" s="1044">
        <f t="shared" si="13"/>
        <v>0</v>
      </c>
      <c r="AK85" s="1045">
        <f t="shared" si="13"/>
        <v>0</v>
      </c>
      <c r="AL85" s="1047">
        <f t="shared" si="13"/>
        <v>0</v>
      </c>
      <c r="AM85" s="1049">
        <f t="shared" si="13"/>
        <v>147711893</v>
      </c>
      <c r="AN85" s="1045">
        <f t="shared" si="13"/>
        <v>-78686</v>
      </c>
      <c r="AO85" s="1049">
        <f t="shared" si="13"/>
        <v>31395527</v>
      </c>
      <c r="AP85" s="1045">
        <f t="shared" si="13"/>
        <v>-52920</v>
      </c>
      <c r="AQ85" s="1049">
        <f t="shared" si="13"/>
        <v>31358217</v>
      </c>
      <c r="AR85" s="1045">
        <f t="shared" si="13"/>
        <v>0</v>
      </c>
      <c r="AS85" s="1045">
        <f t="shared" si="13"/>
        <v>31358217</v>
      </c>
      <c r="AT85" s="1049">
        <f t="shared" si="13"/>
        <v>12274155</v>
      </c>
      <c r="AU85" s="812">
        <f t="shared" si="13"/>
        <v>60203706</v>
      </c>
      <c r="AV85" s="812">
        <f t="shared" si="13"/>
        <v>14677951</v>
      </c>
      <c r="AW85" s="1045">
        <f>SUM(AW76:AW84)</f>
        <v>369274</v>
      </c>
      <c r="AX85" s="1045">
        <f>SUM(AX76:AX84)</f>
        <v>0</v>
      </c>
      <c r="AY85" s="1045">
        <f>SUM(AY76:AY84)</f>
        <v>369274</v>
      </c>
    </row>
    <row r="86" spans="1:51" ht="7.5" customHeight="1" thickTop="1" x14ac:dyDescent="0.2"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522"/>
      <c r="Z86" s="389"/>
      <c r="AA86" s="389"/>
      <c r="AB86" s="389"/>
      <c r="AC86" s="389"/>
      <c r="AD86" s="389"/>
      <c r="AE86" s="389"/>
      <c r="AF86" s="389"/>
      <c r="AG86" s="389"/>
    </row>
    <row r="87" spans="1:51" ht="16.149999999999999" customHeight="1" x14ac:dyDescent="0.2">
      <c r="A87" s="423"/>
      <c r="B87" s="1123" t="s">
        <v>433</v>
      </c>
      <c r="C87" s="1091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 s="1121">
        <f>'9_Per Pupil Summary'!N41</f>
        <v>7125</v>
      </c>
      <c r="AG87" s="1119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H87" s="208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I87" s="215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J87" s="208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K87" s="1115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L87" s="1117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ht="16.149999999999999" customHeight="1" x14ac:dyDescent="0.2">
      <c r="A88" s="1113"/>
      <c r="B88" s="1124" t="s">
        <v>434</v>
      </c>
      <c r="C88" s="1092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 s="1122">
        <f>'9_Per Pupil Summary'!M41</f>
        <v>6402</v>
      </c>
      <c r="AG88" s="1120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H88" s="1114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I88" s="1111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J88" s="1114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K88" s="1116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L88" s="1118" t="e">
        <f>'5C1B_DArbonne'!#REF!+'5C1A_Madison'!#REF!+'5C1C_IntlHigh'!#REF!+'5C3_UnvView'!#REF!+'5C1F_LCCharter'!#REF!+'5C1E_LFNO'!#REF!+'5C1D_NOMMA'!#REF!+'5C1AE_NobleMinds'!#REF!+'5C1J_JCFAEast'!#REF!+'5C1Q_Advantage'!#REF!+'5C1AF_JCFA-Laf'!#REF!+'5C1W_Willow'!#REF!+'5C1Z_LincolnPrep'!#REF!+'5C1R_Iberville'!#REF!+'5C1N_Delta'!#REF!+'5C1S_LCColPrep'!#REF!+'5C1T_Northeast'!#REF!+'5C1U_AcadianaRen'!#REF!+'5C1I_LAKey'!#REF!+'5C1V_LafRen'!#REF!+'5C1O_Impact'!#REF!+'5C2_LAVCA'!#REF!+'5C1H_Southwest'!#REF!+'5C1G_JSClark'!#REF!+'5C1Y_GEOPrep'!#REF!+'5C1AI_Harmony'!#REF!+'5C1AJ_Athlos'!#REF!+'5C1AG_Collegiate'!#REF!+'5C1M_GEOMidCity'!#REF!+'5C1AK_NxtGen'!#REF!+'5C1AL_RedRiver'!#REF!+'5C1AM_Williams'!#REF!+'5C1AN_StLandry'!#REF!</f>
        <v>#REF!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x14ac:dyDescent="0.2">
      <c r="A89" s="100" t="s">
        <v>918</v>
      </c>
      <c r="B89" s="100" t="s">
        <v>918</v>
      </c>
      <c r="C89" s="100" t="s">
        <v>918</v>
      </c>
      <c r="D89" s="100" t="s">
        <v>918</v>
      </c>
      <c r="E89" s="100" t="s">
        <v>918</v>
      </c>
      <c r="H89" s="39"/>
      <c r="I89" s="39"/>
      <c r="J89" s="1112"/>
      <c r="K89" s="1106"/>
      <c r="L89" s="1106"/>
      <c r="M89" s="1112"/>
      <c r="N89" s="1106"/>
      <c r="O89" s="1106"/>
      <c r="P89" s="1112"/>
      <c r="Q89" s="1106"/>
      <c r="AD89" s="30">
        <v>12</v>
      </c>
      <c r="AT89" s="30">
        <f>AD89</f>
        <v>12</v>
      </c>
    </row>
    <row r="90" spans="1:51" s="87" customFormat="1" ht="15" customHeight="1" thickBot="1" x14ac:dyDescent="0.25">
      <c r="A90" s="1891"/>
      <c r="B90" s="1892"/>
      <c r="C90" s="1463">
        <f>'5C1_NewType 2'!D42</f>
        <v>22735</v>
      </c>
      <c r="D90" s="1461">
        <f>'5C1_NewType 2'!E42</f>
        <v>0</v>
      </c>
      <c r="E90" s="1043">
        <f>'5C1_NewType 2'!F42</f>
        <v>90606728.045206115</v>
      </c>
      <c r="F90" s="1464">
        <f>'5C1_NewType 2'!G42</f>
        <v>17549</v>
      </c>
      <c r="G90" s="1461">
        <f>'5C1_NewType 2'!H42</f>
        <v>0</v>
      </c>
      <c r="H90" s="1045">
        <f>'5C1_NewType 2'!I42</f>
        <v>9196791.9185155686</v>
      </c>
      <c r="I90" s="1465">
        <f>'5C1_NewType 2'!J42</f>
        <v>9368.5</v>
      </c>
      <c r="J90" s="1461">
        <f>'5C1_NewType 2'!K42</f>
        <v>0</v>
      </c>
      <c r="K90" s="1045">
        <f>'5C1_NewType 2'!L42</f>
        <v>1348055.1134490913</v>
      </c>
      <c r="L90" s="1464">
        <f>'5C1_NewType 2'!M42</f>
        <v>2605</v>
      </c>
      <c r="M90" s="1461">
        <f>'5C1_NewType 2'!N42</f>
        <v>0</v>
      </c>
      <c r="N90" s="1045">
        <f>'5C1_NewType 2'!O42</f>
        <v>9240189.3625443634</v>
      </c>
      <c r="O90" s="1464">
        <f>'5C1_NewType 2'!P42</f>
        <v>489</v>
      </c>
      <c r="P90" s="1461">
        <f>'5C1_NewType 2'!Q42</f>
        <v>0</v>
      </c>
      <c r="Q90" s="1045">
        <f>'5C1_NewType 2'!R42</f>
        <v>724659.4064595555</v>
      </c>
      <c r="R90" s="1046">
        <f>'5C1_NewType 2'!S42</f>
        <v>111116418</v>
      </c>
      <c r="S90" s="1046" t="e">
        <f>'5C1_NewType 2'!#REF!+'5C1_NewType 2'!#REF!</f>
        <v>#REF!</v>
      </c>
      <c r="T90" s="1045">
        <f>'5C1_NewType 2'!T42</f>
        <v>0</v>
      </c>
      <c r="U90" s="1045">
        <f>'5C1_NewType 2'!U42</f>
        <v>0</v>
      </c>
      <c r="V90" s="1047">
        <f>'5C1_NewType 2'!V42</f>
        <v>0</v>
      </c>
      <c r="W90" s="1046">
        <f>'5C1_NewType 2'!W42</f>
        <v>111116418</v>
      </c>
      <c r="X90" s="1045">
        <f>'5C1_NewType 2'!X42</f>
        <v>-277791</v>
      </c>
      <c r="Y90" s="1046">
        <f>'5C1_NewType 2'!Y42</f>
        <v>110838627</v>
      </c>
      <c r="Z90" s="1045">
        <f>'5C1_NewType 2'!Z42</f>
        <v>-47744</v>
      </c>
      <c r="AA90" s="1046">
        <f>'5C1_NewType 2'!AB42</f>
        <v>121157000</v>
      </c>
      <c r="AB90" s="1045">
        <f>'5C1_NewType 2'!AC42</f>
        <v>0</v>
      </c>
      <c r="AC90" s="1045">
        <f>'5C1_NewType 2'!AD42</f>
        <v>121157000</v>
      </c>
      <c r="AD90" s="1046">
        <f>'5C1_NewType 2'!AE42</f>
        <v>10096436</v>
      </c>
      <c r="AE90" s="1048">
        <f>'5C1_NewType 2'!AG42</f>
        <v>121675981</v>
      </c>
      <c r="AF90" s="1461">
        <f>'5C1_NewType 2'!AH42</f>
        <v>0</v>
      </c>
      <c r="AG90" s="1049">
        <f>'5C1_NewType 2'!AI42</f>
        <v>149620199</v>
      </c>
      <c r="AH90" s="1044">
        <f>'5C1_NewType 2'!AJ42</f>
        <v>0</v>
      </c>
      <c r="AI90" s="1045">
        <f>'5C1_NewType 2'!AK42</f>
        <v>0</v>
      </c>
      <c r="AJ90" s="1044">
        <f>'5C1_NewType 2'!AL42</f>
        <v>0</v>
      </c>
      <c r="AK90" s="1045">
        <f>'5C1_NewType 2'!AM42</f>
        <v>0</v>
      </c>
      <c r="AL90" s="1047">
        <f>'5C1_NewType 2'!AN42</f>
        <v>0</v>
      </c>
      <c r="AM90" s="1049">
        <f>'5C1_NewType 2'!AO42</f>
        <v>149620199</v>
      </c>
      <c r="AN90" s="1045">
        <f>'5C1_NewType 2'!AP42</f>
        <v>-374045</v>
      </c>
      <c r="AO90" s="1049">
        <f>'5C1_NewType 2'!AQ42</f>
        <v>149246154</v>
      </c>
      <c r="AP90" s="1045">
        <f>'5C1_NewType 2'!AR42</f>
        <v>-52920</v>
      </c>
      <c r="AQ90" s="1049">
        <f>'5C1_NewType 2'!AS42</f>
        <v>149193234</v>
      </c>
      <c r="AR90" s="1045">
        <f>'5C1_NewType 2'!AT42</f>
        <v>0</v>
      </c>
      <c r="AS90" s="1045">
        <f>'5C1_NewType 2'!AU42</f>
        <v>149193234</v>
      </c>
      <c r="AT90" s="1049">
        <f>'5C1_NewType 2'!AV42</f>
        <v>12432783</v>
      </c>
      <c r="AU90" s="812">
        <f>'5C1_NewType 2'!AW42</f>
        <v>270350234</v>
      </c>
      <c r="AV90" s="812">
        <f>'5C1_NewType 2'!AX42</f>
        <v>22529219</v>
      </c>
      <c r="AW90" s="1045" t="e">
        <f>'5C1_NewType 2'!#REF!</f>
        <v>#REF!</v>
      </c>
      <c r="AX90" s="1045" t="e">
        <f>'5C1_NewType 2'!#REF!</f>
        <v>#REF!</v>
      </c>
      <c r="AY90" s="1045" t="e">
        <f>'5C1_NewType 2'!#REF!</f>
        <v>#REF!</v>
      </c>
    </row>
    <row r="91" spans="1:51" s="87" customFormat="1" ht="15" customHeight="1" thickTop="1" thickBot="1" x14ac:dyDescent="0.25">
      <c r="A91" s="1891"/>
      <c r="B91" s="1892"/>
      <c r="C91" s="1463">
        <f t="shared" ref="C91:AX91" si="14">C85-C90</f>
        <v>-17109</v>
      </c>
      <c r="D91" s="1461">
        <f t="shared" si="14"/>
        <v>0</v>
      </c>
      <c r="E91" s="1043">
        <f t="shared" si="14"/>
        <v>-68226956.666943789</v>
      </c>
      <c r="F91" s="1464">
        <f t="shared" si="14"/>
        <v>-13385</v>
      </c>
      <c r="G91" s="1461">
        <f t="shared" si="14"/>
        <v>0</v>
      </c>
      <c r="H91" s="1045">
        <f t="shared" si="14"/>
        <v>-7000491.76179149</v>
      </c>
      <c r="I91" s="1465">
        <f t="shared" si="14"/>
        <v>-6154.5</v>
      </c>
      <c r="J91" s="1461">
        <f t="shared" si="14"/>
        <v>0</v>
      </c>
      <c r="K91" s="1045">
        <f t="shared" si="14"/>
        <v>-885013.88421304745</v>
      </c>
      <c r="L91" s="1464">
        <f t="shared" si="14"/>
        <v>-1885</v>
      </c>
      <c r="M91" s="1461">
        <f t="shared" si="14"/>
        <v>0</v>
      </c>
      <c r="N91" s="1045">
        <f t="shared" si="14"/>
        <v>-6653202.9178506546</v>
      </c>
      <c r="O91" s="1464">
        <f t="shared" si="14"/>
        <v>-274</v>
      </c>
      <c r="P91" s="1461">
        <f t="shared" si="14"/>
        <v>0</v>
      </c>
      <c r="Q91" s="1045">
        <f t="shared" si="14"/>
        <v>-415839.19928699802</v>
      </c>
      <c r="R91" s="1046">
        <f t="shared" si="14"/>
        <v>-1595827</v>
      </c>
      <c r="S91" s="1046" t="e">
        <f t="shared" si="14"/>
        <v>#REF!</v>
      </c>
      <c r="T91" s="1045">
        <f t="shared" si="14"/>
        <v>0</v>
      </c>
      <c r="U91" s="1045">
        <f t="shared" si="14"/>
        <v>0</v>
      </c>
      <c r="V91" s="1047">
        <f t="shared" si="14"/>
        <v>0</v>
      </c>
      <c r="W91" s="1046">
        <f t="shared" si="14"/>
        <v>-83181506</v>
      </c>
      <c r="X91" s="1045">
        <f t="shared" si="14"/>
        <v>207954</v>
      </c>
      <c r="Y91" s="1046">
        <f t="shared" si="14"/>
        <v>-82973552</v>
      </c>
      <c r="Z91" s="1045">
        <f t="shared" si="14"/>
        <v>-1686</v>
      </c>
      <c r="AA91" s="1046">
        <f t="shared" si="14"/>
        <v>-92311511</v>
      </c>
      <c r="AB91" s="1045">
        <f t="shared" si="14"/>
        <v>0</v>
      </c>
      <c r="AC91" s="1045">
        <f t="shared" si="14"/>
        <v>-92311511</v>
      </c>
      <c r="AD91" s="1046">
        <f t="shared" si="14"/>
        <v>-7692640</v>
      </c>
      <c r="AE91" s="1048">
        <f t="shared" si="14"/>
        <v>-92650464</v>
      </c>
      <c r="AF91" s="1461">
        <f t="shared" si="14"/>
        <v>0</v>
      </c>
      <c r="AG91" s="1049">
        <f t="shared" si="14"/>
        <v>-118145986</v>
      </c>
      <c r="AH91" s="1044">
        <f t="shared" si="14"/>
        <v>0</v>
      </c>
      <c r="AI91" s="1045">
        <f t="shared" si="14"/>
        <v>0</v>
      </c>
      <c r="AJ91" s="1044">
        <f t="shared" si="14"/>
        <v>0</v>
      </c>
      <c r="AK91" s="1045">
        <f t="shared" si="14"/>
        <v>0</v>
      </c>
      <c r="AL91" s="1047">
        <f t="shared" si="14"/>
        <v>0</v>
      </c>
      <c r="AM91" s="1049">
        <f t="shared" si="14"/>
        <v>-1908306</v>
      </c>
      <c r="AN91" s="1045">
        <f t="shared" si="14"/>
        <v>295359</v>
      </c>
      <c r="AO91" s="1049">
        <f t="shared" si="14"/>
        <v>-117850627</v>
      </c>
      <c r="AP91" s="1045">
        <f t="shared" si="14"/>
        <v>0</v>
      </c>
      <c r="AQ91" s="1049">
        <f t="shared" si="14"/>
        <v>-117835017</v>
      </c>
      <c r="AR91" s="1045">
        <f t="shared" si="14"/>
        <v>0</v>
      </c>
      <c r="AS91" s="1045">
        <f t="shared" si="14"/>
        <v>-117835017</v>
      </c>
      <c r="AT91" s="1049">
        <f t="shared" si="14"/>
        <v>-158628</v>
      </c>
      <c r="AU91" s="812">
        <f t="shared" si="14"/>
        <v>-210146528</v>
      </c>
      <c r="AV91" s="812">
        <f t="shared" si="14"/>
        <v>-7851268</v>
      </c>
      <c r="AW91" s="1045" t="e">
        <f t="shared" si="14"/>
        <v>#REF!</v>
      </c>
      <c r="AX91" s="1045" t="e">
        <f t="shared" si="14"/>
        <v>#REF!</v>
      </c>
      <c r="AY91" s="1045" t="e">
        <f>AY85-AY90</f>
        <v>#REF!</v>
      </c>
    </row>
    <row r="92" spans="1:51" ht="13.5" thickTop="1" x14ac:dyDescent="0.2"/>
  </sheetData>
  <customSheetViews>
    <customSheetView guid="{DF43B8DA-68E8-4080-9138-D41A38219876}" showPageBreaks="1" printArea="1" hiddenRows="1" state="hidden" view="pageBreakPreview">
      <pane xSplit="2" ySplit="5" topLeftCell="C22" activePane="bottomRight" state="frozen"/>
      <selection pane="bottomRight" activeCell="D42" sqref="D42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&amp;L&amp;"Arial,Bold"&amp;18&amp;K000000FY2018-19 Budget Letter - March 2019</oddHeader>
        <oddFooter>&amp;R&amp;P</oddFooter>
      </headerFooter>
    </customSheetView>
  </customSheetViews>
  <mergeCells count="53">
    <mergeCell ref="A90:B90"/>
    <mergeCell ref="A91:B91"/>
    <mergeCell ref="AX2:AX3"/>
    <mergeCell ref="AY2:AY3"/>
    <mergeCell ref="AW1:AY1"/>
    <mergeCell ref="AW2:AW3"/>
    <mergeCell ref="AU1:AU3"/>
    <mergeCell ref="AS2:AS3"/>
    <mergeCell ref="AT2:AT3"/>
    <mergeCell ref="AO2:AO3"/>
    <mergeCell ref="AP2:AP3"/>
    <mergeCell ref="AR2:AR3"/>
    <mergeCell ref="X2:X3"/>
    <mergeCell ref="Y2:Y3"/>
    <mergeCell ref="Z2:Z3"/>
    <mergeCell ref="AF2:AF3"/>
    <mergeCell ref="W2:W3"/>
    <mergeCell ref="AV1:AV3"/>
    <mergeCell ref="C2:C3"/>
    <mergeCell ref="D2:E2"/>
    <mergeCell ref="F2:H2"/>
    <mergeCell ref="I2:K2"/>
    <mergeCell ref="L2:N2"/>
    <mergeCell ref="O2:Q2"/>
    <mergeCell ref="R2:R3"/>
    <mergeCell ref="T2:V2"/>
    <mergeCell ref="C1:K1"/>
    <mergeCell ref="L1:V1"/>
    <mergeCell ref="W1:AE1"/>
    <mergeCell ref="AF1:AL1"/>
    <mergeCell ref="AM1:AT1"/>
    <mergeCell ref="AQ2:AQ3"/>
    <mergeCell ref="AG2:AG3"/>
    <mergeCell ref="AH2:AL2"/>
    <mergeCell ref="AM2:AM3"/>
    <mergeCell ref="AN2:AN3"/>
    <mergeCell ref="AA2:AA3"/>
    <mergeCell ref="AB2:AB3"/>
    <mergeCell ref="AC2:AC3"/>
    <mergeCell ref="AD2:AD3"/>
    <mergeCell ref="AE2:AE3"/>
    <mergeCell ref="A85:B85"/>
    <mergeCell ref="S2:S3"/>
    <mergeCell ref="A78:B78"/>
    <mergeCell ref="A79:B79"/>
    <mergeCell ref="A80:B80"/>
    <mergeCell ref="A81:B81"/>
    <mergeCell ref="A82:B82"/>
    <mergeCell ref="A77:B77"/>
    <mergeCell ref="A1:B3"/>
    <mergeCell ref="A76:B76"/>
    <mergeCell ref="A83:B83"/>
    <mergeCell ref="A84:B84"/>
  </mergeCells>
  <printOptions horizontalCentered="1"/>
  <pageMargins left="0.3" right="0.3" top="0.6" bottom="0.5" header="0.3" footer="0.3"/>
  <pageSetup paperSize="5" scale="64" firstPageNumber="50" fitToWidth="0" orientation="portrait" r:id="rId2"/>
  <headerFooter alignWithMargins="0">
    <oddHeader>&amp;L&amp;"Arial,Bold"&amp;18&amp;K000000FY2021-22 Budget Letter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9"/>
  <sheetViews>
    <sheetView view="pageBreakPreview" zoomScale="75" zoomScaleNormal="100" zoomScaleSheetLayoutView="75" workbookViewId="0">
      <pane xSplit="2" ySplit="6" topLeftCell="I67" activePane="bottomRight" state="frozen"/>
      <selection activeCell="A94" sqref="A94"/>
      <selection pane="topRight" activeCell="A94" sqref="A94"/>
      <selection pane="bottomLeft" activeCell="A94" sqref="A94"/>
      <selection pane="bottomRight" activeCell="A94" sqref="A94"/>
    </sheetView>
  </sheetViews>
  <sheetFormatPr defaultColWidth="8.85546875" defaultRowHeight="12.75" x14ac:dyDescent="0.2"/>
  <cols>
    <col min="1" max="1" width="6.28515625" style="28" customWidth="1"/>
    <col min="2" max="2" width="27.42578125" style="28" customWidth="1"/>
    <col min="3" max="3" width="12.140625" style="28" bestFit="1" customWidth="1"/>
    <col min="4" max="4" width="10" style="28" customWidth="1"/>
    <col min="5" max="5" width="14.140625" style="28" customWidth="1"/>
    <col min="6" max="6" width="10" style="28" customWidth="1"/>
    <col min="7" max="7" width="14.140625" style="28" customWidth="1"/>
    <col min="8" max="8" width="11.5703125" style="28" customWidth="1"/>
    <col min="9" max="9" width="10" style="28" customWidth="1"/>
    <col min="10" max="10" width="11.28515625" style="28" customWidth="1"/>
    <col min="11" max="11" width="11.5703125" style="28" customWidth="1"/>
    <col min="12" max="12" width="10" style="28" customWidth="1"/>
    <col min="13" max="13" width="11.28515625" style="28" customWidth="1"/>
    <col min="14" max="14" width="11.5703125" style="28" customWidth="1"/>
    <col min="15" max="15" width="10" style="28" customWidth="1"/>
    <col min="16" max="16" width="11.28515625" style="28" customWidth="1"/>
    <col min="17" max="17" width="11.5703125" style="28" customWidth="1"/>
    <col min="18" max="18" width="10" style="28" customWidth="1"/>
    <col min="19" max="19" width="11.28515625" style="28" customWidth="1"/>
    <col min="20" max="20" width="13.140625" style="28" customWidth="1"/>
    <col min="21" max="24" width="14.85546875" style="28" customWidth="1"/>
    <col min="25" max="25" width="12.7109375" style="28" customWidth="1"/>
    <col min="26" max="26" width="14.85546875" style="28" customWidth="1"/>
    <col min="27" max="27" width="16.28515625" style="28" customWidth="1"/>
    <col min="28" max="28" width="17.28515625" style="28" bestFit="1" customWidth="1"/>
    <col min="29" max="31" width="15.28515625" style="28" customWidth="1"/>
    <col min="32" max="32" width="18.85546875" style="28" customWidth="1"/>
    <col min="33" max="16384" width="8.85546875" style="28"/>
  </cols>
  <sheetData>
    <row r="1" spans="1:32" ht="19.899999999999999" customHeight="1" x14ac:dyDescent="0.2">
      <c r="A1" s="2094" t="s">
        <v>456</v>
      </c>
      <c r="B1" s="2088"/>
      <c r="C1" s="2083" t="s">
        <v>350</v>
      </c>
      <c r="D1" s="2084"/>
      <c r="E1" s="2084"/>
      <c r="F1" s="2084"/>
      <c r="G1" s="2084"/>
      <c r="H1" s="2084"/>
      <c r="I1" s="2084"/>
      <c r="J1" s="2085"/>
      <c r="K1" s="2095" t="s">
        <v>350</v>
      </c>
      <c r="L1" s="2096"/>
      <c r="M1" s="2096"/>
      <c r="N1" s="2096"/>
      <c r="O1" s="2096"/>
      <c r="P1" s="2096"/>
      <c r="Q1" s="2096"/>
      <c r="R1" s="2096"/>
      <c r="S1" s="2096"/>
      <c r="T1" s="2097"/>
      <c r="U1" s="2083" t="s">
        <v>350</v>
      </c>
      <c r="V1" s="2084"/>
      <c r="W1" s="2084"/>
      <c r="X1" s="2084"/>
      <c r="Y1" s="2084"/>
      <c r="Z1" s="2084"/>
      <c r="AA1" s="2085"/>
      <c r="AB1" s="2083" t="s">
        <v>350</v>
      </c>
      <c r="AC1" s="2084"/>
      <c r="AD1" s="2084"/>
      <c r="AE1" s="2084"/>
      <c r="AF1" s="2085"/>
    </row>
    <row r="2" spans="1:32" ht="27.75" customHeight="1" x14ac:dyDescent="0.2">
      <c r="A2" s="2089"/>
      <c r="B2" s="2090"/>
      <c r="C2" s="1926" t="s">
        <v>1659</v>
      </c>
      <c r="D2" s="1921" t="s">
        <v>1579</v>
      </c>
      <c r="E2" s="2079"/>
      <c r="F2" s="2079"/>
      <c r="G2" s="2080"/>
      <c r="H2" s="1921" t="s">
        <v>844</v>
      </c>
      <c r="I2" s="2078"/>
      <c r="J2" s="1922"/>
      <c r="K2" s="1921" t="s">
        <v>841</v>
      </c>
      <c r="L2" s="2078"/>
      <c r="M2" s="1922"/>
      <c r="N2" s="1921" t="s">
        <v>842</v>
      </c>
      <c r="O2" s="2078"/>
      <c r="P2" s="1922"/>
      <c r="Q2" s="1921" t="s">
        <v>843</v>
      </c>
      <c r="R2" s="2078"/>
      <c r="S2" s="1922"/>
      <c r="T2" s="1926" t="s">
        <v>465</v>
      </c>
      <c r="U2" s="2086" t="s">
        <v>242</v>
      </c>
      <c r="V2" s="2086"/>
      <c r="W2" s="2086"/>
      <c r="X2" s="1926" t="s">
        <v>466</v>
      </c>
      <c r="Y2" s="2076" t="s">
        <v>1103</v>
      </c>
      <c r="Z2" s="2076" t="s">
        <v>467</v>
      </c>
      <c r="AA2" s="1912" t="s">
        <v>1686</v>
      </c>
      <c r="AB2" s="1926" t="s">
        <v>850</v>
      </c>
      <c r="AC2" s="1926" t="s">
        <v>1101</v>
      </c>
      <c r="AD2" s="1926" t="s">
        <v>283</v>
      </c>
      <c r="AE2" s="1926" t="s">
        <v>401</v>
      </c>
      <c r="AF2" s="1926" t="s">
        <v>851</v>
      </c>
    </row>
    <row r="3" spans="1:32" ht="93" customHeight="1" x14ac:dyDescent="0.2">
      <c r="A3" s="2091"/>
      <c r="B3" s="2092"/>
      <c r="C3" s="2093"/>
      <c r="D3" s="1350" t="s">
        <v>424</v>
      </c>
      <c r="E3" s="1350" t="s">
        <v>558</v>
      </c>
      <c r="F3" s="1350" t="s">
        <v>424</v>
      </c>
      <c r="G3" s="1350" t="s">
        <v>557</v>
      </c>
      <c r="H3" s="1521" t="s">
        <v>1656</v>
      </c>
      <c r="I3" s="1350" t="s">
        <v>424</v>
      </c>
      <c r="J3" s="1350" t="s">
        <v>364</v>
      </c>
      <c r="K3" s="1521" t="s">
        <v>1657</v>
      </c>
      <c r="L3" s="1350" t="s">
        <v>424</v>
      </c>
      <c r="M3" s="1350" t="s">
        <v>364</v>
      </c>
      <c r="N3" s="1521" t="s">
        <v>1658</v>
      </c>
      <c r="O3" s="1350" t="s">
        <v>424</v>
      </c>
      <c r="P3" s="1350" t="s">
        <v>364</v>
      </c>
      <c r="Q3" s="1521" t="s">
        <v>1658</v>
      </c>
      <c r="R3" s="1350" t="s">
        <v>424</v>
      </c>
      <c r="S3" s="1350" t="s">
        <v>364</v>
      </c>
      <c r="T3" s="1926"/>
      <c r="U3" s="1351" t="s">
        <v>1692</v>
      </c>
      <c r="V3" s="1351" t="s">
        <v>1693</v>
      </c>
      <c r="W3" s="1351" t="s">
        <v>243</v>
      </c>
      <c r="X3" s="1926"/>
      <c r="Y3" s="2077"/>
      <c r="Z3" s="2077"/>
      <c r="AA3" s="1912"/>
      <c r="AB3" s="1926"/>
      <c r="AC3" s="1926"/>
      <c r="AD3" s="1926"/>
      <c r="AE3" s="1926"/>
      <c r="AF3" s="1926"/>
    </row>
    <row r="4" spans="1:32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</row>
    <row r="5" spans="1:32" s="771" customFormat="1" ht="36" customHeight="1" x14ac:dyDescent="0.2">
      <c r="A5" s="768"/>
      <c r="B5" s="769"/>
      <c r="C5" s="642" t="s">
        <v>1494</v>
      </c>
      <c r="D5" s="642" t="s">
        <v>1143</v>
      </c>
      <c r="E5" s="642" t="s">
        <v>740</v>
      </c>
      <c r="F5" s="642" t="s">
        <v>700</v>
      </c>
      <c r="G5" s="642" t="s">
        <v>678</v>
      </c>
      <c r="H5" s="642" t="s">
        <v>840</v>
      </c>
      <c r="I5" s="642" t="s">
        <v>1144</v>
      </c>
      <c r="J5" s="642" t="s">
        <v>748</v>
      </c>
      <c r="K5" s="642" t="s">
        <v>839</v>
      </c>
      <c r="L5" s="642" t="s">
        <v>1145</v>
      </c>
      <c r="M5" s="642" t="s">
        <v>749</v>
      </c>
      <c r="N5" s="642" t="s">
        <v>837</v>
      </c>
      <c r="O5" s="642" t="s">
        <v>1146</v>
      </c>
      <c r="P5" s="642" t="s">
        <v>750</v>
      </c>
      <c r="Q5" s="642" t="s">
        <v>838</v>
      </c>
      <c r="R5" s="642" t="s">
        <v>1147</v>
      </c>
      <c r="S5" s="642" t="s">
        <v>751</v>
      </c>
      <c r="T5" s="642" t="s">
        <v>752</v>
      </c>
      <c r="U5" s="642" t="s">
        <v>833</v>
      </c>
      <c r="V5" s="642" t="s">
        <v>834</v>
      </c>
      <c r="W5" s="642" t="s">
        <v>753</v>
      </c>
      <c r="X5" s="642" t="s">
        <v>754</v>
      </c>
      <c r="Y5" s="642" t="s">
        <v>755</v>
      </c>
      <c r="Z5" s="642" t="s">
        <v>756</v>
      </c>
      <c r="AA5" s="642" t="s">
        <v>744</v>
      </c>
      <c r="AB5" s="642" t="s">
        <v>1481</v>
      </c>
      <c r="AC5" s="642" t="s">
        <v>1487</v>
      </c>
      <c r="AD5" s="642" t="s">
        <v>757</v>
      </c>
      <c r="AE5" s="642" t="s">
        <v>849</v>
      </c>
      <c r="AF5" s="642" t="s">
        <v>1497</v>
      </c>
    </row>
    <row r="6" spans="1:32" s="771" customFormat="1" ht="36" hidden="1" customHeight="1" x14ac:dyDescent="0.2">
      <c r="A6" s="772"/>
      <c r="B6" s="773"/>
      <c r="C6" s="645" t="s">
        <v>592</v>
      </c>
      <c r="D6" s="645" t="s">
        <v>592</v>
      </c>
      <c r="E6" s="645" t="s">
        <v>593</v>
      </c>
      <c r="F6" s="645" t="s">
        <v>703</v>
      </c>
      <c r="G6" s="645" t="s">
        <v>593</v>
      </c>
      <c r="H6" s="645" t="s">
        <v>665</v>
      </c>
      <c r="I6" s="645" t="s">
        <v>592</v>
      </c>
      <c r="J6" s="645" t="s">
        <v>593</v>
      </c>
      <c r="K6" s="645" t="s">
        <v>665</v>
      </c>
      <c r="L6" s="645" t="s">
        <v>592</v>
      </c>
      <c r="M6" s="645" t="s">
        <v>593</v>
      </c>
      <c r="N6" s="645" t="s">
        <v>665</v>
      </c>
      <c r="O6" s="645" t="s">
        <v>592</v>
      </c>
      <c r="P6" s="645" t="s">
        <v>593</v>
      </c>
      <c r="Q6" s="645" t="s">
        <v>665</v>
      </c>
      <c r="R6" s="645" t="s">
        <v>592</v>
      </c>
      <c r="S6" s="645" t="s">
        <v>593</v>
      </c>
      <c r="T6" s="645" t="s">
        <v>593</v>
      </c>
      <c r="U6" s="645" t="s">
        <v>743</v>
      </c>
      <c r="V6" s="645" t="s">
        <v>743</v>
      </c>
      <c r="W6" s="645" t="s">
        <v>593</v>
      </c>
      <c r="X6" s="645" t="s">
        <v>593</v>
      </c>
      <c r="Y6" s="645" t="s">
        <v>593</v>
      </c>
      <c r="Z6" s="645" t="s">
        <v>593</v>
      </c>
      <c r="AA6" s="645" t="s">
        <v>744</v>
      </c>
      <c r="AB6" s="645" t="s">
        <v>758</v>
      </c>
      <c r="AC6" s="645" t="s">
        <v>745</v>
      </c>
      <c r="AD6" s="645" t="s">
        <v>593</v>
      </c>
      <c r="AE6" s="645" t="s">
        <v>593</v>
      </c>
      <c r="AF6" s="645" t="s">
        <v>759</v>
      </c>
    </row>
    <row r="7" spans="1:32" ht="15" customHeight="1" x14ac:dyDescent="0.2">
      <c r="A7" s="423">
        <v>1</v>
      </c>
      <c r="B7" s="207" t="s">
        <v>5</v>
      </c>
      <c r="C7" s="211"/>
      <c r="D7" s="209"/>
      <c r="E7" s="209"/>
      <c r="F7" s="209"/>
      <c r="G7" s="209"/>
      <c r="H7" s="211"/>
      <c r="I7" s="209"/>
      <c r="J7" s="209"/>
      <c r="K7" s="211"/>
      <c r="L7" s="209"/>
      <c r="M7" s="209"/>
      <c r="N7" s="211"/>
      <c r="O7" s="209"/>
      <c r="P7" s="209"/>
      <c r="Q7" s="211"/>
      <c r="R7" s="209"/>
      <c r="S7" s="209"/>
      <c r="T7" s="212"/>
      <c r="U7" s="209"/>
      <c r="V7" s="209"/>
      <c r="W7" s="213"/>
      <c r="X7" s="212"/>
      <c r="Y7" s="209"/>
      <c r="Z7" s="212"/>
      <c r="AA7" s="209"/>
      <c r="AB7" s="212"/>
      <c r="AC7" s="209"/>
      <c r="AD7" s="209"/>
      <c r="AE7" s="212"/>
      <c r="AF7" s="214"/>
    </row>
    <row r="8" spans="1:32" ht="15" customHeight="1" x14ac:dyDescent="0.2">
      <c r="A8" s="424">
        <v>2</v>
      </c>
      <c r="B8" s="224" t="s">
        <v>6</v>
      </c>
      <c r="C8" s="228"/>
      <c r="D8" s="226"/>
      <c r="E8" s="226"/>
      <c r="F8" s="226"/>
      <c r="G8" s="226"/>
      <c r="H8" s="228"/>
      <c r="I8" s="226"/>
      <c r="J8" s="226"/>
      <c r="K8" s="228"/>
      <c r="L8" s="226"/>
      <c r="M8" s="226"/>
      <c r="N8" s="228"/>
      <c r="O8" s="226"/>
      <c r="P8" s="226"/>
      <c r="Q8" s="228"/>
      <c r="R8" s="226"/>
      <c r="S8" s="226"/>
      <c r="T8" s="229"/>
      <c r="U8" s="226"/>
      <c r="V8" s="226"/>
      <c r="W8" s="230"/>
      <c r="X8" s="229"/>
      <c r="Y8" s="226"/>
      <c r="Z8" s="229"/>
      <c r="AA8" s="226"/>
      <c r="AB8" s="229"/>
      <c r="AC8" s="226"/>
      <c r="AD8" s="226"/>
      <c r="AE8" s="229"/>
      <c r="AF8" s="232"/>
    </row>
    <row r="9" spans="1:32" ht="15" customHeight="1" x14ac:dyDescent="0.2">
      <c r="A9" s="424">
        <v>3</v>
      </c>
      <c r="B9" s="224" t="s">
        <v>7</v>
      </c>
      <c r="C9" s="228"/>
      <c r="D9" s="226"/>
      <c r="E9" s="226"/>
      <c r="F9" s="226"/>
      <c r="G9" s="226"/>
      <c r="H9" s="228"/>
      <c r="I9" s="226"/>
      <c r="J9" s="226"/>
      <c r="K9" s="228"/>
      <c r="L9" s="226"/>
      <c r="M9" s="226"/>
      <c r="N9" s="228"/>
      <c r="O9" s="226"/>
      <c r="P9" s="226"/>
      <c r="Q9" s="228"/>
      <c r="R9" s="226"/>
      <c r="S9" s="226"/>
      <c r="T9" s="229"/>
      <c r="U9" s="226"/>
      <c r="V9" s="226"/>
      <c r="W9" s="230"/>
      <c r="X9" s="229"/>
      <c r="Y9" s="226"/>
      <c r="Z9" s="229"/>
      <c r="AA9" s="226"/>
      <c r="AB9" s="229"/>
      <c r="AC9" s="226"/>
      <c r="AD9" s="226"/>
      <c r="AE9" s="229"/>
      <c r="AF9" s="232"/>
    </row>
    <row r="10" spans="1:32" ht="15" customHeight="1" x14ac:dyDescent="0.2">
      <c r="A10" s="424">
        <v>4</v>
      </c>
      <c r="B10" s="224" t="s">
        <v>8</v>
      </c>
      <c r="C10" s="228"/>
      <c r="D10" s="226"/>
      <c r="E10" s="226"/>
      <c r="F10" s="226"/>
      <c r="G10" s="226"/>
      <c r="H10" s="228"/>
      <c r="I10" s="226"/>
      <c r="J10" s="226"/>
      <c r="K10" s="228"/>
      <c r="L10" s="226"/>
      <c r="M10" s="226"/>
      <c r="N10" s="228"/>
      <c r="O10" s="226"/>
      <c r="P10" s="226"/>
      <c r="Q10" s="228"/>
      <c r="R10" s="226"/>
      <c r="S10" s="226"/>
      <c r="T10" s="229"/>
      <c r="U10" s="226"/>
      <c r="V10" s="226"/>
      <c r="W10" s="230"/>
      <c r="X10" s="229"/>
      <c r="Y10" s="226"/>
      <c r="Z10" s="229"/>
      <c r="AA10" s="226"/>
      <c r="AB10" s="229"/>
      <c r="AC10" s="226"/>
      <c r="AD10" s="226"/>
      <c r="AE10" s="229"/>
      <c r="AF10" s="232"/>
    </row>
    <row r="11" spans="1:32" ht="15" customHeight="1" x14ac:dyDescent="0.2">
      <c r="A11" s="425">
        <v>5</v>
      </c>
      <c r="B11" s="238" t="s">
        <v>9</v>
      </c>
      <c r="C11" s="242"/>
      <c r="D11" s="240"/>
      <c r="E11" s="240"/>
      <c r="F11" s="240"/>
      <c r="G11" s="240"/>
      <c r="H11" s="242"/>
      <c r="I11" s="240"/>
      <c r="J11" s="240"/>
      <c r="K11" s="242"/>
      <c r="L11" s="240"/>
      <c r="M11" s="240"/>
      <c r="N11" s="242"/>
      <c r="O11" s="240"/>
      <c r="P11" s="240"/>
      <c r="Q11" s="242"/>
      <c r="R11" s="240"/>
      <c r="S11" s="240"/>
      <c r="T11" s="243"/>
      <c r="U11" s="240"/>
      <c r="V11" s="240"/>
      <c r="W11" s="244"/>
      <c r="X11" s="243"/>
      <c r="Y11" s="240"/>
      <c r="Z11" s="243"/>
      <c r="AA11" s="240"/>
      <c r="AB11" s="243"/>
      <c r="AC11" s="246"/>
      <c r="AD11" s="240"/>
      <c r="AE11" s="247"/>
      <c r="AF11" s="247"/>
    </row>
    <row r="12" spans="1:32" ht="15" customHeight="1" x14ac:dyDescent="0.2">
      <c r="A12" s="423">
        <v>6</v>
      </c>
      <c r="B12" s="207" t="s">
        <v>10</v>
      </c>
      <c r="C12" s="211"/>
      <c r="D12" s="209"/>
      <c r="E12" s="209"/>
      <c r="F12" s="209"/>
      <c r="G12" s="209"/>
      <c r="H12" s="211"/>
      <c r="I12" s="209"/>
      <c r="J12" s="209"/>
      <c r="K12" s="211"/>
      <c r="L12" s="209"/>
      <c r="M12" s="209"/>
      <c r="N12" s="211"/>
      <c r="O12" s="209"/>
      <c r="P12" s="209"/>
      <c r="Q12" s="211"/>
      <c r="R12" s="209"/>
      <c r="S12" s="209"/>
      <c r="T12" s="212"/>
      <c r="U12" s="209"/>
      <c r="V12" s="209"/>
      <c r="W12" s="213"/>
      <c r="X12" s="212"/>
      <c r="Y12" s="209"/>
      <c r="Z12" s="212"/>
      <c r="AA12" s="209"/>
      <c r="AB12" s="212"/>
      <c r="AC12" s="209"/>
      <c r="AD12" s="209"/>
      <c r="AE12" s="212"/>
      <c r="AF12" s="214"/>
    </row>
    <row r="13" spans="1:32" ht="15" customHeight="1" x14ac:dyDescent="0.2">
      <c r="A13" s="424">
        <v>7</v>
      </c>
      <c r="B13" s="224" t="s">
        <v>11</v>
      </c>
      <c r="C13" s="228"/>
      <c r="D13" s="226"/>
      <c r="E13" s="226"/>
      <c r="F13" s="226"/>
      <c r="G13" s="226"/>
      <c r="H13" s="228"/>
      <c r="I13" s="226"/>
      <c r="J13" s="226"/>
      <c r="K13" s="228"/>
      <c r="L13" s="226"/>
      <c r="M13" s="226"/>
      <c r="N13" s="228"/>
      <c r="O13" s="226"/>
      <c r="P13" s="226"/>
      <c r="Q13" s="228"/>
      <c r="R13" s="226"/>
      <c r="S13" s="226"/>
      <c r="T13" s="229"/>
      <c r="U13" s="226"/>
      <c r="V13" s="226"/>
      <c r="W13" s="230"/>
      <c r="X13" s="229"/>
      <c r="Y13" s="226"/>
      <c r="Z13" s="229"/>
      <c r="AA13" s="226"/>
      <c r="AB13" s="229"/>
      <c r="AC13" s="226"/>
      <c r="AD13" s="226"/>
      <c r="AE13" s="229"/>
      <c r="AF13" s="232"/>
    </row>
    <row r="14" spans="1:32" ht="15" customHeight="1" x14ac:dyDescent="0.2">
      <c r="A14" s="424">
        <v>8</v>
      </c>
      <c r="B14" s="224" t="s">
        <v>12</v>
      </c>
      <c r="C14" s="228"/>
      <c r="D14" s="226"/>
      <c r="E14" s="226"/>
      <c r="F14" s="226"/>
      <c r="G14" s="226"/>
      <c r="H14" s="228"/>
      <c r="I14" s="226"/>
      <c r="J14" s="226"/>
      <c r="K14" s="228"/>
      <c r="L14" s="226"/>
      <c r="M14" s="226"/>
      <c r="N14" s="228"/>
      <c r="O14" s="226"/>
      <c r="P14" s="226"/>
      <c r="Q14" s="228"/>
      <c r="R14" s="226"/>
      <c r="S14" s="226"/>
      <c r="T14" s="229"/>
      <c r="U14" s="226"/>
      <c r="V14" s="226"/>
      <c r="W14" s="230"/>
      <c r="X14" s="229"/>
      <c r="Y14" s="226"/>
      <c r="Z14" s="229"/>
      <c r="AA14" s="226"/>
      <c r="AB14" s="229"/>
      <c r="AC14" s="226"/>
      <c r="AD14" s="226"/>
      <c r="AE14" s="229"/>
      <c r="AF14" s="232"/>
    </row>
    <row r="15" spans="1:32" ht="15" customHeight="1" x14ac:dyDescent="0.2">
      <c r="A15" s="424">
        <v>9</v>
      </c>
      <c r="B15" s="224" t="s">
        <v>13</v>
      </c>
      <c r="C15" s="228"/>
      <c r="D15" s="226"/>
      <c r="E15" s="226"/>
      <c r="F15" s="226"/>
      <c r="G15" s="226"/>
      <c r="H15" s="228"/>
      <c r="I15" s="226"/>
      <c r="J15" s="226"/>
      <c r="K15" s="228"/>
      <c r="L15" s="226"/>
      <c r="M15" s="226"/>
      <c r="N15" s="228"/>
      <c r="O15" s="226"/>
      <c r="P15" s="226"/>
      <c r="Q15" s="228"/>
      <c r="R15" s="226"/>
      <c r="S15" s="226"/>
      <c r="T15" s="229"/>
      <c r="U15" s="226"/>
      <c r="V15" s="226"/>
      <c r="W15" s="230"/>
      <c r="X15" s="229"/>
      <c r="Y15" s="226"/>
      <c r="Z15" s="229"/>
      <c r="AA15" s="226"/>
      <c r="AB15" s="229"/>
      <c r="AC15" s="226"/>
      <c r="AD15" s="226"/>
      <c r="AE15" s="229"/>
      <c r="AF15" s="232"/>
    </row>
    <row r="16" spans="1:32" ht="15" customHeight="1" x14ac:dyDescent="0.2">
      <c r="A16" s="425">
        <v>10</v>
      </c>
      <c r="B16" s="238" t="s">
        <v>14</v>
      </c>
      <c r="C16" s="242"/>
      <c r="D16" s="240"/>
      <c r="E16" s="240"/>
      <c r="F16" s="240"/>
      <c r="G16" s="240"/>
      <c r="H16" s="242"/>
      <c r="I16" s="240"/>
      <c r="J16" s="240"/>
      <c r="K16" s="242"/>
      <c r="L16" s="240"/>
      <c r="M16" s="240"/>
      <c r="N16" s="242"/>
      <c r="O16" s="240"/>
      <c r="P16" s="240"/>
      <c r="Q16" s="242"/>
      <c r="R16" s="240"/>
      <c r="S16" s="240"/>
      <c r="T16" s="243"/>
      <c r="U16" s="240"/>
      <c r="V16" s="240"/>
      <c r="W16" s="244"/>
      <c r="X16" s="243"/>
      <c r="Y16" s="240"/>
      <c r="Z16" s="243"/>
      <c r="AA16" s="240"/>
      <c r="AB16" s="243"/>
      <c r="AC16" s="246"/>
      <c r="AD16" s="240"/>
      <c r="AE16" s="247"/>
      <c r="AF16" s="247"/>
    </row>
    <row r="17" spans="1:32" ht="15" customHeight="1" x14ac:dyDescent="0.2">
      <c r="A17" s="423">
        <v>11</v>
      </c>
      <c r="B17" s="207" t="s">
        <v>15</v>
      </c>
      <c r="C17" s="211"/>
      <c r="D17" s="209"/>
      <c r="E17" s="209"/>
      <c r="F17" s="209"/>
      <c r="G17" s="209"/>
      <c r="H17" s="211"/>
      <c r="I17" s="209"/>
      <c r="J17" s="209"/>
      <c r="K17" s="211"/>
      <c r="L17" s="209"/>
      <c r="M17" s="209"/>
      <c r="N17" s="211"/>
      <c r="O17" s="209"/>
      <c r="P17" s="209"/>
      <c r="Q17" s="211"/>
      <c r="R17" s="209"/>
      <c r="S17" s="209"/>
      <c r="T17" s="212"/>
      <c r="U17" s="209"/>
      <c r="V17" s="209"/>
      <c r="W17" s="213"/>
      <c r="X17" s="212"/>
      <c r="Y17" s="209"/>
      <c r="Z17" s="212"/>
      <c r="AA17" s="209"/>
      <c r="AB17" s="212"/>
      <c r="AC17" s="209"/>
      <c r="AD17" s="209"/>
      <c r="AE17" s="212"/>
      <c r="AF17" s="214"/>
    </row>
    <row r="18" spans="1:32" ht="15" customHeight="1" x14ac:dyDescent="0.2">
      <c r="A18" s="424">
        <v>12</v>
      </c>
      <c r="B18" s="224" t="s">
        <v>16</v>
      </c>
      <c r="C18" s="228"/>
      <c r="D18" s="226"/>
      <c r="E18" s="226"/>
      <c r="F18" s="226"/>
      <c r="G18" s="226"/>
      <c r="H18" s="228"/>
      <c r="I18" s="226"/>
      <c r="J18" s="226"/>
      <c r="K18" s="228"/>
      <c r="L18" s="226"/>
      <c r="M18" s="226"/>
      <c r="N18" s="228"/>
      <c r="O18" s="226"/>
      <c r="P18" s="226"/>
      <c r="Q18" s="228"/>
      <c r="R18" s="226"/>
      <c r="S18" s="226"/>
      <c r="T18" s="229"/>
      <c r="U18" s="226"/>
      <c r="V18" s="226"/>
      <c r="W18" s="230"/>
      <c r="X18" s="229"/>
      <c r="Y18" s="226"/>
      <c r="Z18" s="229"/>
      <c r="AA18" s="226"/>
      <c r="AB18" s="229"/>
      <c r="AC18" s="226"/>
      <c r="AD18" s="226"/>
      <c r="AE18" s="229"/>
      <c r="AF18" s="232"/>
    </row>
    <row r="19" spans="1:32" ht="15" customHeight="1" x14ac:dyDescent="0.2">
      <c r="A19" s="424">
        <v>13</v>
      </c>
      <c r="B19" s="224" t="s">
        <v>17</v>
      </c>
      <c r="C19" s="228"/>
      <c r="D19" s="226"/>
      <c r="E19" s="226"/>
      <c r="F19" s="226"/>
      <c r="G19" s="226"/>
      <c r="H19" s="228"/>
      <c r="I19" s="226"/>
      <c r="J19" s="226"/>
      <c r="K19" s="228"/>
      <c r="L19" s="226"/>
      <c r="M19" s="226"/>
      <c r="N19" s="228"/>
      <c r="O19" s="226"/>
      <c r="P19" s="226"/>
      <c r="Q19" s="228"/>
      <c r="R19" s="226"/>
      <c r="S19" s="226"/>
      <c r="T19" s="229"/>
      <c r="U19" s="226"/>
      <c r="V19" s="226"/>
      <c r="W19" s="230"/>
      <c r="X19" s="229"/>
      <c r="Y19" s="226"/>
      <c r="Z19" s="229"/>
      <c r="AA19" s="226"/>
      <c r="AB19" s="229"/>
      <c r="AC19" s="226"/>
      <c r="AD19" s="226"/>
      <c r="AE19" s="229"/>
      <c r="AF19" s="232"/>
    </row>
    <row r="20" spans="1:32" ht="15" customHeight="1" x14ac:dyDescent="0.2">
      <c r="A20" s="424">
        <v>14</v>
      </c>
      <c r="B20" s="224" t="s">
        <v>18</v>
      </c>
      <c r="C20" s="228"/>
      <c r="D20" s="226"/>
      <c r="E20" s="226"/>
      <c r="F20" s="226"/>
      <c r="G20" s="226"/>
      <c r="H20" s="228"/>
      <c r="I20" s="226"/>
      <c r="J20" s="226"/>
      <c r="K20" s="228"/>
      <c r="L20" s="226"/>
      <c r="M20" s="226"/>
      <c r="N20" s="228"/>
      <c r="O20" s="226"/>
      <c r="P20" s="226"/>
      <c r="Q20" s="228"/>
      <c r="R20" s="226"/>
      <c r="S20" s="226"/>
      <c r="T20" s="229"/>
      <c r="U20" s="226"/>
      <c r="V20" s="226"/>
      <c r="W20" s="230"/>
      <c r="X20" s="229"/>
      <c r="Y20" s="226"/>
      <c r="Z20" s="229"/>
      <c r="AA20" s="226"/>
      <c r="AB20" s="229"/>
      <c r="AC20" s="226"/>
      <c r="AD20" s="226"/>
      <c r="AE20" s="229"/>
      <c r="AF20" s="232"/>
    </row>
    <row r="21" spans="1:32" ht="15" customHeight="1" x14ac:dyDescent="0.2">
      <c r="A21" s="425">
        <v>15</v>
      </c>
      <c r="B21" s="238" t="s">
        <v>19</v>
      </c>
      <c r="C21" s="242"/>
      <c r="D21" s="240"/>
      <c r="E21" s="240"/>
      <c r="F21" s="240"/>
      <c r="G21" s="240"/>
      <c r="H21" s="242"/>
      <c r="I21" s="240"/>
      <c r="J21" s="240"/>
      <c r="K21" s="242"/>
      <c r="L21" s="240"/>
      <c r="M21" s="240"/>
      <c r="N21" s="242"/>
      <c r="O21" s="240"/>
      <c r="P21" s="240"/>
      <c r="Q21" s="242"/>
      <c r="R21" s="240"/>
      <c r="S21" s="240"/>
      <c r="T21" s="243"/>
      <c r="U21" s="240"/>
      <c r="V21" s="240"/>
      <c r="W21" s="244"/>
      <c r="X21" s="243"/>
      <c r="Y21" s="240"/>
      <c r="Z21" s="243"/>
      <c r="AA21" s="240"/>
      <c r="AB21" s="243"/>
      <c r="AC21" s="246"/>
      <c r="AD21" s="240"/>
      <c r="AE21" s="247"/>
      <c r="AF21" s="247"/>
    </row>
    <row r="22" spans="1:32" ht="15" customHeight="1" x14ac:dyDescent="0.2">
      <c r="A22" s="423">
        <v>16</v>
      </c>
      <c r="B22" s="207" t="s">
        <v>20</v>
      </c>
      <c r="C22" s="211"/>
      <c r="D22" s="209"/>
      <c r="E22" s="209"/>
      <c r="F22" s="209"/>
      <c r="G22" s="209"/>
      <c r="H22" s="211"/>
      <c r="I22" s="209"/>
      <c r="J22" s="209"/>
      <c r="K22" s="211"/>
      <c r="L22" s="209"/>
      <c r="M22" s="209"/>
      <c r="N22" s="211"/>
      <c r="O22" s="209"/>
      <c r="P22" s="209"/>
      <c r="Q22" s="211"/>
      <c r="R22" s="209"/>
      <c r="S22" s="209"/>
      <c r="T22" s="212"/>
      <c r="U22" s="209"/>
      <c r="V22" s="209"/>
      <c r="W22" s="213"/>
      <c r="X22" s="212"/>
      <c r="Y22" s="209"/>
      <c r="Z22" s="212"/>
      <c r="AA22" s="209"/>
      <c r="AB22" s="212"/>
      <c r="AC22" s="209"/>
      <c r="AD22" s="209"/>
      <c r="AE22" s="212"/>
      <c r="AF22" s="214"/>
    </row>
    <row r="23" spans="1:32" ht="15" customHeight="1" x14ac:dyDescent="0.2">
      <c r="A23" s="424">
        <v>17</v>
      </c>
      <c r="B23" s="224" t="s">
        <v>21</v>
      </c>
      <c r="C23" s="228"/>
      <c r="D23" s="226"/>
      <c r="E23" s="226"/>
      <c r="F23" s="226"/>
      <c r="G23" s="226"/>
      <c r="H23" s="228"/>
      <c r="I23" s="226"/>
      <c r="J23" s="226"/>
      <c r="K23" s="228"/>
      <c r="L23" s="226"/>
      <c r="M23" s="226"/>
      <c r="N23" s="228"/>
      <c r="O23" s="226"/>
      <c r="P23" s="226"/>
      <c r="Q23" s="228"/>
      <c r="R23" s="226"/>
      <c r="S23" s="226"/>
      <c r="T23" s="229"/>
      <c r="U23" s="226"/>
      <c r="V23" s="226"/>
      <c r="W23" s="230"/>
      <c r="X23" s="229"/>
      <c r="Y23" s="226"/>
      <c r="Z23" s="229"/>
      <c r="AA23" s="226"/>
      <c r="AB23" s="229"/>
      <c r="AC23" s="226"/>
      <c r="AD23" s="226"/>
      <c r="AE23" s="229"/>
      <c r="AF23" s="232"/>
    </row>
    <row r="24" spans="1:32" ht="15" customHeight="1" x14ac:dyDescent="0.2">
      <c r="A24" s="424">
        <v>18</v>
      </c>
      <c r="B24" s="224" t="s">
        <v>22</v>
      </c>
      <c r="C24" s="228"/>
      <c r="D24" s="226"/>
      <c r="E24" s="226"/>
      <c r="F24" s="226"/>
      <c r="G24" s="226"/>
      <c r="H24" s="228"/>
      <c r="I24" s="226"/>
      <c r="J24" s="226"/>
      <c r="K24" s="228"/>
      <c r="L24" s="226"/>
      <c r="M24" s="226"/>
      <c r="N24" s="228"/>
      <c r="O24" s="226"/>
      <c r="P24" s="226"/>
      <c r="Q24" s="228"/>
      <c r="R24" s="226"/>
      <c r="S24" s="226"/>
      <c r="T24" s="229"/>
      <c r="U24" s="226"/>
      <c r="V24" s="226"/>
      <c r="W24" s="230"/>
      <c r="X24" s="229"/>
      <c r="Y24" s="226"/>
      <c r="Z24" s="229"/>
      <c r="AA24" s="226"/>
      <c r="AB24" s="229"/>
      <c r="AC24" s="226"/>
      <c r="AD24" s="226"/>
      <c r="AE24" s="229"/>
      <c r="AF24" s="232"/>
    </row>
    <row r="25" spans="1:32" ht="15" customHeight="1" x14ac:dyDescent="0.2">
      <c r="A25" s="424">
        <v>19</v>
      </c>
      <c r="B25" s="224" t="s">
        <v>23</v>
      </c>
      <c r="C25" s="228"/>
      <c r="D25" s="226"/>
      <c r="E25" s="226"/>
      <c r="F25" s="226"/>
      <c r="G25" s="226"/>
      <c r="H25" s="228"/>
      <c r="I25" s="226"/>
      <c r="J25" s="226"/>
      <c r="K25" s="228"/>
      <c r="L25" s="226"/>
      <c r="M25" s="226"/>
      <c r="N25" s="228"/>
      <c r="O25" s="226"/>
      <c r="P25" s="226"/>
      <c r="Q25" s="228"/>
      <c r="R25" s="226"/>
      <c r="S25" s="226"/>
      <c r="T25" s="229"/>
      <c r="U25" s="226"/>
      <c r="V25" s="226"/>
      <c r="W25" s="230"/>
      <c r="X25" s="229"/>
      <c r="Y25" s="226"/>
      <c r="Z25" s="229"/>
      <c r="AA25" s="226"/>
      <c r="AB25" s="229"/>
      <c r="AC25" s="226"/>
      <c r="AD25" s="226"/>
      <c r="AE25" s="229"/>
      <c r="AF25" s="232"/>
    </row>
    <row r="26" spans="1:32" ht="15" customHeight="1" x14ac:dyDescent="0.2">
      <c r="A26" s="425">
        <v>20</v>
      </c>
      <c r="B26" s="238" t="s">
        <v>24</v>
      </c>
      <c r="C26" s="242"/>
      <c r="D26" s="240"/>
      <c r="E26" s="240"/>
      <c r="F26" s="240"/>
      <c r="G26" s="240"/>
      <c r="H26" s="242"/>
      <c r="I26" s="240"/>
      <c r="J26" s="240"/>
      <c r="K26" s="242"/>
      <c r="L26" s="240"/>
      <c r="M26" s="240"/>
      <c r="N26" s="242"/>
      <c r="O26" s="240"/>
      <c r="P26" s="240"/>
      <c r="Q26" s="242"/>
      <c r="R26" s="240"/>
      <c r="S26" s="240"/>
      <c r="T26" s="243"/>
      <c r="U26" s="240"/>
      <c r="V26" s="240"/>
      <c r="W26" s="244"/>
      <c r="X26" s="243"/>
      <c r="Y26" s="240"/>
      <c r="Z26" s="243"/>
      <c r="AA26" s="240"/>
      <c r="AB26" s="243"/>
      <c r="AC26" s="246"/>
      <c r="AD26" s="240"/>
      <c r="AE26" s="247"/>
      <c r="AF26" s="247"/>
    </row>
    <row r="27" spans="1:32" ht="15" customHeight="1" x14ac:dyDescent="0.2">
      <c r="A27" s="423">
        <v>21</v>
      </c>
      <c r="B27" s="207" t="s">
        <v>25</v>
      </c>
      <c r="C27" s="211"/>
      <c r="D27" s="209"/>
      <c r="E27" s="209"/>
      <c r="F27" s="209"/>
      <c r="G27" s="209"/>
      <c r="H27" s="211"/>
      <c r="I27" s="209"/>
      <c r="J27" s="209"/>
      <c r="K27" s="211"/>
      <c r="L27" s="209"/>
      <c r="M27" s="209"/>
      <c r="N27" s="211"/>
      <c r="O27" s="209"/>
      <c r="P27" s="209"/>
      <c r="Q27" s="211"/>
      <c r="R27" s="209"/>
      <c r="S27" s="209"/>
      <c r="T27" s="212"/>
      <c r="U27" s="209"/>
      <c r="V27" s="209"/>
      <c r="W27" s="213"/>
      <c r="X27" s="212"/>
      <c r="Y27" s="209"/>
      <c r="Z27" s="212"/>
      <c r="AA27" s="209"/>
      <c r="AB27" s="212"/>
      <c r="AC27" s="209"/>
      <c r="AD27" s="209"/>
      <c r="AE27" s="212"/>
      <c r="AF27" s="214"/>
    </row>
    <row r="28" spans="1:32" ht="15" customHeight="1" x14ac:dyDescent="0.2">
      <c r="A28" s="424">
        <v>22</v>
      </c>
      <c r="B28" s="224" t="s">
        <v>26</v>
      </c>
      <c r="C28" s="228"/>
      <c r="D28" s="226"/>
      <c r="E28" s="226"/>
      <c r="F28" s="226"/>
      <c r="G28" s="226"/>
      <c r="H28" s="228"/>
      <c r="I28" s="226"/>
      <c r="J28" s="226"/>
      <c r="K28" s="228"/>
      <c r="L28" s="226"/>
      <c r="M28" s="226"/>
      <c r="N28" s="228"/>
      <c r="O28" s="226"/>
      <c r="P28" s="226"/>
      <c r="Q28" s="228"/>
      <c r="R28" s="226"/>
      <c r="S28" s="226"/>
      <c r="T28" s="229"/>
      <c r="U28" s="226"/>
      <c r="V28" s="226"/>
      <c r="W28" s="230"/>
      <c r="X28" s="229"/>
      <c r="Y28" s="226"/>
      <c r="Z28" s="229"/>
      <c r="AA28" s="226"/>
      <c r="AB28" s="229"/>
      <c r="AC28" s="226"/>
      <c r="AD28" s="226"/>
      <c r="AE28" s="229"/>
      <c r="AF28" s="232"/>
    </row>
    <row r="29" spans="1:32" ht="15" customHeight="1" x14ac:dyDescent="0.2">
      <c r="A29" s="424">
        <v>23</v>
      </c>
      <c r="B29" s="224" t="s">
        <v>27</v>
      </c>
      <c r="C29" s="228"/>
      <c r="D29" s="226"/>
      <c r="E29" s="226"/>
      <c r="F29" s="226"/>
      <c r="G29" s="226"/>
      <c r="H29" s="228"/>
      <c r="I29" s="226"/>
      <c r="J29" s="226"/>
      <c r="K29" s="228"/>
      <c r="L29" s="226"/>
      <c r="M29" s="226"/>
      <c r="N29" s="228"/>
      <c r="O29" s="226"/>
      <c r="P29" s="226"/>
      <c r="Q29" s="228"/>
      <c r="R29" s="226"/>
      <c r="S29" s="226"/>
      <c r="T29" s="229"/>
      <c r="U29" s="226"/>
      <c r="V29" s="226"/>
      <c r="W29" s="230"/>
      <c r="X29" s="229"/>
      <c r="Y29" s="226"/>
      <c r="Z29" s="229"/>
      <c r="AA29" s="226"/>
      <c r="AB29" s="229"/>
      <c r="AC29" s="226"/>
      <c r="AD29" s="226"/>
      <c r="AE29" s="229"/>
      <c r="AF29" s="232"/>
    </row>
    <row r="30" spans="1:32" ht="15" customHeight="1" x14ac:dyDescent="0.2">
      <c r="A30" s="424">
        <v>24</v>
      </c>
      <c r="B30" s="224" t="s">
        <v>28</v>
      </c>
      <c r="C30" s="228"/>
      <c r="D30" s="226"/>
      <c r="E30" s="226"/>
      <c r="F30" s="226"/>
      <c r="G30" s="226"/>
      <c r="H30" s="228"/>
      <c r="I30" s="226"/>
      <c r="J30" s="226"/>
      <c r="K30" s="228"/>
      <c r="L30" s="226"/>
      <c r="M30" s="226"/>
      <c r="N30" s="228"/>
      <c r="O30" s="226"/>
      <c r="P30" s="226"/>
      <c r="Q30" s="228"/>
      <c r="R30" s="226"/>
      <c r="S30" s="226"/>
      <c r="T30" s="229"/>
      <c r="U30" s="226"/>
      <c r="V30" s="226"/>
      <c r="W30" s="230"/>
      <c r="X30" s="229"/>
      <c r="Y30" s="226"/>
      <c r="Z30" s="229"/>
      <c r="AA30" s="226"/>
      <c r="AB30" s="229"/>
      <c r="AC30" s="226"/>
      <c r="AD30" s="226"/>
      <c r="AE30" s="229"/>
      <c r="AF30" s="232"/>
    </row>
    <row r="31" spans="1:32" ht="15" customHeight="1" x14ac:dyDescent="0.2">
      <c r="A31" s="425">
        <v>25</v>
      </c>
      <c r="B31" s="238" t="s">
        <v>29</v>
      </c>
      <c r="C31" s="242"/>
      <c r="D31" s="240"/>
      <c r="E31" s="240"/>
      <c r="F31" s="240"/>
      <c r="G31" s="240"/>
      <c r="H31" s="242"/>
      <c r="I31" s="240"/>
      <c r="J31" s="240"/>
      <c r="K31" s="242"/>
      <c r="L31" s="240"/>
      <c r="M31" s="240"/>
      <c r="N31" s="242"/>
      <c r="O31" s="240"/>
      <c r="P31" s="240"/>
      <c r="Q31" s="242"/>
      <c r="R31" s="240"/>
      <c r="S31" s="240"/>
      <c r="T31" s="243"/>
      <c r="U31" s="240"/>
      <c r="V31" s="240"/>
      <c r="W31" s="244"/>
      <c r="X31" s="243"/>
      <c r="Y31" s="240"/>
      <c r="Z31" s="243"/>
      <c r="AA31" s="240"/>
      <c r="AB31" s="243"/>
      <c r="AC31" s="246"/>
      <c r="AD31" s="240"/>
      <c r="AE31" s="247"/>
      <c r="AF31" s="247"/>
    </row>
    <row r="32" spans="1:32" ht="15" customHeight="1" x14ac:dyDescent="0.2">
      <c r="A32" s="423">
        <v>26</v>
      </c>
      <c r="B32" s="207" t="s">
        <v>30</v>
      </c>
      <c r="C32" s="211"/>
      <c r="D32" s="209"/>
      <c r="E32" s="209"/>
      <c r="F32" s="209"/>
      <c r="G32" s="209"/>
      <c r="H32" s="211"/>
      <c r="I32" s="209"/>
      <c r="J32" s="209"/>
      <c r="K32" s="211"/>
      <c r="L32" s="209"/>
      <c r="M32" s="209"/>
      <c r="N32" s="211"/>
      <c r="O32" s="209"/>
      <c r="P32" s="209"/>
      <c r="Q32" s="211"/>
      <c r="R32" s="209"/>
      <c r="S32" s="209"/>
      <c r="T32" s="212"/>
      <c r="U32" s="209"/>
      <c r="V32" s="209"/>
      <c r="W32" s="213"/>
      <c r="X32" s="212"/>
      <c r="Y32" s="209"/>
      <c r="Z32" s="212"/>
      <c r="AA32" s="209"/>
      <c r="AB32" s="212"/>
      <c r="AC32" s="209"/>
      <c r="AD32" s="209"/>
      <c r="AE32" s="212"/>
      <c r="AF32" s="214"/>
    </row>
    <row r="33" spans="1:32" ht="15" customHeight="1" x14ac:dyDescent="0.2">
      <c r="A33" s="424">
        <v>27</v>
      </c>
      <c r="B33" s="224" t="s">
        <v>31</v>
      </c>
      <c r="C33" s="228"/>
      <c r="D33" s="226"/>
      <c r="E33" s="226"/>
      <c r="F33" s="226"/>
      <c r="G33" s="226"/>
      <c r="H33" s="228"/>
      <c r="I33" s="226"/>
      <c r="J33" s="226"/>
      <c r="K33" s="228"/>
      <c r="L33" s="226"/>
      <c r="M33" s="226"/>
      <c r="N33" s="228"/>
      <c r="O33" s="226"/>
      <c r="P33" s="226"/>
      <c r="Q33" s="228"/>
      <c r="R33" s="226"/>
      <c r="S33" s="226"/>
      <c r="T33" s="229"/>
      <c r="U33" s="226"/>
      <c r="V33" s="226"/>
      <c r="W33" s="230"/>
      <c r="X33" s="229"/>
      <c r="Y33" s="226"/>
      <c r="Z33" s="229"/>
      <c r="AA33" s="226"/>
      <c r="AB33" s="229"/>
      <c r="AC33" s="226"/>
      <c r="AD33" s="226"/>
      <c r="AE33" s="229"/>
      <c r="AF33" s="232"/>
    </row>
    <row r="34" spans="1:32" ht="15" customHeight="1" x14ac:dyDescent="0.2">
      <c r="A34" s="424">
        <v>28</v>
      </c>
      <c r="B34" s="224" t="s">
        <v>32</v>
      </c>
      <c r="C34" s="228"/>
      <c r="D34" s="226"/>
      <c r="E34" s="226"/>
      <c r="F34" s="226"/>
      <c r="G34" s="226"/>
      <c r="H34" s="228"/>
      <c r="I34" s="226"/>
      <c r="J34" s="226"/>
      <c r="K34" s="228"/>
      <c r="L34" s="226"/>
      <c r="M34" s="226"/>
      <c r="N34" s="228"/>
      <c r="O34" s="226"/>
      <c r="P34" s="226"/>
      <c r="Q34" s="228"/>
      <c r="R34" s="226"/>
      <c r="S34" s="226"/>
      <c r="T34" s="229"/>
      <c r="U34" s="226"/>
      <c r="V34" s="226"/>
      <c r="W34" s="230"/>
      <c r="X34" s="229"/>
      <c r="Y34" s="226"/>
      <c r="Z34" s="229"/>
      <c r="AA34" s="226"/>
      <c r="AB34" s="229"/>
      <c r="AC34" s="226"/>
      <c r="AD34" s="226"/>
      <c r="AE34" s="229"/>
      <c r="AF34" s="232"/>
    </row>
    <row r="35" spans="1:32" ht="15" customHeight="1" x14ac:dyDescent="0.2">
      <c r="A35" s="424">
        <v>29</v>
      </c>
      <c r="B35" s="224" t="s">
        <v>33</v>
      </c>
      <c r="C35" s="228"/>
      <c r="D35" s="226"/>
      <c r="E35" s="226"/>
      <c r="F35" s="226"/>
      <c r="G35" s="226"/>
      <c r="H35" s="228"/>
      <c r="I35" s="226"/>
      <c r="J35" s="226"/>
      <c r="K35" s="228"/>
      <c r="L35" s="226"/>
      <c r="M35" s="226"/>
      <c r="N35" s="228"/>
      <c r="O35" s="226"/>
      <c r="P35" s="226"/>
      <c r="Q35" s="228"/>
      <c r="R35" s="226"/>
      <c r="S35" s="226"/>
      <c r="T35" s="229"/>
      <c r="U35" s="226"/>
      <c r="V35" s="226"/>
      <c r="W35" s="230"/>
      <c r="X35" s="229"/>
      <c r="Y35" s="226"/>
      <c r="Z35" s="229"/>
      <c r="AA35" s="226"/>
      <c r="AB35" s="229"/>
      <c r="AC35" s="226"/>
      <c r="AD35" s="226"/>
      <c r="AE35" s="229"/>
      <c r="AF35" s="232"/>
    </row>
    <row r="36" spans="1:32" ht="15" customHeight="1" x14ac:dyDescent="0.2">
      <c r="A36" s="425">
        <v>30</v>
      </c>
      <c r="B36" s="238" t="s">
        <v>34</v>
      </c>
      <c r="C36" s="242"/>
      <c r="D36" s="240"/>
      <c r="E36" s="240"/>
      <c r="F36" s="240"/>
      <c r="G36" s="240"/>
      <c r="H36" s="242"/>
      <c r="I36" s="240"/>
      <c r="J36" s="240"/>
      <c r="K36" s="242"/>
      <c r="L36" s="240"/>
      <c r="M36" s="240"/>
      <c r="N36" s="242"/>
      <c r="O36" s="240"/>
      <c r="P36" s="240"/>
      <c r="Q36" s="242"/>
      <c r="R36" s="240"/>
      <c r="S36" s="240"/>
      <c r="T36" s="243"/>
      <c r="U36" s="240"/>
      <c r="V36" s="240"/>
      <c r="W36" s="244"/>
      <c r="X36" s="243"/>
      <c r="Y36" s="240"/>
      <c r="Z36" s="243"/>
      <c r="AA36" s="240"/>
      <c r="AB36" s="243"/>
      <c r="AC36" s="246"/>
      <c r="AD36" s="240"/>
      <c r="AE36" s="247"/>
      <c r="AF36" s="247"/>
    </row>
    <row r="37" spans="1:32" ht="15" customHeight="1" x14ac:dyDescent="0.2">
      <c r="A37" s="423">
        <v>31</v>
      </c>
      <c r="B37" s="207" t="s">
        <v>35</v>
      </c>
      <c r="C37" s="211"/>
      <c r="D37" s="209"/>
      <c r="E37" s="209"/>
      <c r="F37" s="209"/>
      <c r="G37" s="209"/>
      <c r="H37" s="211"/>
      <c r="I37" s="209"/>
      <c r="J37" s="209"/>
      <c r="K37" s="211"/>
      <c r="L37" s="209"/>
      <c r="M37" s="209"/>
      <c r="N37" s="211"/>
      <c r="O37" s="209"/>
      <c r="P37" s="209"/>
      <c r="Q37" s="211"/>
      <c r="R37" s="209"/>
      <c r="S37" s="209"/>
      <c r="T37" s="212"/>
      <c r="U37" s="209"/>
      <c r="V37" s="209"/>
      <c r="W37" s="213"/>
      <c r="X37" s="212"/>
      <c r="Y37" s="209"/>
      <c r="Z37" s="212"/>
      <c r="AA37" s="209"/>
      <c r="AB37" s="212"/>
      <c r="AC37" s="209"/>
      <c r="AD37" s="209"/>
      <c r="AE37" s="212"/>
      <c r="AF37" s="214"/>
    </row>
    <row r="38" spans="1:32" ht="15" customHeight="1" x14ac:dyDescent="0.2">
      <c r="A38" s="424">
        <v>32</v>
      </c>
      <c r="B38" s="224" t="s">
        <v>36</v>
      </c>
      <c r="C38" s="228"/>
      <c r="D38" s="226"/>
      <c r="E38" s="226"/>
      <c r="F38" s="226"/>
      <c r="G38" s="226"/>
      <c r="H38" s="228"/>
      <c r="I38" s="226"/>
      <c r="J38" s="226"/>
      <c r="K38" s="228"/>
      <c r="L38" s="226"/>
      <c r="M38" s="226"/>
      <c r="N38" s="228"/>
      <c r="O38" s="226"/>
      <c r="P38" s="226"/>
      <c r="Q38" s="228"/>
      <c r="R38" s="226"/>
      <c r="S38" s="226"/>
      <c r="T38" s="229"/>
      <c r="U38" s="226"/>
      <c r="V38" s="226"/>
      <c r="W38" s="230"/>
      <c r="X38" s="229"/>
      <c r="Y38" s="226"/>
      <c r="Z38" s="229"/>
      <c r="AA38" s="226"/>
      <c r="AB38" s="229"/>
      <c r="AC38" s="226"/>
      <c r="AD38" s="226"/>
      <c r="AE38" s="229"/>
      <c r="AF38" s="232"/>
    </row>
    <row r="39" spans="1:32" ht="15" customHeight="1" x14ac:dyDescent="0.2">
      <c r="A39" s="424">
        <v>33</v>
      </c>
      <c r="B39" s="224" t="s">
        <v>37</v>
      </c>
      <c r="C39" s="228"/>
      <c r="D39" s="226"/>
      <c r="E39" s="226"/>
      <c r="F39" s="226"/>
      <c r="G39" s="226"/>
      <c r="H39" s="228"/>
      <c r="I39" s="226"/>
      <c r="J39" s="226"/>
      <c r="K39" s="228"/>
      <c r="L39" s="226"/>
      <c r="M39" s="226"/>
      <c r="N39" s="228"/>
      <c r="O39" s="226"/>
      <c r="P39" s="226"/>
      <c r="Q39" s="228"/>
      <c r="R39" s="226"/>
      <c r="S39" s="226"/>
      <c r="T39" s="229"/>
      <c r="U39" s="226"/>
      <c r="V39" s="226"/>
      <c r="W39" s="230"/>
      <c r="X39" s="229"/>
      <c r="Y39" s="226"/>
      <c r="Z39" s="229"/>
      <c r="AA39" s="226"/>
      <c r="AB39" s="229"/>
      <c r="AC39" s="226"/>
      <c r="AD39" s="226"/>
      <c r="AE39" s="229"/>
      <c r="AF39" s="232"/>
    </row>
    <row r="40" spans="1:32" ht="15" customHeight="1" x14ac:dyDescent="0.2">
      <c r="A40" s="424">
        <v>34</v>
      </c>
      <c r="B40" s="224" t="s">
        <v>38</v>
      </c>
      <c r="C40" s="228"/>
      <c r="D40" s="226"/>
      <c r="E40" s="226"/>
      <c r="F40" s="226"/>
      <c r="G40" s="226"/>
      <c r="H40" s="228"/>
      <c r="I40" s="226"/>
      <c r="J40" s="226"/>
      <c r="K40" s="228"/>
      <c r="L40" s="226"/>
      <c r="M40" s="226"/>
      <c r="N40" s="228"/>
      <c r="O40" s="226"/>
      <c r="P40" s="226"/>
      <c r="Q40" s="228"/>
      <c r="R40" s="226"/>
      <c r="S40" s="226"/>
      <c r="T40" s="229"/>
      <c r="U40" s="226"/>
      <c r="V40" s="226"/>
      <c r="W40" s="230"/>
      <c r="X40" s="229"/>
      <c r="Y40" s="226"/>
      <c r="Z40" s="229"/>
      <c r="AA40" s="226"/>
      <c r="AB40" s="229"/>
      <c r="AC40" s="226"/>
      <c r="AD40" s="226"/>
      <c r="AE40" s="229"/>
      <c r="AF40" s="232"/>
    </row>
    <row r="41" spans="1:32" ht="15" customHeight="1" x14ac:dyDescent="0.2">
      <c r="A41" s="425">
        <v>35</v>
      </c>
      <c r="B41" s="238" t="s">
        <v>39</v>
      </c>
      <c r="C41" s="242"/>
      <c r="D41" s="240"/>
      <c r="E41" s="240"/>
      <c r="F41" s="240"/>
      <c r="G41" s="240"/>
      <c r="H41" s="242"/>
      <c r="I41" s="240"/>
      <c r="J41" s="240"/>
      <c r="K41" s="242"/>
      <c r="L41" s="240"/>
      <c r="M41" s="240"/>
      <c r="N41" s="242"/>
      <c r="O41" s="240"/>
      <c r="P41" s="240"/>
      <c r="Q41" s="242"/>
      <c r="R41" s="240"/>
      <c r="S41" s="240"/>
      <c r="T41" s="243"/>
      <c r="U41" s="240"/>
      <c r="V41" s="240"/>
      <c r="W41" s="244"/>
      <c r="X41" s="243"/>
      <c r="Y41" s="240"/>
      <c r="Z41" s="243"/>
      <c r="AA41" s="240"/>
      <c r="AB41" s="243"/>
      <c r="AC41" s="246"/>
      <c r="AD41" s="240"/>
      <c r="AE41" s="247"/>
      <c r="AF41" s="247"/>
    </row>
    <row r="42" spans="1:32" ht="15" customHeight="1" x14ac:dyDescent="0.2">
      <c r="A42" s="423">
        <v>36</v>
      </c>
      <c r="B42" s="207" t="s">
        <v>40</v>
      </c>
      <c r="C42" s="211"/>
      <c r="D42" s="209"/>
      <c r="E42" s="209"/>
      <c r="F42" s="209"/>
      <c r="G42" s="209"/>
      <c r="H42" s="211"/>
      <c r="I42" s="209"/>
      <c r="J42" s="209"/>
      <c r="K42" s="211"/>
      <c r="L42" s="209"/>
      <c r="M42" s="209"/>
      <c r="N42" s="211"/>
      <c r="O42" s="209"/>
      <c r="P42" s="209"/>
      <c r="Q42" s="211"/>
      <c r="R42" s="209"/>
      <c r="S42" s="209"/>
      <c r="T42" s="212"/>
      <c r="U42" s="209"/>
      <c r="V42" s="209"/>
      <c r="W42" s="213"/>
      <c r="X42" s="212"/>
      <c r="Y42" s="209"/>
      <c r="Z42" s="212"/>
      <c r="AA42" s="209"/>
      <c r="AB42" s="212"/>
      <c r="AC42" s="209"/>
      <c r="AD42" s="209"/>
      <c r="AE42" s="212"/>
      <c r="AF42" s="214"/>
    </row>
    <row r="43" spans="1:32" ht="15" customHeight="1" x14ac:dyDescent="0.2">
      <c r="A43" s="424">
        <v>37</v>
      </c>
      <c r="B43" s="224" t="s">
        <v>41</v>
      </c>
      <c r="C43" s="228"/>
      <c r="D43" s="226"/>
      <c r="E43" s="226"/>
      <c r="F43" s="226"/>
      <c r="G43" s="226"/>
      <c r="H43" s="228"/>
      <c r="I43" s="226"/>
      <c r="J43" s="226"/>
      <c r="K43" s="228"/>
      <c r="L43" s="226"/>
      <c r="M43" s="226"/>
      <c r="N43" s="228"/>
      <c r="O43" s="226"/>
      <c r="P43" s="226"/>
      <c r="Q43" s="228"/>
      <c r="R43" s="226"/>
      <c r="S43" s="226"/>
      <c r="T43" s="229"/>
      <c r="U43" s="226"/>
      <c r="V43" s="226"/>
      <c r="W43" s="230"/>
      <c r="X43" s="229"/>
      <c r="Y43" s="226"/>
      <c r="Z43" s="229"/>
      <c r="AA43" s="226"/>
      <c r="AB43" s="229"/>
      <c r="AC43" s="226"/>
      <c r="AD43" s="226"/>
      <c r="AE43" s="229"/>
      <c r="AF43" s="232"/>
    </row>
    <row r="44" spans="1:32" ht="15" customHeight="1" x14ac:dyDescent="0.2">
      <c r="A44" s="424">
        <v>38</v>
      </c>
      <c r="B44" s="224" t="s">
        <v>42</v>
      </c>
      <c r="C44" s="228"/>
      <c r="D44" s="226"/>
      <c r="E44" s="226"/>
      <c r="F44" s="226"/>
      <c r="G44" s="226"/>
      <c r="H44" s="228"/>
      <c r="I44" s="226"/>
      <c r="J44" s="226"/>
      <c r="K44" s="228"/>
      <c r="L44" s="226"/>
      <c r="M44" s="226"/>
      <c r="N44" s="228"/>
      <c r="O44" s="226"/>
      <c r="P44" s="226"/>
      <c r="Q44" s="228"/>
      <c r="R44" s="226"/>
      <c r="S44" s="226"/>
      <c r="T44" s="229"/>
      <c r="U44" s="226"/>
      <c r="V44" s="226"/>
      <c r="W44" s="230"/>
      <c r="X44" s="229"/>
      <c r="Y44" s="226"/>
      <c r="Z44" s="229"/>
      <c r="AA44" s="226"/>
      <c r="AB44" s="229"/>
      <c r="AC44" s="226"/>
      <c r="AD44" s="226"/>
      <c r="AE44" s="229"/>
      <c r="AF44" s="232"/>
    </row>
    <row r="45" spans="1:32" ht="15" customHeight="1" x14ac:dyDescent="0.2">
      <c r="A45" s="424">
        <v>39</v>
      </c>
      <c r="B45" s="224" t="s">
        <v>43</v>
      </c>
      <c r="C45" s="228"/>
      <c r="D45" s="226"/>
      <c r="E45" s="226"/>
      <c r="F45" s="226"/>
      <c r="G45" s="226"/>
      <c r="H45" s="228"/>
      <c r="I45" s="226"/>
      <c r="J45" s="226"/>
      <c r="K45" s="228"/>
      <c r="L45" s="226"/>
      <c r="M45" s="226"/>
      <c r="N45" s="228"/>
      <c r="O45" s="226"/>
      <c r="P45" s="226"/>
      <c r="Q45" s="228"/>
      <c r="R45" s="226"/>
      <c r="S45" s="226"/>
      <c r="T45" s="229"/>
      <c r="U45" s="226"/>
      <c r="V45" s="226"/>
      <c r="W45" s="230"/>
      <c r="X45" s="229"/>
      <c r="Y45" s="226"/>
      <c r="Z45" s="229"/>
      <c r="AA45" s="226"/>
      <c r="AB45" s="229"/>
      <c r="AC45" s="226"/>
      <c r="AD45" s="226"/>
      <c r="AE45" s="229"/>
      <c r="AF45" s="232"/>
    </row>
    <row r="46" spans="1:32" ht="15" customHeight="1" x14ac:dyDescent="0.2">
      <c r="A46" s="425">
        <v>40</v>
      </c>
      <c r="B46" s="238" t="s">
        <v>44</v>
      </c>
      <c r="C46" s="242"/>
      <c r="D46" s="240"/>
      <c r="E46" s="240"/>
      <c r="F46" s="240"/>
      <c r="G46" s="240"/>
      <c r="H46" s="242"/>
      <c r="I46" s="240"/>
      <c r="J46" s="240"/>
      <c r="K46" s="242"/>
      <c r="L46" s="240"/>
      <c r="M46" s="240"/>
      <c r="N46" s="242"/>
      <c r="O46" s="240"/>
      <c r="P46" s="240"/>
      <c r="Q46" s="242"/>
      <c r="R46" s="240"/>
      <c r="S46" s="240"/>
      <c r="T46" s="243"/>
      <c r="U46" s="240"/>
      <c r="V46" s="240"/>
      <c r="W46" s="244"/>
      <c r="X46" s="243"/>
      <c r="Y46" s="240"/>
      <c r="Z46" s="243"/>
      <c r="AA46" s="240"/>
      <c r="AB46" s="243"/>
      <c r="AC46" s="246"/>
      <c r="AD46" s="240"/>
      <c r="AE46" s="247"/>
      <c r="AF46" s="247"/>
    </row>
    <row r="47" spans="1:32" ht="15" customHeight="1" x14ac:dyDescent="0.2">
      <c r="A47" s="423">
        <v>41</v>
      </c>
      <c r="B47" s="207" t="s">
        <v>45</v>
      </c>
      <c r="C47" s="211"/>
      <c r="D47" s="209"/>
      <c r="E47" s="209"/>
      <c r="F47" s="209"/>
      <c r="G47" s="209"/>
      <c r="H47" s="211"/>
      <c r="I47" s="209"/>
      <c r="J47" s="209"/>
      <c r="K47" s="211"/>
      <c r="L47" s="209"/>
      <c r="M47" s="209"/>
      <c r="N47" s="211"/>
      <c r="O47" s="209"/>
      <c r="P47" s="209"/>
      <c r="Q47" s="211"/>
      <c r="R47" s="209"/>
      <c r="S47" s="209"/>
      <c r="T47" s="212"/>
      <c r="U47" s="209"/>
      <c r="V47" s="209"/>
      <c r="W47" s="213"/>
      <c r="X47" s="212"/>
      <c r="Y47" s="209"/>
      <c r="Z47" s="212"/>
      <c r="AA47" s="209"/>
      <c r="AB47" s="212"/>
      <c r="AC47" s="209"/>
      <c r="AD47" s="209"/>
      <c r="AE47" s="212"/>
      <c r="AF47" s="214"/>
    </row>
    <row r="48" spans="1:32" ht="15" customHeight="1" x14ac:dyDescent="0.2">
      <c r="A48" s="424">
        <v>42</v>
      </c>
      <c r="B48" s="224" t="s">
        <v>46</v>
      </c>
      <c r="C48" s="228"/>
      <c r="D48" s="226"/>
      <c r="E48" s="226"/>
      <c r="F48" s="226"/>
      <c r="G48" s="226"/>
      <c r="H48" s="228"/>
      <c r="I48" s="226"/>
      <c r="J48" s="226"/>
      <c r="K48" s="228"/>
      <c r="L48" s="226"/>
      <c r="M48" s="226"/>
      <c r="N48" s="228"/>
      <c r="O48" s="226"/>
      <c r="P48" s="226"/>
      <c r="Q48" s="228"/>
      <c r="R48" s="226"/>
      <c r="S48" s="226"/>
      <c r="T48" s="229"/>
      <c r="U48" s="226"/>
      <c r="V48" s="226"/>
      <c r="W48" s="230"/>
      <c r="X48" s="229"/>
      <c r="Y48" s="226"/>
      <c r="Z48" s="229"/>
      <c r="AA48" s="226"/>
      <c r="AB48" s="229"/>
      <c r="AC48" s="226"/>
      <c r="AD48" s="226"/>
      <c r="AE48" s="229"/>
      <c r="AF48" s="232"/>
    </row>
    <row r="49" spans="1:32" ht="15" customHeight="1" x14ac:dyDescent="0.2">
      <c r="A49" s="424">
        <v>43</v>
      </c>
      <c r="B49" s="224" t="s">
        <v>47</v>
      </c>
      <c r="C49" s="228"/>
      <c r="D49" s="226"/>
      <c r="E49" s="226"/>
      <c r="F49" s="226"/>
      <c r="G49" s="226"/>
      <c r="H49" s="228"/>
      <c r="I49" s="226"/>
      <c r="J49" s="226"/>
      <c r="K49" s="228"/>
      <c r="L49" s="226"/>
      <c r="M49" s="226"/>
      <c r="N49" s="228"/>
      <c r="O49" s="226"/>
      <c r="P49" s="226"/>
      <c r="Q49" s="228"/>
      <c r="R49" s="226"/>
      <c r="S49" s="226"/>
      <c r="T49" s="229"/>
      <c r="U49" s="226"/>
      <c r="V49" s="226"/>
      <c r="W49" s="230"/>
      <c r="X49" s="229"/>
      <c r="Y49" s="226"/>
      <c r="Z49" s="229"/>
      <c r="AA49" s="226"/>
      <c r="AB49" s="229"/>
      <c r="AC49" s="226"/>
      <c r="AD49" s="226"/>
      <c r="AE49" s="229"/>
      <c r="AF49" s="232"/>
    </row>
    <row r="50" spans="1:32" ht="15" customHeight="1" x14ac:dyDescent="0.2">
      <c r="A50" s="424">
        <v>44</v>
      </c>
      <c r="B50" s="224" t="s">
        <v>48</v>
      </c>
      <c r="C50" s="228"/>
      <c r="D50" s="226"/>
      <c r="E50" s="226"/>
      <c r="F50" s="226"/>
      <c r="G50" s="226"/>
      <c r="H50" s="228"/>
      <c r="I50" s="226"/>
      <c r="J50" s="226"/>
      <c r="K50" s="228"/>
      <c r="L50" s="226"/>
      <c r="M50" s="226"/>
      <c r="N50" s="228"/>
      <c r="O50" s="226"/>
      <c r="P50" s="226"/>
      <c r="Q50" s="228"/>
      <c r="R50" s="226"/>
      <c r="S50" s="226"/>
      <c r="T50" s="229"/>
      <c r="U50" s="226"/>
      <c r="V50" s="226"/>
      <c r="W50" s="230"/>
      <c r="X50" s="229"/>
      <c r="Y50" s="226"/>
      <c r="Z50" s="229"/>
      <c r="AA50" s="226"/>
      <c r="AB50" s="229"/>
      <c r="AC50" s="226"/>
      <c r="AD50" s="226"/>
      <c r="AE50" s="229"/>
      <c r="AF50" s="232"/>
    </row>
    <row r="51" spans="1:32" ht="15" customHeight="1" x14ac:dyDescent="0.2">
      <c r="A51" s="425">
        <v>45</v>
      </c>
      <c r="B51" s="238" t="s">
        <v>49</v>
      </c>
      <c r="C51" s="242"/>
      <c r="D51" s="240"/>
      <c r="E51" s="240"/>
      <c r="F51" s="240"/>
      <c r="G51" s="240"/>
      <c r="H51" s="242"/>
      <c r="I51" s="240"/>
      <c r="J51" s="240"/>
      <c r="K51" s="242"/>
      <c r="L51" s="240"/>
      <c r="M51" s="240"/>
      <c r="N51" s="242"/>
      <c r="O51" s="240"/>
      <c r="P51" s="240"/>
      <c r="Q51" s="242"/>
      <c r="R51" s="240"/>
      <c r="S51" s="240"/>
      <c r="T51" s="243"/>
      <c r="U51" s="240"/>
      <c r="V51" s="240"/>
      <c r="W51" s="244"/>
      <c r="X51" s="243"/>
      <c r="Y51" s="240"/>
      <c r="Z51" s="243"/>
      <c r="AA51" s="240"/>
      <c r="AB51" s="243"/>
      <c r="AC51" s="246"/>
      <c r="AD51" s="240"/>
      <c r="AE51" s="247"/>
      <c r="AF51" s="247"/>
    </row>
    <row r="52" spans="1:32" ht="15" customHeight="1" x14ac:dyDescent="0.2">
      <c r="A52" s="423">
        <v>46</v>
      </c>
      <c r="B52" s="207" t="s">
        <v>50</v>
      </c>
      <c r="C52" s="211"/>
      <c r="D52" s="209"/>
      <c r="E52" s="209"/>
      <c r="F52" s="209"/>
      <c r="G52" s="209"/>
      <c r="H52" s="211"/>
      <c r="I52" s="209"/>
      <c r="J52" s="209"/>
      <c r="K52" s="211"/>
      <c r="L52" s="209"/>
      <c r="M52" s="209"/>
      <c r="N52" s="211"/>
      <c r="O52" s="209"/>
      <c r="P52" s="209"/>
      <c r="Q52" s="211"/>
      <c r="R52" s="209"/>
      <c r="S52" s="209"/>
      <c r="T52" s="212"/>
      <c r="U52" s="209"/>
      <c r="V52" s="209"/>
      <c r="W52" s="213"/>
      <c r="X52" s="212"/>
      <c r="Y52" s="209"/>
      <c r="Z52" s="212"/>
      <c r="AA52" s="209"/>
      <c r="AB52" s="212"/>
      <c r="AC52" s="209"/>
      <c r="AD52" s="209"/>
      <c r="AE52" s="212"/>
      <c r="AF52" s="214"/>
    </row>
    <row r="53" spans="1:32" ht="15" customHeight="1" x14ac:dyDescent="0.2">
      <c r="A53" s="424">
        <v>47</v>
      </c>
      <c r="B53" s="224" t="s">
        <v>51</v>
      </c>
      <c r="C53" s="228"/>
      <c r="D53" s="226"/>
      <c r="E53" s="226"/>
      <c r="F53" s="226"/>
      <c r="G53" s="226"/>
      <c r="H53" s="228"/>
      <c r="I53" s="226"/>
      <c r="J53" s="226"/>
      <c r="K53" s="228"/>
      <c r="L53" s="226"/>
      <c r="M53" s="226"/>
      <c r="N53" s="228"/>
      <c r="O53" s="226"/>
      <c r="P53" s="226"/>
      <c r="Q53" s="228"/>
      <c r="R53" s="226"/>
      <c r="S53" s="226"/>
      <c r="T53" s="229"/>
      <c r="U53" s="226"/>
      <c r="V53" s="226"/>
      <c r="W53" s="230"/>
      <c r="X53" s="229"/>
      <c r="Y53" s="226"/>
      <c r="Z53" s="229"/>
      <c r="AA53" s="226"/>
      <c r="AB53" s="229"/>
      <c r="AC53" s="226"/>
      <c r="AD53" s="226"/>
      <c r="AE53" s="229"/>
      <c r="AF53" s="232"/>
    </row>
    <row r="54" spans="1:32" ht="15" customHeight="1" x14ac:dyDescent="0.2">
      <c r="A54" s="424">
        <v>48</v>
      </c>
      <c r="B54" s="224" t="s">
        <v>89</v>
      </c>
      <c r="C54" s="228"/>
      <c r="D54" s="226"/>
      <c r="E54" s="226"/>
      <c r="F54" s="226"/>
      <c r="G54" s="226"/>
      <c r="H54" s="228"/>
      <c r="I54" s="226"/>
      <c r="J54" s="226"/>
      <c r="K54" s="228"/>
      <c r="L54" s="226"/>
      <c r="M54" s="226"/>
      <c r="N54" s="228"/>
      <c r="O54" s="226"/>
      <c r="P54" s="226"/>
      <c r="Q54" s="228"/>
      <c r="R54" s="226"/>
      <c r="S54" s="226"/>
      <c r="T54" s="229"/>
      <c r="U54" s="226"/>
      <c r="V54" s="226"/>
      <c r="W54" s="230"/>
      <c r="X54" s="229"/>
      <c r="Y54" s="226"/>
      <c r="Z54" s="229"/>
      <c r="AA54" s="226"/>
      <c r="AB54" s="229"/>
      <c r="AC54" s="226"/>
      <c r="AD54" s="226"/>
      <c r="AE54" s="229"/>
      <c r="AF54" s="232"/>
    </row>
    <row r="55" spans="1:32" ht="15" customHeight="1" x14ac:dyDescent="0.2">
      <c r="A55" s="424">
        <v>49</v>
      </c>
      <c r="B55" s="224" t="s">
        <v>52</v>
      </c>
      <c r="C55" s="228"/>
      <c r="D55" s="226"/>
      <c r="E55" s="226"/>
      <c r="F55" s="226"/>
      <c r="G55" s="226"/>
      <c r="H55" s="228"/>
      <c r="I55" s="226"/>
      <c r="J55" s="226"/>
      <c r="K55" s="228"/>
      <c r="L55" s="226"/>
      <c r="M55" s="226"/>
      <c r="N55" s="228"/>
      <c r="O55" s="226"/>
      <c r="P55" s="226"/>
      <c r="Q55" s="228"/>
      <c r="R55" s="226"/>
      <c r="S55" s="226"/>
      <c r="T55" s="229"/>
      <c r="U55" s="226"/>
      <c r="V55" s="226"/>
      <c r="W55" s="230"/>
      <c r="X55" s="229"/>
      <c r="Y55" s="226"/>
      <c r="Z55" s="229"/>
      <c r="AA55" s="226"/>
      <c r="AB55" s="229"/>
      <c r="AC55" s="226"/>
      <c r="AD55" s="226"/>
      <c r="AE55" s="229"/>
      <c r="AF55" s="232"/>
    </row>
    <row r="56" spans="1:32" ht="15" customHeight="1" x14ac:dyDescent="0.2">
      <c r="A56" s="425">
        <v>50</v>
      </c>
      <c r="B56" s="238" t="s">
        <v>53</v>
      </c>
      <c r="C56" s="242"/>
      <c r="D56" s="240"/>
      <c r="E56" s="240"/>
      <c r="F56" s="240"/>
      <c r="G56" s="240"/>
      <c r="H56" s="242"/>
      <c r="I56" s="240"/>
      <c r="J56" s="240"/>
      <c r="K56" s="242"/>
      <c r="L56" s="240"/>
      <c r="M56" s="240"/>
      <c r="N56" s="242"/>
      <c r="O56" s="240"/>
      <c r="P56" s="240"/>
      <c r="Q56" s="242"/>
      <c r="R56" s="240"/>
      <c r="S56" s="240"/>
      <c r="T56" s="243"/>
      <c r="U56" s="240"/>
      <c r="V56" s="240"/>
      <c r="W56" s="244"/>
      <c r="X56" s="243"/>
      <c r="Y56" s="240"/>
      <c r="Z56" s="243"/>
      <c r="AA56" s="240"/>
      <c r="AB56" s="243"/>
      <c r="AC56" s="246"/>
      <c r="AD56" s="240"/>
      <c r="AE56" s="247"/>
      <c r="AF56" s="247"/>
    </row>
    <row r="57" spans="1:32" ht="15" customHeight="1" x14ac:dyDescent="0.2">
      <c r="A57" s="423">
        <v>51</v>
      </c>
      <c r="B57" s="207" t="s">
        <v>54</v>
      </c>
      <c r="C57" s="211"/>
      <c r="D57" s="209"/>
      <c r="E57" s="209"/>
      <c r="F57" s="209"/>
      <c r="G57" s="209"/>
      <c r="H57" s="211"/>
      <c r="I57" s="209"/>
      <c r="J57" s="209"/>
      <c r="K57" s="211"/>
      <c r="L57" s="209"/>
      <c r="M57" s="209"/>
      <c r="N57" s="211"/>
      <c r="O57" s="209"/>
      <c r="P57" s="209"/>
      <c r="Q57" s="211"/>
      <c r="R57" s="209"/>
      <c r="S57" s="209"/>
      <c r="T57" s="212"/>
      <c r="U57" s="209"/>
      <c r="V57" s="209"/>
      <c r="W57" s="213"/>
      <c r="X57" s="212"/>
      <c r="Y57" s="209"/>
      <c r="Z57" s="212"/>
      <c r="AA57" s="209"/>
      <c r="AB57" s="212"/>
      <c r="AC57" s="209"/>
      <c r="AD57" s="209"/>
      <c r="AE57" s="212"/>
      <c r="AF57" s="214"/>
    </row>
    <row r="58" spans="1:32" ht="15" customHeight="1" x14ac:dyDescent="0.2">
      <c r="A58" s="424">
        <v>52</v>
      </c>
      <c r="B58" s="224" t="s">
        <v>55</v>
      </c>
      <c r="C58" s="228"/>
      <c r="D58" s="226"/>
      <c r="E58" s="226"/>
      <c r="F58" s="226"/>
      <c r="G58" s="226"/>
      <c r="H58" s="228"/>
      <c r="I58" s="226"/>
      <c r="J58" s="226"/>
      <c r="K58" s="228"/>
      <c r="L58" s="226"/>
      <c r="M58" s="226"/>
      <c r="N58" s="228"/>
      <c r="O58" s="226"/>
      <c r="P58" s="226"/>
      <c r="Q58" s="228"/>
      <c r="R58" s="226"/>
      <c r="S58" s="226"/>
      <c r="T58" s="229"/>
      <c r="U58" s="226"/>
      <c r="V58" s="226"/>
      <c r="W58" s="230"/>
      <c r="X58" s="229"/>
      <c r="Y58" s="226"/>
      <c r="Z58" s="229"/>
      <c r="AA58" s="226"/>
      <c r="AB58" s="229"/>
      <c r="AC58" s="226"/>
      <c r="AD58" s="226"/>
      <c r="AE58" s="229"/>
      <c r="AF58" s="232"/>
    </row>
    <row r="59" spans="1:32" ht="15" customHeight="1" x14ac:dyDescent="0.2">
      <c r="A59" s="424">
        <v>53</v>
      </c>
      <c r="B59" s="224" t="s">
        <v>56</v>
      </c>
      <c r="C59" s="228"/>
      <c r="D59" s="226"/>
      <c r="E59" s="226"/>
      <c r="F59" s="226"/>
      <c r="G59" s="226"/>
      <c r="H59" s="228"/>
      <c r="I59" s="226"/>
      <c r="J59" s="226"/>
      <c r="K59" s="228"/>
      <c r="L59" s="226"/>
      <c r="M59" s="226"/>
      <c r="N59" s="228"/>
      <c r="O59" s="226"/>
      <c r="P59" s="226"/>
      <c r="Q59" s="228"/>
      <c r="R59" s="226"/>
      <c r="S59" s="226"/>
      <c r="T59" s="229"/>
      <c r="U59" s="226"/>
      <c r="V59" s="226"/>
      <c r="W59" s="230"/>
      <c r="X59" s="229"/>
      <c r="Y59" s="226"/>
      <c r="Z59" s="229"/>
      <c r="AA59" s="226"/>
      <c r="AB59" s="229"/>
      <c r="AC59" s="226"/>
      <c r="AD59" s="226"/>
      <c r="AE59" s="229"/>
      <c r="AF59" s="232"/>
    </row>
    <row r="60" spans="1:32" ht="15" customHeight="1" x14ac:dyDescent="0.2">
      <c r="A60" s="424">
        <v>54</v>
      </c>
      <c r="B60" s="224" t="s">
        <v>57</v>
      </c>
      <c r="C60" s="228"/>
      <c r="D60" s="226"/>
      <c r="E60" s="226"/>
      <c r="F60" s="226"/>
      <c r="G60" s="226"/>
      <c r="H60" s="228"/>
      <c r="I60" s="226"/>
      <c r="J60" s="226"/>
      <c r="K60" s="228"/>
      <c r="L60" s="226"/>
      <c r="M60" s="226"/>
      <c r="N60" s="228"/>
      <c r="O60" s="226"/>
      <c r="P60" s="226"/>
      <c r="Q60" s="228"/>
      <c r="R60" s="226"/>
      <c r="S60" s="226"/>
      <c r="T60" s="229"/>
      <c r="U60" s="226"/>
      <c r="V60" s="226"/>
      <c r="W60" s="230"/>
      <c r="X60" s="229"/>
      <c r="Y60" s="226"/>
      <c r="Z60" s="229"/>
      <c r="AA60" s="226"/>
      <c r="AB60" s="229"/>
      <c r="AC60" s="226"/>
      <c r="AD60" s="226"/>
      <c r="AE60" s="229"/>
      <c r="AF60" s="232"/>
    </row>
    <row r="61" spans="1:32" ht="15" customHeight="1" x14ac:dyDescent="0.2">
      <c r="A61" s="425">
        <v>55</v>
      </c>
      <c r="B61" s="238" t="s">
        <v>58</v>
      </c>
      <c r="C61" s="242"/>
      <c r="D61" s="240"/>
      <c r="E61" s="240"/>
      <c r="F61" s="240"/>
      <c r="G61" s="240"/>
      <c r="H61" s="242"/>
      <c r="I61" s="240"/>
      <c r="J61" s="240"/>
      <c r="K61" s="242"/>
      <c r="L61" s="240"/>
      <c r="M61" s="240"/>
      <c r="N61" s="242"/>
      <c r="O61" s="240"/>
      <c r="P61" s="240"/>
      <c r="Q61" s="242"/>
      <c r="R61" s="240"/>
      <c r="S61" s="240"/>
      <c r="T61" s="243"/>
      <c r="U61" s="240"/>
      <c r="V61" s="240"/>
      <c r="W61" s="244"/>
      <c r="X61" s="243"/>
      <c r="Y61" s="240"/>
      <c r="Z61" s="243"/>
      <c r="AA61" s="240"/>
      <c r="AB61" s="243"/>
      <c r="AC61" s="246"/>
      <c r="AD61" s="240"/>
      <c r="AE61" s="247"/>
      <c r="AF61" s="247"/>
    </row>
    <row r="62" spans="1:32" ht="15" customHeight="1" x14ac:dyDescent="0.2">
      <c r="A62" s="423">
        <v>56</v>
      </c>
      <c r="B62" s="207" t="s">
        <v>59</v>
      </c>
      <c r="C62" s="211"/>
      <c r="D62" s="209"/>
      <c r="E62" s="209"/>
      <c r="F62" s="209"/>
      <c r="G62" s="209"/>
      <c r="H62" s="211"/>
      <c r="I62" s="209"/>
      <c r="J62" s="209"/>
      <c r="K62" s="211"/>
      <c r="L62" s="209"/>
      <c r="M62" s="209"/>
      <c r="N62" s="211"/>
      <c r="O62" s="209"/>
      <c r="P62" s="209"/>
      <c r="Q62" s="211"/>
      <c r="R62" s="209"/>
      <c r="S62" s="209"/>
      <c r="T62" s="212"/>
      <c r="U62" s="209"/>
      <c r="V62" s="209"/>
      <c r="W62" s="213"/>
      <c r="X62" s="212"/>
      <c r="Y62" s="209"/>
      <c r="Z62" s="212"/>
      <c r="AA62" s="209"/>
      <c r="AB62" s="212"/>
      <c r="AC62" s="209"/>
      <c r="AD62" s="209"/>
      <c r="AE62" s="212"/>
      <c r="AF62" s="214"/>
    </row>
    <row r="63" spans="1:32" ht="15" customHeight="1" x14ac:dyDescent="0.2">
      <c r="A63" s="424">
        <v>57</v>
      </c>
      <c r="B63" s="224" t="s">
        <v>60</v>
      </c>
      <c r="C63" s="228"/>
      <c r="D63" s="226"/>
      <c r="E63" s="226"/>
      <c r="F63" s="226"/>
      <c r="G63" s="226"/>
      <c r="H63" s="228"/>
      <c r="I63" s="226"/>
      <c r="J63" s="226"/>
      <c r="K63" s="228"/>
      <c r="L63" s="226"/>
      <c r="M63" s="226"/>
      <c r="N63" s="228"/>
      <c r="O63" s="226"/>
      <c r="P63" s="226"/>
      <c r="Q63" s="228"/>
      <c r="R63" s="226"/>
      <c r="S63" s="226"/>
      <c r="T63" s="229"/>
      <c r="U63" s="226"/>
      <c r="V63" s="226"/>
      <c r="W63" s="230"/>
      <c r="X63" s="229"/>
      <c r="Y63" s="226"/>
      <c r="Z63" s="229"/>
      <c r="AA63" s="226"/>
      <c r="AB63" s="229"/>
      <c r="AC63" s="226"/>
      <c r="AD63" s="226"/>
      <c r="AE63" s="229"/>
      <c r="AF63" s="232"/>
    </row>
    <row r="64" spans="1:32" ht="15" customHeight="1" x14ac:dyDescent="0.2">
      <c r="A64" s="424">
        <v>58</v>
      </c>
      <c r="B64" s="224" t="s">
        <v>61</v>
      </c>
      <c r="C64" s="228"/>
      <c r="D64" s="226"/>
      <c r="E64" s="226"/>
      <c r="F64" s="226"/>
      <c r="G64" s="226"/>
      <c r="H64" s="228"/>
      <c r="I64" s="226"/>
      <c r="J64" s="226"/>
      <c r="K64" s="228"/>
      <c r="L64" s="226"/>
      <c r="M64" s="226"/>
      <c r="N64" s="228"/>
      <c r="O64" s="226"/>
      <c r="P64" s="226"/>
      <c r="Q64" s="228"/>
      <c r="R64" s="226"/>
      <c r="S64" s="226"/>
      <c r="T64" s="229"/>
      <c r="U64" s="226"/>
      <c r="V64" s="226"/>
      <c r="W64" s="230"/>
      <c r="X64" s="229"/>
      <c r="Y64" s="226"/>
      <c r="Z64" s="229"/>
      <c r="AA64" s="226"/>
      <c r="AB64" s="229"/>
      <c r="AC64" s="226"/>
      <c r="AD64" s="226"/>
      <c r="AE64" s="229"/>
      <c r="AF64" s="232"/>
    </row>
    <row r="65" spans="1:32" ht="15" customHeight="1" x14ac:dyDescent="0.2">
      <c r="A65" s="424">
        <v>59</v>
      </c>
      <c r="B65" s="224" t="s">
        <v>62</v>
      </c>
      <c r="C65" s="228"/>
      <c r="D65" s="226"/>
      <c r="E65" s="226"/>
      <c r="F65" s="226"/>
      <c r="G65" s="226"/>
      <c r="H65" s="228"/>
      <c r="I65" s="226"/>
      <c r="J65" s="226"/>
      <c r="K65" s="228"/>
      <c r="L65" s="226"/>
      <c r="M65" s="226"/>
      <c r="N65" s="228"/>
      <c r="O65" s="226"/>
      <c r="P65" s="226"/>
      <c r="Q65" s="228"/>
      <c r="R65" s="226"/>
      <c r="S65" s="226"/>
      <c r="T65" s="229"/>
      <c r="U65" s="226"/>
      <c r="V65" s="226"/>
      <c r="W65" s="230"/>
      <c r="X65" s="229"/>
      <c r="Y65" s="226"/>
      <c r="Z65" s="229"/>
      <c r="AA65" s="226"/>
      <c r="AB65" s="229"/>
      <c r="AC65" s="226"/>
      <c r="AD65" s="226"/>
      <c r="AE65" s="229"/>
      <c r="AF65" s="232"/>
    </row>
    <row r="66" spans="1:32" ht="15" customHeight="1" x14ac:dyDescent="0.2">
      <c r="A66" s="425">
        <v>60</v>
      </c>
      <c r="B66" s="238" t="s">
        <v>63</v>
      </c>
      <c r="C66" s="242"/>
      <c r="D66" s="240"/>
      <c r="E66" s="240"/>
      <c r="F66" s="240"/>
      <c r="G66" s="240"/>
      <c r="H66" s="242"/>
      <c r="I66" s="240"/>
      <c r="J66" s="240"/>
      <c r="K66" s="242"/>
      <c r="L66" s="240"/>
      <c r="M66" s="240"/>
      <c r="N66" s="242"/>
      <c r="O66" s="240"/>
      <c r="P66" s="240"/>
      <c r="Q66" s="242"/>
      <c r="R66" s="240"/>
      <c r="S66" s="240"/>
      <c r="T66" s="243"/>
      <c r="U66" s="240"/>
      <c r="V66" s="240"/>
      <c r="W66" s="244"/>
      <c r="X66" s="243"/>
      <c r="Y66" s="240"/>
      <c r="Z66" s="243"/>
      <c r="AA66" s="240"/>
      <c r="AB66" s="243"/>
      <c r="AC66" s="246"/>
      <c r="AD66" s="240"/>
      <c r="AE66" s="247"/>
      <c r="AF66" s="247"/>
    </row>
    <row r="67" spans="1:32" ht="15" customHeight="1" x14ac:dyDescent="0.2">
      <c r="A67" s="423">
        <v>61</v>
      </c>
      <c r="B67" s="207" t="s">
        <v>64</v>
      </c>
      <c r="C67" s="211"/>
      <c r="D67" s="209"/>
      <c r="E67" s="209"/>
      <c r="F67" s="209"/>
      <c r="G67" s="209"/>
      <c r="H67" s="211"/>
      <c r="I67" s="209"/>
      <c r="J67" s="209"/>
      <c r="K67" s="211"/>
      <c r="L67" s="209"/>
      <c r="M67" s="209"/>
      <c r="N67" s="211"/>
      <c r="O67" s="209"/>
      <c r="P67" s="209"/>
      <c r="Q67" s="211"/>
      <c r="R67" s="209"/>
      <c r="S67" s="209"/>
      <c r="T67" s="212"/>
      <c r="U67" s="209"/>
      <c r="V67" s="209"/>
      <c r="W67" s="213"/>
      <c r="X67" s="212"/>
      <c r="Y67" s="209"/>
      <c r="Z67" s="212"/>
      <c r="AA67" s="209"/>
      <c r="AB67" s="212"/>
      <c r="AC67" s="209"/>
      <c r="AD67" s="209"/>
      <c r="AE67" s="212"/>
      <c r="AF67" s="214"/>
    </row>
    <row r="68" spans="1:32" ht="15" customHeight="1" x14ac:dyDescent="0.2">
      <c r="A68" s="424">
        <v>62</v>
      </c>
      <c r="B68" s="224" t="s">
        <v>65</v>
      </c>
      <c r="C68" s="228"/>
      <c r="D68" s="226"/>
      <c r="E68" s="226"/>
      <c r="F68" s="226"/>
      <c r="G68" s="226"/>
      <c r="H68" s="228"/>
      <c r="I68" s="226"/>
      <c r="J68" s="226"/>
      <c r="K68" s="228"/>
      <c r="L68" s="226"/>
      <c r="M68" s="226"/>
      <c r="N68" s="228"/>
      <c r="O68" s="226"/>
      <c r="P68" s="226"/>
      <c r="Q68" s="228"/>
      <c r="R68" s="226"/>
      <c r="S68" s="226"/>
      <c r="T68" s="229"/>
      <c r="U68" s="226"/>
      <c r="V68" s="226"/>
      <c r="W68" s="230"/>
      <c r="X68" s="229"/>
      <c r="Y68" s="226"/>
      <c r="Z68" s="229"/>
      <c r="AA68" s="226"/>
      <c r="AB68" s="229"/>
      <c r="AC68" s="226"/>
      <c r="AD68" s="226"/>
      <c r="AE68" s="229"/>
      <c r="AF68" s="232"/>
    </row>
    <row r="69" spans="1:32" ht="15" customHeight="1" x14ac:dyDescent="0.2">
      <c r="A69" s="424">
        <v>63</v>
      </c>
      <c r="B69" s="224" t="s">
        <v>66</v>
      </c>
      <c r="C69" s="228"/>
      <c r="D69" s="226"/>
      <c r="E69" s="226"/>
      <c r="F69" s="226"/>
      <c r="G69" s="226"/>
      <c r="H69" s="228"/>
      <c r="I69" s="226"/>
      <c r="J69" s="226"/>
      <c r="K69" s="228"/>
      <c r="L69" s="226"/>
      <c r="M69" s="226"/>
      <c r="N69" s="228"/>
      <c r="O69" s="226"/>
      <c r="P69" s="226"/>
      <c r="Q69" s="228"/>
      <c r="R69" s="226"/>
      <c r="S69" s="226"/>
      <c r="T69" s="229"/>
      <c r="U69" s="226"/>
      <c r="V69" s="226"/>
      <c r="W69" s="230"/>
      <c r="X69" s="229"/>
      <c r="Y69" s="226"/>
      <c r="Z69" s="229"/>
      <c r="AA69" s="226"/>
      <c r="AB69" s="229"/>
      <c r="AC69" s="226"/>
      <c r="AD69" s="226"/>
      <c r="AE69" s="229"/>
      <c r="AF69" s="232"/>
    </row>
    <row r="70" spans="1:32" ht="15" customHeight="1" x14ac:dyDescent="0.2">
      <c r="A70" s="424">
        <v>64</v>
      </c>
      <c r="B70" s="224" t="s">
        <v>67</v>
      </c>
      <c r="C70" s="228"/>
      <c r="D70" s="226"/>
      <c r="E70" s="226"/>
      <c r="F70" s="226"/>
      <c r="G70" s="226"/>
      <c r="H70" s="228"/>
      <c r="I70" s="226"/>
      <c r="J70" s="226"/>
      <c r="K70" s="228"/>
      <c r="L70" s="226"/>
      <c r="M70" s="226"/>
      <c r="N70" s="228"/>
      <c r="O70" s="226"/>
      <c r="P70" s="226"/>
      <c r="Q70" s="228"/>
      <c r="R70" s="226"/>
      <c r="S70" s="226"/>
      <c r="T70" s="229"/>
      <c r="U70" s="226"/>
      <c r="V70" s="226"/>
      <c r="W70" s="230"/>
      <c r="X70" s="229"/>
      <c r="Y70" s="226"/>
      <c r="Z70" s="229"/>
      <c r="AA70" s="226"/>
      <c r="AB70" s="229"/>
      <c r="AC70" s="226"/>
      <c r="AD70" s="226"/>
      <c r="AE70" s="229"/>
      <c r="AF70" s="232"/>
    </row>
    <row r="71" spans="1:32" ht="15" customHeight="1" x14ac:dyDescent="0.2">
      <c r="A71" s="425">
        <v>65</v>
      </c>
      <c r="B71" s="238" t="s">
        <v>68</v>
      </c>
      <c r="C71" s="242"/>
      <c r="D71" s="240"/>
      <c r="E71" s="240"/>
      <c r="F71" s="240"/>
      <c r="G71" s="240"/>
      <c r="H71" s="242"/>
      <c r="I71" s="240"/>
      <c r="J71" s="240"/>
      <c r="K71" s="242"/>
      <c r="L71" s="240"/>
      <c r="M71" s="240"/>
      <c r="N71" s="242"/>
      <c r="O71" s="240"/>
      <c r="P71" s="240"/>
      <c r="Q71" s="242"/>
      <c r="R71" s="240"/>
      <c r="S71" s="240"/>
      <c r="T71" s="243"/>
      <c r="U71" s="240"/>
      <c r="V71" s="240"/>
      <c r="W71" s="244"/>
      <c r="X71" s="243"/>
      <c r="Y71" s="240"/>
      <c r="Z71" s="243"/>
      <c r="AA71" s="240"/>
      <c r="AB71" s="243"/>
      <c r="AC71" s="246"/>
      <c r="AD71" s="240"/>
      <c r="AE71" s="247"/>
      <c r="AF71" s="247"/>
    </row>
    <row r="72" spans="1:32" ht="15" customHeight="1" x14ac:dyDescent="0.2">
      <c r="A72" s="423">
        <v>66</v>
      </c>
      <c r="B72" s="207" t="s">
        <v>69</v>
      </c>
      <c r="C72" s="211"/>
      <c r="D72" s="209"/>
      <c r="E72" s="209"/>
      <c r="F72" s="209"/>
      <c r="G72" s="209"/>
      <c r="H72" s="211"/>
      <c r="I72" s="209"/>
      <c r="J72" s="209"/>
      <c r="K72" s="211"/>
      <c r="L72" s="209"/>
      <c r="M72" s="209"/>
      <c r="N72" s="211"/>
      <c r="O72" s="209"/>
      <c r="P72" s="209"/>
      <c r="Q72" s="211"/>
      <c r="R72" s="209"/>
      <c r="S72" s="209"/>
      <c r="T72" s="212"/>
      <c r="U72" s="209"/>
      <c r="V72" s="209"/>
      <c r="W72" s="213"/>
      <c r="X72" s="212"/>
      <c r="Y72" s="209"/>
      <c r="Z72" s="212"/>
      <c r="AA72" s="209"/>
      <c r="AB72" s="212"/>
      <c r="AC72" s="209"/>
      <c r="AD72" s="209"/>
      <c r="AE72" s="212"/>
      <c r="AF72" s="214"/>
    </row>
    <row r="73" spans="1:32" ht="15" customHeight="1" x14ac:dyDescent="0.2">
      <c r="A73" s="424">
        <v>67</v>
      </c>
      <c r="B73" s="224" t="s">
        <v>3</v>
      </c>
      <c r="C73" s="228"/>
      <c r="D73" s="226"/>
      <c r="E73" s="226"/>
      <c r="F73" s="226"/>
      <c r="G73" s="226"/>
      <c r="H73" s="228"/>
      <c r="I73" s="226"/>
      <c r="J73" s="226"/>
      <c r="K73" s="228"/>
      <c r="L73" s="226"/>
      <c r="M73" s="226"/>
      <c r="N73" s="228"/>
      <c r="O73" s="226"/>
      <c r="P73" s="226"/>
      <c r="Q73" s="228"/>
      <c r="R73" s="226"/>
      <c r="S73" s="226"/>
      <c r="T73" s="229"/>
      <c r="U73" s="226"/>
      <c r="V73" s="226"/>
      <c r="W73" s="230"/>
      <c r="X73" s="229"/>
      <c r="Y73" s="226"/>
      <c r="Z73" s="229"/>
      <c r="AA73" s="226"/>
      <c r="AB73" s="229"/>
      <c r="AC73" s="226"/>
      <c r="AD73" s="226"/>
      <c r="AE73" s="229"/>
      <c r="AF73" s="232"/>
    </row>
    <row r="74" spans="1:32" ht="15" customHeight="1" x14ac:dyDescent="0.2">
      <c r="A74" s="424">
        <v>68</v>
      </c>
      <c r="B74" s="224" t="s">
        <v>2</v>
      </c>
      <c r="C74" s="228"/>
      <c r="D74" s="226"/>
      <c r="E74" s="226"/>
      <c r="F74" s="226"/>
      <c r="G74" s="226"/>
      <c r="H74" s="228"/>
      <c r="I74" s="226"/>
      <c r="J74" s="226"/>
      <c r="K74" s="228"/>
      <c r="L74" s="226"/>
      <c r="M74" s="226"/>
      <c r="N74" s="228"/>
      <c r="O74" s="226"/>
      <c r="P74" s="226"/>
      <c r="Q74" s="228"/>
      <c r="R74" s="226"/>
      <c r="S74" s="226"/>
      <c r="T74" s="229"/>
      <c r="U74" s="226"/>
      <c r="V74" s="226"/>
      <c r="W74" s="230"/>
      <c r="X74" s="229"/>
      <c r="Y74" s="226"/>
      <c r="Z74" s="229"/>
      <c r="AA74" s="226"/>
      <c r="AB74" s="229"/>
      <c r="AC74" s="226"/>
      <c r="AD74" s="226"/>
      <c r="AE74" s="229"/>
      <c r="AF74" s="232"/>
    </row>
    <row r="75" spans="1:32" ht="15" customHeight="1" x14ac:dyDescent="0.2">
      <c r="A75" s="424">
        <v>69</v>
      </c>
      <c r="B75" s="224" t="s">
        <v>91</v>
      </c>
      <c r="C75" s="228"/>
      <c r="D75" s="226"/>
      <c r="E75" s="226"/>
      <c r="F75" s="226"/>
      <c r="G75" s="226"/>
      <c r="H75" s="228"/>
      <c r="I75" s="226"/>
      <c r="J75" s="226"/>
      <c r="K75" s="228"/>
      <c r="L75" s="226"/>
      <c r="M75" s="226"/>
      <c r="N75" s="228"/>
      <c r="O75" s="226"/>
      <c r="P75" s="226"/>
      <c r="Q75" s="228"/>
      <c r="R75" s="226"/>
      <c r="S75" s="226"/>
      <c r="T75" s="229"/>
      <c r="U75" s="226"/>
      <c r="V75" s="226"/>
      <c r="W75" s="230"/>
      <c r="X75" s="229"/>
      <c r="Y75" s="226"/>
      <c r="Z75" s="229"/>
      <c r="AA75" s="226"/>
      <c r="AB75" s="229"/>
      <c r="AC75" s="226"/>
      <c r="AD75" s="226"/>
      <c r="AE75" s="229"/>
      <c r="AF75" s="232"/>
    </row>
    <row r="76" spans="1:32" s="87" customFormat="1" ht="15" customHeight="1" thickBot="1" x14ac:dyDescent="0.25">
      <c r="A76" s="1879" t="s">
        <v>429</v>
      </c>
      <c r="B76" s="1880"/>
      <c r="C76" s="1364">
        <v>848</v>
      </c>
      <c r="D76" s="1439"/>
      <c r="E76" s="254">
        <v>9889471.7572349645</v>
      </c>
      <c r="F76" s="1439"/>
      <c r="G76" s="254">
        <v>668987.20000000007</v>
      </c>
      <c r="H76" s="1364">
        <v>346</v>
      </c>
      <c r="I76" s="1439"/>
      <c r="J76" s="254">
        <v>126629.85797191005</v>
      </c>
      <c r="K76" s="1364">
        <v>27</v>
      </c>
      <c r="L76" s="1439"/>
      <c r="M76" s="254">
        <v>2609.6497939458009</v>
      </c>
      <c r="N76" s="1364">
        <v>100</v>
      </c>
      <c r="O76" s="1439"/>
      <c r="P76" s="254">
        <v>238516.78432867822</v>
      </c>
      <c r="Q76" s="1364">
        <v>38</v>
      </c>
      <c r="R76" s="1439"/>
      <c r="S76" s="254">
        <v>35372.292096431353</v>
      </c>
      <c r="T76" s="256">
        <v>10961587</v>
      </c>
      <c r="U76" s="254">
        <v>0</v>
      </c>
      <c r="V76" s="254">
        <v>0</v>
      </c>
      <c r="W76" s="257">
        <v>0</v>
      </c>
      <c r="X76" s="256">
        <v>10961587</v>
      </c>
      <c r="Y76" s="254">
        <v>-27403</v>
      </c>
      <c r="Z76" s="256">
        <v>10934184</v>
      </c>
      <c r="AA76" s="254">
        <v>0</v>
      </c>
      <c r="AB76" s="256">
        <v>10934184</v>
      </c>
      <c r="AC76" s="254">
        <v>0</v>
      </c>
      <c r="AD76" s="254">
        <v>10934184</v>
      </c>
      <c r="AE76" s="256">
        <v>911182</v>
      </c>
      <c r="AF76" s="259">
        <v>10934184</v>
      </c>
    </row>
    <row r="77" spans="1:32" s="87" customFormat="1" ht="15" customHeight="1" thickTop="1" x14ac:dyDescent="0.2">
      <c r="A77" s="1885" t="s">
        <v>398</v>
      </c>
      <c r="B77" s="1886"/>
      <c r="C77" s="813"/>
      <c r="D77" s="814"/>
      <c r="E77" s="814"/>
      <c r="F77" s="814"/>
      <c r="G77" s="814"/>
      <c r="H77" s="813"/>
      <c r="I77" s="814"/>
      <c r="J77" s="814"/>
      <c r="K77" s="813"/>
      <c r="L77" s="814"/>
      <c r="M77" s="814"/>
      <c r="N77" s="813"/>
      <c r="O77" s="814"/>
      <c r="P77" s="814"/>
      <c r="Q77" s="813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5"/>
      <c r="AC77" s="815"/>
      <c r="AD77" s="814"/>
      <c r="AE77" s="815"/>
      <c r="AF77" s="815"/>
    </row>
    <row r="78" spans="1:32" s="87" customFormat="1" ht="15" customHeight="1" x14ac:dyDescent="0.2">
      <c r="A78" s="1887" t="s">
        <v>1260</v>
      </c>
      <c r="B78" s="1888"/>
      <c r="C78" s="813"/>
      <c r="D78" s="814"/>
      <c r="E78" s="814"/>
      <c r="F78" s="814"/>
      <c r="G78" s="814"/>
      <c r="H78" s="813"/>
      <c r="I78" s="814"/>
      <c r="J78" s="814"/>
      <c r="K78" s="813"/>
      <c r="L78" s="814"/>
      <c r="M78" s="814"/>
      <c r="N78" s="813"/>
      <c r="O78" s="814"/>
      <c r="P78" s="814"/>
      <c r="Q78" s="813"/>
      <c r="R78" s="814"/>
      <c r="S78" s="814"/>
      <c r="T78" s="814"/>
      <c r="U78" s="814"/>
      <c r="V78" s="814"/>
      <c r="W78" s="814"/>
      <c r="X78" s="814"/>
      <c r="Y78" s="814"/>
      <c r="Z78" s="814"/>
      <c r="AA78" s="814"/>
      <c r="AB78" s="232"/>
      <c r="AC78" s="815"/>
      <c r="AD78" s="814"/>
      <c r="AE78" s="232"/>
      <c r="AF78" s="232"/>
    </row>
    <row r="79" spans="1:32" s="87" customFormat="1" ht="15" customHeight="1" x14ac:dyDescent="0.2">
      <c r="A79" s="1889" t="s">
        <v>1261</v>
      </c>
      <c r="B79" s="1890"/>
      <c r="C79" s="813"/>
      <c r="D79" s="814"/>
      <c r="E79" s="814"/>
      <c r="F79" s="814"/>
      <c r="G79" s="814"/>
      <c r="H79" s="813"/>
      <c r="I79" s="814"/>
      <c r="J79" s="814"/>
      <c r="K79" s="813"/>
      <c r="L79" s="814"/>
      <c r="M79" s="814"/>
      <c r="N79" s="813"/>
      <c r="O79" s="814"/>
      <c r="P79" s="814"/>
      <c r="Q79" s="813"/>
      <c r="R79" s="814"/>
      <c r="S79" s="814"/>
      <c r="T79" s="814"/>
      <c r="U79" s="814"/>
      <c r="V79" s="814"/>
      <c r="W79" s="814"/>
      <c r="X79" s="814"/>
      <c r="Y79" s="814"/>
      <c r="Z79" s="814"/>
      <c r="AA79" s="814"/>
      <c r="AB79" s="815"/>
      <c r="AC79" s="815"/>
      <c r="AD79" s="814"/>
      <c r="AE79" s="815"/>
      <c r="AF79" s="232"/>
    </row>
    <row r="80" spans="1:32" ht="15" customHeight="1" x14ac:dyDescent="0.2">
      <c r="A80" s="1872" t="s">
        <v>1020</v>
      </c>
      <c r="B80" s="1873"/>
      <c r="C80" s="813"/>
      <c r="D80" s="814"/>
      <c r="E80" s="814"/>
      <c r="F80" s="814"/>
      <c r="G80" s="814"/>
      <c r="H80" s="813"/>
      <c r="I80" s="814"/>
      <c r="J80" s="814"/>
      <c r="K80" s="813"/>
      <c r="L80" s="814"/>
      <c r="M80" s="814"/>
      <c r="N80" s="813"/>
      <c r="O80" s="814"/>
      <c r="P80" s="814"/>
      <c r="Q80" s="813"/>
      <c r="R80" s="814"/>
      <c r="S80" s="814"/>
      <c r="T80" s="814"/>
      <c r="U80" s="814"/>
      <c r="V80" s="814"/>
      <c r="W80" s="814"/>
      <c r="X80" s="814"/>
      <c r="Y80" s="814"/>
      <c r="Z80" s="814"/>
      <c r="AA80" s="814"/>
      <c r="AB80" s="815"/>
      <c r="AC80" s="815"/>
      <c r="AD80" s="814"/>
      <c r="AE80" s="815"/>
      <c r="AF80" s="232"/>
    </row>
    <row r="81" spans="1:32" s="87" customFormat="1" ht="15" customHeight="1" x14ac:dyDescent="0.2">
      <c r="A81" s="1872" t="s">
        <v>410</v>
      </c>
      <c r="B81" s="1873"/>
      <c r="C81" s="813"/>
      <c r="D81" s="814"/>
      <c r="E81" s="814"/>
      <c r="F81" s="814"/>
      <c r="G81" s="814"/>
      <c r="H81" s="813"/>
      <c r="I81" s="814"/>
      <c r="J81" s="814"/>
      <c r="K81" s="813"/>
      <c r="L81" s="814"/>
      <c r="M81" s="814"/>
      <c r="N81" s="813"/>
      <c r="O81" s="814"/>
      <c r="P81" s="814"/>
      <c r="Q81" s="813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5"/>
      <c r="AC81" s="815"/>
      <c r="AD81" s="814"/>
      <c r="AE81" s="815"/>
      <c r="AF81" s="232"/>
    </row>
    <row r="82" spans="1:32" s="87" customFormat="1" ht="15" customHeight="1" x14ac:dyDescent="0.2">
      <c r="A82" s="1881" t="s">
        <v>265</v>
      </c>
      <c r="B82" s="1882"/>
      <c r="C82" s="817"/>
      <c r="D82" s="818"/>
      <c r="E82" s="818"/>
      <c r="F82" s="818"/>
      <c r="G82" s="818"/>
      <c r="H82" s="817"/>
      <c r="I82" s="818"/>
      <c r="J82" s="818"/>
      <c r="K82" s="817"/>
      <c r="L82" s="818"/>
      <c r="M82" s="818"/>
      <c r="N82" s="817"/>
      <c r="O82" s="818"/>
      <c r="P82" s="818"/>
      <c r="Q82" s="817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247"/>
      <c r="AC82" s="246"/>
      <c r="AD82" s="818"/>
      <c r="AE82" s="247"/>
      <c r="AF82" s="247"/>
    </row>
    <row r="83" spans="1:32" s="87" customFormat="1" ht="15" customHeight="1" x14ac:dyDescent="0.2">
      <c r="A83" s="1768" t="s">
        <v>1760</v>
      </c>
      <c r="B83" s="1770"/>
      <c r="C83" s="1762"/>
      <c r="D83" s="1763"/>
      <c r="E83" s="1763"/>
      <c r="F83" s="1763"/>
      <c r="G83" s="1763"/>
      <c r="H83" s="1762"/>
      <c r="I83" s="1763"/>
      <c r="J83" s="1763"/>
      <c r="K83" s="1762"/>
      <c r="L83" s="1763"/>
      <c r="M83" s="1763"/>
      <c r="N83" s="1762"/>
      <c r="O83" s="1763"/>
      <c r="P83" s="1763"/>
      <c r="Q83" s="1762"/>
      <c r="R83" s="1763"/>
      <c r="S83" s="1763"/>
      <c r="T83" s="1763"/>
      <c r="U83" s="1763"/>
      <c r="V83" s="1763"/>
      <c r="W83" s="1763"/>
      <c r="X83" s="1763"/>
      <c r="Y83" s="1763"/>
      <c r="Z83" s="1763"/>
      <c r="AA83" s="1763"/>
      <c r="AB83" s="1764"/>
      <c r="AC83" s="1131"/>
      <c r="AD83" s="1763"/>
      <c r="AE83" s="1764"/>
      <c r="AF83" s="1764"/>
    </row>
    <row r="84" spans="1:32" ht="15" customHeight="1" x14ac:dyDescent="0.2">
      <c r="A84" s="1872" t="s">
        <v>1162</v>
      </c>
      <c r="B84" s="1873"/>
      <c r="C84" s="813"/>
      <c r="D84" s="814"/>
      <c r="E84" s="814"/>
      <c r="F84" s="814"/>
      <c r="G84" s="814"/>
      <c r="H84" s="813"/>
      <c r="I84" s="814"/>
      <c r="J84" s="814"/>
      <c r="K84" s="813"/>
      <c r="L84" s="814"/>
      <c r="M84" s="814"/>
      <c r="N84" s="813"/>
      <c r="O84" s="814"/>
      <c r="P84" s="814"/>
      <c r="Q84" s="813"/>
      <c r="R84" s="814"/>
      <c r="S84" s="814"/>
      <c r="T84" s="814"/>
      <c r="U84" s="814"/>
      <c r="V84" s="814"/>
      <c r="W84" s="814"/>
      <c r="X84" s="814"/>
      <c r="Y84" s="814"/>
      <c r="Z84" s="814"/>
      <c r="AA84" s="814"/>
      <c r="AB84" s="232"/>
      <c r="AC84" s="815"/>
      <c r="AD84" s="814"/>
      <c r="AE84" s="232"/>
      <c r="AF84" s="232"/>
    </row>
    <row r="85" spans="1:32" s="87" customFormat="1" ht="15" customHeight="1" x14ac:dyDescent="0.2">
      <c r="A85" s="1872" t="s">
        <v>1163</v>
      </c>
      <c r="B85" s="1873"/>
      <c r="C85" s="813"/>
      <c r="D85" s="814"/>
      <c r="E85" s="814"/>
      <c r="F85" s="814"/>
      <c r="G85" s="814"/>
      <c r="H85" s="813"/>
      <c r="I85" s="814"/>
      <c r="J85" s="814"/>
      <c r="K85" s="813"/>
      <c r="L85" s="814"/>
      <c r="M85" s="814"/>
      <c r="N85" s="813"/>
      <c r="O85" s="814"/>
      <c r="P85" s="814"/>
      <c r="Q85" s="813"/>
      <c r="R85" s="814"/>
      <c r="S85" s="814"/>
      <c r="T85" s="814"/>
      <c r="U85" s="814"/>
      <c r="V85" s="814"/>
      <c r="W85" s="814"/>
      <c r="X85" s="814"/>
      <c r="Y85" s="814"/>
      <c r="Z85" s="814"/>
      <c r="AA85" s="814"/>
      <c r="AB85" s="232"/>
      <c r="AC85" s="815"/>
      <c r="AD85" s="814"/>
      <c r="AE85" s="232"/>
      <c r="AF85" s="232"/>
    </row>
    <row r="86" spans="1:32" s="87" customFormat="1" ht="15" customHeight="1" x14ac:dyDescent="0.2">
      <c r="A86" s="2098" t="s">
        <v>1761</v>
      </c>
      <c r="B86" s="2099"/>
      <c r="C86" s="1765"/>
      <c r="D86" s="1766"/>
      <c r="E86" s="1766"/>
      <c r="F86" s="1766"/>
      <c r="G86" s="1766"/>
      <c r="H86" s="1765"/>
      <c r="I86" s="1766"/>
      <c r="J86" s="1766"/>
      <c r="K86" s="1765"/>
      <c r="L86" s="1766"/>
      <c r="M86" s="1766"/>
      <c r="N86" s="1765"/>
      <c r="O86" s="1766"/>
      <c r="P86" s="1766"/>
      <c r="Q86" s="1765"/>
      <c r="R86" s="1766"/>
      <c r="S86" s="1766"/>
      <c r="T86" s="1766"/>
      <c r="U86" s="1766"/>
      <c r="V86" s="1766"/>
      <c r="W86" s="1766"/>
      <c r="X86" s="1766"/>
      <c r="Y86" s="1766"/>
      <c r="Z86" s="1766"/>
      <c r="AA86" s="1766"/>
      <c r="AB86" s="232"/>
      <c r="AC86" s="1130"/>
      <c r="AD86" s="814"/>
      <c r="AE86" s="232"/>
      <c r="AF86" s="1764"/>
    </row>
    <row r="87" spans="1:32" s="87" customFormat="1" ht="15" customHeight="1" thickBot="1" x14ac:dyDescent="0.25">
      <c r="A87" s="1879" t="s">
        <v>430</v>
      </c>
      <c r="B87" s="1880"/>
      <c r="C87" s="1364">
        <v>848</v>
      </c>
      <c r="D87" s="1439"/>
      <c r="E87" s="254">
        <v>9889471.7572349645</v>
      </c>
      <c r="F87" s="1439"/>
      <c r="G87" s="254">
        <v>668987.20000000007</v>
      </c>
      <c r="H87" s="1364">
        <v>346</v>
      </c>
      <c r="I87" s="1439"/>
      <c r="J87" s="254">
        <v>126629.85797191005</v>
      </c>
      <c r="K87" s="1364">
        <v>27</v>
      </c>
      <c r="L87" s="1439"/>
      <c r="M87" s="254">
        <v>2609.6497939458009</v>
      </c>
      <c r="N87" s="1364">
        <v>100</v>
      </c>
      <c r="O87" s="1439"/>
      <c r="P87" s="254">
        <v>238516.78432867822</v>
      </c>
      <c r="Q87" s="1364">
        <v>38</v>
      </c>
      <c r="R87" s="1439"/>
      <c r="S87" s="254">
        <v>35372.292096431353</v>
      </c>
      <c r="T87" s="256">
        <v>10961587</v>
      </c>
      <c r="U87" s="254">
        <v>0</v>
      </c>
      <c r="V87" s="254">
        <v>0</v>
      </c>
      <c r="W87" s="257">
        <v>0</v>
      </c>
      <c r="X87" s="256">
        <v>10961587</v>
      </c>
      <c r="Y87" s="254">
        <v>-27403</v>
      </c>
      <c r="Z87" s="256">
        <v>10934184</v>
      </c>
      <c r="AA87" s="254">
        <v>0</v>
      </c>
      <c r="AB87" s="256">
        <v>11512569</v>
      </c>
      <c r="AC87" s="254">
        <v>0</v>
      </c>
      <c r="AD87" s="254">
        <v>11512569</v>
      </c>
      <c r="AE87" s="256">
        <v>959381</v>
      </c>
      <c r="AF87" s="259">
        <v>11512569</v>
      </c>
    </row>
    <row r="88" spans="1:32" ht="15" customHeight="1" thickTop="1" x14ac:dyDescent="0.2"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AA88" s="81"/>
      <c r="AB88" s="81"/>
      <c r="AC88" s="81"/>
      <c r="AD88" s="81"/>
      <c r="AE88" s="81"/>
      <c r="AF88" s="81"/>
    </row>
    <row r="89" spans="1:32" ht="13.9" customHeight="1" x14ac:dyDescent="0.2">
      <c r="A89" s="31"/>
      <c r="B89" s="31"/>
      <c r="C89" s="31"/>
      <c r="D89" s="31"/>
      <c r="E89" s="31"/>
      <c r="F89" s="1257"/>
      <c r="G89" s="1257"/>
      <c r="H89" s="31"/>
      <c r="I89" s="31"/>
      <c r="J89" s="31"/>
      <c r="K89" s="31"/>
      <c r="L89" s="878"/>
      <c r="M89" s="878"/>
      <c r="N89" s="878"/>
      <c r="O89" s="878"/>
      <c r="P89" s="878"/>
      <c r="Q89" s="878"/>
      <c r="R89" s="878"/>
      <c r="S89" s="878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spans="1:32" x14ac:dyDescent="0.2">
      <c r="A90" s="31"/>
      <c r="B90" s="31"/>
      <c r="C90" s="31"/>
      <c r="D90" s="31"/>
      <c r="E90" s="31"/>
      <c r="F90" s="1257"/>
      <c r="G90" s="1257"/>
      <c r="H90" s="31"/>
      <c r="I90" s="31"/>
      <c r="J90" s="31"/>
      <c r="K90" s="31"/>
      <c r="L90" s="878"/>
      <c r="M90" s="878"/>
      <c r="N90" s="878"/>
      <c r="O90" s="878"/>
      <c r="P90" s="878"/>
      <c r="Q90" s="878"/>
      <c r="R90" s="878"/>
      <c r="S90" s="878"/>
      <c r="T90" s="31"/>
      <c r="U90" s="31"/>
      <c r="V90" s="31"/>
      <c r="W90" s="31"/>
      <c r="X90" s="31"/>
      <c r="Y90" s="564"/>
      <c r="Z90" s="879"/>
      <c r="AA90" s="31"/>
      <c r="AB90" s="31"/>
      <c r="AC90" s="31"/>
      <c r="AD90" s="31"/>
      <c r="AE90" s="31"/>
      <c r="AF90" s="31"/>
    </row>
    <row r="91" spans="1:32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564"/>
      <c r="Z91" s="879"/>
      <c r="AA91" s="31"/>
      <c r="AB91" s="31"/>
      <c r="AC91" s="31"/>
      <c r="AD91" s="31"/>
      <c r="AE91" s="31"/>
      <c r="AF91" s="31"/>
    </row>
    <row r="92" spans="1:32" x14ac:dyDescent="0.2">
      <c r="A92" s="31"/>
      <c r="B92" s="88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x14ac:dyDescent="0.2">
      <c r="A93" s="31"/>
      <c r="B93" s="88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x14ac:dyDescent="0.2">
      <c r="A94" s="31"/>
      <c r="B94" s="88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x14ac:dyDescent="0.2">
      <c r="A95" s="31"/>
      <c r="B95" s="88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8" spans="32:32" x14ac:dyDescent="0.2">
      <c r="AF98" s="81">
        <v>0</v>
      </c>
    </row>
    <row r="99" spans="32:32" x14ac:dyDescent="0.2">
      <c r="AF99" s="81">
        <v>578385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7:B87"/>
    <mergeCell ref="A84:B84"/>
    <mergeCell ref="A85:B85"/>
    <mergeCell ref="A86:B86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9"/>
  <sheetViews>
    <sheetView view="pageBreakPreview" zoomScale="75" zoomScaleNormal="100" zoomScaleSheetLayoutView="75" workbookViewId="0">
      <pane xSplit="2" ySplit="6" topLeftCell="X67" activePane="bottomRight" state="frozen"/>
      <selection activeCell="A94" sqref="A94"/>
      <selection pane="topRight" activeCell="A94" sqref="A94"/>
      <selection pane="bottomLeft" activeCell="A94" sqref="A94"/>
      <selection pane="bottomRight" activeCell="A94" sqref="A94"/>
    </sheetView>
  </sheetViews>
  <sheetFormatPr defaultColWidth="8.85546875" defaultRowHeight="12.75" x14ac:dyDescent="0.2"/>
  <cols>
    <col min="1" max="1" width="6.28515625" style="28" customWidth="1"/>
    <col min="2" max="2" width="27.42578125" style="28" customWidth="1"/>
    <col min="3" max="3" width="12.140625" style="28" bestFit="1" customWidth="1"/>
    <col min="4" max="4" width="10" style="28" customWidth="1"/>
    <col min="5" max="5" width="14.140625" style="28" customWidth="1"/>
    <col min="6" max="6" width="10" style="28" customWidth="1"/>
    <col min="7" max="7" width="14.140625" style="28" customWidth="1"/>
    <col min="8" max="8" width="11.5703125" style="28" customWidth="1"/>
    <col min="9" max="9" width="10" style="28" customWidth="1"/>
    <col min="10" max="10" width="11.28515625" style="28" customWidth="1"/>
    <col min="11" max="11" width="11.5703125" style="28" customWidth="1"/>
    <col min="12" max="12" width="10" style="28" customWidth="1"/>
    <col min="13" max="13" width="11.28515625" style="28" customWidth="1"/>
    <col min="14" max="14" width="11.5703125" style="28" customWidth="1"/>
    <col min="15" max="15" width="10" style="28" customWidth="1"/>
    <col min="16" max="16" width="11.28515625" style="28" customWidth="1"/>
    <col min="17" max="17" width="11.5703125" style="28" customWidth="1"/>
    <col min="18" max="18" width="10" style="28" customWidth="1"/>
    <col min="19" max="19" width="11.28515625" style="28" customWidth="1"/>
    <col min="20" max="20" width="13.140625" style="28" customWidth="1"/>
    <col min="21" max="24" width="14.85546875" style="28" customWidth="1"/>
    <col min="25" max="25" width="12.7109375" style="28" customWidth="1"/>
    <col min="26" max="26" width="14.85546875" style="28" customWidth="1"/>
    <col min="27" max="27" width="16.28515625" style="28" customWidth="1"/>
    <col min="28" max="28" width="17.28515625" style="28" bestFit="1" customWidth="1"/>
    <col min="29" max="31" width="15.28515625" style="28" customWidth="1"/>
    <col min="32" max="32" width="18.85546875" style="28" customWidth="1"/>
    <col min="33" max="16384" width="8.85546875" style="28"/>
  </cols>
  <sheetData>
    <row r="1" spans="1:32" ht="19.899999999999999" customHeight="1" x14ac:dyDescent="0.2">
      <c r="A1" s="2094" t="s">
        <v>457</v>
      </c>
      <c r="B1" s="2088"/>
      <c r="C1" s="2083" t="s">
        <v>350</v>
      </c>
      <c r="D1" s="2084"/>
      <c r="E1" s="2084"/>
      <c r="F1" s="2084"/>
      <c r="G1" s="2084"/>
      <c r="H1" s="2084"/>
      <c r="I1" s="2084"/>
      <c r="J1" s="2085"/>
      <c r="K1" s="2095" t="s">
        <v>350</v>
      </c>
      <c r="L1" s="2096"/>
      <c r="M1" s="2096"/>
      <c r="N1" s="2096"/>
      <c r="O1" s="2096"/>
      <c r="P1" s="2096"/>
      <c r="Q1" s="2096"/>
      <c r="R1" s="2096"/>
      <c r="S1" s="2096"/>
      <c r="T1" s="2097"/>
      <c r="U1" s="2083" t="s">
        <v>350</v>
      </c>
      <c r="V1" s="2084"/>
      <c r="W1" s="2084"/>
      <c r="X1" s="2084"/>
      <c r="Y1" s="2084"/>
      <c r="Z1" s="2084"/>
      <c r="AA1" s="2085"/>
      <c r="AB1" s="2083" t="s">
        <v>350</v>
      </c>
      <c r="AC1" s="2084"/>
      <c r="AD1" s="2084"/>
      <c r="AE1" s="2084"/>
      <c r="AF1" s="2085"/>
    </row>
    <row r="2" spans="1:32" ht="27.75" customHeight="1" x14ac:dyDescent="0.2">
      <c r="A2" s="2089"/>
      <c r="B2" s="2090"/>
      <c r="C2" s="1926" t="s">
        <v>1659</v>
      </c>
      <c r="D2" s="1921" t="s">
        <v>1579</v>
      </c>
      <c r="E2" s="2079"/>
      <c r="F2" s="2079"/>
      <c r="G2" s="2080"/>
      <c r="H2" s="1921" t="s">
        <v>844</v>
      </c>
      <c r="I2" s="2078"/>
      <c r="J2" s="1922"/>
      <c r="K2" s="1921" t="s">
        <v>841</v>
      </c>
      <c r="L2" s="2078"/>
      <c r="M2" s="1922"/>
      <c r="N2" s="1921" t="s">
        <v>842</v>
      </c>
      <c r="O2" s="2078"/>
      <c r="P2" s="1922"/>
      <c r="Q2" s="1921" t="s">
        <v>843</v>
      </c>
      <c r="R2" s="2078"/>
      <c r="S2" s="1922"/>
      <c r="T2" s="1926" t="s">
        <v>465</v>
      </c>
      <c r="U2" s="2086" t="s">
        <v>242</v>
      </c>
      <c r="V2" s="2086"/>
      <c r="W2" s="2086"/>
      <c r="X2" s="1926" t="s">
        <v>466</v>
      </c>
      <c r="Y2" s="2076" t="s">
        <v>1103</v>
      </c>
      <c r="Z2" s="2076" t="s">
        <v>467</v>
      </c>
      <c r="AA2" s="1912" t="s">
        <v>1686</v>
      </c>
      <c r="AB2" s="1926" t="s">
        <v>850</v>
      </c>
      <c r="AC2" s="1926" t="s">
        <v>1101</v>
      </c>
      <c r="AD2" s="1926" t="s">
        <v>283</v>
      </c>
      <c r="AE2" s="1926" t="s">
        <v>401</v>
      </c>
      <c r="AF2" s="1926" t="s">
        <v>851</v>
      </c>
    </row>
    <row r="3" spans="1:32" ht="93" customHeight="1" x14ac:dyDescent="0.2">
      <c r="A3" s="2091"/>
      <c r="B3" s="2092"/>
      <c r="C3" s="2093"/>
      <c r="D3" s="1350" t="s">
        <v>424</v>
      </c>
      <c r="E3" s="1350" t="s">
        <v>558</v>
      </c>
      <c r="F3" s="1350" t="s">
        <v>424</v>
      </c>
      <c r="G3" s="1350" t="s">
        <v>557</v>
      </c>
      <c r="H3" s="1350" t="s">
        <v>1656</v>
      </c>
      <c r="I3" s="1350" t="s">
        <v>424</v>
      </c>
      <c r="J3" s="1350" t="s">
        <v>364</v>
      </c>
      <c r="K3" s="1352" t="s">
        <v>1657</v>
      </c>
      <c r="L3" s="1350" t="s">
        <v>424</v>
      </c>
      <c r="M3" s="1350" t="s">
        <v>364</v>
      </c>
      <c r="N3" s="1350" t="s">
        <v>1658</v>
      </c>
      <c r="O3" s="1350" t="s">
        <v>424</v>
      </c>
      <c r="P3" s="1350" t="s">
        <v>364</v>
      </c>
      <c r="Q3" s="1350" t="s">
        <v>1658</v>
      </c>
      <c r="R3" s="1350" t="s">
        <v>424</v>
      </c>
      <c r="S3" s="1350" t="s">
        <v>364</v>
      </c>
      <c r="T3" s="1926"/>
      <c r="U3" s="1351" t="s">
        <v>1692</v>
      </c>
      <c r="V3" s="1351" t="s">
        <v>1693</v>
      </c>
      <c r="W3" s="1351" t="s">
        <v>243</v>
      </c>
      <c r="X3" s="1926"/>
      <c r="Y3" s="2077"/>
      <c r="Z3" s="2077"/>
      <c r="AA3" s="1912"/>
      <c r="AB3" s="1926"/>
      <c r="AC3" s="1926"/>
      <c r="AD3" s="1926"/>
      <c r="AE3" s="1926"/>
      <c r="AF3" s="1926"/>
    </row>
    <row r="4" spans="1:32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</row>
    <row r="5" spans="1:32" s="771" customFormat="1" ht="36" customHeight="1" x14ac:dyDescent="0.2">
      <c r="A5" s="768"/>
      <c r="B5" s="769"/>
      <c r="C5" s="642" t="s">
        <v>1495</v>
      </c>
      <c r="D5" s="642" t="s">
        <v>1143</v>
      </c>
      <c r="E5" s="642" t="s">
        <v>740</v>
      </c>
      <c r="F5" s="642" t="s">
        <v>700</v>
      </c>
      <c r="G5" s="642" t="s">
        <v>678</v>
      </c>
      <c r="H5" s="642" t="s">
        <v>840</v>
      </c>
      <c r="I5" s="642" t="s">
        <v>1144</v>
      </c>
      <c r="J5" s="642" t="s">
        <v>748</v>
      </c>
      <c r="K5" s="642" t="s">
        <v>839</v>
      </c>
      <c r="L5" s="642" t="s">
        <v>1145</v>
      </c>
      <c r="M5" s="642" t="s">
        <v>749</v>
      </c>
      <c r="N5" s="642" t="s">
        <v>837</v>
      </c>
      <c r="O5" s="642" t="s">
        <v>1146</v>
      </c>
      <c r="P5" s="642" t="s">
        <v>750</v>
      </c>
      <c r="Q5" s="642" t="s">
        <v>838</v>
      </c>
      <c r="R5" s="642" t="s">
        <v>1147</v>
      </c>
      <c r="S5" s="642" t="s">
        <v>751</v>
      </c>
      <c r="T5" s="642" t="s">
        <v>752</v>
      </c>
      <c r="U5" s="642" t="s">
        <v>833</v>
      </c>
      <c r="V5" s="642" t="s">
        <v>834</v>
      </c>
      <c r="W5" s="642" t="s">
        <v>753</v>
      </c>
      <c r="X5" s="642" t="s">
        <v>754</v>
      </c>
      <c r="Y5" s="642" t="s">
        <v>755</v>
      </c>
      <c r="Z5" s="642" t="s">
        <v>756</v>
      </c>
      <c r="AA5" s="642" t="s">
        <v>744</v>
      </c>
      <c r="AB5" s="642" t="s">
        <v>1481</v>
      </c>
      <c r="AC5" s="642" t="s">
        <v>1488</v>
      </c>
      <c r="AD5" s="642" t="s">
        <v>757</v>
      </c>
      <c r="AE5" s="642" t="s">
        <v>849</v>
      </c>
      <c r="AF5" s="642" t="s">
        <v>1497</v>
      </c>
    </row>
    <row r="6" spans="1:32" s="771" customFormat="1" ht="36" hidden="1" customHeight="1" x14ac:dyDescent="0.2">
      <c r="A6" s="772"/>
      <c r="B6" s="773"/>
      <c r="C6" s="645" t="s">
        <v>592</v>
      </c>
      <c r="D6" s="645" t="s">
        <v>592</v>
      </c>
      <c r="E6" s="645" t="s">
        <v>593</v>
      </c>
      <c r="F6" s="645" t="s">
        <v>703</v>
      </c>
      <c r="G6" s="645" t="s">
        <v>593</v>
      </c>
      <c r="H6" s="645" t="s">
        <v>665</v>
      </c>
      <c r="I6" s="645" t="s">
        <v>592</v>
      </c>
      <c r="J6" s="645" t="s">
        <v>593</v>
      </c>
      <c r="K6" s="645" t="s">
        <v>665</v>
      </c>
      <c r="L6" s="645" t="s">
        <v>592</v>
      </c>
      <c r="M6" s="645" t="s">
        <v>593</v>
      </c>
      <c r="N6" s="645" t="s">
        <v>665</v>
      </c>
      <c r="O6" s="645" t="s">
        <v>592</v>
      </c>
      <c r="P6" s="645" t="s">
        <v>593</v>
      </c>
      <c r="Q6" s="645" t="s">
        <v>665</v>
      </c>
      <c r="R6" s="645" t="s">
        <v>592</v>
      </c>
      <c r="S6" s="645" t="s">
        <v>593</v>
      </c>
      <c r="T6" s="645" t="s">
        <v>593</v>
      </c>
      <c r="U6" s="645" t="s">
        <v>743</v>
      </c>
      <c r="V6" s="645" t="s">
        <v>743</v>
      </c>
      <c r="W6" s="645" t="s">
        <v>593</v>
      </c>
      <c r="X6" s="645" t="s">
        <v>593</v>
      </c>
      <c r="Y6" s="645" t="s">
        <v>593</v>
      </c>
      <c r="Z6" s="645" t="s">
        <v>593</v>
      </c>
      <c r="AA6" s="645" t="s">
        <v>744</v>
      </c>
      <c r="AB6" s="645" t="s">
        <v>758</v>
      </c>
      <c r="AC6" s="645" t="s">
        <v>745</v>
      </c>
      <c r="AD6" s="645" t="s">
        <v>593</v>
      </c>
      <c r="AE6" s="645" t="s">
        <v>593</v>
      </c>
      <c r="AF6" s="645" t="s">
        <v>759</v>
      </c>
    </row>
    <row r="7" spans="1:32" ht="15" customHeight="1" x14ac:dyDescent="0.2">
      <c r="A7" s="423">
        <v>1</v>
      </c>
      <c r="B7" s="207" t="s">
        <v>5</v>
      </c>
      <c r="C7" s="211"/>
      <c r="D7" s="209"/>
      <c r="E7" s="209"/>
      <c r="F7" s="209"/>
      <c r="G7" s="209"/>
      <c r="H7" s="211"/>
      <c r="I7" s="209"/>
      <c r="J7" s="209"/>
      <c r="K7" s="211"/>
      <c r="L7" s="209"/>
      <c r="M7" s="209"/>
      <c r="N7" s="211"/>
      <c r="O7" s="209"/>
      <c r="P7" s="209"/>
      <c r="Q7" s="211"/>
      <c r="R7" s="209"/>
      <c r="S7" s="209"/>
      <c r="T7" s="212"/>
      <c r="U7" s="209"/>
      <c r="V7" s="209"/>
      <c r="W7" s="213"/>
      <c r="X7" s="212"/>
      <c r="Y7" s="209"/>
      <c r="Z7" s="212"/>
      <c r="AA7" s="209"/>
      <c r="AB7" s="212"/>
      <c r="AC7" s="209"/>
      <c r="AD7" s="209"/>
      <c r="AE7" s="212"/>
      <c r="AF7" s="214"/>
    </row>
    <row r="8" spans="1:32" ht="15" customHeight="1" x14ac:dyDescent="0.2">
      <c r="A8" s="424">
        <v>2</v>
      </c>
      <c r="B8" s="224" t="s">
        <v>6</v>
      </c>
      <c r="C8" s="228"/>
      <c r="D8" s="226"/>
      <c r="E8" s="226"/>
      <c r="F8" s="226"/>
      <c r="G8" s="226"/>
      <c r="H8" s="228"/>
      <c r="I8" s="226"/>
      <c r="J8" s="226"/>
      <c r="K8" s="228"/>
      <c r="L8" s="226"/>
      <c r="M8" s="226"/>
      <c r="N8" s="228"/>
      <c r="O8" s="226"/>
      <c r="P8" s="226"/>
      <c r="Q8" s="228"/>
      <c r="R8" s="226"/>
      <c r="S8" s="226"/>
      <c r="T8" s="229"/>
      <c r="U8" s="226"/>
      <c r="V8" s="226"/>
      <c r="W8" s="230"/>
      <c r="X8" s="229"/>
      <c r="Y8" s="226"/>
      <c r="Z8" s="229"/>
      <c r="AA8" s="226"/>
      <c r="AB8" s="229"/>
      <c r="AC8" s="226"/>
      <c r="AD8" s="226"/>
      <c r="AE8" s="229"/>
      <c r="AF8" s="232"/>
    </row>
    <row r="9" spans="1:32" ht="15" customHeight="1" x14ac:dyDescent="0.2">
      <c r="A9" s="424">
        <v>3</v>
      </c>
      <c r="B9" s="224" t="s">
        <v>7</v>
      </c>
      <c r="C9" s="228"/>
      <c r="D9" s="226"/>
      <c r="E9" s="226"/>
      <c r="F9" s="226"/>
      <c r="G9" s="226"/>
      <c r="H9" s="228"/>
      <c r="I9" s="226"/>
      <c r="J9" s="226"/>
      <c r="K9" s="228"/>
      <c r="L9" s="226"/>
      <c r="M9" s="226"/>
      <c r="N9" s="228"/>
      <c r="O9" s="226"/>
      <c r="P9" s="226"/>
      <c r="Q9" s="228"/>
      <c r="R9" s="226"/>
      <c r="S9" s="226"/>
      <c r="T9" s="229"/>
      <c r="U9" s="226"/>
      <c r="V9" s="226"/>
      <c r="W9" s="230"/>
      <c r="X9" s="229"/>
      <c r="Y9" s="226"/>
      <c r="Z9" s="229"/>
      <c r="AA9" s="226"/>
      <c r="AB9" s="229"/>
      <c r="AC9" s="226"/>
      <c r="AD9" s="226"/>
      <c r="AE9" s="229"/>
      <c r="AF9" s="232"/>
    </row>
    <row r="10" spans="1:32" ht="15" customHeight="1" x14ac:dyDescent="0.2">
      <c r="A10" s="424">
        <v>4</v>
      </c>
      <c r="B10" s="224" t="s">
        <v>8</v>
      </c>
      <c r="C10" s="228"/>
      <c r="D10" s="226"/>
      <c r="E10" s="226"/>
      <c r="F10" s="226"/>
      <c r="G10" s="226"/>
      <c r="H10" s="228"/>
      <c r="I10" s="226"/>
      <c r="J10" s="226"/>
      <c r="K10" s="228"/>
      <c r="L10" s="226"/>
      <c r="M10" s="226"/>
      <c r="N10" s="228"/>
      <c r="O10" s="226"/>
      <c r="P10" s="226"/>
      <c r="Q10" s="228"/>
      <c r="R10" s="226"/>
      <c r="S10" s="226"/>
      <c r="T10" s="229"/>
      <c r="U10" s="226"/>
      <c r="V10" s="226"/>
      <c r="W10" s="230"/>
      <c r="X10" s="229"/>
      <c r="Y10" s="226"/>
      <c r="Z10" s="229"/>
      <c r="AA10" s="226"/>
      <c r="AB10" s="229"/>
      <c r="AC10" s="226"/>
      <c r="AD10" s="226"/>
      <c r="AE10" s="229"/>
      <c r="AF10" s="232"/>
    </row>
    <row r="11" spans="1:32" ht="15" customHeight="1" x14ac:dyDescent="0.2">
      <c r="A11" s="425">
        <v>5</v>
      </c>
      <c r="B11" s="238" t="s">
        <v>9</v>
      </c>
      <c r="C11" s="242"/>
      <c r="D11" s="240"/>
      <c r="E11" s="240"/>
      <c r="F11" s="240"/>
      <c r="G11" s="240"/>
      <c r="H11" s="242"/>
      <c r="I11" s="240"/>
      <c r="J11" s="240"/>
      <c r="K11" s="242"/>
      <c r="L11" s="240"/>
      <c r="M11" s="240"/>
      <c r="N11" s="242"/>
      <c r="O11" s="240"/>
      <c r="P11" s="240"/>
      <c r="Q11" s="242"/>
      <c r="R11" s="240"/>
      <c r="S11" s="240"/>
      <c r="T11" s="243"/>
      <c r="U11" s="240"/>
      <c r="V11" s="240"/>
      <c r="W11" s="244"/>
      <c r="X11" s="243"/>
      <c r="Y11" s="240"/>
      <c r="Z11" s="243"/>
      <c r="AA11" s="240"/>
      <c r="AB11" s="243"/>
      <c r="AC11" s="246"/>
      <c r="AD11" s="240"/>
      <c r="AE11" s="247"/>
      <c r="AF11" s="247"/>
    </row>
    <row r="12" spans="1:32" ht="15" customHeight="1" x14ac:dyDescent="0.2">
      <c r="A12" s="423">
        <v>6</v>
      </c>
      <c r="B12" s="207" t="s">
        <v>10</v>
      </c>
      <c r="C12" s="211"/>
      <c r="D12" s="209"/>
      <c r="E12" s="209"/>
      <c r="F12" s="209"/>
      <c r="G12" s="209"/>
      <c r="H12" s="211"/>
      <c r="I12" s="209"/>
      <c r="J12" s="209"/>
      <c r="K12" s="211"/>
      <c r="L12" s="209"/>
      <c r="M12" s="209"/>
      <c r="N12" s="211"/>
      <c r="O12" s="209"/>
      <c r="P12" s="209"/>
      <c r="Q12" s="211"/>
      <c r="R12" s="209"/>
      <c r="S12" s="209"/>
      <c r="T12" s="212"/>
      <c r="U12" s="209"/>
      <c r="V12" s="209"/>
      <c r="W12" s="213"/>
      <c r="X12" s="212"/>
      <c r="Y12" s="209"/>
      <c r="Z12" s="212"/>
      <c r="AA12" s="209"/>
      <c r="AB12" s="212"/>
      <c r="AC12" s="209"/>
      <c r="AD12" s="209"/>
      <c r="AE12" s="212"/>
      <c r="AF12" s="214"/>
    </row>
    <row r="13" spans="1:32" ht="15" customHeight="1" x14ac:dyDescent="0.2">
      <c r="A13" s="424">
        <v>7</v>
      </c>
      <c r="B13" s="224" t="s">
        <v>11</v>
      </c>
      <c r="C13" s="228"/>
      <c r="D13" s="226"/>
      <c r="E13" s="226"/>
      <c r="F13" s="226"/>
      <c r="G13" s="226"/>
      <c r="H13" s="228"/>
      <c r="I13" s="226"/>
      <c r="J13" s="226"/>
      <c r="K13" s="228"/>
      <c r="L13" s="226"/>
      <c r="M13" s="226"/>
      <c r="N13" s="228"/>
      <c r="O13" s="226"/>
      <c r="P13" s="226"/>
      <c r="Q13" s="228"/>
      <c r="R13" s="226"/>
      <c r="S13" s="226"/>
      <c r="T13" s="229"/>
      <c r="U13" s="226"/>
      <c r="V13" s="226"/>
      <c r="W13" s="230"/>
      <c r="X13" s="229"/>
      <c r="Y13" s="226"/>
      <c r="Z13" s="229"/>
      <c r="AA13" s="226"/>
      <c r="AB13" s="229"/>
      <c r="AC13" s="226"/>
      <c r="AD13" s="226"/>
      <c r="AE13" s="229"/>
      <c r="AF13" s="232"/>
    </row>
    <row r="14" spans="1:32" ht="15" customHeight="1" x14ac:dyDescent="0.2">
      <c r="A14" s="424">
        <v>8</v>
      </c>
      <c r="B14" s="224" t="s">
        <v>12</v>
      </c>
      <c r="C14" s="228"/>
      <c r="D14" s="226"/>
      <c r="E14" s="226"/>
      <c r="F14" s="226"/>
      <c r="G14" s="226"/>
      <c r="H14" s="228"/>
      <c r="I14" s="226"/>
      <c r="J14" s="226"/>
      <c r="K14" s="228"/>
      <c r="L14" s="226"/>
      <c r="M14" s="226"/>
      <c r="N14" s="228"/>
      <c r="O14" s="226"/>
      <c r="P14" s="226"/>
      <c r="Q14" s="228"/>
      <c r="R14" s="226"/>
      <c r="S14" s="226"/>
      <c r="T14" s="229"/>
      <c r="U14" s="226"/>
      <c r="V14" s="226"/>
      <c r="W14" s="230"/>
      <c r="X14" s="229"/>
      <c r="Y14" s="226"/>
      <c r="Z14" s="229"/>
      <c r="AA14" s="226"/>
      <c r="AB14" s="229"/>
      <c r="AC14" s="226"/>
      <c r="AD14" s="226"/>
      <c r="AE14" s="229"/>
      <c r="AF14" s="232"/>
    </row>
    <row r="15" spans="1:32" ht="15" customHeight="1" x14ac:dyDescent="0.2">
      <c r="A15" s="424">
        <v>9</v>
      </c>
      <c r="B15" s="224" t="s">
        <v>13</v>
      </c>
      <c r="C15" s="228"/>
      <c r="D15" s="226"/>
      <c r="E15" s="226"/>
      <c r="F15" s="226"/>
      <c r="G15" s="226"/>
      <c r="H15" s="228"/>
      <c r="I15" s="226"/>
      <c r="J15" s="226"/>
      <c r="K15" s="228"/>
      <c r="L15" s="226"/>
      <c r="M15" s="226"/>
      <c r="N15" s="228"/>
      <c r="O15" s="226"/>
      <c r="P15" s="226"/>
      <c r="Q15" s="228"/>
      <c r="R15" s="226"/>
      <c r="S15" s="226"/>
      <c r="T15" s="229"/>
      <c r="U15" s="226"/>
      <c r="V15" s="226"/>
      <c r="W15" s="230"/>
      <c r="X15" s="229"/>
      <c r="Y15" s="226"/>
      <c r="Z15" s="229"/>
      <c r="AA15" s="226"/>
      <c r="AB15" s="229"/>
      <c r="AC15" s="226"/>
      <c r="AD15" s="226"/>
      <c r="AE15" s="229"/>
      <c r="AF15" s="232"/>
    </row>
    <row r="16" spans="1:32" ht="15" customHeight="1" x14ac:dyDescent="0.2">
      <c r="A16" s="425">
        <v>10</v>
      </c>
      <c r="B16" s="238" t="s">
        <v>14</v>
      </c>
      <c r="C16" s="242"/>
      <c r="D16" s="240"/>
      <c r="E16" s="240"/>
      <c r="F16" s="240"/>
      <c r="G16" s="240"/>
      <c r="H16" s="242"/>
      <c r="I16" s="240"/>
      <c r="J16" s="240"/>
      <c r="K16" s="242"/>
      <c r="L16" s="240"/>
      <c r="M16" s="240"/>
      <c r="N16" s="242"/>
      <c r="O16" s="240"/>
      <c r="P16" s="240"/>
      <c r="Q16" s="242"/>
      <c r="R16" s="240"/>
      <c r="S16" s="240"/>
      <c r="T16" s="243"/>
      <c r="U16" s="240"/>
      <c r="V16" s="240"/>
      <c r="W16" s="244"/>
      <c r="X16" s="243"/>
      <c r="Y16" s="240"/>
      <c r="Z16" s="243"/>
      <c r="AA16" s="240"/>
      <c r="AB16" s="243"/>
      <c r="AC16" s="246"/>
      <c r="AD16" s="240"/>
      <c r="AE16" s="247"/>
      <c r="AF16" s="247"/>
    </row>
    <row r="17" spans="1:32" ht="15" customHeight="1" x14ac:dyDescent="0.2">
      <c r="A17" s="423">
        <v>11</v>
      </c>
      <c r="B17" s="207" t="s">
        <v>15</v>
      </c>
      <c r="C17" s="211"/>
      <c r="D17" s="209"/>
      <c r="E17" s="209"/>
      <c r="F17" s="209"/>
      <c r="G17" s="209"/>
      <c r="H17" s="211"/>
      <c r="I17" s="209"/>
      <c r="J17" s="209"/>
      <c r="K17" s="211"/>
      <c r="L17" s="209"/>
      <c r="M17" s="209"/>
      <c r="N17" s="211"/>
      <c r="O17" s="209"/>
      <c r="P17" s="209"/>
      <c r="Q17" s="211"/>
      <c r="R17" s="209"/>
      <c r="S17" s="209"/>
      <c r="T17" s="212"/>
      <c r="U17" s="209"/>
      <c r="V17" s="209"/>
      <c r="W17" s="213"/>
      <c r="X17" s="212"/>
      <c r="Y17" s="209"/>
      <c r="Z17" s="212"/>
      <c r="AA17" s="209"/>
      <c r="AB17" s="212"/>
      <c r="AC17" s="209"/>
      <c r="AD17" s="209"/>
      <c r="AE17" s="212"/>
      <c r="AF17" s="214"/>
    </row>
    <row r="18" spans="1:32" ht="15" customHeight="1" x14ac:dyDescent="0.2">
      <c r="A18" s="424">
        <v>12</v>
      </c>
      <c r="B18" s="224" t="s">
        <v>16</v>
      </c>
      <c r="C18" s="228"/>
      <c r="D18" s="226"/>
      <c r="E18" s="226"/>
      <c r="F18" s="226"/>
      <c r="G18" s="226"/>
      <c r="H18" s="228"/>
      <c r="I18" s="226"/>
      <c r="J18" s="226"/>
      <c r="K18" s="228"/>
      <c r="L18" s="226"/>
      <c r="M18" s="226"/>
      <c r="N18" s="228"/>
      <c r="O18" s="226"/>
      <c r="P18" s="226"/>
      <c r="Q18" s="228"/>
      <c r="R18" s="226"/>
      <c r="S18" s="226"/>
      <c r="T18" s="229"/>
      <c r="U18" s="226"/>
      <c r="V18" s="226"/>
      <c r="W18" s="230"/>
      <c r="X18" s="229"/>
      <c r="Y18" s="226"/>
      <c r="Z18" s="229"/>
      <c r="AA18" s="226"/>
      <c r="AB18" s="229"/>
      <c r="AC18" s="226"/>
      <c r="AD18" s="226"/>
      <c r="AE18" s="229"/>
      <c r="AF18" s="232"/>
    </row>
    <row r="19" spans="1:32" ht="15" customHeight="1" x14ac:dyDescent="0.2">
      <c r="A19" s="424">
        <v>13</v>
      </c>
      <c r="B19" s="224" t="s">
        <v>17</v>
      </c>
      <c r="C19" s="228"/>
      <c r="D19" s="226"/>
      <c r="E19" s="226"/>
      <c r="F19" s="226"/>
      <c r="G19" s="226"/>
      <c r="H19" s="228"/>
      <c r="I19" s="226"/>
      <c r="J19" s="226"/>
      <c r="K19" s="228"/>
      <c r="L19" s="226"/>
      <c r="M19" s="226"/>
      <c r="N19" s="228"/>
      <c r="O19" s="226"/>
      <c r="P19" s="226"/>
      <c r="Q19" s="228"/>
      <c r="R19" s="226"/>
      <c r="S19" s="226"/>
      <c r="T19" s="229"/>
      <c r="U19" s="226"/>
      <c r="V19" s="226"/>
      <c r="W19" s="230"/>
      <c r="X19" s="229"/>
      <c r="Y19" s="226"/>
      <c r="Z19" s="229"/>
      <c r="AA19" s="226"/>
      <c r="AB19" s="229"/>
      <c r="AC19" s="226"/>
      <c r="AD19" s="226"/>
      <c r="AE19" s="229"/>
      <c r="AF19" s="232"/>
    </row>
    <row r="20" spans="1:32" ht="15" customHeight="1" x14ac:dyDescent="0.2">
      <c r="A20" s="424">
        <v>14</v>
      </c>
      <c r="B20" s="224" t="s">
        <v>18</v>
      </c>
      <c r="C20" s="228"/>
      <c r="D20" s="226"/>
      <c r="E20" s="226"/>
      <c r="F20" s="226"/>
      <c r="G20" s="226"/>
      <c r="H20" s="228"/>
      <c r="I20" s="226"/>
      <c r="J20" s="226"/>
      <c r="K20" s="228"/>
      <c r="L20" s="226"/>
      <c r="M20" s="226"/>
      <c r="N20" s="228"/>
      <c r="O20" s="226"/>
      <c r="P20" s="226"/>
      <c r="Q20" s="228"/>
      <c r="R20" s="226"/>
      <c r="S20" s="226"/>
      <c r="T20" s="229"/>
      <c r="U20" s="226"/>
      <c r="V20" s="226"/>
      <c r="W20" s="230"/>
      <c r="X20" s="229"/>
      <c r="Y20" s="226"/>
      <c r="Z20" s="229"/>
      <c r="AA20" s="226"/>
      <c r="AB20" s="229"/>
      <c r="AC20" s="226"/>
      <c r="AD20" s="226"/>
      <c r="AE20" s="229"/>
      <c r="AF20" s="232"/>
    </row>
    <row r="21" spans="1:32" ht="15" customHeight="1" x14ac:dyDescent="0.2">
      <c r="A21" s="425">
        <v>15</v>
      </c>
      <c r="B21" s="238" t="s">
        <v>19</v>
      </c>
      <c r="C21" s="242"/>
      <c r="D21" s="240"/>
      <c r="E21" s="240"/>
      <c r="F21" s="240"/>
      <c r="G21" s="240"/>
      <c r="H21" s="242"/>
      <c r="I21" s="240"/>
      <c r="J21" s="240"/>
      <c r="K21" s="242"/>
      <c r="L21" s="240"/>
      <c r="M21" s="240"/>
      <c r="N21" s="242"/>
      <c r="O21" s="240"/>
      <c r="P21" s="240"/>
      <c r="Q21" s="242"/>
      <c r="R21" s="240"/>
      <c r="S21" s="240"/>
      <c r="T21" s="243"/>
      <c r="U21" s="240"/>
      <c r="V21" s="240"/>
      <c r="W21" s="244"/>
      <c r="X21" s="243"/>
      <c r="Y21" s="240"/>
      <c r="Z21" s="243"/>
      <c r="AA21" s="240"/>
      <c r="AB21" s="243"/>
      <c r="AC21" s="246"/>
      <c r="AD21" s="240"/>
      <c r="AE21" s="247"/>
      <c r="AF21" s="247"/>
    </row>
    <row r="22" spans="1:32" ht="15" customHeight="1" x14ac:dyDescent="0.2">
      <c r="A22" s="423">
        <v>16</v>
      </c>
      <c r="B22" s="207" t="s">
        <v>20</v>
      </c>
      <c r="C22" s="211"/>
      <c r="D22" s="209"/>
      <c r="E22" s="209"/>
      <c r="F22" s="209"/>
      <c r="G22" s="209"/>
      <c r="H22" s="211"/>
      <c r="I22" s="209"/>
      <c r="J22" s="209"/>
      <c r="K22" s="211"/>
      <c r="L22" s="209"/>
      <c r="M22" s="209"/>
      <c r="N22" s="211"/>
      <c r="O22" s="209"/>
      <c r="P22" s="209"/>
      <c r="Q22" s="211"/>
      <c r="R22" s="209"/>
      <c r="S22" s="209"/>
      <c r="T22" s="212"/>
      <c r="U22" s="209"/>
      <c r="V22" s="209"/>
      <c r="W22" s="213"/>
      <c r="X22" s="212"/>
      <c r="Y22" s="209"/>
      <c r="Z22" s="212"/>
      <c r="AA22" s="209"/>
      <c r="AB22" s="212"/>
      <c r="AC22" s="209"/>
      <c r="AD22" s="209"/>
      <c r="AE22" s="212"/>
      <c r="AF22" s="214"/>
    </row>
    <row r="23" spans="1:32" ht="15" customHeight="1" x14ac:dyDescent="0.2">
      <c r="A23" s="424">
        <v>17</v>
      </c>
      <c r="B23" s="224" t="s">
        <v>21</v>
      </c>
      <c r="C23" s="228"/>
      <c r="D23" s="226"/>
      <c r="E23" s="226"/>
      <c r="F23" s="226"/>
      <c r="G23" s="226"/>
      <c r="H23" s="228"/>
      <c r="I23" s="226"/>
      <c r="J23" s="226"/>
      <c r="K23" s="228"/>
      <c r="L23" s="226"/>
      <c r="M23" s="226"/>
      <c r="N23" s="228"/>
      <c r="O23" s="226"/>
      <c r="P23" s="226"/>
      <c r="Q23" s="228"/>
      <c r="R23" s="226"/>
      <c r="S23" s="226"/>
      <c r="T23" s="229"/>
      <c r="U23" s="226"/>
      <c r="V23" s="226"/>
      <c r="W23" s="230"/>
      <c r="X23" s="229"/>
      <c r="Y23" s="226"/>
      <c r="Z23" s="229"/>
      <c r="AA23" s="226"/>
      <c r="AB23" s="229"/>
      <c r="AC23" s="226"/>
      <c r="AD23" s="226"/>
      <c r="AE23" s="229"/>
      <c r="AF23" s="232"/>
    </row>
    <row r="24" spans="1:32" ht="15" customHeight="1" x14ac:dyDescent="0.2">
      <c r="A24" s="424">
        <v>18</v>
      </c>
      <c r="B24" s="224" t="s">
        <v>22</v>
      </c>
      <c r="C24" s="228"/>
      <c r="D24" s="226"/>
      <c r="E24" s="226"/>
      <c r="F24" s="226"/>
      <c r="G24" s="226"/>
      <c r="H24" s="228"/>
      <c r="I24" s="226"/>
      <c r="J24" s="226"/>
      <c r="K24" s="228"/>
      <c r="L24" s="226"/>
      <c r="M24" s="226"/>
      <c r="N24" s="228"/>
      <c r="O24" s="226"/>
      <c r="P24" s="226"/>
      <c r="Q24" s="228"/>
      <c r="R24" s="226"/>
      <c r="S24" s="226"/>
      <c r="T24" s="229"/>
      <c r="U24" s="226"/>
      <c r="V24" s="226"/>
      <c r="W24" s="230"/>
      <c r="X24" s="229"/>
      <c r="Y24" s="226"/>
      <c r="Z24" s="229"/>
      <c r="AA24" s="226"/>
      <c r="AB24" s="229"/>
      <c r="AC24" s="226"/>
      <c r="AD24" s="226"/>
      <c r="AE24" s="229"/>
      <c r="AF24" s="232"/>
    </row>
    <row r="25" spans="1:32" ht="15" customHeight="1" x14ac:dyDescent="0.2">
      <c r="A25" s="424">
        <v>19</v>
      </c>
      <c r="B25" s="224" t="s">
        <v>23</v>
      </c>
      <c r="C25" s="228"/>
      <c r="D25" s="226"/>
      <c r="E25" s="226"/>
      <c r="F25" s="226"/>
      <c r="G25" s="226"/>
      <c r="H25" s="228"/>
      <c r="I25" s="226"/>
      <c r="J25" s="226"/>
      <c r="K25" s="228"/>
      <c r="L25" s="226"/>
      <c r="M25" s="226"/>
      <c r="N25" s="228"/>
      <c r="O25" s="226"/>
      <c r="P25" s="226"/>
      <c r="Q25" s="228"/>
      <c r="R25" s="226"/>
      <c r="S25" s="226"/>
      <c r="T25" s="229"/>
      <c r="U25" s="226"/>
      <c r="V25" s="226"/>
      <c r="W25" s="230"/>
      <c r="X25" s="229"/>
      <c r="Y25" s="226"/>
      <c r="Z25" s="229"/>
      <c r="AA25" s="226"/>
      <c r="AB25" s="229"/>
      <c r="AC25" s="226"/>
      <c r="AD25" s="226"/>
      <c r="AE25" s="229"/>
      <c r="AF25" s="232"/>
    </row>
    <row r="26" spans="1:32" ht="15" customHeight="1" x14ac:dyDescent="0.2">
      <c r="A26" s="425">
        <v>20</v>
      </c>
      <c r="B26" s="238" t="s">
        <v>24</v>
      </c>
      <c r="C26" s="242"/>
      <c r="D26" s="240"/>
      <c r="E26" s="240"/>
      <c r="F26" s="240"/>
      <c r="G26" s="240"/>
      <c r="H26" s="242"/>
      <c r="I26" s="240"/>
      <c r="J26" s="240"/>
      <c r="K26" s="242"/>
      <c r="L26" s="240"/>
      <c r="M26" s="240"/>
      <c r="N26" s="242"/>
      <c r="O26" s="240"/>
      <c r="P26" s="240"/>
      <c r="Q26" s="242"/>
      <c r="R26" s="240"/>
      <c r="S26" s="240"/>
      <c r="T26" s="243"/>
      <c r="U26" s="240"/>
      <c r="V26" s="240"/>
      <c r="W26" s="244"/>
      <c r="X26" s="243"/>
      <c r="Y26" s="240"/>
      <c r="Z26" s="243"/>
      <c r="AA26" s="240"/>
      <c r="AB26" s="243"/>
      <c r="AC26" s="246"/>
      <c r="AD26" s="240"/>
      <c r="AE26" s="247"/>
      <c r="AF26" s="247"/>
    </row>
    <row r="27" spans="1:32" ht="15" customHeight="1" x14ac:dyDescent="0.2">
      <c r="A27" s="423">
        <v>21</v>
      </c>
      <c r="B27" s="207" t="s">
        <v>25</v>
      </c>
      <c r="C27" s="211"/>
      <c r="D27" s="209"/>
      <c r="E27" s="209"/>
      <c r="F27" s="209"/>
      <c r="G27" s="209"/>
      <c r="H27" s="211"/>
      <c r="I27" s="209"/>
      <c r="J27" s="209"/>
      <c r="K27" s="211"/>
      <c r="L27" s="209"/>
      <c r="M27" s="209"/>
      <c r="N27" s="211"/>
      <c r="O27" s="209"/>
      <c r="P27" s="209"/>
      <c r="Q27" s="211"/>
      <c r="R27" s="209"/>
      <c r="S27" s="209"/>
      <c r="T27" s="212"/>
      <c r="U27" s="209"/>
      <c r="V27" s="209"/>
      <c r="W27" s="213"/>
      <c r="X27" s="212"/>
      <c r="Y27" s="209"/>
      <c r="Z27" s="212"/>
      <c r="AA27" s="209"/>
      <c r="AB27" s="212"/>
      <c r="AC27" s="209"/>
      <c r="AD27" s="209"/>
      <c r="AE27" s="212"/>
      <c r="AF27" s="214"/>
    </row>
    <row r="28" spans="1:32" ht="15" customHeight="1" x14ac:dyDescent="0.2">
      <c r="A28" s="424">
        <v>22</v>
      </c>
      <c r="B28" s="224" t="s">
        <v>26</v>
      </c>
      <c r="C28" s="228"/>
      <c r="D28" s="226"/>
      <c r="E28" s="226"/>
      <c r="F28" s="226"/>
      <c r="G28" s="226"/>
      <c r="H28" s="228"/>
      <c r="I28" s="226"/>
      <c r="J28" s="226"/>
      <c r="K28" s="228"/>
      <c r="L28" s="226"/>
      <c r="M28" s="226"/>
      <c r="N28" s="228"/>
      <c r="O28" s="226"/>
      <c r="P28" s="226"/>
      <c r="Q28" s="228"/>
      <c r="R28" s="226"/>
      <c r="S28" s="226"/>
      <c r="T28" s="229"/>
      <c r="U28" s="226"/>
      <c r="V28" s="226"/>
      <c r="W28" s="230"/>
      <c r="X28" s="229"/>
      <c r="Y28" s="226"/>
      <c r="Z28" s="229"/>
      <c r="AA28" s="226"/>
      <c r="AB28" s="229"/>
      <c r="AC28" s="226"/>
      <c r="AD28" s="226"/>
      <c r="AE28" s="229"/>
      <c r="AF28" s="232"/>
    </row>
    <row r="29" spans="1:32" ht="15" customHeight="1" x14ac:dyDescent="0.2">
      <c r="A29" s="424">
        <v>23</v>
      </c>
      <c r="B29" s="224" t="s">
        <v>27</v>
      </c>
      <c r="C29" s="228"/>
      <c r="D29" s="226"/>
      <c r="E29" s="226"/>
      <c r="F29" s="226"/>
      <c r="G29" s="226"/>
      <c r="H29" s="228"/>
      <c r="I29" s="226"/>
      <c r="J29" s="226"/>
      <c r="K29" s="228"/>
      <c r="L29" s="226"/>
      <c r="M29" s="226"/>
      <c r="N29" s="228"/>
      <c r="O29" s="226"/>
      <c r="P29" s="226"/>
      <c r="Q29" s="228"/>
      <c r="R29" s="226"/>
      <c r="S29" s="226"/>
      <c r="T29" s="229"/>
      <c r="U29" s="226"/>
      <c r="V29" s="226"/>
      <c r="W29" s="230"/>
      <c r="X29" s="229"/>
      <c r="Y29" s="226"/>
      <c r="Z29" s="229"/>
      <c r="AA29" s="226"/>
      <c r="AB29" s="229"/>
      <c r="AC29" s="226"/>
      <c r="AD29" s="226"/>
      <c r="AE29" s="229"/>
      <c r="AF29" s="232"/>
    </row>
    <row r="30" spans="1:32" ht="15" customHeight="1" x14ac:dyDescent="0.2">
      <c r="A30" s="424">
        <v>24</v>
      </c>
      <c r="B30" s="224" t="s">
        <v>28</v>
      </c>
      <c r="C30" s="228"/>
      <c r="D30" s="226"/>
      <c r="E30" s="226"/>
      <c r="F30" s="226"/>
      <c r="G30" s="226"/>
      <c r="H30" s="228"/>
      <c r="I30" s="226"/>
      <c r="J30" s="226"/>
      <c r="K30" s="228"/>
      <c r="L30" s="226"/>
      <c r="M30" s="226"/>
      <c r="N30" s="228"/>
      <c r="O30" s="226"/>
      <c r="P30" s="226"/>
      <c r="Q30" s="228"/>
      <c r="R30" s="226"/>
      <c r="S30" s="226"/>
      <c r="T30" s="229"/>
      <c r="U30" s="226"/>
      <c r="V30" s="226"/>
      <c r="W30" s="230"/>
      <c r="X30" s="229"/>
      <c r="Y30" s="226"/>
      <c r="Z30" s="229"/>
      <c r="AA30" s="226"/>
      <c r="AB30" s="229"/>
      <c r="AC30" s="226"/>
      <c r="AD30" s="226"/>
      <c r="AE30" s="229"/>
      <c r="AF30" s="232"/>
    </row>
    <row r="31" spans="1:32" ht="15" customHeight="1" x14ac:dyDescent="0.2">
      <c r="A31" s="425">
        <v>25</v>
      </c>
      <c r="B31" s="238" t="s">
        <v>29</v>
      </c>
      <c r="C31" s="242"/>
      <c r="D31" s="240"/>
      <c r="E31" s="240"/>
      <c r="F31" s="240"/>
      <c r="G31" s="240"/>
      <c r="H31" s="242"/>
      <c r="I31" s="240"/>
      <c r="J31" s="240"/>
      <c r="K31" s="242"/>
      <c r="L31" s="240"/>
      <c r="M31" s="240"/>
      <c r="N31" s="242"/>
      <c r="O31" s="240"/>
      <c r="P31" s="240"/>
      <c r="Q31" s="242"/>
      <c r="R31" s="240"/>
      <c r="S31" s="240"/>
      <c r="T31" s="243"/>
      <c r="U31" s="240"/>
      <c r="V31" s="240"/>
      <c r="W31" s="244"/>
      <c r="X31" s="243"/>
      <c r="Y31" s="240"/>
      <c r="Z31" s="243"/>
      <c r="AA31" s="240"/>
      <c r="AB31" s="243"/>
      <c r="AC31" s="246"/>
      <c r="AD31" s="240"/>
      <c r="AE31" s="247"/>
      <c r="AF31" s="247"/>
    </row>
    <row r="32" spans="1:32" ht="15" customHeight="1" x14ac:dyDescent="0.2">
      <c r="A32" s="423">
        <v>26</v>
      </c>
      <c r="B32" s="207" t="s">
        <v>30</v>
      </c>
      <c r="C32" s="211"/>
      <c r="D32" s="209"/>
      <c r="E32" s="209"/>
      <c r="F32" s="209"/>
      <c r="G32" s="209"/>
      <c r="H32" s="211"/>
      <c r="I32" s="209"/>
      <c r="J32" s="209"/>
      <c r="K32" s="211"/>
      <c r="L32" s="209"/>
      <c r="M32" s="209"/>
      <c r="N32" s="211"/>
      <c r="O32" s="209"/>
      <c r="P32" s="209"/>
      <c r="Q32" s="211"/>
      <c r="R32" s="209"/>
      <c r="S32" s="209"/>
      <c r="T32" s="212"/>
      <c r="U32" s="209"/>
      <c r="V32" s="209"/>
      <c r="W32" s="213"/>
      <c r="X32" s="212"/>
      <c r="Y32" s="209"/>
      <c r="Z32" s="212"/>
      <c r="AA32" s="209"/>
      <c r="AB32" s="212"/>
      <c r="AC32" s="209"/>
      <c r="AD32" s="209"/>
      <c r="AE32" s="212"/>
      <c r="AF32" s="214"/>
    </row>
    <row r="33" spans="1:32" ht="15" customHeight="1" x14ac:dyDescent="0.2">
      <c r="A33" s="424">
        <v>27</v>
      </c>
      <c r="B33" s="224" t="s">
        <v>31</v>
      </c>
      <c r="C33" s="228"/>
      <c r="D33" s="226"/>
      <c r="E33" s="226"/>
      <c r="F33" s="226"/>
      <c r="G33" s="226"/>
      <c r="H33" s="228"/>
      <c r="I33" s="226"/>
      <c r="J33" s="226"/>
      <c r="K33" s="228"/>
      <c r="L33" s="226"/>
      <c r="M33" s="226"/>
      <c r="N33" s="228"/>
      <c r="O33" s="226"/>
      <c r="P33" s="226"/>
      <c r="Q33" s="228"/>
      <c r="R33" s="226"/>
      <c r="S33" s="226"/>
      <c r="T33" s="229"/>
      <c r="U33" s="226"/>
      <c r="V33" s="226"/>
      <c r="W33" s="230"/>
      <c r="X33" s="229"/>
      <c r="Y33" s="226"/>
      <c r="Z33" s="229"/>
      <c r="AA33" s="226"/>
      <c r="AB33" s="229"/>
      <c r="AC33" s="226"/>
      <c r="AD33" s="226"/>
      <c r="AE33" s="229"/>
      <c r="AF33" s="232"/>
    </row>
    <row r="34" spans="1:32" ht="15" customHeight="1" x14ac:dyDescent="0.2">
      <c r="A34" s="424">
        <v>28</v>
      </c>
      <c r="B34" s="224" t="s">
        <v>32</v>
      </c>
      <c r="C34" s="228"/>
      <c r="D34" s="226"/>
      <c r="E34" s="226"/>
      <c r="F34" s="226"/>
      <c r="G34" s="226"/>
      <c r="H34" s="228"/>
      <c r="I34" s="226"/>
      <c r="J34" s="226"/>
      <c r="K34" s="228"/>
      <c r="L34" s="226"/>
      <c r="M34" s="226"/>
      <c r="N34" s="228"/>
      <c r="O34" s="226"/>
      <c r="P34" s="226"/>
      <c r="Q34" s="228"/>
      <c r="R34" s="226"/>
      <c r="S34" s="226"/>
      <c r="T34" s="229"/>
      <c r="U34" s="226"/>
      <c r="V34" s="226"/>
      <c r="W34" s="230"/>
      <c r="X34" s="229"/>
      <c r="Y34" s="226"/>
      <c r="Z34" s="229"/>
      <c r="AA34" s="226"/>
      <c r="AB34" s="229"/>
      <c r="AC34" s="226"/>
      <c r="AD34" s="226"/>
      <c r="AE34" s="229"/>
      <c r="AF34" s="232"/>
    </row>
    <row r="35" spans="1:32" ht="15" customHeight="1" x14ac:dyDescent="0.2">
      <c r="A35" s="424">
        <v>29</v>
      </c>
      <c r="B35" s="224" t="s">
        <v>33</v>
      </c>
      <c r="C35" s="228"/>
      <c r="D35" s="226"/>
      <c r="E35" s="226"/>
      <c r="F35" s="226"/>
      <c r="G35" s="226"/>
      <c r="H35" s="228"/>
      <c r="I35" s="226"/>
      <c r="J35" s="226"/>
      <c r="K35" s="228"/>
      <c r="L35" s="226"/>
      <c r="M35" s="226"/>
      <c r="N35" s="228"/>
      <c r="O35" s="226"/>
      <c r="P35" s="226"/>
      <c r="Q35" s="228"/>
      <c r="R35" s="226"/>
      <c r="S35" s="226"/>
      <c r="T35" s="229"/>
      <c r="U35" s="226"/>
      <c r="V35" s="226"/>
      <c r="W35" s="230"/>
      <c r="X35" s="229"/>
      <c r="Y35" s="226"/>
      <c r="Z35" s="229"/>
      <c r="AA35" s="226"/>
      <c r="AB35" s="229"/>
      <c r="AC35" s="226"/>
      <c r="AD35" s="226"/>
      <c r="AE35" s="229"/>
      <c r="AF35" s="232"/>
    </row>
    <row r="36" spans="1:32" ht="15" customHeight="1" x14ac:dyDescent="0.2">
      <c r="A36" s="425">
        <v>30</v>
      </c>
      <c r="B36" s="238" t="s">
        <v>34</v>
      </c>
      <c r="C36" s="242"/>
      <c r="D36" s="240"/>
      <c r="E36" s="240"/>
      <c r="F36" s="240"/>
      <c r="G36" s="240"/>
      <c r="H36" s="242"/>
      <c r="I36" s="240"/>
      <c r="J36" s="240"/>
      <c r="K36" s="242"/>
      <c r="L36" s="240"/>
      <c r="M36" s="240"/>
      <c r="N36" s="242"/>
      <c r="O36" s="240"/>
      <c r="P36" s="240"/>
      <c r="Q36" s="242"/>
      <c r="R36" s="240"/>
      <c r="S36" s="240"/>
      <c r="T36" s="243"/>
      <c r="U36" s="240"/>
      <c r="V36" s="240"/>
      <c r="W36" s="244"/>
      <c r="X36" s="243"/>
      <c r="Y36" s="240"/>
      <c r="Z36" s="243"/>
      <c r="AA36" s="240"/>
      <c r="AB36" s="243"/>
      <c r="AC36" s="246"/>
      <c r="AD36" s="240"/>
      <c r="AE36" s="247"/>
      <c r="AF36" s="247"/>
    </row>
    <row r="37" spans="1:32" ht="15" customHeight="1" x14ac:dyDescent="0.2">
      <c r="A37" s="423">
        <v>31</v>
      </c>
      <c r="B37" s="207" t="s">
        <v>35</v>
      </c>
      <c r="C37" s="211"/>
      <c r="D37" s="209"/>
      <c r="E37" s="209"/>
      <c r="F37" s="209"/>
      <c r="G37" s="209"/>
      <c r="H37" s="211"/>
      <c r="I37" s="209"/>
      <c r="J37" s="209"/>
      <c r="K37" s="211"/>
      <c r="L37" s="209"/>
      <c r="M37" s="209"/>
      <c r="N37" s="211"/>
      <c r="O37" s="209"/>
      <c r="P37" s="209"/>
      <c r="Q37" s="211"/>
      <c r="R37" s="209"/>
      <c r="S37" s="209"/>
      <c r="T37" s="212"/>
      <c r="U37" s="209"/>
      <c r="V37" s="209"/>
      <c r="W37" s="213"/>
      <c r="X37" s="212"/>
      <c r="Y37" s="209"/>
      <c r="Z37" s="212"/>
      <c r="AA37" s="209"/>
      <c r="AB37" s="212"/>
      <c r="AC37" s="209"/>
      <c r="AD37" s="209"/>
      <c r="AE37" s="212"/>
      <c r="AF37" s="214"/>
    </row>
    <row r="38" spans="1:32" ht="15" customHeight="1" x14ac:dyDescent="0.2">
      <c r="A38" s="424">
        <v>32</v>
      </c>
      <c r="B38" s="224" t="s">
        <v>36</v>
      </c>
      <c r="C38" s="228"/>
      <c r="D38" s="226"/>
      <c r="E38" s="226"/>
      <c r="F38" s="226"/>
      <c r="G38" s="226"/>
      <c r="H38" s="228"/>
      <c r="I38" s="226"/>
      <c r="J38" s="226"/>
      <c r="K38" s="228"/>
      <c r="L38" s="226"/>
      <c r="M38" s="226"/>
      <c r="N38" s="228"/>
      <c r="O38" s="226"/>
      <c r="P38" s="226"/>
      <c r="Q38" s="228"/>
      <c r="R38" s="226"/>
      <c r="S38" s="226"/>
      <c r="T38" s="229"/>
      <c r="U38" s="226"/>
      <c r="V38" s="226"/>
      <c r="W38" s="230"/>
      <c r="X38" s="229"/>
      <c r="Y38" s="226"/>
      <c r="Z38" s="229"/>
      <c r="AA38" s="226"/>
      <c r="AB38" s="229"/>
      <c r="AC38" s="226"/>
      <c r="AD38" s="226"/>
      <c r="AE38" s="229"/>
      <c r="AF38" s="232"/>
    </row>
    <row r="39" spans="1:32" ht="15" customHeight="1" x14ac:dyDescent="0.2">
      <c r="A39" s="424">
        <v>33</v>
      </c>
      <c r="B39" s="224" t="s">
        <v>37</v>
      </c>
      <c r="C39" s="228"/>
      <c r="D39" s="226"/>
      <c r="E39" s="226"/>
      <c r="F39" s="226"/>
      <c r="G39" s="226"/>
      <c r="H39" s="228"/>
      <c r="I39" s="226"/>
      <c r="J39" s="226"/>
      <c r="K39" s="228"/>
      <c r="L39" s="226"/>
      <c r="M39" s="226"/>
      <c r="N39" s="228"/>
      <c r="O39" s="226"/>
      <c r="P39" s="226"/>
      <c r="Q39" s="228"/>
      <c r="R39" s="226"/>
      <c r="S39" s="226"/>
      <c r="T39" s="229"/>
      <c r="U39" s="226"/>
      <c r="V39" s="226"/>
      <c r="W39" s="230"/>
      <c r="X39" s="229"/>
      <c r="Y39" s="226"/>
      <c r="Z39" s="229"/>
      <c r="AA39" s="226"/>
      <c r="AB39" s="229"/>
      <c r="AC39" s="226"/>
      <c r="AD39" s="226"/>
      <c r="AE39" s="229"/>
      <c r="AF39" s="232"/>
    </row>
    <row r="40" spans="1:32" ht="15" customHeight="1" x14ac:dyDescent="0.2">
      <c r="A40" s="424">
        <v>34</v>
      </c>
      <c r="B40" s="224" t="s">
        <v>38</v>
      </c>
      <c r="C40" s="228"/>
      <c r="D40" s="226"/>
      <c r="E40" s="226"/>
      <c r="F40" s="226"/>
      <c r="G40" s="226"/>
      <c r="H40" s="228"/>
      <c r="I40" s="226"/>
      <c r="J40" s="226"/>
      <c r="K40" s="228"/>
      <c r="L40" s="226"/>
      <c r="M40" s="226"/>
      <c r="N40" s="228"/>
      <c r="O40" s="226"/>
      <c r="P40" s="226"/>
      <c r="Q40" s="228"/>
      <c r="R40" s="226"/>
      <c r="S40" s="226"/>
      <c r="T40" s="229"/>
      <c r="U40" s="226"/>
      <c r="V40" s="226"/>
      <c r="W40" s="230"/>
      <c r="X40" s="229"/>
      <c r="Y40" s="226"/>
      <c r="Z40" s="229"/>
      <c r="AA40" s="226"/>
      <c r="AB40" s="229"/>
      <c r="AC40" s="226"/>
      <c r="AD40" s="226"/>
      <c r="AE40" s="229"/>
      <c r="AF40" s="232"/>
    </row>
    <row r="41" spans="1:32" ht="15" customHeight="1" x14ac:dyDescent="0.2">
      <c r="A41" s="425">
        <v>35</v>
      </c>
      <c r="B41" s="238" t="s">
        <v>39</v>
      </c>
      <c r="C41" s="242"/>
      <c r="D41" s="240"/>
      <c r="E41" s="240"/>
      <c r="F41" s="240"/>
      <c r="G41" s="240"/>
      <c r="H41" s="242"/>
      <c r="I41" s="240"/>
      <c r="J41" s="240"/>
      <c r="K41" s="242"/>
      <c r="L41" s="240"/>
      <c r="M41" s="240"/>
      <c r="N41" s="242"/>
      <c r="O41" s="240"/>
      <c r="P41" s="240"/>
      <c r="Q41" s="242"/>
      <c r="R41" s="240"/>
      <c r="S41" s="240"/>
      <c r="T41" s="243"/>
      <c r="U41" s="240"/>
      <c r="V41" s="240"/>
      <c r="W41" s="244"/>
      <c r="X41" s="243"/>
      <c r="Y41" s="240"/>
      <c r="Z41" s="243"/>
      <c r="AA41" s="240"/>
      <c r="AB41" s="243"/>
      <c r="AC41" s="246"/>
      <c r="AD41" s="240"/>
      <c r="AE41" s="247"/>
      <c r="AF41" s="247"/>
    </row>
    <row r="42" spans="1:32" ht="15" customHeight="1" x14ac:dyDescent="0.2">
      <c r="A42" s="423">
        <v>36</v>
      </c>
      <c r="B42" s="207" t="s">
        <v>40</v>
      </c>
      <c r="C42" s="211"/>
      <c r="D42" s="209"/>
      <c r="E42" s="209"/>
      <c r="F42" s="209"/>
      <c r="G42" s="209"/>
      <c r="H42" s="211"/>
      <c r="I42" s="209"/>
      <c r="J42" s="209"/>
      <c r="K42" s="211"/>
      <c r="L42" s="209"/>
      <c r="M42" s="209"/>
      <c r="N42" s="211"/>
      <c r="O42" s="209"/>
      <c r="P42" s="209"/>
      <c r="Q42" s="211"/>
      <c r="R42" s="209"/>
      <c r="S42" s="209"/>
      <c r="T42" s="212"/>
      <c r="U42" s="209"/>
      <c r="V42" s="209"/>
      <c r="W42" s="213"/>
      <c r="X42" s="212"/>
      <c r="Y42" s="209"/>
      <c r="Z42" s="212"/>
      <c r="AA42" s="209"/>
      <c r="AB42" s="212"/>
      <c r="AC42" s="209"/>
      <c r="AD42" s="209"/>
      <c r="AE42" s="212"/>
      <c r="AF42" s="214"/>
    </row>
    <row r="43" spans="1:32" ht="15" customHeight="1" x14ac:dyDescent="0.2">
      <c r="A43" s="424">
        <v>37</v>
      </c>
      <c r="B43" s="224" t="s">
        <v>41</v>
      </c>
      <c r="C43" s="228"/>
      <c r="D43" s="226"/>
      <c r="E43" s="226"/>
      <c r="F43" s="226"/>
      <c r="G43" s="226"/>
      <c r="H43" s="228"/>
      <c r="I43" s="226"/>
      <c r="J43" s="226"/>
      <c r="K43" s="228"/>
      <c r="L43" s="226"/>
      <c r="M43" s="226"/>
      <c r="N43" s="228"/>
      <c r="O43" s="226"/>
      <c r="P43" s="226"/>
      <c r="Q43" s="228"/>
      <c r="R43" s="226"/>
      <c r="S43" s="226"/>
      <c r="T43" s="229"/>
      <c r="U43" s="226"/>
      <c r="V43" s="226"/>
      <c r="W43" s="230"/>
      <c r="X43" s="229"/>
      <c r="Y43" s="226"/>
      <c r="Z43" s="229"/>
      <c r="AA43" s="226"/>
      <c r="AB43" s="229"/>
      <c r="AC43" s="226"/>
      <c r="AD43" s="226"/>
      <c r="AE43" s="229"/>
      <c r="AF43" s="232"/>
    </row>
    <row r="44" spans="1:32" ht="15" customHeight="1" x14ac:dyDescent="0.2">
      <c r="A44" s="424">
        <v>38</v>
      </c>
      <c r="B44" s="224" t="s">
        <v>42</v>
      </c>
      <c r="C44" s="228"/>
      <c r="D44" s="226"/>
      <c r="E44" s="226"/>
      <c r="F44" s="226"/>
      <c r="G44" s="226"/>
      <c r="H44" s="228"/>
      <c r="I44" s="226"/>
      <c r="J44" s="226"/>
      <c r="K44" s="228"/>
      <c r="L44" s="226"/>
      <c r="M44" s="226"/>
      <c r="N44" s="228"/>
      <c r="O44" s="226"/>
      <c r="P44" s="226"/>
      <c r="Q44" s="228"/>
      <c r="R44" s="226"/>
      <c r="S44" s="226"/>
      <c r="T44" s="229"/>
      <c r="U44" s="226"/>
      <c r="V44" s="226"/>
      <c r="W44" s="230"/>
      <c r="X44" s="229"/>
      <c r="Y44" s="226"/>
      <c r="Z44" s="229"/>
      <c r="AA44" s="226"/>
      <c r="AB44" s="229"/>
      <c r="AC44" s="226"/>
      <c r="AD44" s="226"/>
      <c r="AE44" s="229"/>
      <c r="AF44" s="232"/>
    </row>
    <row r="45" spans="1:32" ht="15" customHeight="1" x14ac:dyDescent="0.2">
      <c r="A45" s="424">
        <v>39</v>
      </c>
      <c r="B45" s="224" t="s">
        <v>43</v>
      </c>
      <c r="C45" s="228"/>
      <c r="D45" s="226"/>
      <c r="E45" s="226"/>
      <c r="F45" s="226"/>
      <c r="G45" s="226"/>
      <c r="H45" s="228"/>
      <c r="I45" s="226"/>
      <c r="J45" s="226"/>
      <c r="K45" s="228"/>
      <c r="L45" s="226"/>
      <c r="M45" s="226"/>
      <c r="N45" s="228"/>
      <c r="O45" s="226"/>
      <c r="P45" s="226"/>
      <c r="Q45" s="228"/>
      <c r="R45" s="226"/>
      <c r="S45" s="226"/>
      <c r="T45" s="229"/>
      <c r="U45" s="226"/>
      <c r="V45" s="226"/>
      <c r="W45" s="230"/>
      <c r="X45" s="229"/>
      <c r="Y45" s="226"/>
      <c r="Z45" s="229"/>
      <c r="AA45" s="226"/>
      <c r="AB45" s="229"/>
      <c r="AC45" s="226"/>
      <c r="AD45" s="226"/>
      <c r="AE45" s="229"/>
      <c r="AF45" s="232"/>
    </row>
    <row r="46" spans="1:32" ht="15" customHeight="1" x14ac:dyDescent="0.2">
      <c r="A46" s="425">
        <v>40</v>
      </c>
      <c r="B46" s="238" t="s">
        <v>44</v>
      </c>
      <c r="C46" s="242"/>
      <c r="D46" s="240"/>
      <c r="E46" s="240"/>
      <c r="F46" s="240"/>
      <c r="G46" s="240"/>
      <c r="H46" s="242"/>
      <c r="I46" s="240"/>
      <c r="J46" s="240"/>
      <c r="K46" s="242"/>
      <c r="L46" s="240"/>
      <c r="M46" s="240"/>
      <c r="N46" s="242"/>
      <c r="O46" s="240"/>
      <c r="P46" s="240"/>
      <c r="Q46" s="242"/>
      <c r="R46" s="240"/>
      <c r="S46" s="240"/>
      <c r="T46" s="243"/>
      <c r="U46" s="240"/>
      <c r="V46" s="240"/>
      <c r="W46" s="244"/>
      <c r="X46" s="243"/>
      <c r="Y46" s="240"/>
      <c r="Z46" s="243"/>
      <c r="AA46" s="240"/>
      <c r="AB46" s="243"/>
      <c r="AC46" s="246"/>
      <c r="AD46" s="240"/>
      <c r="AE46" s="247"/>
      <c r="AF46" s="247"/>
    </row>
    <row r="47" spans="1:32" ht="15" customHeight="1" x14ac:dyDescent="0.2">
      <c r="A47" s="423">
        <v>41</v>
      </c>
      <c r="B47" s="207" t="s">
        <v>45</v>
      </c>
      <c r="C47" s="211"/>
      <c r="D47" s="209"/>
      <c r="E47" s="209"/>
      <c r="F47" s="209"/>
      <c r="G47" s="209"/>
      <c r="H47" s="211"/>
      <c r="I47" s="209"/>
      <c r="J47" s="209"/>
      <c r="K47" s="211"/>
      <c r="L47" s="209"/>
      <c r="M47" s="209"/>
      <c r="N47" s="211"/>
      <c r="O47" s="209"/>
      <c r="P47" s="209"/>
      <c r="Q47" s="211"/>
      <c r="R47" s="209"/>
      <c r="S47" s="209"/>
      <c r="T47" s="212"/>
      <c r="U47" s="209"/>
      <c r="V47" s="209"/>
      <c r="W47" s="213"/>
      <c r="X47" s="212"/>
      <c r="Y47" s="209"/>
      <c r="Z47" s="212"/>
      <c r="AA47" s="209"/>
      <c r="AB47" s="212"/>
      <c r="AC47" s="209"/>
      <c r="AD47" s="209"/>
      <c r="AE47" s="212"/>
      <c r="AF47" s="214"/>
    </row>
    <row r="48" spans="1:32" ht="15" customHeight="1" x14ac:dyDescent="0.2">
      <c r="A48" s="424">
        <v>42</v>
      </c>
      <c r="B48" s="224" t="s">
        <v>46</v>
      </c>
      <c r="C48" s="228"/>
      <c r="D48" s="226"/>
      <c r="E48" s="226"/>
      <c r="F48" s="226"/>
      <c r="G48" s="226"/>
      <c r="H48" s="228"/>
      <c r="I48" s="226"/>
      <c r="J48" s="226"/>
      <c r="K48" s="228"/>
      <c r="L48" s="226"/>
      <c r="M48" s="226"/>
      <c r="N48" s="228"/>
      <c r="O48" s="226"/>
      <c r="P48" s="226"/>
      <c r="Q48" s="228"/>
      <c r="R48" s="226"/>
      <c r="S48" s="226"/>
      <c r="T48" s="229"/>
      <c r="U48" s="226"/>
      <c r="V48" s="226"/>
      <c r="W48" s="230"/>
      <c r="X48" s="229"/>
      <c r="Y48" s="226"/>
      <c r="Z48" s="229"/>
      <c r="AA48" s="226"/>
      <c r="AB48" s="229"/>
      <c r="AC48" s="226"/>
      <c r="AD48" s="226"/>
      <c r="AE48" s="229"/>
      <c r="AF48" s="232"/>
    </row>
    <row r="49" spans="1:32" ht="15" customHeight="1" x14ac:dyDescent="0.2">
      <c r="A49" s="424">
        <v>43</v>
      </c>
      <c r="B49" s="224" t="s">
        <v>47</v>
      </c>
      <c r="C49" s="228"/>
      <c r="D49" s="226"/>
      <c r="E49" s="226"/>
      <c r="F49" s="226"/>
      <c r="G49" s="226"/>
      <c r="H49" s="228"/>
      <c r="I49" s="226"/>
      <c r="J49" s="226"/>
      <c r="K49" s="228"/>
      <c r="L49" s="226"/>
      <c r="M49" s="226"/>
      <c r="N49" s="228"/>
      <c r="O49" s="226"/>
      <c r="P49" s="226"/>
      <c r="Q49" s="228"/>
      <c r="R49" s="226"/>
      <c r="S49" s="226"/>
      <c r="T49" s="229"/>
      <c r="U49" s="226"/>
      <c r="V49" s="226"/>
      <c r="W49" s="230"/>
      <c r="X49" s="229"/>
      <c r="Y49" s="226"/>
      <c r="Z49" s="229"/>
      <c r="AA49" s="226"/>
      <c r="AB49" s="229"/>
      <c r="AC49" s="226"/>
      <c r="AD49" s="226"/>
      <c r="AE49" s="229"/>
      <c r="AF49" s="232"/>
    </row>
    <row r="50" spans="1:32" ht="15" customHeight="1" x14ac:dyDescent="0.2">
      <c r="A50" s="424">
        <v>44</v>
      </c>
      <c r="B50" s="224" t="s">
        <v>48</v>
      </c>
      <c r="C50" s="228"/>
      <c r="D50" s="226"/>
      <c r="E50" s="226"/>
      <c r="F50" s="226"/>
      <c r="G50" s="226"/>
      <c r="H50" s="228"/>
      <c r="I50" s="226"/>
      <c r="J50" s="226"/>
      <c r="K50" s="228"/>
      <c r="L50" s="226"/>
      <c r="M50" s="226"/>
      <c r="N50" s="228"/>
      <c r="O50" s="226"/>
      <c r="P50" s="226"/>
      <c r="Q50" s="228"/>
      <c r="R50" s="226"/>
      <c r="S50" s="226"/>
      <c r="T50" s="229"/>
      <c r="U50" s="226"/>
      <c r="V50" s="226"/>
      <c r="W50" s="230"/>
      <c r="X50" s="229"/>
      <c r="Y50" s="226"/>
      <c r="Z50" s="229"/>
      <c r="AA50" s="226"/>
      <c r="AB50" s="229"/>
      <c r="AC50" s="226"/>
      <c r="AD50" s="226"/>
      <c r="AE50" s="229"/>
      <c r="AF50" s="232"/>
    </row>
    <row r="51" spans="1:32" ht="15" customHeight="1" x14ac:dyDescent="0.2">
      <c r="A51" s="425">
        <v>45</v>
      </c>
      <c r="B51" s="238" t="s">
        <v>49</v>
      </c>
      <c r="C51" s="242"/>
      <c r="D51" s="240"/>
      <c r="E51" s="240"/>
      <c r="F51" s="240"/>
      <c r="G51" s="240"/>
      <c r="H51" s="242"/>
      <c r="I51" s="240"/>
      <c r="J51" s="240"/>
      <c r="K51" s="242"/>
      <c r="L51" s="240"/>
      <c r="M51" s="240"/>
      <c r="N51" s="242"/>
      <c r="O51" s="240"/>
      <c r="P51" s="240"/>
      <c r="Q51" s="242"/>
      <c r="R51" s="240"/>
      <c r="S51" s="240"/>
      <c r="T51" s="243"/>
      <c r="U51" s="240"/>
      <c r="V51" s="240"/>
      <c r="W51" s="244"/>
      <c r="X51" s="243"/>
      <c r="Y51" s="240"/>
      <c r="Z51" s="243"/>
      <c r="AA51" s="240"/>
      <c r="AB51" s="243"/>
      <c r="AC51" s="246"/>
      <c r="AD51" s="240"/>
      <c r="AE51" s="247"/>
      <c r="AF51" s="247"/>
    </row>
    <row r="52" spans="1:32" ht="15" customHeight="1" x14ac:dyDescent="0.2">
      <c r="A52" s="423">
        <v>46</v>
      </c>
      <c r="B52" s="207" t="s">
        <v>50</v>
      </c>
      <c r="C52" s="211"/>
      <c r="D52" s="209"/>
      <c r="E52" s="209"/>
      <c r="F52" s="209"/>
      <c r="G52" s="209"/>
      <c r="H52" s="211"/>
      <c r="I52" s="209"/>
      <c r="J52" s="209"/>
      <c r="K52" s="211"/>
      <c r="L52" s="209"/>
      <c r="M52" s="209"/>
      <c r="N52" s="211"/>
      <c r="O52" s="209"/>
      <c r="P52" s="209"/>
      <c r="Q52" s="211"/>
      <c r="R52" s="209"/>
      <c r="S52" s="209"/>
      <c r="T52" s="212"/>
      <c r="U52" s="209"/>
      <c r="V52" s="209"/>
      <c r="W52" s="213"/>
      <c r="X52" s="212"/>
      <c r="Y52" s="209"/>
      <c r="Z52" s="212"/>
      <c r="AA52" s="209"/>
      <c r="AB52" s="212"/>
      <c r="AC52" s="209"/>
      <c r="AD52" s="209"/>
      <c r="AE52" s="212"/>
      <c r="AF52" s="214"/>
    </row>
    <row r="53" spans="1:32" ht="15" customHeight="1" x14ac:dyDescent="0.2">
      <c r="A53" s="424">
        <v>47</v>
      </c>
      <c r="B53" s="224" t="s">
        <v>51</v>
      </c>
      <c r="C53" s="228"/>
      <c r="D53" s="226"/>
      <c r="E53" s="226"/>
      <c r="F53" s="226"/>
      <c r="G53" s="226"/>
      <c r="H53" s="228"/>
      <c r="I53" s="226"/>
      <c r="J53" s="226"/>
      <c r="K53" s="228"/>
      <c r="L53" s="226"/>
      <c r="M53" s="226"/>
      <c r="N53" s="228"/>
      <c r="O53" s="226"/>
      <c r="P53" s="226"/>
      <c r="Q53" s="228"/>
      <c r="R53" s="226"/>
      <c r="S53" s="226"/>
      <c r="T53" s="229"/>
      <c r="U53" s="226"/>
      <c r="V53" s="226"/>
      <c r="W53" s="230"/>
      <c r="X53" s="229"/>
      <c r="Y53" s="226"/>
      <c r="Z53" s="229"/>
      <c r="AA53" s="226"/>
      <c r="AB53" s="229"/>
      <c r="AC53" s="226"/>
      <c r="AD53" s="226"/>
      <c r="AE53" s="229"/>
      <c r="AF53" s="232"/>
    </row>
    <row r="54" spans="1:32" ht="15" customHeight="1" x14ac:dyDescent="0.2">
      <c r="A54" s="424">
        <v>48</v>
      </c>
      <c r="B54" s="224" t="s">
        <v>89</v>
      </c>
      <c r="C54" s="228"/>
      <c r="D54" s="226"/>
      <c r="E54" s="226"/>
      <c r="F54" s="226"/>
      <c r="G54" s="226"/>
      <c r="H54" s="228"/>
      <c r="I54" s="226"/>
      <c r="J54" s="226"/>
      <c r="K54" s="228"/>
      <c r="L54" s="226"/>
      <c r="M54" s="226"/>
      <c r="N54" s="228"/>
      <c r="O54" s="226"/>
      <c r="P54" s="226"/>
      <c r="Q54" s="228"/>
      <c r="R54" s="226"/>
      <c r="S54" s="226"/>
      <c r="T54" s="229"/>
      <c r="U54" s="226"/>
      <c r="V54" s="226"/>
      <c r="W54" s="230"/>
      <c r="X54" s="229"/>
      <c r="Y54" s="226"/>
      <c r="Z54" s="229"/>
      <c r="AA54" s="226"/>
      <c r="AB54" s="229"/>
      <c r="AC54" s="226"/>
      <c r="AD54" s="226"/>
      <c r="AE54" s="229"/>
      <c r="AF54" s="232"/>
    </row>
    <row r="55" spans="1:32" ht="15" customHeight="1" x14ac:dyDescent="0.2">
      <c r="A55" s="424">
        <v>49</v>
      </c>
      <c r="B55" s="224" t="s">
        <v>52</v>
      </c>
      <c r="C55" s="228"/>
      <c r="D55" s="226"/>
      <c r="E55" s="226"/>
      <c r="F55" s="226"/>
      <c r="G55" s="226"/>
      <c r="H55" s="228"/>
      <c r="I55" s="226"/>
      <c r="J55" s="226"/>
      <c r="K55" s="228"/>
      <c r="L55" s="226"/>
      <c r="M55" s="226"/>
      <c r="N55" s="228"/>
      <c r="O55" s="226"/>
      <c r="P55" s="226"/>
      <c r="Q55" s="228"/>
      <c r="R55" s="226"/>
      <c r="S55" s="226"/>
      <c r="T55" s="229"/>
      <c r="U55" s="226"/>
      <c r="V55" s="226"/>
      <c r="W55" s="230"/>
      <c r="X55" s="229"/>
      <c r="Y55" s="226"/>
      <c r="Z55" s="229"/>
      <c r="AA55" s="226"/>
      <c r="AB55" s="229"/>
      <c r="AC55" s="226"/>
      <c r="AD55" s="226"/>
      <c r="AE55" s="229"/>
      <c r="AF55" s="232"/>
    </row>
    <row r="56" spans="1:32" ht="15" customHeight="1" x14ac:dyDescent="0.2">
      <c r="A56" s="425">
        <v>50</v>
      </c>
      <c r="B56" s="238" t="s">
        <v>53</v>
      </c>
      <c r="C56" s="242"/>
      <c r="D56" s="240"/>
      <c r="E56" s="240"/>
      <c r="F56" s="240"/>
      <c r="G56" s="240"/>
      <c r="H56" s="242"/>
      <c r="I56" s="240"/>
      <c r="J56" s="240"/>
      <c r="K56" s="242"/>
      <c r="L56" s="240"/>
      <c r="M56" s="240"/>
      <c r="N56" s="242"/>
      <c r="O56" s="240"/>
      <c r="P56" s="240"/>
      <c r="Q56" s="242"/>
      <c r="R56" s="240"/>
      <c r="S56" s="240"/>
      <c r="T56" s="243"/>
      <c r="U56" s="240"/>
      <c r="V56" s="240"/>
      <c r="W56" s="244"/>
      <c r="X56" s="243"/>
      <c r="Y56" s="240"/>
      <c r="Z56" s="243"/>
      <c r="AA56" s="240"/>
      <c r="AB56" s="243"/>
      <c r="AC56" s="246"/>
      <c r="AD56" s="240"/>
      <c r="AE56" s="247"/>
      <c r="AF56" s="247"/>
    </row>
    <row r="57" spans="1:32" ht="15" customHeight="1" x14ac:dyDescent="0.2">
      <c r="A57" s="423">
        <v>51</v>
      </c>
      <c r="B57" s="207" t="s">
        <v>54</v>
      </c>
      <c r="C57" s="211"/>
      <c r="D57" s="209"/>
      <c r="E57" s="209"/>
      <c r="F57" s="209"/>
      <c r="G57" s="209"/>
      <c r="H57" s="211"/>
      <c r="I57" s="209"/>
      <c r="J57" s="209"/>
      <c r="K57" s="211"/>
      <c r="L57" s="209"/>
      <c r="M57" s="209"/>
      <c r="N57" s="211"/>
      <c r="O57" s="209"/>
      <c r="P57" s="209"/>
      <c r="Q57" s="211"/>
      <c r="R57" s="209"/>
      <c r="S57" s="209"/>
      <c r="T57" s="212"/>
      <c r="U57" s="209"/>
      <c r="V57" s="209"/>
      <c r="W57" s="213"/>
      <c r="X57" s="212"/>
      <c r="Y57" s="209"/>
      <c r="Z57" s="212"/>
      <c r="AA57" s="209"/>
      <c r="AB57" s="212"/>
      <c r="AC57" s="209"/>
      <c r="AD57" s="209"/>
      <c r="AE57" s="212"/>
      <c r="AF57" s="214"/>
    </row>
    <row r="58" spans="1:32" ht="15" customHeight="1" x14ac:dyDescent="0.2">
      <c r="A58" s="424">
        <v>52</v>
      </c>
      <c r="B58" s="224" t="s">
        <v>55</v>
      </c>
      <c r="C58" s="228"/>
      <c r="D58" s="226"/>
      <c r="E58" s="226"/>
      <c r="F58" s="226"/>
      <c r="G58" s="226"/>
      <c r="H58" s="228"/>
      <c r="I58" s="226"/>
      <c r="J58" s="226"/>
      <c r="K58" s="228"/>
      <c r="L58" s="226"/>
      <c r="M58" s="226"/>
      <c r="N58" s="228"/>
      <c r="O58" s="226"/>
      <c r="P58" s="226"/>
      <c r="Q58" s="228"/>
      <c r="R58" s="226"/>
      <c r="S58" s="226"/>
      <c r="T58" s="229"/>
      <c r="U58" s="226"/>
      <c r="V58" s="226"/>
      <c r="W58" s="230"/>
      <c r="X58" s="229"/>
      <c r="Y58" s="226"/>
      <c r="Z58" s="229"/>
      <c r="AA58" s="226"/>
      <c r="AB58" s="229"/>
      <c r="AC58" s="226"/>
      <c r="AD58" s="226"/>
      <c r="AE58" s="229"/>
      <c r="AF58" s="232"/>
    </row>
    <row r="59" spans="1:32" ht="15" customHeight="1" x14ac:dyDescent="0.2">
      <c r="A59" s="424">
        <v>53</v>
      </c>
      <c r="B59" s="224" t="s">
        <v>56</v>
      </c>
      <c r="C59" s="228"/>
      <c r="D59" s="226"/>
      <c r="E59" s="226"/>
      <c r="F59" s="226"/>
      <c r="G59" s="226"/>
      <c r="H59" s="228"/>
      <c r="I59" s="226"/>
      <c r="J59" s="226"/>
      <c r="K59" s="228"/>
      <c r="L59" s="226"/>
      <c r="M59" s="226"/>
      <c r="N59" s="228"/>
      <c r="O59" s="226"/>
      <c r="P59" s="226"/>
      <c r="Q59" s="228"/>
      <c r="R59" s="226"/>
      <c r="S59" s="226"/>
      <c r="T59" s="229"/>
      <c r="U59" s="226"/>
      <c r="V59" s="226"/>
      <c r="W59" s="230"/>
      <c r="X59" s="229"/>
      <c r="Y59" s="226"/>
      <c r="Z59" s="229"/>
      <c r="AA59" s="226"/>
      <c r="AB59" s="229"/>
      <c r="AC59" s="226"/>
      <c r="AD59" s="226"/>
      <c r="AE59" s="229"/>
      <c r="AF59" s="232"/>
    </row>
    <row r="60" spans="1:32" ht="15" customHeight="1" x14ac:dyDescent="0.2">
      <c r="A60" s="424">
        <v>54</v>
      </c>
      <c r="B60" s="224" t="s">
        <v>57</v>
      </c>
      <c r="C60" s="228"/>
      <c r="D60" s="226"/>
      <c r="E60" s="226"/>
      <c r="F60" s="226"/>
      <c r="G60" s="226"/>
      <c r="H60" s="228"/>
      <c r="I60" s="226"/>
      <c r="J60" s="226"/>
      <c r="K60" s="228"/>
      <c r="L60" s="226"/>
      <c r="M60" s="226"/>
      <c r="N60" s="228"/>
      <c r="O60" s="226"/>
      <c r="P60" s="226"/>
      <c r="Q60" s="228"/>
      <c r="R60" s="226"/>
      <c r="S60" s="226"/>
      <c r="T60" s="229"/>
      <c r="U60" s="226"/>
      <c r="V60" s="226"/>
      <c r="W60" s="230"/>
      <c r="X60" s="229"/>
      <c r="Y60" s="226"/>
      <c r="Z60" s="229"/>
      <c r="AA60" s="226"/>
      <c r="AB60" s="229"/>
      <c r="AC60" s="226"/>
      <c r="AD60" s="226"/>
      <c r="AE60" s="229"/>
      <c r="AF60" s="232"/>
    </row>
    <row r="61" spans="1:32" ht="15" customHeight="1" x14ac:dyDescent="0.2">
      <c r="A61" s="425">
        <v>55</v>
      </c>
      <c r="B61" s="238" t="s">
        <v>58</v>
      </c>
      <c r="C61" s="242"/>
      <c r="D61" s="240"/>
      <c r="E61" s="240"/>
      <c r="F61" s="240"/>
      <c r="G61" s="240"/>
      <c r="H61" s="242"/>
      <c r="I61" s="240"/>
      <c r="J61" s="240"/>
      <c r="K61" s="242"/>
      <c r="L61" s="240"/>
      <c r="M61" s="240"/>
      <c r="N61" s="242"/>
      <c r="O61" s="240"/>
      <c r="P61" s="240"/>
      <c r="Q61" s="242"/>
      <c r="R61" s="240"/>
      <c r="S61" s="240"/>
      <c r="T61" s="243"/>
      <c r="U61" s="240"/>
      <c r="V61" s="240"/>
      <c r="W61" s="244"/>
      <c r="X61" s="243"/>
      <c r="Y61" s="240"/>
      <c r="Z61" s="243"/>
      <c r="AA61" s="240"/>
      <c r="AB61" s="243"/>
      <c r="AC61" s="246"/>
      <c r="AD61" s="240"/>
      <c r="AE61" s="247"/>
      <c r="AF61" s="247"/>
    </row>
    <row r="62" spans="1:32" ht="15" customHeight="1" x14ac:dyDescent="0.2">
      <c r="A62" s="423">
        <v>56</v>
      </c>
      <c r="B62" s="207" t="s">
        <v>59</v>
      </c>
      <c r="C62" s="211"/>
      <c r="D62" s="209"/>
      <c r="E62" s="209"/>
      <c r="F62" s="209"/>
      <c r="G62" s="209"/>
      <c r="H62" s="211"/>
      <c r="I62" s="209"/>
      <c r="J62" s="209"/>
      <c r="K62" s="211"/>
      <c r="L62" s="209"/>
      <c r="M62" s="209"/>
      <c r="N62" s="211"/>
      <c r="O62" s="209"/>
      <c r="P62" s="209"/>
      <c r="Q62" s="211"/>
      <c r="R62" s="209"/>
      <c r="S62" s="209"/>
      <c r="T62" s="212"/>
      <c r="U62" s="209"/>
      <c r="V62" s="209"/>
      <c r="W62" s="213"/>
      <c r="X62" s="212"/>
      <c r="Y62" s="209"/>
      <c r="Z62" s="212"/>
      <c r="AA62" s="209"/>
      <c r="AB62" s="212"/>
      <c r="AC62" s="209"/>
      <c r="AD62" s="209"/>
      <c r="AE62" s="212"/>
      <c r="AF62" s="214"/>
    </row>
    <row r="63" spans="1:32" ht="15" customHeight="1" x14ac:dyDescent="0.2">
      <c r="A63" s="424">
        <v>57</v>
      </c>
      <c r="B63" s="224" t="s">
        <v>60</v>
      </c>
      <c r="C63" s="228"/>
      <c r="D63" s="226"/>
      <c r="E63" s="226"/>
      <c r="F63" s="226"/>
      <c r="G63" s="226"/>
      <c r="H63" s="228"/>
      <c r="I63" s="226"/>
      <c r="J63" s="226"/>
      <c r="K63" s="228"/>
      <c r="L63" s="226"/>
      <c r="M63" s="226"/>
      <c r="N63" s="228"/>
      <c r="O63" s="226"/>
      <c r="P63" s="226"/>
      <c r="Q63" s="228"/>
      <c r="R63" s="226"/>
      <c r="S63" s="226"/>
      <c r="T63" s="229"/>
      <c r="U63" s="226"/>
      <c r="V63" s="226"/>
      <c r="W63" s="230"/>
      <c r="X63" s="229"/>
      <c r="Y63" s="226"/>
      <c r="Z63" s="229"/>
      <c r="AA63" s="226"/>
      <c r="AB63" s="229"/>
      <c r="AC63" s="226"/>
      <c r="AD63" s="226"/>
      <c r="AE63" s="229"/>
      <c r="AF63" s="232"/>
    </row>
    <row r="64" spans="1:32" ht="15" customHeight="1" x14ac:dyDescent="0.2">
      <c r="A64" s="424">
        <v>58</v>
      </c>
      <c r="B64" s="224" t="s">
        <v>61</v>
      </c>
      <c r="C64" s="228"/>
      <c r="D64" s="226"/>
      <c r="E64" s="226"/>
      <c r="F64" s="226"/>
      <c r="G64" s="226"/>
      <c r="H64" s="228"/>
      <c r="I64" s="226"/>
      <c r="J64" s="226"/>
      <c r="K64" s="228"/>
      <c r="L64" s="226"/>
      <c r="M64" s="226"/>
      <c r="N64" s="228"/>
      <c r="O64" s="226"/>
      <c r="P64" s="226"/>
      <c r="Q64" s="228"/>
      <c r="R64" s="226"/>
      <c r="S64" s="226"/>
      <c r="T64" s="229"/>
      <c r="U64" s="226"/>
      <c r="V64" s="226"/>
      <c r="W64" s="230"/>
      <c r="X64" s="229"/>
      <c r="Y64" s="226"/>
      <c r="Z64" s="229"/>
      <c r="AA64" s="226"/>
      <c r="AB64" s="229"/>
      <c r="AC64" s="226"/>
      <c r="AD64" s="226"/>
      <c r="AE64" s="229"/>
      <c r="AF64" s="232"/>
    </row>
    <row r="65" spans="1:32" ht="15" customHeight="1" x14ac:dyDescent="0.2">
      <c r="A65" s="424">
        <v>59</v>
      </c>
      <c r="B65" s="224" t="s">
        <v>62</v>
      </c>
      <c r="C65" s="228"/>
      <c r="D65" s="226"/>
      <c r="E65" s="226"/>
      <c r="F65" s="226"/>
      <c r="G65" s="226"/>
      <c r="H65" s="228"/>
      <c r="I65" s="226"/>
      <c r="J65" s="226"/>
      <c r="K65" s="228"/>
      <c r="L65" s="226"/>
      <c r="M65" s="226"/>
      <c r="N65" s="228"/>
      <c r="O65" s="226"/>
      <c r="P65" s="226"/>
      <c r="Q65" s="228"/>
      <c r="R65" s="226"/>
      <c r="S65" s="226"/>
      <c r="T65" s="229"/>
      <c r="U65" s="226"/>
      <c r="V65" s="226"/>
      <c r="W65" s="230"/>
      <c r="X65" s="229"/>
      <c r="Y65" s="226"/>
      <c r="Z65" s="229"/>
      <c r="AA65" s="226"/>
      <c r="AB65" s="229"/>
      <c r="AC65" s="226"/>
      <c r="AD65" s="226"/>
      <c r="AE65" s="229"/>
      <c r="AF65" s="232"/>
    </row>
    <row r="66" spans="1:32" ht="15" customHeight="1" x14ac:dyDescent="0.2">
      <c r="A66" s="425">
        <v>60</v>
      </c>
      <c r="B66" s="238" t="s">
        <v>63</v>
      </c>
      <c r="C66" s="242"/>
      <c r="D66" s="240"/>
      <c r="E66" s="240"/>
      <c r="F66" s="240"/>
      <c r="G66" s="240"/>
      <c r="H66" s="242"/>
      <c r="I66" s="240"/>
      <c r="J66" s="240"/>
      <c r="K66" s="242"/>
      <c r="L66" s="240"/>
      <c r="M66" s="240"/>
      <c r="N66" s="242"/>
      <c r="O66" s="240"/>
      <c r="P66" s="240"/>
      <c r="Q66" s="242"/>
      <c r="R66" s="240"/>
      <c r="S66" s="240"/>
      <c r="T66" s="243"/>
      <c r="U66" s="240"/>
      <c r="V66" s="240"/>
      <c r="W66" s="244"/>
      <c r="X66" s="243"/>
      <c r="Y66" s="240"/>
      <c r="Z66" s="243"/>
      <c r="AA66" s="240"/>
      <c r="AB66" s="243"/>
      <c r="AC66" s="246"/>
      <c r="AD66" s="240"/>
      <c r="AE66" s="247"/>
      <c r="AF66" s="247"/>
    </row>
    <row r="67" spans="1:32" ht="15" customHeight="1" x14ac:dyDescent="0.2">
      <c r="A67" s="423">
        <v>61</v>
      </c>
      <c r="B67" s="207" t="s">
        <v>64</v>
      </c>
      <c r="C67" s="211"/>
      <c r="D67" s="209"/>
      <c r="E67" s="209"/>
      <c r="F67" s="209"/>
      <c r="G67" s="209"/>
      <c r="H67" s="211"/>
      <c r="I67" s="209"/>
      <c r="J67" s="209"/>
      <c r="K67" s="211"/>
      <c r="L67" s="209"/>
      <c r="M67" s="209"/>
      <c r="N67" s="211"/>
      <c r="O67" s="209"/>
      <c r="P67" s="209"/>
      <c r="Q67" s="211"/>
      <c r="R67" s="209"/>
      <c r="S67" s="209"/>
      <c r="T67" s="212"/>
      <c r="U67" s="209"/>
      <c r="V67" s="209"/>
      <c r="W67" s="213"/>
      <c r="X67" s="212"/>
      <c r="Y67" s="209"/>
      <c r="Z67" s="212"/>
      <c r="AA67" s="209"/>
      <c r="AB67" s="212"/>
      <c r="AC67" s="209"/>
      <c r="AD67" s="209"/>
      <c r="AE67" s="212"/>
      <c r="AF67" s="214"/>
    </row>
    <row r="68" spans="1:32" ht="15" customHeight="1" x14ac:dyDescent="0.2">
      <c r="A68" s="424">
        <v>62</v>
      </c>
      <c r="B68" s="224" t="s">
        <v>65</v>
      </c>
      <c r="C68" s="228"/>
      <c r="D68" s="226"/>
      <c r="E68" s="226"/>
      <c r="F68" s="226"/>
      <c r="G68" s="226"/>
      <c r="H68" s="228"/>
      <c r="I68" s="226"/>
      <c r="J68" s="226"/>
      <c r="K68" s="228"/>
      <c r="L68" s="226"/>
      <c r="M68" s="226"/>
      <c r="N68" s="228"/>
      <c r="O68" s="226"/>
      <c r="P68" s="226"/>
      <c r="Q68" s="228"/>
      <c r="R68" s="226"/>
      <c r="S68" s="226"/>
      <c r="T68" s="229"/>
      <c r="U68" s="226"/>
      <c r="V68" s="226"/>
      <c r="W68" s="230"/>
      <c r="X68" s="229"/>
      <c r="Y68" s="226"/>
      <c r="Z68" s="229"/>
      <c r="AA68" s="226"/>
      <c r="AB68" s="229"/>
      <c r="AC68" s="226"/>
      <c r="AD68" s="226"/>
      <c r="AE68" s="229"/>
      <c r="AF68" s="232"/>
    </row>
    <row r="69" spans="1:32" ht="15" customHeight="1" x14ac:dyDescent="0.2">
      <c r="A69" s="424">
        <v>63</v>
      </c>
      <c r="B69" s="224" t="s">
        <v>66</v>
      </c>
      <c r="C69" s="228"/>
      <c r="D69" s="226"/>
      <c r="E69" s="226"/>
      <c r="F69" s="226"/>
      <c r="G69" s="226"/>
      <c r="H69" s="228"/>
      <c r="I69" s="226"/>
      <c r="J69" s="226"/>
      <c r="K69" s="228"/>
      <c r="L69" s="226"/>
      <c r="M69" s="226"/>
      <c r="N69" s="228"/>
      <c r="O69" s="226"/>
      <c r="P69" s="226"/>
      <c r="Q69" s="228"/>
      <c r="R69" s="226"/>
      <c r="S69" s="226"/>
      <c r="T69" s="229"/>
      <c r="U69" s="226"/>
      <c r="V69" s="226"/>
      <c r="W69" s="230"/>
      <c r="X69" s="229"/>
      <c r="Y69" s="226"/>
      <c r="Z69" s="229"/>
      <c r="AA69" s="226"/>
      <c r="AB69" s="229"/>
      <c r="AC69" s="226"/>
      <c r="AD69" s="226"/>
      <c r="AE69" s="229"/>
      <c r="AF69" s="232"/>
    </row>
    <row r="70" spans="1:32" ht="15" customHeight="1" x14ac:dyDescent="0.2">
      <c r="A70" s="424">
        <v>64</v>
      </c>
      <c r="B70" s="224" t="s">
        <v>67</v>
      </c>
      <c r="C70" s="228"/>
      <c r="D70" s="226"/>
      <c r="E70" s="226"/>
      <c r="F70" s="226"/>
      <c r="G70" s="226"/>
      <c r="H70" s="228"/>
      <c r="I70" s="226"/>
      <c r="J70" s="226"/>
      <c r="K70" s="228"/>
      <c r="L70" s="226"/>
      <c r="M70" s="226"/>
      <c r="N70" s="228"/>
      <c r="O70" s="226"/>
      <c r="P70" s="226"/>
      <c r="Q70" s="228"/>
      <c r="R70" s="226"/>
      <c r="S70" s="226"/>
      <c r="T70" s="229"/>
      <c r="U70" s="226"/>
      <c r="V70" s="226"/>
      <c r="W70" s="230"/>
      <c r="X70" s="229"/>
      <c r="Y70" s="226"/>
      <c r="Z70" s="229"/>
      <c r="AA70" s="226"/>
      <c r="AB70" s="229"/>
      <c r="AC70" s="226"/>
      <c r="AD70" s="226"/>
      <c r="AE70" s="229"/>
      <c r="AF70" s="232"/>
    </row>
    <row r="71" spans="1:32" ht="15" customHeight="1" x14ac:dyDescent="0.2">
      <c r="A71" s="425">
        <v>65</v>
      </c>
      <c r="B71" s="238" t="s">
        <v>68</v>
      </c>
      <c r="C71" s="242"/>
      <c r="D71" s="240"/>
      <c r="E71" s="240"/>
      <c r="F71" s="240"/>
      <c r="G71" s="240"/>
      <c r="H71" s="242"/>
      <c r="I71" s="240"/>
      <c r="J71" s="240"/>
      <c r="K71" s="242"/>
      <c r="L71" s="240"/>
      <c r="M71" s="240"/>
      <c r="N71" s="242"/>
      <c r="O71" s="240"/>
      <c r="P71" s="240"/>
      <c r="Q71" s="242"/>
      <c r="R71" s="240"/>
      <c r="S71" s="240"/>
      <c r="T71" s="243"/>
      <c r="U71" s="240"/>
      <c r="V71" s="240"/>
      <c r="W71" s="244"/>
      <c r="X71" s="243"/>
      <c r="Y71" s="240"/>
      <c r="Z71" s="243"/>
      <c r="AA71" s="240"/>
      <c r="AB71" s="243"/>
      <c r="AC71" s="246"/>
      <c r="AD71" s="240"/>
      <c r="AE71" s="247"/>
      <c r="AF71" s="247"/>
    </row>
    <row r="72" spans="1:32" ht="15" customHeight="1" x14ac:dyDescent="0.2">
      <c r="A72" s="423">
        <v>66</v>
      </c>
      <c r="B72" s="207" t="s">
        <v>69</v>
      </c>
      <c r="C72" s="211"/>
      <c r="D72" s="209"/>
      <c r="E72" s="209"/>
      <c r="F72" s="209"/>
      <c r="G72" s="209"/>
      <c r="H72" s="211"/>
      <c r="I72" s="209"/>
      <c r="J72" s="209"/>
      <c r="K72" s="211"/>
      <c r="L72" s="209"/>
      <c r="M72" s="209"/>
      <c r="N72" s="211"/>
      <c r="O72" s="209"/>
      <c r="P72" s="209"/>
      <c r="Q72" s="211"/>
      <c r="R72" s="209"/>
      <c r="S72" s="209"/>
      <c r="T72" s="212"/>
      <c r="U72" s="209"/>
      <c r="V72" s="209"/>
      <c r="W72" s="213"/>
      <c r="X72" s="212"/>
      <c r="Y72" s="209"/>
      <c r="Z72" s="212"/>
      <c r="AA72" s="209"/>
      <c r="AB72" s="212"/>
      <c r="AC72" s="209"/>
      <c r="AD72" s="209"/>
      <c r="AE72" s="212"/>
      <c r="AF72" s="214"/>
    </row>
    <row r="73" spans="1:32" ht="15" customHeight="1" x14ac:dyDescent="0.2">
      <c r="A73" s="424">
        <v>67</v>
      </c>
      <c r="B73" s="224" t="s">
        <v>3</v>
      </c>
      <c r="C73" s="228"/>
      <c r="D73" s="226"/>
      <c r="E73" s="226"/>
      <c r="F73" s="226"/>
      <c r="G73" s="226"/>
      <c r="H73" s="228"/>
      <c r="I73" s="226"/>
      <c r="J73" s="226"/>
      <c r="K73" s="228"/>
      <c r="L73" s="226"/>
      <c r="M73" s="226"/>
      <c r="N73" s="228"/>
      <c r="O73" s="226"/>
      <c r="P73" s="226"/>
      <c r="Q73" s="228"/>
      <c r="R73" s="226"/>
      <c r="S73" s="226"/>
      <c r="T73" s="229"/>
      <c r="U73" s="226"/>
      <c r="V73" s="226"/>
      <c r="W73" s="230"/>
      <c r="X73" s="229"/>
      <c r="Y73" s="226"/>
      <c r="Z73" s="229"/>
      <c r="AA73" s="226"/>
      <c r="AB73" s="229"/>
      <c r="AC73" s="226"/>
      <c r="AD73" s="226"/>
      <c r="AE73" s="229"/>
      <c r="AF73" s="232"/>
    </row>
    <row r="74" spans="1:32" ht="15" customHeight="1" x14ac:dyDescent="0.2">
      <c r="A74" s="424">
        <v>68</v>
      </c>
      <c r="B74" s="224" t="s">
        <v>2</v>
      </c>
      <c r="C74" s="228"/>
      <c r="D74" s="226"/>
      <c r="E74" s="226"/>
      <c r="F74" s="226"/>
      <c r="G74" s="226"/>
      <c r="H74" s="228"/>
      <c r="I74" s="226"/>
      <c r="J74" s="226"/>
      <c r="K74" s="228"/>
      <c r="L74" s="226"/>
      <c r="M74" s="226"/>
      <c r="N74" s="228"/>
      <c r="O74" s="226"/>
      <c r="P74" s="226"/>
      <c r="Q74" s="228"/>
      <c r="R74" s="226"/>
      <c r="S74" s="226"/>
      <c r="T74" s="229"/>
      <c r="U74" s="226"/>
      <c r="V74" s="226"/>
      <c r="W74" s="230"/>
      <c r="X74" s="229"/>
      <c r="Y74" s="226"/>
      <c r="Z74" s="229"/>
      <c r="AA74" s="226"/>
      <c r="AB74" s="229"/>
      <c r="AC74" s="226"/>
      <c r="AD74" s="226"/>
      <c r="AE74" s="229"/>
      <c r="AF74" s="232"/>
    </row>
    <row r="75" spans="1:32" ht="15" customHeight="1" x14ac:dyDescent="0.2">
      <c r="A75" s="424">
        <v>69</v>
      </c>
      <c r="B75" s="224" t="s">
        <v>91</v>
      </c>
      <c r="C75" s="228"/>
      <c r="D75" s="226"/>
      <c r="E75" s="226"/>
      <c r="F75" s="226"/>
      <c r="G75" s="226"/>
      <c r="H75" s="228"/>
      <c r="I75" s="226"/>
      <c r="J75" s="226"/>
      <c r="K75" s="228"/>
      <c r="L75" s="226"/>
      <c r="M75" s="226"/>
      <c r="N75" s="228"/>
      <c r="O75" s="226"/>
      <c r="P75" s="226"/>
      <c r="Q75" s="228"/>
      <c r="R75" s="226"/>
      <c r="S75" s="226"/>
      <c r="T75" s="229"/>
      <c r="U75" s="226"/>
      <c r="V75" s="226"/>
      <c r="W75" s="230"/>
      <c r="X75" s="229"/>
      <c r="Y75" s="226"/>
      <c r="Z75" s="229"/>
      <c r="AA75" s="226"/>
      <c r="AB75" s="229"/>
      <c r="AC75" s="226"/>
      <c r="AD75" s="226"/>
      <c r="AE75" s="229"/>
      <c r="AF75" s="232"/>
    </row>
    <row r="76" spans="1:32" s="87" customFormat="1" ht="15" customHeight="1" thickBot="1" x14ac:dyDescent="0.25">
      <c r="A76" s="1879" t="s">
        <v>429</v>
      </c>
      <c r="B76" s="1880"/>
      <c r="C76" s="1364">
        <v>113</v>
      </c>
      <c r="D76" s="1439"/>
      <c r="E76" s="254">
        <v>984750.88040917949</v>
      </c>
      <c r="F76" s="1439"/>
      <c r="G76" s="254">
        <v>74490.73000000001</v>
      </c>
      <c r="H76" s="1364">
        <v>67</v>
      </c>
      <c r="I76" s="1439"/>
      <c r="J76" s="254">
        <v>38946.338347286728</v>
      </c>
      <c r="K76" s="1364">
        <v>0</v>
      </c>
      <c r="L76" s="1439"/>
      <c r="M76" s="254">
        <v>0</v>
      </c>
      <c r="N76" s="1364">
        <v>21</v>
      </c>
      <c r="O76" s="1439"/>
      <c r="P76" s="254">
        <v>83091.244691621308</v>
      </c>
      <c r="Q76" s="1364">
        <v>0</v>
      </c>
      <c r="R76" s="1439"/>
      <c r="S76" s="254">
        <v>0</v>
      </c>
      <c r="T76" s="256">
        <v>1181279</v>
      </c>
      <c r="U76" s="254">
        <v>0</v>
      </c>
      <c r="V76" s="254">
        <v>0</v>
      </c>
      <c r="W76" s="257">
        <v>0</v>
      </c>
      <c r="X76" s="256">
        <v>1181279</v>
      </c>
      <c r="Y76" s="254">
        <v>-2953</v>
      </c>
      <c r="Z76" s="256">
        <v>1178326</v>
      </c>
      <c r="AA76" s="254">
        <v>0</v>
      </c>
      <c r="AB76" s="256">
        <v>1178326</v>
      </c>
      <c r="AC76" s="254">
        <v>0</v>
      </c>
      <c r="AD76" s="254">
        <v>1178326</v>
      </c>
      <c r="AE76" s="256">
        <v>98194</v>
      </c>
      <c r="AF76" s="259">
        <v>1178326</v>
      </c>
    </row>
    <row r="77" spans="1:32" s="87" customFormat="1" ht="15" customHeight="1" thickTop="1" x14ac:dyDescent="0.2">
      <c r="A77" s="1885" t="s">
        <v>398</v>
      </c>
      <c r="B77" s="1886"/>
      <c r="C77" s="813"/>
      <c r="D77" s="814"/>
      <c r="E77" s="814"/>
      <c r="F77" s="814"/>
      <c r="G77" s="814"/>
      <c r="H77" s="813"/>
      <c r="I77" s="814"/>
      <c r="J77" s="814"/>
      <c r="K77" s="813"/>
      <c r="L77" s="814"/>
      <c r="M77" s="814"/>
      <c r="N77" s="813"/>
      <c r="O77" s="814"/>
      <c r="P77" s="814"/>
      <c r="Q77" s="813"/>
      <c r="R77" s="814"/>
      <c r="S77" s="814"/>
      <c r="T77" s="814"/>
      <c r="U77" s="814"/>
      <c r="V77" s="814"/>
      <c r="W77" s="814"/>
      <c r="X77" s="814"/>
      <c r="Y77" s="814"/>
      <c r="Z77" s="814"/>
      <c r="AA77" s="814"/>
      <c r="AB77" s="815"/>
      <c r="AC77" s="815"/>
      <c r="AD77" s="814"/>
      <c r="AE77" s="815"/>
      <c r="AF77" s="815"/>
    </row>
    <row r="78" spans="1:32" s="87" customFormat="1" ht="15" customHeight="1" x14ac:dyDescent="0.2">
      <c r="A78" s="1887" t="s">
        <v>1260</v>
      </c>
      <c r="B78" s="1888"/>
      <c r="C78" s="813"/>
      <c r="D78" s="814"/>
      <c r="E78" s="814"/>
      <c r="F78" s="814"/>
      <c r="G78" s="814"/>
      <c r="H78" s="813"/>
      <c r="I78" s="814"/>
      <c r="J78" s="814"/>
      <c r="K78" s="813"/>
      <c r="L78" s="814"/>
      <c r="M78" s="814"/>
      <c r="N78" s="813"/>
      <c r="O78" s="814"/>
      <c r="P78" s="814"/>
      <c r="Q78" s="813"/>
      <c r="R78" s="814"/>
      <c r="S78" s="814"/>
      <c r="T78" s="814"/>
      <c r="U78" s="814"/>
      <c r="V78" s="814"/>
      <c r="W78" s="814"/>
      <c r="X78" s="814"/>
      <c r="Y78" s="814"/>
      <c r="Z78" s="814"/>
      <c r="AA78" s="814"/>
      <c r="AB78" s="232"/>
      <c r="AC78" s="815"/>
      <c r="AD78" s="814"/>
      <c r="AE78" s="232"/>
      <c r="AF78" s="232"/>
    </row>
    <row r="79" spans="1:32" s="87" customFormat="1" ht="15" customHeight="1" x14ac:dyDescent="0.2">
      <c r="A79" s="1889" t="s">
        <v>1261</v>
      </c>
      <c r="B79" s="1890"/>
      <c r="C79" s="813"/>
      <c r="D79" s="814"/>
      <c r="E79" s="814"/>
      <c r="F79" s="814"/>
      <c r="G79" s="814"/>
      <c r="H79" s="813"/>
      <c r="I79" s="814"/>
      <c r="J79" s="814"/>
      <c r="K79" s="813"/>
      <c r="L79" s="814"/>
      <c r="M79" s="814"/>
      <c r="N79" s="813"/>
      <c r="O79" s="814"/>
      <c r="P79" s="814"/>
      <c r="Q79" s="813"/>
      <c r="R79" s="814"/>
      <c r="S79" s="814"/>
      <c r="T79" s="814"/>
      <c r="U79" s="814"/>
      <c r="V79" s="814"/>
      <c r="W79" s="814"/>
      <c r="X79" s="814"/>
      <c r="Y79" s="814"/>
      <c r="Z79" s="814"/>
      <c r="AA79" s="814"/>
      <c r="AB79" s="815"/>
      <c r="AC79" s="815"/>
      <c r="AD79" s="814"/>
      <c r="AE79" s="815"/>
      <c r="AF79" s="232"/>
    </row>
    <row r="80" spans="1:32" ht="15" customHeight="1" x14ac:dyDescent="0.2">
      <c r="A80" s="1872" t="s">
        <v>1020</v>
      </c>
      <c r="B80" s="1873"/>
      <c r="C80" s="813"/>
      <c r="D80" s="814"/>
      <c r="E80" s="814"/>
      <c r="F80" s="814"/>
      <c r="G80" s="814"/>
      <c r="H80" s="813"/>
      <c r="I80" s="814"/>
      <c r="J80" s="814"/>
      <c r="K80" s="813"/>
      <c r="L80" s="814"/>
      <c r="M80" s="814"/>
      <c r="N80" s="813"/>
      <c r="O80" s="814"/>
      <c r="P80" s="814"/>
      <c r="Q80" s="813"/>
      <c r="R80" s="814"/>
      <c r="S80" s="814"/>
      <c r="T80" s="814"/>
      <c r="U80" s="814"/>
      <c r="V80" s="814"/>
      <c r="W80" s="814"/>
      <c r="X80" s="814"/>
      <c r="Y80" s="814"/>
      <c r="Z80" s="814"/>
      <c r="AA80" s="814"/>
      <c r="AB80" s="815"/>
      <c r="AC80" s="815"/>
      <c r="AD80" s="814"/>
      <c r="AE80" s="815"/>
      <c r="AF80" s="232"/>
    </row>
    <row r="81" spans="1:32" s="87" customFormat="1" ht="15" customHeight="1" x14ac:dyDescent="0.2">
      <c r="A81" s="1872" t="s">
        <v>410</v>
      </c>
      <c r="B81" s="1873"/>
      <c r="C81" s="813"/>
      <c r="D81" s="814"/>
      <c r="E81" s="814"/>
      <c r="F81" s="814"/>
      <c r="G81" s="814"/>
      <c r="H81" s="813"/>
      <c r="I81" s="814"/>
      <c r="J81" s="814"/>
      <c r="K81" s="813"/>
      <c r="L81" s="814"/>
      <c r="M81" s="814"/>
      <c r="N81" s="813"/>
      <c r="O81" s="814"/>
      <c r="P81" s="814"/>
      <c r="Q81" s="813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5"/>
      <c r="AC81" s="815"/>
      <c r="AD81" s="814"/>
      <c r="AE81" s="815"/>
      <c r="AF81" s="232"/>
    </row>
    <row r="82" spans="1:32" s="87" customFormat="1" ht="15" customHeight="1" x14ac:dyDescent="0.2">
      <c r="A82" s="1881" t="s">
        <v>265</v>
      </c>
      <c r="B82" s="1882"/>
      <c r="C82" s="817"/>
      <c r="D82" s="818"/>
      <c r="E82" s="818"/>
      <c r="F82" s="818"/>
      <c r="G82" s="818"/>
      <c r="H82" s="817"/>
      <c r="I82" s="818"/>
      <c r="J82" s="818"/>
      <c r="K82" s="817"/>
      <c r="L82" s="818"/>
      <c r="M82" s="818"/>
      <c r="N82" s="817"/>
      <c r="O82" s="818"/>
      <c r="P82" s="818"/>
      <c r="Q82" s="817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247"/>
      <c r="AC82" s="246"/>
      <c r="AD82" s="818"/>
      <c r="AE82" s="247"/>
      <c r="AF82" s="247"/>
    </row>
    <row r="83" spans="1:32" s="87" customFormat="1" ht="15" customHeight="1" x14ac:dyDescent="0.2">
      <c r="A83" s="1768" t="s">
        <v>1760</v>
      </c>
      <c r="B83" s="1770"/>
      <c r="C83" s="1762"/>
      <c r="D83" s="1763"/>
      <c r="E83" s="1763"/>
      <c r="F83" s="1763"/>
      <c r="G83" s="1763"/>
      <c r="H83" s="1762"/>
      <c r="I83" s="1763"/>
      <c r="J83" s="1763"/>
      <c r="K83" s="1762"/>
      <c r="L83" s="1763"/>
      <c r="M83" s="1763"/>
      <c r="N83" s="1762"/>
      <c r="O83" s="1763"/>
      <c r="P83" s="1763"/>
      <c r="Q83" s="1762"/>
      <c r="R83" s="1763"/>
      <c r="S83" s="1763"/>
      <c r="T83" s="1763"/>
      <c r="U83" s="1763"/>
      <c r="V83" s="1763"/>
      <c r="W83" s="1763"/>
      <c r="X83" s="1763"/>
      <c r="Y83" s="1763"/>
      <c r="Z83" s="1763"/>
      <c r="AA83" s="1763"/>
      <c r="AB83" s="1764"/>
      <c r="AC83" s="1131"/>
      <c r="AD83" s="1763"/>
      <c r="AE83" s="1764"/>
      <c r="AF83" s="1764"/>
    </row>
    <row r="84" spans="1:32" ht="15" customHeight="1" x14ac:dyDescent="0.2">
      <c r="A84" s="1872" t="s">
        <v>1162</v>
      </c>
      <c r="B84" s="1873"/>
      <c r="C84" s="813"/>
      <c r="D84" s="814"/>
      <c r="E84" s="814"/>
      <c r="F84" s="814"/>
      <c r="G84" s="814"/>
      <c r="H84" s="813"/>
      <c r="I84" s="814"/>
      <c r="J84" s="814"/>
      <c r="K84" s="813"/>
      <c r="L84" s="814"/>
      <c r="M84" s="814"/>
      <c r="N84" s="813"/>
      <c r="O84" s="814"/>
      <c r="P84" s="814"/>
      <c r="Q84" s="813"/>
      <c r="R84" s="814"/>
      <c r="S84" s="814"/>
      <c r="T84" s="814"/>
      <c r="U84" s="814"/>
      <c r="V84" s="814"/>
      <c r="W84" s="814"/>
      <c r="X84" s="814"/>
      <c r="Y84" s="814"/>
      <c r="Z84" s="814"/>
      <c r="AA84" s="814"/>
      <c r="AB84" s="232"/>
      <c r="AC84" s="815"/>
      <c r="AD84" s="814"/>
      <c r="AE84" s="232"/>
      <c r="AF84" s="232"/>
    </row>
    <row r="85" spans="1:32" s="87" customFormat="1" ht="15" customHeight="1" x14ac:dyDescent="0.2">
      <c r="A85" s="1872" t="s">
        <v>1163</v>
      </c>
      <c r="B85" s="1873"/>
      <c r="C85" s="813"/>
      <c r="D85" s="814"/>
      <c r="E85" s="814"/>
      <c r="F85" s="814"/>
      <c r="G85" s="814"/>
      <c r="H85" s="813"/>
      <c r="I85" s="814"/>
      <c r="J85" s="814"/>
      <c r="K85" s="813"/>
      <c r="L85" s="814"/>
      <c r="M85" s="814"/>
      <c r="N85" s="813"/>
      <c r="O85" s="814"/>
      <c r="P85" s="814"/>
      <c r="Q85" s="813"/>
      <c r="R85" s="814"/>
      <c r="S85" s="814"/>
      <c r="T85" s="814"/>
      <c r="U85" s="814"/>
      <c r="V85" s="814"/>
      <c r="W85" s="814"/>
      <c r="X85" s="814"/>
      <c r="Y85" s="814"/>
      <c r="Z85" s="814"/>
      <c r="AA85" s="814"/>
      <c r="AB85" s="232"/>
      <c r="AC85" s="815"/>
      <c r="AD85" s="814"/>
      <c r="AE85" s="232"/>
      <c r="AF85" s="232"/>
    </row>
    <row r="86" spans="1:32" s="87" customFormat="1" ht="15" customHeight="1" x14ac:dyDescent="0.2">
      <c r="A86" s="2098" t="s">
        <v>1759</v>
      </c>
      <c r="B86" s="2099"/>
      <c r="C86" s="1765"/>
      <c r="D86" s="1766"/>
      <c r="E86" s="1766"/>
      <c r="F86" s="1766"/>
      <c r="G86" s="1766"/>
      <c r="H86" s="1765"/>
      <c r="I86" s="1766"/>
      <c r="J86" s="1766"/>
      <c r="K86" s="1765"/>
      <c r="L86" s="1766"/>
      <c r="M86" s="1766"/>
      <c r="N86" s="1765"/>
      <c r="O86" s="1766"/>
      <c r="P86" s="1766"/>
      <c r="Q86" s="1765"/>
      <c r="R86" s="1766"/>
      <c r="S86" s="1766"/>
      <c r="T86" s="1766"/>
      <c r="U86" s="1766"/>
      <c r="V86" s="1766"/>
      <c r="W86" s="1766"/>
      <c r="X86" s="1766"/>
      <c r="Y86" s="1766"/>
      <c r="Z86" s="1766"/>
      <c r="AA86" s="1766"/>
      <c r="AB86" s="232"/>
      <c r="AC86" s="1130"/>
      <c r="AD86" s="814"/>
      <c r="AE86" s="232"/>
      <c r="AF86" s="1764"/>
    </row>
    <row r="87" spans="1:32" s="87" customFormat="1" ht="15" customHeight="1" thickBot="1" x14ac:dyDescent="0.25">
      <c r="A87" s="1879" t="s">
        <v>430</v>
      </c>
      <c r="B87" s="1880"/>
      <c r="C87" s="1364">
        <v>113</v>
      </c>
      <c r="D87" s="1439"/>
      <c r="E87" s="254">
        <v>984750.88040917949</v>
      </c>
      <c r="F87" s="1439"/>
      <c r="G87" s="254">
        <v>74490.73000000001</v>
      </c>
      <c r="H87" s="1364">
        <v>67</v>
      </c>
      <c r="I87" s="1439"/>
      <c r="J87" s="254">
        <v>38946.338347286728</v>
      </c>
      <c r="K87" s="1364">
        <v>0</v>
      </c>
      <c r="L87" s="1439"/>
      <c r="M87" s="254">
        <v>0</v>
      </c>
      <c r="N87" s="1364">
        <v>21</v>
      </c>
      <c r="O87" s="1439"/>
      <c r="P87" s="254">
        <v>83091.244691621308</v>
      </c>
      <c r="Q87" s="1364">
        <v>0</v>
      </c>
      <c r="R87" s="1439"/>
      <c r="S87" s="254">
        <v>0</v>
      </c>
      <c r="T87" s="256">
        <v>1181279</v>
      </c>
      <c r="U87" s="254">
        <v>0</v>
      </c>
      <c r="V87" s="254">
        <v>0</v>
      </c>
      <c r="W87" s="257">
        <v>0</v>
      </c>
      <c r="X87" s="256">
        <v>1181279</v>
      </c>
      <c r="Y87" s="254">
        <v>-2953</v>
      </c>
      <c r="Z87" s="256">
        <v>1178326</v>
      </c>
      <c r="AA87" s="254">
        <v>0</v>
      </c>
      <c r="AB87" s="256">
        <v>1254497</v>
      </c>
      <c r="AC87" s="254">
        <v>0</v>
      </c>
      <c r="AD87" s="254">
        <v>1254497</v>
      </c>
      <c r="AE87" s="256">
        <v>104542</v>
      </c>
      <c r="AF87" s="259">
        <v>1254497</v>
      </c>
    </row>
    <row r="88" spans="1:32" ht="15" customHeight="1" thickTop="1" x14ac:dyDescent="0.2"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AA88" s="81"/>
      <c r="AB88" s="81"/>
      <c r="AC88" s="81"/>
      <c r="AD88" s="81"/>
      <c r="AE88" s="81"/>
      <c r="AF88" s="81"/>
    </row>
    <row r="89" spans="1:32" ht="13.9" customHeight="1" x14ac:dyDescent="0.2">
      <c r="A89" s="31"/>
      <c r="B89" s="31"/>
      <c r="C89" s="31"/>
      <c r="D89" s="31"/>
      <c r="E89" s="31"/>
      <c r="F89" s="1257"/>
      <c r="G89" s="1257"/>
      <c r="H89" s="31"/>
      <c r="I89" s="31"/>
      <c r="J89" s="31"/>
      <c r="K89" s="31"/>
      <c r="L89" s="878"/>
      <c r="M89" s="878"/>
      <c r="N89" s="878"/>
      <c r="O89" s="878"/>
      <c r="P89" s="878"/>
      <c r="Q89" s="878"/>
      <c r="R89" s="878"/>
      <c r="S89" s="878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spans="1:32" x14ac:dyDescent="0.2">
      <c r="A90" s="31"/>
      <c r="B90" s="31"/>
      <c r="C90" s="31"/>
      <c r="D90" s="31"/>
      <c r="E90" s="31"/>
      <c r="F90" s="1257"/>
      <c r="G90" s="1257"/>
      <c r="H90" s="31"/>
      <c r="I90" s="31"/>
      <c r="J90" s="31"/>
      <c r="K90" s="31"/>
      <c r="L90" s="878"/>
      <c r="M90" s="878"/>
      <c r="N90" s="878"/>
      <c r="O90" s="878"/>
      <c r="P90" s="878"/>
      <c r="Q90" s="878"/>
      <c r="R90" s="878"/>
      <c r="S90" s="878"/>
      <c r="T90" s="31"/>
      <c r="U90" s="31"/>
      <c r="V90" s="31"/>
      <c r="W90" s="31"/>
      <c r="X90" s="31"/>
      <c r="Y90" s="564"/>
      <c r="Z90" s="879"/>
      <c r="AA90" s="31"/>
      <c r="AB90" s="31"/>
      <c r="AC90" s="31"/>
      <c r="AD90" s="31"/>
      <c r="AE90" s="31"/>
      <c r="AF90" s="31"/>
    </row>
    <row r="91" spans="1:32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564"/>
      <c r="Z91" s="879"/>
      <c r="AA91" s="31"/>
      <c r="AB91" s="31"/>
      <c r="AC91" s="31"/>
      <c r="AD91" s="31"/>
      <c r="AE91" s="31"/>
      <c r="AF91" s="31"/>
    </row>
    <row r="92" spans="1:32" x14ac:dyDescent="0.2">
      <c r="A92" s="31"/>
      <c r="B92" s="88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x14ac:dyDescent="0.2">
      <c r="A93" s="31"/>
      <c r="B93" s="88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x14ac:dyDescent="0.2">
      <c r="A94" s="31"/>
      <c r="B94" s="88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x14ac:dyDescent="0.2">
      <c r="A95" s="31"/>
      <c r="B95" s="88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8" spans="32:32" x14ac:dyDescent="0.2">
      <c r="AF98" s="81">
        <v>0</v>
      </c>
    </row>
    <row r="99" spans="32:32" x14ac:dyDescent="0.2">
      <c r="AF99" s="81">
        <v>76171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7:B87"/>
    <mergeCell ref="A84:B84"/>
    <mergeCell ref="A85:B85"/>
    <mergeCell ref="A86:B86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U100"/>
  <sheetViews>
    <sheetView zoomScaleNormal="100" zoomScaleSheetLayoutView="75" workbookViewId="0">
      <pane xSplit="2" ySplit="6" topLeftCell="C7" activePane="bottomRight" state="frozen"/>
      <selection activeCell="L68" sqref="L68"/>
      <selection pane="topRight" activeCell="L68" sqref="L68"/>
      <selection pane="bottomLeft" activeCell="L68" sqref="L68"/>
      <selection pane="bottomRight" activeCell="C7" sqref="C7"/>
    </sheetView>
  </sheetViews>
  <sheetFormatPr defaultColWidth="12.5703125" defaultRowHeight="12.75" x14ac:dyDescent="0.2"/>
  <cols>
    <col min="1" max="1" width="6.28515625" style="365" customWidth="1"/>
    <col min="2" max="2" width="27.42578125" style="365" customWidth="1"/>
    <col min="3" max="3" width="12.140625" style="1246" customWidth="1"/>
    <col min="4" max="4" width="14.5703125" style="1246" customWidth="1"/>
    <col min="5" max="5" width="11.7109375" style="1246" bestFit="1" customWidth="1"/>
    <col min="6" max="6" width="12.85546875" style="1246" bestFit="1" customWidth="1"/>
    <col min="7" max="7" width="21.85546875" style="1246" bestFit="1" customWidth="1"/>
    <col min="8" max="8" width="11.42578125" style="1246" customWidth="1"/>
    <col min="9" max="9" width="14.28515625" style="1246" bestFit="1" customWidth="1"/>
    <col min="10" max="10" width="11.28515625" style="1246" customWidth="1"/>
    <col min="11" max="11" width="14.42578125" style="1246" bestFit="1" customWidth="1"/>
    <col min="12" max="12" width="19.140625" style="1246" bestFit="1" customWidth="1"/>
    <col min="13" max="13" width="12.7109375" style="1246" customWidth="1"/>
    <col min="14" max="14" width="15" style="1246" bestFit="1" customWidth="1"/>
    <col min="15" max="16" width="15.7109375" style="1246" customWidth="1"/>
    <col min="17" max="18" width="14" style="1246" customWidth="1"/>
    <col min="19" max="19" width="15.7109375" style="1246" customWidth="1"/>
    <col min="20" max="21" width="14.42578125" style="365" bestFit="1" customWidth="1"/>
    <col min="22" max="16384" width="12.5703125" style="365"/>
  </cols>
  <sheetData>
    <row r="1" spans="1:21" s="1247" customFormat="1" ht="30" customHeight="1" x14ac:dyDescent="0.2">
      <c r="A1" s="2087" t="s">
        <v>1799</v>
      </c>
      <c r="B1" s="2088"/>
      <c r="C1" s="2116" t="s">
        <v>1582</v>
      </c>
      <c r="D1" s="2116"/>
      <c r="E1" s="2116"/>
      <c r="F1" s="2116"/>
      <c r="G1" s="2116"/>
      <c r="H1" s="2116"/>
      <c r="I1" s="2116"/>
      <c r="J1" s="2116"/>
      <c r="K1" s="2116"/>
      <c r="L1" s="2115" t="s">
        <v>362</v>
      </c>
      <c r="M1" s="2115"/>
      <c r="N1" s="2115"/>
      <c r="O1" s="2115"/>
      <c r="P1" s="2115"/>
      <c r="Q1" s="2115"/>
      <c r="R1" s="2115"/>
      <c r="S1" s="2115"/>
      <c r="T1" s="2109" t="s">
        <v>945</v>
      </c>
      <c r="U1" s="2109" t="s">
        <v>946</v>
      </c>
    </row>
    <row r="2" spans="1:21" ht="91.5" customHeight="1" x14ac:dyDescent="0.2">
      <c r="A2" s="2089"/>
      <c r="B2" s="2090"/>
      <c r="C2" s="2113" t="s">
        <v>1800</v>
      </c>
      <c r="D2" s="2113" t="s">
        <v>1549</v>
      </c>
      <c r="E2" s="1226" t="s">
        <v>533</v>
      </c>
      <c r="F2" s="1226" t="s">
        <v>532</v>
      </c>
      <c r="G2" s="2113" t="s">
        <v>1166</v>
      </c>
      <c r="H2" s="2113" t="s">
        <v>1101</v>
      </c>
      <c r="I2" s="2113" t="s">
        <v>283</v>
      </c>
      <c r="J2" s="2113" t="s">
        <v>401</v>
      </c>
      <c r="K2" s="2113" t="s">
        <v>1104</v>
      </c>
      <c r="L2" s="2110" t="s">
        <v>1502</v>
      </c>
      <c r="M2" s="2110" t="s">
        <v>1663</v>
      </c>
      <c r="N2" s="2110" t="s">
        <v>1664</v>
      </c>
      <c r="O2" s="2110" t="s">
        <v>363</v>
      </c>
      <c r="P2" s="2110" t="s">
        <v>1105</v>
      </c>
      <c r="Q2" s="2110" t="s">
        <v>1106</v>
      </c>
      <c r="R2" s="2110" t="s">
        <v>283</v>
      </c>
      <c r="S2" s="2110" t="s">
        <v>1107</v>
      </c>
      <c r="T2" s="2109"/>
      <c r="U2" s="2109"/>
    </row>
    <row r="3" spans="1:21" ht="15.75" customHeight="1" x14ac:dyDescent="0.2">
      <c r="A3" s="2091"/>
      <c r="B3" s="2092"/>
      <c r="C3" s="2113"/>
      <c r="D3" s="2113"/>
      <c r="E3" s="98">
        <v>0.31638418079096048</v>
      </c>
      <c r="F3" s="99">
        <v>1470.3473918621949</v>
      </c>
      <c r="G3" s="2113"/>
      <c r="H3" s="2113"/>
      <c r="I3" s="2113"/>
      <c r="J3" s="2113"/>
      <c r="K3" s="2113"/>
      <c r="L3" s="2110"/>
      <c r="M3" s="2110"/>
      <c r="N3" s="2110"/>
      <c r="O3" s="2110"/>
      <c r="P3" s="2110"/>
      <c r="Q3" s="2110"/>
      <c r="R3" s="2110"/>
      <c r="S3" s="2110"/>
      <c r="T3" s="2109"/>
      <c r="U3" s="2109"/>
    </row>
    <row r="4" spans="1:21" s="1248" customFormat="1" ht="14.25" customHeight="1" x14ac:dyDescent="0.2">
      <c r="A4" s="15"/>
      <c r="B4" s="16"/>
      <c r="C4" s="1013">
        <v>1</v>
      </c>
      <c r="D4" s="1013">
        <f t="shared" ref="D4:U4" si="0">C4+1</f>
        <v>2</v>
      </c>
      <c r="E4" s="1013">
        <f t="shared" si="0"/>
        <v>3</v>
      </c>
      <c r="F4" s="1013">
        <f t="shared" si="0"/>
        <v>4</v>
      </c>
      <c r="G4" s="1013">
        <f t="shared" si="0"/>
        <v>5</v>
      </c>
      <c r="H4" s="1013">
        <f t="shared" si="0"/>
        <v>6</v>
      </c>
      <c r="I4" s="1013">
        <f t="shared" si="0"/>
        <v>7</v>
      </c>
      <c r="J4" s="1013">
        <f t="shared" si="0"/>
        <v>8</v>
      </c>
      <c r="K4" s="1013">
        <f t="shared" si="0"/>
        <v>9</v>
      </c>
      <c r="L4" s="1013">
        <f t="shared" si="0"/>
        <v>10</v>
      </c>
      <c r="M4" s="1013">
        <f t="shared" si="0"/>
        <v>11</v>
      </c>
      <c r="N4" s="1013">
        <f t="shared" si="0"/>
        <v>12</v>
      </c>
      <c r="O4" s="1013">
        <f t="shared" si="0"/>
        <v>13</v>
      </c>
      <c r="P4" s="1013">
        <f t="shared" si="0"/>
        <v>14</v>
      </c>
      <c r="Q4" s="1013">
        <f t="shared" si="0"/>
        <v>15</v>
      </c>
      <c r="R4" s="1013">
        <f t="shared" si="0"/>
        <v>16</v>
      </c>
      <c r="S4" s="1013">
        <f t="shared" si="0"/>
        <v>17</v>
      </c>
      <c r="T4" s="1013">
        <f t="shared" si="0"/>
        <v>18</v>
      </c>
      <c r="U4" s="1013">
        <f t="shared" si="0"/>
        <v>19</v>
      </c>
    </row>
    <row r="5" spans="1:21" s="1249" customFormat="1" ht="22.5" hidden="1" x14ac:dyDescent="0.2">
      <c r="A5" s="1014"/>
      <c r="B5" s="1014"/>
      <c r="C5" s="642" t="s">
        <v>765</v>
      </c>
      <c r="D5" s="642" t="s">
        <v>592</v>
      </c>
      <c r="E5" s="642" t="s">
        <v>593</v>
      </c>
      <c r="F5" s="642" t="s">
        <v>593</v>
      </c>
      <c r="G5" s="743" t="s">
        <v>758</v>
      </c>
      <c r="H5" s="642" t="s">
        <v>745</v>
      </c>
      <c r="I5" s="642" t="s">
        <v>593</v>
      </c>
      <c r="J5" s="642" t="s">
        <v>593</v>
      </c>
      <c r="K5" s="743" t="s">
        <v>759</v>
      </c>
      <c r="L5" s="642" t="s">
        <v>592</v>
      </c>
      <c r="M5" s="642" t="s">
        <v>592</v>
      </c>
      <c r="N5" s="642" t="s">
        <v>593</v>
      </c>
      <c r="O5" s="642" t="s">
        <v>593</v>
      </c>
      <c r="P5" s="642" t="s">
        <v>593</v>
      </c>
      <c r="Q5" s="642" t="s">
        <v>745</v>
      </c>
      <c r="R5" s="642" t="s">
        <v>593</v>
      </c>
      <c r="S5" s="642" t="s">
        <v>593</v>
      </c>
      <c r="T5" s="642" t="s">
        <v>593</v>
      </c>
      <c r="U5" s="642" t="s">
        <v>593</v>
      </c>
    </row>
    <row r="6" spans="1:21" s="1249" customFormat="1" ht="33.75" x14ac:dyDescent="0.2">
      <c r="A6" s="1014"/>
      <c r="B6" s="1014"/>
      <c r="C6" s="642" t="s">
        <v>853</v>
      </c>
      <c r="D6" s="642" t="s">
        <v>439</v>
      </c>
      <c r="E6" s="642" t="s">
        <v>854</v>
      </c>
      <c r="F6" s="642" t="s">
        <v>855</v>
      </c>
      <c r="G6" s="642" t="s">
        <v>1496</v>
      </c>
      <c r="H6" s="642" t="s">
        <v>1499</v>
      </c>
      <c r="I6" s="642" t="s">
        <v>760</v>
      </c>
      <c r="J6" s="642" t="s">
        <v>857</v>
      </c>
      <c r="K6" s="642" t="s">
        <v>1498</v>
      </c>
      <c r="L6" s="642" t="s">
        <v>1501</v>
      </c>
      <c r="M6" s="642" t="s">
        <v>249</v>
      </c>
      <c r="N6" s="642" t="s">
        <v>761</v>
      </c>
      <c r="O6" s="642" t="s">
        <v>852</v>
      </c>
      <c r="P6" s="642" t="s">
        <v>685</v>
      </c>
      <c r="Q6" s="642" t="s">
        <v>1500</v>
      </c>
      <c r="R6" s="642" t="s">
        <v>762</v>
      </c>
      <c r="S6" s="642" t="s">
        <v>856</v>
      </c>
      <c r="T6" s="743" t="s">
        <v>763</v>
      </c>
      <c r="U6" s="743" t="s">
        <v>764</v>
      </c>
    </row>
    <row r="7" spans="1:21" ht="15.6" customHeight="1" x14ac:dyDescent="0.2">
      <c r="A7" s="1015">
        <v>1</v>
      </c>
      <c r="B7" s="1016" t="s">
        <v>5</v>
      </c>
      <c r="C7" s="1552">
        <v>4.2840239999999996</v>
      </c>
      <c r="D7" s="1600">
        <f>'3_Levels 1&amp;2'!AQ7</f>
        <v>6185.1894484412469</v>
      </c>
      <c r="E7" s="1600">
        <f>D7*(1+$E$3)</f>
        <v>8142.0855451232228</v>
      </c>
      <c r="F7" s="1600">
        <f>E7+$F$3</f>
        <v>9612.4329369854167</v>
      </c>
      <c r="G7" s="1601">
        <f t="shared" ref="G7:G38" si="1">ROUND(C7*F7,0)</f>
        <v>41180</v>
      </c>
      <c r="H7" s="1588"/>
      <c r="I7" s="1588">
        <f t="shared" ref="I7:I70" si="2">G7-H7</f>
        <v>41180</v>
      </c>
      <c r="J7" s="1594">
        <f t="shared" ref="J7:J38" si="3">ROUND(I7/$J$93,0)</f>
        <v>3432</v>
      </c>
      <c r="K7" s="1601">
        <f>G7</f>
        <v>41180</v>
      </c>
      <c r="L7" s="1603">
        <f>'3_Levels 1&amp;2'!AT7</f>
        <v>28519049</v>
      </c>
      <c r="M7" s="1268">
        <f>'3_Levels 1&amp;2'!C7</f>
        <v>9174</v>
      </c>
      <c r="N7" s="1552">
        <f t="shared" ref="N7:N38" si="4">C7+M7</f>
        <v>9178.2840240000005</v>
      </c>
      <c r="O7" s="1591">
        <f>L7/N7</f>
        <v>3107.2310385499568</v>
      </c>
      <c r="P7" s="1597">
        <f>ROUND(C7*O7,0)</f>
        <v>13311</v>
      </c>
      <c r="Q7" s="1591"/>
      <c r="R7" s="1591">
        <f>P7-Q7</f>
        <v>13311</v>
      </c>
      <c r="S7" s="1597">
        <f t="shared" ref="S7:S38" si="5">ROUND(R7/$S$93,0)</f>
        <v>1109</v>
      </c>
      <c r="T7" s="1017">
        <f>G7+P7</f>
        <v>54491</v>
      </c>
      <c r="U7" s="1018">
        <f t="shared" ref="U7:U38" si="6">J7+S7</f>
        <v>4541</v>
      </c>
    </row>
    <row r="8" spans="1:21" ht="15.6" customHeight="1" x14ac:dyDescent="0.2">
      <c r="A8" s="1019">
        <v>2</v>
      </c>
      <c r="B8" s="1020" t="s">
        <v>6</v>
      </c>
      <c r="C8" s="1553">
        <v>0.57396400000000003</v>
      </c>
      <c r="D8" s="1589">
        <f>'3_Levels 1&amp;2'!AQ8</f>
        <v>7363.6814136125658</v>
      </c>
      <c r="E8" s="1589">
        <f t="shared" ref="E8:E71" si="7">D8*(1+$E$3)</f>
        <v>9693.4337252639998</v>
      </c>
      <c r="F8" s="1589">
        <f t="shared" ref="F8:F71" si="8">E8+$F$3</f>
        <v>11163.781117126195</v>
      </c>
      <c r="G8" s="1595">
        <f t="shared" si="1"/>
        <v>6408</v>
      </c>
      <c r="H8" s="1589"/>
      <c r="I8" s="1589">
        <f t="shared" si="2"/>
        <v>6408</v>
      </c>
      <c r="J8" s="1595">
        <f t="shared" si="3"/>
        <v>534</v>
      </c>
      <c r="K8" s="1595">
        <f t="shared" ref="K8:K71" si="9">G8</f>
        <v>6408</v>
      </c>
      <c r="L8" s="1604">
        <f>'3_Levels 1&amp;2'!AT8</f>
        <v>11198976.220000001</v>
      </c>
      <c r="M8" s="1269">
        <f>'3_Levels 1&amp;2'!C8</f>
        <v>3820</v>
      </c>
      <c r="N8" s="1553">
        <f t="shared" si="4"/>
        <v>3820.5739640000002</v>
      </c>
      <c r="O8" s="1592">
        <f t="shared" ref="O8:O71" si="10">L8/N8</f>
        <v>2931.2287435145176</v>
      </c>
      <c r="P8" s="1598">
        <f t="shared" ref="P8:P71" si="11">ROUND(C8*O8,0)</f>
        <v>1682</v>
      </c>
      <c r="Q8" s="1592"/>
      <c r="R8" s="1592">
        <f t="shared" ref="R8:R71" si="12">P8-Q8</f>
        <v>1682</v>
      </c>
      <c r="S8" s="1598">
        <f t="shared" si="5"/>
        <v>140</v>
      </c>
      <c r="T8" s="1021">
        <f t="shared" ref="T8:T71" si="13">G8+P8</f>
        <v>8090</v>
      </c>
      <c r="U8" s="1022">
        <f t="shared" si="6"/>
        <v>674</v>
      </c>
    </row>
    <row r="9" spans="1:21" ht="15.6" customHeight="1" x14ac:dyDescent="0.2">
      <c r="A9" s="1019">
        <v>3</v>
      </c>
      <c r="B9" s="1020" t="s">
        <v>7</v>
      </c>
      <c r="C9" s="1553">
        <v>0.60355000000000003</v>
      </c>
      <c r="D9" s="1589">
        <f>'3_Levels 1&amp;2'!AQ9</f>
        <v>4867.3155797411946</v>
      </c>
      <c r="E9" s="1589">
        <f t="shared" si="7"/>
        <v>6407.2572320886911</v>
      </c>
      <c r="F9" s="1589">
        <f t="shared" si="8"/>
        <v>7877.604623950886</v>
      </c>
      <c r="G9" s="1595">
        <f t="shared" si="1"/>
        <v>4755</v>
      </c>
      <c r="H9" s="1589"/>
      <c r="I9" s="1589">
        <f t="shared" si="2"/>
        <v>4755</v>
      </c>
      <c r="J9" s="1595">
        <f t="shared" si="3"/>
        <v>396</v>
      </c>
      <c r="K9" s="1595">
        <f t="shared" si="9"/>
        <v>4755</v>
      </c>
      <c r="L9" s="1604">
        <f>'3_Levels 1&amp;2'!AT9</f>
        <v>86676362.5</v>
      </c>
      <c r="M9" s="1269">
        <f>'3_Levels 1&amp;2'!C9</f>
        <v>23338</v>
      </c>
      <c r="N9" s="1553">
        <f t="shared" si="4"/>
        <v>23338.60355</v>
      </c>
      <c r="O9" s="1592">
        <f t="shared" si="10"/>
        <v>3713.8624131605338</v>
      </c>
      <c r="P9" s="1598">
        <f t="shared" si="11"/>
        <v>2242</v>
      </c>
      <c r="Q9" s="1592"/>
      <c r="R9" s="1592">
        <f t="shared" si="12"/>
        <v>2242</v>
      </c>
      <c r="S9" s="1598">
        <f t="shared" si="5"/>
        <v>187</v>
      </c>
      <c r="T9" s="1021">
        <f t="shared" si="13"/>
        <v>6997</v>
      </c>
      <c r="U9" s="1022">
        <f t="shared" si="6"/>
        <v>583</v>
      </c>
    </row>
    <row r="10" spans="1:21" ht="15.6" customHeight="1" x14ac:dyDescent="0.2">
      <c r="A10" s="1019">
        <v>4</v>
      </c>
      <c r="B10" s="1020" t="s">
        <v>8</v>
      </c>
      <c r="C10" s="1553">
        <v>0</v>
      </c>
      <c r="D10" s="1589">
        <f>'3_Levels 1&amp;2'!AQ10</f>
        <v>6742.4952414522386</v>
      </c>
      <c r="E10" s="1589">
        <f t="shared" si="7"/>
        <v>8875.7140749060545</v>
      </c>
      <c r="F10" s="1589">
        <f t="shared" si="8"/>
        <v>10346.061466768249</v>
      </c>
      <c r="G10" s="1595">
        <f t="shared" si="1"/>
        <v>0</v>
      </c>
      <c r="H10" s="1589"/>
      <c r="I10" s="1589">
        <f t="shared" si="2"/>
        <v>0</v>
      </c>
      <c r="J10" s="1595">
        <f t="shared" si="3"/>
        <v>0</v>
      </c>
      <c r="K10" s="1595">
        <f t="shared" si="9"/>
        <v>0</v>
      </c>
      <c r="L10" s="1604">
        <f>'3_Levels 1&amp;2'!AT10</f>
        <v>10392959.42</v>
      </c>
      <c r="M10" s="1269">
        <f>'3_Levels 1&amp;2'!C10</f>
        <v>2837</v>
      </c>
      <c r="N10" s="1553">
        <f t="shared" si="4"/>
        <v>2837</v>
      </c>
      <c r="O10" s="1592">
        <f t="shared" si="10"/>
        <v>3663.3625026436375</v>
      </c>
      <c r="P10" s="1598">
        <f t="shared" si="11"/>
        <v>0</v>
      </c>
      <c r="Q10" s="1592"/>
      <c r="R10" s="1592">
        <f t="shared" si="12"/>
        <v>0</v>
      </c>
      <c r="S10" s="1598">
        <f t="shared" si="5"/>
        <v>0</v>
      </c>
      <c r="T10" s="1021">
        <f t="shared" si="13"/>
        <v>0</v>
      </c>
      <c r="U10" s="1022">
        <f t="shared" si="6"/>
        <v>0</v>
      </c>
    </row>
    <row r="11" spans="1:21" ht="15.6" customHeight="1" x14ac:dyDescent="0.2">
      <c r="A11" s="1023">
        <v>5</v>
      </c>
      <c r="B11" s="1024" t="s">
        <v>9</v>
      </c>
      <c r="C11" s="1554">
        <v>1.994083</v>
      </c>
      <c r="D11" s="1590">
        <f>'3_Levels 1&amp;2'!AQ11</f>
        <v>6543.1563906831079</v>
      </c>
      <c r="E11" s="1590">
        <f t="shared" si="7"/>
        <v>8613.3075651365198</v>
      </c>
      <c r="F11" s="1590">
        <f t="shared" si="8"/>
        <v>10083.654956998715</v>
      </c>
      <c r="G11" s="1596">
        <f t="shared" si="1"/>
        <v>20108</v>
      </c>
      <c r="H11" s="1590"/>
      <c r="I11" s="1590">
        <f t="shared" si="2"/>
        <v>20108</v>
      </c>
      <c r="J11" s="1596">
        <f t="shared" si="3"/>
        <v>1676</v>
      </c>
      <c r="K11" s="1596">
        <f t="shared" si="9"/>
        <v>20108</v>
      </c>
      <c r="L11" s="1605">
        <f>'3_Levels 1&amp;2'!AT11</f>
        <v>14267275</v>
      </c>
      <c r="M11" s="1270">
        <f>'3_Levels 1&amp;2'!C11</f>
        <v>5109</v>
      </c>
      <c r="N11" s="1554">
        <f t="shared" si="4"/>
        <v>5110.9940829999996</v>
      </c>
      <c r="O11" s="1593">
        <f t="shared" si="10"/>
        <v>2791.4872857034379</v>
      </c>
      <c r="P11" s="1599">
        <f t="shared" si="11"/>
        <v>5566</v>
      </c>
      <c r="Q11" s="1593"/>
      <c r="R11" s="1593">
        <f t="shared" si="12"/>
        <v>5566</v>
      </c>
      <c r="S11" s="1599">
        <f t="shared" si="5"/>
        <v>464</v>
      </c>
      <c r="T11" s="1025">
        <f t="shared" si="13"/>
        <v>25674</v>
      </c>
      <c r="U11" s="1026">
        <f t="shared" si="6"/>
        <v>2140</v>
      </c>
    </row>
    <row r="12" spans="1:21" ht="15.6" customHeight="1" x14ac:dyDescent="0.2">
      <c r="A12" s="1015">
        <v>6</v>
      </c>
      <c r="B12" s="1016" t="s">
        <v>10</v>
      </c>
      <c r="C12" s="1552">
        <v>1.8875740000000001</v>
      </c>
      <c r="D12" s="1600">
        <f>'3_Levels 1&amp;2'!AQ12</f>
        <v>6004.364014466546</v>
      </c>
      <c r="E12" s="1600">
        <f t="shared" si="7"/>
        <v>7904.0498043542666</v>
      </c>
      <c r="F12" s="1600">
        <f t="shared" si="8"/>
        <v>9374.3971962164615</v>
      </c>
      <c r="G12" s="1601">
        <f t="shared" si="1"/>
        <v>17695</v>
      </c>
      <c r="H12" s="1588"/>
      <c r="I12" s="1588">
        <f t="shared" si="2"/>
        <v>17695</v>
      </c>
      <c r="J12" s="1594">
        <f t="shared" si="3"/>
        <v>1475</v>
      </c>
      <c r="K12" s="1601">
        <f t="shared" si="9"/>
        <v>17695</v>
      </c>
      <c r="L12" s="1603">
        <f>'3_Levels 1&amp;2'!AT12</f>
        <v>19807642.02</v>
      </c>
      <c r="M12" s="1268">
        <f>'3_Levels 1&amp;2'!C12</f>
        <v>5530</v>
      </c>
      <c r="N12" s="1552">
        <f t="shared" si="4"/>
        <v>5531.8875740000003</v>
      </c>
      <c r="O12" s="1591">
        <f t="shared" si="10"/>
        <v>3580.6298944136856</v>
      </c>
      <c r="P12" s="1597">
        <f t="shared" si="11"/>
        <v>6759</v>
      </c>
      <c r="Q12" s="1591"/>
      <c r="R12" s="1591">
        <f t="shared" si="12"/>
        <v>6759</v>
      </c>
      <c r="S12" s="1597">
        <f t="shared" si="5"/>
        <v>563</v>
      </c>
      <c r="T12" s="1017">
        <f t="shared" si="13"/>
        <v>24454</v>
      </c>
      <c r="U12" s="1018">
        <f t="shared" si="6"/>
        <v>2038</v>
      </c>
    </row>
    <row r="13" spans="1:21" ht="15.6" customHeight="1" x14ac:dyDescent="0.2">
      <c r="A13" s="1019">
        <v>7</v>
      </c>
      <c r="B13" s="1020" t="s">
        <v>11</v>
      </c>
      <c r="C13" s="1553">
        <v>0</v>
      </c>
      <c r="D13" s="1589">
        <f>'3_Levels 1&amp;2'!AQ13</f>
        <v>4390.1573787409698</v>
      </c>
      <c r="E13" s="1589">
        <f t="shared" si="7"/>
        <v>5779.1337245573213</v>
      </c>
      <c r="F13" s="1589">
        <f t="shared" si="8"/>
        <v>7249.4811164195162</v>
      </c>
      <c r="G13" s="1595">
        <f t="shared" si="1"/>
        <v>0</v>
      </c>
      <c r="H13" s="1589"/>
      <c r="I13" s="1589">
        <f t="shared" si="2"/>
        <v>0</v>
      </c>
      <c r="J13" s="1595">
        <f t="shared" si="3"/>
        <v>0</v>
      </c>
      <c r="K13" s="1595">
        <f t="shared" si="9"/>
        <v>0</v>
      </c>
      <c r="L13" s="1604">
        <f>'3_Levels 1&amp;2'!AT13</f>
        <v>10486973.939999999</v>
      </c>
      <c r="M13" s="1269">
        <f>'3_Levels 1&amp;2'!C13</f>
        <v>1938</v>
      </c>
      <c r="N13" s="1553">
        <f t="shared" si="4"/>
        <v>1938</v>
      </c>
      <c r="O13" s="1592">
        <f t="shared" si="10"/>
        <v>5411.2352631578942</v>
      </c>
      <c r="P13" s="1598">
        <f t="shared" si="11"/>
        <v>0</v>
      </c>
      <c r="Q13" s="1592"/>
      <c r="R13" s="1592">
        <f t="shared" si="12"/>
        <v>0</v>
      </c>
      <c r="S13" s="1598">
        <f t="shared" si="5"/>
        <v>0</v>
      </c>
      <c r="T13" s="1021">
        <f t="shared" si="13"/>
        <v>0</v>
      </c>
      <c r="U13" s="1022">
        <f t="shared" si="6"/>
        <v>0</v>
      </c>
    </row>
    <row r="14" spans="1:21" ht="15.6" customHeight="1" x14ac:dyDescent="0.2">
      <c r="A14" s="1019">
        <v>8</v>
      </c>
      <c r="B14" s="1020" t="s">
        <v>12</v>
      </c>
      <c r="C14" s="1553">
        <v>0.92899399999999999</v>
      </c>
      <c r="D14" s="1589">
        <f>'3_Levels 1&amp;2'!AQ14</f>
        <v>5964.3971009224342</v>
      </c>
      <c r="E14" s="1589">
        <f t="shared" si="7"/>
        <v>7851.4379916097578</v>
      </c>
      <c r="F14" s="1589">
        <f t="shared" si="8"/>
        <v>9321.7853834719535</v>
      </c>
      <c r="G14" s="1595">
        <f t="shared" si="1"/>
        <v>8660</v>
      </c>
      <c r="H14" s="1589"/>
      <c r="I14" s="1589">
        <f t="shared" si="2"/>
        <v>8660</v>
      </c>
      <c r="J14" s="1595">
        <f t="shared" si="3"/>
        <v>722</v>
      </c>
      <c r="K14" s="1595">
        <f t="shared" si="9"/>
        <v>8660</v>
      </c>
      <c r="L14" s="1604">
        <f>'3_Levels 1&amp;2'!AT14</f>
        <v>75960145.939999998</v>
      </c>
      <c r="M14" s="1269">
        <f>'3_Levels 1&amp;2'!C14</f>
        <v>22007</v>
      </c>
      <c r="N14" s="1553">
        <f t="shared" si="4"/>
        <v>22007.928994000002</v>
      </c>
      <c r="O14" s="1592">
        <f t="shared" si="10"/>
        <v>3451.4899589465658</v>
      </c>
      <c r="P14" s="1598">
        <f t="shared" si="11"/>
        <v>3206</v>
      </c>
      <c r="Q14" s="1592"/>
      <c r="R14" s="1592">
        <f t="shared" si="12"/>
        <v>3206</v>
      </c>
      <c r="S14" s="1598">
        <f t="shared" si="5"/>
        <v>267</v>
      </c>
      <c r="T14" s="1021">
        <f t="shared" si="13"/>
        <v>11866</v>
      </c>
      <c r="U14" s="1022">
        <f t="shared" si="6"/>
        <v>989</v>
      </c>
    </row>
    <row r="15" spans="1:21" ht="15.6" customHeight="1" x14ac:dyDescent="0.2">
      <c r="A15" s="1019">
        <v>9</v>
      </c>
      <c r="B15" s="1020" t="s">
        <v>13</v>
      </c>
      <c r="C15" s="1553">
        <v>18.029585999999998</v>
      </c>
      <c r="D15" s="1589">
        <f>'3_Levels 1&amp;2'!AQ15</f>
        <v>5468.5118011715858</v>
      </c>
      <c r="E15" s="1589">
        <f t="shared" si="7"/>
        <v>7198.6624275309578</v>
      </c>
      <c r="F15" s="1589">
        <f t="shared" si="8"/>
        <v>8669.0098193931517</v>
      </c>
      <c r="G15" s="1595">
        <f t="shared" si="1"/>
        <v>156299</v>
      </c>
      <c r="H15" s="1589"/>
      <c r="I15" s="1589">
        <f t="shared" si="2"/>
        <v>156299</v>
      </c>
      <c r="J15" s="1595">
        <f t="shared" si="3"/>
        <v>13025</v>
      </c>
      <c r="K15" s="1595">
        <f t="shared" si="9"/>
        <v>156299</v>
      </c>
      <c r="L15" s="1604">
        <f>'3_Levels 1&amp;2'!AT15</f>
        <v>132634435.02</v>
      </c>
      <c r="M15" s="1269">
        <f>'3_Levels 1&amp;2'!C15</f>
        <v>35166</v>
      </c>
      <c r="N15" s="1553">
        <f t="shared" si="4"/>
        <v>35184.029585999997</v>
      </c>
      <c r="O15" s="1592">
        <f t="shared" si="10"/>
        <v>3769.7340691407412</v>
      </c>
      <c r="P15" s="1598">
        <f t="shared" si="11"/>
        <v>67967</v>
      </c>
      <c r="Q15" s="1592"/>
      <c r="R15" s="1592">
        <f t="shared" si="12"/>
        <v>67967</v>
      </c>
      <c r="S15" s="1598">
        <f t="shared" si="5"/>
        <v>5664</v>
      </c>
      <c r="T15" s="1021">
        <f t="shared" si="13"/>
        <v>224266</v>
      </c>
      <c r="U15" s="1022">
        <f t="shared" si="6"/>
        <v>18689</v>
      </c>
    </row>
    <row r="16" spans="1:21" ht="15.6" customHeight="1" x14ac:dyDescent="0.2">
      <c r="A16" s="1023">
        <v>10</v>
      </c>
      <c r="B16" s="1024" t="s">
        <v>14</v>
      </c>
      <c r="C16" s="1554">
        <v>13.538461</v>
      </c>
      <c r="D16" s="1590">
        <f>'3_Levels 1&amp;2'!AQ16</f>
        <v>4084.2327833696518</v>
      </c>
      <c r="E16" s="1590">
        <f t="shared" si="7"/>
        <v>5376.4194266956429</v>
      </c>
      <c r="F16" s="1590">
        <f t="shared" si="8"/>
        <v>6846.7668185578377</v>
      </c>
      <c r="G16" s="1596">
        <f t="shared" si="1"/>
        <v>92695</v>
      </c>
      <c r="H16" s="1590"/>
      <c r="I16" s="1590">
        <f t="shared" si="2"/>
        <v>92695</v>
      </c>
      <c r="J16" s="1596">
        <f t="shared" si="3"/>
        <v>7725</v>
      </c>
      <c r="K16" s="1596">
        <f t="shared" si="9"/>
        <v>92695</v>
      </c>
      <c r="L16" s="1605">
        <f>'3_Levels 1&amp;2'!AT16</f>
        <v>136324017.75999999</v>
      </c>
      <c r="M16" s="1270">
        <f>'3_Levels 1&amp;2'!C16</f>
        <v>28911</v>
      </c>
      <c r="N16" s="1554">
        <f t="shared" si="4"/>
        <v>28924.538461</v>
      </c>
      <c r="O16" s="1593">
        <f t="shared" si="10"/>
        <v>4713.0922397883924</v>
      </c>
      <c r="P16" s="1599">
        <f t="shared" si="11"/>
        <v>63808</v>
      </c>
      <c r="Q16" s="1593"/>
      <c r="R16" s="1593">
        <f t="shared" si="12"/>
        <v>63808</v>
      </c>
      <c r="S16" s="1599">
        <f t="shared" si="5"/>
        <v>5317</v>
      </c>
      <c r="T16" s="1025">
        <f t="shared" si="13"/>
        <v>156503</v>
      </c>
      <c r="U16" s="1026">
        <f t="shared" si="6"/>
        <v>13042</v>
      </c>
    </row>
    <row r="17" spans="1:21" ht="15.6" customHeight="1" x14ac:dyDescent="0.2">
      <c r="A17" s="1015">
        <v>11</v>
      </c>
      <c r="B17" s="1016" t="s">
        <v>15</v>
      </c>
      <c r="C17" s="1552">
        <v>0</v>
      </c>
      <c r="D17" s="1600">
        <f>'3_Levels 1&amp;2'!AQ17</f>
        <v>7960.7773224043713</v>
      </c>
      <c r="E17" s="1600">
        <f t="shared" si="7"/>
        <v>10479.441334012534</v>
      </c>
      <c r="F17" s="1600">
        <f t="shared" si="8"/>
        <v>11949.788725874729</v>
      </c>
      <c r="G17" s="1601">
        <f t="shared" si="1"/>
        <v>0</v>
      </c>
      <c r="H17" s="1588"/>
      <c r="I17" s="1588">
        <f t="shared" si="2"/>
        <v>0</v>
      </c>
      <c r="J17" s="1594">
        <f t="shared" si="3"/>
        <v>0</v>
      </c>
      <c r="K17" s="1601">
        <f t="shared" si="9"/>
        <v>0</v>
      </c>
      <c r="L17" s="1603">
        <f>'3_Levels 1&amp;2'!AT17</f>
        <v>5089727.78</v>
      </c>
      <c r="M17" s="1268">
        <f>'3_Levels 1&amp;2'!C17</f>
        <v>1464</v>
      </c>
      <c r="N17" s="1552">
        <f t="shared" si="4"/>
        <v>1464</v>
      </c>
      <c r="O17" s="1591">
        <f t="shared" si="10"/>
        <v>3476.5900136612022</v>
      </c>
      <c r="P17" s="1597">
        <f t="shared" si="11"/>
        <v>0</v>
      </c>
      <c r="Q17" s="1591"/>
      <c r="R17" s="1591">
        <f t="shared" si="12"/>
        <v>0</v>
      </c>
      <c r="S17" s="1597">
        <f t="shared" si="5"/>
        <v>0</v>
      </c>
      <c r="T17" s="1017">
        <f t="shared" si="13"/>
        <v>0</v>
      </c>
      <c r="U17" s="1018">
        <f t="shared" si="6"/>
        <v>0</v>
      </c>
    </row>
    <row r="18" spans="1:21" ht="15.6" customHeight="1" x14ac:dyDescent="0.2">
      <c r="A18" s="1019">
        <v>12</v>
      </c>
      <c r="B18" s="1020" t="s">
        <v>16</v>
      </c>
      <c r="C18" s="1553">
        <v>0</v>
      </c>
      <c r="D18" s="1589">
        <f>'3_Levels 1&amp;2'!AQ18</f>
        <v>2875.2204797047971</v>
      </c>
      <c r="E18" s="1589">
        <f t="shared" si="7"/>
        <v>3784.8947557695915</v>
      </c>
      <c r="F18" s="1589">
        <f t="shared" si="8"/>
        <v>5255.2421476317868</v>
      </c>
      <c r="G18" s="1595">
        <f t="shared" si="1"/>
        <v>0</v>
      </c>
      <c r="H18" s="1589"/>
      <c r="I18" s="1589">
        <f t="shared" si="2"/>
        <v>0</v>
      </c>
      <c r="J18" s="1595">
        <f t="shared" si="3"/>
        <v>0</v>
      </c>
      <c r="K18" s="1595">
        <f t="shared" si="9"/>
        <v>0</v>
      </c>
      <c r="L18" s="1604">
        <f>'3_Levels 1&amp;2'!AT18</f>
        <v>7747416.1399999997</v>
      </c>
      <c r="M18" s="1269">
        <f>'3_Levels 1&amp;2'!C18</f>
        <v>1084</v>
      </c>
      <c r="N18" s="1553">
        <f t="shared" si="4"/>
        <v>1084</v>
      </c>
      <c r="O18" s="1592">
        <f t="shared" si="10"/>
        <v>7147.0628597785972</v>
      </c>
      <c r="P18" s="1598">
        <f t="shared" si="11"/>
        <v>0</v>
      </c>
      <c r="Q18" s="1592"/>
      <c r="R18" s="1592">
        <f t="shared" si="12"/>
        <v>0</v>
      </c>
      <c r="S18" s="1598">
        <f t="shared" si="5"/>
        <v>0</v>
      </c>
      <c r="T18" s="1021">
        <f t="shared" si="13"/>
        <v>0</v>
      </c>
      <c r="U18" s="1022">
        <f t="shared" si="6"/>
        <v>0</v>
      </c>
    </row>
    <row r="19" spans="1:21" ht="15.6" customHeight="1" x14ac:dyDescent="0.2">
      <c r="A19" s="1019">
        <v>13</v>
      </c>
      <c r="B19" s="1020" t="s">
        <v>17</v>
      </c>
      <c r="C19" s="1553">
        <v>0</v>
      </c>
      <c r="D19" s="1589">
        <f>'3_Levels 1&amp;2'!AQ19</f>
        <v>7617.0553539019966</v>
      </c>
      <c r="E19" s="1589">
        <f t="shared" si="7"/>
        <v>10026.971172085679</v>
      </c>
      <c r="F19" s="1589">
        <f t="shared" si="8"/>
        <v>11497.318563947874</v>
      </c>
      <c r="G19" s="1595">
        <f t="shared" si="1"/>
        <v>0</v>
      </c>
      <c r="H19" s="1589"/>
      <c r="I19" s="1589">
        <f t="shared" si="2"/>
        <v>0</v>
      </c>
      <c r="J19" s="1595">
        <f t="shared" si="3"/>
        <v>0</v>
      </c>
      <c r="K19" s="1595">
        <f t="shared" si="9"/>
        <v>0</v>
      </c>
      <c r="L19" s="1604">
        <f>'3_Levels 1&amp;2'!AT19</f>
        <v>3779545.2</v>
      </c>
      <c r="M19" s="1269">
        <f>'3_Levels 1&amp;2'!C19</f>
        <v>1102</v>
      </c>
      <c r="N19" s="1553">
        <f t="shared" si="4"/>
        <v>1102</v>
      </c>
      <c r="O19" s="1592">
        <f t="shared" si="10"/>
        <v>3429.7143375680585</v>
      </c>
      <c r="P19" s="1598">
        <f t="shared" si="11"/>
        <v>0</v>
      </c>
      <c r="Q19" s="1592"/>
      <c r="R19" s="1592">
        <f t="shared" si="12"/>
        <v>0</v>
      </c>
      <c r="S19" s="1598">
        <f t="shared" si="5"/>
        <v>0</v>
      </c>
      <c r="T19" s="1021">
        <f t="shared" si="13"/>
        <v>0</v>
      </c>
      <c r="U19" s="1022">
        <f t="shared" si="6"/>
        <v>0</v>
      </c>
    </row>
    <row r="20" spans="1:21" ht="15.6" customHeight="1" x14ac:dyDescent="0.2">
      <c r="A20" s="1019">
        <v>14</v>
      </c>
      <c r="B20" s="1020" t="s">
        <v>18</v>
      </c>
      <c r="C20" s="1553">
        <v>0</v>
      </c>
      <c r="D20" s="1589">
        <f>'3_Levels 1&amp;2'!AQ20</f>
        <v>7912.5404304828389</v>
      </c>
      <c r="E20" s="1589">
        <f t="shared" si="7"/>
        <v>10415.943052556506</v>
      </c>
      <c r="F20" s="1589">
        <f t="shared" si="8"/>
        <v>11886.290444418701</v>
      </c>
      <c r="G20" s="1595">
        <f t="shared" si="1"/>
        <v>0</v>
      </c>
      <c r="H20" s="1589"/>
      <c r="I20" s="1589">
        <f t="shared" si="2"/>
        <v>0</v>
      </c>
      <c r="J20" s="1595">
        <f t="shared" si="3"/>
        <v>0</v>
      </c>
      <c r="K20" s="1595">
        <f t="shared" si="9"/>
        <v>0</v>
      </c>
      <c r="L20" s="1604">
        <f>'3_Levels 1&amp;2'!AT20</f>
        <v>6801885.5800000001</v>
      </c>
      <c r="M20" s="1269">
        <f>'3_Levels 1&amp;2'!C20</f>
        <v>1719</v>
      </c>
      <c r="N20" s="1553">
        <f t="shared" si="4"/>
        <v>1719</v>
      </c>
      <c r="O20" s="1592">
        <f t="shared" si="10"/>
        <v>3956.8851541593949</v>
      </c>
      <c r="P20" s="1598">
        <f t="shared" si="11"/>
        <v>0</v>
      </c>
      <c r="Q20" s="1592"/>
      <c r="R20" s="1592">
        <f t="shared" si="12"/>
        <v>0</v>
      </c>
      <c r="S20" s="1598">
        <f t="shared" si="5"/>
        <v>0</v>
      </c>
      <c r="T20" s="1021">
        <f t="shared" si="13"/>
        <v>0</v>
      </c>
      <c r="U20" s="1022">
        <f t="shared" si="6"/>
        <v>0</v>
      </c>
    </row>
    <row r="21" spans="1:21" ht="15.6" customHeight="1" x14ac:dyDescent="0.2">
      <c r="A21" s="1023">
        <v>15</v>
      </c>
      <c r="B21" s="1024" t="s">
        <v>19</v>
      </c>
      <c r="C21" s="1554">
        <v>0.491124</v>
      </c>
      <c r="D21" s="1590">
        <f>'3_Levels 1&amp;2'!AQ21</f>
        <v>6923.0573465592061</v>
      </c>
      <c r="E21" s="1590">
        <f t="shared" si="7"/>
        <v>9113.4031737191799</v>
      </c>
      <c r="F21" s="1590">
        <f t="shared" si="8"/>
        <v>10583.750565581375</v>
      </c>
      <c r="G21" s="1596">
        <f t="shared" si="1"/>
        <v>5198</v>
      </c>
      <c r="H21" s="1590"/>
      <c r="I21" s="1590">
        <f t="shared" si="2"/>
        <v>5198</v>
      </c>
      <c r="J21" s="1596">
        <f t="shared" si="3"/>
        <v>433</v>
      </c>
      <c r="K21" s="1596">
        <f t="shared" si="9"/>
        <v>5198</v>
      </c>
      <c r="L21" s="1605">
        <f>'3_Levels 1&amp;2'!AT21</f>
        <v>10752806.6</v>
      </c>
      <c r="M21" s="1270">
        <f>'3_Levels 1&amp;2'!C21</f>
        <v>3226</v>
      </c>
      <c r="N21" s="1554">
        <f t="shared" si="4"/>
        <v>3226.4911240000001</v>
      </c>
      <c r="O21" s="1593">
        <f t="shared" si="10"/>
        <v>3332.6626935422491</v>
      </c>
      <c r="P21" s="1599">
        <f t="shared" si="11"/>
        <v>1637</v>
      </c>
      <c r="Q21" s="1593"/>
      <c r="R21" s="1593">
        <f t="shared" si="12"/>
        <v>1637</v>
      </c>
      <c r="S21" s="1599">
        <f t="shared" si="5"/>
        <v>136</v>
      </c>
      <c r="T21" s="1025">
        <f t="shared" si="13"/>
        <v>6835</v>
      </c>
      <c r="U21" s="1026">
        <f t="shared" si="6"/>
        <v>569</v>
      </c>
    </row>
    <row r="22" spans="1:21" ht="15.6" customHeight="1" x14ac:dyDescent="0.2">
      <c r="A22" s="1015">
        <v>16</v>
      </c>
      <c r="B22" s="1016" t="s">
        <v>20</v>
      </c>
      <c r="C22" s="1552">
        <v>2.4674559999999999</v>
      </c>
      <c r="D22" s="1600">
        <f>'3_Levels 1&amp;2'!AQ22</f>
        <v>3151.0291532690248</v>
      </c>
      <c r="E22" s="1600">
        <f t="shared" si="7"/>
        <v>4147.9649305744788</v>
      </c>
      <c r="F22" s="1600">
        <f t="shared" si="8"/>
        <v>5618.3123224366736</v>
      </c>
      <c r="G22" s="1601">
        <f t="shared" si="1"/>
        <v>13863</v>
      </c>
      <c r="H22" s="1588"/>
      <c r="I22" s="1588">
        <f t="shared" si="2"/>
        <v>13863</v>
      </c>
      <c r="J22" s="1594">
        <f t="shared" si="3"/>
        <v>1155</v>
      </c>
      <c r="K22" s="1601">
        <f t="shared" si="9"/>
        <v>13863</v>
      </c>
      <c r="L22" s="1603">
        <f>'3_Levels 1&amp;2'!AT22</f>
        <v>25353259.120000001</v>
      </c>
      <c r="M22" s="1268">
        <f>'3_Levels 1&amp;2'!C22</f>
        <v>4665</v>
      </c>
      <c r="N22" s="1552">
        <f t="shared" si="4"/>
        <v>4667.4674560000003</v>
      </c>
      <c r="O22" s="1591">
        <f t="shared" si="10"/>
        <v>5431.9091368079162</v>
      </c>
      <c r="P22" s="1597">
        <f t="shared" si="11"/>
        <v>13403</v>
      </c>
      <c r="Q22" s="1591"/>
      <c r="R22" s="1591">
        <f t="shared" si="12"/>
        <v>13403</v>
      </c>
      <c r="S22" s="1597">
        <f t="shared" si="5"/>
        <v>1117</v>
      </c>
      <c r="T22" s="1017">
        <f t="shared" si="13"/>
        <v>27266</v>
      </c>
      <c r="U22" s="1018">
        <f t="shared" si="6"/>
        <v>2272</v>
      </c>
    </row>
    <row r="23" spans="1:21" ht="15.6" customHeight="1" x14ac:dyDescent="0.2">
      <c r="A23" s="1019">
        <v>17</v>
      </c>
      <c r="B23" s="1020" t="s">
        <v>21</v>
      </c>
      <c r="C23" s="1553">
        <v>15.798819</v>
      </c>
      <c r="D23" s="1589">
        <f>'3_Levels 1&amp;2'!AQ23</f>
        <v>4401.0737511676525</v>
      </c>
      <c r="E23" s="1589">
        <f t="shared" si="7"/>
        <v>5793.5038645314298</v>
      </c>
      <c r="F23" s="1589">
        <f t="shared" si="8"/>
        <v>7263.8512563936247</v>
      </c>
      <c r="G23" s="1595">
        <f t="shared" si="1"/>
        <v>114760</v>
      </c>
      <c r="H23" s="1589"/>
      <c r="I23" s="1589">
        <f t="shared" si="2"/>
        <v>114760</v>
      </c>
      <c r="J23" s="1595">
        <f t="shared" si="3"/>
        <v>9563</v>
      </c>
      <c r="K23" s="1595">
        <f t="shared" si="9"/>
        <v>114760</v>
      </c>
      <c r="L23" s="1604">
        <f>'3_Levels 1&amp;2'!AT23</f>
        <v>208324619.72</v>
      </c>
      <c r="M23" s="1269">
        <f>'3_Levels 1&amp;2'!C23</f>
        <v>44962</v>
      </c>
      <c r="N23" s="1553">
        <f t="shared" si="4"/>
        <v>44977.798819000003</v>
      </c>
      <c r="O23" s="1592">
        <f t="shared" si="10"/>
        <v>4631.721097742944</v>
      </c>
      <c r="P23" s="1598">
        <f t="shared" si="11"/>
        <v>73176</v>
      </c>
      <c r="Q23" s="1592"/>
      <c r="R23" s="1592">
        <f t="shared" si="12"/>
        <v>73176</v>
      </c>
      <c r="S23" s="1598">
        <f t="shared" si="5"/>
        <v>6098</v>
      </c>
      <c r="T23" s="1021">
        <f t="shared" si="13"/>
        <v>187936</v>
      </c>
      <c r="U23" s="1022">
        <f t="shared" si="6"/>
        <v>15661</v>
      </c>
    </row>
    <row r="24" spans="1:21" ht="15.6" customHeight="1" x14ac:dyDescent="0.2">
      <c r="A24" s="1019">
        <v>18</v>
      </c>
      <c r="B24" s="1020" t="s">
        <v>22</v>
      </c>
      <c r="C24" s="1553">
        <v>0</v>
      </c>
      <c r="D24" s="1589">
        <f>'3_Levels 1&amp;2'!AQ24</f>
        <v>7208.916666666667</v>
      </c>
      <c r="E24" s="1589">
        <f t="shared" si="7"/>
        <v>9489.7038606403021</v>
      </c>
      <c r="F24" s="1589">
        <f t="shared" si="8"/>
        <v>10960.051252502497</v>
      </c>
      <c r="G24" s="1595">
        <f t="shared" si="1"/>
        <v>0</v>
      </c>
      <c r="H24" s="1589"/>
      <c r="I24" s="1589">
        <f t="shared" si="2"/>
        <v>0</v>
      </c>
      <c r="J24" s="1595">
        <f t="shared" si="3"/>
        <v>0</v>
      </c>
      <c r="K24" s="1595">
        <f t="shared" si="9"/>
        <v>0</v>
      </c>
      <c r="L24" s="1604">
        <f>'3_Levels 1&amp;2'!AT24</f>
        <v>2884618.2</v>
      </c>
      <c r="M24" s="1269">
        <f>'3_Levels 1&amp;2'!C24</f>
        <v>768</v>
      </c>
      <c r="N24" s="1553">
        <f t="shared" si="4"/>
        <v>768</v>
      </c>
      <c r="O24" s="1592">
        <f t="shared" si="10"/>
        <v>3756.0132812500001</v>
      </c>
      <c r="P24" s="1598">
        <f t="shared" si="11"/>
        <v>0</v>
      </c>
      <c r="Q24" s="1592"/>
      <c r="R24" s="1592">
        <f t="shared" si="12"/>
        <v>0</v>
      </c>
      <c r="S24" s="1598">
        <f t="shared" si="5"/>
        <v>0</v>
      </c>
      <c r="T24" s="1021">
        <f t="shared" si="13"/>
        <v>0</v>
      </c>
      <c r="U24" s="1022">
        <f t="shared" si="6"/>
        <v>0</v>
      </c>
    </row>
    <row r="25" spans="1:21" ht="15.6" customHeight="1" x14ac:dyDescent="0.2">
      <c r="A25" s="1019">
        <v>19</v>
      </c>
      <c r="B25" s="1020" t="s">
        <v>23</v>
      </c>
      <c r="C25" s="1553">
        <v>0</v>
      </c>
      <c r="D25" s="1589">
        <f>'3_Levels 1&amp;2'!AQ25</f>
        <v>5832.6146458583435</v>
      </c>
      <c r="E25" s="1589">
        <f t="shared" si="7"/>
        <v>7677.9616524575931</v>
      </c>
      <c r="F25" s="1589">
        <f t="shared" si="8"/>
        <v>9148.3090443197871</v>
      </c>
      <c r="G25" s="1595">
        <f t="shared" si="1"/>
        <v>0</v>
      </c>
      <c r="H25" s="1589"/>
      <c r="I25" s="1589">
        <f t="shared" si="2"/>
        <v>0</v>
      </c>
      <c r="J25" s="1595">
        <f t="shared" si="3"/>
        <v>0</v>
      </c>
      <c r="K25" s="1595">
        <f t="shared" si="9"/>
        <v>0</v>
      </c>
      <c r="L25" s="1604">
        <f>'3_Levels 1&amp;2'!AT25</f>
        <v>7531262.4800000004</v>
      </c>
      <c r="M25" s="1269">
        <f>'3_Levels 1&amp;2'!C25</f>
        <v>1666</v>
      </c>
      <c r="N25" s="1553">
        <f t="shared" si="4"/>
        <v>1666</v>
      </c>
      <c r="O25" s="1592">
        <f t="shared" si="10"/>
        <v>4520.5657142857144</v>
      </c>
      <c r="P25" s="1598">
        <f t="shared" si="11"/>
        <v>0</v>
      </c>
      <c r="Q25" s="1592"/>
      <c r="R25" s="1592">
        <f t="shared" si="12"/>
        <v>0</v>
      </c>
      <c r="S25" s="1598">
        <f t="shared" si="5"/>
        <v>0</v>
      </c>
      <c r="T25" s="1021">
        <f t="shared" si="13"/>
        <v>0</v>
      </c>
      <c r="U25" s="1022">
        <f t="shared" si="6"/>
        <v>0</v>
      </c>
    </row>
    <row r="26" spans="1:21" ht="15.6" customHeight="1" x14ac:dyDescent="0.2">
      <c r="A26" s="1023">
        <v>20</v>
      </c>
      <c r="B26" s="1024" t="s">
        <v>24</v>
      </c>
      <c r="C26" s="1554">
        <v>1.260354</v>
      </c>
      <c r="D26" s="1590">
        <f>'3_Levels 1&amp;2'!AQ26</f>
        <v>6905.1233480176215</v>
      </c>
      <c r="E26" s="1590">
        <f t="shared" si="7"/>
        <v>9089.7951417407112</v>
      </c>
      <c r="F26" s="1590">
        <f t="shared" si="8"/>
        <v>10560.142533602906</v>
      </c>
      <c r="G26" s="1596">
        <f t="shared" si="1"/>
        <v>13310</v>
      </c>
      <c r="H26" s="1590"/>
      <c r="I26" s="1590">
        <f t="shared" si="2"/>
        <v>13310</v>
      </c>
      <c r="J26" s="1596">
        <f t="shared" si="3"/>
        <v>1109</v>
      </c>
      <c r="K26" s="1596">
        <f t="shared" si="9"/>
        <v>13310</v>
      </c>
      <c r="L26" s="1605">
        <f>'3_Levels 1&amp;2'!AT26</f>
        <v>17429232</v>
      </c>
      <c r="M26" s="1270">
        <f>'3_Levels 1&amp;2'!C26</f>
        <v>5448</v>
      </c>
      <c r="N26" s="1554">
        <f t="shared" si="4"/>
        <v>5449.260354</v>
      </c>
      <c r="O26" s="1593">
        <f t="shared" si="10"/>
        <v>3198.4582985113138</v>
      </c>
      <c r="P26" s="1599">
        <f t="shared" si="11"/>
        <v>4031</v>
      </c>
      <c r="Q26" s="1593"/>
      <c r="R26" s="1593">
        <f t="shared" si="12"/>
        <v>4031</v>
      </c>
      <c r="S26" s="1599">
        <f t="shared" si="5"/>
        <v>336</v>
      </c>
      <c r="T26" s="1025">
        <f t="shared" si="13"/>
        <v>17341</v>
      </c>
      <c r="U26" s="1026">
        <f t="shared" si="6"/>
        <v>1445</v>
      </c>
    </row>
    <row r="27" spans="1:21" ht="15.6" customHeight="1" x14ac:dyDescent="0.2">
      <c r="A27" s="1015">
        <v>21</v>
      </c>
      <c r="B27" s="1016" t="s">
        <v>25</v>
      </c>
      <c r="C27" s="1552">
        <v>0.43195299999999998</v>
      </c>
      <c r="D27" s="1600">
        <f>'3_Levels 1&amp;2'!AQ27</f>
        <v>7334.9808612440193</v>
      </c>
      <c r="E27" s="1600">
        <f t="shared" si="7"/>
        <v>9655.6527721460825</v>
      </c>
      <c r="F27" s="1600">
        <f t="shared" si="8"/>
        <v>11126.000164008277</v>
      </c>
      <c r="G27" s="1601">
        <f t="shared" si="1"/>
        <v>4806</v>
      </c>
      <c r="H27" s="1588"/>
      <c r="I27" s="1588">
        <f t="shared" si="2"/>
        <v>4806</v>
      </c>
      <c r="J27" s="1594">
        <f t="shared" si="3"/>
        <v>401</v>
      </c>
      <c r="K27" s="1601">
        <f t="shared" si="9"/>
        <v>4806</v>
      </c>
      <c r="L27" s="1603">
        <f>'3_Levels 1&amp;2'!AT27</f>
        <v>8929571</v>
      </c>
      <c r="M27" s="1268">
        <f>'3_Levels 1&amp;2'!C27</f>
        <v>2717</v>
      </c>
      <c r="N27" s="1552">
        <f t="shared" si="4"/>
        <v>2717.4319529999998</v>
      </c>
      <c r="O27" s="1591">
        <f t="shared" si="10"/>
        <v>3286.0329732054197</v>
      </c>
      <c r="P27" s="1597">
        <f t="shared" si="11"/>
        <v>1419</v>
      </c>
      <c r="Q27" s="1591"/>
      <c r="R27" s="1591">
        <f t="shared" si="12"/>
        <v>1419</v>
      </c>
      <c r="S27" s="1597">
        <f t="shared" si="5"/>
        <v>118</v>
      </c>
      <c r="T27" s="1017">
        <f t="shared" si="13"/>
        <v>6225</v>
      </c>
      <c r="U27" s="1018">
        <f t="shared" si="6"/>
        <v>519</v>
      </c>
    </row>
    <row r="28" spans="1:21" ht="15.6" customHeight="1" x14ac:dyDescent="0.2">
      <c r="A28" s="1019">
        <v>22</v>
      </c>
      <c r="B28" s="1020" t="s">
        <v>26</v>
      </c>
      <c r="C28" s="1553">
        <v>0</v>
      </c>
      <c r="D28" s="1589">
        <f>'3_Levels 1&amp;2'!AQ28</f>
        <v>7913.9632564841495</v>
      </c>
      <c r="E28" s="1589">
        <f t="shared" si="7"/>
        <v>10417.816038196648</v>
      </c>
      <c r="F28" s="1589">
        <f t="shared" si="8"/>
        <v>11888.163430058843</v>
      </c>
      <c r="G28" s="1595">
        <f t="shared" si="1"/>
        <v>0</v>
      </c>
      <c r="H28" s="1589"/>
      <c r="I28" s="1589">
        <f t="shared" si="2"/>
        <v>0</v>
      </c>
      <c r="J28" s="1595">
        <f t="shared" si="3"/>
        <v>0</v>
      </c>
      <c r="K28" s="1595">
        <f t="shared" si="9"/>
        <v>0</v>
      </c>
      <c r="L28" s="1604">
        <f>'3_Levels 1&amp;2'!AT28</f>
        <v>7296253</v>
      </c>
      <c r="M28" s="1269">
        <f>'3_Levels 1&amp;2'!C28</f>
        <v>2776</v>
      </c>
      <c r="N28" s="1553">
        <f t="shared" si="4"/>
        <v>2776</v>
      </c>
      <c r="O28" s="1592">
        <f t="shared" si="10"/>
        <v>2628.3332132564842</v>
      </c>
      <c r="P28" s="1598">
        <f t="shared" si="11"/>
        <v>0</v>
      </c>
      <c r="Q28" s="1592"/>
      <c r="R28" s="1592">
        <f t="shared" si="12"/>
        <v>0</v>
      </c>
      <c r="S28" s="1598">
        <f t="shared" si="5"/>
        <v>0</v>
      </c>
      <c r="T28" s="1021">
        <f t="shared" si="13"/>
        <v>0</v>
      </c>
      <c r="U28" s="1022">
        <f t="shared" si="6"/>
        <v>0</v>
      </c>
    </row>
    <row r="29" spans="1:21" ht="15.6" customHeight="1" x14ac:dyDescent="0.2">
      <c r="A29" s="1019">
        <v>23</v>
      </c>
      <c r="B29" s="1020" t="s">
        <v>27</v>
      </c>
      <c r="C29" s="1553">
        <v>4.6153849999999998</v>
      </c>
      <c r="D29" s="1589">
        <f>'3_Levels 1&amp;2'!AQ29</f>
        <v>6068.6534415121259</v>
      </c>
      <c r="E29" s="1589">
        <f t="shared" si="7"/>
        <v>7988.6793891091829</v>
      </c>
      <c r="F29" s="1589">
        <f t="shared" si="8"/>
        <v>9459.0267809713769</v>
      </c>
      <c r="G29" s="1595">
        <f t="shared" si="1"/>
        <v>43657</v>
      </c>
      <c r="H29" s="1589"/>
      <c r="I29" s="1589">
        <f t="shared" si="2"/>
        <v>43657</v>
      </c>
      <c r="J29" s="1595">
        <f t="shared" si="3"/>
        <v>3638</v>
      </c>
      <c r="K29" s="1595">
        <f t="shared" si="9"/>
        <v>43657</v>
      </c>
      <c r="L29" s="1604">
        <f>'3_Levels 1&amp;2'!AT29</f>
        <v>39363715.920000002</v>
      </c>
      <c r="M29" s="1269">
        <f>'3_Levels 1&amp;2'!C29</f>
        <v>11216</v>
      </c>
      <c r="N29" s="1553">
        <f t="shared" si="4"/>
        <v>11220.615384999999</v>
      </c>
      <c r="O29" s="1592">
        <f t="shared" si="10"/>
        <v>3508.1601649605072</v>
      </c>
      <c r="P29" s="1598">
        <f t="shared" si="11"/>
        <v>16192</v>
      </c>
      <c r="Q29" s="1592"/>
      <c r="R29" s="1592">
        <f t="shared" si="12"/>
        <v>16192</v>
      </c>
      <c r="S29" s="1598">
        <f t="shared" si="5"/>
        <v>1349</v>
      </c>
      <c r="T29" s="1021">
        <f t="shared" si="13"/>
        <v>59849</v>
      </c>
      <c r="U29" s="1022">
        <f t="shared" si="6"/>
        <v>4987</v>
      </c>
    </row>
    <row r="30" spans="1:21" ht="15.6" customHeight="1" x14ac:dyDescent="0.2">
      <c r="A30" s="1019">
        <v>24</v>
      </c>
      <c r="B30" s="1020" t="s">
        <v>28</v>
      </c>
      <c r="C30" s="1553">
        <v>0.224852</v>
      </c>
      <c r="D30" s="1589">
        <f>'3_Levels 1&amp;2'!AQ30</f>
        <v>2917.1416984732823</v>
      </c>
      <c r="E30" s="1589">
        <f t="shared" si="7"/>
        <v>3840.0791849959028</v>
      </c>
      <c r="F30" s="1589">
        <f t="shared" si="8"/>
        <v>5310.4265768580972</v>
      </c>
      <c r="G30" s="1595">
        <f t="shared" si="1"/>
        <v>1194</v>
      </c>
      <c r="H30" s="1589"/>
      <c r="I30" s="1589">
        <f t="shared" si="2"/>
        <v>1194</v>
      </c>
      <c r="J30" s="1595">
        <f t="shared" si="3"/>
        <v>100</v>
      </c>
      <c r="K30" s="1595">
        <f t="shared" si="9"/>
        <v>1194</v>
      </c>
      <c r="L30" s="1604">
        <f>'3_Levels 1&amp;2'!AT30</f>
        <v>26816733.600000001</v>
      </c>
      <c r="M30" s="1269">
        <f>'3_Levels 1&amp;2'!C30</f>
        <v>4192</v>
      </c>
      <c r="N30" s="1553">
        <f t="shared" si="4"/>
        <v>4192.2248520000003</v>
      </c>
      <c r="O30" s="1592">
        <f t="shared" si="10"/>
        <v>6396.7784521878502</v>
      </c>
      <c r="P30" s="1598">
        <f t="shared" si="11"/>
        <v>1438</v>
      </c>
      <c r="Q30" s="1592"/>
      <c r="R30" s="1592">
        <f t="shared" si="12"/>
        <v>1438</v>
      </c>
      <c r="S30" s="1598">
        <f t="shared" si="5"/>
        <v>120</v>
      </c>
      <c r="T30" s="1021">
        <f t="shared" si="13"/>
        <v>2632</v>
      </c>
      <c r="U30" s="1022">
        <f t="shared" si="6"/>
        <v>220</v>
      </c>
    </row>
    <row r="31" spans="1:21" ht="15.6" customHeight="1" x14ac:dyDescent="0.2">
      <c r="A31" s="1023">
        <v>25</v>
      </c>
      <c r="B31" s="1024" t="s">
        <v>29</v>
      </c>
      <c r="C31" s="1554">
        <v>0.40828399999999998</v>
      </c>
      <c r="D31" s="1590">
        <f>'3_Levels 1&amp;2'!AQ31</f>
        <v>6012.5258284600386</v>
      </c>
      <c r="E31" s="1590">
        <f t="shared" si="7"/>
        <v>7914.7938871818587</v>
      </c>
      <c r="F31" s="1590">
        <f t="shared" si="8"/>
        <v>9385.1412790440536</v>
      </c>
      <c r="G31" s="1596">
        <f t="shared" si="1"/>
        <v>3832</v>
      </c>
      <c r="H31" s="1590"/>
      <c r="I31" s="1590">
        <f t="shared" si="2"/>
        <v>3832</v>
      </c>
      <c r="J31" s="1596">
        <f t="shared" si="3"/>
        <v>319</v>
      </c>
      <c r="K31" s="1596">
        <f t="shared" si="9"/>
        <v>3832</v>
      </c>
      <c r="L31" s="1605">
        <f>'3_Levels 1&amp;2'!AT31</f>
        <v>8324885.6200000001</v>
      </c>
      <c r="M31" s="1270">
        <f>'3_Levels 1&amp;2'!C31</f>
        <v>2052</v>
      </c>
      <c r="N31" s="1554">
        <f t="shared" si="4"/>
        <v>2052.4082840000001</v>
      </c>
      <c r="O31" s="1593">
        <f t="shared" si="10"/>
        <v>4056.1547548304475</v>
      </c>
      <c r="P31" s="1599">
        <f t="shared" si="11"/>
        <v>1656</v>
      </c>
      <c r="Q31" s="1593"/>
      <c r="R31" s="1593">
        <f t="shared" si="12"/>
        <v>1656</v>
      </c>
      <c r="S31" s="1599">
        <f t="shared" si="5"/>
        <v>138</v>
      </c>
      <c r="T31" s="1025">
        <f t="shared" si="13"/>
        <v>5488</v>
      </c>
      <c r="U31" s="1026">
        <f t="shared" si="6"/>
        <v>457</v>
      </c>
    </row>
    <row r="32" spans="1:21" ht="15.6" customHeight="1" x14ac:dyDescent="0.2">
      <c r="A32" s="1015">
        <v>26</v>
      </c>
      <c r="B32" s="1016" t="s">
        <v>30</v>
      </c>
      <c r="C32" s="1552">
        <v>5.1479290000000004</v>
      </c>
      <c r="D32" s="1600">
        <f>'3_Levels 1&amp;2'!AQ32</f>
        <v>4813.0998823456557</v>
      </c>
      <c r="E32" s="1600">
        <f t="shared" si="7"/>
        <v>6335.8885456866537</v>
      </c>
      <c r="F32" s="1600">
        <f t="shared" si="8"/>
        <v>7806.2359375488486</v>
      </c>
      <c r="G32" s="1601">
        <f t="shared" si="1"/>
        <v>40186</v>
      </c>
      <c r="H32" s="1588"/>
      <c r="I32" s="1588">
        <f t="shared" si="2"/>
        <v>40186</v>
      </c>
      <c r="J32" s="1594">
        <f t="shared" si="3"/>
        <v>3349</v>
      </c>
      <c r="K32" s="1601">
        <f t="shared" si="9"/>
        <v>40186</v>
      </c>
      <c r="L32" s="1603">
        <f>'3_Levels 1&amp;2'!AT32</f>
        <v>223600298.88</v>
      </c>
      <c r="M32" s="1268">
        <f>'3_Levels 1&amp;2'!C32</f>
        <v>48447</v>
      </c>
      <c r="N32" s="1552">
        <f t="shared" si="4"/>
        <v>48452.147928999999</v>
      </c>
      <c r="O32" s="1591">
        <f t="shared" si="10"/>
        <v>4614.8686577869712</v>
      </c>
      <c r="P32" s="1597">
        <f t="shared" si="11"/>
        <v>23757</v>
      </c>
      <c r="Q32" s="1591"/>
      <c r="R32" s="1591">
        <f t="shared" si="12"/>
        <v>23757</v>
      </c>
      <c r="S32" s="1597">
        <f t="shared" si="5"/>
        <v>1980</v>
      </c>
      <c r="T32" s="1017">
        <f t="shared" si="13"/>
        <v>63943</v>
      </c>
      <c r="U32" s="1018">
        <f t="shared" si="6"/>
        <v>5329</v>
      </c>
    </row>
    <row r="33" spans="1:21" ht="15.6" customHeight="1" x14ac:dyDescent="0.2">
      <c r="A33" s="1019">
        <v>27</v>
      </c>
      <c r="B33" s="1020" t="s">
        <v>31</v>
      </c>
      <c r="C33" s="1553">
        <v>1.6035509999999999</v>
      </c>
      <c r="D33" s="1589">
        <f>'3_Levels 1&amp;2'!AQ33</f>
        <v>6636.9202383240436</v>
      </c>
      <c r="E33" s="1589">
        <f t="shared" si="7"/>
        <v>8736.7368109011422</v>
      </c>
      <c r="F33" s="1589">
        <f t="shared" si="8"/>
        <v>10207.084202763337</v>
      </c>
      <c r="G33" s="1595">
        <f t="shared" si="1"/>
        <v>16368</v>
      </c>
      <c r="H33" s="1589"/>
      <c r="I33" s="1589">
        <f t="shared" si="2"/>
        <v>16368</v>
      </c>
      <c r="J33" s="1595">
        <f t="shared" si="3"/>
        <v>1364</v>
      </c>
      <c r="K33" s="1595">
        <f t="shared" si="9"/>
        <v>16368</v>
      </c>
      <c r="L33" s="1604">
        <f>'3_Levels 1&amp;2'!AT33</f>
        <v>17628539.379999999</v>
      </c>
      <c r="M33" s="1269">
        <f>'3_Levels 1&amp;2'!C33</f>
        <v>5203</v>
      </c>
      <c r="N33" s="1553">
        <f t="shared" si="4"/>
        <v>5204.6035510000002</v>
      </c>
      <c r="O33" s="1592">
        <f t="shared" si="10"/>
        <v>3387.1051286150109</v>
      </c>
      <c r="P33" s="1598">
        <f t="shared" si="11"/>
        <v>5431</v>
      </c>
      <c r="Q33" s="1592"/>
      <c r="R33" s="1592">
        <f t="shared" si="12"/>
        <v>5431</v>
      </c>
      <c r="S33" s="1598">
        <f t="shared" si="5"/>
        <v>453</v>
      </c>
      <c r="T33" s="1021">
        <f t="shared" si="13"/>
        <v>21799</v>
      </c>
      <c r="U33" s="1022">
        <f t="shared" si="6"/>
        <v>1817</v>
      </c>
    </row>
    <row r="34" spans="1:21" ht="15.6" customHeight="1" x14ac:dyDescent="0.2">
      <c r="A34" s="1019">
        <v>28</v>
      </c>
      <c r="B34" s="1020" t="s">
        <v>32</v>
      </c>
      <c r="C34" s="1553">
        <v>9.6331349999999993</v>
      </c>
      <c r="D34" s="1589">
        <f>'3_Levels 1&amp;2'!AQ34</f>
        <v>4636.2464623691003</v>
      </c>
      <c r="E34" s="1589">
        <f t="shared" si="7"/>
        <v>6103.0815013107367</v>
      </c>
      <c r="F34" s="1589">
        <f t="shared" si="8"/>
        <v>7573.4288931729316</v>
      </c>
      <c r="G34" s="1595">
        <f t="shared" si="1"/>
        <v>72956</v>
      </c>
      <c r="H34" s="1589"/>
      <c r="I34" s="1589">
        <f t="shared" si="2"/>
        <v>72956</v>
      </c>
      <c r="J34" s="1595">
        <f t="shared" si="3"/>
        <v>6080</v>
      </c>
      <c r="K34" s="1595">
        <f t="shared" si="9"/>
        <v>72956</v>
      </c>
      <c r="L34" s="1604">
        <f>'3_Levels 1&amp;2'!AT34</f>
        <v>135530950.88</v>
      </c>
      <c r="M34" s="1269">
        <f>'3_Levels 1&amp;2'!C34</f>
        <v>33709</v>
      </c>
      <c r="N34" s="1553">
        <f t="shared" si="4"/>
        <v>33718.633134999996</v>
      </c>
      <c r="O34" s="1592">
        <f t="shared" si="10"/>
        <v>4019.4675251921362</v>
      </c>
      <c r="P34" s="1598">
        <f t="shared" si="11"/>
        <v>38720</v>
      </c>
      <c r="Q34" s="1592"/>
      <c r="R34" s="1592">
        <f t="shared" si="12"/>
        <v>38720</v>
      </c>
      <c r="S34" s="1598">
        <f t="shared" si="5"/>
        <v>3227</v>
      </c>
      <c r="T34" s="1021">
        <f t="shared" si="13"/>
        <v>111676</v>
      </c>
      <c r="U34" s="1022">
        <f t="shared" si="6"/>
        <v>9307</v>
      </c>
    </row>
    <row r="35" spans="1:21" ht="15.6" customHeight="1" x14ac:dyDescent="0.2">
      <c r="A35" s="1019">
        <v>29</v>
      </c>
      <c r="B35" s="1020" t="s">
        <v>33</v>
      </c>
      <c r="C35" s="1553">
        <v>2.266273</v>
      </c>
      <c r="D35" s="1589">
        <f>'3_Levels 1&amp;2'!AQ35</f>
        <v>5342.1861507432586</v>
      </c>
      <c r="E35" s="1589">
        <f t="shared" si="7"/>
        <v>7032.3693396789786</v>
      </c>
      <c r="F35" s="1589">
        <f t="shared" si="8"/>
        <v>8502.7167315411734</v>
      </c>
      <c r="G35" s="1595">
        <f t="shared" si="1"/>
        <v>19269</v>
      </c>
      <c r="H35" s="1589"/>
      <c r="I35" s="1589">
        <f t="shared" si="2"/>
        <v>19269</v>
      </c>
      <c r="J35" s="1595">
        <f t="shared" si="3"/>
        <v>1606</v>
      </c>
      <c r="K35" s="1595">
        <f t="shared" si="9"/>
        <v>19269</v>
      </c>
      <c r="L35" s="1604">
        <f>'3_Levels 1&amp;2'!AT35</f>
        <v>49417186.240000002</v>
      </c>
      <c r="M35" s="1269">
        <f>'3_Levels 1&amp;2'!C35</f>
        <v>13387</v>
      </c>
      <c r="N35" s="1553">
        <f t="shared" si="4"/>
        <v>13389.266272999999</v>
      </c>
      <c r="O35" s="1592">
        <f t="shared" si="10"/>
        <v>3690.8061451919716</v>
      </c>
      <c r="P35" s="1598">
        <f t="shared" si="11"/>
        <v>8364</v>
      </c>
      <c r="Q35" s="1592"/>
      <c r="R35" s="1592">
        <f t="shared" si="12"/>
        <v>8364</v>
      </c>
      <c r="S35" s="1598">
        <f t="shared" si="5"/>
        <v>697</v>
      </c>
      <c r="T35" s="1021">
        <f t="shared" si="13"/>
        <v>27633</v>
      </c>
      <c r="U35" s="1022">
        <f t="shared" si="6"/>
        <v>2303</v>
      </c>
    </row>
    <row r="36" spans="1:21" ht="15.6" customHeight="1" x14ac:dyDescent="0.2">
      <c r="A36" s="1023">
        <v>30</v>
      </c>
      <c r="B36" s="1024" t="s">
        <v>34</v>
      </c>
      <c r="C36" s="1554">
        <v>0</v>
      </c>
      <c r="D36" s="1590">
        <f>'3_Levels 1&amp;2'!AQ36</f>
        <v>6956.8409748038002</v>
      </c>
      <c r="E36" s="1590">
        <f t="shared" si="7"/>
        <v>9157.8754075100878</v>
      </c>
      <c r="F36" s="1590">
        <f t="shared" si="8"/>
        <v>10628.222799372283</v>
      </c>
      <c r="G36" s="1596">
        <f t="shared" si="1"/>
        <v>0</v>
      </c>
      <c r="H36" s="1590"/>
      <c r="I36" s="1590">
        <f t="shared" si="2"/>
        <v>0</v>
      </c>
      <c r="J36" s="1596">
        <f t="shared" si="3"/>
        <v>0</v>
      </c>
      <c r="K36" s="1596">
        <f t="shared" si="9"/>
        <v>0</v>
      </c>
      <c r="L36" s="1605">
        <f>'3_Levels 1&amp;2'!AT36</f>
        <v>7836475.5599999996</v>
      </c>
      <c r="M36" s="1270">
        <f>'3_Levels 1&amp;2'!C36</f>
        <v>2421</v>
      </c>
      <c r="N36" s="1554">
        <f t="shared" si="4"/>
        <v>2421</v>
      </c>
      <c r="O36" s="1593">
        <f t="shared" si="10"/>
        <v>3236.875489467162</v>
      </c>
      <c r="P36" s="1599">
        <f t="shared" si="11"/>
        <v>0</v>
      </c>
      <c r="Q36" s="1593"/>
      <c r="R36" s="1593">
        <f t="shared" si="12"/>
        <v>0</v>
      </c>
      <c r="S36" s="1599">
        <f t="shared" si="5"/>
        <v>0</v>
      </c>
      <c r="T36" s="1025">
        <f t="shared" si="13"/>
        <v>0</v>
      </c>
      <c r="U36" s="1026">
        <f t="shared" si="6"/>
        <v>0</v>
      </c>
    </row>
    <row r="37" spans="1:21" ht="15.6" customHeight="1" x14ac:dyDescent="0.2">
      <c r="A37" s="1015">
        <v>31</v>
      </c>
      <c r="B37" s="1016" t="s">
        <v>35</v>
      </c>
      <c r="C37" s="1552">
        <v>0.15976299999999999</v>
      </c>
      <c r="D37" s="1600">
        <f>'3_Levels 1&amp;2'!AQ37</f>
        <v>5473.7659057795045</v>
      </c>
      <c r="E37" s="1600">
        <f t="shared" si="7"/>
        <v>7205.5788477210426</v>
      </c>
      <c r="F37" s="1600">
        <f t="shared" si="8"/>
        <v>8675.9262395832375</v>
      </c>
      <c r="G37" s="1601">
        <f t="shared" si="1"/>
        <v>1386</v>
      </c>
      <c r="H37" s="1588"/>
      <c r="I37" s="1588">
        <f t="shared" si="2"/>
        <v>1386</v>
      </c>
      <c r="J37" s="1594">
        <f t="shared" si="3"/>
        <v>116</v>
      </c>
      <c r="K37" s="1601">
        <f t="shared" si="9"/>
        <v>1386</v>
      </c>
      <c r="L37" s="1603">
        <f>'3_Levels 1&amp;2'!AT37</f>
        <v>25826899.760000002</v>
      </c>
      <c r="M37" s="1268">
        <f>'3_Levels 1&amp;2'!C37</f>
        <v>6177</v>
      </c>
      <c r="N37" s="1552">
        <f t="shared" si="4"/>
        <v>6177.1597629999997</v>
      </c>
      <c r="O37" s="1591">
        <f t="shared" si="10"/>
        <v>4181.0315340552097</v>
      </c>
      <c r="P37" s="1597">
        <f t="shared" si="11"/>
        <v>668</v>
      </c>
      <c r="Q37" s="1591"/>
      <c r="R37" s="1591">
        <f t="shared" si="12"/>
        <v>668</v>
      </c>
      <c r="S37" s="1597">
        <f t="shared" si="5"/>
        <v>56</v>
      </c>
      <c r="T37" s="1017">
        <f t="shared" si="13"/>
        <v>2054</v>
      </c>
      <c r="U37" s="1018">
        <f t="shared" si="6"/>
        <v>172</v>
      </c>
    </row>
    <row r="38" spans="1:21" ht="15.6" customHeight="1" x14ac:dyDescent="0.2">
      <c r="A38" s="1019">
        <v>32</v>
      </c>
      <c r="B38" s="1020" t="s">
        <v>36</v>
      </c>
      <c r="C38" s="1553">
        <v>0</v>
      </c>
      <c r="D38" s="1589">
        <f>'3_Levels 1&amp;2'!AQ38</f>
        <v>6795.191416635017</v>
      </c>
      <c r="E38" s="1589">
        <f t="shared" si="7"/>
        <v>8945.0824863048529</v>
      </c>
      <c r="F38" s="1589">
        <f t="shared" si="8"/>
        <v>10415.429878167048</v>
      </c>
      <c r="G38" s="1595">
        <f t="shared" si="1"/>
        <v>0</v>
      </c>
      <c r="H38" s="1589"/>
      <c r="I38" s="1589">
        <f t="shared" si="2"/>
        <v>0</v>
      </c>
      <c r="J38" s="1595">
        <f t="shared" si="3"/>
        <v>0</v>
      </c>
      <c r="K38" s="1595">
        <f t="shared" si="9"/>
        <v>0</v>
      </c>
      <c r="L38" s="1604">
        <f>'3_Levels 1&amp;2'!AT38</f>
        <v>76221866.980000004</v>
      </c>
      <c r="M38" s="1269">
        <f>'3_Levels 1&amp;2'!C38</f>
        <v>26330</v>
      </c>
      <c r="N38" s="1553">
        <f t="shared" si="4"/>
        <v>26330</v>
      </c>
      <c r="O38" s="1592">
        <f t="shared" si="10"/>
        <v>2894.8677166729967</v>
      </c>
      <c r="P38" s="1598">
        <f t="shared" si="11"/>
        <v>0</v>
      </c>
      <c r="Q38" s="1592"/>
      <c r="R38" s="1592">
        <f t="shared" si="12"/>
        <v>0</v>
      </c>
      <c r="S38" s="1598">
        <f t="shared" si="5"/>
        <v>0</v>
      </c>
      <c r="T38" s="1021">
        <f t="shared" si="13"/>
        <v>0</v>
      </c>
      <c r="U38" s="1022">
        <f t="shared" si="6"/>
        <v>0</v>
      </c>
    </row>
    <row r="39" spans="1:21" ht="15.6" customHeight="1" x14ac:dyDescent="0.2">
      <c r="A39" s="1019">
        <v>33</v>
      </c>
      <c r="B39" s="1020" t="s">
        <v>37</v>
      </c>
      <c r="C39" s="1553">
        <v>1.1538459999999999</v>
      </c>
      <c r="D39" s="1589">
        <f>'3_Levels 1&amp;2'!AQ39</f>
        <v>6617.7569331158238</v>
      </c>
      <c r="E39" s="1589">
        <f t="shared" si="7"/>
        <v>8711.5105390733715</v>
      </c>
      <c r="F39" s="1589">
        <f t="shared" si="8"/>
        <v>10181.857930935566</v>
      </c>
      <c r="G39" s="1595">
        <f t="shared" ref="G39:G70" si="14">ROUND(C39*F39,0)</f>
        <v>11748</v>
      </c>
      <c r="H39" s="1589"/>
      <c r="I39" s="1589">
        <f t="shared" si="2"/>
        <v>11748</v>
      </c>
      <c r="J39" s="1595">
        <f t="shared" ref="J39:J70" si="15">ROUND(I39/$J$93,0)</f>
        <v>979</v>
      </c>
      <c r="K39" s="1595">
        <f t="shared" si="9"/>
        <v>11748</v>
      </c>
      <c r="L39" s="1604">
        <f>'3_Levels 1&amp;2'!AT39</f>
        <v>5264706.76</v>
      </c>
      <c r="M39" s="1269">
        <f>'3_Levels 1&amp;2'!C39</f>
        <v>1226</v>
      </c>
      <c r="N39" s="1553">
        <f t="shared" ref="N39:N70" si="16">C39+M39</f>
        <v>1227.1538459999999</v>
      </c>
      <c r="O39" s="1592">
        <f t="shared" si="10"/>
        <v>4290.1766369071865</v>
      </c>
      <c r="P39" s="1598">
        <f t="shared" si="11"/>
        <v>4950</v>
      </c>
      <c r="Q39" s="1592"/>
      <c r="R39" s="1592">
        <f t="shared" si="12"/>
        <v>4950</v>
      </c>
      <c r="S39" s="1598">
        <f t="shared" ref="S39:S70" si="17">ROUND(R39/$S$93,0)</f>
        <v>413</v>
      </c>
      <c r="T39" s="1021">
        <f t="shared" si="13"/>
        <v>16698</v>
      </c>
      <c r="U39" s="1022">
        <f t="shared" ref="U39:U75" si="18">J39+S39</f>
        <v>1392</v>
      </c>
    </row>
    <row r="40" spans="1:21" ht="15.6" customHeight="1" x14ac:dyDescent="0.2">
      <c r="A40" s="1019">
        <v>34</v>
      </c>
      <c r="B40" s="1020" t="s">
        <v>38</v>
      </c>
      <c r="C40" s="1553">
        <v>1.893491</v>
      </c>
      <c r="D40" s="1589">
        <f>'3_Levels 1&amp;2'!AQ40</f>
        <v>6991.1399265156151</v>
      </c>
      <c r="E40" s="1589">
        <f t="shared" si="7"/>
        <v>9203.0260049612334</v>
      </c>
      <c r="F40" s="1589">
        <f t="shared" si="8"/>
        <v>10673.373396823428</v>
      </c>
      <c r="G40" s="1595">
        <f t="shared" si="14"/>
        <v>20210</v>
      </c>
      <c r="H40" s="1589"/>
      <c r="I40" s="1589">
        <f t="shared" si="2"/>
        <v>20210</v>
      </c>
      <c r="J40" s="1595">
        <f t="shared" si="15"/>
        <v>1684</v>
      </c>
      <c r="K40" s="1595">
        <f t="shared" si="9"/>
        <v>20210</v>
      </c>
      <c r="L40" s="1604">
        <f>'3_Levels 1&amp;2'!AT40</f>
        <v>11802953.26</v>
      </c>
      <c r="M40" s="1269">
        <f>'3_Levels 1&amp;2'!C40</f>
        <v>3266</v>
      </c>
      <c r="N40" s="1553">
        <f t="shared" si="16"/>
        <v>3267.8934909999998</v>
      </c>
      <c r="O40" s="1592">
        <f t="shared" si="10"/>
        <v>3611.7925178730989</v>
      </c>
      <c r="P40" s="1598">
        <f t="shared" si="11"/>
        <v>6839</v>
      </c>
      <c r="Q40" s="1592"/>
      <c r="R40" s="1592">
        <f t="shared" si="12"/>
        <v>6839</v>
      </c>
      <c r="S40" s="1598">
        <f t="shared" si="17"/>
        <v>570</v>
      </c>
      <c r="T40" s="1021">
        <f t="shared" si="13"/>
        <v>27049</v>
      </c>
      <c r="U40" s="1022">
        <f t="shared" si="18"/>
        <v>2254</v>
      </c>
    </row>
    <row r="41" spans="1:21" ht="15.6" customHeight="1" x14ac:dyDescent="0.2">
      <c r="A41" s="1023">
        <v>35</v>
      </c>
      <c r="B41" s="1024" t="s">
        <v>39</v>
      </c>
      <c r="C41" s="1554">
        <v>0.51479299999999995</v>
      </c>
      <c r="D41" s="1590">
        <f>'3_Levels 1&amp;2'!AQ41</f>
        <v>5576.3773732628697</v>
      </c>
      <c r="E41" s="1590">
        <f t="shared" si="7"/>
        <v>7340.6549602838904</v>
      </c>
      <c r="F41" s="1590">
        <f t="shared" si="8"/>
        <v>8811.0023521460862</v>
      </c>
      <c r="G41" s="1596">
        <f t="shared" si="14"/>
        <v>4536</v>
      </c>
      <c r="H41" s="1590"/>
      <c r="I41" s="1590">
        <f t="shared" si="2"/>
        <v>4536</v>
      </c>
      <c r="J41" s="1596">
        <f t="shared" si="15"/>
        <v>378</v>
      </c>
      <c r="K41" s="1596">
        <f t="shared" si="9"/>
        <v>4536</v>
      </c>
      <c r="L41" s="1605">
        <f>'3_Levels 1&amp;2'!AT41</f>
        <v>20765636.34</v>
      </c>
      <c r="M41" s="1270">
        <f>'3_Levels 1&amp;2'!C41</f>
        <v>5109</v>
      </c>
      <c r="N41" s="1554">
        <f t="shared" si="16"/>
        <v>5109.5147930000003</v>
      </c>
      <c r="O41" s="1593">
        <f t="shared" si="10"/>
        <v>4064.1112084554052</v>
      </c>
      <c r="P41" s="1599">
        <f t="shared" si="11"/>
        <v>2092</v>
      </c>
      <c r="Q41" s="1593"/>
      <c r="R41" s="1593">
        <f t="shared" si="12"/>
        <v>2092</v>
      </c>
      <c r="S41" s="1599">
        <f t="shared" si="17"/>
        <v>174</v>
      </c>
      <c r="T41" s="1025">
        <f t="shared" si="13"/>
        <v>6628</v>
      </c>
      <c r="U41" s="1026">
        <f t="shared" si="18"/>
        <v>552</v>
      </c>
    </row>
    <row r="42" spans="1:21" ht="15.6" customHeight="1" x14ac:dyDescent="0.2">
      <c r="A42" s="1015">
        <v>36</v>
      </c>
      <c r="B42" s="1016" t="s">
        <v>40</v>
      </c>
      <c r="C42" s="1552">
        <v>25.869821999999999</v>
      </c>
      <c r="D42" s="1600">
        <f>'3_Levels 1&amp;2'!AQ42</f>
        <v>4784.5235537375829</v>
      </c>
      <c r="E42" s="1600">
        <f t="shared" si="7"/>
        <v>6298.2711187619025</v>
      </c>
      <c r="F42" s="1600">
        <f t="shared" si="8"/>
        <v>7768.6185106240973</v>
      </c>
      <c r="G42" s="1601">
        <f t="shared" si="14"/>
        <v>200973</v>
      </c>
      <c r="H42" s="1588"/>
      <c r="I42" s="1588">
        <f t="shared" si="2"/>
        <v>200973</v>
      </c>
      <c r="J42" s="1594">
        <f t="shared" si="15"/>
        <v>16748</v>
      </c>
      <c r="K42" s="1601">
        <f t="shared" si="9"/>
        <v>200973</v>
      </c>
      <c r="L42" s="1603">
        <f>'3_Levels 1&amp;2'!AT42</f>
        <v>199843040.16</v>
      </c>
      <c r="M42" s="1268">
        <f>'3_Levels 1&amp;2'!C42</f>
        <v>44494</v>
      </c>
      <c r="N42" s="1552">
        <f t="shared" si="16"/>
        <v>44519.869822000001</v>
      </c>
      <c r="O42" s="1591">
        <f t="shared" si="10"/>
        <v>4488.8505056060449</v>
      </c>
      <c r="P42" s="1597">
        <f t="shared" si="11"/>
        <v>116126</v>
      </c>
      <c r="Q42" s="1591"/>
      <c r="R42" s="1591">
        <f t="shared" si="12"/>
        <v>116126</v>
      </c>
      <c r="S42" s="1597">
        <f t="shared" si="17"/>
        <v>9677</v>
      </c>
      <c r="T42" s="1017">
        <f t="shared" si="13"/>
        <v>317099</v>
      </c>
      <c r="U42" s="1018">
        <f t="shared" si="18"/>
        <v>26425</v>
      </c>
    </row>
    <row r="43" spans="1:21" ht="15.6" customHeight="1" x14ac:dyDescent="0.2">
      <c r="A43" s="1019">
        <v>37</v>
      </c>
      <c r="B43" s="1020" t="s">
        <v>41</v>
      </c>
      <c r="C43" s="1553">
        <v>4.5502960000000003</v>
      </c>
      <c r="D43" s="1589">
        <f>'3_Levels 1&amp;2'!AQ43</f>
        <v>6341.8517041945088</v>
      </c>
      <c r="E43" s="1589">
        <f t="shared" si="7"/>
        <v>8348.3132603238446</v>
      </c>
      <c r="F43" s="1589">
        <f t="shared" si="8"/>
        <v>9818.6606521860394</v>
      </c>
      <c r="G43" s="1595">
        <f t="shared" si="14"/>
        <v>44678</v>
      </c>
      <c r="H43" s="1589"/>
      <c r="I43" s="1589">
        <f t="shared" si="2"/>
        <v>44678</v>
      </c>
      <c r="J43" s="1595">
        <f t="shared" si="15"/>
        <v>3723</v>
      </c>
      <c r="K43" s="1595">
        <f t="shared" si="9"/>
        <v>44678</v>
      </c>
      <c r="L43" s="1604">
        <f>'3_Levels 1&amp;2'!AT43</f>
        <v>56843095.039999999</v>
      </c>
      <c r="M43" s="1269">
        <f>'3_Levels 1&amp;2'!C43</f>
        <v>17809</v>
      </c>
      <c r="N43" s="1553">
        <f t="shared" si="16"/>
        <v>17813.550296000001</v>
      </c>
      <c r="O43" s="1592">
        <f t="shared" si="10"/>
        <v>3191.0031462264997</v>
      </c>
      <c r="P43" s="1598">
        <f t="shared" si="11"/>
        <v>14520</v>
      </c>
      <c r="Q43" s="1592"/>
      <c r="R43" s="1592">
        <f t="shared" si="12"/>
        <v>14520</v>
      </c>
      <c r="S43" s="1598">
        <f t="shared" si="17"/>
        <v>1210</v>
      </c>
      <c r="T43" s="1021">
        <f t="shared" si="13"/>
        <v>59198</v>
      </c>
      <c r="U43" s="1022">
        <f t="shared" si="18"/>
        <v>4933</v>
      </c>
    </row>
    <row r="44" spans="1:21" ht="15.6" customHeight="1" x14ac:dyDescent="0.2">
      <c r="A44" s="1019">
        <v>38</v>
      </c>
      <c r="B44" s="1020" t="s">
        <v>42</v>
      </c>
      <c r="C44" s="1553">
        <v>0</v>
      </c>
      <c r="D44" s="1589">
        <f>'3_Levels 1&amp;2'!AQ44</f>
        <v>2792.9122471295791</v>
      </c>
      <c r="E44" s="1589">
        <f t="shared" si="7"/>
        <v>3676.5455004587116</v>
      </c>
      <c r="F44" s="1589">
        <f t="shared" si="8"/>
        <v>5146.892892320906</v>
      </c>
      <c r="G44" s="1595">
        <f t="shared" si="14"/>
        <v>0</v>
      </c>
      <c r="H44" s="1589"/>
      <c r="I44" s="1589">
        <f t="shared" si="2"/>
        <v>0</v>
      </c>
      <c r="J44" s="1595">
        <f t="shared" si="15"/>
        <v>0</v>
      </c>
      <c r="K44" s="1595">
        <f t="shared" si="9"/>
        <v>0</v>
      </c>
      <c r="L44" s="1604">
        <f>'3_Levels 1&amp;2'!AT44</f>
        <v>24227658.059999999</v>
      </c>
      <c r="M44" s="1269">
        <f>'3_Levels 1&amp;2'!C44</f>
        <v>3658</v>
      </c>
      <c r="N44" s="1553">
        <f t="shared" si="16"/>
        <v>3658</v>
      </c>
      <c r="O44" s="1592">
        <f t="shared" si="10"/>
        <v>6623.1979387643514</v>
      </c>
      <c r="P44" s="1598">
        <f t="shared" si="11"/>
        <v>0</v>
      </c>
      <c r="Q44" s="1592"/>
      <c r="R44" s="1592">
        <f t="shared" si="12"/>
        <v>0</v>
      </c>
      <c r="S44" s="1598">
        <f t="shared" si="17"/>
        <v>0</v>
      </c>
      <c r="T44" s="1021">
        <f t="shared" si="13"/>
        <v>0</v>
      </c>
      <c r="U44" s="1022">
        <f t="shared" si="18"/>
        <v>0</v>
      </c>
    </row>
    <row r="45" spans="1:21" ht="15.6" customHeight="1" x14ac:dyDescent="0.2">
      <c r="A45" s="1019">
        <v>39</v>
      </c>
      <c r="B45" s="1020" t="s">
        <v>43</v>
      </c>
      <c r="C45" s="1553">
        <v>1.4260360000000001</v>
      </c>
      <c r="D45" s="1589">
        <f>'3_Levels 1&amp;2'!AQ45</f>
        <v>3733.6582478295186</v>
      </c>
      <c r="E45" s="1589">
        <f t="shared" si="7"/>
        <v>4914.9286539224731</v>
      </c>
      <c r="F45" s="1589">
        <f t="shared" si="8"/>
        <v>6385.276045784668</v>
      </c>
      <c r="G45" s="1595">
        <f t="shared" si="14"/>
        <v>9106</v>
      </c>
      <c r="H45" s="1589"/>
      <c r="I45" s="1589">
        <f t="shared" si="2"/>
        <v>9106</v>
      </c>
      <c r="J45" s="1595">
        <f t="shared" si="15"/>
        <v>759</v>
      </c>
      <c r="K45" s="1595">
        <f t="shared" si="9"/>
        <v>9106</v>
      </c>
      <c r="L45" s="1604">
        <f>'3_Levels 1&amp;2'!AT45</f>
        <v>15168163.5</v>
      </c>
      <c r="M45" s="1269">
        <f>'3_Levels 1&amp;2'!C45</f>
        <v>2534</v>
      </c>
      <c r="N45" s="1553">
        <f t="shared" si="16"/>
        <v>2535.4260359999998</v>
      </c>
      <c r="O45" s="1592">
        <f t="shared" si="10"/>
        <v>5982.4910230589749</v>
      </c>
      <c r="P45" s="1598">
        <f t="shared" si="11"/>
        <v>8531</v>
      </c>
      <c r="Q45" s="1592"/>
      <c r="R45" s="1592">
        <f t="shared" si="12"/>
        <v>8531</v>
      </c>
      <c r="S45" s="1598">
        <f t="shared" si="17"/>
        <v>711</v>
      </c>
      <c r="T45" s="1021">
        <f t="shared" si="13"/>
        <v>17637</v>
      </c>
      <c r="U45" s="1022">
        <f t="shared" si="18"/>
        <v>1470</v>
      </c>
    </row>
    <row r="46" spans="1:21" ht="15.6" customHeight="1" x14ac:dyDescent="0.2">
      <c r="A46" s="1023">
        <v>40</v>
      </c>
      <c r="B46" s="1024" t="s">
        <v>44</v>
      </c>
      <c r="C46" s="1554">
        <v>2.3609469999999999</v>
      </c>
      <c r="D46" s="1590">
        <f>'3_Levels 1&amp;2'!AQ46</f>
        <v>5987.0710743005729</v>
      </c>
      <c r="E46" s="1590">
        <f t="shared" si="7"/>
        <v>7881.2856514804153</v>
      </c>
      <c r="F46" s="1590">
        <f t="shared" si="8"/>
        <v>9351.6330433426101</v>
      </c>
      <c r="G46" s="1596">
        <f t="shared" si="14"/>
        <v>22079</v>
      </c>
      <c r="H46" s="1590"/>
      <c r="I46" s="1590">
        <f t="shared" si="2"/>
        <v>22079</v>
      </c>
      <c r="J46" s="1596">
        <f t="shared" si="15"/>
        <v>1840</v>
      </c>
      <c r="K46" s="1596">
        <f t="shared" si="9"/>
        <v>22079</v>
      </c>
      <c r="L46" s="1605">
        <f>'3_Levels 1&amp;2'!AT46</f>
        <v>72307070.200000003</v>
      </c>
      <c r="M46" s="1270">
        <f>'3_Levels 1&amp;2'!C46</f>
        <v>20767</v>
      </c>
      <c r="N46" s="1554">
        <f t="shared" si="16"/>
        <v>20769.360947000001</v>
      </c>
      <c r="O46" s="1593">
        <f t="shared" si="10"/>
        <v>3481.4297071785586</v>
      </c>
      <c r="P46" s="1599">
        <f t="shared" si="11"/>
        <v>8219</v>
      </c>
      <c r="Q46" s="1593"/>
      <c r="R46" s="1593">
        <f t="shared" si="12"/>
        <v>8219</v>
      </c>
      <c r="S46" s="1599">
        <f t="shared" si="17"/>
        <v>685</v>
      </c>
      <c r="T46" s="1025">
        <f t="shared" si="13"/>
        <v>30298</v>
      </c>
      <c r="U46" s="1026">
        <f t="shared" si="18"/>
        <v>2525</v>
      </c>
    </row>
    <row r="47" spans="1:21" ht="15.6" customHeight="1" x14ac:dyDescent="0.2">
      <c r="A47" s="1015">
        <v>41</v>
      </c>
      <c r="B47" s="1016" t="s">
        <v>45</v>
      </c>
      <c r="C47" s="1552">
        <v>0</v>
      </c>
      <c r="D47" s="1600">
        <f>'3_Levels 1&amp;2'!AQ47</f>
        <v>3532.7964071856286</v>
      </c>
      <c r="E47" s="1600">
        <f t="shared" si="7"/>
        <v>4650.5173043743016</v>
      </c>
      <c r="F47" s="1600">
        <f t="shared" si="8"/>
        <v>6120.8646962364965</v>
      </c>
      <c r="G47" s="1601">
        <f t="shared" si="14"/>
        <v>0</v>
      </c>
      <c r="H47" s="1588"/>
      <c r="I47" s="1588">
        <f t="shared" si="2"/>
        <v>0</v>
      </c>
      <c r="J47" s="1594">
        <f t="shared" si="15"/>
        <v>0</v>
      </c>
      <c r="K47" s="1601">
        <f t="shared" si="9"/>
        <v>0</v>
      </c>
      <c r="L47" s="1603">
        <f>'3_Levels 1&amp;2'!AT47</f>
        <v>7322843.0599999996</v>
      </c>
      <c r="M47" s="1268">
        <f>'3_Levels 1&amp;2'!C47</f>
        <v>1169</v>
      </c>
      <c r="N47" s="1552">
        <f t="shared" si="16"/>
        <v>1169</v>
      </c>
      <c r="O47" s="1591">
        <f t="shared" si="10"/>
        <v>6264.1942343883657</v>
      </c>
      <c r="P47" s="1597">
        <f t="shared" si="11"/>
        <v>0</v>
      </c>
      <c r="Q47" s="1591"/>
      <c r="R47" s="1591">
        <f t="shared" si="12"/>
        <v>0</v>
      </c>
      <c r="S47" s="1597">
        <f t="shared" si="17"/>
        <v>0</v>
      </c>
      <c r="T47" s="1017">
        <f t="shared" si="13"/>
        <v>0</v>
      </c>
      <c r="U47" s="1018">
        <f t="shared" si="18"/>
        <v>0</v>
      </c>
    </row>
    <row r="48" spans="1:21" ht="15.6" customHeight="1" x14ac:dyDescent="0.2">
      <c r="A48" s="1019">
        <v>42</v>
      </c>
      <c r="B48" s="1020" t="s">
        <v>46</v>
      </c>
      <c r="C48" s="1553">
        <v>1.6745570000000001</v>
      </c>
      <c r="D48" s="1589">
        <f>'3_Levels 1&amp;2'!AQ48</f>
        <v>5927.5258588146471</v>
      </c>
      <c r="E48" s="1589">
        <f t="shared" si="7"/>
        <v>7802.9012717729538</v>
      </c>
      <c r="F48" s="1589">
        <f t="shared" si="8"/>
        <v>9273.2486636351496</v>
      </c>
      <c r="G48" s="1595">
        <f t="shared" si="14"/>
        <v>15529</v>
      </c>
      <c r="H48" s="1589"/>
      <c r="I48" s="1589">
        <f t="shared" si="2"/>
        <v>15529</v>
      </c>
      <c r="J48" s="1595">
        <f t="shared" si="15"/>
        <v>1294</v>
      </c>
      <c r="K48" s="1595">
        <f t="shared" si="9"/>
        <v>15529</v>
      </c>
      <c r="L48" s="1604">
        <f>'3_Levels 1&amp;2'!AT48</f>
        <v>11026476.439999999</v>
      </c>
      <c r="M48" s="1269">
        <f>'3_Levels 1&amp;2'!C48</f>
        <v>2649</v>
      </c>
      <c r="N48" s="1553">
        <f t="shared" si="16"/>
        <v>2650.6745569999998</v>
      </c>
      <c r="O48" s="1592">
        <f t="shared" si="10"/>
        <v>4159.8756101087065</v>
      </c>
      <c r="P48" s="1598">
        <f t="shared" si="11"/>
        <v>6966</v>
      </c>
      <c r="Q48" s="1592"/>
      <c r="R48" s="1592">
        <f t="shared" si="12"/>
        <v>6966</v>
      </c>
      <c r="S48" s="1598">
        <f t="shared" si="17"/>
        <v>581</v>
      </c>
      <c r="T48" s="1021">
        <f t="shared" si="13"/>
        <v>22495</v>
      </c>
      <c r="U48" s="1022">
        <f t="shared" si="18"/>
        <v>1875</v>
      </c>
    </row>
    <row r="49" spans="1:21" ht="15.6" customHeight="1" x14ac:dyDescent="0.2">
      <c r="A49" s="1019">
        <v>43</v>
      </c>
      <c r="B49" s="1020" t="s">
        <v>47</v>
      </c>
      <c r="C49" s="1553">
        <v>0</v>
      </c>
      <c r="D49" s="1589">
        <f>'3_Levels 1&amp;2'!AQ49</f>
        <v>6192.4767810026387</v>
      </c>
      <c r="E49" s="1589">
        <f t="shared" si="7"/>
        <v>8151.6784744272027</v>
      </c>
      <c r="F49" s="1589">
        <f t="shared" si="8"/>
        <v>9622.0258662893975</v>
      </c>
      <c r="G49" s="1595">
        <f t="shared" si="14"/>
        <v>0</v>
      </c>
      <c r="H49" s="1589"/>
      <c r="I49" s="1589">
        <f t="shared" si="2"/>
        <v>0</v>
      </c>
      <c r="J49" s="1595">
        <f t="shared" si="15"/>
        <v>0</v>
      </c>
      <c r="K49" s="1595">
        <f t="shared" si="9"/>
        <v>0</v>
      </c>
      <c r="L49" s="1604">
        <f>'3_Levels 1&amp;2'!AT49</f>
        <v>14243697.74</v>
      </c>
      <c r="M49" s="1269">
        <f>'3_Levels 1&amp;2'!C49</f>
        <v>3790</v>
      </c>
      <c r="N49" s="1553">
        <f t="shared" si="16"/>
        <v>3790</v>
      </c>
      <c r="O49" s="1592">
        <f t="shared" si="10"/>
        <v>3758.2315936675463</v>
      </c>
      <c r="P49" s="1598">
        <f t="shared" si="11"/>
        <v>0</v>
      </c>
      <c r="Q49" s="1592"/>
      <c r="R49" s="1592">
        <f t="shared" si="12"/>
        <v>0</v>
      </c>
      <c r="S49" s="1598">
        <f t="shared" si="17"/>
        <v>0</v>
      </c>
      <c r="T49" s="1021">
        <f t="shared" si="13"/>
        <v>0</v>
      </c>
      <c r="U49" s="1022">
        <f t="shared" si="18"/>
        <v>0</v>
      </c>
    </row>
    <row r="50" spans="1:21" ht="15.6" customHeight="1" x14ac:dyDescent="0.2">
      <c r="A50" s="1019">
        <v>44</v>
      </c>
      <c r="B50" s="1020" t="s">
        <v>48</v>
      </c>
      <c r="C50" s="1553">
        <v>2.3786969999999998</v>
      </c>
      <c r="D50" s="1589">
        <f>'3_Levels 1&amp;2'!AQ50</f>
        <v>6043.2142288293071</v>
      </c>
      <c r="E50" s="1589">
        <f t="shared" si="7"/>
        <v>7955.1916119617426</v>
      </c>
      <c r="F50" s="1589">
        <f t="shared" si="8"/>
        <v>9425.5390038239384</v>
      </c>
      <c r="G50" s="1595">
        <f t="shared" si="14"/>
        <v>22421</v>
      </c>
      <c r="H50" s="1589"/>
      <c r="I50" s="1589">
        <f t="shared" si="2"/>
        <v>22421</v>
      </c>
      <c r="J50" s="1595">
        <f t="shared" si="15"/>
        <v>1868</v>
      </c>
      <c r="K50" s="1595">
        <f t="shared" si="9"/>
        <v>22421</v>
      </c>
      <c r="L50" s="1604">
        <f>'3_Levels 1&amp;2'!AT50</f>
        <v>25289619.52</v>
      </c>
      <c r="M50" s="1269">
        <f>'3_Levels 1&amp;2'!C50</f>
        <v>7534</v>
      </c>
      <c r="N50" s="1553">
        <f t="shared" si="16"/>
        <v>7536.3786970000001</v>
      </c>
      <c r="O50" s="1592">
        <f t="shared" si="10"/>
        <v>3355.672603085487</v>
      </c>
      <c r="P50" s="1598">
        <f t="shared" si="11"/>
        <v>7982</v>
      </c>
      <c r="Q50" s="1592"/>
      <c r="R50" s="1592">
        <f t="shared" si="12"/>
        <v>7982</v>
      </c>
      <c r="S50" s="1598">
        <f t="shared" si="17"/>
        <v>665</v>
      </c>
      <c r="T50" s="1021">
        <f t="shared" si="13"/>
        <v>30403</v>
      </c>
      <c r="U50" s="1022">
        <f t="shared" si="18"/>
        <v>2533</v>
      </c>
    </row>
    <row r="51" spans="1:21" ht="15.6" customHeight="1" x14ac:dyDescent="0.2">
      <c r="A51" s="1023">
        <v>45</v>
      </c>
      <c r="B51" s="1024" t="s">
        <v>49</v>
      </c>
      <c r="C51" s="1554">
        <v>0</v>
      </c>
      <c r="D51" s="1590">
        <f>'3_Levels 1&amp;2'!AQ51</f>
        <v>2898.1355577579561</v>
      </c>
      <c r="E51" s="1590">
        <f t="shared" si="7"/>
        <v>3815.0598020203602</v>
      </c>
      <c r="F51" s="1590">
        <f t="shared" si="8"/>
        <v>5285.4071938825546</v>
      </c>
      <c r="G51" s="1596">
        <f t="shared" si="14"/>
        <v>0</v>
      </c>
      <c r="H51" s="1590"/>
      <c r="I51" s="1590">
        <f t="shared" si="2"/>
        <v>0</v>
      </c>
      <c r="J51" s="1596">
        <f t="shared" si="15"/>
        <v>0</v>
      </c>
      <c r="K51" s="1596">
        <f t="shared" si="9"/>
        <v>0</v>
      </c>
      <c r="L51" s="1605">
        <f>'3_Levels 1&amp;2'!AT51</f>
        <v>53301207.479999997</v>
      </c>
      <c r="M51" s="1270">
        <f>'3_Levels 1&amp;2'!C51</f>
        <v>9081</v>
      </c>
      <c r="N51" s="1554">
        <f t="shared" si="16"/>
        <v>9081</v>
      </c>
      <c r="O51" s="1593">
        <f t="shared" si="10"/>
        <v>5869.5306111661712</v>
      </c>
      <c r="P51" s="1599">
        <f t="shared" si="11"/>
        <v>0</v>
      </c>
      <c r="Q51" s="1593"/>
      <c r="R51" s="1593">
        <f t="shared" si="12"/>
        <v>0</v>
      </c>
      <c r="S51" s="1599">
        <f t="shared" si="17"/>
        <v>0</v>
      </c>
      <c r="T51" s="1025">
        <f t="shared" si="13"/>
        <v>0</v>
      </c>
      <c r="U51" s="1026">
        <f t="shared" si="18"/>
        <v>0</v>
      </c>
    </row>
    <row r="52" spans="1:21" ht="15.6" customHeight="1" x14ac:dyDescent="0.2">
      <c r="A52" s="1015">
        <v>46</v>
      </c>
      <c r="B52" s="1016" t="s">
        <v>50</v>
      </c>
      <c r="C52" s="1552">
        <v>0</v>
      </c>
      <c r="D52" s="1600">
        <f>'3_Levels 1&amp;2'!AQ52</f>
        <v>8350.9728464419477</v>
      </c>
      <c r="E52" s="1600">
        <f t="shared" si="7"/>
        <v>10993.088549271039</v>
      </c>
      <c r="F52" s="1600">
        <f t="shared" si="8"/>
        <v>12463.435941133233</v>
      </c>
      <c r="G52" s="1601">
        <f t="shared" si="14"/>
        <v>0</v>
      </c>
      <c r="H52" s="1588"/>
      <c r="I52" s="1588">
        <f t="shared" si="2"/>
        <v>0</v>
      </c>
      <c r="J52" s="1594">
        <f t="shared" si="15"/>
        <v>0</v>
      </c>
      <c r="K52" s="1601">
        <f t="shared" si="9"/>
        <v>0</v>
      </c>
      <c r="L52" s="1603">
        <f>'3_Levels 1&amp;2'!AT52</f>
        <v>3817602.84</v>
      </c>
      <c r="M52" s="1268">
        <f>'3_Levels 1&amp;2'!C52</f>
        <v>1068</v>
      </c>
      <c r="N52" s="1552">
        <f t="shared" si="16"/>
        <v>1068</v>
      </c>
      <c r="O52" s="1591">
        <f t="shared" si="10"/>
        <v>3574.5344943820223</v>
      </c>
      <c r="P52" s="1597">
        <f t="shared" si="11"/>
        <v>0</v>
      </c>
      <c r="Q52" s="1591"/>
      <c r="R52" s="1591">
        <f t="shared" si="12"/>
        <v>0</v>
      </c>
      <c r="S52" s="1597">
        <f t="shared" si="17"/>
        <v>0</v>
      </c>
      <c r="T52" s="1017">
        <f t="shared" si="13"/>
        <v>0</v>
      </c>
      <c r="U52" s="1018">
        <f t="shared" si="18"/>
        <v>0</v>
      </c>
    </row>
    <row r="53" spans="1:21" ht="15.6" customHeight="1" x14ac:dyDescent="0.2">
      <c r="A53" s="1019">
        <v>47</v>
      </c>
      <c r="B53" s="1020" t="s">
        <v>51</v>
      </c>
      <c r="C53" s="1553">
        <v>0</v>
      </c>
      <c r="D53" s="1589">
        <f>'3_Levels 1&amp;2'!AQ53</f>
        <v>3171.991937984496</v>
      </c>
      <c r="E53" s="1589">
        <f t="shared" si="7"/>
        <v>4175.560008759252</v>
      </c>
      <c r="F53" s="1589">
        <f t="shared" si="8"/>
        <v>5645.9074006214469</v>
      </c>
      <c r="G53" s="1595">
        <f t="shared" si="14"/>
        <v>0</v>
      </c>
      <c r="H53" s="1589"/>
      <c r="I53" s="1589">
        <f t="shared" si="2"/>
        <v>0</v>
      </c>
      <c r="J53" s="1595">
        <f t="shared" si="15"/>
        <v>0</v>
      </c>
      <c r="K53" s="1595">
        <f t="shared" si="9"/>
        <v>0</v>
      </c>
      <c r="L53" s="1604">
        <f>'3_Levels 1&amp;2'!AT53</f>
        <v>20890425.260000002</v>
      </c>
      <c r="M53" s="1269">
        <f>'3_Levels 1&amp;2'!C53</f>
        <v>3225</v>
      </c>
      <c r="N53" s="1553">
        <f t="shared" si="16"/>
        <v>3225</v>
      </c>
      <c r="O53" s="1592">
        <f t="shared" si="10"/>
        <v>6477.6512434108536</v>
      </c>
      <c r="P53" s="1598">
        <f t="shared" si="11"/>
        <v>0</v>
      </c>
      <c r="Q53" s="1592"/>
      <c r="R53" s="1592">
        <f t="shared" si="12"/>
        <v>0</v>
      </c>
      <c r="S53" s="1598">
        <f t="shared" si="17"/>
        <v>0</v>
      </c>
      <c r="T53" s="1021">
        <f t="shared" si="13"/>
        <v>0</v>
      </c>
      <c r="U53" s="1022">
        <f t="shared" si="18"/>
        <v>0</v>
      </c>
    </row>
    <row r="54" spans="1:21" ht="15.6" customHeight="1" x14ac:dyDescent="0.2">
      <c r="A54" s="1019">
        <v>48</v>
      </c>
      <c r="B54" s="1020" t="s">
        <v>89</v>
      </c>
      <c r="C54" s="1553">
        <v>0.57396400000000003</v>
      </c>
      <c r="D54" s="1589">
        <f>'3_Levels 1&amp;2'!AQ54</f>
        <v>5094.5089658048373</v>
      </c>
      <c r="E54" s="1589">
        <f t="shared" si="7"/>
        <v>6706.3310114832038</v>
      </c>
      <c r="F54" s="1589">
        <f t="shared" si="8"/>
        <v>8176.6784033453987</v>
      </c>
      <c r="G54" s="1595">
        <f t="shared" si="14"/>
        <v>4693</v>
      </c>
      <c r="H54" s="1589"/>
      <c r="I54" s="1589">
        <f t="shared" si="2"/>
        <v>4693</v>
      </c>
      <c r="J54" s="1595">
        <f t="shared" si="15"/>
        <v>391</v>
      </c>
      <c r="K54" s="1595">
        <f t="shared" si="9"/>
        <v>4693</v>
      </c>
      <c r="L54" s="1604">
        <f>'3_Levels 1&amp;2'!AT54</f>
        <v>22764687.260000002</v>
      </c>
      <c r="M54" s="1269">
        <f>'3_Levels 1&amp;2'!C54</f>
        <v>4796</v>
      </c>
      <c r="N54" s="1553">
        <f t="shared" si="16"/>
        <v>4796.5739640000002</v>
      </c>
      <c r="O54" s="1592">
        <f t="shared" si="10"/>
        <v>4746.0306941698609</v>
      </c>
      <c r="P54" s="1598">
        <f t="shared" si="11"/>
        <v>2724</v>
      </c>
      <c r="Q54" s="1592"/>
      <c r="R54" s="1592">
        <f t="shared" si="12"/>
        <v>2724</v>
      </c>
      <c r="S54" s="1598">
        <f t="shared" si="17"/>
        <v>227</v>
      </c>
      <c r="T54" s="1021">
        <f t="shared" si="13"/>
        <v>7417</v>
      </c>
      <c r="U54" s="1022">
        <f t="shared" si="18"/>
        <v>618</v>
      </c>
    </row>
    <row r="55" spans="1:21" ht="15.6" customHeight="1" x14ac:dyDescent="0.2">
      <c r="A55" s="1019">
        <v>49</v>
      </c>
      <c r="B55" s="1020" t="s">
        <v>52</v>
      </c>
      <c r="C55" s="1553">
        <v>4.1124260000000001</v>
      </c>
      <c r="D55" s="1589">
        <f>'3_Levels 1&amp;2'!AQ55</f>
        <v>6190.6900524392186</v>
      </c>
      <c r="E55" s="1589">
        <f t="shared" si="7"/>
        <v>8149.3264532109488</v>
      </c>
      <c r="F55" s="1589">
        <f t="shared" si="8"/>
        <v>9619.6738450731427</v>
      </c>
      <c r="G55" s="1595">
        <f t="shared" si="14"/>
        <v>39560</v>
      </c>
      <c r="H55" s="1589"/>
      <c r="I55" s="1589">
        <f t="shared" si="2"/>
        <v>39560</v>
      </c>
      <c r="J55" s="1595">
        <f t="shared" si="15"/>
        <v>3297</v>
      </c>
      <c r="K55" s="1595">
        <f t="shared" si="9"/>
        <v>39560</v>
      </c>
      <c r="L55" s="1604">
        <f>'3_Levels 1&amp;2'!AT55</f>
        <v>43228298</v>
      </c>
      <c r="M55" s="1269">
        <f>'3_Levels 1&amp;2'!C55</f>
        <v>12586</v>
      </c>
      <c r="N55" s="1553">
        <f t="shared" si="16"/>
        <v>12590.112426</v>
      </c>
      <c r="O55" s="1592">
        <f t="shared" si="10"/>
        <v>3433.5116746637382</v>
      </c>
      <c r="P55" s="1598">
        <f t="shared" si="11"/>
        <v>14120</v>
      </c>
      <c r="Q55" s="1592"/>
      <c r="R55" s="1592">
        <f t="shared" si="12"/>
        <v>14120</v>
      </c>
      <c r="S55" s="1598">
        <f t="shared" si="17"/>
        <v>1177</v>
      </c>
      <c r="T55" s="1021">
        <f t="shared" si="13"/>
        <v>53680</v>
      </c>
      <c r="U55" s="1022">
        <f t="shared" si="18"/>
        <v>4474</v>
      </c>
    </row>
    <row r="56" spans="1:21" ht="15.6" customHeight="1" x14ac:dyDescent="0.2">
      <c r="A56" s="1023">
        <v>50</v>
      </c>
      <c r="B56" s="1024" t="s">
        <v>53</v>
      </c>
      <c r="C56" s="1554">
        <v>0.57396499999999995</v>
      </c>
      <c r="D56" s="1590">
        <f>'3_Levels 1&amp;2'!AQ56</f>
        <v>5852.8571229827494</v>
      </c>
      <c r="E56" s="1590">
        <f t="shared" si="7"/>
        <v>7704.6085291241843</v>
      </c>
      <c r="F56" s="1590">
        <f t="shared" si="8"/>
        <v>9174.9559209863801</v>
      </c>
      <c r="G56" s="1596">
        <f t="shared" si="14"/>
        <v>5266</v>
      </c>
      <c r="H56" s="1590"/>
      <c r="I56" s="1590">
        <f t="shared" si="2"/>
        <v>5266</v>
      </c>
      <c r="J56" s="1596">
        <f t="shared" si="15"/>
        <v>439</v>
      </c>
      <c r="K56" s="1596">
        <f t="shared" si="9"/>
        <v>5266</v>
      </c>
      <c r="L56" s="1605">
        <f>'3_Levels 1&amp;2'!AT56</f>
        <v>24829717.140000001</v>
      </c>
      <c r="M56" s="1270">
        <f>'3_Levels 1&amp;2'!C56</f>
        <v>7188</v>
      </c>
      <c r="N56" s="1554">
        <f t="shared" si="16"/>
        <v>7188.5739649999996</v>
      </c>
      <c r="O56" s="1593">
        <f t="shared" si="10"/>
        <v>3454.0532323784751</v>
      </c>
      <c r="P56" s="1599">
        <f t="shared" si="11"/>
        <v>1983</v>
      </c>
      <c r="Q56" s="1593"/>
      <c r="R56" s="1593">
        <f t="shared" si="12"/>
        <v>1983</v>
      </c>
      <c r="S56" s="1599">
        <f t="shared" si="17"/>
        <v>165</v>
      </c>
      <c r="T56" s="1025">
        <f t="shared" si="13"/>
        <v>7249</v>
      </c>
      <c r="U56" s="1026">
        <f t="shared" si="18"/>
        <v>604</v>
      </c>
    </row>
    <row r="57" spans="1:21" ht="15.6" customHeight="1" x14ac:dyDescent="0.2">
      <c r="A57" s="1015">
        <v>51</v>
      </c>
      <c r="B57" s="1016" t="s">
        <v>54</v>
      </c>
      <c r="C57" s="1552">
        <v>0.81065100000000001</v>
      </c>
      <c r="D57" s="1600">
        <f>'3_Levels 1&amp;2'!AQ57</f>
        <v>6143.9157456767653</v>
      </c>
      <c r="E57" s="1600">
        <f t="shared" si="7"/>
        <v>8087.7534957213911</v>
      </c>
      <c r="F57" s="1600">
        <f t="shared" si="8"/>
        <v>9558.1008875835869</v>
      </c>
      <c r="G57" s="1601">
        <f t="shared" si="14"/>
        <v>7748</v>
      </c>
      <c r="H57" s="1588"/>
      <c r="I57" s="1588">
        <f t="shared" si="2"/>
        <v>7748</v>
      </c>
      <c r="J57" s="1594">
        <f t="shared" si="15"/>
        <v>646</v>
      </c>
      <c r="K57" s="1601">
        <f t="shared" si="9"/>
        <v>7748</v>
      </c>
      <c r="L57" s="1603">
        <f>'3_Levels 1&amp;2'!AT57</f>
        <v>29900940.739999998</v>
      </c>
      <c r="M57" s="1268">
        <f>'3_Levels 1&amp;2'!C57</f>
        <v>7691</v>
      </c>
      <c r="N57" s="1552">
        <f t="shared" si="16"/>
        <v>7691.8106509999998</v>
      </c>
      <c r="O57" s="1591">
        <f t="shared" si="10"/>
        <v>3887.3734802757563</v>
      </c>
      <c r="P57" s="1597">
        <f t="shared" si="11"/>
        <v>3151</v>
      </c>
      <c r="Q57" s="1591"/>
      <c r="R57" s="1591">
        <f t="shared" si="12"/>
        <v>3151</v>
      </c>
      <c r="S57" s="1597">
        <f t="shared" si="17"/>
        <v>263</v>
      </c>
      <c r="T57" s="1017">
        <f t="shared" si="13"/>
        <v>10899</v>
      </c>
      <c r="U57" s="1018">
        <f t="shared" si="18"/>
        <v>909</v>
      </c>
    </row>
    <row r="58" spans="1:21" ht="15.6" customHeight="1" x14ac:dyDescent="0.2">
      <c r="A58" s="1019">
        <v>52</v>
      </c>
      <c r="B58" s="1020" t="s">
        <v>55</v>
      </c>
      <c r="C58" s="1553">
        <v>4.0414209999999997</v>
      </c>
      <c r="D58" s="1589">
        <f>'3_Levels 1&amp;2'!AQ58</f>
        <v>5606.3680931523249</v>
      </c>
      <c r="E58" s="1589">
        <f t="shared" si="7"/>
        <v>7380.1342695169024</v>
      </c>
      <c r="F58" s="1589">
        <f t="shared" si="8"/>
        <v>8850.4816613790972</v>
      </c>
      <c r="G58" s="1595">
        <f t="shared" si="14"/>
        <v>35769</v>
      </c>
      <c r="H58" s="1589"/>
      <c r="I58" s="1589">
        <f t="shared" si="2"/>
        <v>35769</v>
      </c>
      <c r="J58" s="1595">
        <f t="shared" si="15"/>
        <v>2981</v>
      </c>
      <c r="K58" s="1595">
        <f t="shared" si="9"/>
        <v>35769</v>
      </c>
      <c r="L58" s="1604">
        <f>'3_Levels 1&amp;2'!AT58</f>
        <v>145365042.74000001</v>
      </c>
      <c r="M58" s="1269">
        <f>'3_Levels 1&amp;2'!C58</f>
        <v>36757</v>
      </c>
      <c r="N58" s="1553">
        <f t="shared" si="16"/>
        <v>36761.041421000002</v>
      </c>
      <c r="O58" s="1592">
        <f>L58/N58</f>
        <v>3954.3233031738655</v>
      </c>
      <c r="P58" s="1598">
        <f t="shared" si="11"/>
        <v>15981</v>
      </c>
      <c r="Q58" s="1592"/>
      <c r="R58" s="1592">
        <f t="shared" si="12"/>
        <v>15981</v>
      </c>
      <c r="S58" s="1598">
        <f t="shared" si="17"/>
        <v>1332</v>
      </c>
      <c r="T58" s="1021">
        <f t="shared" si="13"/>
        <v>51750</v>
      </c>
      <c r="U58" s="1022">
        <f t="shared" si="18"/>
        <v>4313</v>
      </c>
    </row>
    <row r="59" spans="1:21" ht="15.6" customHeight="1" x14ac:dyDescent="0.2">
      <c r="A59" s="1019">
        <v>53</v>
      </c>
      <c r="B59" s="1020" t="s">
        <v>56</v>
      </c>
      <c r="C59" s="1553">
        <v>2.420118</v>
      </c>
      <c r="D59" s="1589">
        <f>'3_Levels 1&amp;2'!AQ59</f>
        <v>6420.4131863472549</v>
      </c>
      <c r="E59" s="1589">
        <f t="shared" si="7"/>
        <v>8451.7303526492105</v>
      </c>
      <c r="F59" s="1589">
        <f t="shared" si="8"/>
        <v>9922.0777445114054</v>
      </c>
      <c r="G59" s="1595">
        <f t="shared" si="14"/>
        <v>24013</v>
      </c>
      <c r="H59" s="1589"/>
      <c r="I59" s="1589">
        <f t="shared" si="2"/>
        <v>24013</v>
      </c>
      <c r="J59" s="1595">
        <f t="shared" si="15"/>
        <v>2001</v>
      </c>
      <c r="K59" s="1595">
        <f t="shared" si="9"/>
        <v>24013</v>
      </c>
      <c r="L59" s="1604">
        <f>'3_Levels 1&amp;2'!AT59</f>
        <v>63004161.719999999</v>
      </c>
      <c r="M59" s="1269">
        <f>'3_Levels 1&amp;2'!C59</f>
        <v>18868</v>
      </c>
      <c r="N59" s="1553">
        <f t="shared" si="16"/>
        <v>18870.420117999998</v>
      </c>
      <c r="O59" s="1592">
        <f t="shared" si="10"/>
        <v>3338.7789633735806</v>
      </c>
      <c r="P59" s="1598">
        <f t="shared" si="11"/>
        <v>8080</v>
      </c>
      <c r="Q59" s="1592"/>
      <c r="R59" s="1592">
        <f t="shared" si="12"/>
        <v>8080</v>
      </c>
      <c r="S59" s="1598">
        <f t="shared" si="17"/>
        <v>673</v>
      </c>
      <c r="T59" s="1021">
        <f t="shared" si="13"/>
        <v>32093</v>
      </c>
      <c r="U59" s="1022">
        <f t="shared" si="18"/>
        <v>2674</v>
      </c>
    </row>
    <row r="60" spans="1:21" ht="15.6" customHeight="1" x14ac:dyDescent="0.2">
      <c r="A60" s="1019">
        <v>54</v>
      </c>
      <c r="B60" s="1020" t="s">
        <v>57</v>
      </c>
      <c r="C60" s="1553">
        <v>0.99408300000000005</v>
      </c>
      <c r="D60" s="1589">
        <f>'3_Levels 1&amp;2'!AQ60</f>
        <v>5730.4750000000004</v>
      </c>
      <c r="E60" s="1589">
        <f t="shared" si="7"/>
        <v>7543.5066384180791</v>
      </c>
      <c r="F60" s="1589">
        <f t="shared" si="8"/>
        <v>9013.8540302802739</v>
      </c>
      <c r="G60" s="1595">
        <f t="shared" si="14"/>
        <v>8961</v>
      </c>
      <c r="H60" s="1589"/>
      <c r="I60" s="1589">
        <f t="shared" si="2"/>
        <v>8961</v>
      </c>
      <c r="J60" s="1595">
        <f t="shared" si="15"/>
        <v>747</v>
      </c>
      <c r="K60" s="1595">
        <f t="shared" si="9"/>
        <v>8961</v>
      </c>
      <c r="L60" s="1604">
        <f>'3_Levels 1&amp;2'!AT60</f>
        <v>2029801.6</v>
      </c>
      <c r="M60" s="1269">
        <f>'3_Levels 1&amp;2'!C60</f>
        <v>360</v>
      </c>
      <c r="N60" s="1553">
        <f t="shared" si="16"/>
        <v>360.99408299999999</v>
      </c>
      <c r="O60" s="1592">
        <f t="shared" si="10"/>
        <v>5622.811274721088</v>
      </c>
      <c r="P60" s="1598">
        <f t="shared" si="11"/>
        <v>5590</v>
      </c>
      <c r="Q60" s="1592"/>
      <c r="R60" s="1592">
        <f t="shared" si="12"/>
        <v>5590</v>
      </c>
      <c r="S60" s="1598">
        <f t="shared" si="17"/>
        <v>466</v>
      </c>
      <c r="T60" s="1021">
        <f t="shared" si="13"/>
        <v>14551</v>
      </c>
      <c r="U60" s="1022">
        <f t="shared" si="18"/>
        <v>1213</v>
      </c>
    </row>
    <row r="61" spans="1:21" ht="15.6" customHeight="1" x14ac:dyDescent="0.2">
      <c r="A61" s="1023">
        <v>55</v>
      </c>
      <c r="B61" s="1024" t="s">
        <v>58</v>
      </c>
      <c r="C61" s="1554">
        <v>5.7218939999999998</v>
      </c>
      <c r="D61" s="1590">
        <f>'3_Levels 1&amp;2'!AQ61</f>
        <v>5312.848134379733</v>
      </c>
      <c r="E61" s="1590">
        <f t="shared" si="7"/>
        <v>6993.7492390422476</v>
      </c>
      <c r="F61" s="1590">
        <f t="shared" si="8"/>
        <v>8464.0966309044416</v>
      </c>
      <c r="G61" s="1596">
        <f t="shared" si="14"/>
        <v>48431</v>
      </c>
      <c r="H61" s="1590"/>
      <c r="I61" s="1590">
        <f t="shared" si="2"/>
        <v>48431</v>
      </c>
      <c r="J61" s="1596">
        <f t="shared" si="15"/>
        <v>4036</v>
      </c>
      <c r="K61" s="1596">
        <f t="shared" si="9"/>
        <v>48431</v>
      </c>
      <c r="L61" s="1605">
        <f>'3_Levels 1&amp;2'!AT61</f>
        <v>58024074.100000001</v>
      </c>
      <c r="M61" s="1270">
        <f>'3_Levels 1&amp;2'!C61</f>
        <v>14526</v>
      </c>
      <c r="N61" s="1554">
        <f t="shared" si="16"/>
        <v>14531.721894</v>
      </c>
      <c r="O61" s="1593">
        <f t="shared" si="10"/>
        <v>3992.9248937772163</v>
      </c>
      <c r="P61" s="1599">
        <f t="shared" si="11"/>
        <v>22847</v>
      </c>
      <c r="Q61" s="1593"/>
      <c r="R61" s="1593">
        <f t="shared" si="12"/>
        <v>22847</v>
      </c>
      <c r="S61" s="1599">
        <f t="shared" si="17"/>
        <v>1904</v>
      </c>
      <c r="T61" s="1025">
        <f t="shared" si="13"/>
        <v>71278</v>
      </c>
      <c r="U61" s="1026">
        <f t="shared" si="18"/>
        <v>5940</v>
      </c>
    </row>
    <row r="62" spans="1:21" ht="15.6" customHeight="1" x14ac:dyDescent="0.2">
      <c r="A62" s="1015">
        <v>56</v>
      </c>
      <c r="B62" s="1016" t="s">
        <v>59</v>
      </c>
      <c r="C62" s="1552">
        <v>0.24852099999999999</v>
      </c>
      <c r="D62" s="1600">
        <f>'3_Levels 1&amp;2'!AQ62</f>
        <v>6735.8086505190313</v>
      </c>
      <c r="E62" s="1600">
        <f t="shared" si="7"/>
        <v>8866.9119523781592</v>
      </c>
      <c r="F62" s="1600">
        <f t="shared" si="8"/>
        <v>10337.259344240354</v>
      </c>
      <c r="G62" s="1601">
        <f t="shared" si="14"/>
        <v>2569</v>
      </c>
      <c r="H62" s="1588"/>
      <c r="I62" s="1588">
        <f t="shared" si="2"/>
        <v>2569</v>
      </c>
      <c r="J62" s="1594">
        <f t="shared" si="15"/>
        <v>214</v>
      </c>
      <c r="K62" s="1601">
        <f t="shared" si="9"/>
        <v>2569</v>
      </c>
      <c r="L62" s="1603">
        <f>'3_Levels 1&amp;2'!AT62</f>
        <v>10045982.08</v>
      </c>
      <c r="M62" s="1268">
        <f>'3_Levels 1&amp;2'!C62</f>
        <v>2890</v>
      </c>
      <c r="N62" s="1552">
        <f t="shared" si="16"/>
        <v>2890.248521</v>
      </c>
      <c r="O62" s="1591">
        <f t="shared" si="10"/>
        <v>3475.8194691590675</v>
      </c>
      <c r="P62" s="1597">
        <f t="shared" si="11"/>
        <v>864</v>
      </c>
      <c r="Q62" s="1591"/>
      <c r="R62" s="1591">
        <f t="shared" si="12"/>
        <v>864</v>
      </c>
      <c r="S62" s="1597">
        <f t="shared" si="17"/>
        <v>72</v>
      </c>
      <c r="T62" s="1017">
        <f t="shared" si="13"/>
        <v>3433</v>
      </c>
      <c r="U62" s="1018">
        <f t="shared" si="18"/>
        <v>286</v>
      </c>
    </row>
    <row r="63" spans="1:21" ht="15.6" customHeight="1" x14ac:dyDescent="0.2">
      <c r="A63" s="1019">
        <v>57</v>
      </c>
      <c r="B63" s="1020" t="s">
        <v>60</v>
      </c>
      <c r="C63" s="1553">
        <v>1.118344</v>
      </c>
      <c r="D63" s="1589">
        <f>'3_Levels 1&amp;2'!AQ63</f>
        <v>6382.5881521739129</v>
      </c>
      <c r="E63" s="1589">
        <f t="shared" si="7"/>
        <v>8401.9380760255463</v>
      </c>
      <c r="F63" s="1589">
        <f t="shared" si="8"/>
        <v>9872.2854678877411</v>
      </c>
      <c r="G63" s="1595">
        <f t="shared" si="14"/>
        <v>11041</v>
      </c>
      <c r="H63" s="1589"/>
      <c r="I63" s="1589">
        <f t="shared" si="2"/>
        <v>11041</v>
      </c>
      <c r="J63" s="1595">
        <f t="shared" si="15"/>
        <v>920</v>
      </c>
      <c r="K63" s="1595">
        <f t="shared" si="9"/>
        <v>11041</v>
      </c>
      <c r="L63" s="1604">
        <f>'3_Levels 1&amp;2'!AT63</f>
        <v>26716541</v>
      </c>
      <c r="M63" s="1269">
        <f>'3_Levels 1&amp;2'!C63</f>
        <v>9200</v>
      </c>
      <c r="N63" s="1553">
        <f t="shared" si="16"/>
        <v>9201.1183440000004</v>
      </c>
      <c r="O63" s="1592">
        <f t="shared" si="10"/>
        <v>2903.6188864391374</v>
      </c>
      <c r="P63" s="1598">
        <f t="shared" si="11"/>
        <v>3247</v>
      </c>
      <c r="Q63" s="1592"/>
      <c r="R63" s="1592">
        <f t="shared" si="12"/>
        <v>3247</v>
      </c>
      <c r="S63" s="1598">
        <f t="shared" si="17"/>
        <v>271</v>
      </c>
      <c r="T63" s="1021">
        <f t="shared" si="13"/>
        <v>14288</v>
      </c>
      <c r="U63" s="1022">
        <f t="shared" si="18"/>
        <v>1191</v>
      </c>
    </row>
    <row r="64" spans="1:21" ht="15.6" customHeight="1" x14ac:dyDescent="0.2">
      <c r="A64" s="1019">
        <v>58</v>
      </c>
      <c r="B64" s="1020" t="s">
        <v>61</v>
      </c>
      <c r="C64" s="1553">
        <v>1</v>
      </c>
      <c r="D64" s="1589">
        <f>'3_Levels 1&amp;2'!AQ64</f>
        <v>6662.3754002134474</v>
      </c>
      <c r="E64" s="1589">
        <f t="shared" si="7"/>
        <v>8770.2455833318254</v>
      </c>
      <c r="F64" s="1589">
        <f t="shared" si="8"/>
        <v>10240.59297519402</v>
      </c>
      <c r="G64" s="1595">
        <f t="shared" si="14"/>
        <v>10241</v>
      </c>
      <c r="H64" s="1589"/>
      <c r="I64" s="1589">
        <f t="shared" si="2"/>
        <v>10241</v>
      </c>
      <c r="J64" s="1595">
        <f t="shared" si="15"/>
        <v>853</v>
      </c>
      <c r="K64" s="1595">
        <f t="shared" si="9"/>
        <v>10241</v>
      </c>
      <c r="L64" s="1604">
        <f>'3_Levels 1&amp;2'!AT64</f>
        <v>22084194.100000001</v>
      </c>
      <c r="M64" s="1269">
        <f>'3_Levels 1&amp;2'!C64</f>
        <v>7496</v>
      </c>
      <c r="N64" s="1553">
        <f t="shared" si="16"/>
        <v>7497</v>
      </c>
      <c r="O64" s="1592">
        <f t="shared" si="10"/>
        <v>2945.7375083366683</v>
      </c>
      <c r="P64" s="1598">
        <f t="shared" si="11"/>
        <v>2946</v>
      </c>
      <c r="Q64" s="1592"/>
      <c r="R64" s="1592">
        <f t="shared" si="12"/>
        <v>2946</v>
      </c>
      <c r="S64" s="1598">
        <f t="shared" si="17"/>
        <v>246</v>
      </c>
      <c r="T64" s="1021">
        <f t="shared" si="13"/>
        <v>13187</v>
      </c>
      <c r="U64" s="1022">
        <f t="shared" si="18"/>
        <v>1099</v>
      </c>
    </row>
    <row r="65" spans="1:21" ht="15.6" customHeight="1" x14ac:dyDescent="0.2">
      <c r="A65" s="1019">
        <v>59</v>
      </c>
      <c r="B65" s="1020" t="s">
        <v>62</v>
      </c>
      <c r="C65" s="1553">
        <v>0.38461499999999998</v>
      </c>
      <c r="D65" s="1589">
        <f>'3_Levels 1&amp;2'!AQ65</f>
        <v>7754.9214770797962</v>
      </c>
      <c r="E65" s="1589">
        <f t="shared" si="7"/>
        <v>10208.455955703912</v>
      </c>
      <c r="F65" s="1589">
        <f t="shared" si="8"/>
        <v>11678.803347566107</v>
      </c>
      <c r="G65" s="1595">
        <f t="shared" si="14"/>
        <v>4492</v>
      </c>
      <c r="H65" s="1589"/>
      <c r="I65" s="1589">
        <f t="shared" si="2"/>
        <v>4492</v>
      </c>
      <c r="J65" s="1595">
        <f t="shared" si="15"/>
        <v>374</v>
      </c>
      <c r="K65" s="1595">
        <f t="shared" si="9"/>
        <v>4492</v>
      </c>
      <c r="L65" s="1604">
        <f>'3_Levels 1&amp;2'!AT65</f>
        <v>9915358</v>
      </c>
      <c r="M65" s="1269">
        <f>'3_Levels 1&amp;2'!C65</f>
        <v>4712</v>
      </c>
      <c r="N65" s="1553">
        <f t="shared" si="16"/>
        <v>4712.3846149999999</v>
      </c>
      <c r="O65" s="1592">
        <f t="shared" si="10"/>
        <v>2104.1062668013997</v>
      </c>
      <c r="P65" s="1598">
        <f t="shared" si="11"/>
        <v>809</v>
      </c>
      <c r="Q65" s="1592"/>
      <c r="R65" s="1592">
        <f t="shared" si="12"/>
        <v>809</v>
      </c>
      <c r="S65" s="1598">
        <f t="shared" si="17"/>
        <v>67</v>
      </c>
      <c r="T65" s="1021">
        <f t="shared" si="13"/>
        <v>5301</v>
      </c>
      <c r="U65" s="1022">
        <f t="shared" si="18"/>
        <v>441</v>
      </c>
    </row>
    <row r="66" spans="1:21" ht="15.6" customHeight="1" x14ac:dyDescent="0.2">
      <c r="A66" s="1023">
        <v>60</v>
      </c>
      <c r="B66" s="1024" t="s">
        <v>63</v>
      </c>
      <c r="C66" s="1554">
        <v>0.41420099999999999</v>
      </c>
      <c r="D66" s="1590">
        <f>'3_Levels 1&amp;2'!AQ66</f>
        <v>6388.5231029301276</v>
      </c>
      <c r="E66" s="1590">
        <f t="shared" si="7"/>
        <v>8409.7507513148012</v>
      </c>
      <c r="F66" s="1590">
        <f t="shared" si="8"/>
        <v>9880.098143176996</v>
      </c>
      <c r="G66" s="1596">
        <f t="shared" si="14"/>
        <v>4092</v>
      </c>
      <c r="H66" s="1590"/>
      <c r="I66" s="1590">
        <f t="shared" si="2"/>
        <v>4092</v>
      </c>
      <c r="J66" s="1596">
        <f t="shared" si="15"/>
        <v>341</v>
      </c>
      <c r="K66" s="1596">
        <f t="shared" si="9"/>
        <v>4092</v>
      </c>
      <c r="L66" s="1605">
        <f>'3_Levels 1&amp;2'!AT66</f>
        <v>19663760.920000002</v>
      </c>
      <c r="M66" s="1270">
        <f>'3_Levels 1&amp;2'!C66</f>
        <v>5324</v>
      </c>
      <c r="N66" s="1554">
        <f t="shared" si="16"/>
        <v>5324.4142009999996</v>
      </c>
      <c r="O66" s="1593">
        <f t="shared" si="10"/>
        <v>3693.1313338295267</v>
      </c>
      <c r="P66" s="1599">
        <f t="shared" si="11"/>
        <v>1530</v>
      </c>
      <c r="Q66" s="1593"/>
      <c r="R66" s="1593">
        <f t="shared" si="12"/>
        <v>1530</v>
      </c>
      <c r="S66" s="1599">
        <f t="shared" si="17"/>
        <v>128</v>
      </c>
      <c r="T66" s="1025">
        <f t="shared" si="13"/>
        <v>5622</v>
      </c>
      <c r="U66" s="1026">
        <f t="shared" si="18"/>
        <v>469</v>
      </c>
    </row>
    <row r="67" spans="1:21" ht="15.6" customHeight="1" x14ac:dyDescent="0.2">
      <c r="A67" s="1015">
        <v>61</v>
      </c>
      <c r="B67" s="1016" t="s">
        <v>64</v>
      </c>
      <c r="C67" s="1552">
        <v>1.218934</v>
      </c>
      <c r="D67" s="1600">
        <f>'3_Levels 1&amp;2'!AQ67</f>
        <v>4099.7380175658718</v>
      </c>
      <c r="E67" s="1600">
        <f t="shared" si="7"/>
        <v>5396.8302717110064</v>
      </c>
      <c r="F67" s="1600">
        <f t="shared" si="8"/>
        <v>6867.1776635732012</v>
      </c>
      <c r="G67" s="1601">
        <f t="shared" si="14"/>
        <v>8371</v>
      </c>
      <c r="H67" s="1588"/>
      <c r="I67" s="1588">
        <f t="shared" si="2"/>
        <v>8371</v>
      </c>
      <c r="J67" s="1594">
        <f t="shared" si="15"/>
        <v>698</v>
      </c>
      <c r="K67" s="1601">
        <f t="shared" si="9"/>
        <v>8371</v>
      </c>
      <c r="L67" s="1603">
        <f>'3_Levels 1&amp;2'!AT67</f>
        <v>20929511.82</v>
      </c>
      <c r="M67" s="1268">
        <f>'3_Levels 1&amp;2'!C67</f>
        <v>3985</v>
      </c>
      <c r="N67" s="1552">
        <f t="shared" si="16"/>
        <v>3986.218934</v>
      </c>
      <c r="O67" s="1591">
        <f t="shared" si="10"/>
        <v>5250.4672138010574</v>
      </c>
      <c r="P67" s="1597">
        <f t="shared" si="11"/>
        <v>6400</v>
      </c>
      <c r="Q67" s="1591"/>
      <c r="R67" s="1591">
        <f t="shared" si="12"/>
        <v>6400</v>
      </c>
      <c r="S67" s="1597">
        <f t="shared" si="17"/>
        <v>533</v>
      </c>
      <c r="T67" s="1017">
        <f t="shared" si="13"/>
        <v>14771</v>
      </c>
      <c r="U67" s="1018">
        <f t="shared" si="18"/>
        <v>1231</v>
      </c>
    </row>
    <row r="68" spans="1:21" ht="15.6" customHeight="1" x14ac:dyDescent="0.2">
      <c r="A68" s="1019">
        <v>62</v>
      </c>
      <c r="B68" s="1020" t="s">
        <v>65</v>
      </c>
      <c r="C68" s="1553">
        <v>1.1124259999999999</v>
      </c>
      <c r="D68" s="1589">
        <f>'3_Levels 1&amp;2'!AQ68</f>
        <v>7095.8415453527432</v>
      </c>
      <c r="E68" s="1589">
        <f t="shared" si="7"/>
        <v>9340.8535597016344</v>
      </c>
      <c r="F68" s="1589">
        <f t="shared" si="8"/>
        <v>10811.200951563829</v>
      </c>
      <c r="G68" s="1595">
        <f t="shared" si="14"/>
        <v>12027</v>
      </c>
      <c r="H68" s="1589"/>
      <c r="I68" s="1589">
        <f t="shared" si="2"/>
        <v>12027</v>
      </c>
      <c r="J68" s="1595">
        <f t="shared" si="15"/>
        <v>1002</v>
      </c>
      <c r="K68" s="1595">
        <f t="shared" si="9"/>
        <v>12027</v>
      </c>
      <c r="L68" s="1604">
        <f>'3_Levels 1&amp;2'!AT68</f>
        <v>5287953</v>
      </c>
      <c r="M68" s="1269">
        <f>'3_Levels 1&amp;2'!C68</f>
        <v>1786</v>
      </c>
      <c r="N68" s="1553">
        <f t="shared" si="16"/>
        <v>1787.1124259999999</v>
      </c>
      <c r="O68" s="1592">
        <f t="shared" si="10"/>
        <v>2958.936954982596</v>
      </c>
      <c r="P68" s="1598">
        <f t="shared" si="11"/>
        <v>3292</v>
      </c>
      <c r="Q68" s="1592"/>
      <c r="R68" s="1592">
        <f t="shared" si="12"/>
        <v>3292</v>
      </c>
      <c r="S68" s="1598">
        <f t="shared" si="17"/>
        <v>274</v>
      </c>
      <c r="T68" s="1021">
        <f t="shared" si="13"/>
        <v>15319</v>
      </c>
      <c r="U68" s="1022">
        <f t="shared" si="18"/>
        <v>1276</v>
      </c>
    </row>
    <row r="69" spans="1:21" ht="15.6" customHeight="1" x14ac:dyDescent="0.2">
      <c r="A69" s="1019">
        <v>63</v>
      </c>
      <c r="B69" s="1020" t="s">
        <v>66</v>
      </c>
      <c r="C69" s="1553">
        <v>0.55621299999999996</v>
      </c>
      <c r="D69" s="1589">
        <f>'3_Levels 1&amp;2'!AQ69</f>
        <v>4115.0528592023065</v>
      </c>
      <c r="E69" s="1589">
        <f t="shared" si="7"/>
        <v>5416.9904869725278</v>
      </c>
      <c r="F69" s="1589">
        <f t="shared" si="8"/>
        <v>6887.3378788347227</v>
      </c>
      <c r="G69" s="1595">
        <f t="shared" si="14"/>
        <v>3831</v>
      </c>
      <c r="H69" s="1589"/>
      <c r="I69" s="1589">
        <f t="shared" si="2"/>
        <v>3831</v>
      </c>
      <c r="J69" s="1595">
        <f t="shared" si="15"/>
        <v>319</v>
      </c>
      <c r="K69" s="1595">
        <f t="shared" si="9"/>
        <v>3831</v>
      </c>
      <c r="L69" s="1604">
        <f>'3_Levels 1&amp;2'!AT69</f>
        <v>11907809.640000001</v>
      </c>
      <c r="M69" s="1269">
        <f>'3_Levels 1&amp;2'!C69</f>
        <v>2081</v>
      </c>
      <c r="N69" s="1553">
        <f t="shared" si="16"/>
        <v>2081.5562129999998</v>
      </c>
      <c r="O69" s="1592">
        <f t="shared" si="10"/>
        <v>5720.6284248447537</v>
      </c>
      <c r="P69" s="1598">
        <f t="shared" si="11"/>
        <v>3182</v>
      </c>
      <c r="Q69" s="1592"/>
      <c r="R69" s="1592">
        <f t="shared" si="12"/>
        <v>3182</v>
      </c>
      <c r="S69" s="1598">
        <f t="shared" si="17"/>
        <v>265</v>
      </c>
      <c r="T69" s="1021">
        <f t="shared" si="13"/>
        <v>7013</v>
      </c>
      <c r="U69" s="1022">
        <f t="shared" si="18"/>
        <v>584</v>
      </c>
    </row>
    <row r="70" spans="1:21" ht="15.6" customHeight="1" x14ac:dyDescent="0.2">
      <c r="A70" s="1019">
        <v>64</v>
      </c>
      <c r="B70" s="1020" t="s">
        <v>67</v>
      </c>
      <c r="C70" s="1553">
        <v>0</v>
      </c>
      <c r="D70" s="1589">
        <f>'3_Levels 1&amp;2'!AQ70</f>
        <v>7256.1222339304531</v>
      </c>
      <c r="E70" s="1589">
        <f t="shared" si="7"/>
        <v>9551.8445226316126</v>
      </c>
      <c r="F70" s="1589">
        <f t="shared" si="8"/>
        <v>11022.191914493807</v>
      </c>
      <c r="G70" s="1595">
        <f t="shared" si="14"/>
        <v>0</v>
      </c>
      <c r="H70" s="1589"/>
      <c r="I70" s="1589">
        <f t="shared" si="2"/>
        <v>0</v>
      </c>
      <c r="J70" s="1595">
        <f t="shared" si="15"/>
        <v>0</v>
      </c>
      <c r="K70" s="1595">
        <f t="shared" si="9"/>
        <v>0</v>
      </c>
      <c r="L70" s="1604">
        <f>'3_Levels 1&amp;2'!AT70</f>
        <v>6745008.0800000001</v>
      </c>
      <c r="M70" s="1269">
        <f>'3_Levels 1&amp;2'!C70</f>
        <v>1898</v>
      </c>
      <c r="N70" s="1553">
        <f t="shared" si="16"/>
        <v>1898</v>
      </c>
      <c r="O70" s="1592">
        <f t="shared" si="10"/>
        <v>3553.7450368809273</v>
      </c>
      <c r="P70" s="1598">
        <f t="shared" si="11"/>
        <v>0</v>
      </c>
      <c r="Q70" s="1592"/>
      <c r="R70" s="1592">
        <f t="shared" si="12"/>
        <v>0</v>
      </c>
      <c r="S70" s="1598">
        <f t="shared" si="17"/>
        <v>0</v>
      </c>
      <c r="T70" s="1021">
        <f t="shared" si="13"/>
        <v>0</v>
      </c>
      <c r="U70" s="1022">
        <f t="shared" si="18"/>
        <v>0</v>
      </c>
    </row>
    <row r="71" spans="1:21" ht="15.6" customHeight="1" x14ac:dyDescent="0.2">
      <c r="A71" s="1023">
        <v>65</v>
      </c>
      <c r="B71" s="1024" t="s">
        <v>68</v>
      </c>
      <c r="C71" s="1554">
        <v>0.94674599999999998</v>
      </c>
      <c r="D71" s="1590">
        <f>'3_Levels 1&amp;2'!AQ71</f>
        <v>5981.4596495715568</v>
      </c>
      <c r="E71" s="1590">
        <f t="shared" si="7"/>
        <v>7873.8988607354395</v>
      </c>
      <c r="F71" s="1590">
        <f t="shared" si="8"/>
        <v>9344.2462525976334</v>
      </c>
      <c r="G71" s="1596">
        <f>ROUND(C71*F71,0)</f>
        <v>8847</v>
      </c>
      <c r="H71" s="1590"/>
      <c r="I71" s="1590">
        <f>G71-H71</f>
        <v>8847</v>
      </c>
      <c r="J71" s="1596">
        <f t="shared" ref="J71:J75" si="19">ROUND(I71/$J$93,0)</f>
        <v>737</v>
      </c>
      <c r="K71" s="1596">
        <f t="shared" si="9"/>
        <v>8847</v>
      </c>
      <c r="L71" s="1605">
        <f>'3_Levels 1&amp;2'!AT71</f>
        <v>31876484.699999999</v>
      </c>
      <c r="M71" s="1270">
        <f>'3_Levels 1&amp;2'!C71</f>
        <v>7819</v>
      </c>
      <c r="N71" s="1554">
        <f>C71+M71</f>
        <v>7819.9467459999996</v>
      </c>
      <c r="O71" s="1593">
        <f t="shared" si="10"/>
        <v>4076.3045753866827</v>
      </c>
      <c r="P71" s="1599">
        <f t="shared" si="11"/>
        <v>3859</v>
      </c>
      <c r="Q71" s="1593"/>
      <c r="R71" s="1593">
        <f t="shared" si="12"/>
        <v>3859</v>
      </c>
      <c r="S71" s="1599">
        <f t="shared" ref="S71:S75" si="20">ROUND(R71/$S$93,0)</f>
        <v>322</v>
      </c>
      <c r="T71" s="1025">
        <f t="shared" si="13"/>
        <v>12706</v>
      </c>
      <c r="U71" s="1026">
        <f t="shared" si="18"/>
        <v>1059</v>
      </c>
    </row>
    <row r="72" spans="1:21" ht="15.6" customHeight="1" x14ac:dyDescent="0.2">
      <c r="A72" s="1015">
        <v>66</v>
      </c>
      <c r="B72" s="1016" t="s">
        <v>69</v>
      </c>
      <c r="C72" s="1552">
        <v>0</v>
      </c>
      <c r="D72" s="1600">
        <f>'3_Levels 1&amp;2'!AQ72</f>
        <v>6940.5603917301414</v>
      </c>
      <c r="E72" s="1600">
        <f>D72*(1+$E$3)</f>
        <v>9136.4439054978702</v>
      </c>
      <c r="F72" s="1600">
        <f>E72+$F$3</f>
        <v>10606.791297360065</v>
      </c>
      <c r="G72" s="1601">
        <f>ROUND(C72*F72,0)</f>
        <v>0</v>
      </c>
      <c r="H72" s="1588"/>
      <c r="I72" s="1588">
        <f>G72-H72</f>
        <v>0</v>
      </c>
      <c r="J72" s="1594">
        <f t="shared" si="19"/>
        <v>0</v>
      </c>
      <c r="K72" s="1601">
        <f>G72</f>
        <v>0</v>
      </c>
      <c r="L72" s="1603">
        <f>'3_Levels 1&amp;2'!AT72</f>
        <v>8021200.3600000003</v>
      </c>
      <c r="M72" s="1268">
        <f>'3_Levels 1&amp;2'!C72</f>
        <v>1838</v>
      </c>
      <c r="N72" s="1552">
        <f>C72+M72</f>
        <v>1838</v>
      </c>
      <c r="O72" s="1591">
        <f>L72/N72</f>
        <v>4364.0915995647447</v>
      </c>
      <c r="P72" s="1597">
        <f>ROUND(C72*O72,0)</f>
        <v>0</v>
      </c>
      <c r="Q72" s="1591"/>
      <c r="R72" s="1591">
        <f>P72-Q72</f>
        <v>0</v>
      </c>
      <c r="S72" s="1597">
        <f t="shared" si="20"/>
        <v>0</v>
      </c>
      <c r="T72" s="1017">
        <f>G72+P72</f>
        <v>0</v>
      </c>
      <c r="U72" s="1018">
        <f t="shared" si="18"/>
        <v>0</v>
      </c>
    </row>
    <row r="73" spans="1:21" ht="15.6" customHeight="1" x14ac:dyDescent="0.2">
      <c r="A73" s="1019">
        <v>67</v>
      </c>
      <c r="B73" s="1020" t="s">
        <v>3</v>
      </c>
      <c r="C73" s="1553">
        <v>0</v>
      </c>
      <c r="D73" s="1589">
        <f>'3_Levels 1&amp;2'!AQ73</f>
        <v>6251.7694021537318</v>
      </c>
      <c r="E73" s="1589">
        <f>D73*(1+$E$3)</f>
        <v>8229.7303429481326</v>
      </c>
      <c r="F73" s="1589">
        <f>E73+$F$3</f>
        <v>9700.0777348103275</v>
      </c>
      <c r="G73" s="1595">
        <f>ROUND(C73*F73,0)</f>
        <v>0</v>
      </c>
      <c r="H73" s="1589"/>
      <c r="I73" s="1589">
        <f>G73-H73</f>
        <v>0</v>
      </c>
      <c r="J73" s="1595">
        <f t="shared" si="19"/>
        <v>0</v>
      </c>
      <c r="K73" s="1595">
        <f>G73</f>
        <v>0</v>
      </c>
      <c r="L73" s="1604">
        <f>'3_Levels 1&amp;2'!AT73</f>
        <v>17602502.719999999</v>
      </c>
      <c r="M73" s="1269">
        <f>'3_Levels 1&amp;2'!C73</f>
        <v>5386</v>
      </c>
      <c r="N73" s="1553">
        <f>C73+M73</f>
        <v>5386</v>
      </c>
      <c r="O73" s="1592">
        <f>L73/N73</f>
        <v>3268.1958262161156</v>
      </c>
      <c r="P73" s="1598">
        <f>ROUND(C73*O73,0)</f>
        <v>0</v>
      </c>
      <c r="Q73" s="1592"/>
      <c r="R73" s="1592">
        <f>P73-Q73</f>
        <v>0</v>
      </c>
      <c r="S73" s="1598">
        <f t="shared" si="20"/>
        <v>0</v>
      </c>
      <c r="T73" s="1021">
        <f>G73+P73</f>
        <v>0</v>
      </c>
      <c r="U73" s="1022">
        <f t="shared" si="18"/>
        <v>0</v>
      </c>
    </row>
    <row r="74" spans="1:21" ht="15.6" customHeight="1" x14ac:dyDescent="0.2">
      <c r="A74" s="1019">
        <v>68</v>
      </c>
      <c r="B74" s="1027" t="s">
        <v>2</v>
      </c>
      <c r="C74" s="1553">
        <v>0.33136100000000002</v>
      </c>
      <c r="D74" s="1589">
        <f>'3_Levels 1&amp;2'!AQ74</f>
        <v>7078.1169354838712</v>
      </c>
      <c r="E74" s="1589">
        <f>D74*(1+$E$3)</f>
        <v>9317.5211636595595</v>
      </c>
      <c r="F74" s="1589">
        <f>E74+$F$3</f>
        <v>10787.868555521754</v>
      </c>
      <c r="G74" s="1595">
        <f>ROUND(C74*F74,0)</f>
        <v>3575</v>
      </c>
      <c r="H74" s="1589"/>
      <c r="I74" s="1589">
        <f>G74-H74</f>
        <v>3575</v>
      </c>
      <c r="J74" s="1595">
        <f t="shared" si="19"/>
        <v>298</v>
      </c>
      <c r="K74" s="1595">
        <f>G74</f>
        <v>3575</v>
      </c>
      <c r="L74" s="1604">
        <f>'3_Levels 1&amp;2'!AT74</f>
        <v>5293178.96</v>
      </c>
      <c r="M74" s="1269">
        <f>'3_Levels 1&amp;2'!C74</f>
        <v>1488</v>
      </c>
      <c r="N74" s="1553">
        <f>C74+M74</f>
        <v>1488.331361</v>
      </c>
      <c r="O74" s="1592">
        <f>L74/N74</f>
        <v>3556.451942559047</v>
      </c>
      <c r="P74" s="1598">
        <f>ROUND(C74*O74,0)</f>
        <v>1178</v>
      </c>
      <c r="Q74" s="1592"/>
      <c r="R74" s="1592">
        <f>P74-Q74</f>
        <v>1178</v>
      </c>
      <c r="S74" s="1598">
        <f t="shared" si="20"/>
        <v>98</v>
      </c>
      <c r="T74" s="1021">
        <f>G74+P74</f>
        <v>4753</v>
      </c>
      <c r="U74" s="1022">
        <f t="shared" si="18"/>
        <v>396</v>
      </c>
    </row>
    <row r="75" spans="1:21" ht="15.6" customHeight="1" x14ac:dyDescent="0.2">
      <c r="A75" s="1019">
        <v>69</v>
      </c>
      <c r="B75" s="1020" t="s">
        <v>91</v>
      </c>
      <c r="C75" s="1553">
        <v>0</v>
      </c>
      <c r="D75" s="1589">
        <f>'3_Levels 1&amp;2'!AQ75</f>
        <v>6872.6897049721474</v>
      </c>
      <c r="E75" s="1589">
        <f>D75*(1+$E$3)</f>
        <v>9047.100007110228</v>
      </c>
      <c r="F75" s="1589">
        <f>E75+$F$3</f>
        <v>10517.447398972423</v>
      </c>
      <c r="G75" s="1595">
        <f>ROUND(C75*F75,0)</f>
        <v>0</v>
      </c>
      <c r="H75" s="1589"/>
      <c r="I75" s="1589">
        <f>G75-H75</f>
        <v>0</v>
      </c>
      <c r="J75" s="1595">
        <f t="shared" si="19"/>
        <v>0</v>
      </c>
      <c r="K75" s="1595">
        <f>G75</f>
        <v>0</v>
      </c>
      <c r="L75" s="1604">
        <f>'3_Levels 1&amp;2'!AT75</f>
        <v>14735259.08</v>
      </c>
      <c r="M75" s="1269">
        <f>'3_Levels 1&amp;2'!C75</f>
        <v>4847</v>
      </c>
      <c r="N75" s="1553">
        <f>C75+M75</f>
        <v>4847</v>
      </c>
      <c r="O75" s="1592">
        <f>L75/N75</f>
        <v>3040.0782092015679</v>
      </c>
      <c r="P75" s="1598">
        <f>ROUND(C75*O75,0)</f>
        <v>0</v>
      </c>
      <c r="Q75" s="1592"/>
      <c r="R75" s="1592">
        <f>P75-Q75</f>
        <v>0</v>
      </c>
      <c r="S75" s="1598">
        <f t="shared" si="20"/>
        <v>0</v>
      </c>
      <c r="T75" s="1021">
        <f>G75+P75</f>
        <v>0</v>
      </c>
      <c r="U75" s="1022">
        <f t="shared" si="18"/>
        <v>0</v>
      </c>
    </row>
    <row r="76" spans="1:21" s="356" customFormat="1" ht="15.6" customHeight="1" thickBot="1" x14ac:dyDescent="0.25">
      <c r="A76" s="1879" t="s">
        <v>429</v>
      </c>
      <c r="B76" s="1880"/>
      <c r="C76" s="1555">
        <f>SUM(C7:C75)</f>
        <v>154.7514819999999</v>
      </c>
      <c r="D76" s="1439"/>
      <c r="E76" s="1439"/>
      <c r="F76" s="1439"/>
      <c r="G76" s="1566">
        <f t="shared" ref="G76:N76" si="21">SUM(G7:G75)</f>
        <v>1293392</v>
      </c>
      <c r="H76" s="436">
        <f t="shared" si="21"/>
        <v>0</v>
      </c>
      <c r="I76" s="436">
        <f t="shared" si="21"/>
        <v>1293392</v>
      </c>
      <c r="J76" s="1566">
        <f t="shared" si="21"/>
        <v>107785</v>
      </c>
      <c r="K76" s="1602">
        <f t="shared" si="21"/>
        <v>1293392</v>
      </c>
      <c r="L76" s="1271">
        <f t="shared" si="21"/>
        <v>2590841249.8799996</v>
      </c>
      <c r="M76" s="1272">
        <f t="shared" si="21"/>
        <v>653462</v>
      </c>
      <c r="N76" s="1555">
        <f t="shared" si="21"/>
        <v>653616.75148199976</v>
      </c>
      <c r="O76" s="1439"/>
      <c r="P76" s="1028">
        <f t="shared" ref="P76:U76" si="22">SUM(P7:P75)</f>
        <v>632441</v>
      </c>
      <c r="Q76" s="254">
        <f t="shared" si="22"/>
        <v>0</v>
      </c>
      <c r="R76" s="1029">
        <f t="shared" si="22"/>
        <v>632441</v>
      </c>
      <c r="S76" s="1028">
        <f t="shared" si="22"/>
        <v>52705</v>
      </c>
      <c r="T76" s="1030">
        <f t="shared" si="22"/>
        <v>1925833</v>
      </c>
      <c r="U76" s="1030">
        <f t="shared" si="22"/>
        <v>160490</v>
      </c>
    </row>
    <row r="77" spans="1:21" s="356" customFormat="1" ht="15.6" customHeight="1" thickTop="1" x14ac:dyDescent="0.2">
      <c r="A77" s="2111" t="s">
        <v>398</v>
      </c>
      <c r="B77" s="2112"/>
      <c r="C77" s="1556"/>
      <c r="D77" s="814"/>
      <c r="E77" s="814"/>
      <c r="F77" s="814"/>
      <c r="G77" s="815"/>
      <c r="H77" s="815"/>
      <c r="I77" s="814"/>
      <c r="J77" s="815"/>
      <c r="K77" s="815"/>
      <c r="L77" s="1547"/>
      <c r="M77" s="1031"/>
      <c r="N77" s="1561"/>
      <c r="O77" s="814"/>
      <c r="P77" s="1033"/>
      <c r="Q77" s="1032"/>
      <c r="R77" s="1033"/>
      <c r="S77" s="1033"/>
      <c r="T77" s="1034"/>
      <c r="U77" s="1035"/>
    </row>
    <row r="78" spans="1:21" s="356" customFormat="1" ht="15.6" customHeight="1" x14ac:dyDescent="0.2">
      <c r="A78" s="1889" t="s">
        <v>1260</v>
      </c>
      <c r="B78" s="2114"/>
      <c r="C78" s="1557"/>
      <c r="D78" s="814"/>
      <c r="E78" s="814"/>
      <c r="F78" s="814"/>
      <c r="G78" s="232">
        <v>0</v>
      </c>
      <c r="H78" s="815"/>
      <c r="I78" s="814">
        <f>G78-H78</f>
        <v>0</v>
      </c>
      <c r="J78" s="232">
        <v>0</v>
      </c>
      <c r="K78" s="232">
        <v>0</v>
      </c>
      <c r="L78" s="1548"/>
      <c r="M78" s="1012"/>
      <c r="N78" s="1562"/>
      <c r="O78" s="814"/>
      <c r="P78" s="439"/>
      <c r="Q78" s="434"/>
      <c r="R78" s="439"/>
      <c r="S78" s="439"/>
      <c r="T78" s="1036">
        <f>G78+P78</f>
        <v>0</v>
      </c>
      <c r="U78" s="1036">
        <f t="shared" ref="U78:U83" si="23">J78+S78</f>
        <v>0</v>
      </c>
    </row>
    <row r="79" spans="1:21" s="356" customFormat="1" ht="15.6" customHeight="1" x14ac:dyDescent="0.2">
      <c r="A79" s="1889" t="s">
        <v>1261</v>
      </c>
      <c r="B79" s="2114"/>
      <c r="C79" s="1558"/>
      <c r="D79" s="814"/>
      <c r="E79" s="814"/>
      <c r="F79" s="814"/>
      <c r="G79" s="815"/>
      <c r="H79" s="815"/>
      <c r="I79" s="814"/>
      <c r="J79" s="815"/>
      <c r="K79" s="232">
        <v>0</v>
      </c>
      <c r="L79" s="1549"/>
      <c r="M79" s="1273"/>
      <c r="N79" s="1563"/>
      <c r="O79" s="814"/>
      <c r="P79" s="1037"/>
      <c r="Q79" s="434"/>
      <c r="R79" s="440"/>
      <c r="S79" s="440"/>
      <c r="T79" s="1034">
        <f>G79+P79</f>
        <v>0</v>
      </c>
      <c r="U79" s="1035">
        <f t="shared" si="23"/>
        <v>0</v>
      </c>
    </row>
    <row r="80" spans="1:21" s="356" customFormat="1" ht="15.6" customHeight="1" x14ac:dyDescent="0.2">
      <c r="A80" s="1872" t="s">
        <v>1020</v>
      </c>
      <c r="B80" s="2108"/>
      <c r="C80" s="1558"/>
      <c r="D80" s="814"/>
      <c r="E80" s="814"/>
      <c r="F80" s="814"/>
      <c r="G80" s="815"/>
      <c r="H80" s="815"/>
      <c r="I80" s="814"/>
      <c r="J80" s="815"/>
      <c r="K80" s="232">
        <v>40488</v>
      </c>
      <c r="L80" s="1549"/>
      <c r="M80" s="1274"/>
      <c r="N80" s="1564"/>
      <c r="O80" s="814"/>
      <c r="P80" s="1037"/>
      <c r="Q80" s="434"/>
      <c r="R80" s="440"/>
      <c r="S80" s="440"/>
      <c r="T80" s="1034">
        <f>G80+P80</f>
        <v>0</v>
      </c>
      <c r="U80" s="1035">
        <f t="shared" si="23"/>
        <v>0</v>
      </c>
    </row>
    <row r="81" spans="1:21" s="356" customFormat="1" ht="15.6" customHeight="1" x14ac:dyDescent="0.2">
      <c r="A81" s="1872" t="s">
        <v>410</v>
      </c>
      <c r="B81" s="2108"/>
      <c r="C81" s="1558"/>
      <c r="D81" s="814"/>
      <c r="E81" s="814"/>
      <c r="F81" s="814"/>
      <c r="G81" s="815"/>
      <c r="H81" s="815"/>
      <c r="I81" s="814"/>
      <c r="J81" s="815"/>
      <c r="K81" s="232">
        <v>0</v>
      </c>
      <c r="L81" s="1549"/>
      <c r="M81" s="1274"/>
      <c r="N81" s="1564"/>
      <c r="O81" s="814"/>
      <c r="P81" s="1037"/>
      <c r="Q81" s="434"/>
      <c r="R81" s="440"/>
      <c r="S81" s="440"/>
      <c r="T81" s="1034">
        <f>G81+P81</f>
        <v>0</v>
      </c>
      <c r="U81" s="1035">
        <f t="shared" si="23"/>
        <v>0</v>
      </c>
    </row>
    <row r="82" spans="1:21" s="356" customFormat="1" ht="15.6" customHeight="1" x14ac:dyDescent="0.2">
      <c r="A82" s="1881" t="s">
        <v>265</v>
      </c>
      <c r="B82" s="2121"/>
      <c r="C82" s="1559"/>
      <c r="D82" s="818"/>
      <c r="E82" s="818"/>
      <c r="F82" s="818"/>
      <c r="G82" s="247">
        <v>13230</v>
      </c>
      <c r="H82" s="246"/>
      <c r="I82" s="818">
        <f>G82-H82</f>
        <v>13230</v>
      </c>
      <c r="J82" s="247">
        <v>1103</v>
      </c>
      <c r="K82" s="247">
        <v>13230</v>
      </c>
      <c r="L82" s="1550"/>
      <c r="M82" s="1275"/>
      <c r="N82" s="1565"/>
      <c r="O82" s="818"/>
      <c r="P82" s="1039"/>
      <c r="Q82" s="1038"/>
      <c r="R82" s="441"/>
      <c r="S82" s="441"/>
      <c r="T82" s="1040">
        <f>G82+P82</f>
        <v>13230</v>
      </c>
      <c r="U82" s="1041">
        <f t="shared" si="23"/>
        <v>1103</v>
      </c>
    </row>
    <row r="83" spans="1:21" s="356" customFormat="1" ht="15.6" customHeight="1" x14ac:dyDescent="0.2">
      <c r="A83" s="1769" t="s">
        <v>1760</v>
      </c>
      <c r="B83" s="1781"/>
      <c r="C83" s="1771"/>
      <c r="D83" s="1763"/>
      <c r="E83" s="1763"/>
      <c r="F83" s="1763"/>
      <c r="G83" s="1764"/>
      <c r="H83" s="1131"/>
      <c r="I83" s="1763"/>
      <c r="J83" s="1764"/>
      <c r="K83" s="1764"/>
      <c r="L83" s="1772"/>
      <c r="M83" s="1773"/>
      <c r="N83" s="1774"/>
      <c r="O83" s="1763"/>
      <c r="P83" s="1775"/>
      <c r="Q83" s="1130"/>
      <c r="R83" s="1775"/>
      <c r="S83" s="1775"/>
      <c r="T83" s="1776"/>
      <c r="U83" s="1776">
        <f t="shared" si="23"/>
        <v>0</v>
      </c>
    </row>
    <row r="84" spans="1:21" s="356" customFormat="1" ht="15.6" customHeight="1" x14ac:dyDescent="0.2">
      <c r="A84" s="1872" t="s">
        <v>1162</v>
      </c>
      <c r="B84" s="2108"/>
      <c r="C84" s="1558"/>
      <c r="D84" s="814"/>
      <c r="E84" s="814"/>
      <c r="F84" s="814"/>
      <c r="G84" s="232">
        <v>55136</v>
      </c>
      <c r="H84" s="815"/>
      <c r="I84" s="814">
        <f t="shared" ref="I84:I86" si="24">G84-H84</f>
        <v>55136</v>
      </c>
      <c r="J84" s="232">
        <v>4595</v>
      </c>
      <c r="K84" s="232">
        <v>55136</v>
      </c>
      <c r="L84" s="1549"/>
      <c r="M84" s="1274"/>
      <c r="N84" s="1564"/>
      <c r="O84" s="814"/>
      <c r="P84" s="1037"/>
      <c r="Q84" s="434"/>
      <c r="R84" s="440"/>
      <c r="S84" s="440"/>
      <c r="T84" s="1034">
        <f t="shared" ref="T84:T86" si="25">G84+P84</f>
        <v>55136</v>
      </c>
      <c r="U84" s="1035">
        <f t="shared" ref="U84:U86" si="26">J84+S84</f>
        <v>4595</v>
      </c>
    </row>
    <row r="85" spans="1:21" s="356" customFormat="1" ht="15.6" customHeight="1" x14ac:dyDescent="0.2">
      <c r="A85" s="1872" t="s">
        <v>1163</v>
      </c>
      <c r="B85" s="2108"/>
      <c r="C85" s="1558"/>
      <c r="D85" s="814"/>
      <c r="E85" s="814"/>
      <c r="F85" s="814"/>
      <c r="G85" s="232">
        <v>44109</v>
      </c>
      <c r="H85" s="815"/>
      <c r="I85" s="814">
        <f t="shared" si="24"/>
        <v>44109</v>
      </c>
      <c r="J85" s="232">
        <v>3676</v>
      </c>
      <c r="K85" s="232">
        <v>44109</v>
      </c>
      <c r="L85" s="1549"/>
      <c r="M85" s="1274"/>
      <c r="N85" s="1564"/>
      <c r="O85" s="814"/>
      <c r="P85" s="1037"/>
      <c r="Q85" s="434"/>
      <c r="R85" s="440"/>
      <c r="S85" s="440"/>
      <c r="T85" s="1034">
        <f t="shared" si="25"/>
        <v>44109</v>
      </c>
      <c r="U85" s="1035">
        <f t="shared" si="26"/>
        <v>3676</v>
      </c>
    </row>
    <row r="86" spans="1:21" s="356" customFormat="1" ht="15.6" customHeight="1" x14ac:dyDescent="0.2">
      <c r="A86" s="2117" t="s">
        <v>1759</v>
      </c>
      <c r="B86" s="2118"/>
      <c r="C86" s="1777"/>
      <c r="D86" s="1766"/>
      <c r="E86" s="1766"/>
      <c r="F86" s="1766"/>
      <c r="G86" s="232">
        <v>82703</v>
      </c>
      <c r="H86" s="1130"/>
      <c r="I86" s="814">
        <f t="shared" si="24"/>
        <v>82703</v>
      </c>
      <c r="J86" s="232">
        <v>6892</v>
      </c>
      <c r="K86" s="1767">
        <v>82703</v>
      </c>
      <c r="L86" s="1763"/>
      <c r="M86" s="1444"/>
      <c r="N86" s="1778"/>
      <c r="O86" s="1766"/>
      <c r="P86" s="1779"/>
      <c r="Q86" s="1126"/>
      <c r="R86" s="1780"/>
      <c r="S86" s="1779"/>
      <c r="T86" s="1034">
        <f t="shared" si="25"/>
        <v>82703</v>
      </c>
      <c r="U86" s="1035">
        <f t="shared" si="26"/>
        <v>6892</v>
      </c>
    </row>
    <row r="87" spans="1:21" s="356" customFormat="1" ht="15.6" customHeight="1" thickBot="1" x14ac:dyDescent="0.25">
      <c r="A87" s="1891" t="s">
        <v>430</v>
      </c>
      <c r="B87" s="2122"/>
      <c r="C87" s="1560">
        <f>SUM(C76:C86)</f>
        <v>154.7514819999999</v>
      </c>
      <c r="D87" s="1439"/>
      <c r="E87" s="1439"/>
      <c r="F87" s="1439"/>
      <c r="G87" s="1566">
        <v>1488570</v>
      </c>
      <c r="H87" s="436">
        <f>SUM(H76:H86)</f>
        <v>0</v>
      </c>
      <c r="I87" s="436">
        <f>SUM(I76:I86)</f>
        <v>1488570</v>
      </c>
      <c r="J87" s="1566">
        <v>124051</v>
      </c>
      <c r="K87" s="1602">
        <v>1529058</v>
      </c>
      <c r="L87" s="1551">
        <f t="shared" ref="L87" si="27">SUM(L76:L86)</f>
        <v>2590841249.8799996</v>
      </c>
      <c r="M87" s="1272">
        <f t="shared" ref="M87" si="28">SUM(M76:M86)</f>
        <v>653462</v>
      </c>
      <c r="N87" s="1555">
        <f t="shared" ref="N87" si="29">SUM(N76:N86)</f>
        <v>653616.75148199976</v>
      </c>
      <c r="O87" s="1439"/>
      <c r="P87" s="1028">
        <f t="shared" ref="P87" si="30">SUM(P76:P86)</f>
        <v>632441</v>
      </c>
      <c r="Q87" s="254">
        <f t="shared" ref="Q87" si="31">SUM(Q76:Q86)</f>
        <v>0</v>
      </c>
      <c r="R87" s="1029">
        <f t="shared" ref="R87" si="32">SUM(R76:R86)</f>
        <v>632441</v>
      </c>
      <c r="S87" s="1028">
        <f t="shared" ref="S87" si="33">SUM(S76:S86)</f>
        <v>52705</v>
      </c>
      <c r="T87" s="1030">
        <f t="shared" ref="T87" si="34">SUM(T76:T86)</f>
        <v>2121011</v>
      </c>
      <c r="U87" s="1030">
        <f t="shared" ref="U87" si="35">SUM(U76:U86)</f>
        <v>176756</v>
      </c>
    </row>
    <row r="88" spans="1:21" s="356" customFormat="1" ht="15.6" customHeight="1" thickTop="1" thickBot="1" x14ac:dyDescent="0.25">
      <c r="A88" s="2119"/>
      <c r="B88" s="2120"/>
      <c r="C88" s="1560"/>
      <c r="D88" s="1439"/>
      <c r="E88" s="1439"/>
      <c r="F88" s="1439"/>
      <c r="G88" s="1566"/>
      <c r="H88" s="436"/>
      <c r="I88" s="436"/>
      <c r="J88" s="1566"/>
      <c r="K88" s="1602"/>
      <c r="L88" s="1551"/>
      <c r="M88" s="1272"/>
      <c r="N88" s="1555"/>
      <c r="O88" s="1439"/>
      <c r="P88" s="1028"/>
      <c r="Q88" s="254"/>
      <c r="R88" s="1029"/>
      <c r="S88" s="1028"/>
      <c r="T88" s="1030"/>
      <c r="U88" s="1030"/>
    </row>
    <row r="89" spans="1:21" ht="12.75" customHeight="1" thickTop="1" x14ac:dyDescent="0.2">
      <c r="C89" s="1688"/>
      <c r="D89" s="1688"/>
      <c r="E89" s="1688"/>
      <c r="F89" s="1688"/>
      <c r="G89" s="1688"/>
      <c r="H89" s="1688"/>
      <c r="I89" s="1688"/>
      <c r="J89" s="1688"/>
      <c r="K89" s="1688"/>
      <c r="L89" s="1688"/>
      <c r="M89" s="1688"/>
      <c r="N89" s="1688"/>
      <c r="O89" s="1688"/>
      <c r="P89" s="1688"/>
      <c r="Q89" s="1688"/>
      <c r="R89" s="1688"/>
      <c r="S89" s="1688"/>
      <c r="T89" s="1688"/>
      <c r="U89" s="1688"/>
    </row>
    <row r="90" spans="1:21" s="1250" customFormat="1" x14ac:dyDescent="0.2"/>
    <row r="91" spans="1:21" x14ac:dyDescent="0.2">
      <c r="C91" s="1687"/>
    </row>
    <row r="93" spans="1:21" x14ac:dyDescent="0.2">
      <c r="J93" s="1246">
        <v>12</v>
      </c>
      <c r="S93" s="1246">
        <f>J93</f>
        <v>12</v>
      </c>
    </row>
    <row r="94" spans="1:21" x14ac:dyDescent="0.2">
      <c r="B94" s="1251"/>
    </row>
    <row r="95" spans="1:21" x14ac:dyDescent="0.2">
      <c r="B95" s="1252"/>
    </row>
    <row r="96" spans="1:21" x14ac:dyDescent="0.2">
      <c r="B96" s="523"/>
    </row>
    <row r="97" spans="2:16" x14ac:dyDescent="0.2">
      <c r="B97" s="1253"/>
    </row>
    <row r="99" spans="2:16" x14ac:dyDescent="0.2">
      <c r="P99" s="1654"/>
    </row>
    <row r="100" spans="2:16" x14ac:dyDescent="0.2">
      <c r="P100" s="1654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32">
    <mergeCell ref="A78:B78"/>
    <mergeCell ref="L2:L3"/>
    <mergeCell ref="M2:M3"/>
    <mergeCell ref="D2:D3"/>
    <mergeCell ref="A1:B3"/>
    <mergeCell ref="A76:B76"/>
    <mergeCell ref="K2:K3"/>
    <mergeCell ref="J2:J3"/>
    <mergeCell ref="C2:C3"/>
    <mergeCell ref="I2:I3"/>
    <mergeCell ref="A86:B86"/>
    <mergeCell ref="A88:B88"/>
    <mergeCell ref="A84:B84"/>
    <mergeCell ref="A82:B82"/>
    <mergeCell ref="A87:B87"/>
    <mergeCell ref="A85:B85"/>
    <mergeCell ref="A81:B81"/>
    <mergeCell ref="A80:B80"/>
    <mergeCell ref="U1:U3"/>
    <mergeCell ref="O2:O3"/>
    <mergeCell ref="P2:P3"/>
    <mergeCell ref="Q2:Q3"/>
    <mergeCell ref="R2:R3"/>
    <mergeCell ref="S2:S3"/>
    <mergeCell ref="T1:T3"/>
    <mergeCell ref="A77:B77"/>
    <mergeCell ref="G2:G3"/>
    <mergeCell ref="H2:H3"/>
    <mergeCell ref="A79:B79"/>
    <mergeCell ref="N2:N3"/>
    <mergeCell ref="L1:S1"/>
    <mergeCell ref="C1:K1"/>
  </mergeCells>
  <printOptions horizontalCentered="1"/>
  <pageMargins left="0.25" right="0.25" top="0.7" bottom="0.4" header="0.25" footer="0.2"/>
  <pageSetup paperSize="5" scale="65" firstPageNumber="90" fitToWidth="0" fitToHeight="0" orientation="portrait" r:id="rId2"/>
  <headerFooter alignWithMargins="0">
    <oddHeader xml:space="preserve">&amp;L&amp;"Arial,Bold"&amp;20&amp;K000000FY2022-23 Budget Letter - Preliminary
July 2022&amp;R&amp;"Arial,Bold"&amp;12&amp;KFF0000
</oddHeader>
    <oddFooter>&amp;R&amp;9&amp;P</oddFooter>
  </headerFooter>
  <colBreaks count="1" manualBreakCount="1">
    <brk id="11" max="8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O106"/>
  <sheetViews>
    <sheetView zoomScaleNormal="100" zoomScaleSheetLayoutView="75" workbookViewId="0">
      <pane xSplit="2" ySplit="6" topLeftCell="C7" activePane="bottomRight" state="frozen"/>
      <selection activeCell="L68" sqref="L68"/>
      <selection pane="topRight" activeCell="L68" sqref="L68"/>
      <selection pane="bottomLeft" activeCell="L68" sqref="L68"/>
      <selection pane="bottomRight" activeCell="C7" sqref="C7"/>
    </sheetView>
  </sheetViews>
  <sheetFormatPr defaultColWidth="8.85546875" defaultRowHeight="12.75" x14ac:dyDescent="0.2"/>
  <cols>
    <col min="1" max="1" width="5" style="30" customWidth="1"/>
    <col min="2" max="2" width="27" style="30" customWidth="1"/>
    <col min="3" max="8" width="15.7109375" style="30" customWidth="1"/>
    <col min="9" max="9" width="14.140625" style="30" customWidth="1"/>
    <col min="10" max="10" width="13.42578125" style="30" bestFit="1" customWidth="1"/>
    <col min="11" max="11" width="17.85546875" style="30" customWidth="1"/>
    <col min="12" max="14" width="14.5703125" style="30" customWidth="1"/>
    <col min="15" max="15" width="19.140625" style="30" customWidth="1"/>
    <col min="16" max="16384" width="8.85546875" style="30"/>
  </cols>
  <sheetData>
    <row r="1" spans="1:15" ht="17.45" customHeight="1" x14ac:dyDescent="0.2">
      <c r="A1" s="2126" t="s">
        <v>1630</v>
      </c>
      <c r="B1" s="2126"/>
      <c r="C1" s="2127" t="s">
        <v>350</v>
      </c>
      <c r="D1" s="2128"/>
      <c r="E1" s="2128"/>
      <c r="F1" s="2128"/>
      <c r="G1" s="2128"/>
      <c r="H1" s="2129"/>
      <c r="I1" s="2127" t="s">
        <v>350</v>
      </c>
      <c r="J1" s="2128"/>
      <c r="K1" s="2128"/>
      <c r="L1" s="2128"/>
      <c r="M1" s="2128"/>
      <c r="N1" s="2128"/>
      <c r="O1" s="2129"/>
    </row>
    <row r="2" spans="1:15" s="443" customFormat="1" ht="17.25" customHeight="1" x14ac:dyDescent="0.2">
      <c r="A2" s="2126"/>
      <c r="B2" s="2126"/>
      <c r="C2" s="95"/>
      <c r="D2" s="96"/>
      <c r="E2" s="96"/>
      <c r="F2" s="2130" t="s">
        <v>242</v>
      </c>
      <c r="G2" s="2130"/>
      <c r="H2" s="2130"/>
      <c r="I2" s="95"/>
      <c r="J2" s="96"/>
      <c r="K2" s="96"/>
      <c r="L2" s="96"/>
      <c r="M2" s="96"/>
      <c r="N2" s="96"/>
      <c r="O2" s="97"/>
    </row>
    <row r="3" spans="1:15" ht="138" customHeight="1" x14ac:dyDescent="0.2">
      <c r="A3" s="2126"/>
      <c r="B3" s="2126"/>
      <c r="C3" s="266" t="s">
        <v>1654</v>
      </c>
      <c r="D3" s="265" t="s">
        <v>529</v>
      </c>
      <c r="E3" s="265" t="s">
        <v>530</v>
      </c>
      <c r="F3" s="93" t="s">
        <v>1692</v>
      </c>
      <c r="G3" s="93" t="s">
        <v>1693</v>
      </c>
      <c r="H3" s="93" t="s">
        <v>243</v>
      </c>
      <c r="I3" s="265" t="s">
        <v>531</v>
      </c>
      <c r="J3" s="1624" t="s">
        <v>1798</v>
      </c>
      <c r="K3" s="94" t="s">
        <v>858</v>
      </c>
      <c r="L3" s="94" t="s">
        <v>1101</v>
      </c>
      <c r="M3" s="94" t="s">
        <v>283</v>
      </c>
      <c r="N3" s="94" t="s">
        <v>1102</v>
      </c>
      <c r="O3" s="94" t="s">
        <v>859</v>
      </c>
    </row>
    <row r="4" spans="1:15" ht="14.25" customHeight="1" x14ac:dyDescent="0.2">
      <c r="A4" s="444"/>
      <c r="B4" s="445"/>
      <c r="C4" s="446">
        <v>1</v>
      </c>
      <c r="D4" s="446">
        <f>C4+1</f>
        <v>2</v>
      </c>
      <c r="E4" s="446">
        <f>D4+1</f>
        <v>3</v>
      </c>
      <c r="F4" s="446">
        <f t="shared" ref="F4:O4" si="0">E4+1</f>
        <v>4</v>
      </c>
      <c r="G4" s="446">
        <f t="shared" si="0"/>
        <v>5</v>
      </c>
      <c r="H4" s="446">
        <f t="shared" si="0"/>
        <v>6</v>
      </c>
      <c r="I4" s="446">
        <f t="shared" si="0"/>
        <v>7</v>
      </c>
      <c r="J4" s="446">
        <f t="shared" si="0"/>
        <v>8</v>
      </c>
      <c r="K4" s="446">
        <f t="shared" si="0"/>
        <v>9</v>
      </c>
      <c r="L4" s="446">
        <f t="shared" si="0"/>
        <v>10</v>
      </c>
      <c r="M4" s="446">
        <f t="shared" si="0"/>
        <v>11</v>
      </c>
      <c r="N4" s="446">
        <f t="shared" si="0"/>
        <v>12</v>
      </c>
      <c r="O4" s="446">
        <f t="shared" si="0"/>
        <v>13</v>
      </c>
    </row>
    <row r="5" spans="1:15" s="491" customFormat="1" ht="11.25" hidden="1" x14ac:dyDescent="0.2">
      <c r="A5" s="775"/>
      <c r="B5" s="775"/>
      <c r="C5" s="645"/>
      <c r="D5" s="645" t="s">
        <v>592</v>
      </c>
      <c r="E5" s="645" t="s">
        <v>593</v>
      </c>
      <c r="F5" s="645" t="s">
        <v>743</v>
      </c>
      <c r="G5" s="645" t="s">
        <v>743</v>
      </c>
      <c r="H5" s="645" t="s">
        <v>593</v>
      </c>
      <c r="I5" s="645" t="s">
        <v>593</v>
      </c>
      <c r="J5" s="645" t="s">
        <v>744</v>
      </c>
      <c r="K5" s="645" t="s">
        <v>758</v>
      </c>
      <c r="L5" s="645" t="s">
        <v>767</v>
      </c>
      <c r="M5" s="645" t="s">
        <v>593</v>
      </c>
      <c r="N5" s="645" t="s">
        <v>593</v>
      </c>
      <c r="O5" s="645" t="s">
        <v>759</v>
      </c>
    </row>
    <row r="6" spans="1:15" s="491" customFormat="1" ht="22.5" customHeight="1" x14ac:dyDescent="0.2">
      <c r="A6" s="774"/>
      <c r="B6" s="774"/>
      <c r="C6" s="642" t="s">
        <v>1503</v>
      </c>
      <c r="D6" s="642" t="s">
        <v>1510</v>
      </c>
      <c r="E6" s="642" t="s">
        <v>740</v>
      </c>
      <c r="F6" s="642" t="s">
        <v>833</v>
      </c>
      <c r="G6" s="642" t="s">
        <v>834</v>
      </c>
      <c r="H6" s="642" t="s">
        <v>741</v>
      </c>
      <c r="I6" s="642" t="s">
        <v>1511</v>
      </c>
      <c r="J6" s="645" t="s">
        <v>744</v>
      </c>
      <c r="K6" s="642" t="s">
        <v>1512</v>
      </c>
      <c r="L6" s="642" t="s">
        <v>1513</v>
      </c>
      <c r="M6" s="642" t="s">
        <v>1514</v>
      </c>
      <c r="N6" s="642" t="s">
        <v>1515</v>
      </c>
      <c r="O6" s="642" t="s">
        <v>1516</v>
      </c>
    </row>
    <row r="7" spans="1:15" ht="15.6" customHeight="1" x14ac:dyDescent="0.2">
      <c r="A7" s="423">
        <v>1</v>
      </c>
      <c r="B7" s="207" t="s">
        <v>5</v>
      </c>
      <c r="C7" s="1440">
        <f>'8_2.1.22 SIS'!BG7</f>
        <v>0</v>
      </c>
      <c r="D7" s="209">
        <f>'9_Per Pupil Summary'!S6</f>
        <v>9293.8693961194676</v>
      </c>
      <c r="E7" s="209">
        <f>ROUND(C7*D7,0)</f>
        <v>0</v>
      </c>
      <c r="F7" s="209"/>
      <c r="G7" s="209"/>
      <c r="H7" s="213">
        <f t="shared" ref="H7:H70" si="1">F7+G7</f>
        <v>0</v>
      </c>
      <c r="I7" s="212">
        <f>E7+H7</f>
        <v>0</v>
      </c>
      <c r="J7" s="209">
        <v>0</v>
      </c>
      <c r="K7" s="212">
        <f>ROUND(SUM(I7:J7),0)</f>
        <v>0</v>
      </c>
      <c r="L7" s="209"/>
      <c r="M7" s="209">
        <f>K7-L7</f>
        <v>0</v>
      </c>
      <c r="N7" s="212">
        <f t="shared" ref="N7:N38" si="2">ROUND(M7/$N$91,0)</f>
        <v>0</v>
      </c>
      <c r="O7" s="214">
        <f t="shared" ref="O7:O70" si="3">K7</f>
        <v>0</v>
      </c>
    </row>
    <row r="8" spans="1:15" ht="15.6" customHeight="1" x14ac:dyDescent="0.2">
      <c r="A8" s="424">
        <v>2</v>
      </c>
      <c r="B8" s="224" t="s">
        <v>6</v>
      </c>
      <c r="C8" s="1441">
        <f>'8_2.1.22 SIS'!BG8</f>
        <v>0</v>
      </c>
      <c r="D8" s="226">
        <f>'9_Per Pupil Summary'!S7</f>
        <v>10295.351518324607</v>
      </c>
      <c r="E8" s="226">
        <f t="shared" ref="E8:E71" si="4">ROUND(C8*D8,0)</f>
        <v>0</v>
      </c>
      <c r="F8" s="226"/>
      <c r="G8" s="226"/>
      <c r="H8" s="230">
        <f t="shared" si="1"/>
        <v>0</v>
      </c>
      <c r="I8" s="229">
        <f t="shared" ref="I8:I71" si="5">E8+H8</f>
        <v>0</v>
      </c>
      <c r="J8" s="226">
        <v>0</v>
      </c>
      <c r="K8" s="229">
        <f t="shared" ref="K8:K71" si="6">ROUND(SUM(I8:J8),0)</f>
        <v>0</v>
      </c>
      <c r="L8" s="226"/>
      <c r="M8" s="226">
        <f t="shared" ref="M8:M71" si="7">K8-L8</f>
        <v>0</v>
      </c>
      <c r="N8" s="229">
        <f t="shared" si="2"/>
        <v>0</v>
      </c>
      <c r="O8" s="229">
        <f t="shared" si="3"/>
        <v>0</v>
      </c>
    </row>
    <row r="9" spans="1:15" ht="15.6" customHeight="1" x14ac:dyDescent="0.2">
      <c r="A9" s="424">
        <v>3</v>
      </c>
      <c r="B9" s="224" t="s">
        <v>7</v>
      </c>
      <c r="C9" s="1441">
        <f>'8_2.1.22 SIS'!BG9</f>
        <v>0</v>
      </c>
      <c r="D9" s="226">
        <f>'9_Per Pupil Summary'!S8</f>
        <v>8581.27557631331</v>
      </c>
      <c r="E9" s="226">
        <f t="shared" si="4"/>
        <v>0</v>
      </c>
      <c r="F9" s="226"/>
      <c r="G9" s="226"/>
      <c r="H9" s="230">
        <f t="shared" si="1"/>
        <v>0</v>
      </c>
      <c r="I9" s="229">
        <f t="shared" si="5"/>
        <v>0</v>
      </c>
      <c r="J9" s="226">
        <v>0</v>
      </c>
      <c r="K9" s="229">
        <f t="shared" si="6"/>
        <v>0</v>
      </c>
      <c r="L9" s="226"/>
      <c r="M9" s="226">
        <f t="shared" si="7"/>
        <v>0</v>
      </c>
      <c r="N9" s="229">
        <f t="shared" si="2"/>
        <v>0</v>
      </c>
      <c r="O9" s="229">
        <f t="shared" si="3"/>
        <v>0</v>
      </c>
    </row>
    <row r="10" spans="1:15" ht="15.6" customHeight="1" x14ac:dyDescent="0.2">
      <c r="A10" s="424">
        <v>4</v>
      </c>
      <c r="B10" s="224" t="s">
        <v>8</v>
      </c>
      <c r="C10" s="1441">
        <f>'8_2.1.22 SIS'!BG10</f>
        <v>0</v>
      </c>
      <c r="D10" s="226">
        <f>'9_Per Pupil Summary'!S9</f>
        <v>10405.855283750441</v>
      </c>
      <c r="E10" s="226">
        <f t="shared" si="4"/>
        <v>0</v>
      </c>
      <c r="F10" s="226"/>
      <c r="G10" s="226"/>
      <c r="H10" s="230">
        <f t="shared" si="1"/>
        <v>0</v>
      </c>
      <c r="I10" s="229">
        <f t="shared" si="5"/>
        <v>0</v>
      </c>
      <c r="J10" s="226">
        <v>0</v>
      </c>
      <c r="K10" s="229">
        <f t="shared" si="6"/>
        <v>0</v>
      </c>
      <c r="L10" s="226"/>
      <c r="M10" s="226">
        <f t="shared" si="7"/>
        <v>0</v>
      </c>
      <c r="N10" s="229">
        <f t="shared" si="2"/>
        <v>0</v>
      </c>
      <c r="O10" s="229">
        <f t="shared" si="3"/>
        <v>0</v>
      </c>
    </row>
    <row r="11" spans="1:15" ht="15.6" customHeight="1" x14ac:dyDescent="0.2">
      <c r="A11" s="425">
        <v>5</v>
      </c>
      <c r="B11" s="238" t="s">
        <v>9</v>
      </c>
      <c r="C11" s="1442">
        <f>'8_2.1.22 SIS'!BG11</f>
        <v>0</v>
      </c>
      <c r="D11" s="240">
        <f>'9_Per Pupil Summary'!S10</f>
        <v>9335.7364278723817</v>
      </c>
      <c r="E11" s="240">
        <f t="shared" si="4"/>
        <v>0</v>
      </c>
      <c r="F11" s="240"/>
      <c r="G11" s="240"/>
      <c r="H11" s="244">
        <f t="shared" si="1"/>
        <v>0</v>
      </c>
      <c r="I11" s="243">
        <f t="shared" si="5"/>
        <v>0</v>
      </c>
      <c r="J11" s="240">
        <v>0</v>
      </c>
      <c r="K11" s="243">
        <f t="shared" si="6"/>
        <v>0</v>
      </c>
      <c r="L11" s="246"/>
      <c r="M11" s="240">
        <f t="shared" si="7"/>
        <v>0</v>
      </c>
      <c r="N11" s="247">
        <f t="shared" si="2"/>
        <v>0</v>
      </c>
      <c r="O11" s="243">
        <f t="shared" si="3"/>
        <v>0</v>
      </c>
    </row>
    <row r="12" spans="1:15" ht="15.6" customHeight="1" x14ac:dyDescent="0.2">
      <c r="A12" s="423">
        <v>6</v>
      </c>
      <c r="B12" s="207" t="s">
        <v>10</v>
      </c>
      <c r="C12" s="1440">
        <f>'8_2.1.22 SIS'!BG12</f>
        <v>0</v>
      </c>
      <c r="D12" s="209">
        <f>'9_Per Pupil Summary'!S11</f>
        <v>9586.2140867992766</v>
      </c>
      <c r="E12" s="209">
        <f t="shared" si="4"/>
        <v>0</v>
      </c>
      <c r="F12" s="209"/>
      <c r="G12" s="209"/>
      <c r="H12" s="213">
        <f t="shared" si="1"/>
        <v>0</v>
      </c>
      <c r="I12" s="212">
        <f t="shared" si="5"/>
        <v>0</v>
      </c>
      <c r="J12" s="209">
        <v>0</v>
      </c>
      <c r="K12" s="212">
        <f t="shared" si="6"/>
        <v>0</v>
      </c>
      <c r="L12" s="209"/>
      <c r="M12" s="209">
        <f t="shared" si="7"/>
        <v>0</v>
      </c>
      <c r="N12" s="212">
        <f t="shared" si="2"/>
        <v>0</v>
      </c>
      <c r="O12" s="214">
        <f t="shared" si="3"/>
        <v>0</v>
      </c>
    </row>
    <row r="13" spans="1:15" ht="15.6" customHeight="1" x14ac:dyDescent="0.2">
      <c r="A13" s="424">
        <v>7</v>
      </c>
      <c r="B13" s="224" t="s">
        <v>11</v>
      </c>
      <c r="C13" s="1441">
        <f>'8_2.1.22 SIS'!BG13</f>
        <v>0</v>
      </c>
      <c r="D13" s="226">
        <f>'9_Per Pupil Summary'!S12</f>
        <v>9801.3973581011342</v>
      </c>
      <c r="E13" s="226">
        <f t="shared" si="4"/>
        <v>0</v>
      </c>
      <c r="F13" s="226"/>
      <c r="G13" s="226"/>
      <c r="H13" s="230">
        <f t="shared" si="1"/>
        <v>0</v>
      </c>
      <c r="I13" s="229">
        <f t="shared" si="5"/>
        <v>0</v>
      </c>
      <c r="J13" s="226">
        <v>0</v>
      </c>
      <c r="K13" s="229">
        <f t="shared" si="6"/>
        <v>0</v>
      </c>
      <c r="L13" s="226"/>
      <c r="M13" s="226">
        <f t="shared" si="7"/>
        <v>0</v>
      </c>
      <c r="N13" s="229">
        <f t="shared" si="2"/>
        <v>0</v>
      </c>
      <c r="O13" s="229">
        <f t="shared" si="3"/>
        <v>0</v>
      </c>
    </row>
    <row r="14" spans="1:15" ht="15.6" customHeight="1" x14ac:dyDescent="0.2">
      <c r="A14" s="424">
        <v>8</v>
      </c>
      <c r="B14" s="224" t="s">
        <v>12</v>
      </c>
      <c r="C14" s="1441">
        <f>'8_2.1.22 SIS'!BG14</f>
        <v>0</v>
      </c>
      <c r="D14" s="226">
        <f>'9_Per Pupil Summary'!S13</f>
        <v>9416.0371154632612</v>
      </c>
      <c r="E14" s="226">
        <f t="shared" si="4"/>
        <v>0</v>
      </c>
      <c r="F14" s="226"/>
      <c r="G14" s="226"/>
      <c r="H14" s="230">
        <f t="shared" si="1"/>
        <v>0</v>
      </c>
      <c r="I14" s="229">
        <f t="shared" si="5"/>
        <v>0</v>
      </c>
      <c r="J14" s="226">
        <v>0</v>
      </c>
      <c r="K14" s="229">
        <f t="shared" si="6"/>
        <v>0</v>
      </c>
      <c r="L14" s="226"/>
      <c r="M14" s="226">
        <f t="shared" si="7"/>
        <v>0</v>
      </c>
      <c r="N14" s="229">
        <f t="shared" si="2"/>
        <v>0</v>
      </c>
      <c r="O14" s="229">
        <f t="shared" si="3"/>
        <v>0</v>
      </c>
    </row>
    <row r="15" spans="1:15" ht="15.6" customHeight="1" x14ac:dyDescent="0.2">
      <c r="A15" s="424">
        <v>9</v>
      </c>
      <c r="B15" s="224" t="s">
        <v>13</v>
      </c>
      <c r="C15" s="1441">
        <f>'8_2.1.22 SIS'!BG15</f>
        <v>0</v>
      </c>
      <c r="D15" s="226">
        <f>'9_Per Pupil Summary'!S14</f>
        <v>9240.1818057214368</v>
      </c>
      <c r="E15" s="226">
        <f t="shared" si="4"/>
        <v>0</v>
      </c>
      <c r="F15" s="226"/>
      <c r="G15" s="226"/>
      <c r="H15" s="230">
        <f t="shared" si="1"/>
        <v>0</v>
      </c>
      <c r="I15" s="229">
        <f t="shared" si="5"/>
        <v>0</v>
      </c>
      <c r="J15" s="226">
        <v>0</v>
      </c>
      <c r="K15" s="229">
        <f t="shared" si="6"/>
        <v>0</v>
      </c>
      <c r="L15" s="226"/>
      <c r="M15" s="226">
        <f t="shared" si="7"/>
        <v>0</v>
      </c>
      <c r="N15" s="229">
        <f t="shared" si="2"/>
        <v>0</v>
      </c>
      <c r="O15" s="229">
        <f t="shared" si="3"/>
        <v>0</v>
      </c>
    </row>
    <row r="16" spans="1:15" ht="15.6" customHeight="1" x14ac:dyDescent="0.2">
      <c r="A16" s="425">
        <v>10</v>
      </c>
      <c r="B16" s="238" t="s">
        <v>14</v>
      </c>
      <c r="C16" s="1442">
        <f>'8_2.1.22 SIS'!BG16</f>
        <v>0</v>
      </c>
      <c r="D16" s="240">
        <f>'9_Per Pupil Summary'!S15</f>
        <v>8799.5327985887725</v>
      </c>
      <c r="E16" s="240">
        <f t="shared" si="4"/>
        <v>0</v>
      </c>
      <c r="F16" s="240"/>
      <c r="G16" s="240"/>
      <c r="H16" s="244">
        <f t="shared" si="1"/>
        <v>0</v>
      </c>
      <c r="I16" s="243">
        <f t="shared" si="5"/>
        <v>0</v>
      </c>
      <c r="J16" s="240">
        <v>0</v>
      </c>
      <c r="K16" s="243">
        <f t="shared" si="6"/>
        <v>0</v>
      </c>
      <c r="L16" s="246"/>
      <c r="M16" s="240">
        <f t="shared" si="7"/>
        <v>0</v>
      </c>
      <c r="N16" s="247">
        <f t="shared" si="2"/>
        <v>0</v>
      </c>
      <c r="O16" s="243">
        <f t="shared" si="3"/>
        <v>0</v>
      </c>
    </row>
    <row r="17" spans="1:15" ht="15.6" customHeight="1" x14ac:dyDescent="0.2">
      <c r="A17" s="423">
        <v>11</v>
      </c>
      <c r="B17" s="207" t="s">
        <v>15</v>
      </c>
      <c r="C17" s="1440">
        <f>'8_2.1.22 SIS'!BG17</f>
        <v>0</v>
      </c>
      <c r="D17" s="209">
        <f>'9_Per Pupil Summary'!S16</f>
        <v>11437.367459016394</v>
      </c>
      <c r="E17" s="209">
        <f t="shared" si="4"/>
        <v>0</v>
      </c>
      <c r="F17" s="209"/>
      <c r="G17" s="209"/>
      <c r="H17" s="213">
        <f t="shared" si="1"/>
        <v>0</v>
      </c>
      <c r="I17" s="212">
        <f t="shared" si="5"/>
        <v>0</v>
      </c>
      <c r="J17" s="209">
        <v>0</v>
      </c>
      <c r="K17" s="212">
        <f t="shared" si="6"/>
        <v>0</v>
      </c>
      <c r="L17" s="209"/>
      <c r="M17" s="209">
        <f t="shared" si="7"/>
        <v>0</v>
      </c>
      <c r="N17" s="212">
        <f t="shared" si="2"/>
        <v>0</v>
      </c>
      <c r="O17" s="214">
        <f t="shared" si="3"/>
        <v>0</v>
      </c>
    </row>
    <row r="18" spans="1:15" ht="15.6" customHeight="1" x14ac:dyDescent="0.2">
      <c r="A18" s="424">
        <v>12</v>
      </c>
      <c r="B18" s="224" t="s">
        <v>16</v>
      </c>
      <c r="C18" s="1441">
        <f>'8_2.1.22 SIS'!BG18</f>
        <v>0</v>
      </c>
      <c r="D18" s="226">
        <f>'9_Per Pupil Summary'!S17</f>
        <v>10022.280516605166</v>
      </c>
      <c r="E18" s="226">
        <f t="shared" si="4"/>
        <v>0</v>
      </c>
      <c r="F18" s="226"/>
      <c r="G18" s="226"/>
      <c r="H18" s="230">
        <f t="shared" si="1"/>
        <v>0</v>
      </c>
      <c r="I18" s="229">
        <f t="shared" si="5"/>
        <v>0</v>
      </c>
      <c r="J18" s="226">
        <v>0</v>
      </c>
      <c r="K18" s="229">
        <f t="shared" si="6"/>
        <v>0</v>
      </c>
      <c r="L18" s="226"/>
      <c r="M18" s="226">
        <f t="shared" si="7"/>
        <v>0</v>
      </c>
      <c r="N18" s="229">
        <f t="shared" si="2"/>
        <v>0</v>
      </c>
      <c r="O18" s="229">
        <f t="shared" si="3"/>
        <v>0</v>
      </c>
    </row>
    <row r="19" spans="1:15" ht="15.6" customHeight="1" x14ac:dyDescent="0.2">
      <c r="A19" s="424">
        <v>13</v>
      </c>
      <c r="B19" s="224" t="s">
        <v>17</v>
      </c>
      <c r="C19" s="1441">
        <f>'8_2.1.22 SIS'!BG19</f>
        <v>0</v>
      </c>
      <c r="D19" s="226">
        <f>'9_Per Pupil Summary'!S18</f>
        <v>11046.765226860254</v>
      </c>
      <c r="E19" s="226">
        <f t="shared" si="4"/>
        <v>0</v>
      </c>
      <c r="F19" s="226"/>
      <c r="G19" s="226"/>
      <c r="H19" s="230">
        <f t="shared" si="1"/>
        <v>0</v>
      </c>
      <c r="I19" s="229">
        <f t="shared" si="5"/>
        <v>0</v>
      </c>
      <c r="J19" s="226">
        <v>0</v>
      </c>
      <c r="K19" s="229">
        <f t="shared" si="6"/>
        <v>0</v>
      </c>
      <c r="L19" s="226"/>
      <c r="M19" s="226">
        <f t="shared" si="7"/>
        <v>0</v>
      </c>
      <c r="N19" s="229">
        <f t="shared" si="2"/>
        <v>0</v>
      </c>
      <c r="O19" s="229">
        <f t="shared" si="3"/>
        <v>0</v>
      </c>
    </row>
    <row r="20" spans="1:15" ht="15.6" customHeight="1" x14ac:dyDescent="0.2">
      <c r="A20" s="424">
        <v>14</v>
      </c>
      <c r="B20" s="224" t="s">
        <v>18</v>
      </c>
      <c r="C20" s="1441">
        <f>'8_2.1.22 SIS'!BG20</f>
        <v>0</v>
      </c>
      <c r="D20" s="226">
        <f>'9_Per Pupil Summary'!S19</f>
        <v>11869.430209424083</v>
      </c>
      <c r="E20" s="226">
        <f t="shared" si="4"/>
        <v>0</v>
      </c>
      <c r="F20" s="226"/>
      <c r="G20" s="226"/>
      <c r="H20" s="230">
        <f t="shared" si="1"/>
        <v>0</v>
      </c>
      <c r="I20" s="229">
        <f t="shared" si="5"/>
        <v>0</v>
      </c>
      <c r="J20" s="226">
        <v>0</v>
      </c>
      <c r="K20" s="229">
        <f t="shared" si="6"/>
        <v>0</v>
      </c>
      <c r="L20" s="226"/>
      <c r="M20" s="226">
        <f t="shared" si="7"/>
        <v>0</v>
      </c>
      <c r="N20" s="229">
        <f t="shared" si="2"/>
        <v>0</v>
      </c>
      <c r="O20" s="229">
        <f t="shared" si="3"/>
        <v>0</v>
      </c>
    </row>
    <row r="21" spans="1:15" ht="15.6" customHeight="1" x14ac:dyDescent="0.2">
      <c r="A21" s="425">
        <v>15</v>
      </c>
      <c r="B21" s="238" t="s">
        <v>19</v>
      </c>
      <c r="C21" s="1442">
        <f>'8_2.1.22 SIS'!BG21</f>
        <v>0</v>
      </c>
      <c r="D21" s="240">
        <f>'9_Per Pupil Summary'!S20</f>
        <v>10256.227284562927</v>
      </c>
      <c r="E21" s="240">
        <f t="shared" si="4"/>
        <v>0</v>
      </c>
      <c r="F21" s="240"/>
      <c r="G21" s="240"/>
      <c r="H21" s="244">
        <f t="shared" si="1"/>
        <v>0</v>
      </c>
      <c r="I21" s="243">
        <f t="shared" si="5"/>
        <v>0</v>
      </c>
      <c r="J21" s="240">
        <v>0</v>
      </c>
      <c r="K21" s="243">
        <f t="shared" si="6"/>
        <v>0</v>
      </c>
      <c r="L21" s="246"/>
      <c r="M21" s="240">
        <f t="shared" si="7"/>
        <v>0</v>
      </c>
      <c r="N21" s="247">
        <f t="shared" si="2"/>
        <v>0</v>
      </c>
      <c r="O21" s="243">
        <f t="shared" si="3"/>
        <v>0</v>
      </c>
    </row>
    <row r="22" spans="1:15" ht="15.6" customHeight="1" x14ac:dyDescent="0.2">
      <c r="A22" s="423">
        <v>16</v>
      </c>
      <c r="B22" s="207" t="s">
        <v>20</v>
      </c>
      <c r="C22" s="1440">
        <f>'8_2.1.22 SIS'!BG22</f>
        <v>0</v>
      </c>
      <c r="D22" s="209">
        <f>'9_Per Pupil Summary'!S21</f>
        <v>8585.8092497320467</v>
      </c>
      <c r="E22" s="209">
        <f t="shared" si="4"/>
        <v>0</v>
      </c>
      <c r="F22" s="209"/>
      <c r="G22" s="209"/>
      <c r="H22" s="213">
        <f t="shared" si="1"/>
        <v>0</v>
      </c>
      <c r="I22" s="212">
        <f t="shared" si="5"/>
        <v>0</v>
      </c>
      <c r="J22" s="209">
        <v>0</v>
      </c>
      <c r="K22" s="212">
        <f t="shared" si="6"/>
        <v>0</v>
      </c>
      <c r="L22" s="209"/>
      <c r="M22" s="209">
        <f t="shared" si="7"/>
        <v>0</v>
      </c>
      <c r="N22" s="212">
        <f t="shared" si="2"/>
        <v>0</v>
      </c>
      <c r="O22" s="214">
        <f t="shared" si="3"/>
        <v>0</v>
      </c>
    </row>
    <row r="23" spans="1:15" ht="15.6" customHeight="1" x14ac:dyDescent="0.2">
      <c r="A23" s="424">
        <v>17</v>
      </c>
      <c r="B23" s="224" t="s">
        <v>21</v>
      </c>
      <c r="C23" s="1441">
        <f>'8_2.1.22 SIS'!BG23</f>
        <v>0</v>
      </c>
      <c r="D23" s="226">
        <f>'9_Per Pupil Summary'!S22</f>
        <v>9034.4237458298121</v>
      </c>
      <c r="E23" s="226">
        <f t="shared" si="4"/>
        <v>0</v>
      </c>
      <c r="F23" s="226"/>
      <c r="G23" s="226"/>
      <c r="H23" s="230">
        <f t="shared" si="1"/>
        <v>0</v>
      </c>
      <c r="I23" s="229">
        <f t="shared" si="5"/>
        <v>0</v>
      </c>
      <c r="J23" s="226">
        <v>0</v>
      </c>
      <c r="K23" s="229">
        <f t="shared" si="6"/>
        <v>0</v>
      </c>
      <c r="L23" s="226"/>
      <c r="M23" s="226">
        <f t="shared" si="7"/>
        <v>0</v>
      </c>
      <c r="N23" s="229">
        <f t="shared" si="2"/>
        <v>0</v>
      </c>
      <c r="O23" s="229">
        <f t="shared" si="3"/>
        <v>0</v>
      </c>
    </row>
    <row r="24" spans="1:15" ht="15.6" customHeight="1" x14ac:dyDescent="0.2">
      <c r="A24" s="424">
        <v>18</v>
      </c>
      <c r="B24" s="224" t="s">
        <v>22</v>
      </c>
      <c r="C24" s="1441">
        <f>'8_2.1.22 SIS'!BG24</f>
        <v>0</v>
      </c>
      <c r="D24" s="226">
        <f>'9_Per Pupil Summary'!S23</f>
        <v>10964.926145833333</v>
      </c>
      <c r="E24" s="226">
        <f t="shared" si="4"/>
        <v>0</v>
      </c>
      <c r="F24" s="226"/>
      <c r="G24" s="226"/>
      <c r="H24" s="230">
        <f t="shared" si="1"/>
        <v>0</v>
      </c>
      <c r="I24" s="229">
        <f t="shared" si="5"/>
        <v>0</v>
      </c>
      <c r="J24" s="226">
        <v>0</v>
      </c>
      <c r="K24" s="229">
        <f t="shared" si="6"/>
        <v>0</v>
      </c>
      <c r="L24" s="226"/>
      <c r="M24" s="226">
        <f t="shared" si="7"/>
        <v>0</v>
      </c>
      <c r="N24" s="229">
        <f t="shared" si="2"/>
        <v>0</v>
      </c>
      <c r="O24" s="229">
        <f t="shared" si="3"/>
        <v>0</v>
      </c>
    </row>
    <row r="25" spans="1:15" ht="15.6" customHeight="1" x14ac:dyDescent="0.2">
      <c r="A25" s="424">
        <v>19</v>
      </c>
      <c r="B25" s="224" t="s">
        <v>23</v>
      </c>
      <c r="C25" s="1441">
        <f>'8_2.1.22 SIS'!BG25</f>
        <v>0</v>
      </c>
      <c r="D25" s="226">
        <f>'9_Per Pupil Summary'!S24</f>
        <v>10353.18487394958</v>
      </c>
      <c r="E25" s="226">
        <f t="shared" si="4"/>
        <v>0</v>
      </c>
      <c r="F25" s="226"/>
      <c r="G25" s="226"/>
      <c r="H25" s="230">
        <f t="shared" si="1"/>
        <v>0</v>
      </c>
      <c r="I25" s="229">
        <f t="shared" si="5"/>
        <v>0</v>
      </c>
      <c r="J25" s="226">
        <v>0</v>
      </c>
      <c r="K25" s="229">
        <f t="shared" si="6"/>
        <v>0</v>
      </c>
      <c r="L25" s="226"/>
      <c r="M25" s="226">
        <f t="shared" si="7"/>
        <v>0</v>
      </c>
      <c r="N25" s="229">
        <f t="shared" si="2"/>
        <v>0</v>
      </c>
      <c r="O25" s="229">
        <f t="shared" si="3"/>
        <v>0</v>
      </c>
    </row>
    <row r="26" spans="1:15" ht="15.6" customHeight="1" x14ac:dyDescent="0.2">
      <c r="A26" s="425">
        <v>20</v>
      </c>
      <c r="B26" s="238" t="s">
        <v>24</v>
      </c>
      <c r="C26" s="1442">
        <f>'8_2.1.22 SIS'!BG26</f>
        <v>0</v>
      </c>
      <c r="D26" s="240">
        <f>'9_Per Pupil Summary'!S25</f>
        <v>10104.323377386198</v>
      </c>
      <c r="E26" s="240">
        <f t="shared" si="4"/>
        <v>0</v>
      </c>
      <c r="F26" s="240"/>
      <c r="G26" s="240"/>
      <c r="H26" s="244">
        <f t="shared" si="1"/>
        <v>0</v>
      </c>
      <c r="I26" s="243">
        <f t="shared" si="5"/>
        <v>0</v>
      </c>
      <c r="J26" s="240">
        <v>0</v>
      </c>
      <c r="K26" s="243">
        <f t="shared" si="6"/>
        <v>0</v>
      </c>
      <c r="L26" s="246"/>
      <c r="M26" s="240">
        <f t="shared" si="7"/>
        <v>0</v>
      </c>
      <c r="N26" s="247">
        <f t="shared" si="2"/>
        <v>0</v>
      </c>
      <c r="O26" s="243">
        <f t="shared" si="3"/>
        <v>0</v>
      </c>
    </row>
    <row r="27" spans="1:15" ht="15.6" customHeight="1" x14ac:dyDescent="0.2">
      <c r="A27" s="423">
        <v>21</v>
      </c>
      <c r="B27" s="207" t="s">
        <v>25</v>
      </c>
      <c r="C27" s="1440">
        <f>'8_2.1.22 SIS'!BG27</f>
        <v>0</v>
      </c>
      <c r="D27" s="209">
        <f>'9_Per Pupil Summary'!S26</f>
        <v>10621.54084284137</v>
      </c>
      <c r="E27" s="209">
        <f t="shared" si="4"/>
        <v>0</v>
      </c>
      <c r="F27" s="209"/>
      <c r="G27" s="209"/>
      <c r="H27" s="213">
        <f t="shared" si="1"/>
        <v>0</v>
      </c>
      <c r="I27" s="212">
        <f t="shared" si="5"/>
        <v>0</v>
      </c>
      <c r="J27" s="209">
        <v>0</v>
      </c>
      <c r="K27" s="212">
        <f t="shared" si="6"/>
        <v>0</v>
      </c>
      <c r="L27" s="209"/>
      <c r="M27" s="209">
        <f t="shared" si="7"/>
        <v>0</v>
      </c>
      <c r="N27" s="212">
        <f t="shared" si="2"/>
        <v>0</v>
      </c>
      <c r="O27" s="214">
        <f t="shared" si="3"/>
        <v>0</v>
      </c>
    </row>
    <row r="28" spans="1:15" ht="15.6" customHeight="1" x14ac:dyDescent="0.2">
      <c r="A28" s="424">
        <v>22</v>
      </c>
      <c r="B28" s="224" t="s">
        <v>26</v>
      </c>
      <c r="C28" s="1441">
        <f>'8_2.1.22 SIS'!BG28</f>
        <v>0</v>
      </c>
      <c r="D28" s="226">
        <f>'9_Per Pupil Summary'!S27</f>
        <v>10542.293386167146</v>
      </c>
      <c r="E28" s="226">
        <f t="shared" si="4"/>
        <v>0</v>
      </c>
      <c r="F28" s="226"/>
      <c r="G28" s="226"/>
      <c r="H28" s="230">
        <f t="shared" si="1"/>
        <v>0</v>
      </c>
      <c r="I28" s="229">
        <f t="shared" si="5"/>
        <v>0</v>
      </c>
      <c r="J28" s="226">
        <v>0</v>
      </c>
      <c r="K28" s="229">
        <f t="shared" si="6"/>
        <v>0</v>
      </c>
      <c r="L28" s="226"/>
      <c r="M28" s="226">
        <f t="shared" si="7"/>
        <v>0</v>
      </c>
      <c r="N28" s="229">
        <f t="shared" si="2"/>
        <v>0</v>
      </c>
      <c r="O28" s="229">
        <f t="shared" si="3"/>
        <v>0</v>
      </c>
    </row>
    <row r="29" spans="1:15" ht="15.6" customHeight="1" x14ac:dyDescent="0.2">
      <c r="A29" s="424">
        <v>23</v>
      </c>
      <c r="B29" s="224" t="s">
        <v>27</v>
      </c>
      <c r="C29" s="1441">
        <f>'8_2.1.22 SIS'!BG29</f>
        <v>0</v>
      </c>
      <c r="D29" s="226">
        <f>'9_Per Pupil Summary'!S28</f>
        <v>9578.2534664764626</v>
      </c>
      <c r="E29" s="226">
        <f t="shared" si="4"/>
        <v>0</v>
      </c>
      <c r="F29" s="226"/>
      <c r="G29" s="226"/>
      <c r="H29" s="230">
        <f t="shared" si="1"/>
        <v>0</v>
      </c>
      <c r="I29" s="229">
        <f t="shared" si="5"/>
        <v>0</v>
      </c>
      <c r="J29" s="226">
        <v>0</v>
      </c>
      <c r="K29" s="229">
        <f t="shared" si="6"/>
        <v>0</v>
      </c>
      <c r="L29" s="226"/>
      <c r="M29" s="226">
        <f t="shared" si="7"/>
        <v>0</v>
      </c>
      <c r="N29" s="229">
        <f t="shared" si="2"/>
        <v>0</v>
      </c>
      <c r="O29" s="229">
        <f t="shared" si="3"/>
        <v>0</v>
      </c>
    </row>
    <row r="30" spans="1:15" ht="15.6" customHeight="1" x14ac:dyDescent="0.2">
      <c r="A30" s="424">
        <v>24</v>
      </c>
      <c r="B30" s="224" t="s">
        <v>28</v>
      </c>
      <c r="C30" s="1441">
        <f>'8_2.1.22 SIS'!BG30</f>
        <v>0</v>
      </c>
      <c r="D30" s="226">
        <f>'9_Per Pupil Summary'!S29</f>
        <v>9314.2616984732813</v>
      </c>
      <c r="E30" s="226">
        <f t="shared" si="4"/>
        <v>0</v>
      </c>
      <c r="F30" s="226"/>
      <c r="G30" s="226"/>
      <c r="H30" s="230">
        <f t="shared" si="1"/>
        <v>0</v>
      </c>
      <c r="I30" s="229">
        <f t="shared" si="5"/>
        <v>0</v>
      </c>
      <c r="J30" s="226">
        <v>0</v>
      </c>
      <c r="K30" s="229">
        <f t="shared" si="6"/>
        <v>0</v>
      </c>
      <c r="L30" s="226"/>
      <c r="M30" s="226">
        <f t="shared" si="7"/>
        <v>0</v>
      </c>
      <c r="N30" s="229">
        <f t="shared" si="2"/>
        <v>0</v>
      </c>
      <c r="O30" s="229">
        <f t="shared" si="3"/>
        <v>0</v>
      </c>
    </row>
    <row r="31" spans="1:15" ht="15.6" customHeight="1" x14ac:dyDescent="0.2">
      <c r="A31" s="425">
        <v>25</v>
      </c>
      <c r="B31" s="238" t="s">
        <v>29</v>
      </c>
      <c r="C31" s="1442">
        <f>'8_2.1.22 SIS'!BG31</f>
        <v>0</v>
      </c>
      <c r="D31" s="240">
        <f>'9_Per Pupil Summary'!S30</f>
        <v>10069.485808966863</v>
      </c>
      <c r="E31" s="240">
        <f t="shared" si="4"/>
        <v>0</v>
      </c>
      <c r="F31" s="240"/>
      <c r="G31" s="240"/>
      <c r="H31" s="244">
        <f t="shared" si="1"/>
        <v>0</v>
      </c>
      <c r="I31" s="243">
        <f t="shared" si="5"/>
        <v>0</v>
      </c>
      <c r="J31" s="240">
        <v>0</v>
      </c>
      <c r="K31" s="243">
        <f t="shared" si="6"/>
        <v>0</v>
      </c>
      <c r="L31" s="246"/>
      <c r="M31" s="240">
        <f t="shared" si="7"/>
        <v>0</v>
      </c>
      <c r="N31" s="247">
        <f t="shared" si="2"/>
        <v>0</v>
      </c>
      <c r="O31" s="243">
        <f t="shared" si="3"/>
        <v>0</v>
      </c>
    </row>
    <row r="32" spans="1:15" ht="15.6" customHeight="1" x14ac:dyDescent="0.2">
      <c r="A32" s="423">
        <v>26</v>
      </c>
      <c r="B32" s="207" t="s">
        <v>30</v>
      </c>
      <c r="C32" s="1440">
        <f>'8_2.1.22 SIS'!BG32</f>
        <v>31</v>
      </c>
      <c r="D32" s="209">
        <f>'9_Per Pupil Summary'!S31</f>
        <v>9428.4598825520661</v>
      </c>
      <c r="E32" s="209">
        <f t="shared" si="4"/>
        <v>292282</v>
      </c>
      <c r="F32" s="209"/>
      <c r="G32" s="209"/>
      <c r="H32" s="213">
        <f t="shared" si="1"/>
        <v>0</v>
      </c>
      <c r="I32" s="212">
        <f t="shared" si="5"/>
        <v>292282</v>
      </c>
      <c r="J32" s="209">
        <v>0</v>
      </c>
      <c r="K32" s="212">
        <f t="shared" si="6"/>
        <v>292282</v>
      </c>
      <c r="L32" s="209"/>
      <c r="M32" s="209">
        <f t="shared" si="7"/>
        <v>292282</v>
      </c>
      <c r="N32" s="212">
        <f t="shared" si="2"/>
        <v>24357</v>
      </c>
      <c r="O32" s="214">
        <f t="shared" si="3"/>
        <v>292282</v>
      </c>
    </row>
    <row r="33" spans="1:15" ht="15.6" customHeight="1" x14ac:dyDescent="0.2">
      <c r="A33" s="424">
        <v>27</v>
      </c>
      <c r="B33" s="224" t="s">
        <v>31</v>
      </c>
      <c r="C33" s="1441">
        <f>'8_2.1.22 SIS'!BG33</f>
        <v>0</v>
      </c>
      <c r="D33" s="226">
        <f>'9_Per Pupil Summary'!S32</f>
        <v>10025.070272919469</v>
      </c>
      <c r="E33" s="226">
        <f t="shared" si="4"/>
        <v>0</v>
      </c>
      <c r="F33" s="226"/>
      <c r="G33" s="226"/>
      <c r="H33" s="230">
        <f t="shared" si="1"/>
        <v>0</v>
      </c>
      <c r="I33" s="229">
        <f t="shared" si="5"/>
        <v>0</v>
      </c>
      <c r="J33" s="226">
        <v>0</v>
      </c>
      <c r="K33" s="229">
        <f t="shared" si="6"/>
        <v>0</v>
      </c>
      <c r="L33" s="226"/>
      <c r="M33" s="226">
        <f t="shared" si="7"/>
        <v>0</v>
      </c>
      <c r="N33" s="229">
        <f t="shared" si="2"/>
        <v>0</v>
      </c>
      <c r="O33" s="229">
        <f t="shared" si="3"/>
        <v>0</v>
      </c>
    </row>
    <row r="34" spans="1:15" ht="15.6" customHeight="1" x14ac:dyDescent="0.2">
      <c r="A34" s="424">
        <v>28</v>
      </c>
      <c r="B34" s="224" t="s">
        <v>32</v>
      </c>
      <c r="C34" s="1441">
        <f>'8_2.1.22 SIS'!BG34</f>
        <v>0</v>
      </c>
      <c r="D34" s="226">
        <f>'9_Per Pupil Summary'!S33</f>
        <v>8656.8664505028319</v>
      </c>
      <c r="E34" s="226">
        <f t="shared" si="4"/>
        <v>0</v>
      </c>
      <c r="F34" s="226"/>
      <c r="G34" s="226"/>
      <c r="H34" s="230">
        <f t="shared" si="1"/>
        <v>0</v>
      </c>
      <c r="I34" s="229">
        <f t="shared" si="5"/>
        <v>0</v>
      </c>
      <c r="J34" s="226">
        <v>0</v>
      </c>
      <c r="K34" s="229">
        <f t="shared" si="6"/>
        <v>0</v>
      </c>
      <c r="L34" s="226"/>
      <c r="M34" s="226">
        <f t="shared" si="7"/>
        <v>0</v>
      </c>
      <c r="N34" s="229">
        <f t="shared" si="2"/>
        <v>0</v>
      </c>
      <c r="O34" s="229">
        <f t="shared" si="3"/>
        <v>0</v>
      </c>
    </row>
    <row r="35" spans="1:15" ht="15.6" customHeight="1" x14ac:dyDescent="0.2">
      <c r="A35" s="424">
        <v>29</v>
      </c>
      <c r="B35" s="224" t="s">
        <v>33</v>
      </c>
      <c r="C35" s="1441">
        <f>'8_2.1.22 SIS'!BG35</f>
        <v>1</v>
      </c>
      <c r="D35" s="226">
        <f>'9_Per Pupil Summary'!S34</f>
        <v>9033.6161245984913</v>
      </c>
      <c r="E35" s="226">
        <f t="shared" si="4"/>
        <v>9034</v>
      </c>
      <c r="F35" s="226"/>
      <c r="G35" s="226"/>
      <c r="H35" s="230">
        <f t="shared" si="1"/>
        <v>0</v>
      </c>
      <c r="I35" s="229">
        <f t="shared" si="5"/>
        <v>9034</v>
      </c>
      <c r="J35" s="226">
        <v>0</v>
      </c>
      <c r="K35" s="229">
        <f t="shared" si="6"/>
        <v>9034</v>
      </c>
      <c r="L35" s="226"/>
      <c r="M35" s="226">
        <f t="shared" si="7"/>
        <v>9034</v>
      </c>
      <c r="N35" s="229">
        <f t="shared" si="2"/>
        <v>753</v>
      </c>
      <c r="O35" s="229">
        <f t="shared" si="3"/>
        <v>9034</v>
      </c>
    </row>
    <row r="36" spans="1:15" ht="15.6" customHeight="1" x14ac:dyDescent="0.2">
      <c r="A36" s="425">
        <v>30</v>
      </c>
      <c r="B36" s="238" t="s">
        <v>34</v>
      </c>
      <c r="C36" s="1442">
        <f>'8_2.1.22 SIS'!BG36</f>
        <v>0</v>
      </c>
      <c r="D36" s="240">
        <f>'9_Per Pupil Summary'!S35</f>
        <v>10193.720797191243</v>
      </c>
      <c r="E36" s="240">
        <f t="shared" si="4"/>
        <v>0</v>
      </c>
      <c r="F36" s="240"/>
      <c r="G36" s="240"/>
      <c r="H36" s="244">
        <f t="shared" si="1"/>
        <v>0</v>
      </c>
      <c r="I36" s="243">
        <f t="shared" si="5"/>
        <v>0</v>
      </c>
      <c r="J36" s="240">
        <v>0</v>
      </c>
      <c r="K36" s="243">
        <f t="shared" si="6"/>
        <v>0</v>
      </c>
      <c r="L36" s="246"/>
      <c r="M36" s="240">
        <f t="shared" si="7"/>
        <v>0</v>
      </c>
      <c r="N36" s="247">
        <f t="shared" si="2"/>
        <v>0</v>
      </c>
      <c r="O36" s="243">
        <f t="shared" si="3"/>
        <v>0</v>
      </c>
    </row>
    <row r="37" spans="1:15" ht="15.6" customHeight="1" x14ac:dyDescent="0.2">
      <c r="A37" s="423">
        <v>31</v>
      </c>
      <c r="B37" s="207" t="s">
        <v>35</v>
      </c>
      <c r="C37" s="1440">
        <f>'8_2.1.22 SIS'!BG37</f>
        <v>0</v>
      </c>
      <c r="D37" s="209">
        <f>'9_Per Pupil Summary'!S36</f>
        <v>9654.9058912093242</v>
      </c>
      <c r="E37" s="209">
        <f t="shared" si="4"/>
        <v>0</v>
      </c>
      <c r="F37" s="209"/>
      <c r="G37" s="209"/>
      <c r="H37" s="213">
        <f t="shared" si="1"/>
        <v>0</v>
      </c>
      <c r="I37" s="212">
        <f t="shared" si="5"/>
        <v>0</v>
      </c>
      <c r="J37" s="209">
        <v>0</v>
      </c>
      <c r="K37" s="212">
        <f t="shared" si="6"/>
        <v>0</v>
      </c>
      <c r="L37" s="209"/>
      <c r="M37" s="209">
        <f t="shared" si="7"/>
        <v>0</v>
      </c>
      <c r="N37" s="212">
        <f t="shared" si="2"/>
        <v>0</v>
      </c>
      <c r="O37" s="214">
        <f t="shared" si="3"/>
        <v>0</v>
      </c>
    </row>
    <row r="38" spans="1:15" ht="15.6" customHeight="1" x14ac:dyDescent="0.2">
      <c r="A38" s="424">
        <v>32</v>
      </c>
      <c r="B38" s="224" t="s">
        <v>36</v>
      </c>
      <c r="C38" s="1441">
        <f>'8_2.1.22 SIS'!BG38</f>
        <v>0</v>
      </c>
      <c r="D38" s="226">
        <f>'9_Per Pupil Summary'!S37</f>
        <v>9690.061420432965</v>
      </c>
      <c r="E38" s="226">
        <f t="shared" si="4"/>
        <v>0</v>
      </c>
      <c r="F38" s="226"/>
      <c r="G38" s="226"/>
      <c r="H38" s="230">
        <f t="shared" si="1"/>
        <v>0</v>
      </c>
      <c r="I38" s="229">
        <f t="shared" si="5"/>
        <v>0</v>
      </c>
      <c r="J38" s="226">
        <v>0</v>
      </c>
      <c r="K38" s="229">
        <f t="shared" si="6"/>
        <v>0</v>
      </c>
      <c r="L38" s="226"/>
      <c r="M38" s="226">
        <f t="shared" si="7"/>
        <v>0</v>
      </c>
      <c r="N38" s="229">
        <f t="shared" si="2"/>
        <v>0</v>
      </c>
      <c r="O38" s="229">
        <f t="shared" si="3"/>
        <v>0</v>
      </c>
    </row>
    <row r="39" spans="1:15" ht="15.6" customHeight="1" x14ac:dyDescent="0.2">
      <c r="A39" s="424">
        <v>33</v>
      </c>
      <c r="B39" s="224" t="s">
        <v>37</v>
      </c>
      <c r="C39" s="1441">
        <f>'8_2.1.22 SIS'!BG39</f>
        <v>0</v>
      </c>
      <c r="D39" s="226">
        <f>'9_Per Pupil Summary'!S38</f>
        <v>10911.966982055466</v>
      </c>
      <c r="E39" s="226">
        <f t="shared" si="4"/>
        <v>0</v>
      </c>
      <c r="F39" s="226"/>
      <c r="G39" s="226"/>
      <c r="H39" s="230">
        <f t="shared" si="1"/>
        <v>0</v>
      </c>
      <c r="I39" s="229">
        <f t="shared" si="5"/>
        <v>0</v>
      </c>
      <c r="J39" s="226">
        <v>0</v>
      </c>
      <c r="K39" s="229">
        <f t="shared" si="6"/>
        <v>0</v>
      </c>
      <c r="L39" s="226"/>
      <c r="M39" s="226">
        <f t="shared" si="7"/>
        <v>0</v>
      </c>
      <c r="N39" s="229">
        <f t="shared" ref="N39:N70" si="8">ROUND(M39/$N$91,0)</f>
        <v>0</v>
      </c>
      <c r="O39" s="229">
        <f t="shared" si="3"/>
        <v>0</v>
      </c>
    </row>
    <row r="40" spans="1:15" ht="15.6" customHeight="1" x14ac:dyDescent="0.2">
      <c r="A40" s="424">
        <v>34</v>
      </c>
      <c r="B40" s="224" t="s">
        <v>38</v>
      </c>
      <c r="C40" s="1441">
        <f>'8_2.1.22 SIS'!BG40</f>
        <v>0</v>
      </c>
      <c r="D40" s="226">
        <f>'9_Per Pupil Summary'!S39</f>
        <v>10605.030006123698</v>
      </c>
      <c r="E40" s="226">
        <f t="shared" si="4"/>
        <v>0</v>
      </c>
      <c r="F40" s="226"/>
      <c r="G40" s="226"/>
      <c r="H40" s="230">
        <f t="shared" si="1"/>
        <v>0</v>
      </c>
      <c r="I40" s="229">
        <f t="shared" si="5"/>
        <v>0</v>
      </c>
      <c r="J40" s="226">
        <v>0</v>
      </c>
      <c r="K40" s="229">
        <f t="shared" si="6"/>
        <v>0</v>
      </c>
      <c r="L40" s="226"/>
      <c r="M40" s="226">
        <f t="shared" si="7"/>
        <v>0</v>
      </c>
      <c r="N40" s="229">
        <f t="shared" si="8"/>
        <v>0</v>
      </c>
      <c r="O40" s="229">
        <f t="shared" si="3"/>
        <v>0</v>
      </c>
    </row>
    <row r="41" spans="1:15" ht="15.6" customHeight="1" x14ac:dyDescent="0.2">
      <c r="A41" s="425">
        <v>35</v>
      </c>
      <c r="B41" s="238" t="s">
        <v>39</v>
      </c>
      <c r="C41" s="1442">
        <f>'8_2.1.22 SIS'!BG41</f>
        <v>0</v>
      </c>
      <c r="D41" s="240">
        <f>'9_Per Pupil Summary'!S40</f>
        <v>9640.8973027989814</v>
      </c>
      <c r="E41" s="240">
        <f t="shared" si="4"/>
        <v>0</v>
      </c>
      <c r="F41" s="240"/>
      <c r="G41" s="240"/>
      <c r="H41" s="244">
        <f t="shared" si="1"/>
        <v>0</v>
      </c>
      <c r="I41" s="243">
        <f t="shared" si="5"/>
        <v>0</v>
      </c>
      <c r="J41" s="240">
        <v>0</v>
      </c>
      <c r="K41" s="243">
        <f t="shared" si="6"/>
        <v>0</v>
      </c>
      <c r="L41" s="246"/>
      <c r="M41" s="240">
        <f t="shared" si="7"/>
        <v>0</v>
      </c>
      <c r="N41" s="247">
        <f t="shared" si="8"/>
        <v>0</v>
      </c>
      <c r="O41" s="243">
        <f t="shared" si="3"/>
        <v>0</v>
      </c>
    </row>
    <row r="42" spans="1:15" ht="15.6" customHeight="1" x14ac:dyDescent="0.2">
      <c r="A42" s="423">
        <v>36</v>
      </c>
      <c r="B42" s="207" t="s">
        <v>40</v>
      </c>
      <c r="C42" s="1440">
        <f>'8_2.1.22 SIS'!BG42</f>
        <v>134</v>
      </c>
      <c r="D42" s="209">
        <f>'9_Per Pupil Summary'!S41</f>
        <v>9288.9518150761905</v>
      </c>
      <c r="E42" s="209">
        <f t="shared" si="4"/>
        <v>1244720</v>
      </c>
      <c r="F42" s="209"/>
      <c r="G42" s="209"/>
      <c r="H42" s="213">
        <f t="shared" si="1"/>
        <v>0</v>
      </c>
      <c r="I42" s="212">
        <f t="shared" si="5"/>
        <v>1244720</v>
      </c>
      <c r="J42" s="209">
        <v>0</v>
      </c>
      <c r="K42" s="212">
        <f t="shared" si="6"/>
        <v>1244720</v>
      </c>
      <c r="L42" s="209"/>
      <c r="M42" s="209">
        <f t="shared" si="7"/>
        <v>1244720</v>
      </c>
      <c r="N42" s="212">
        <f t="shared" si="8"/>
        <v>103727</v>
      </c>
      <c r="O42" s="214">
        <f t="shared" si="3"/>
        <v>1244720</v>
      </c>
    </row>
    <row r="43" spans="1:15" ht="15.6" customHeight="1" x14ac:dyDescent="0.2">
      <c r="A43" s="424">
        <v>37</v>
      </c>
      <c r="B43" s="224" t="s">
        <v>41</v>
      </c>
      <c r="C43" s="1441">
        <f>'8_2.1.22 SIS'!BG43</f>
        <v>0</v>
      </c>
      <c r="D43" s="226">
        <f>'9_Per Pupil Summary'!S42</f>
        <v>9533.6717317086859</v>
      </c>
      <c r="E43" s="226">
        <f t="shared" si="4"/>
        <v>0</v>
      </c>
      <c r="F43" s="226"/>
      <c r="G43" s="226"/>
      <c r="H43" s="230">
        <f t="shared" si="1"/>
        <v>0</v>
      </c>
      <c r="I43" s="229">
        <f t="shared" si="5"/>
        <v>0</v>
      </c>
      <c r="J43" s="226">
        <v>0</v>
      </c>
      <c r="K43" s="229">
        <f t="shared" si="6"/>
        <v>0</v>
      </c>
      <c r="L43" s="226"/>
      <c r="M43" s="226">
        <f t="shared" si="7"/>
        <v>0</v>
      </c>
      <c r="N43" s="229">
        <f t="shared" si="8"/>
        <v>0</v>
      </c>
      <c r="O43" s="229">
        <f t="shared" si="3"/>
        <v>0</v>
      </c>
    </row>
    <row r="44" spans="1:15" ht="15.6" customHeight="1" x14ac:dyDescent="0.2">
      <c r="A44" s="424">
        <v>38</v>
      </c>
      <c r="B44" s="224" t="s">
        <v>42</v>
      </c>
      <c r="C44" s="1441">
        <f>'8_2.1.22 SIS'!BG44</f>
        <v>3</v>
      </c>
      <c r="D44" s="226">
        <f>'9_Per Pupil Summary'!S43</f>
        <v>9416.1123455440138</v>
      </c>
      <c r="E44" s="226">
        <f t="shared" si="4"/>
        <v>28248</v>
      </c>
      <c r="F44" s="226"/>
      <c r="G44" s="226"/>
      <c r="H44" s="230">
        <f t="shared" si="1"/>
        <v>0</v>
      </c>
      <c r="I44" s="229">
        <f t="shared" si="5"/>
        <v>28248</v>
      </c>
      <c r="J44" s="226">
        <v>0</v>
      </c>
      <c r="K44" s="229">
        <f t="shared" si="6"/>
        <v>28248</v>
      </c>
      <c r="L44" s="226"/>
      <c r="M44" s="226">
        <f t="shared" si="7"/>
        <v>28248</v>
      </c>
      <c r="N44" s="229">
        <f t="shared" si="8"/>
        <v>2354</v>
      </c>
      <c r="O44" s="229">
        <f t="shared" si="3"/>
        <v>28248</v>
      </c>
    </row>
    <row r="45" spans="1:15" ht="15.6" customHeight="1" x14ac:dyDescent="0.2">
      <c r="A45" s="424">
        <v>39</v>
      </c>
      <c r="B45" s="224" t="s">
        <v>43</v>
      </c>
      <c r="C45" s="1441">
        <f>'8_2.1.22 SIS'!BG45</f>
        <v>0</v>
      </c>
      <c r="D45" s="226">
        <f>'9_Per Pupil Summary'!S44</f>
        <v>9719.5184214680339</v>
      </c>
      <c r="E45" s="226">
        <f t="shared" si="4"/>
        <v>0</v>
      </c>
      <c r="F45" s="226"/>
      <c r="G45" s="226"/>
      <c r="H45" s="230">
        <f t="shared" si="1"/>
        <v>0</v>
      </c>
      <c r="I45" s="229">
        <f t="shared" si="5"/>
        <v>0</v>
      </c>
      <c r="J45" s="226">
        <v>0</v>
      </c>
      <c r="K45" s="229">
        <f t="shared" si="6"/>
        <v>0</v>
      </c>
      <c r="L45" s="226"/>
      <c r="M45" s="226">
        <f t="shared" si="7"/>
        <v>0</v>
      </c>
      <c r="N45" s="229">
        <f t="shared" si="8"/>
        <v>0</v>
      </c>
      <c r="O45" s="229">
        <f t="shared" si="3"/>
        <v>0</v>
      </c>
    </row>
    <row r="46" spans="1:15" ht="15.6" customHeight="1" x14ac:dyDescent="0.2">
      <c r="A46" s="425">
        <v>40</v>
      </c>
      <c r="B46" s="238" t="s">
        <v>44</v>
      </c>
      <c r="C46" s="1442">
        <f>'8_2.1.22 SIS'!BG46</f>
        <v>0</v>
      </c>
      <c r="D46" s="240">
        <f>'9_Per Pupil Summary'!S45</f>
        <v>9468.9010786343715</v>
      </c>
      <c r="E46" s="240">
        <f t="shared" si="4"/>
        <v>0</v>
      </c>
      <c r="F46" s="240"/>
      <c r="G46" s="240"/>
      <c r="H46" s="244">
        <f t="shared" si="1"/>
        <v>0</v>
      </c>
      <c r="I46" s="243">
        <f t="shared" si="5"/>
        <v>0</v>
      </c>
      <c r="J46" s="240">
        <v>0</v>
      </c>
      <c r="K46" s="243">
        <f t="shared" si="6"/>
        <v>0</v>
      </c>
      <c r="L46" s="246"/>
      <c r="M46" s="240">
        <f t="shared" si="7"/>
        <v>0</v>
      </c>
      <c r="N46" s="247">
        <f t="shared" si="8"/>
        <v>0</v>
      </c>
      <c r="O46" s="243">
        <f t="shared" si="3"/>
        <v>0</v>
      </c>
    </row>
    <row r="47" spans="1:15" ht="15.6" customHeight="1" x14ac:dyDescent="0.2">
      <c r="A47" s="423">
        <v>41</v>
      </c>
      <c r="B47" s="207" t="s">
        <v>45</v>
      </c>
      <c r="C47" s="1440">
        <f>'8_2.1.22 SIS'!BG47</f>
        <v>0</v>
      </c>
      <c r="D47" s="209">
        <f>'9_Per Pupil Summary'!S46</f>
        <v>9796.9865611633868</v>
      </c>
      <c r="E47" s="209">
        <f t="shared" si="4"/>
        <v>0</v>
      </c>
      <c r="F47" s="209"/>
      <c r="G47" s="209"/>
      <c r="H47" s="213">
        <f t="shared" si="1"/>
        <v>0</v>
      </c>
      <c r="I47" s="212">
        <f t="shared" si="5"/>
        <v>0</v>
      </c>
      <c r="J47" s="209">
        <v>0</v>
      </c>
      <c r="K47" s="212">
        <f t="shared" si="6"/>
        <v>0</v>
      </c>
      <c r="L47" s="209"/>
      <c r="M47" s="209">
        <f t="shared" si="7"/>
        <v>0</v>
      </c>
      <c r="N47" s="212">
        <f t="shared" si="8"/>
        <v>0</v>
      </c>
      <c r="O47" s="214">
        <f t="shared" si="3"/>
        <v>0</v>
      </c>
    </row>
    <row r="48" spans="1:15" ht="15.6" customHeight="1" x14ac:dyDescent="0.2">
      <c r="A48" s="424">
        <v>42</v>
      </c>
      <c r="B48" s="224" t="s">
        <v>46</v>
      </c>
      <c r="C48" s="1441">
        <f>'8_2.1.22 SIS'!BG48</f>
        <v>0</v>
      </c>
      <c r="D48" s="226">
        <f>'9_Per Pupil Summary'!S47</f>
        <v>10090.035753114382</v>
      </c>
      <c r="E48" s="226">
        <f t="shared" si="4"/>
        <v>0</v>
      </c>
      <c r="F48" s="226"/>
      <c r="G48" s="226"/>
      <c r="H48" s="230">
        <f t="shared" si="1"/>
        <v>0</v>
      </c>
      <c r="I48" s="229">
        <f t="shared" si="5"/>
        <v>0</v>
      </c>
      <c r="J48" s="226">
        <v>0</v>
      </c>
      <c r="K48" s="229">
        <f t="shared" si="6"/>
        <v>0</v>
      </c>
      <c r="L48" s="226"/>
      <c r="M48" s="226">
        <f t="shared" si="7"/>
        <v>0</v>
      </c>
      <c r="N48" s="229">
        <f t="shared" si="8"/>
        <v>0</v>
      </c>
      <c r="O48" s="229">
        <f t="shared" si="3"/>
        <v>0</v>
      </c>
    </row>
    <row r="49" spans="1:15" ht="15.6" customHeight="1" x14ac:dyDescent="0.2">
      <c r="A49" s="424">
        <v>43</v>
      </c>
      <c r="B49" s="224" t="s">
        <v>47</v>
      </c>
      <c r="C49" s="1441">
        <f>'8_2.1.22 SIS'!BG49</f>
        <v>0</v>
      </c>
      <c r="D49" s="226">
        <f>'9_Per Pupil Summary'!S48</f>
        <v>9950.7067546174148</v>
      </c>
      <c r="E49" s="226">
        <f t="shared" si="4"/>
        <v>0</v>
      </c>
      <c r="F49" s="226"/>
      <c r="G49" s="226"/>
      <c r="H49" s="230">
        <f t="shared" si="1"/>
        <v>0</v>
      </c>
      <c r="I49" s="229">
        <f t="shared" si="5"/>
        <v>0</v>
      </c>
      <c r="J49" s="226">
        <v>0</v>
      </c>
      <c r="K49" s="229">
        <f t="shared" si="6"/>
        <v>0</v>
      </c>
      <c r="L49" s="226"/>
      <c r="M49" s="226">
        <f t="shared" si="7"/>
        <v>0</v>
      </c>
      <c r="N49" s="229">
        <f t="shared" si="8"/>
        <v>0</v>
      </c>
      <c r="O49" s="229">
        <f t="shared" si="3"/>
        <v>0</v>
      </c>
    </row>
    <row r="50" spans="1:15" ht="15.6" customHeight="1" x14ac:dyDescent="0.2">
      <c r="A50" s="424">
        <v>44</v>
      </c>
      <c r="B50" s="224" t="s">
        <v>48</v>
      </c>
      <c r="C50" s="1441">
        <f>'8_2.1.22 SIS'!BG50</f>
        <v>7</v>
      </c>
      <c r="D50" s="226">
        <f>'9_Per Pupil Summary'!S49</f>
        <v>9399.9442872312175</v>
      </c>
      <c r="E50" s="226">
        <f t="shared" si="4"/>
        <v>65800</v>
      </c>
      <c r="F50" s="226"/>
      <c r="G50" s="226"/>
      <c r="H50" s="230">
        <f t="shared" si="1"/>
        <v>0</v>
      </c>
      <c r="I50" s="229">
        <f t="shared" si="5"/>
        <v>65800</v>
      </c>
      <c r="J50" s="226">
        <v>0</v>
      </c>
      <c r="K50" s="229">
        <f t="shared" si="6"/>
        <v>65800</v>
      </c>
      <c r="L50" s="226"/>
      <c r="M50" s="226">
        <f t="shared" si="7"/>
        <v>65800</v>
      </c>
      <c r="N50" s="229">
        <f t="shared" si="8"/>
        <v>5483</v>
      </c>
      <c r="O50" s="229">
        <f t="shared" si="3"/>
        <v>65800</v>
      </c>
    </row>
    <row r="51" spans="1:15" ht="15.6" customHeight="1" x14ac:dyDescent="0.2">
      <c r="A51" s="425">
        <v>45</v>
      </c>
      <c r="B51" s="238" t="s">
        <v>49</v>
      </c>
      <c r="C51" s="1442">
        <f>'8_2.1.22 SIS'!BG51</f>
        <v>7</v>
      </c>
      <c r="D51" s="240">
        <f>'9_Per Pupil Summary'!S50</f>
        <v>8767.6655313291485</v>
      </c>
      <c r="E51" s="240">
        <f t="shared" si="4"/>
        <v>61374</v>
      </c>
      <c r="F51" s="240"/>
      <c r="G51" s="240"/>
      <c r="H51" s="244">
        <f t="shared" si="1"/>
        <v>0</v>
      </c>
      <c r="I51" s="243">
        <f t="shared" si="5"/>
        <v>61374</v>
      </c>
      <c r="J51" s="240">
        <v>0</v>
      </c>
      <c r="K51" s="243">
        <f t="shared" si="6"/>
        <v>61374</v>
      </c>
      <c r="L51" s="246"/>
      <c r="M51" s="240">
        <f t="shared" si="7"/>
        <v>61374</v>
      </c>
      <c r="N51" s="247">
        <f t="shared" si="8"/>
        <v>5115</v>
      </c>
      <c r="O51" s="243">
        <f t="shared" si="3"/>
        <v>61374</v>
      </c>
    </row>
    <row r="52" spans="1:15" ht="15.6" customHeight="1" x14ac:dyDescent="0.2">
      <c r="A52" s="423">
        <v>46</v>
      </c>
      <c r="B52" s="207" t="s">
        <v>50</v>
      </c>
      <c r="C52" s="1440">
        <f>'8_2.1.22 SIS'!BG52</f>
        <v>0</v>
      </c>
      <c r="D52" s="209">
        <f>'9_Per Pupil Summary'!S51</f>
        <v>11925.502921348316</v>
      </c>
      <c r="E52" s="209">
        <f t="shared" si="4"/>
        <v>0</v>
      </c>
      <c r="F52" s="209"/>
      <c r="G52" s="209"/>
      <c r="H52" s="213">
        <f t="shared" si="1"/>
        <v>0</v>
      </c>
      <c r="I52" s="212">
        <f t="shared" si="5"/>
        <v>0</v>
      </c>
      <c r="J52" s="209">
        <v>0</v>
      </c>
      <c r="K52" s="212">
        <f t="shared" si="6"/>
        <v>0</v>
      </c>
      <c r="L52" s="209"/>
      <c r="M52" s="209">
        <f t="shared" si="7"/>
        <v>0</v>
      </c>
      <c r="N52" s="212">
        <f t="shared" si="8"/>
        <v>0</v>
      </c>
      <c r="O52" s="214">
        <f t="shared" si="3"/>
        <v>0</v>
      </c>
    </row>
    <row r="53" spans="1:15" ht="15.6" customHeight="1" x14ac:dyDescent="0.2">
      <c r="A53" s="424">
        <v>47</v>
      </c>
      <c r="B53" s="224" t="s">
        <v>51</v>
      </c>
      <c r="C53" s="1441">
        <f>'8_2.1.22 SIS'!BG53</f>
        <v>2</v>
      </c>
      <c r="D53" s="226">
        <f>'9_Per Pupil Summary'!S52</f>
        <v>9649.6419379844956</v>
      </c>
      <c r="E53" s="226">
        <f t="shared" si="4"/>
        <v>19299</v>
      </c>
      <c r="F53" s="226"/>
      <c r="G53" s="226"/>
      <c r="H53" s="230">
        <f t="shared" si="1"/>
        <v>0</v>
      </c>
      <c r="I53" s="229">
        <f t="shared" si="5"/>
        <v>19299</v>
      </c>
      <c r="J53" s="226">
        <v>0</v>
      </c>
      <c r="K53" s="229">
        <f t="shared" si="6"/>
        <v>19299</v>
      </c>
      <c r="L53" s="226"/>
      <c r="M53" s="226">
        <f t="shared" si="7"/>
        <v>19299</v>
      </c>
      <c r="N53" s="229">
        <f t="shared" si="8"/>
        <v>1608</v>
      </c>
      <c r="O53" s="229">
        <f t="shared" si="3"/>
        <v>19299</v>
      </c>
    </row>
    <row r="54" spans="1:15" ht="15.6" customHeight="1" x14ac:dyDescent="0.2">
      <c r="A54" s="424">
        <v>48</v>
      </c>
      <c r="B54" s="224" t="s">
        <v>89</v>
      </c>
      <c r="C54" s="1441">
        <f>'8_2.1.22 SIS'!BG54</f>
        <v>3</v>
      </c>
      <c r="D54" s="226">
        <f>'9_Per Pupil Summary'!S53</f>
        <v>9841.1089074228512</v>
      </c>
      <c r="E54" s="226">
        <f t="shared" si="4"/>
        <v>29523</v>
      </c>
      <c r="F54" s="226"/>
      <c r="G54" s="226"/>
      <c r="H54" s="230">
        <f t="shared" si="1"/>
        <v>0</v>
      </c>
      <c r="I54" s="229">
        <f t="shared" si="5"/>
        <v>29523</v>
      </c>
      <c r="J54" s="226">
        <v>0</v>
      </c>
      <c r="K54" s="229">
        <f t="shared" si="6"/>
        <v>29523</v>
      </c>
      <c r="L54" s="226"/>
      <c r="M54" s="226">
        <f t="shared" si="7"/>
        <v>29523</v>
      </c>
      <c r="N54" s="229">
        <f t="shared" si="8"/>
        <v>2460</v>
      </c>
      <c r="O54" s="229">
        <f t="shared" si="3"/>
        <v>29523</v>
      </c>
    </row>
    <row r="55" spans="1:15" ht="15.6" customHeight="1" x14ac:dyDescent="0.2">
      <c r="A55" s="424">
        <v>49</v>
      </c>
      <c r="B55" s="224" t="s">
        <v>52</v>
      </c>
      <c r="C55" s="1441">
        <f>'8_2.1.22 SIS'!BG55</f>
        <v>0</v>
      </c>
      <c r="D55" s="226">
        <f>'9_Per Pupil Summary'!S54</f>
        <v>9625.320039726681</v>
      </c>
      <c r="E55" s="226">
        <f t="shared" si="4"/>
        <v>0</v>
      </c>
      <c r="F55" s="226"/>
      <c r="G55" s="226"/>
      <c r="H55" s="230">
        <f t="shared" si="1"/>
        <v>0</v>
      </c>
      <c r="I55" s="229">
        <f t="shared" si="5"/>
        <v>0</v>
      </c>
      <c r="J55" s="226">
        <v>0</v>
      </c>
      <c r="K55" s="229">
        <f t="shared" si="6"/>
        <v>0</v>
      </c>
      <c r="L55" s="226"/>
      <c r="M55" s="226">
        <f t="shared" si="7"/>
        <v>0</v>
      </c>
      <c r="N55" s="229">
        <f t="shared" si="8"/>
        <v>0</v>
      </c>
      <c r="O55" s="229">
        <f t="shared" si="3"/>
        <v>0</v>
      </c>
    </row>
    <row r="56" spans="1:15" ht="15.6" customHeight="1" x14ac:dyDescent="0.2">
      <c r="A56" s="425">
        <v>50</v>
      </c>
      <c r="B56" s="238" t="s">
        <v>53</v>
      </c>
      <c r="C56" s="1442">
        <f>'8_2.1.22 SIS'!BG56</f>
        <v>0</v>
      </c>
      <c r="D56" s="240">
        <f>'9_Per Pupil Summary'!S55</f>
        <v>9307.1871897607125</v>
      </c>
      <c r="E56" s="240">
        <f t="shared" si="4"/>
        <v>0</v>
      </c>
      <c r="F56" s="240"/>
      <c r="G56" s="240"/>
      <c r="H56" s="244">
        <f t="shared" si="1"/>
        <v>0</v>
      </c>
      <c r="I56" s="243">
        <f t="shared" si="5"/>
        <v>0</v>
      </c>
      <c r="J56" s="240">
        <v>0</v>
      </c>
      <c r="K56" s="243">
        <f t="shared" si="6"/>
        <v>0</v>
      </c>
      <c r="L56" s="246"/>
      <c r="M56" s="240">
        <f t="shared" si="7"/>
        <v>0</v>
      </c>
      <c r="N56" s="247">
        <f t="shared" si="8"/>
        <v>0</v>
      </c>
      <c r="O56" s="243">
        <f t="shared" si="3"/>
        <v>0</v>
      </c>
    </row>
    <row r="57" spans="1:15" ht="15.6" customHeight="1" x14ac:dyDescent="0.2">
      <c r="A57" s="423">
        <v>51</v>
      </c>
      <c r="B57" s="207" t="s">
        <v>54</v>
      </c>
      <c r="C57" s="1440">
        <f>'8_2.1.22 SIS'!BG57</f>
        <v>0</v>
      </c>
      <c r="D57" s="209">
        <f>'9_Per Pupil Summary'!S56</f>
        <v>10031.695753478092</v>
      </c>
      <c r="E57" s="209">
        <f t="shared" si="4"/>
        <v>0</v>
      </c>
      <c r="F57" s="209"/>
      <c r="G57" s="209"/>
      <c r="H57" s="213">
        <f t="shared" si="1"/>
        <v>0</v>
      </c>
      <c r="I57" s="212">
        <f t="shared" si="5"/>
        <v>0</v>
      </c>
      <c r="J57" s="209">
        <v>0</v>
      </c>
      <c r="K57" s="212">
        <f t="shared" si="6"/>
        <v>0</v>
      </c>
      <c r="L57" s="209"/>
      <c r="M57" s="209">
        <f t="shared" si="7"/>
        <v>0</v>
      </c>
      <c r="N57" s="212">
        <f t="shared" si="8"/>
        <v>0</v>
      </c>
      <c r="O57" s="214">
        <f t="shared" si="3"/>
        <v>0</v>
      </c>
    </row>
    <row r="58" spans="1:15" ht="15.6" customHeight="1" x14ac:dyDescent="0.2">
      <c r="A58" s="424">
        <v>52</v>
      </c>
      <c r="B58" s="224" t="s">
        <v>55</v>
      </c>
      <c r="C58" s="1441">
        <f>'8_2.1.22 SIS'!BG58</f>
        <v>34</v>
      </c>
      <c r="D58" s="226">
        <f>'9_Per Pupil Summary'!S57</f>
        <v>9561.1280956008377</v>
      </c>
      <c r="E58" s="226">
        <f t="shared" si="4"/>
        <v>325078</v>
      </c>
      <c r="F58" s="226"/>
      <c r="G58" s="226"/>
      <c r="H58" s="230">
        <f t="shared" si="1"/>
        <v>0</v>
      </c>
      <c r="I58" s="229">
        <f t="shared" si="5"/>
        <v>325078</v>
      </c>
      <c r="J58" s="226">
        <v>0</v>
      </c>
      <c r="K58" s="229">
        <f t="shared" si="6"/>
        <v>325078</v>
      </c>
      <c r="L58" s="226"/>
      <c r="M58" s="226">
        <f t="shared" si="7"/>
        <v>325078</v>
      </c>
      <c r="N58" s="229">
        <f t="shared" si="8"/>
        <v>27090</v>
      </c>
      <c r="O58" s="229">
        <f t="shared" si="3"/>
        <v>325078</v>
      </c>
    </row>
    <row r="59" spans="1:15" ht="15.6" customHeight="1" x14ac:dyDescent="0.2">
      <c r="A59" s="424">
        <v>53</v>
      </c>
      <c r="B59" s="224" t="s">
        <v>56</v>
      </c>
      <c r="C59" s="1441">
        <f>'8_2.1.22 SIS'!BG59</f>
        <v>5</v>
      </c>
      <c r="D59" s="226">
        <f>'9_Per Pupil Summary'!S58</f>
        <v>9759.6232033071865</v>
      </c>
      <c r="E59" s="226">
        <f t="shared" si="4"/>
        <v>48798</v>
      </c>
      <c r="F59" s="226"/>
      <c r="G59" s="226"/>
      <c r="H59" s="230">
        <f t="shared" si="1"/>
        <v>0</v>
      </c>
      <c r="I59" s="229">
        <f t="shared" si="5"/>
        <v>48798</v>
      </c>
      <c r="J59" s="226">
        <v>0</v>
      </c>
      <c r="K59" s="229">
        <f t="shared" si="6"/>
        <v>48798</v>
      </c>
      <c r="L59" s="226"/>
      <c r="M59" s="226">
        <f t="shared" si="7"/>
        <v>48798</v>
      </c>
      <c r="N59" s="229">
        <f t="shared" si="8"/>
        <v>4067</v>
      </c>
      <c r="O59" s="229">
        <f t="shared" si="3"/>
        <v>48798</v>
      </c>
    </row>
    <row r="60" spans="1:15" ht="15.6" customHeight="1" x14ac:dyDescent="0.2">
      <c r="A60" s="424">
        <v>54</v>
      </c>
      <c r="B60" s="224" t="s">
        <v>57</v>
      </c>
      <c r="C60" s="1441">
        <f>'8_2.1.22 SIS'!BG60</f>
        <v>0</v>
      </c>
      <c r="D60" s="226">
        <f>'9_Per Pupil Summary'!S59</f>
        <v>11368.814999999999</v>
      </c>
      <c r="E60" s="226">
        <f t="shared" si="4"/>
        <v>0</v>
      </c>
      <c r="F60" s="226"/>
      <c r="G60" s="226"/>
      <c r="H60" s="230">
        <f t="shared" si="1"/>
        <v>0</v>
      </c>
      <c r="I60" s="229">
        <f t="shared" si="5"/>
        <v>0</v>
      </c>
      <c r="J60" s="226">
        <v>0</v>
      </c>
      <c r="K60" s="229">
        <f t="shared" si="6"/>
        <v>0</v>
      </c>
      <c r="L60" s="226"/>
      <c r="M60" s="226">
        <f t="shared" si="7"/>
        <v>0</v>
      </c>
      <c r="N60" s="229">
        <f t="shared" si="8"/>
        <v>0</v>
      </c>
      <c r="O60" s="229">
        <f t="shared" si="3"/>
        <v>0</v>
      </c>
    </row>
    <row r="61" spans="1:15" ht="15.6" customHeight="1" x14ac:dyDescent="0.2">
      <c r="A61" s="425">
        <v>55</v>
      </c>
      <c r="B61" s="238" t="s">
        <v>58</v>
      </c>
      <c r="C61" s="1442">
        <f>'8_2.1.22 SIS'!BG61</f>
        <v>1</v>
      </c>
      <c r="D61" s="240">
        <f>'9_Per Pupil Summary'!S60</f>
        <v>9307.3481095965853</v>
      </c>
      <c r="E61" s="240">
        <f t="shared" si="4"/>
        <v>9307</v>
      </c>
      <c r="F61" s="240"/>
      <c r="G61" s="240"/>
      <c r="H61" s="244">
        <f t="shared" si="1"/>
        <v>0</v>
      </c>
      <c r="I61" s="243">
        <f t="shared" si="5"/>
        <v>9307</v>
      </c>
      <c r="J61" s="240">
        <v>0</v>
      </c>
      <c r="K61" s="243">
        <f t="shared" si="6"/>
        <v>9307</v>
      </c>
      <c r="L61" s="246"/>
      <c r="M61" s="240">
        <f t="shared" si="7"/>
        <v>9307</v>
      </c>
      <c r="N61" s="247">
        <f t="shared" si="8"/>
        <v>776</v>
      </c>
      <c r="O61" s="243">
        <f t="shared" si="3"/>
        <v>9307</v>
      </c>
    </row>
    <row r="62" spans="1:15" ht="15.6" customHeight="1" x14ac:dyDescent="0.2">
      <c r="A62" s="423">
        <v>56</v>
      </c>
      <c r="B62" s="207" t="s">
        <v>59</v>
      </c>
      <c r="C62" s="1440">
        <f>'8_2.1.22 SIS'!BG62</f>
        <v>0</v>
      </c>
      <c r="D62" s="209">
        <f>'9_Per Pupil Summary'!S61</f>
        <v>10211.928788927336</v>
      </c>
      <c r="E62" s="209">
        <f t="shared" si="4"/>
        <v>0</v>
      </c>
      <c r="F62" s="209"/>
      <c r="G62" s="209"/>
      <c r="H62" s="213">
        <f t="shared" si="1"/>
        <v>0</v>
      </c>
      <c r="I62" s="212">
        <f t="shared" si="5"/>
        <v>0</v>
      </c>
      <c r="J62" s="209">
        <v>0</v>
      </c>
      <c r="K62" s="212">
        <f t="shared" si="6"/>
        <v>0</v>
      </c>
      <c r="L62" s="209"/>
      <c r="M62" s="209">
        <f t="shared" si="7"/>
        <v>0</v>
      </c>
      <c r="N62" s="212">
        <f t="shared" si="8"/>
        <v>0</v>
      </c>
      <c r="O62" s="214">
        <f t="shared" si="3"/>
        <v>0</v>
      </c>
    </row>
    <row r="63" spans="1:15" ht="15.6" customHeight="1" x14ac:dyDescent="0.2">
      <c r="A63" s="424">
        <v>57</v>
      </c>
      <c r="B63" s="224" t="s">
        <v>60</v>
      </c>
      <c r="C63" s="1441">
        <f>'8_2.1.22 SIS'!BG63</f>
        <v>0</v>
      </c>
      <c r="D63" s="226">
        <f>'9_Per Pupil Summary'!S62</f>
        <v>9286.5581521739132</v>
      </c>
      <c r="E63" s="226">
        <f t="shared" si="4"/>
        <v>0</v>
      </c>
      <c r="F63" s="226"/>
      <c r="G63" s="226"/>
      <c r="H63" s="230">
        <f t="shared" si="1"/>
        <v>0</v>
      </c>
      <c r="I63" s="229">
        <f t="shared" si="5"/>
        <v>0</v>
      </c>
      <c r="J63" s="226">
        <v>0</v>
      </c>
      <c r="K63" s="229">
        <f t="shared" si="6"/>
        <v>0</v>
      </c>
      <c r="L63" s="226"/>
      <c r="M63" s="226">
        <f t="shared" si="7"/>
        <v>0</v>
      </c>
      <c r="N63" s="229">
        <f t="shared" si="8"/>
        <v>0</v>
      </c>
      <c r="O63" s="229">
        <f t="shared" si="3"/>
        <v>0</v>
      </c>
    </row>
    <row r="64" spans="1:15" ht="15.6" customHeight="1" x14ac:dyDescent="0.2">
      <c r="A64" s="424">
        <v>58</v>
      </c>
      <c r="B64" s="224" t="s">
        <v>61</v>
      </c>
      <c r="C64" s="1441">
        <f>'8_2.1.22 SIS'!BG64</f>
        <v>0</v>
      </c>
      <c r="D64" s="226">
        <f>'9_Per Pupil Summary'!S63</f>
        <v>9608.5053788687292</v>
      </c>
      <c r="E64" s="226">
        <f t="shared" si="4"/>
        <v>0</v>
      </c>
      <c r="F64" s="226"/>
      <c r="G64" s="226"/>
      <c r="H64" s="230">
        <f t="shared" si="1"/>
        <v>0</v>
      </c>
      <c r="I64" s="229">
        <f t="shared" si="5"/>
        <v>0</v>
      </c>
      <c r="J64" s="226">
        <v>0</v>
      </c>
      <c r="K64" s="229">
        <f t="shared" si="6"/>
        <v>0</v>
      </c>
      <c r="L64" s="226"/>
      <c r="M64" s="226">
        <f t="shared" si="7"/>
        <v>0</v>
      </c>
      <c r="N64" s="229">
        <f t="shared" si="8"/>
        <v>0</v>
      </c>
      <c r="O64" s="229">
        <f t="shared" si="3"/>
        <v>0</v>
      </c>
    </row>
    <row r="65" spans="1:15" ht="15.6" customHeight="1" x14ac:dyDescent="0.2">
      <c r="A65" s="424">
        <v>59</v>
      </c>
      <c r="B65" s="224" t="s">
        <v>62</v>
      </c>
      <c r="C65" s="1441">
        <f>'8_2.1.22 SIS'!BG65</f>
        <v>0</v>
      </c>
      <c r="D65" s="226">
        <f>'9_Per Pupil Summary'!S64</f>
        <v>9859.2015280135838</v>
      </c>
      <c r="E65" s="226">
        <f t="shared" si="4"/>
        <v>0</v>
      </c>
      <c r="F65" s="226"/>
      <c r="G65" s="226"/>
      <c r="H65" s="230">
        <f t="shared" si="1"/>
        <v>0</v>
      </c>
      <c r="I65" s="229">
        <f t="shared" si="5"/>
        <v>0</v>
      </c>
      <c r="J65" s="226">
        <v>0</v>
      </c>
      <c r="K65" s="229">
        <f t="shared" si="6"/>
        <v>0</v>
      </c>
      <c r="L65" s="226"/>
      <c r="M65" s="226">
        <f t="shared" si="7"/>
        <v>0</v>
      </c>
      <c r="N65" s="229">
        <f t="shared" si="8"/>
        <v>0</v>
      </c>
      <c r="O65" s="229">
        <f t="shared" si="3"/>
        <v>0</v>
      </c>
    </row>
    <row r="66" spans="1:15" ht="15.6" customHeight="1" x14ac:dyDescent="0.2">
      <c r="A66" s="425">
        <v>60</v>
      </c>
      <c r="B66" s="238" t="s">
        <v>63</v>
      </c>
      <c r="C66" s="1442">
        <f>'8_2.1.22 SIS'!BG66</f>
        <v>0</v>
      </c>
      <c r="D66" s="240">
        <f>'9_Per Pupil Summary'!S65</f>
        <v>10081.94309541698</v>
      </c>
      <c r="E66" s="240">
        <f t="shared" si="4"/>
        <v>0</v>
      </c>
      <c r="F66" s="240"/>
      <c r="G66" s="240"/>
      <c r="H66" s="244">
        <f t="shared" si="1"/>
        <v>0</v>
      </c>
      <c r="I66" s="243">
        <f t="shared" si="5"/>
        <v>0</v>
      </c>
      <c r="J66" s="240">
        <v>0</v>
      </c>
      <c r="K66" s="243">
        <f t="shared" si="6"/>
        <v>0</v>
      </c>
      <c r="L66" s="246"/>
      <c r="M66" s="240">
        <f t="shared" si="7"/>
        <v>0</v>
      </c>
      <c r="N66" s="247">
        <f t="shared" si="8"/>
        <v>0</v>
      </c>
      <c r="O66" s="243">
        <f t="shared" si="3"/>
        <v>0</v>
      </c>
    </row>
    <row r="67" spans="1:15" ht="15.6" customHeight="1" x14ac:dyDescent="0.2">
      <c r="A67" s="423">
        <v>61</v>
      </c>
      <c r="B67" s="207" t="s">
        <v>64</v>
      </c>
      <c r="C67" s="1440">
        <f>'8_2.1.22 SIS'!BG67</f>
        <v>0</v>
      </c>
      <c r="D67" s="209">
        <f>'9_Per Pupil Summary'!S66</f>
        <v>9351.8081053952319</v>
      </c>
      <c r="E67" s="209">
        <f t="shared" si="4"/>
        <v>0</v>
      </c>
      <c r="F67" s="209"/>
      <c r="G67" s="209"/>
      <c r="H67" s="213">
        <f t="shared" si="1"/>
        <v>0</v>
      </c>
      <c r="I67" s="212">
        <f t="shared" si="5"/>
        <v>0</v>
      </c>
      <c r="J67" s="209">
        <v>0</v>
      </c>
      <c r="K67" s="212">
        <f t="shared" si="6"/>
        <v>0</v>
      </c>
      <c r="L67" s="209"/>
      <c r="M67" s="209">
        <f t="shared" si="7"/>
        <v>0</v>
      </c>
      <c r="N67" s="212">
        <f t="shared" si="8"/>
        <v>0</v>
      </c>
      <c r="O67" s="214">
        <f t="shared" si="3"/>
        <v>0</v>
      </c>
    </row>
    <row r="68" spans="1:15" ht="15.6" customHeight="1" x14ac:dyDescent="0.2">
      <c r="A68" s="424">
        <v>62</v>
      </c>
      <c r="B68" s="224" t="s">
        <v>65</v>
      </c>
      <c r="C68" s="1441">
        <f>'8_2.1.22 SIS'!BG68</f>
        <v>0</v>
      </c>
      <c r="D68" s="226">
        <f>'9_Per Pupil Summary'!S67</f>
        <v>10056.621478163494</v>
      </c>
      <c r="E68" s="226">
        <f t="shared" si="4"/>
        <v>0</v>
      </c>
      <c r="F68" s="226"/>
      <c r="G68" s="226"/>
      <c r="H68" s="230">
        <f t="shared" si="1"/>
        <v>0</v>
      </c>
      <c r="I68" s="229">
        <f t="shared" si="5"/>
        <v>0</v>
      </c>
      <c r="J68" s="226">
        <v>0</v>
      </c>
      <c r="K68" s="229">
        <f t="shared" si="6"/>
        <v>0</v>
      </c>
      <c r="L68" s="226"/>
      <c r="M68" s="226">
        <f t="shared" si="7"/>
        <v>0</v>
      </c>
      <c r="N68" s="229">
        <f t="shared" si="8"/>
        <v>0</v>
      </c>
      <c r="O68" s="229">
        <f t="shared" si="3"/>
        <v>0</v>
      </c>
    </row>
    <row r="69" spans="1:15" ht="15.6" customHeight="1" x14ac:dyDescent="0.2">
      <c r="A69" s="424">
        <v>63</v>
      </c>
      <c r="B69" s="224" t="s">
        <v>66</v>
      </c>
      <c r="C69" s="1441">
        <f>'8_2.1.22 SIS'!BG69</f>
        <v>0</v>
      </c>
      <c r="D69" s="226">
        <f>'9_Per Pupil Summary'!S68</f>
        <v>9837.2128543969247</v>
      </c>
      <c r="E69" s="226">
        <f t="shared" si="4"/>
        <v>0</v>
      </c>
      <c r="F69" s="226"/>
      <c r="G69" s="226"/>
      <c r="H69" s="230">
        <f t="shared" si="1"/>
        <v>0</v>
      </c>
      <c r="I69" s="229">
        <f t="shared" si="5"/>
        <v>0</v>
      </c>
      <c r="J69" s="226">
        <v>0</v>
      </c>
      <c r="K69" s="229">
        <f t="shared" si="6"/>
        <v>0</v>
      </c>
      <c r="L69" s="226"/>
      <c r="M69" s="226">
        <f t="shared" si="7"/>
        <v>0</v>
      </c>
      <c r="N69" s="229">
        <f t="shared" si="8"/>
        <v>0</v>
      </c>
      <c r="O69" s="229">
        <f t="shared" si="3"/>
        <v>0</v>
      </c>
    </row>
    <row r="70" spans="1:15" ht="15.6" customHeight="1" x14ac:dyDescent="0.2">
      <c r="A70" s="424">
        <v>64</v>
      </c>
      <c r="B70" s="224" t="s">
        <v>67</v>
      </c>
      <c r="C70" s="1441">
        <f>'8_2.1.22 SIS'!BG70</f>
        <v>0</v>
      </c>
      <c r="D70" s="226">
        <f>'9_Per Pupil Summary'!S69</f>
        <v>10809.872065331929</v>
      </c>
      <c r="E70" s="226">
        <f t="shared" si="4"/>
        <v>0</v>
      </c>
      <c r="F70" s="226"/>
      <c r="G70" s="226"/>
      <c r="H70" s="230">
        <f t="shared" si="1"/>
        <v>0</v>
      </c>
      <c r="I70" s="229">
        <f t="shared" si="5"/>
        <v>0</v>
      </c>
      <c r="J70" s="226">
        <v>0</v>
      </c>
      <c r="K70" s="229">
        <f t="shared" si="6"/>
        <v>0</v>
      </c>
      <c r="L70" s="226"/>
      <c r="M70" s="226">
        <f t="shared" si="7"/>
        <v>0</v>
      </c>
      <c r="N70" s="229">
        <f t="shared" si="8"/>
        <v>0</v>
      </c>
      <c r="O70" s="229">
        <f t="shared" si="3"/>
        <v>0</v>
      </c>
    </row>
    <row r="71" spans="1:15" ht="15.6" customHeight="1" x14ac:dyDescent="0.2">
      <c r="A71" s="425">
        <v>65</v>
      </c>
      <c r="B71" s="238" t="s">
        <v>68</v>
      </c>
      <c r="C71" s="1442">
        <f>'8_2.1.22 SIS'!BG71</f>
        <v>0</v>
      </c>
      <c r="D71" s="240">
        <f>'9_Per Pupil Summary'!S70</f>
        <v>10058.259685381763</v>
      </c>
      <c r="E71" s="240">
        <f t="shared" si="4"/>
        <v>0</v>
      </c>
      <c r="F71" s="240"/>
      <c r="G71" s="240"/>
      <c r="H71" s="244">
        <f>F71+G71</f>
        <v>0</v>
      </c>
      <c r="I71" s="243">
        <f t="shared" si="5"/>
        <v>0</v>
      </c>
      <c r="J71" s="240">
        <v>0</v>
      </c>
      <c r="K71" s="243">
        <f t="shared" si="6"/>
        <v>0</v>
      </c>
      <c r="L71" s="246"/>
      <c r="M71" s="240">
        <f t="shared" si="7"/>
        <v>0</v>
      </c>
      <c r="N71" s="247">
        <f t="shared" ref="N71:N75" si="9">ROUND(M71/$N$91,0)</f>
        <v>0</v>
      </c>
      <c r="O71" s="243">
        <f t="shared" ref="O71:O75" si="10">K71</f>
        <v>0</v>
      </c>
    </row>
    <row r="72" spans="1:15" ht="15.6" customHeight="1" x14ac:dyDescent="0.2">
      <c r="A72" s="424">
        <v>66</v>
      </c>
      <c r="B72" s="224" t="s">
        <v>69</v>
      </c>
      <c r="C72" s="1443">
        <f>'8_2.1.22 SIS'!BG72</f>
        <v>0</v>
      </c>
      <c r="D72" s="426">
        <f>'9_Per Pupil Summary'!S71</f>
        <v>11304.650544069642</v>
      </c>
      <c r="E72" s="426">
        <f t="shared" ref="E72:E75" si="11">ROUND(C72*D72,0)</f>
        <v>0</v>
      </c>
      <c r="F72" s="426"/>
      <c r="G72" s="426"/>
      <c r="H72" s="427">
        <f>F72+G72</f>
        <v>0</v>
      </c>
      <c r="I72" s="428">
        <f t="shared" ref="I72:I75" si="12">E72+H72</f>
        <v>0</v>
      </c>
      <c r="J72" s="426">
        <v>0</v>
      </c>
      <c r="K72" s="428">
        <f>ROUND(SUM(I72:J72),0)</f>
        <v>0</v>
      </c>
      <c r="L72" s="226"/>
      <c r="M72" s="426">
        <f>K72-L72</f>
        <v>0</v>
      </c>
      <c r="N72" s="229">
        <f t="shared" si="9"/>
        <v>0</v>
      </c>
      <c r="O72" s="428">
        <f t="shared" si="10"/>
        <v>0</v>
      </c>
    </row>
    <row r="73" spans="1:15" ht="15.6" customHeight="1" x14ac:dyDescent="0.2">
      <c r="A73" s="424">
        <v>67</v>
      </c>
      <c r="B73" s="224" t="s">
        <v>3</v>
      </c>
      <c r="C73" s="1443">
        <f>'8_2.1.22 SIS'!BG73</f>
        <v>0</v>
      </c>
      <c r="D73" s="426">
        <f>'9_Per Pupil Summary'!S72</f>
        <v>9519.9694875603418</v>
      </c>
      <c r="E73" s="426">
        <f t="shared" si="11"/>
        <v>0</v>
      </c>
      <c r="F73" s="426"/>
      <c r="G73" s="426"/>
      <c r="H73" s="427">
        <f>F73+G73</f>
        <v>0</v>
      </c>
      <c r="I73" s="428">
        <f t="shared" si="12"/>
        <v>0</v>
      </c>
      <c r="J73" s="426">
        <v>0</v>
      </c>
      <c r="K73" s="428">
        <f>ROUND(SUM(I73:J73),0)</f>
        <v>0</v>
      </c>
      <c r="L73" s="226"/>
      <c r="M73" s="426">
        <f>K73-L73</f>
        <v>0</v>
      </c>
      <c r="N73" s="229">
        <f t="shared" si="9"/>
        <v>0</v>
      </c>
      <c r="O73" s="428">
        <f t="shared" si="10"/>
        <v>0</v>
      </c>
    </row>
    <row r="74" spans="1:15" ht="15.6" customHeight="1" x14ac:dyDescent="0.2">
      <c r="A74" s="424">
        <v>68</v>
      </c>
      <c r="B74" s="224" t="s">
        <v>2</v>
      </c>
      <c r="C74" s="1443">
        <f>'8_2.1.22 SIS'!BG74</f>
        <v>0</v>
      </c>
      <c r="D74" s="426">
        <f>'9_Per Pupil Summary'!S73</f>
        <v>10635.356666666667</v>
      </c>
      <c r="E74" s="426">
        <f t="shared" si="11"/>
        <v>0</v>
      </c>
      <c r="F74" s="426"/>
      <c r="G74" s="426"/>
      <c r="H74" s="427">
        <f>F74+G74</f>
        <v>0</v>
      </c>
      <c r="I74" s="428">
        <f t="shared" si="12"/>
        <v>0</v>
      </c>
      <c r="J74" s="426">
        <v>0</v>
      </c>
      <c r="K74" s="428">
        <f>ROUND(SUM(I74:J74),0)</f>
        <v>0</v>
      </c>
      <c r="L74" s="226"/>
      <c r="M74" s="426">
        <f>K74-L74</f>
        <v>0</v>
      </c>
      <c r="N74" s="229">
        <f t="shared" si="9"/>
        <v>0</v>
      </c>
      <c r="O74" s="428">
        <f t="shared" si="10"/>
        <v>0</v>
      </c>
    </row>
    <row r="75" spans="1:15" ht="15.6" customHeight="1" x14ac:dyDescent="0.2">
      <c r="A75" s="429">
        <v>69</v>
      </c>
      <c r="B75" s="430" t="s">
        <v>91</v>
      </c>
      <c r="C75" s="1444">
        <f>'8_2.1.22 SIS'!BG75</f>
        <v>0</v>
      </c>
      <c r="D75" s="431">
        <f>'9_Per Pupil Summary'!S74</f>
        <v>9912.7698060656076</v>
      </c>
      <c r="E75" s="431">
        <f t="shared" si="11"/>
        <v>0</v>
      </c>
      <c r="F75" s="431"/>
      <c r="G75" s="431"/>
      <c r="H75" s="432">
        <f>F75+G75</f>
        <v>0</v>
      </c>
      <c r="I75" s="433">
        <f t="shared" si="12"/>
        <v>0</v>
      </c>
      <c r="J75" s="431">
        <v>0</v>
      </c>
      <c r="K75" s="433">
        <f>ROUND(SUM(I75:J75),0)</f>
        <v>0</v>
      </c>
      <c r="L75" s="434"/>
      <c r="M75" s="431">
        <f>K75-L75</f>
        <v>0</v>
      </c>
      <c r="N75" s="435">
        <f t="shared" si="9"/>
        <v>0</v>
      </c>
      <c r="O75" s="433">
        <f t="shared" si="10"/>
        <v>0</v>
      </c>
    </row>
    <row r="76" spans="1:15" s="100" customFormat="1" ht="15.6" customHeight="1" thickBot="1" x14ac:dyDescent="0.25">
      <c r="A76" s="1879" t="s">
        <v>429</v>
      </c>
      <c r="B76" s="1880"/>
      <c r="C76" s="1272">
        <f>SUM(C7:C75)</f>
        <v>228</v>
      </c>
      <c r="D76" s="1439"/>
      <c r="E76" s="442">
        <f>SUM(E7:E75)</f>
        <v>2133463</v>
      </c>
      <c r="F76" s="436">
        <f t="shared" ref="F76:L76" si="13">SUM(F7:F75)</f>
        <v>0</v>
      </c>
      <c r="G76" s="436">
        <f>SUM(G7:G75)</f>
        <v>0</v>
      </c>
      <c r="H76" s="437">
        <f t="shared" si="13"/>
        <v>0</v>
      </c>
      <c r="I76" s="1566">
        <f>SUM(I7:I75)</f>
        <v>2133463</v>
      </c>
      <c r="J76" s="442">
        <f t="shared" si="13"/>
        <v>0</v>
      </c>
      <c r="K76" s="438">
        <f t="shared" si="13"/>
        <v>2133463</v>
      </c>
      <c r="L76" s="442">
        <f t="shared" si="13"/>
        <v>0</v>
      </c>
      <c r="M76" s="442">
        <f>SUM(M7:M75)</f>
        <v>2133463</v>
      </c>
      <c r="N76" s="438">
        <f>SUM(N7:N75)</f>
        <v>177790</v>
      </c>
      <c r="O76" s="438">
        <f>SUM(O7:O75)</f>
        <v>2133463</v>
      </c>
    </row>
    <row r="77" spans="1:15" s="149" customFormat="1" ht="15.6" customHeight="1" thickTop="1" x14ac:dyDescent="0.2">
      <c r="A77" s="1885" t="s">
        <v>398</v>
      </c>
      <c r="B77" s="2125"/>
      <c r="C77" s="1012"/>
      <c r="D77" s="814"/>
      <c r="E77" s="439"/>
      <c r="F77" s="439"/>
      <c r="G77" s="439"/>
      <c r="H77" s="439"/>
      <c r="I77" s="439"/>
      <c r="J77" s="439"/>
      <c r="K77" s="815"/>
      <c r="L77" s="815"/>
      <c r="M77" s="814"/>
      <c r="N77" s="815"/>
      <c r="O77" s="815"/>
    </row>
    <row r="78" spans="1:15" s="149" customFormat="1" ht="15.6" customHeight="1" x14ac:dyDescent="0.2">
      <c r="A78" s="1887" t="s">
        <v>1260</v>
      </c>
      <c r="B78" s="1888"/>
      <c r="C78" s="1012"/>
      <c r="D78" s="814"/>
      <c r="E78" s="439"/>
      <c r="F78" s="439"/>
      <c r="G78" s="439"/>
      <c r="H78" s="439"/>
      <c r="I78" s="439"/>
      <c r="J78" s="439"/>
      <c r="K78" s="232">
        <v>0</v>
      </c>
      <c r="L78" s="815"/>
      <c r="M78" s="814">
        <f>K78-L78</f>
        <v>0</v>
      </c>
      <c r="N78" s="232">
        <v>0</v>
      </c>
      <c r="O78" s="232">
        <v>0</v>
      </c>
    </row>
    <row r="79" spans="1:15" s="149" customFormat="1" ht="15.6" customHeight="1" x14ac:dyDescent="0.2">
      <c r="A79" s="1889" t="s">
        <v>1261</v>
      </c>
      <c r="B79" s="1890"/>
      <c r="C79" s="1267"/>
      <c r="D79" s="814"/>
      <c r="E79" s="1567"/>
      <c r="F79" s="440"/>
      <c r="G79" s="440"/>
      <c r="H79" s="440"/>
      <c r="I79" s="440"/>
      <c r="J79" s="440"/>
      <c r="K79" s="815"/>
      <c r="L79" s="815"/>
      <c r="M79" s="814"/>
      <c r="N79" s="815"/>
      <c r="O79" s="232">
        <v>0</v>
      </c>
    </row>
    <row r="80" spans="1:15" s="149" customFormat="1" ht="15.6" customHeight="1" x14ac:dyDescent="0.2">
      <c r="A80" s="1872" t="s">
        <v>1020</v>
      </c>
      <c r="B80" s="1873"/>
      <c r="C80" s="1274"/>
      <c r="D80" s="814"/>
      <c r="E80" s="1567"/>
      <c r="F80" s="440"/>
      <c r="G80" s="440"/>
      <c r="H80" s="440"/>
      <c r="I80" s="440"/>
      <c r="J80" s="440"/>
      <c r="K80" s="815"/>
      <c r="L80" s="815"/>
      <c r="M80" s="814"/>
      <c r="N80" s="815"/>
      <c r="O80" s="232">
        <v>10000</v>
      </c>
    </row>
    <row r="81" spans="1:15" s="149" customFormat="1" ht="15.6" customHeight="1" x14ac:dyDescent="0.2">
      <c r="A81" s="1872" t="s">
        <v>410</v>
      </c>
      <c r="B81" s="1873"/>
      <c r="C81" s="1274"/>
      <c r="D81" s="814"/>
      <c r="E81" s="1567"/>
      <c r="F81" s="440"/>
      <c r="G81" s="440"/>
      <c r="H81" s="440"/>
      <c r="I81" s="440"/>
      <c r="J81" s="440"/>
      <c r="K81" s="815"/>
      <c r="L81" s="815"/>
      <c r="M81" s="814"/>
      <c r="N81" s="815"/>
      <c r="O81" s="232">
        <v>0</v>
      </c>
    </row>
    <row r="82" spans="1:15" s="149" customFormat="1" ht="15.6" customHeight="1" x14ac:dyDescent="0.2">
      <c r="A82" s="1881" t="s">
        <v>265</v>
      </c>
      <c r="B82" s="1882"/>
      <c r="C82" s="1275"/>
      <c r="D82" s="818"/>
      <c r="E82" s="1568"/>
      <c r="F82" s="441"/>
      <c r="G82" s="441"/>
      <c r="H82" s="441"/>
      <c r="I82" s="441"/>
      <c r="J82" s="441"/>
      <c r="K82" s="1468">
        <v>15890</v>
      </c>
      <c r="L82" s="1466"/>
      <c r="M82" s="1467">
        <f>K82-L82</f>
        <v>15890</v>
      </c>
      <c r="N82" s="1468">
        <v>1324</v>
      </c>
      <c r="O82" s="1468">
        <v>15890</v>
      </c>
    </row>
    <row r="83" spans="1:15" s="149" customFormat="1" ht="15.6" customHeight="1" x14ac:dyDescent="0.2">
      <c r="A83" s="1769" t="s">
        <v>1762</v>
      </c>
      <c r="B83" s="1786"/>
      <c r="C83" s="1783"/>
      <c r="D83" s="1784"/>
      <c r="E83" s="1766"/>
      <c r="F83" s="1766"/>
      <c r="G83" s="1766"/>
      <c r="H83" s="1766"/>
      <c r="I83" s="1766"/>
      <c r="J83" s="1766"/>
      <c r="K83" s="232"/>
      <c r="L83" s="232"/>
      <c r="M83" s="232"/>
      <c r="N83" s="232"/>
      <c r="O83" s="232">
        <v>0</v>
      </c>
    </row>
    <row r="84" spans="1:15" s="149" customFormat="1" ht="15.6" customHeight="1" x14ac:dyDescent="0.2">
      <c r="A84" s="1872" t="s">
        <v>1162</v>
      </c>
      <c r="B84" s="1873"/>
      <c r="C84" s="815"/>
      <c r="D84" s="815"/>
      <c r="E84" s="815"/>
      <c r="F84" s="815"/>
      <c r="G84" s="815"/>
      <c r="H84" s="815"/>
      <c r="I84" s="815"/>
      <c r="J84" s="815"/>
      <c r="K84" s="232">
        <v>92218</v>
      </c>
      <c r="L84" s="815"/>
      <c r="M84" s="814">
        <f t="shared" ref="M84:M86" si="14">K84-L84</f>
        <v>92218</v>
      </c>
      <c r="N84" s="232">
        <v>7685</v>
      </c>
      <c r="O84" s="232">
        <v>92218</v>
      </c>
    </row>
    <row r="85" spans="1:15" s="149" customFormat="1" ht="15.6" customHeight="1" x14ac:dyDescent="0.2">
      <c r="A85" s="1872" t="s">
        <v>1163</v>
      </c>
      <c r="B85" s="1873"/>
      <c r="C85" s="815"/>
      <c r="D85" s="815"/>
      <c r="E85" s="815"/>
      <c r="F85" s="815"/>
      <c r="G85" s="815"/>
      <c r="H85" s="815"/>
      <c r="I85" s="815"/>
      <c r="J85" s="815"/>
      <c r="K85" s="232">
        <v>73773</v>
      </c>
      <c r="L85" s="815"/>
      <c r="M85" s="814">
        <f t="shared" si="14"/>
        <v>73773</v>
      </c>
      <c r="N85" s="232">
        <v>6148</v>
      </c>
      <c r="O85" s="232">
        <v>73773</v>
      </c>
    </row>
    <row r="86" spans="1:15" s="149" customFormat="1" ht="15.6" customHeight="1" x14ac:dyDescent="0.2">
      <c r="A86" s="2117" t="s">
        <v>1759</v>
      </c>
      <c r="B86" s="2124"/>
      <c r="C86" s="1785"/>
      <c r="D86" s="1130"/>
      <c r="E86" s="1130"/>
      <c r="F86" s="1130"/>
      <c r="G86" s="1130"/>
      <c r="H86" s="1130"/>
      <c r="I86" s="1130"/>
      <c r="J86" s="1130"/>
      <c r="K86" s="232">
        <v>138326</v>
      </c>
      <c r="L86" s="1130"/>
      <c r="M86" s="814">
        <f t="shared" si="14"/>
        <v>138326</v>
      </c>
      <c r="N86" s="232">
        <v>11527</v>
      </c>
      <c r="O86" s="1767">
        <v>138326</v>
      </c>
    </row>
    <row r="87" spans="1:15" s="100" customFormat="1" ht="15.6" customHeight="1" thickBot="1" x14ac:dyDescent="0.25">
      <c r="A87" s="1879" t="s">
        <v>430</v>
      </c>
      <c r="B87" s="2123"/>
      <c r="C87" s="1272">
        <f>SUM(C76:C86)</f>
        <v>228</v>
      </c>
      <c r="D87" s="1439"/>
      <c r="E87" s="442">
        <f t="shared" ref="E87:M87" si="15">SUM(E76:E86)</f>
        <v>2133463</v>
      </c>
      <c r="F87" s="436">
        <f t="shared" si="15"/>
        <v>0</v>
      </c>
      <c r="G87" s="436">
        <f t="shared" si="15"/>
        <v>0</v>
      </c>
      <c r="H87" s="437">
        <v>0</v>
      </c>
      <c r="I87" s="1566">
        <f t="shared" si="15"/>
        <v>2133463</v>
      </c>
      <c r="J87" s="442">
        <f t="shared" si="15"/>
        <v>0</v>
      </c>
      <c r="K87" s="438">
        <v>2453670</v>
      </c>
      <c r="L87" s="442">
        <f t="shared" si="15"/>
        <v>0</v>
      </c>
      <c r="M87" s="442">
        <f t="shared" si="15"/>
        <v>2453670</v>
      </c>
      <c r="N87" s="438">
        <v>204474</v>
      </c>
      <c r="O87" s="438">
        <v>2463670</v>
      </c>
    </row>
    <row r="88" spans="1:15" s="100" customFormat="1" ht="15.6" customHeight="1" thickTop="1" thickBot="1" x14ac:dyDescent="0.25">
      <c r="A88" s="1879"/>
      <c r="B88" s="2123"/>
      <c r="C88" s="1272"/>
      <c r="D88" s="1439"/>
      <c r="E88" s="442"/>
      <c r="F88" s="436"/>
      <c r="G88" s="436"/>
      <c r="H88" s="437"/>
      <c r="I88" s="1566"/>
      <c r="J88" s="442"/>
      <c r="K88" s="438"/>
      <c r="L88" s="442"/>
      <c r="M88" s="442"/>
      <c r="N88" s="438"/>
      <c r="O88" s="438"/>
    </row>
    <row r="89" spans="1:15" ht="13.5" thickTop="1" x14ac:dyDescent="0.2">
      <c r="B89" s="100"/>
      <c r="C89" s="496"/>
      <c r="D89" s="496"/>
      <c r="E89" s="496"/>
      <c r="F89" s="496"/>
      <c r="G89" s="496"/>
      <c r="H89" s="496"/>
      <c r="I89" s="496"/>
      <c r="J89" s="496"/>
      <c r="K89" s="496"/>
      <c r="L89" s="496"/>
      <c r="M89" s="496"/>
      <c r="N89" s="496"/>
      <c r="O89" s="496"/>
    </row>
    <row r="90" spans="1:15" x14ac:dyDescent="0.2">
      <c r="C90" s="496"/>
      <c r="D90" s="496"/>
      <c r="E90" s="496"/>
      <c r="F90" s="496"/>
      <c r="G90" s="496"/>
      <c r="H90" s="496"/>
      <c r="I90" s="496"/>
      <c r="J90" s="496"/>
      <c r="K90" s="496"/>
      <c r="L90" s="496"/>
      <c r="M90" s="496"/>
      <c r="N90" s="496"/>
      <c r="O90" s="496"/>
    </row>
    <row r="91" spans="1:15" x14ac:dyDescent="0.2">
      <c r="N91" s="30">
        <v>12</v>
      </c>
    </row>
    <row r="92" spans="1:15" x14ac:dyDescent="0.2">
      <c r="A92" s="100"/>
      <c r="B92" s="100"/>
      <c r="C92" s="100"/>
      <c r="D92" s="100"/>
      <c r="E92" s="100"/>
    </row>
    <row r="94" spans="1:15" x14ac:dyDescent="0.2">
      <c r="B94" s="874"/>
    </row>
    <row r="95" spans="1:15" x14ac:dyDescent="0.2">
      <c r="B95" s="873"/>
    </row>
    <row r="96" spans="1:15" x14ac:dyDescent="0.2">
      <c r="B96" s="100"/>
    </row>
    <row r="97" spans="1:15" x14ac:dyDescent="0.2">
      <c r="B97" s="872"/>
    </row>
    <row r="103" spans="1:15" s="100" customFormat="1" ht="15.6" customHeight="1" thickBot="1" x14ac:dyDescent="0.25">
      <c r="A103" s="1879"/>
      <c r="B103" s="1880"/>
      <c r="C103" s="1272"/>
      <c r="D103" s="1439"/>
      <c r="E103" s="442"/>
      <c r="F103" s="436"/>
      <c r="G103" s="436"/>
      <c r="H103" s="437"/>
      <c r="I103" s="1566"/>
      <c r="J103" s="442"/>
      <c r="K103" s="438"/>
      <c r="L103" s="442"/>
      <c r="M103" s="442"/>
      <c r="N103" s="438"/>
      <c r="O103" s="438"/>
    </row>
    <row r="104" spans="1:15" s="100" customFormat="1" ht="15.6" customHeight="1" thickTop="1" thickBot="1" x14ac:dyDescent="0.25">
      <c r="A104" s="1879"/>
      <c r="B104" s="2123"/>
      <c r="C104" s="1272"/>
      <c r="D104" s="1439"/>
      <c r="E104" s="442"/>
      <c r="F104" s="436"/>
      <c r="G104" s="436"/>
      <c r="H104" s="437"/>
      <c r="I104" s="1566"/>
      <c r="J104" s="442"/>
      <c r="K104" s="438"/>
      <c r="L104" s="442"/>
      <c r="M104" s="442"/>
      <c r="N104" s="438"/>
      <c r="O104" s="438"/>
    </row>
    <row r="105" spans="1:15" ht="13.5" thickTop="1" x14ac:dyDescent="0.2"/>
    <row r="106" spans="1:15" x14ac:dyDescent="0.2">
      <c r="B106" s="100"/>
      <c r="C106" s="100"/>
    </row>
  </sheetData>
  <sheetProtection password="D893" sheet="1" objects="1" scenarios="1"/>
  <mergeCells count="18">
    <mergeCell ref="A77:B77"/>
    <mergeCell ref="A1:B3"/>
    <mergeCell ref="C1:H1"/>
    <mergeCell ref="I1:O1"/>
    <mergeCell ref="F2:H2"/>
    <mergeCell ref="A76:B76"/>
    <mergeCell ref="A85:B85"/>
    <mergeCell ref="A87:B87"/>
    <mergeCell ref="A103:B103"/>
    <mergeCell ref="A104:B104"/>
    <mergeCell ref="A78:B78"/>
    <mergeCell ref="A79:B79"/>
    <mergeCell ref="A80:B80"/>
    <mergeCell ref="A81:B81"/>
    <mergeCell ref="A82:B82"/>
    <mergeCell ref="A84:B84"/>
    <mergeCell ref="A88:B88"/>
    <mergeCell ref="A86:B86"/>
  </mergeCells>
  <printOptions horizontalCentered="1"/>
  <pageMargins left="0.35" right="0.35" top="0.85" bottom="0.35" header="0.3" footer="0.25"/>
  <pageSetup paperSize="5" scale="65" firstPageNumber="50" fitToWidth="0" orientation="portrait" r:id="rId1"/>
  <headerFooter alignWithMargins="0">
    <oddHeader xml:space="preserve">&amp;L&amp;"Arial,Bold"&amp;20&amp;K000000FY2022-23 Budget Letter
July 2022&amp;R&amp;"Arial,Bold"&amp;12&amp;KFF0000
</oddHeader>
    <oddFooter>&amp;R&amp;9&amp;P</oddFooter>
  </headerFooter>
  <colBreaks count="1" manualBreakCount="1"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O97"/>
  <sheetViews>
    <sheetView zoomScaleNormal="100" zoomScaleSheetLayoutView="7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0" customWidth="1"/>
    <col min="2" max="2" width="27" style="30" customWidth="1"/>
    <col min="3" max="8" width="15.7109375" style="30" customWidth="1"/>
    <col min="9" max="9" width="14.140625" style="30" customWidth="1"/>
    <col min="10" max="10" width="13.42578125" style="30" bestFit="1" customWidth="1"/>
    <col min="11" max="11" width="17.85546875" style="30" customWidth="1"/>
    <col min="12" max="14" width="14.5703125" style="30" customWidth="1"/>
    <col min="15" max="15" width="19.140625" style="30" customWidth="1"/>
    <col min="16" max="16384" width="8.85546875" style="30"/>
  </cols>
  <sheetData>
    <row r="1" spans="1:15" ht="17.45" customHeight="1" x14ac:dyDescent="0.2">
      <c r="A1" s="2126" t="s">
        <v>528</v>
      </c>
      <c r="B1" s="2126"/>
      <c r="C1" s="2127" t="s">
        <v>350</v>
      </c>
      <c r="D1" s="2128"/>
      <c r="E1" s="2128"/>
      <c r="F1" s="2128"/>
      <c r="G1" s="2128"/>
      <c r="H1" s="2129"/>
      <c r="I1" s="2127" t="s">
        <v>350</v>
      </c>
      <c r="J1" s="2128"/>
      <c r="K1" s="2128"/>
      <c r="L1" s="2128"/>
      <c r="M1" s="2128"/>
      <c r="N1" s="2128"/>
      <c r="O1" s="2129"/>
    </row>
    <row r="2" spans="1:15" s="443" customFormat="1" ht="17.45" customHeight="1" x14ac:dyDescent="0.2">
      <c r="A2" s="2126"/>
      <c r="B2" s="2126"/>
      <c r="C2" s="95"/>
      <c r="D2" s="96"/>
      <c r="E2" s="96"/>
      <c r="F2" s="2131" t="s">
        <v>242</v>
      </c>
      <c r="G2" s="2132"/>
      <c r="H2" s="2133"/>
      <c r="I2" s="95"/>
      <c r="J2" s="96"/>
      <c r="K2" s="96"/>
      <c r="L2" s="96"/>
      <c r="M2" s="96"/>
      <c r="N2" s="96"/>
      <c r="O2" s="97"/>
    </row>
    <row r="3" spans="1:15" ht="138" customHeight="1" x14ac:dyDescent="0.2">
      <c r="A3" s="2126"/>
      <c r="B3" s="2126"/>
      <c r="C3" s="266" t="s">
        <v>1665</v>
      </c>
      <c r="D3" s="265" t="s">
        <v>529</v>
      </c>
      <c r="E3" s="265" t="s">
        <v>530</v>
      </c>
      <c r="F3" s="93" t="s">
        <v>1692</v>
      </c>
      <c r="G3" s="93" t="s">
        <v>1693</v>
      </c>
      <c r="H3" s="93" t="s">
        <v>243</v>
      </c>
      <c r="I3" s="265" t="s">
        <v>531</v>
      </c>
      <c r="J3" s="1522" t="s">
        <v>1798</v>
      </c>
      <c r="K3" s="94" t="s">
        <v>858</v>
      </c>
      <c r="L3" s="94" t="s">
        <v>1101</v>
      </c>
      <c r="M3" s="94" t="s">
        <v>283</v>
      </c>
      <c r="N3" s="94" t="s">
        <v>1102</v>
      </c>
      <c r="O3" s="94" t="s">
        <v>859</v>
      </c>
    </row>
    <row r="4" spans="1:15" ht="14.25" customHeight="1" x14ac:dyDescent="0.2">
      <c r="A4" s="444"/>
      <c r="B4" s="445"/>
      <c r="C4" s="446">
        <v>1</v>
      </c>
      <c r="D4" s="446">
        <f>C4+1</f>
        <v>2</v>
      </c>
      <c r="E4" s="446">
        <f>D4+1</f>
        <v>3</v>
      </c>
      <c r="F4" s="446">
        <f t="shared" ref="F4:O4" si="0">E4+1</f>
        <v>4</v>
      </c>
      <c r="G4" s="446">
        <f t="shared" si="0"/>
        <v>5</v>
      </c>
      <c r="H4" s="446">
        <f t="shared" si="0"/>
        <v>6</v>
      </c>
      <c r="I4" s="446">
        <f t="shared" si="0"/>
        <v>7</v>
      </c>
      <c r="J4" s="446">
        <f t="shared" si="0"/>
        <v>8</v>
      </c>
      <c r="K4" s="446">
        <f t="shared" si="0"/>
        <v>9</v>
      </c>
      <c r="L4" s="446">
        <f t="shared" si="0"/>
        <v>10</v>
      </c>
      <c r="M4" s="446">
        <f t="shared" si="0"/>
        <v>11</v>
      </c>
      <c r="N4" s="446">
        <f t="shared" si="0"/>
        <v>12</v>
      </c>
      <c r="O4" s="446">
        <f t="shared" si="0"/>
        <v>13</v>
      </c>
    </row>
    <row r="5" spans="1:15" s="491" customFormat="1" ht="11.25" hidden="1" x14ac:dyDescent="0.2">
      <c r="A5" s="775"/>
      <c r="B5" s="775"/>
      <c r="C5" s="645" t="s">
        <v>592</v>
      </c>
      <c r="D5" s="645" t="s">
        <v>592</v>
      </c>
      <c r="E5" s="645" t="s">
        <v>593</v>
      </c>
      <c r="F5" s="645" t="s">
        <v>743</v>
      </c>
      <c r="G5" s="645" t="s">
        <v>743</v>
      </c>
      <c r="H5" s="645" t="s">
        <v>593</v>
      </c>
      <c r="I5" s="645" t="s">
        <v>593</v>
      </c>
      <c r="J5" s="645" t="s">
        <v>744</v>
      </c>
      <c r="K5" s="645" t="s">
        <v>758</v>
      </c>
      <c r="L5" s="645" t="s">
        <v>767</v>
      </c>
      <c r="M5" s="645" t="s">
        <v>593</v>
      </c>
      <c r="N5" s="645" t="s">
        <v>593</v>
      </c>
      <c r="O5" s="645" t="s">
        <v>759</v>
      </c>
    </row>
    <row r="6" spans="1:15" s="491" customFormat="1" ht="22.5" customHeight="1" x14ac:dyDescent="0.2">
      <c r="A6" s="774"/>
      <c r="B6" s="774"/>
      <c r="C6" s="642" t="s">
        <v>1504</v>
      </c>
      <c r="D6" s="642" t="s">
        <v>1510</v>
      </c>
      <c r="E6" s="642" t="s">
        <v>740</v>
      </c>
      <c r="F6" s="642" t="s">
        <v>833</v>
      </c>
      <c r="G6" s="642" t="s">
        <v>834</v>
      </c>
      <c r="H6" s="642" t="s">
        <v>741</v>
      </c>
      <c r="I6" s="642" t="s">
        <v>1511</v>
      </c>
      <c r="J6" s="645" t="s">
        <v>744</v>
      </c>
      <c r="K6" s="642" t="s">
        <v>1512</v>
      </c>
      <c r="L6" s="642" t="s">
        <v>1513</v>
      </c>
      <c r="M6" s="642" t="s">
        <v>1514</v>
      </c>
      <c r="N6" s="642" t="s">
        <v>1515</v>
      </c>
      <c r="O6" s="642" t="s">
        <v>1516</v>
      </c>
    </row>
    <row r="7" spans="1:15" ht="15.6" customHeight="1" x14ac:dyDescent="0.2">
      <c r="A7" s="423">
        <v>1</v>
      </c>
      <c r="B7" s="207" t="s">
        <v>5</v>
      </c>
      <c r="C7" s="1440">
        <f>'8_2.1.22 SIS'!BF7</f>
        <v>1</v>
      </c>
      <c r="D7" s="209">
        <f>'9_Per Pupil Summary'!S6</f>
        <v>9293.8693961194676</v>
      </c>
      <c r="E7" s="209">
        <f>ROUND(C7*D7,0)</f>
        <v>9294</v>
      </c>
      <c r="F7" s="209"/>
      <c r="G7" s="209"/>
      <c r="H7" s="213">
        <f t="shared" ref="H7:H38" si="1">F7+G7</f>
        <v>0</v>
      </c>
      <c r="I7" s="212">
        <f>E7+H7</f>
        <v>9294</v>
      </c>
      <c r="J7" s="209">
        <v>0</v>
      </c>
      <c r="K7" s="212">
        <f>ROUND(SUM(I7:J7),0)</f>
        <v>9294</v>
      </c>
      <c r="L7" s="209"/>
      <c r="M7" s="209">
        <f>K7-L7</f>
        <v>9294</v>
      </c>
      <c r="N7" s="212">
        <f t="shared" ref="N7:N38" si="2">ROUND(M7/$N$91,0)</f>
        <v>775</v>
      </c>
      <c r="O7" s="214">
        <f t="shared" ref="O7:O38" si="3">K7</f>
        <v>9294</v>
      </c>
    </row>
    <row r="8" spans="1:15" ht="15.6" customHeight="1" x14ac:dyDescent="0.2">
      <c r="A8" s="424">
        <v>2</v>
      </c>
      <c r="B8" s="224" t="s">
        <v>6</v>
      </c>
      <c r="C8" s="1441">
        <f>'8_2.1.22 SIS'!BF8</f>
        <v>0</v>
      </c>
      <c r="D8" s="226">
        <f>'9_Per Pupil Summary'!S7</f>
        <v>10295.351518324607</v>
      </c>
      <c r="E8" s="226">
        <f t="shared" ref="E8:E71" si="4">ROUND(C8*D8,0)</f>
        <v>0</v>
      </c>
      <c r="F8" s="226"/>
      <c r="G8" s="226"/>
      <c r="H8" s="230">
        <f t="shared" si="1"/>
        <v>0</v>
      </c>
      <c r="I8" s="229">
        <f t="shared" ref="I8:I71" si="5">E8+H8</f>
        <v>0</v>
      </c>
      <c r="J8" s="226">
        <v>0</v>
      </c>
      <c r="K8" s="229">
        <f t="shared" ref="K8:K71" si="6">ROUND(SUM(I8:J8),0)</f>
        <v>0</v>
      </c>
      <c r="L8" s="226"/>
      <c r="M8" s="226">
        <f t="shared" ref="M8:M71" si="7">K8-L8</f>
        <v>0</v>
      </c>
      <c r="N8" s="229">
        <f t="shared" si="2"/>
        <v>0</v>
      </c>
      <c r="O8" s="229">
        <f t="shared" si="3"/>
        <v>0</v>
      </c>
    </row>
    <row r="9" spans="1:15" ht="15.6" customHeight="1" x14ac:dyDescent="0.2">
      <c r="A9" s="424">
        <v>3</v>
      </c>
      <c r="B9" s="224" t="s">
        <v>7</v>
      </c>
      <c r="C9" s="1441">
        <f>'8_2.1.22 SIS'!BF9</f>
        <v>6</v>
      </c>
      <c r="D9" s="226">
        <f>'9_Per Pupil Summary'!S8</f>
        <v>8581.27557631331</v>
      </c>
      <c r="E9" s="226">
        <f t="shared" si="4"/>
        <v>51488</v>
      </c>
      <c r="F9" s="226"/>
      <c r="G9" s="226"/>
      <c r="H9" s="230">
        <f t="shared" si="1"/>
        <v>0</v>
      </c>
      <c r="I9" s="229">
        <f t="shared" si="5"/>
        <v>51488</v>
      </c>
      <c r="J9" s="226">
        <v>0</v>
      </c>
      <c r="K9" s="229">
        <f t="shared" si="6"/>
        <v>51488</v>
      </c>
      <c r="L9" s="226"/>
      <c r="M9" s="226">
        <f t="shared" si="7"/>
        <v>51488</v>
      </c>
      <c r="N9" s="229">
        <f t="shared" si="2"/>
        <v>4291</v>
      </c>
      <c r="O9" s="229">
        <f t="shared" si="3"/>
        <v>51488</v>
      </c>
    </row>
    <row r="10" spans="1:15" ht="15.6" customHeight="1" x14ac:dyDescent="0.2">
      <c r="A10" s="424">
        <v>4</v>
      </c>
      <c r="B10" s="224" t="s">
        <v>8</v>
      </c>
      <c r="C10" s="1441">
        <f>'8_2.1.22 SIS'!BF10</f>
        <v>1</v>
      </c>
      <c r="D10" s="226">
        <f>'9_Per Pupil Summary'!S9</f>
        <v>10405.855283750441</v>
      </c>
      <c r="E10" s="226">
        <f t="shared" si="4"/>
        <v>10406</v>
      </c>
      <c r="F10" s="226"/>
      <c r="G10" s="226"/>
      <c r="H10" s="230">
        <f t="shared" si="1"/>
        <v>0</v>
      </c>
      <c r="I10" s="229">
        <f t="shared" si="5"/>
        <v>10406</v>
      </c>
      <c r="J10" s="226">
        <v>0</v>
      </c>
      <c r="K10" s="229">
        <f t="shared" si="6"/>
        <v>10406</v>
      </c>
      <c r="L10" s="226"/>
      <c r="M10" s="226">
        <f t="shared" si="7"/>
        <v>10406</v>
      </c>
      <c r="N10" s="229">
        <f t="shared" si="2"/>
        <v>867</v>
      </c>
      <c r="O10" s="229">
        <f t="shared" si="3"/>
        <v>10406</v>
      </c>
    </row>
    <row r="11" spans="1:15" ht="15.6" customHeight="1" x14ac:dyDescent="0.2">
      <c r="A11" s="425">
        <v>5</v>
      </c>
      <c r="B11" s="238" t="s">
        <v>9</v>
      </c>
      <c r="C11" s="1442">
        <f>'8_2.1.22 SIS'!BF11</f>
        <v>2</v>
      </c>
      <c r="D11" s="240">
        <f>'9_Per Pupil Summary'!S10</f>
        <v>9335.7364278723817</v>
      </c>
      <c r="E11" s="240">
        <f t="shared" si="4"/>
        <v>18671</v>
      </c>
      <c r="F11" s="240"/>
      <c r="G11" s="240"/>
      <c r="H11" s="244">
        <f t="shared" si="1"/>
        <v>0</v>
      </c>
      <c r="I11" s="243">
        <f t="shared" si="5"/>
        <v>18671</v>
      </c>
      <c r="J11" s="240">
        <v>0</v>
      </c>
      <c r="K11" s="243">
        <f t="shared" si="6"/>
        <v>18671</v>
      </c>
      <c r="L11" s="246"/>
      <c r="M11" s="240">
        <f t="shared" si="7"/>
        <v>18671</v>
      </c>
      <c r="N11" s="247">
        <f t="shared" si="2"/>
        <v>1556</v>
      </c>
      <c r="O11" s="243">
        <f t="shared" si="3"/>
        <v>18671</v>
      </c>
    </row>
    <row r="12" spans="1:15" ht="15.6" customHeight="1" x14ac:dyDescent="0.2">
      <c r="A12" s="423">
        <v>6</v>
      </c>
      <c r="B12" s="207" t="s">
        <v>10</v>
      </c>
      <c r="C12" s="1440">
        <f>'8_2.1.22 SIS'!BF12</f>
        <v>1</v>
      </c>
      <c r="D12" s="209">
        <f>'9_Per Pupil Summary'!S11</f>
        <v>9586.2140867992766</v>
      </c>
      <c r="E12" s="209">
        <f t="shared" si="4"/>
        <v>9586</v>
      </c>
      <c r="F12" s="209"/>
      <c r="G12" s="209"/>
      <c r="H12" s="213">
        <f t="shared" si="1"/>
        <v>0</v>
      </c>
      <c r="I12" s="212">
        <f t="shared" si="5"/>
        <v>9586</v>
      </c>
      <c r="J12" s="209">
        <v>0</v>
      </c>
      <c r="K12" s="212">
        <f t="shared" si="6"/>
        <v>9586</v>
      </c>
      <c r="L12" s="209"/>
      <c r="M12" s="209">
        <f t="shared" si="7"/>
        <v>9586</v>
      </c>
      <c r="N12" s="212">
        <f t="shared" si="2"/>
        <v>799</v>
      </c>
      <c r="O12" s="214">
        <f t="shared" si="3"/>
        <v>9586</v>
      </c>
    </row>
    <row r="13" spans="1:15" ht="15.6" customHeight="1" x14ac:dyDescent="0.2">
      <c r="A13" s="424">
        <v>7</v>
      </c>
      <c r="B13" s="224" t="s">
        <v>11</v>
      </c>
      <c r="C13" s="1441">
        <f>'8_2.1.22 SIS'!BF13</f>
        <v>0</v>
      </c>
      <c r="D13" s="226">
        <f>'9_Per Pupil Summary'!S12</f>
        <v>9801.3973581011342</v>
      </c>
      <c r="E13" s="226">
        <f t="shared" si="4"/>
        <v>0</v>
      </c>
      <c r="F13" s="226"/>
      <c r="G13" s="226"/>
      <c r="H13" s="230">
        <f t="shared" si="1"/>
        <v>0</v>
      </c>
      <c r="I13" s="229">
        <f t="shared" si="5"/>
        <v>0</v>
      </c>
      <c r="J13" s="226">
        <v>0</v>
      </c>
      <c r="K13" s="229">
        <f t="shared" si="6"/>
        <v>0</v>
      </c>
      <c r="L13" s="226"/>
      <c r="M13" s="226">
        <f t="shared" si="7"/>
        <v>0</v>
      </c>
      <c r="N13" s="229">
        <f t="shared" si="2"/>
        <v>0</v>
      </c>
      <c r="O13" s="229">
        <f t="shared" si="3"/>
        <v>0</v>
      </c>
    </row>
    <row r="14" spans="1:15" ht="15.6" customHeight="1" x14ac:dyDescent="0.2">
      <c r="A14" s="424">
        <v>8</v>
      </c>
      <c r="B14" s="224" t="s">
        <v>12</v>
      </c>
      <c r="C14" s="1441">
        <f>'8_2.1.22 SIS'!BF14</f>
        <v>13</v>
      </c>
      <c r="D14" s="226">
        <f>'9_Per Pupil Summary'!S13</f>
        <v>9416.0371154632612</v>
      </c>
      <c r="E14" s="226">
        <f t="shared" si="4"/>
        <v>122408</v>
      </c>
      <c r="F14" s="226"/>
      <c r="G14" s="226"/>
      <c r="H14" s="230">
        <f t="shared" si="1"/>
        <v>0</v>
      </c>
      <c r="I14" s="229">
        <f t="shared" si="5"/>
        <v>122408</v>
      </c>
      <c r="J14" s="226">
        <v>0</v>
      </c>
      <c r="K14" s="229">
        <f t="shared" si="6"/>
        <v>122408</v>
      </c>
      <c r="L14" s="226"/>
      <c r="M14" s="226">
        <f t="shared" si="7"/>
        <v>122408</v>
      </c>
      <c r="N14" s="229">
        <f t="shared" si="2"/>
        <v>10201</v>
      </c>
      <c r="O14" s="229">
        <f t="shared" si="3"/>
        <v>122408</v>
      </c>
    </row>
    <row r="15" spans="1:15" ht="15.6" customHeight="1" x14ac:dyDescent="0.2">
      <c r="A15" s="424">
        <v>9</v>
      </c>
      <c r="B15" s="224" t="s">
        <v>13</v>
      </c>
      <c r="C15" s="1441">
        <f>'8_2.1.22 SIS'!BF15</f>
        <v>5</v>
      </c>
      <c r="D15" s="226">
        <f>'9_Per Pupil Summary'!S14</f>
        <v>9240.1818057214368</v>
      </c>
      <c r="E15" s="226">
        <f t="shared" si="4"/>
        <v>46201</v>
      </c>
      <c r="F15" s="226"/>
      <c r="G15" s="226"/>
      <c r="H15" s="230">
        <f t="shared" si="1"/>
        <v>0</v>
      </c>
      <c r="I15" s="229">
        <f t="shared" si="5"/>
        <v>46201</v>
      </c>
      <c r="J15" s="226">
        <v>0</v>
      </c>
      <c r="K15" s="229">
        <f t="shared" si="6"/>
        <v>46201</v>
      </c>
      <c r="L15" s="226"/>
      <c r="M15" s="226">
        <f t="shared" si="7"/>
        <v>46201</v>
      </c>
      <c r="N15" s="229">
        <f t="shared" si="2"/>
        <v>3850</v>
      </c>
      <c r="O15" s="229">
        <f t="shared" si="3"/>
        <v>46201</v>
      </c>
    </row>
    <row r="16" spans="1:15" ht="15.6" customHeight="1" x14ac:dyDescent="0.2">
      <c r="A16" s="425">
        <v>10</v>
      </c>
      <c r="B16" s="238" t="s">
        <v>14</v>
      </c>
      <c r="C16" s="1442">
        <f>'8_2.1.22 SIS'!BF16</f>
        <v>25</v>
      </c>
      <c r="D16" s="240">
        <f>'9_Per Pupil Summary'!S15</f>
        <v>8799.5327985887725</v>
      </c>
      <c r="E16" s="240">
        <f t="shared" si="4"/>
        <v>219988</v>
      </c>
      <c r="F16" s="240"/>
      <c r="G16" s="240"/>
      <c r="H16" s="244">
        <f t="shared" si="1"/>
        <v>0</v>
      </c>
      <c r="I16" s="243">
        <f t="shared" si="5"/>
        <v>219988</v>
      </c>
      <c r="J16" s="240">
        <v>0</v>
      </c>
      <c r="K16" s="243">
        <f t="shared" si="6"/>
        <v>219988</v>
      </c>
      <c r="L16" s="246"/>
      <c r="M16" s="240">
        <f t="shared" si="7"/>
        <v>219988</v>
      </c>
      <c r="N16" s="247">
        <f t="shared" si="2"/>
        <v>18332</v>
      </c>
      <c r="O16" s="243">
        <f t="shared" si="3"/>
        <v>219988</v>
      </c>
    </row>
    <row r="17" spans="1:15" ht="15.6" customHeight="1" x14ac:dyDescent="0.2">
      <c r="A17" s="423">
        <v>11</v>
      </c>
      <c r="B17" s="207" t="s">
        <v>15</v>
      </c>
      <c r="C17" s="1440">
        <f>'8_2.1.22 SIS'!BF17</f>
        <v>2</v>
      </c>
      <c r="D17" s="209">
        <f>'9_Per Pupil Summary'!S16</f>
        <v>11437.367459016394</v>
      </c>
      <c r="E17" s="209">
        <f t="shared" si="4"/>
        <v>22875</v>
      </c>
      <c r="F17" s="209"/>
      <c r="G17" s="209"/>
      <c r="H17" s="213">
        <f t="shared" si="1"/>
        <v>0</v>
      </c>
      <c r="I17" s="212">
        <f t="shared" si="5"/>
        <v>22875</v>
      </c>
      <c r="J17" s="209">
        <v>0</v>
      </c>
      <c r="K17" s="212">
        <f t="shared" si="6"/>
        <v>22875</v>
      </c>
      <c r="L17" s="209"/>
      <c r="M17" s="209">
        <f t="shared" si="7"/>
        <v>22875</v>
      </c>
      <c r="N17" s="212">
        <f t="shared" si="2"/>
        <v>1906</v>
      </c>
      <c r="O17" s="214">
        <f t="shared" si="3"/>
        <v>22875</v>
      </c>
    </row>
    <row r="18" spans="1:15" ht="15.6" customHeight="1" x14ac:dyDescent="0.2">
      <c r="A18" s="424">
        <v>12</v>
      </c>
      <c r="B18" s="224" t="s">
        <v>16</v>
      </c>
      <c r="C18" s="1441">
        <f>'8_2.1.22 SIS'!BF18</f>
        <v>0</v>
      </c>
      <c r="D18" s="226">
        <f>'9_Per Pupil Summary'!S17</f>
        <v>10022.280516605166</v>
      </c>
      <c r="E18" s="226">
        <f t="shared" si="4"/>
        <v>0</v>
      </c>
      <c r="F18" s="226"/>
      <c r="G18" s="226"/>
      <c r="H18" s="230">
        <f t="shared" si="1"/>
        <v>0</v>
      </c>
      <c r="I18" s="229">
        <f t="shared" si="5"/>
        <v>0</v>
      </c>
      <c r="J18" s="226">
        <v>0</v>
      </c>
      <c r="K18" s="229">
        <f t="shared" si="6"/>
        <v>0</v>
      </c>
      <c r="L18" s="226"/>
      <c r="M18" s="226">
        <f t="shared" si="7"/>
        <v>0</v>
      </c>
      <c r="N18" s="229">
        <f t="shared" si="2"/>
        <v>0</v>
      </c>
      <c r="O18" s="229">
        <f t="shared" si="3"/>
        <v>0</v>
      </c>
    </row>
    <row r="19" spans="1:15" ht="15.6" customHeight="1" x14ac:dyDescent="0.2">
      <c r="A19" s="424">
        <v>13</v>
      </c>
      <c r="B19" s="224" t="s">
        <v>17</v>
      </c>
      <c r="C19" s="1441">
        <f>'8_2.1.22 SIS'!BF19</f>
        <v>0</v>
      </c>
      <c r="D19" s="226">
        <f>'9_Per Pupil Summary'!S18</f>
        <v>11046.765226860254</v>
      </c>
      <c r="E19" s="226">
        <f t="shared" si="4"/>
        <v>0</v>
      </c>
      <c r="F19" s="226"/>
      <c r="G19" s="226"/>
      <c r="H19" s="230">
        <f t="shared" si="1"/>
        <v>0</v>
      </c>
      <c r="I19" s="229">
        <f t="shared" si="5"/>
        <v>0</v>
      </c>
      <c r="J19" s="226">
        <v>0</v>
      </c>
      <c r="K19" s="229">
        <f t="shared" si="6"/>
        <v>0</v>
      </c>
      <c r="L19" s="226"/>
      <c r="M19" s="226">
        <f t="shared" si="7"/>
        <v>0</v>
      </c>
      <c r="N19" s="229">
        <f t="shared" si="2"/>
        <v>0</v>
      </c>
      <c r="O19" s="229">
        <f t="shared" si="3"/>
        <v>0</v>
      </c>
    </row>
    <row r="20" spans="1:15" ht="15.6" customHeight="1" x14ac:dyDescent="0.2">
      <c r="A20" s="424">
        <v>14</v>
      </c>
      <c r="B20" s="224" t="s">
        <v>18</v>
      </c>
      <c r="C20" s="1441">
        <f>'8_2.1.22 SIS'!BF20</f>
        <v>1</v>
      </c>
      <c r="D20" s="226">
        <f>'9_Per Pupil Summary'!S19</f>
        <v>11869.430209424083</v>
      </c>
      <c r="E20" s="226">
        <f t="shared" si="4"/>
        <v>11869</v>
      </c>
      <c r="F20" s="226"/>
      <c r="G20" s="226"/>
      <c r="H20" s="230">
        <f t="shared" si="1"/>
        <v>0</v>
      </c>
      <c r="I20" s="229">
        <f t="shared" si="5"/>
        <v>11869</v>
      </c>
      <c r="J20" s="226">
        <v>0</v>
      </c>
      <c r="K20" s="229">
        <f t="shared" si="6"/>
        <v>11869</v>
      </c>
      <c r="L20" s="226"/>
      <c r="M20" s="226">
        <f t="shared" si="7"/>
        <v>11869</v>
      </c>
      <c r="N20" s="229">
        <f t="shared" si="2"/>
        <v>989</v>
      </c>
      <c r="O20" s="229">
        <f t="shared" si="3"/>
        <v>11869</v>
      </c>
    </row>
    <row r="21" spans="1:15" ht="15.6" customHeight="1" x14ac:dyDescent="0.2">
      <c r="A21" s="425">
        <v>15</v>
      </c>
      <c r="B21" s="238" t="s">
        <v>19</v>
      </c>
      <c r="C21" s="1442">
        <f>'8_2.1.22 SIS'!BF21</f>
        <v>0</v>
      </c>
      <c r="D21" s="240">
        <f>'9_Per Pupil Summary'!S20</f>
        <v>10256.227284562927</v>
      </c>
      <c r="E21" s="240">
        <f t="shared" si="4"/>
        <v>0</v>
      </c>
      <c r="F21" s="240"/>
      <c r="G21" s="240"/>
      <c r="H21" s="244">
        <f t="shared" si="1"/>
        <v>0</v>
      </c>
      <c r="I21" s="243">
        <f t="shared" si="5"/>
        <v>0</v>
      </c>
      <c r="J21" s="240">
        <v>0</v>
      </c>
      <c r="K21" s="243">
        <f t="shared" si="6"/>
        <v>0</v>
      </c>
      <c r="L21" s="246"/>
      <c r="M21" s="240">
        <f t="shared" si="7"/>
        <v>0</v>
      </c>
      <c r="N21" s="247">
        <f t="shared" si="2"/>
        <v>0</v>
      </c>
      <c r="O21" s="243">
        <f t="shared" si="3"/>
        <v>0</v>
      </c>
    </row>
    <row r="22" spans="1:15" ht="15.6" customHeight="1" x14ac:dyDescent="0.2">
      <c r="A22" s="423">
        <v>16</v>
      </c>
      <c r="B22" s="207" t="s">
        <v>20</v>
      </c>
      <c r="C22" s="1440">
        <f>'8_2.1.22 SIS'!BF22</f>
        <v>0</v>
      </c>
      <c r="D22" s="209">
        <f>'9_Per Pupil Summary'!S21</f>
        <v>8585.8092497320467</v>
      </c>
      <c r="E22" s="209">
        <f t="shared" si="4"/>
        <v>0</v>
      </c>
      <c r="F22" s="209"/>
      <c r="G22" s="209"/>
      <c r="H22" s="213">
        <f t="shared" si="1"/>
        <v>0</v>
      </c>
      <c r="I22" s="212">
        <f t="shared" si="5"/>
        <v>0</v>
      </c>
      <c r="J22" s="209">
        <v>0</v>
      </c>
      <c r="K22" s="212">
        <f t="shared" si="6"/>
        <v>0</v>
      </c>
      <c r="L22" s="209"/>
      <c r="M22" s="209">
        <f t="shared" si="7"/>
        <v>0</v>
      </c>
      <c r="N22" s="212">
        <f t="shared" si="2"/>
        <v>0</v>
      </c>
      <c r="O22" s="214">
        <f t="shared" si="3"/>
        <v>0</v>
      </c>
    </row>
    <row r="23" spans="1:15" ht="15.6" customHeight="1" x14ac:dyDescent="0.2">
      <c r="A23" s="424">
        <v>17</v>
      </c>
      <c r="B23" s="224" t="s">
        <v>21</v>
      </c>
      <c r="C23" s="1441">
        <f>'8_2.1.22 SIS'!BF23</f>
        <v>7</v>
      </c>
      <c r="D23" s="226">
        <f>'9_Per Pupil Summary'!S22</f>
        <v>9034.4237458298121</v>
      </c>
      <c r="E23" s="226">
        <f t="shared" si="4"/>
        <v>63241</v>
      </c>
      <c r="F23" s="226"/>
      <c r="G23" s="226"/>
      <c r="H23" s="230">
        <f t="shared" si="1"/>
        <v>0</v>
      </c>
      <c r="I23" s="229">
        <f t="shared" si="5"/>
        <v>63241</v>
      </c>
      <c r="J23" s="226">
        <v>0</v>
      </c>
      <c r="K23" s="229">
        <f t="shared" si="6"/>
        <v>63241</v>
      </c>
      <c r="L23" s="226"/>
      <c r="M23" s="226">
        <f t="shared" si="7"/>
        <v>63241</v>
      </c>
      <c r="N23" s="229">
        <f t="shared" si="2"/>
        <v>5270</v>
      </c>
      <c r="O23" s="229">
        <f t="shared" si="3"/>
        <v>63241</v>
      </c>
    </row>
    <row r="24" spans="1:15" ht="15.6" customHeight="1" x14ac:dyDescent="0.2">
      <c r="A24" s="424">
        <v>18</v>
      </c>
      <c r="B24" s="224" t="s">
        <v>22</v>
      </c>
      <c r="C24" s="1441">
        <f>'8_2.1.22 SIS'!BF24</f>
        <v>0</v>
      </c>
      <c r="D24" s="226">
        <f>'9_Per Pupil Summary'!S23</f>
        <v>10964.926145833333</v>
      </c>
      <c r="E24" s="226">
        <f t="shared" si="4"/>
        <v>0</v>
      </c>
      <c r="F24" s="226"/>
      <c r="G24" s="226"/>
      <c r="H24" s="230">
        <f t="shared" si="1"/>
        <v>0</v>
      </c>
      <c r="I24" s="229">
        <f t="shared" si="5"/>
        <v>0</v>
      </c>
      <c r="J24" s="226">
        <v>0</v>
      </c>
      <c r="K24" s="229">
        <f t="shared" si="6"/>
        <v>0</v>
      </c>
      <c r="L24" s="226"/>
      <c r="M24" s="226">
        <f t="shared" si="7"/>
        <v>0</v>
      </c>
      <c r="N24" s="229">
        <f t="shared" si="2"/>
        <v>0</v>
      </c>
      <c r="O24" s="229">
        <f t="shared" si="3"/>
        <v>0</v>
      </c>
    </row>
    <row r="25" spans="1:15" ht="15.6" customHeight="1" x14ac:dyDescent="0.2">
      <c r="A25" s="424">
        <v>19</v>
      </c>
      <c r="B25" s="224" t="s">
        <v>23</v>
      </c>
      <c r="C25" s="1441">
        <f>'8_2.1.22 SIS'!BF25</f>
        <v>0</v>
      </c>
      <c r="D25" s="226">
        <f>'9_Per Pupil Summary'!S24</f>
        <v>10353.18487394958</v>
      </c>
      <c r="E25" s="226">
        <f t="shared" si="4"/>
        <v>0</v>
      </c>
      <c r="F25" s="226"/>
      <c r="G25" s="226"/>
      <c r="H25" s="230">
        <f t="shared" si="1"/>
        <v>0</v>
      </c>
      <c r="I25" s="229">
        <f t="shared" si="5"/>
        <v>0</v>
      </c>
      <c r="J25" s="226">
        <v>0</v>
      </c>
      <c r="K25" s="229">
        <f t="shared" si="6"/>
        <v>0</v>
      </c>
      <c r="L25" s="226"/>
      <c r="M25" s="226">
        <f t="shared" si="7"/>
        <v>0</v>
      </c>
      <c r="N25" s="229">
        <f t="shared" si="2"/>
        <v>0</v>
      </c>
      <c r="O25" s="229">
        <f t="shared" si="3"/>
        <v>0</v>
      </c>
    </row>
    <row r="26" spans="1:15" ht="15.6" customHeight="1" x14ac:dyDescent="0.2">
      <c r="A26" s="425">
        <v>20</v>
      </c>
      <c r="B26" s="238" t="s">
        <v>24</v>
      </c>
      <c r="C26" s="1442">
        <f>'8_2.1.22 SIS'!BF26</f>
        <v>3</v>
      </c>
      <c r="D26" s="240">
        <f>'9_Per Pupil Summary'!S25</f>
        <v>10104.323377386198</v>
      </c>
      <c r="E26" s="240">
        <f t="shared" si="4"/>
        <v>30313</v>
      </c>
      <c r="F26" s="240"/>
      <c r="G26" s="240"/>
      <c r="H26" s="244">
        <f t="shared" si="1"/>
        <v>0</v>
      </c>
      <c r="I26" s="243">
        <f t="shared" si="5"/>
        <v>30313</v>
      </c>
      <c r="J26" s="240">
        <v>0</v>
      </c>
      <c r="K26" s="243">
        <f t="shared" si="6"/>
        <v>30313</v>
      </c>
      <c r="L26" s="246"/>
      <c r="M26" s="240">
        <f t="shared" si="7"/>
        <v>30313</v>
      </c>
      <c r="N26" s="247">
        <f t="shared" si="2"/>
        <v>2526</v>
      </c>
      <c r="O26" s="243">
        <f t="shared" si="3"/>
        <v>30313</v>
      </c>
    </row>
    <row r="27" spans="1:15" ht="15.6" customHeight="1" x14ac:dyDescent="0.2">
      <c r="A27" s="423">
        <v>21</v>
      </c>
      <c r="B27" s="207" t="s">
        <v>25</v>
      </c>
      <c r="C27" s="1440">
        <f>'8_2.1.22 SIS'!BF27</f>
        <v>0</v>
      </c>
      <c r="D27" s="209">
        <f>'9_Per Pupil Summary'!S26</f>
        <v>10621.54084284137</v>
      </c>
      <c r="E27" s="209">
        <f t="shared" si="4"/>
        <v>0</v>
      </c>
      <c r="F27" s="209"/>
      <c r="G27" s="209"/>
      <c r="H27" s="213">
        <f t="shared" si="1"/>
        <v>0</v>
      </c>
      <c r="I27" s="212">
        <f t="shared" si="5"/>
        <v>0</v>
      </c>
      <c r="J27" s="209">
        <v>0</v>
      </c>
      <c r="K27" s="212">
        <f t="shared" si="6"/>
        <v>0</v>
      </c>
      <c r="L27" s="209"/>
      <c r="M27" s="209">
        <f t="shared" si="7"/>
        <v>0</v>
      </c>
      <c r="N27" s="212">
        <f t="shared" si="2"/>
        <v>0</v>
      </c>
      <c r="O27" s="214">
        <f t="shared" si="3"/>
        <v>0</v>
      </c>
    </row>
    <row r="28" spans="1:15" ht="15.6" customHeight="1" x14ac:dyDescent="0.2">
      <c r="A28" s="424">
        <v>22</v>
      </c>
      <c r="B28" s="224" t="s">
        <v>26</v>
      </c>
      <c r="C28" s="1441">
        <f>'8_2.1.22 SIS'!BF28</f>
        <v>0</v>
      </c>
      <c r="D28" s="226">
        <f>'9_Per Pupil Summary'!S27</f>
        <v>10542.293386167146</v>
      </c>
      <c r="E28" s="226">
        <f t="shared" si="4"/>
        <v>0</v>
      </c>
      <c r="F28" s="226"/>
      <c r="G28" s="226"/>
      <c r="H28" s="230">
        <f t="shared" si="1"/>
        <v>0</v>
      </c>
      <c r="I28" s="229">
        <f t="shared" si="5"/>
        <v>0</v>
      </c>
      <c r="J28" s="226">
        <v>0</v>
      </c>
      <c r="K28" s="229">
        <f t="shared" si="6"/>
        <v>0</v>
      </c>
      <c r="L28" s="226"/>
      <c r="M28" s="226">
        <f t="shared" si="7"/>
        <v>0</v>
      </c>
      <c r="N28" s="229">
        <f t="shared" si="2"/>
        <v>0</v>
      </c>
      <c r="O28" s="229">
        <f t="shared" si="3"/>
        <v>0</v>
      </c>
    </row>
    <row r="29" spans="1:15" ht="15.6" customHeight="1" x14ac:dyDescent="0.2">
      <c r="A29" s="424">
        <v>23</v>
      </c>
      <c r="B29" s="224" t="s">
        <v>27</v>
      </c>
      <c r="C29" s="1441">
        <f>'8_2.1.22 SIS'!BF29</f>
        <v>7</v>
      </c>
      <c r="D29" s="226">
        <f>'9_Per Pupil Summary'!S28</f>
        <v>9578.2534664764626</v>
      </c>
      <c r="E29" s="226">
        <f t="shared" si="4"/>
        <v>67048</v>
      </c>
      <c r="F29" s="226"/>
      <c r="G29" s="226"/>
      <c r="H29" s="230">
        <f t="shared" si="1"/>
        <v>0</v>
      </c>
      <c r="I29" s="229">
        <f t="shared" si="5"/>
        <v>67048</v>
      </c>
      <c r="J29" s="226">
        <v>0</v>
      </c>
      <c r="K29" s="229">
        <f t="shared" si="6"/>
        <v>67048</v>
      </c>
      <c r="L29" s="226"/>
      <c r="M29" s="226">
        <f t="shared" si="7"/>
        <v>67048</v>
      </c>
      <c r="N29" s="229">
        <f t="shared" si="2"/>
        <v>5587</v>
      </c>
      <c r="O29" s="229">
        <f t="shared" si="3"/>
        <v>67048</v>
      </c>
    </row>
    <row r="30" spans="1:15" ht="15.6" customHeight="1" x14ac:dyDescent="0.2">
      <c r="A30" s="424">
        <v>24</v>
      </c>
      <c r="B30" s="224" t="s">
        <v>28</v>
      </c>
      <c r="C30" s="1441">
        <f>'8_2.1.22 SIS'!BF30</f>
        <v>0</v>
      </c>
      <c r="D30" s="226">
        <f>'9_Per Pupil Summary'!S29</f>
        <v>9314.2616984732813</v>
      </c>
      <c r="E30" s="226">
        <f t="shared" si="4"/>
        <v>0</v>
      </c>
      <c r="F30" s="226"/>
      <c r="G30" s="226"/>
      <c r="H30" s="230">
        <f t="shared" si="1"/>
        <v>0</v>
      </c>
      <c r="I30" s="229">
        <f t="shared" si="5"/>
        <v>0</v>
      </c>
      <c r="J30" s="226">
        <v>0</v>
      </c>
      <c r="K30" s="229">
        <f t="shared" si="6"/>
        <v>0</v>
      </c>
      <c r="L30" s="226"/>
      <c r="M30" s="226">
        <f t="shared" si="7"/>
        <v>0</v>
      </c>
      <c r="N30" s="229">
        <f t="shared" si="2"/>
        <v>0</v>
      </c>
      <c r="O30" s="229">
        <f t="shared" si="3"/>
        <v>0</v>
      </c>
    </row>
    <row r="31" spans="1:15" ht="15.6" customHeight="1" x14ac:dyDescent="0.2">
      <c r="A31" s="425">
        <v>25</v>
      </c>
      <c r="B31" s="238" t="s">
        <v>29</v>
      </c>
      <c r="C31" s="1442">
        <f>'8_2.1.22 SIS'!BF31</f>
        <v>0</v>
      </c>
      <c r="D31" s="240">
        <f>'9_Per Pupil Summary'!S30</f>
        <v>10069.485808966863</v>
      </c>
      <c r="E31" s="240">
        <f t="shared" si="4"/>
        <v>0</v>
      </c>
      <c r="F31" s="240"/>
      <c r="G31" s="240"/>
      <c r="H31" s="244">
        <f t="shared" si="1"/>
        <v>0</v>
      </c>
      <c r="I31" s="243">
        <f t="shared" si="5"/>
        <v>0</v>
      </c>
      <c r="J31" s="240">
        <v>0</v>
      </c>
      <c r="K31" s="243">
        <f t="shared" si="6"/>
        <v>0</v>
      </c>
      <c r="L31" s="246"/>
      <c r="M31" s="240">
        <f t="shared" si="7"/>
        <v>0</v>
      </c>
      <c r="N31" s="247">
        <f t="shared" si="2"/>
        <v>0</v>
      </c>
      <c r="O31" s="243">
        <f t="shared" si="3"/>
        <v>0</v>
      </c>
    </row>
    <row r="32" spans="1:15" ht="15.6" customHeight="1" x14ac:dyDescent="0.2">
      <c r="A32" s="423">
        <v>26</v>
      </c>
      <c r="B32" s="207" t="s">
        <v>30</v>
      </c>
      <c r="C32" s="1440">
        <f>'8_2.1.22 SIS'!BF32</f>
        <v>2</v>
      </c>
      <c r="D32" s="209">
        <f>'9_Per Pupil Summary'!S31</f>
        <v>9428.4598825520661</v>
      </c>
      <c r="E32" s="209">
        <f t="shared" si="4"/>
        <v>18857</v>
      </c>
      <c r="F32" s="209"/>
      <c r="G32" s="209"/>
      <c r="H32" s="213">
        <f t="shared" si="1"/>
        <v>0</v>
      </c>
      <c r="I32" s="212">
        <f t="shared" si="5"/>
        <v>18857</v>
      </c>
      <c r="J32" s="209">
        <v>0</v>
      </c>
      <c r="K32" s="212">
        <f t="shared" si="6"/>
        <v>18857</v>
      </c>
      <c r="L32" s="209"/>
      <c r="M32" s="209">
        <f t="shared" si="7"/>
        <v>18857</v>
      </c>
      <c r="N32" s="212">
        <f t="shared" si="2"/>
        <v>1571</v>
      </c>
      <c r="O32" s="214">
        <f t="shared" si="3"/>
        <v>18857</v>
      </c>
    </row>
    <row r="33" spans="1:15" ht="15.6" customHeight="1" x14ac:dyDescent="0.2">
      <c r="A33" s="424">
        <v>27</v>
      </c>
      <c r="B33" s="224" t="s">
        <v>31</v>
      </c>
      <c r="C33" s="1441">
        <f>'8_2.1.22 SIS'!BF33</f>
        <v>1</v>
      </c>
      <c r="D33" s="226">
        <f>'9_Per Pupil Summary'!S32</f>
        <v>10025.070272919469</v>
      </c>
      <c r="E33" s="226">
        <f t="shared" si="4"/>
        <v>10025</v>
      </c>
      <c r="F33" s="226"/>
      <c r="G33" s="226"/>
      <c r="H33" s="230">
        <f t="shared" si="1"/>
        <v>0</v>
      </c>
      <c r="I33" s="229">
        <f t="shared" si="5"/>
        <v>10025</v>
      </c>
      <c r="J33" s="226">
        <v>0</v>
      </c>
      <c r="K33" s="229">
        <f t="shared" si="6"/>
        <v>10025</v>
      </c>
      <c r="L33" s="226"/>
      <c r="M33" s="226">
        <f t="shared" si="7"/>
        <v>10025</v>
      </c>
      <c r="N33" s="229">
        <f t="shared" si="2"/>
        <v>835</v>
      </c>
      <c r="O33" s="229">
        <f t="shared" si="3"/>
        <v>10025</v>
      </c>
    </row>
    <row r="34" spans="1:15" ht="15.6" customHeight="1" x14ac:dyDescent="0.2">
      <c r="A34" s="424">
        <v>28</v>
      </c>
      <c r="B34" s="224" t="s">
        <v>32</v>
      </c>
      <c r="C34" s="1441">
        <f>'8_2.1.22 SIS'!BF34</f>
        <v>8</v>
      </c>
      <c r="D34" s="226">
        <f>'9_Per Pupil Summary'!S33</f>
        <v>8656.8664505028319</v>
      </c>
      <c r="E34" s="226">
        <f t="shared" si="4"/>
        <v>69255</v>
      </c>
      <c r="F34" s="226"/>
      <c r="G34" s="226"/>
      <c r="H34" s="230">
        <f t="shared" si="1"/>
        <v>0</v>
      </c>
      <c r="I34" s="229">
        <f t="shared" si="5"/>
        <v>69255</v>
      </c>
      <c r="J34" s="226">
        <v>0</v>
      </c>
      <c r="K34" s="229">
        <f t="shared" si="6"/>
        <v>69255</v>
      </c>
      <c r="L34" s="226"/>
      <c r="M34" s="226">
        <f t="shared" si="7"/>
        <v>69255</v>
      </c>
      <c r="N34" s="229">
        <f t="shared" si="2"/>
        <v>5771</v>
      </c>
      <c r="O34" s="229">
        <f t="shared" si="3"/>
        <v>69255</v>
      </c>
    </row>
    <row r="35" spans="1:15" ht="15.6" customHeight="1" x14ac:dyDescent="0.2">
      <c r="A35" s="424">
        <v>29</v>
      </c>
      <c r="B35" s="224" t="s">
        <v>33</v>
      </c>
      <c r="C35" s="1441">
        <f>'8_2.1.22 SIS'!BF35</f>
        <v>9</v>
      </c>
      <c r="D35" s="226">
        <f>'9_Per Pupil Summary'!S34</f>
        <v>9033.6161245984913</v>
      </c>
      <c r="E35" s="226">
        <f t="shared" si="4"/>
        <v>81303</v>
      </c>
      <c r="F35" s="226"/>
      <c r="G35" s="226"/>
      <c r="H35" s="230">
        <f t="shared" si="1"/>
        <v>0</v>
      </c>
      <c r="I35" s="229">
        <f t="shared" si="5"/>
        <v>81303</v>
      </c>
      <c r="J35" s="226">
        <v>0</v>
      </c>
      <c r="K35" s="229">
        <f t="shared" si="6"/>
        <v>81303</v>
      </c>
      <c r="L35" s="226"/>
      <c r="M35" s="226">
        <f t="shared" si="7"/>
        <v>81303</v>
      </c>
      <c r="N35" s="229">
        <f t="shared" si="2"/>
        <v>6775</v>
      </c>
      <c r="O35" s="229">
        <f t="shared" si="3"/>
        <v>81303</v>
      </c>
    </row>
    <row r="36" spans="1:15" ht="15.6" customHeight="1" x14ac:dyDescent="0.2">
      <c r="A36" s="425">
        <v>30</v>
      </c>
      <c r="B36" s="238" t="s">
        <v>34</v>
      </c>
      <c r="C36" s="1442">
        <f>'8_2.1.22 SIS'!BF36</f>
        <v>1</v>
      </c>
      <c r="D36" s="240">
        <f>'9_Per Pupil Summary'!S35</f>
        <v>10193.720797191243</v>
      </c>
      <c r="E36" s="240">
        <f t="shared" si="4"/>
        <v>10194</v>
      </c>
      <c r="F36" s="240"/>
      <c r="G36" s="240"/>
      <c r="H36" s="244">
        <f t="shared" si="1"/>
        <v>0</v>
      </c>
      <c r="I36" s="243">
        <f t="shared" si="5"/>
        <v>10194</v>
      </c>
      <c r="J36" s="240">
        <v>0</v>
      </c>
      <c r="K36" s="243">
        <f t="shared" si="6"/>
        <v>10194</v>
      </c>
      <c r="L36" s="246"/>
      <c r="M36" s="240">
        <f t="shared" si="7"/>
        <v>10194</v>
      </c>
      <c r="N36" s="247">
        <f t="shared" si="2"/>
        <v>850</v>
      </c>
      <c r="O36" s="243">
        <f t="shared" si="3"/>
        <v>10194</v>
      </c>
    </row>
    <row r="37" spans="1:15" ht="15.6" customHeight="1" x14ac:dyDescent="0.2">
      <c r="A37" s="423">
        <v>31</v>
      </c>
      <c r="B37" s="207" t="s">
        <v>35</v>
      </c>
      <c r="C37" s="1440">
        <f>'8_2.1.22 SIS'!BF37</f>
        <v>8</v>
      </c>
      <c r="D37" s="209">
        <f>'9_Per Pupil Summary'!S36</f>
        <v>9654.9058912093242</v>
      </c>
      <c r="E37" s="209">
        <f t="shared" si="4"/>
        <v>77239</v>
      </c>
      <c r="F37" s="209"/>
      <c r="G37" s="209"/>
      <c r="H37" s="213">
        <f t="shared" si="1"/>
        <v>0</v>
      </c>
      <c r="I37" s="212">
        <f t="shared" si="5"/>
        <v>77239</v>
      </c>
      <c r="J37" s="209">
        <v>0</v>
      </c>
      <c r="K37" s="212">
        <f t="shared" si="6"/>
        <v>77239</v>
      </c>
      <c r="L37" s="209"/>
      <c r="M37" s="209">
        <f t="shared" si="7"/>
        <v>77239</v>
      </c>
      <c r="N37" s="212">
        <f t="shared" si="2"/>
        <v>6437</v>
      </c>
      <c r="O37" s="214">
        <f t="shared" si="3"/>
        <v>77239</v>
      </c>
    </row>
    <row r="38" spans="1:15" ht="15.6" customHeight="1" x14ac:dyDescent="0.2">
      <c r="A38" s="424">
        <v>32</v>
      </c>
      <c r="B38" s="224" t="s">
        <v>36</v>
      </c>
      <c r="C38" s="1441">
        <f>'8_2.1.22 SIS'!BF38</f>
        <v>15</v>
      </c>
      <c r="D38" s="226">
        <f>'9_Per Pupil Summary'!S37</f>
        <v>9690.061420432965</v>
      </c>
      <c r="E38" s="226">
        <f t="shared" si="4"/>
        <v>145351</v>
      </c>
      <c r="F38" s="226"/>
      <c r="G38" s="226"/>
      <c r="H38" s="230">
        <f t="shared" si="1"/>
        <v>0</v>
      </c>
      <c r="I38" s="229">
        <f t="shared" si="5"/>
        <v>145351</v>
      </c>
      <c r="J38" s="226">
        <v>0</v>
      </c>
      <c r="K38" s="229">
        <f t="shared" si="6"/>
        <v>145351</v>
      </c>
      <c r="L38" s="226"/>
      <c r="M38" s="226">
        <f t="shared" si="7"/>
        <v>145351</v>
      </c>
      <c r="N38" s="229">
        <f t="shared" si="2"/>
        <v>12113</v>
      </c>
      <c r="O38" s="229">
        <f t="shared" si="3"/>
        <v>145351</v>
      </c>
    </row>
    <row r="39" spans="1:15" ht="15.6" customHeight="1" x14ac:dyDescent="0.2">
      <c r="A39" s="424">
        <v>33</v>
      </c>
      <c r="B39" s="224" t="s">
        <v>37</v>
      </c>
      <c r="C39" s="1441">
        <f>'8_2.1.22 SIS'!BF39</f>
        <v>0</v>
      </c>
      <c r="D39" s="226">
        <f>'9_Per Pupil Summary'!S38</f>
        <v>10911.966982055466</v>
      </c>
      <c r="E39" s="226">
        <f t="shared" si="4"/>
        <v>0</v>
      </c>
      <c r="F39" s="226"/>
      <c r="G39" s="226"/>
      <c r="H39" s="230">
        <f t="shared" ref="H39:H70" si="8">F39+G39</f>
        <v>0</v>
      </c>
      <c r="I39" s="229">
        <f t="shared" si="5"/>
        <v>0</v>
      </c>
      <c r="J39" s="226">
        <v>0</v>
      </c>
      <c r="K39" s="229">
        <f t="shared" si="6"/>
        <v>0</v>
      </c>
      <c r="L39" s="226"/>
      <c r="M39" s="226">
        <f t="shared" si="7"/>
        <v>0</v>
      </c>
      <c r="N39" s="229">
        <f t="shared" ref="N39:N70" si="9">ROUND(M39/$N$91,0)</f>
        <v>0</v>
      </c>
      <c r="O39" s="229">
        <f t="shared" ref="O39:O75" si="10">K39</f>
        <v>0</v>
      </c>
    </row>
    <row r="40" spans="1:15" ht="15.6" customHeight="1" x14ac:dyDescent="0.2">
      <c r="A40" s="424">
        <v>34</v>
      </c>
      <c r="B40" s="224" t="s">
        <v>38</v>
      </c>
      <c r="C40" s="1441">
        <f>'8_2.1.22 SIS'!BF40</f>
        <v>0</v>
      </c>
      <c r="D40" s="226">
        <f>'9_Per Pupil Summary'!S39</f>
        <v>10605.030006123698</v>
      </c>
      <c r="E40" s="226">
        <f t="shared" si="4"/>
        <v>0</v>
      </c>
      <c r="F40" s="226"/>
      <c r="G40" s="226"/>
      <c r="H40" s="230">
        <f t="shared" si="8"/>
        <v>0</v>
      </c>
      <c r="I40" s="229">
        <f t="shared" si="5"/>
        <v>0</v>
      </c>
      <c r="J40" s="226">
        <v>0</v>
      </c>
      <c r="K40" s="229">
        <f t="shared" si="6"/>
        <v>0</v>
      </c>
      <c r="L40" s="226"/>
      <c r="M40" s="226">
        <f t="shared" si="7"/>
        <v>0</v>
      </c>
      <c r="N40" s="229">
        <f t="shared" si="9"/>
        <v>0</v>
      </c>
      <c r="O40" s="229">
        <f t="shared" si="10"/>
        <v>0</v>
      </c>
    </row>
    <row r="41" spans="1:15" ht="15.6" customHeight="1" x14ac:dyDescent="0.2">
      <c r="A41" s="425">
        <v>35</v>
      </c>
      <c r="B41" s="238" t="s">
        <v>39</v>
      </c>
      <c r="C41" s="1442">
        <f>'8_2.1.22 SIS'!BF41</f>
        <v>22</v>
      </c>
      <c r="D41" s="240">
        <f>'9_Per Pupil Summary'!S40</f>
        <v>9640.8973027989814</v>
      </c>
      <c r="E41" s="240">
        <f t="shared" si="4"/>
        <v>212100</v>
      </c>
      <c r="F41" s="240"/>
      <c r="G41" s="240"/>
      <c r="H41" s="244">
        <f t="shared" si="8"/>
        <v>0</v>
      </c>
      <c r="I41" s="243">
        <f t="shared" si="5"/>
        <v>212100</v>
      </c>
      <c r="J41" s="240">
        <v>0</v>
      </c>
      <c r="K41" s="243">
        <f t="shared" si="6"/>
        <v>212100</v>
      </c>
      <c r="L41" s="246"/>
      <c r="M41" s="240">
        <f t="shared" si="7"/>
        <v>212100</v>
      </c>
      <c r="N41" s="247">
        <f t="shared" si="9"/>
        <v>17675</v>
      </c>
      <c r="O41" s="243">
        <f t="shared" si="10"/>
        <v>212100</v>
      </c>
    </row>
    <row r="42" spans="1:15" ht="15.6" customHeight="1" x14ac:dyDescent="0.2">
      <c r="A42" s="423">
        <v>36</v>
      </c>
      <c r="B42" s="207" t="s">
        <v>40</v>
      </c>
      <c r="C42" s="1440">
        <f>'8_2.1.22 SIS'!BF42</f>
        <v>3</v>
      </c>
      <c r="D42" s="209">
        <f>'9_Per Pupil Summary'!S41</f>
        <v>9288.9518150761905</v>
      </c>
      <c r="E42" s="209">
        <f t="shared" si="4"/>
        <v>27867</v>
      </c>
      <c r="F42" s="209"/>
      <c r="G42" s="209"/>
      <c r="H42" s="213">
        <f t="shared" si="8"/>
        <v>0</v>
      </c>
      <c r="I42" s="212">
        <f t="shared" si="5"/>
        <v>27867</v>
      </c>
      <c r="J42" s="209">
        <v>0</v>
      </c>
      <c r="K42" s="212">
        <f t="shared" si="6"/>
        <v>27867</v>
      </c>
      <c r="L42" s="209"/>
      <c r="M42" s="209">
        <f t="shared" si="7"/>
        <v>27867</v>
      </c>
      <c r="N42" s="212">
        <f t="shared" si="9"/>
        <v>2322</v>
      </c>
      <c r="O42" s="214">
        <f t="shared" si="10"/>
        <v>27867</v>
      </c>
    </row>
    <row r="43" spans="1:15" ht="15.6" customHeight="1" x14ac:dyDescent="0.2">
      <c r="A43" s="424">
        <v>37</v>
      </c>
      <c r="B43" s="224" t="s">
        <v>41</v>
      </c>
      <c r="C43" s="1441">
        <f>'8_2.1.22 SIS'!BF43</f>
        <v>5</v>
      </c>
      <c r="D43" s="226">
        <f>'9_Per Pupil Summary'!S42</f>
        <v>9533.6717317086859</v>
      </c>
      <c r="E43" s="226">
        <f t="shared" si="4"/>
        <v>47668</v>
      </c>
      <c r="F43" s="226"/>
      <c r="G43" s="226"/>
      <c r="H43" s="230">
        <f t="shared" si="8"/>
        <v>0</v>
      </c>
      <c r="I43" s="229">
        <f t="shared" si="5"/>
        <v>47668</v>
      </c>
      <c r="J43" s="226">
        <v>0</v>
      </c>
      <c r="K43" s="229">
        <f t="shared" si="6"/>
        <v>47668</v>
      </c>
      <c r="L43" s="226"/>
      <c r="M43" s="226">
        <f t="shared" si="7"/>
        <v>47668</v>
      </c>
      <c r="N43" s="229">
        <f t="shared" si="9"/>
        <v>3972</v>
      </c>
      <c r="O43" s="229">
        <f t="shared" si="10"/>
        <v>47668</v>
      </c>
    </row>
    <row r="44" spans="1:15" ht="15.6" customHeight="1" x14ac:dyDescent="0.2">
      <c r="A44" s="424">
        <v>38</v>
      </c>
      <c r="B44" s="224" t="s">
        <v>42</v>
      </c>
      <c r="C44" s="1441">
        <f>'8_2.1.22 SIS'!BF44</f>
        <v>0</v>
      </c>
      <c r="D44" s="226">
        <f>'9_Per Pupil Summary'!S43</f>
        <v>9416.1123455440138</v>
      </c>
      <c r="E44" s="226">
        <f t="shared" si="4"/>
        <v>0</v>
      </c>
      <c r="F44" s="226"/>
      <c r="G44" s="226"/>
      <c r="H44" s="230">
        <f t="shared" si="8"/>
        <v>0</v>
      </c>
      <c r="I44" s="229">
        <f t="shared" si="5"/>
        <v>0</v>
      </c>
      <c r="J44" s="226">
        <v>0</v>
      </c>
      <c r="K44" s="229">
        <f t="shared" si="6"/>
        <v>0</v>
      </c>
      <c r="L44" s="226"/>
      <c r="M44" s="226">
        <f t="shared" si="7"/>
        <v>0</v>
      </c>
      <c r="N44" s="229">
        <f t="shared" si="9"/>
        <v>0</v>
      </c>
      <c r="O44" s="229">
        <f t="shared" si="10"/>
        <v>0</v>
      </c>
    </row>
    <row r="45" spans="1:15" ht="15.6" customHeight="1" x14ac:dyDescent="0.2">
      <c r="A45" s="424">
        <v>39</v>
      </c>
      <c r="B45" s="224" t="s">
        <v>43</v>
      </c>
      <c r="C45" s="1441">
        <f>'8_2.1.22 SIS'!BF45</f>
        <v>4</v>
      </c>
      <c r="D45" s="226">
        <f>'9_Per Pupil Summary'!S44</f>
        <v>9719.5184214680339</v>
      </c>
      <c r="E45" s="226">
        <f t="shared" si="4"/>
        <v>38878</v>
      </c>
      <c r="F45" s="226"/>
      <c r="G45" s="226"/>
      <c r="H45" s="230">
        <f t="shared" si="8"/>
        <v>0</v>
      </c>
      <c r="I45" s="229">
        <f t="shared" si="5"/>
        <v>38878</v>
      </c>
      <c r="J45" s="226">
        <v>0</v>
      </c>
      <c r="K45" s="229">
        <f t="shared" si="6"/>
        <v>38878</v>
      </c>
      <c r="L45" s="226"/>
      <c r="M45" s="226">
        <f t="shared" si="7"/>
        <v>38878</v>
      </c>
      <c r="N45" s="229">
        <f t="shared" si="9"/>
        <v>3240</v>
      </c>
      <c r="O45" s="229">
        <f t="shared" si="10"/>
        <v>38878</v>
      </c>
    </row>
    <row r="46" spans="1:15" ht="15.6" customHeight="1" x14ac:dyDescent="0.2">
      <c r="A46" s="425">
        <v>40</v>
      </c>
      <c r="B46" s="238" t="s">
        <v>44</v>
      </c>
      <c r="C46" s="1442">
        <f>'8_2.1.22 SIS'!BF46</f>
        <v>22</v>
      </c>
      <c r="D46" s="240">
        <f>'9_Per Pupil Summary'!S45</f>
        <v>9468.9010786343715</v>
      </c>
      <c r="E46" s="240">
        <f t="shared" si="4"/>
        <v>208316</v>
      </c>
      <c r="F46" s="240"/>
      <c r="G46" s="240"/>
      <c r="H46" s="244">
        <f t="shared" si="8"/>
        <v>0</v>
      </c>
      <c r="I46" s="243">
        <f t="shared" si="5"/>
        <v>208316</v>
      </c>
      <c r="J46" s="240">
        <v>0</v>
      </c>
      <c r="K46" s="243">
        <f t="shared" si="6"/>
        <v>208316</v>
      </c>
      <c r="L46" s="246"/>
      <c r="M46" s="240">
        <f t="shared" si="7"/>
        <v>208316</v>
      </c>
      <c r="N46" s="247">
        <f t="shared" si="9"/>
        <v>17360</v>
      </c>
      <c r="O46" s="243">
        <f t="shared" si="10"/>
        <v>208316</v>
      </c>
    </row>
    <row r="47" spans="1:15" ht="15.6" customHeight="1" x14ac:dyDescent="0.2">
      <c r="A47" s="423">
        <v>41</v>
      </c>
      <c r="B47" s="207" t="s">
        <v>45</v>
      </c>
      <c r="C47" s="1440">
        <f>'8_2.1.22 SIS'!BF47</f>
        <v>1</v>
      </c>
      <c r="D47" s="209">
        <f>'9_Per Pupil Summary'!S46</f>
        <v>9796.9865611633868</v>
      </c>
      <c r="E47" s="209">
        <f t="shared" si="4"/>
        <v>9797</v>
      </c>
      <c r="F47" s="209"/>
      <c r="G47" s="209"/>
      <c r="H47" s="213">
        <f t="shared" si="8"/>
        <v>0</v>
      </c>
      <c r="I47" s="212">
        <f t="shared" si="5"/>
        <v>9797</v>
      </c>
      <c r="J47" s="209">
        <v>0</v>
      </c>
      <c r="K47" s="212">
        <f t="shared" si="6"/>
        <v>9797</v>
      </c>
      <c r="L47" s="209"/>
      <c r="M47" s="209">
        <f t="shared" si="7"/>
        <v>9797</v>
      </c>
      <c r="N47" s="212">
        <f t="shared" si="9"/>
        <v>816</v>
      </c>
      <c r="O47" s="214">
        <f t="shared" si="10"/>
        <v>9797</v>
      </c>
    </row>
    <row r="48" spans="1:15" ht="15.6" customHeight="1" x14ac:dyDescent="0.2">
      <c r="A48" s="424">
        <v>42</v>
      </c>
      <c r="B48" s="224" t="s">
        <v>46</v>
      </c>
      <c r="C48" s="1441">
        <f>'8_2.1.22 SIS'!BF48</f>
        <v>1</v>
      </c>
      <c r="D48" s="226">
        <f>'9_Per Pupil Summary'!S47</f>
        <v>10090.035753114382</v>
      </c>
      <c r="E48" s="226">
        <f t="shared" si="4"/>
        <v>10090</v>
      </c>
      <c r="F48" s="226"/>
      <c r="G48" s="226"/>
      <c r="H48" s="230">
        <f t="shared" si="8"/>
        <v>0</v>
      </c>
      <c r="I48" s="229">
        <f t="shared" si="5"/>
        <v>10090</v>
      </c>
      <c r="J48" s="226">
        <v>0</v>
      </c>
      <c r="K48" s="229">
        <f t="shared" si="6"/>
        <v>10090</v>
      </c>
      <c r="L48" s="226"/>
      <c r="M48" s="226">
        <f t="shared" si="7"/>
        <v>10090</v>
      </c>
      <c r="N48" s="229">
        <f t="shared" si="9"/>
        <v>841</v>
      </c>
      <c r="O48" s="229">
        <f t="shared" si="10"/>
        <v>10090</v>
      </c>
    </row>
    <row r="49" spans="1:15" ht="15.6" customHeight="1" x14ac:dyDescent="0.2">
      <c r="A49" s="424">
        <v>43</v>
      </c>
      <c r="B49" s="224" t="s">
        <v>47</v>
      </c>
      <c r="C49" s="1441">
        <f>'8_2.1.22 SIS'!BF49</f>
        <v>5</v>
      </c>
      <c r="D49" s="226">
        <f>'9_Per Pupil Summary'!S48</f>
        <v>9950.7067546174148</v>
      </c>
      <c r="E49" s="226">
        <f t="shared" si="4"/>
        <v>49754</v>
      </c>
      <c r="F49" s="226"/>
      <c r="G49" s="226"/>
      <c r="H49" s="230">
        <f t="shared" si="8"/>
        <v>0</v>
      </c>
      <c r="I49" s="229">
        <f t="shared" si="5"/>
        <v>49754</v>
      </c>
      <c r="J49" s="226">
        <v>0</v>
      </c>
      <c r="K49" s="229">
        <f t="shared" si="6"/>
        <v>49754</v>
      </c>
      <c r="L49" s="226"/>
      <c r="M49" s="226">
        <f t="shared" si="7"/>
        <v>49754</v>
      </c>
      <c r="N49" s="229">
        <f t="shared" si="9"/>
        <v>4146</v>
      </c>
      <c r="O49" s="229">
        <f t="shared" si="10"/>
        <v>49754</v>
      </c>
    </row>
    <row r="50" spans="1:15" ht="15.6" customHeight="1" x14ac:dyDescent="0.2">
      <c r="A50" s="424">
        <v>44</v>
      </c>
      <c r="B50" s="224" t="s">
        <v>48</v>
      </c>
      <c r="C50" s="1441">
        <f>'8_2.1.22 SIS'!BF50</f>
        <v>2</v>
      </c>
      <c r="D50" s="226">
        <f>'9_Per Pupil Summary'!S49</f>
        <v>9399.9442872312175</v>
      </c>
      <c r="E50" s="226">
        <f t="shared" si="4"/>
        <v>18800</v>
      </c>
      <c r="F50" s="226"/>
      <c r="G50" s="226"/>
      <c r="H50" s="230">
        <f t="shared" si="8"/>
        <v>0</v>
      </c>
      <c r="I50" s="229">
        <f t="shared" si="5"/>
        <v>18800</v>
      </c>
      <c r="J50" s="226">
        <v>0</v>
      </c>
      <c r="K50" s="229">
        <f t="shared" si="6"/>
        <v>18800</v>
      </c>
      <c r="L50" s="226"/>
      <c r="M50" s="226">
        <f t="shared" si="7"/>
        <v>18800</v>
      </c>
      <c r="N50" s="229">
        <f t="shared" si="9"/>
        <v>1567</v>
      </c>
      <c r="O50" s="229">
        <f t="shared" si="10"/>
        <v>18800</v>
      </c>
    </row>
    <row r="51" spans="1:15" ht="15.6" customHeight="1" x14ac:dyDescent="0.2">
      <c r="A51" s="425">
        <v>45</v>
      </c>
      <c r="B51" s="238" t="s">
        <v>49</v>
      </c>
      <c r="C51" s="1442">
        <f>'8_2.1.22 SIS'!BF51</f>
        <v>11</v>
      </c>
      <c r="D51" s="240">
        <f>'9_Per Pupil Summary'!S50</f>
        <v>8767.6655313291485</v>
      </c>
      <c r="E51" s="240">
        <f t="shared" si="4"/>
        <v>96444</v>
      </c>
      <c r="F51" s="240"/>
      <c r="G51" s="240"/>
      <c r="H51" s="244">
        <f t="shared" si="8"/>
        <v>0</v>
      </c>
      <c r="I51" s="243">
        <f t="shared" si="5"/>
        <v>96444</v>
      </c>
      <c r="J51" s="240">
        <v>0</v>
      </c>
      <c r="K51" s="243">
        <f t="shared" si="6"/>
        <v>96444</v>
      </c>
      <c r="L51" s="246"/>
      <c r="M51" s="240">
        <f t="shared" si="7"/>
        <v>96444</v>
      </c>
      <c r="N51" s="247">
        <f t="shared" si="9"/>
        <v>8037</v>
      </c>
      <c r="O51" s="243">
        <f t="shared" si="10"/>
        <v>96444</v>
      </c>
    </row>
    <row r="52" spans="1:15" ht="15.6" customHeight="1" x14ac:dyDescent="0.2">
      <c r="A52" s="423">
        <v>46</v>
      </c>
      <c r="B52" s="207" t="s">
        <v>50</v>
      </c>
      <c r="C52" s="1440">
        <f>'8_2.1.22 SIS'!BF52</f>
        <v>0</v>
      </c>
      <c r="D52" s="209">
        <f>'9_Per Pupil Summary'!S51</f>
        <v>11925.502921348316</v>
      </c>
      <c r="E52" s="209">
        <f t="shared" si="4"/>
        <v>0</v>
      </c>
      <c r="F52" s="209"/>
      <c r="G52" s="209"/>
      <c r="H52" s="213">
        <f t="shared" si="8"/>
        <v>0</v>
      </c>
      <c r="I52" s="212">
        <f t="shared" si="5"/>
        <v>0</v>
      </c>
      <c r="J52" s="209">
        <v>0</v>
      </c>
      <c r="K52" s="212">
        <f t="shared" si="6"/>
        <v>0</v>
      </c>
      <c r="L52" s="209"/>
      <c r="M52" s="209">
        <f t="shared" si="7"/>
        <v>0</v>
      </c>
      <c r="N52" s="212">
        <f t="shared" si="9"/>
        <v>0</v>
      </c>
      <c r="O52" s="214">
        <f t="shared" si="10"/>
        <v>0</v>
      </c>
    </row>
    <row r="53" spans="1:15" ht="15.6" customHeight="1" x14ac:dyDescent="0.2">
      <c r="A53" s="424">
        <v>47</v>
      </c>
      <c r="B53" s="224" t="s">
        <v>51</v>
      </c>
      <c r="C53" s="1441">
        <f>'8_2.1.22 SIS'!BF53</f>
        <v>2</v>
      </c>
      <c r="D53" s="226">
        <f>'9_Per Pupil Summary'!S52</f>
        <v>9649.6419379844956</v>
      </c>
      <c r="E53" s="226">
        <f t="shared" si="4"/>
        <v>19299</v>
      </c>
      <c r="F53" s="226"/>
      <c r="G53" s="226"/>
      <c r="H53" s="230">
        <f t="shared" si="8"/>
        <v>0</v>
      </c>
      <c r="I53" s="229">
        <f t="shared" si="5"/>
        <v>19299</v>
      </c>
      <c r="J53" s="226">
        <v>0</v>
      </c>
      <c r="K53" s="229">
        <f t="shared" si="6"/>
        <v>19299</v>
      </c>
      <c r="L53" s="226"/>
      <c r="M53" s="226">
        <f t="shared" si="7"/>
        <v>19299</v>
      </c>
      <c r="N53" s="229">
        <f t="shared" si="9"/>
        <v>1608</v>
      </c>
      <c r="O53" s="229">
        <f t="shared" si="10"/>
        <v>19299</v>
      </c>
    </row>
    <row r="54" spans="1:15" ht="15.6" customHeight="1" x14ac:dyDescent="0.2">
      <c r="A54" s="424">
        <v>48</v>
      </c>
      <c r="B54" s="224" t="s">
        <v>89</v>
      </c>
      <c r="C54" s="1441">
        <f>'8_2.1.22 SIS'!BF54</f>
        <v>1</v>
      </c>
      <c r="D54" s="226">
        <f>'9_Per Pupil Summary'!S53</f>
        <v>9841.1089074228512</v>
      </c>
      <c r="E54" s="226">
        <f t="shared" si="4"/>
        <v>9841</v>
      </c>
      <c r="F54" s="226"/>
      <c r="G54" s="226"/>
      <c r="H54" s="230">
        <f t="shared" si="8"/>
        <v>0</v>
      </c>
      <c r="I54" s="229">
        <f t="shared" si="5"/>
        <v>9841</v>
      </c>
      <c r="J54" s="226">
        <v>0</v>
      </c>
      <c r="K54" s="229">
        <f t="shared" si="6"/>
        <v>9841</v>
      </c>
      <c r="L54" s="226"/>
      <c r="M54" s="226">
        <f t="shared" si="7"/>
        <v>9841</v>
      </c>
      <c r="N54" s="229">
        <f t="shared" si="9"/>
        <v>820</v>
      </c>
      <c r="O54" s="229">
        <f t="shared" si="10"/>
        <v>9841</v>
      </c>
    </row>
    <row r="55" spans="1:15" ht="15.6" customHeight="1" x14ac:dyDescent="0.2">
      <c r="A55" s="424">
        <v>49</v>
      </c>
      <c r="B55" s="224" t="s">
        <v>52</v>
      </c>
      <c r="C55" s="1441">
        <f>'8_2.1.22 SIS'!BF55</f>
        <v>7</v>
      </c>
      <c r="D55" s="226">
        <f>'9_Per Pupil Summary'!S54</f>
        <v>9625.320039726681</v>
      </c>
      <c r="E55" s="226">
        <f t="shared" si="4"/>
        <v>67377</v>
      </c>
      <c r="F55" s="226"/>
      <c r="G55" s="226"/>
      <c r="H55" s="230">
        <f t="shared" si="8"/>
        <v>0</v>
      </c>
      <c r="I55" s="229">
        <f t="shared" si="5"/>
        <v>67377</v>
      </c>
      <c r="J55" s="226">
        <v>0</v>
      </c>
      <c r="K55" s="229">
        <f t="shared" si="6"/>
        <v>67377</v>
      </c>
      <c r="L55" s="226"/>
      <c r="M55" s="226">
        <f t="shared" si="7"/>
        <v>67377</v>
      </c>
      <c r="N55" s="229">
        <f t="shared" si="9"/>
        <v>5615</v>
      </c>
      <c r="O55" s="229">
        <f t="shared" si="10"/>
        <v>67377</v>
      </c>
    </row>
    <row r="56" spans="1:15" ht="15.6" customHeight="1" x14ac:dyDescent="0.2">
      <c r="A56" s="425">
        <v>50</v>
      </c>
      <c r="B56" s="238" t="s">
        <v>53</v>
      </c>
      <c r="C56" s="1442">
        <f>'8_2.1.22 SIS'!BF56</f>
        <v>5</v>
      </c>
      <c r="D56" s="240">
        <f>'9_Per Pupil Summary'!S55</f>
        <v>9307.1871897607125</v>
      </c>
      <c r="E56" s="240">
        <f t="shared" si="4"/>
        <v>46536</v>
      </c>
      <c r="F56" s="240"/>
      <c r="G56" s="240"/>
      <c r="H56" s="244">
        <f t="shared" si="8"/>
        <v>0</v>
      </c>
      <c r="I56" s="243">
        <f t="shared" si="5"/>
        <v>46536</v>
      </c>
      <c r="J56" s="240">
        <v>0</v>
      </c>
      <c r="K56" s="243">
        <f t="shared" si="6"/>
        <v>46536</v>
      </c>
      <c r="L56" s="246"/>
      <c r="M56" s="240">
        <f t="shared" si="7"/>
        <v>46536</v>
      </c>
      <c r="N56" s="247">
        <f t="shared" si="9"/>
        <v>3878</v>
      </c>
      <c r="O56" s="243">
        <f t="shared" si="10"/>
        <v>46536</v>
      </c>
    </row>
    <row r="57" spans="1:15" ht="15.6" customHeight="1" x14ac:dyDescent="0.2">
      <c r="A57" s="423">
        <v>51</v>
      </c>
      <c r="B57" s="207" t="s">
        <v>54</v>
      </c>
      <c r="C57" s="1440">
        <f>'8_2.1.22 SIS'!BF57</f>
        <v>2</v>
      </c>
      <c r="D57" s="209">
        <f>'9_Per Pupil Summary'!S56</f>
        <v>10031.695753478092</v>
      </c>
      <c r="E57" s="209">
        <f t="shared" si="4"/>
        <v>20063</v>
      </c>
      <c r="F57" s="209"/>
      <c r="G57" s="209"/>
      <c r="H57" s="213">
        <f t="shared" si="8"/>
        <v>0</v>
      </c>
      <c r="I57" s="212">
        <f t="shared" si="5"/>
        <v>20063</v>
      </c>
      <c r="J57" s="209">
        <v>0</v>
      </c>
      <c r="K57" s="212">
        <f t="shared" si="6"/>
        <v>20063</v>
      </c>
      <c r="L57" s="209"/>
      <c r="M57" s="209">
        <f t="shared" si="7"/>
        <v>20063</v>
      </c>
      <c r="N57" s="212">
        <f t="shared" si="9"/>
        <v>1672</v>
      </c>
      <c r="O57" s="214">
        <f t="shared" si="10"/>
        <v>20063</v>
      </c>
    </row>
    <row r="58" spans="1:15" ht="15.6" customHeight="1" x14ac:dyDescent="0.2">
      <c r="A58" s="424">
        <v>52</v>
      </c>
      <c r="B58" s="224" t="s">
        <v>55</v>
      </c>
      <c r="C58" s="1441">
        <f>'8_2.1.22 SIS'!BF58</f>
        <v>22</v>
      </c>
      <c r="D58" s="226">
        <f>'9_Per Pupil Summary'!S57</f>
        <v>9561.1280956008377</v>
      </c>
      <c r="E58" s="226">
        <f t="shared" si="4"/>
        <v>210345</v>
      </c>
      <c r="F58" s="226"/>
      <c r="G58" s="226"/>
      <c r="H58" s="230">
        <f t="shared" si="8"/>
        <v>0</v>
      </c>
      <c r="I58" s="229">
        <f t="shared" si="5"/>
        <v>210345</v>
      </c>
      <c r="J58" s="226">
        <v>0</v>
      </c>
      <c r="K58" s="229">
        <f t="shared" si="6"/>
        <v>210345</v>
      </c>
      <c r="L58" s="226"/>
      <c r="M58" s="226">
        <f t="shared" si="7"/>
        <v>210345</v>
      </c>
      <c r="N58" s="229">
        <f t="shared" si="9"/>
        <v>17529</v>
      </c>
      <c r="O58" s="229">
        <f t="shared" si="10"/>
        <v>210345</v>
      </c>
    </row>
    <row r="59" spans="1:15" ht="15.6" customHeight="1" x14ac:dyDescent="0.2">
      <c r="A59" s="424">
        <v>53</v>
      </c>
      <c r="B59" s="224" t="s">
        <v>56</v>
      </c>
      <c r="C59" s="1441">
        <f>'8_2.1.22 SIS'!BF59</f>
        <v>13</v>
      </c>
      <c r="D59" s="226">
        <f>'9_Per Pupil Summary'!S58</f>
        <v>9759.6232033071865</v>
      </c>
      <c r="E59" s="226">
        <f t="shared" si="4"/>
        <v>126875</v>
      </c>
      <c r="F59" s="226"/>
      <c r="G59" s="226"/>
      <c r="H59" s="230">
        <f t="shared" si="8"/>
        <v>0</v>
      </c>
      <c r="I59" s="229">
        <f t="shared" si="5"/>
        <v>126875</v>
      </c>
      <c r="J59" s="226">
        <v>0</v>
      </c>
      <c r="K59" s="229">
        <f t="shared" si="6"/>
        <v>126875</v>
      </c>
      <c r="L59" s="226"/>
      <c r="M59" s="226">
        <f t="shared" si="7"/>
        <v>126875</v>
      </c>
      <c r="N59" s="229">
        <f t="shared" si="9"/>
        <v>10573</v>
      </c>
      <c r="O59" s="229">
        <f t="shared" si="10"/>
        <v>126875</v>
      </c>
    </row>
    <row r="60" spans="1:15" ht="15.6" customHeight="1" x14ac:dyDescent="0.2">
      <c r="A60" s="424">
        <v>54</v>
      </c>
      <c r="B60" s="224" t="s">
        <v>57</v>
      </c>
      <c r="C60" s="1441">
        <f>'8_2.1.22 SIS'!BF60</f>
        <v>0</v>
      </c>
      <c r="D60" s="226">
        <f>'9_Per Pupil Summary'!S59</f>
        <v>11368.814999999999</v>
      </c>
      <c r="E60" s="226">
        <f t="shared" si="4"/>
        <v>0</v>
      </c>
      <c r="F60" s="226"/>
      <c r="G60" s="226"/>
      <c r="H60" s="230">
        <f t="shared" si="8"/>
        <v>0</v>
      </c>
      <c r="I60" s="229">
        <f t="shared" si="5"/>
        <v>0</v>
      </c>
      <c r="J60" s="226">
        <v>0</v>
      </c>
      <c r="K60" s="229">
        <f t="shared" si="6"/>
        <v>0</v>
      </c>
      <c r="L60" s="226"/>
      <c r="M60" s="226">
        <f t="shared" si="7"/>
        <v>0</v>
      </c>
      <c r="N60" s="229">
        <f t="shared" si="9"/>
        <v>0</v>
      </c>
      <c r="O60" s="229">
        <f t="shared" si="10"/>
        <v>0</v>
      </c>
    </row>
    <row r="61" spans="1:15" ht="15.6" customHeight="1" x14ac:dyDescent="0.2">
      <c r="A61" s="425">
        <v>55</v>
      </c>
      <c r="B61" s="238" t="s">
        <v>58</v>
      </c>
      <c r="C61" s="1442">
        <f>'8_2.1.22 SIS'!BF61</f>
        <v>20</v>
      </c>
      <c r="D61" s="240">
        <f>'9_Per Pupil Summary'!S60</f>
        <v>9307.3481095965853</v>
      </c>
      <c r="E61" s="240">
        <f t="shared" si="4"/>
        <v>186147</v>
      </c>
      <c r="F61" s="240"/>
      <c r="G61" s="240"/>
      <c r="H61" s="244">
        <f t="shared" si="8"/>
        <v>0</v>
      </c>
      <c r="I61" s="243">
        <f t="shared" si="5"/>
        <v>186147</v>
      </c>
      <c r="J61" s="240">
        <v>0</v>
      </c>
      <c r="K61" s="243">
        <f t="shared" si="6"/>
        <v>186147</v>
      </c>
      <c r="L61" s="246"/>
      <c r="M61" s="240">
        <f t="shared" si="7"/>
        <v>186147</v>
      </c>
      <c r="N61" s="247">
        <f t="shared" si="9"/>
        <v>15512</v>
      </c>
      <c r="O61" s="243">
        <f t="shared" si="10"/>
        <v>186147</v>
      </c>
    </row>
    <row r="62" spans="1:15" ht="15.6" customHeight="1" x14ac:dyDescent="0.2">
      <c r="A62" s="423">
        <v>56</v>
      </c>
      <c r="B62" s="207" t="s">
        <v>59</v>
      </c>
      <c r="C62" s="1440">
        <f>'8_2.1.22 SIS'!BF62</f>
        <v>0</v>
      </c>
      <c r="D62" s="209">
        <f>'9_Per Pupil Summary'!S61</f>
        <v>10211.928788927336</v>
      </c>
      <c r="E62" s="209">
        <f t="shared" si="4"/>
        <v>0</v>
      </c>
      <c r="F62" s="209"/>
      <c r="G62" s="209"/>
      <c r="H62" s="213">
        <f t="shared" si="8"/>
        <v>0</v>
      </c>
      <c r="I62" s="212">
        <f t="shared" si="5"/>
        <v>0</v>
      </c>
      <c r="J62" s="209">
        <v>0</v>
      </c>
      <c r="K62" s="212">
        <f t="shared" si="6"/>
        <v>0</v>
      </c>
      <c r="L62" s="209"/>
      <c r="M62" s="209">
        <f t="shared" si="7"/>
        <v>0</v>
      </c>
      <c r="N62" s="212">
        <f t="shared" si="9"/>
        <v>0</v>
      </c>
      <c r="O62" s="214">
        <f t="shared" si="10"/>
        <v>0</v>
      </c>
    </row>
    <row r="63" spans="1:15" ht="15.6" customHeight="1" x14ac:dyDescent="0.2">
      <c r="A63" s="424">
        <v>57</v>
      </c>
      <c r="B63" s="224" t="s">
        <v>60</v>
      </c>
      <c r="C63" s="1441">
        <f>'8_2.1.22 SIS'!BF63</f>
        <v>2</v>
      </c>
      <c r="D63" s="226">
        <f>'9_Per Pupil Summary'!S62</f>
        <v>9286.5581521739132</v>
      </c>
      <c r="E63" s="226">
        <f t="shared" si="4"/>
        <v>18573</v>
      </c>
      <c r="F63" s="226"/>
      <c r="G63" s="226"/>
      <c r="H63" s="230">
        <f t="shared" si="8"/>
        <v>0</v>
      </c>
      <c r="I63" s="229">
        <f t="shared" si="5"/>
        <v>18573</v>
      </c>
      <c r="J63" s="226">
        <v>0</v>
      </c>
      <c r="K63" s="229">
        <f t="shared" si="6"/>
        <v>18573</v>
      </c>
      <c r="L63" s="226"/>
      <c r="M63" s="226">
        <f t="shared" si="7"/>
        <v>18573</v>
      </c>
      <c r="N63" s="229">
        <f t="shared" si="9"/>
        <v>1548</v>
      </c>
      <c r="O63" s="229">
        <f t="shared" si="10"/>
        <v>18573</v>
      </c>
    </row>
    <row r="64" spans="1:15" ht="15.6" customHeight="1" x14ac:dyDescent="0.2">
      <c r="A64" s="424">
        <v>58</v>
      </c>
      <c r="B64" s="224" t="s">
        <v>61</v>
      </c>
      <c r="C64" s="1441">
        <f>'8_2.1.22 SIS'!BF64</f>
        <v>7</v>
      </c>
      <c r="D64" s="226">
        <f>'9_Per Pupil Summary'!S63</f>
        <v>9608.5053788687292</v>
      </c>
      <c r="E64" s="226">
        <f t="shared" si="4"/>
        <v>67260</v>
      </c>
      <c r="F64" s="226"/>
      <c r="G64" s="226"/>
      <c r="H64" s="230">
        <f t="shared" si="8"/>
        <v>0</v>
      </c>
      <c r="I64" s="229">
        <f t="shared" si="5"/>
        <v>67260</v>
      </c>
      <c r="J64" s="226">
        <v>0</v>
      </c>
      <c r="K64" s="229">
        <f t="shared" si="6"/>
        <v>67260</v>
      </c>
      <c r="L64" s="226"/>
      <c r="M64" s="226">
        <f t="shared" si="7"/>
        <v>67260</v>
      </c>
      <c r="N64" s="229">
        <f t="shared" si="9"/>
        <v>5605</v>
      </c>
      <c r="O64" s="229">
        <f t="shared" si="10"/>
        <v>67260</v>
      </c>
    </row>
    <row r="65" spans="1:15" ht="15.6" customHeight="1" x14ac:dyDescent="0.2">
      <c r="A65" s="424">
        <v>59</v>
      </c>
      <c r="B65" s="224" t="s">
        <v>62</v>
      </c>
      <c r="C65" s="1441">
        <f>'8_2.1.22 SIS'!BF65</f>
        <v>2</v>
      </c>
      <c r="D65" s="226">
        <f>'9_Per Pupil Summary'!S64</f>
        <v>9859.2015280135838</v>
      </c>
      <c r="E65" s="226">
        <f t="shared" si="4"/>
        <v>19718</v>
      </c>
      <c r="F65" s="226"/>
      <c r="G65" s="226"/>
      <c r="H65" s="230">
        <f t="shared" si="8"/>
        <v>0</v>
      </c>
      <c r="I65" s="229">
        <f t="shared" si="5"/>
        <v>19718</v>
      </c>
      <c r="J65" s="226">
        <v>0</v>
      </c>
      <c r="K65" s="229">
        <f t="shared" si="6"/>
        <v>19718</v>
      </c>
      <c r="L65" s="226"/>
      <c r="M65" s="226">
        <f t="shared" si="7"/>
        <v>19718</v>
      </c>
      <c r="N65" s="229">
        <f t="shared" si="9"/>
        <v>1643</v>
      </c>
      <c r="O65" s="229">
        <f t="shared" si="10"/>
        <v>19718</v>
      </c>
    </row>
    <row r="66" spans="1:15" ht="15.6" customHeight="1" x14ac:dyDescent="0.2">
      <c r="A66" s="425">
        <v>60</v>
      </c>
      <c r="B66" s="238" t="s">
        <v>63</v>
      </c>
      <c r="C66" s="1442">
        <f>'8_2.1.22 SIS'!BF66</f>
        <v>2</v>
      </c>
      <c r="D66" s="240">
        <f>'9_Per Pupil Summary'!S65</f>
        <v>10081.94309541698</v>
      </c>
      <c r="E66" s="240">
        <f t="shared" si="4"/>
        <v>20164</v>
      </c>
      <c r="F66" s="240"/>
      <c r="G66" s="240"/>
      <c r="H66" s="244">
        <f t="shared" si="8"/>
        <v>0</v>
      </c>
      <c r="I66" s="243">
        <f t="shared" si="5"/>
        <v>20164</v>
      </c>
      <c r="J66" s="240">
        <v>0</v>
      </c>
      <c r="K66" s="243">
        <f t="shared" si="6"/>
        <v>20164</v>
      </c>
      <c r="L66" s="246"/>
      <c r="M66" s="240">
        <f t="shared" si="7"/>
        <v>20164</v>
      </c>
      <c r="N66" s="247">
        <f t="shared" si="9"/>
        <v>1680</v>
      </c>
      <c r="O66" s="243">
        <f t="shared" si="10"/>
        <v>20164</v>
      </c>
    </row>
    <row r="67" spans="1:15" ht="15.6" customHeight="1" x14ac:dyDescent="0.2">
      <c r="A67" s="423">
        <v>61</v>
      </c>
      <c r="B67" s="207" t="s">
        <v>64</v>
      </c>
      <c r="C67" s="1440">
        <f>'8_2.1.22 SIS'!BF67</f>
        <v>0</v>
      </c>
      <c r="D67" s="209">
        <f>'9_Per Pupil Summary'!S66</f>
        <v>9351.8081053952319</v>
      </c>
      <c r="E67" s="209">
        <f t="shared" si="4"/>
        <v>0</v>
      </c>
      <c r="F67" s="209"/>
      <c r="G67" s="209"/>
      <c r="H67" s="213">
        <f t="shared" si="8"/>
        <v>0</v>
      </c>
      <c r="I67" s="212">
        <f t="shared" si="5"/>
        <v>0</v>
      </c>
      <c r="J67" s="209">
        <v>0</v>
      </c>
      <c r="K67" s="212">
        <f t="shared" si="6"/>
        <v>0</v>
      </c>
      <c r="L67" s="209"/>
      <c r="M67" s="209">
        <f t="shared" si="7"/>
        <v>0</v>
      </c>
      <c r="N67" s="212">
        <f t="shared" si="9"/>
        <v>0</v>
      </c>
      <c r="O67" s="214">
        <f t="shared" si="10"/>
        <v>0</v>
      </c>
    </row>
    <row r="68" spans="1:15" ht="15.6" customHeight="1" x14ac:dyDescent="0.2">
      <c r="A68" s="424">
        <v>62</v>
      </c>
      <c r="B68" s="224" t="s">
        <v>65</v>
      </c>
      <c r="C68" s="1441">
        <f>'8_2.1.22 SIS'!BF68</f>
        <v>1</v>
      </c>
      <c r="D68" s="226">
        <f>'9_Per Pupil Summary'!S67</f>
        <v>10056.621478163494</v>
      </c>
      <c r="E68" s="226">
        <f t="shared" si="4"/>
        <v>10057</v>
      </c>
      <c r="F68" s="226"/>
      <c r="G68" s="226"/>
      <c r="H68" s="230">
        <f t="shared" si="8"/>
        <v>0</v>
      </c>
      <c r="I68" s="229">
        <f t="shared" si="5"/>
        <v>10057</v>
      </c>
      <c r="J68" s="226">
        <v>0</v>
      </c>
      <c r="K68" s="229">
        <f t="shared" si="6"/>
        <v>10057</v>
      </c>
      <c r="L68" s="226"/>
      <c r="M68" s="226">
        <f t="shared" si="7"/>
        <v>10057</v>
      </c>
      <c r="N68" s="229">
        <f t="shared" si="9"/>
        <v>838</v>
      </c>
      <c r="O68" s="229">
        <f t="shared" si="10"/>
        <v>10057</v>
      </c>
    </row>
    <row r="69" spans="1:15" ht="15.6" customHeight="1" x14ac:dyDescent="0.2">
      <c r="A69" s="424">
        <v>63</v>
      </c>
      <c r="B69" s="224" t="s">
        <v>66</v>
      </c>
      <c r="C69" s="1441">
        <f>'8_2.1.22 SIS'!BF69</f>
        <v>0</v>
      </c>
      <c r="D69" s="226">
        <f>'9_Per Pupil Summary'!S68</f>
        <v>9837.2128543969247</v>
      </c>
      <c r="E69" s="226">
        <f t="shared" si="4"/>
        <v>0</v>
      </c>
      <c r="F69" s="226"/>
      <c r="G69" s="226"/>
      <c r="H69" s="230">
        <f t="shared" si="8"/>
        <v>0</v>
      </c>
      <c r="I69" s="229">
        <f t="shared" si="5"/>
        <v>0</v>
      </c>
      <c r="J69" s="226">
        <v>0</v>
      </c>
      <c r="K69" s="229">
        <f t="shared" si="6"/>
        <v>0</v>
      </c>
      <c r="L69" s="226"/>
      <c r="M69" s="226">
        <f t="shared" si="7"/>
        <v>0</v>
      </c>
      <c r="N69" s="229">
        <f t="shared" si="9"/>
        <v>0</v>
      </c>
      <c r="O69" s="229">
        <f t="shared" si="10"/>
        <v>0</v>
      </c>
    </row>
    <row r="70" spans="1:15" ht="15.6" customHeight="1" x14ac:dyDescent="0.2">
      <c r="A70" s="424">
        <v>64</v>
      </c>
      <c r="B70" s="224" t="s">
        <v>67</v>
      </c>
      <c r="C70" s="1441">
        <f>'8_2.1.22 SIS'!BF70</f>
        <v>0</v>
      </c>
      <c r="D70" s="226">
        <f>'9_Per Pupil Summary'!S69</f>
        <v>10809.872065331929</v>
      </c>
      <c r="E70" s="226">
        <f t="shared" si="4"/>
        <v>0</v>
      </c>
      <c r="F70" s="226"/>
      <c r="G70" s="226"/>
      <c r="H70" s="230">
        <f t="shared" si="8"/>
        <v>0</v>
      </c>
      <c r="I70" s="229">
        <f t="shared" si="5"/>
        <v>0</v>
      </c>
      <c r="J70" s="226">
        <v>0</v>
      </c>
      <c r="K70" s="229">
        <f t="shared" si="6"/>
        <v>0</v>
      </c>
      <c r="L70" s="226"/>
      <c r="M70" s="226">
        <f t="shared" si="7"/>
        <v>0</v>
      </c>
      <c r="N70" s="229">
        <f t="shared" si="9"/>
        <v>0</v>
      </c>
      <c r="O70" s="229">
        <f t="shared" si="10"/>
        <v>0</v>
      </c>
    </row>
    <row r="71" spans="1:15" ht="15.6" customHeight="1" x14ac:dyDescent="0.2">
      <c r="A71" s="425">
        <v>65</v>
      </c>
      <c r="B71" s="238" t="s">
        <v>68</v>
      </c>
      <c r="C71" s="1442">
        <f>'8_2.1.22 SIS'!BF71</f>
        <v>2</v>
      </c>
      <c r="D71" s="240">
        <f>'9_Per Pupil Summary'!S70</f>
        <v>10058.259685381763</v>
      </c>
      <c r="E71" s="240">
        <f t="shared" si="4"/>
        <v>20117</v>
      </c>
      <c r="F71" s="240"/>
      <c r="G71" s="240"/>
      <c r="H71" s="244">
        <f>F71+G71</f>
        <v>0</v>
      </c>
      <c r="I71" s="243">
        <f t="shared" si="5"/>
        <v>20117</v>
      </c>
      <c r="J71" s="240">
        <v>0</v>
      </c>
      <c r="K71" s="243">
        <f t="shared" si="6"/>
        <v>20117</v>
      </c>
      <c r="L71" s="246"/>
      <c r="M71" s="240">
        <f t="shared" si="7"/>
        <v>20117</v>
      </c>
      <c r="N71" s="247">
        <f t="shared" ref="N71:N75" si="11">ROUND(M71/$N$91,0)</f>
        <v>1676</v>
      </c>
      <c r="O71" s="243">
        <f t="shared" si="10"/>
        <v>20117</v>
      </c>
    </row>
    <row r="72" spans="1:15" ht="15.6" customHeight="1" x14ac:dyDescent="0.2">
      <c r="A72" s="424">
        <v>66</v>
      </c>
      <c r="B72" s="224" t="s">
        <v>69</v>
      </c>
      <c r="C72" s="1443">
        <f>'8_2.1.22 SIS'!BF72</f>
        <v>0</v>
      </c>
      <c r="D72" s="426">
        <f>'9_Per Pupil Summary'!S71</f>
        <v>11304.650544069642</v>
      </c>
      <c r="E72" s="426">
        <f t="shared" ref="E72:E75" si="12">ROUND(C72*D72,0)</f>
        <v>0</v>
      </c>
      <c r="F72" s="426"/>
      <c r="G72" s="426"/>
      <c r="H72" s="427">
        <f>F72+G72</f>
        <v>0</v>
      </c>
      <c r="I72" s="428">
        <f t="shared" ref="I72:I75" si="13">E72+H72</f>
        <v>0</v>
      </c>
      <c r="J72" s="426">
        <v>0</v>
      </c>
      <c r="K72" s="428">
        <f>ROUND(SUM(I72:J72),0)</f>
        <v>0</v>
      </c>
      <c r="L72" s="226"/>
      <c r="M72" s="426">
        <f>K72-L72</f>
        <v>0</v>
      </c>
      <c r="N72" s="229">
        <f t="shared" si="11"/>
        <v>0</v>
      </c>
      <c r="O72" s="428">
        <f t="shared" si="10"/>
        <v>0</v>
      </c>
    </row>
    <row r="73" spans="1:15" ht="15.6" customHeight="1" x14ac:dyDescent="0.2">
      <c r="A73" s="424">
        <v>67</v>
      </c>
      <c r="B73" s="224" t="s">
        <v>3</v>
      </c>
      <c r="C73" s="1443">
        <f>'8_2.1.22 SIS'!BF73</f>
        <v>1</v>
      </c>
      <c r="D73" s="426">
        <f>'9_Per Pupil Summary'!S72</f>
        <v>9519.9694875603418</v>
      </c>
      <c r="E73" s="426">
        <f t="shared" si="12"/>
        <v>9520</v>
      </c>
      <c r="F73" s="426"/>
      <c r="G73" s="426"/>
      <c r="H73" s="427">
        <f>F73+G73</f>
        <v>0</v>
      </c>
      <c r="I73" s="428">
        <f t="shared" si="13"/>
        <v>9520</v>
      </c>
      <c r="J73" s="426">
        <v>0</v>
      </c>
      <c r="K73" s="428">
        <f>ROUND(SUM(I73:J73),0)</f>
        <v>9520</v>
      </c>
      <c r="L73" s="226"/>
      <c r="M73" s="426">
        <f>K73-L73</f>
        <v>9520</v>
      </c>
      <c r="N73" s="229">
        <f t="shared" si="11"/>
        <v>793</v>
      </c>
      <c r="O73" s="428">
        <f t="shared" si="10"/>
        <v>9520</v>
      </c>
    </row>
    <row r="74" spans="1:15" ht="15.6" customHeight="1" x14ac:dyDescent="0.2">
      <c r="A74" s="424">
        <v>68</v>
      </c>
      <c r="B74" s="224" t="s">
        <v>2</v>
      </c>
      <c r="C74" s="1443">
        <f>'8_2.1.22 SIS'!BF74</f>
        <v>0</v>
      </c>
      <c r="D74" s="426">
        <f>'9_Per Pupil Summary'!S73</f>
        <v>10635.356666666667</v>
      </c>
      <c r="E74" s="426">
        <f t="shared" si="12"/>
        <v>0</v>
      </c>
      <c r="F74" s="426"/>
      <c r="G74" s="426"/>
      <c r="H74" s="427">
        <f>F74+G74</f>
        <v>0</v>
      </c>
      <c r="I74" s="428">
        <f t="shared" si="13"/>
        <v>0</v>
      </c>
      <c r="J74" s="426">
        <v>0</v>
      </c>
      <c r="K74" s="428">
        <f>ROUND(SUM(I74:J74),0)</f>
        <v>0</v>
      </c>
      <c r="L74" s="226"/>
      <c r="M74" s="426">
        <f>K74-L74</f>
        <v>0</v>
      </c>
      <c r="N74" s="229">
        <f t="shared" si="11"/>
        <v>0</v>
      </c>
      <c r="O74" s="428">
        <f t="shared" si="10"/>
        <v>0</v>
      </c>
    </row>
    <row r="75" spans="1:15" ht="15.6" customHeight="1" x14ac:dyDescent="0.2">
      <c r="A75" s="429">
        <v>69</v>
      </c>
      <c r="B75" s="430" t="s">
        <v>91</v>
      </c>
      <c r="C75" s="1444">
        <f>'8_2.1.22 SIS'!BF75</f>
        <v>6</v>
      </c>
      <c r="D75" s="431">
        <f>'9_Per Pupil Summary'!S74</f>
        <v>9912.7698060656076</v>
      </c>
      <c r="E75" s="431">
        <f t="shared" si="12"/>
        <v>59477</v>
      </c>
      <c r="F75" s="431"/>
      <c r="G75" s="431"/>
      <c r="H75" s="432">
        <f>F75+G75</f>
        <v>0</v>
      </c>
      <c r="I75" s="433">
        <f t="shared" si="13"/>
        <v>59477</v>
      </c>
      <c r="J75" s="431">
        <v>0</v>
      </c>
      <c r="K75" s="433">
        <f>ROUND(SUM(I75:J75),0)</f>
        <v>59477</v>
      </c>
      <c r="L75" s="434"/>
      <c r="M75" s="431">
        <f>K75-L75</f>
        <v>59477</v>
      </c>
      <c r="N75" s="435">
        <f t="shared" si="11"/>
        <v>4956</v>
      </c>
      <c r="O75" s="433">
        <f t="shared" si="10"/>
        <v>59477</v>
      </c>
    </row>
    <row r="76" spans="1:15" s="100" customFormat="1" ht="15.6" customHeight="1" thickBot="1" x14ac:dyDescent="0.25">
      <c r="A76" s="1879" t="s">
        <v>429</v>
      </c>
      <c r="B76" s="1880"/>
      <c r="C76" s="1272">
        <f>SUM(C7:C75)</f>
        <v>289</v>
      </c>
      <c r="D76" s="1439"/>
      <c r="E76" s="442">
        <f>SUM(E7:E75)</f>
        <v>2726695</v>
      </c>
      <c r="F76" s="436">
        <f t="shared" ref="F76:L76" si="14">SUM(F7:F75)</f>
        <v>0</v>
      </c>
      <c r="G76" s="436">
        <f>SUM(G7:G75)</f>
        <v>0</v>
      </c>
      <c r="H76" s="437">
        <f t="shared" si="14"/>
        <v>0</v>
      </c>
      <c r="I76" s="1566">
        <f>SUM(I7:I75)</f>
        <v>2726695</v>
      </c>
      <c r="J76" s="442">
        <f t="shared" si="14"/>
        <v>0</v>
      </c>
      <c r="K76" s="438">
        <f t="shared" si="14"/>
        <v>2726695</v>
      </c>
      <c r="L76" s="442">
        <f t="shared" si="14"/>
        <v>0</v>
      </c>
      <c r="M76" s="442">
        <f>SUM(M7:M75)</f>
        <v>2726695</v>
      </c>
      <c r="N76" s="438">
        <f>SUM(N7:N75)</f>
        <v>227223</v>
      </c>
      <c r="O76" s="438">
        <f>SUM(O7:O75)</f>
        <v>2726695</v>
      </c>
    </row>
    <row r="77" spans="1:15" s="149" customFormat="1" ht="15.6" customHeight="1" thickTop="1" x14ac:dyDescent="0.2">
      <c r="A77" s="1885" t="s">
        <v>398</v>
      </c>
      <c r="B77" s="2125"/>
      <c r="C77" s="1012"/>
      <c r="D77" s="814"/>
      <c r="E77" s="439"/>
      <c r="F77" s="439"/>
      <c r="G77" s="439"/>
      <c r="H77" s="439"/>
      <c r="I77" s="439"/>
      <c r="J77" s="439"/>
      <c r="K77" s="815"/>
      <c r="L77" s="815"/>
      <c r="M77" s="814"/>
      <c r="N77" s="815"/>
      <c r="O77" s="815"/>
    </row>
    <row r="78" spans="1:15" s="149" customFormat="1" ht="15.6" customHeight="1" x14ac:dyDescent="0.2">
      <c r="A78" s="1887" t="s">
        <v>1260</v>
      </c>
      <c r="B78" s="1888"/>
      <c r="C78" s="1012"/>
      <c r="D78" s="814"/>
      <c r="E78" s="439"/>
      <c r="F78" s="439"/>
      <c r="G78" s="439"/>
      <c r="H78" s="439"/>
      <c r="I78" s="439"/>
      <c r="J78" s="439"/>
      <c r="K78" s="232">
        <v>0</v>
      </c>
      <c r="L78" s="815"/>
      <c r="M78" s="814">
        <f>K78-L78</f>
        <v>0</v>
      </c>
      <c r="N78" s="232">
        <v>0</v>
      </c>
      <c r="O78" s="232">
        <v>0</v>
      </c>
    </row>
    <row r="79" spans="1:15" s="149" customFormat="1" ht="15.6" customHeight="1" x14ac:dyDescent="0.2">
      <c r="A79" s="1889" t="s">
        <v>1261</v>
      </c>
      <c r="B79" s="1890"/>
      <c r="C79" s="1267"/>
      <c r="D79" s="814"/>
      <c r="E79" s="1567"/>
      <c r="F79" s="440"/>
      <c r="G79" s="440"/>
      <c r="H79" s="440"/>
      <c r="I79" s="440"/>
      <c r="J79" s="440"/>
      <c r="K79" s="815"/>
      <c r="L79" s="815"/>
      <c r="M79" s="814"/>
      <c r="N79" s="815"/>
      <c r="O79" s="232">
        <v>0</v>
      </c>
    </row>
    <row r="80" spans="1:15" s="149" customFormat="1" ht="15.6" customHeight="1" x14ac:dyDescent="0.2">
      <c r="A80" s="1872" t="s">
        <v>1020</v>
      </c>
      <c r="B80" s="1873"/>
      <c r="C80" s="1274"/>
      <c r="D80" s="814"/>
      <c r="E80" s="1567"/>
      <c r="F80" s="440"/>
      <c r="G80" s="440"/>
      <c r="H80" s="440"/>
      <c r="I80" s="440"/>
      <c r="J80" s="440"/>
      <c r="K80" s="815"/>
      <c r="L80" s="815"/>
      <c r="M80" s="814"/>
      <c r="N80" s="815"/>
      <c r="O80" s="232">
        <v>10000</v>
      </c>
    </row>
    <row r="81" spans="1:15" s="149" customFormat="1" ht="15.6" customHeight="1" x14ac:dyDescent="0.2">
      <c r="A81" s="1872" t="s">
        <v>410</v>
      </c>
      <c r="B81" s="1873"/>
      <c r="C81" s="1274"/>
      <c r="D81" s="814"/>
      <c r="E81" s="1567"/>
      <c r="F81" s="440"/>
      <c r="G81" s="440"/>
      <c r="H81" s="440"/>
      <c r="I81" s="440"/>
      <c r="J81" s="440"/>
      <c r="K81" s="815"/>
      <c r="L81" s="815"/>
      <c r="M81" s="814"/>
      <c r="N81" s="815"/>
      <c r="O81" s="232">
        <v>0</v>
      </c>
    </row>
    <row r="82" spans="1:15" s="149" customFormat="1" ht="15.6" customHeight="1" x14ac:dyDescent="0.2">
      <c r="A82" s="1881" t="s">
        <v>265</v>
      </c>
      <c r="B82" s="1882"/>
      <c r="C82" s="1275"/>
      <c r="D82" s="818"/>
      <c r="E82" s="1568"/>
      <c r="F82" s="441"/>
      <c r="G82" s="441"/>
      <c r="H82" s="441"/>
      <c r="I82" s="441"/>
      <c r="J82" s="441"/>
      <c r="K82" s="1468">
        <v>20230</v>
      </c>
      <c r="L82" s="1466"/>
      <c r="M82" s="1467">
        <f>K82-L82</f>
        <v>20230</v>
      </c>
      <c r="N82" s="1468">
        <v>1686</v>
      </c>
      <c r="O82" s="1468">
        <v>20230</v>
      </c>
    </row>
    <row r="83" spans="1:15" s="149" customFormat="1" ht="15.6" customHeight="1" x14ac:dyDescent="0.2">
      <c r="A83" s="1782" t="s">
        <v>1760</v>
      </c>
      <c r="B83" s="1786"/>
      <c r="C83" s="1783"/>
      <c r="D83" s="1763"/>
      <c r="E83" s="1766"/>
      <c r="F83" s="1766"/>
      <c r="G83" s="1766"/>
      <c r="H83" s="1766"/>
      <c r="I83" s="1766"/>
      <c r="J83" s="1766"/>
      <c r="K83" s="1764"/>
      <c r="L83" s="1131"/>
      <c r="M83" s="1763"/>
      <c r="N83" s="1764"/>
      <c r="O83" s="1764">
        <v>0</v>
      </c>
    </row>
    <row r="84" spans="1:15" s="149" customFormat="1" ht="15.6" customHeight="1" x14ac:dyDescent="0.2">
      <c r="A84" s="1872" t="s">
        <v>1162</v>
      </c>
      <c r="B84" s="1873"/>
      <c r="C84" s="815"/>
      <c r="D84" s="815"/>
      <c r="E84" s="815"/>
      <c r="F84" s="815"/>
      <c r="G84" s="815"/>
      <c r="H84" s="815"/>
      <c r="I84" s="815"/>
      <c r="J84" s="815"/>
      <c r="K84" s="232">
        <v>78858</v>
      </c>
      <c r="L84" s="815"/>
      <c r="M84" s="814">
        <f t="shared" ref="M84:M86" si="15">K84-L84</f>
        <v>78858</v>
      </c>
      <c r="N84" s="232">
        <v>6572</v>
      </c>
      <c r="O84" s="232">
        <v>78858</v>
      </c>
    </row>
    <row r="85" spans="1:15" s="149" customFormat="1" ht="15.6" customHeight="1" x14ac:dyDescent="0.2">
      <c r="A85" s="1872" t="s">
        <v>1163</v>
      </c>
      <c r="B85" s="1873"/>
      <c r="C85" s="815"/>
      <c r="D85" s="815"/>
      <c r="E85" s="815"/>
      <c r="F85" s="815"/>
      <c r="G85" s="815"/>
      <c r="H85" s="815"/>
      <c r="I85" s="815"/>
      <c r="J85" s="815"/>
      <c r="K85" s="232">
        <v>63088</v>
      </c>
      <c r="L85" s="815"/>
      <c r="M85" s="814">
        <f t="shared" si="15"/>
        <v>63088</v>
      </c>
      <c r="N85" s="232">
        <v>5257</v>
      </c>
      <c r="O85" s="232">
        <v>63088</v>
      </c>
    </row>
    <row r="86" spans="1:15" s="149" customFormat="1" ht="15.6" customHeight="1" x14ac:dyDescent="0.2">
      <c r="A86" s="2117" t="s">
        <v>1763</v>
      </c>
      <c r="B86" s="2124"/>
      <c r="C86" s="1785"/>
      <c r="D86" s="1130"/>
      <c r="E86" s="1130"/>
      <c r="F86" s="1130"/>
      <c r="G86" s="1130"/>
      <c r="H86" s="1130"/>
      <c r="I86" s="1130"/>
      <c r="J86" s="1130"/>
      <c r="K86" s="232">
        <v>118290</v>
      </c>
      <c r="L86" s="1130"/>
      <c r="M86" s="814">
        <f t="shared" si="15"/>
        <v>118290</v>
      </c>
      <c r="N86" s="232">
        <v>9858</v>
      </c>
      <c r="O86" s="1767">
        <v>118290</v>
      </c>
    </row>
    <row r="87" spans="1:15" s="100" customFormat="1" ht="15.6" customHeight="1" thickBot="1" x14ac:dyDescent="0.25">
      <c r="A87" s="1879" t="s">
        <v>430</v>
      </c>
      <c r="B87" s="2123"/>
      <c r="C87" s="1272">
        <f>SUM(C76:C86)</f>
        <v>289</v>
      </c>
      <c r="D87" s="1439"/>
      <c r="E87" s="442">
        <f t="shared" ref="E87:M87" si="16">SUM(E76:E86)</f>
        <v>2726695</v>
      </c>
      <c r="F87" s="436">
        <f t="shared" si="16"/>
        <v>0</v>
      </c>
      <c r="G87" s="436">
        <f t="shared" si="16"/>
        <v>0</v>
      </c>
      <c r="H87" s="437">
        <v>0</v>
      </c>
      <c r="I87" s="1566">
        <f t="shared" si="16"/>
        <v>2726695</v>
      </c>
      <c r="J87" s="442">
        <f t="shared" si="16"/>
        <v>0</v>
      </c>
      <c r="K87" s="438">
        <v>3007161</v>
      </c>
      <c r="L87" s="442">
        <f t="shared" si="16"/>
        <v>0</v>
      </c>
      <c r="M87" s="442">
        <f t="shared" si="16"/>
        <v>3007161</v>
      </c>
      <c r="N87" s="438">
        <v>250596</v>
      </c>
      <c r="O87" s="438">
        <v>3017161</v>
      </c>
    </row>
    <row r="88" spans="1:15" s="100" customFormat="1" ht="15.6" customHeight="1" thickTop="1" thickBot="1" x14ac:dyDescent="0.25">
      <c r="A88" s="1879"/>
      <c r="B88" s="2123"/>
      <c r="C88" s="1272"/>
      <c r="D88" s="1439"/>
      <c r="E88" s="442"/>
      <c r="F88" s="436"/>
      <c r="G88" s="436"/>
      <c r="H88" s="437"/>
      <c r="I88" s="1566"/>
      <c r="J88" s="442"/>
      <c r="K88" s="438"/>
      <c r="L88" s="442"/>
      <c r="M88" s="442"/>
      <c r="N88" s="438"/>
      <c r="O88" s="438"/>
    </row>
    <row r="89" spans="1:15" ht="13.5" thickTop="1" x14ac:dyDescent="0.2">
      <c r="B89" s="100"/>
      <c r="C89" s="496"/>
      <c r="D89" s="496"/>
      <c r="E89" s="496"/>
      <c r="F89" s="496"/>
      <c r="G89" s="496"/>
      <c r="H89" s="496"/>
      <c r="I89" s="496"/>
      <c r="J89" s="496"/>
      <c r="K89" s="496"/>
      <c r="L89" s="496"/>
      <c r="M89" s="496"/>
      <c r="N89" s="496"/>
      <c r="O89" s="496"/>
    </row>
    <row r="90" spans="1:15" x14ac:dyDescent="0.2">
      <c r="A90" s="100"/>
      <c r="C90" s="496"/>
      <c r="D90" s="496"/>
      <c r="E90" s="496"/>
      <c r="F90" s="496"/>
      <c r="G90" s="496"/>
      <c r="H90" s="496"/>
      <c r="I90" s="496"/>
      <c r="J90" s="496"/>
      <c r="K90" s="496"/>
      <c r="L90" s="496"/>
      <c r="M90" s="496"/>
      <c r="N90" s="496"/>
      <c r="O90" s="496"/>
    </row>
    <row r="91" spans="1:15" x14ac:dyDescent="0.2">
      <c r="N91" s="30">
        <v>12</v>
      </c>
    </row>
    <row r="94" spans="1:15" x14ac:dyDescent="0.2">
      <c r="B94" s="873"/>
    </row>
    <row r="95" spans="1:15" x14ac:dyDescent="0.2">
      <c r="B95" s="873"/>
    </row>
    <row r="96" spans="1:15" x14ac:dyDescent="0.2">
      <c r="B96" s="100"/>
    </row>
    <row r="97" spans="2:2" x14ac:dyDescent="0.2">
      <c r="B97" s="872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6">
    <mergeCell ref="A88:B88"/>
    <mergeCell ref="I1:O1"/>
    <mergeCell ref="A87:B87"/>
    <mergeCell ref="A77:B77"/>
    <mergeCell ref="A80:B80"/>
    <mergeCell ref="A81:B81"/>
    <mergeCell ref="A82:B82"/>
    <mergeCell ref="A79:B79"/>
    <mergeCell ref="A76:B76"/>
    <mergeCell ref="A78:B78"/>
    <mergeCell ref="A1:B3"/>
    <mergeCell ref="F2:H2"/>
    <mergeCell ref="C1:H1"/>
    <mergeCell ref="A84:B84"/>
    <mergeCell ref="A85:B85"/>
    <mergeCell ref="A86:B86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&amp;L&amp;"Arial,Bold"&amp;20&amp;K000000FY2022-23 Budget Letter
July 2022&amp;R&amp;"Arial,Bold"&amp;12&amp;KFF0000
</oddHeader>
    <oddFooter>&amp;R&amp;9&amp;P</oddFooter>
  </headerFooter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97"/>
  <sheetViews>
    <sheetView zoomScaleNormal="100" zoomScaleSheetLayoutView="7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0" customWidth="1"/>
    <col min="2" max="2" width="27" style="30" customWidth="1"/>
    <col min="3" max="8" width="15.7109375" style="30" customWidth="1"/>
    <col min="9" max="9" width="14.140625" style="30" customWidth="1"/>
    <col min="10" max="10" width="13.42578125" style="30" bestFit="1" customWidth="1"/>
    <col min="11" max="11" width="17.85546875" style="30" customWidth="1"/>
    <col min="12" max="14" width="14.5703125" style="30" customWidth="1"/>
    <col min="15" max="15" width="19.140625" style="30" customWidth="1"/>
    <col min="16" max="16384" width="8.85546875" style="30"/>
  </cols>
  <sheetData>
    <row r="1" spans="1:15" ht="17.45" customHeight="1" x14ac:dyDescent="0.2">
      <c r="A1" s="2126" t="s">
        <v>793</v>
      </c>
      <c r="B1" s="2126"/>
      <c r="C1" s="2127" t="s">
        <v>350</v>
      </c>
      <c r="D1" s="2128"/>
      <c r="E1" s="2128"/>
      <c r="F1" s="2128"/>
      <c r="G1" s="2128"/>
      <c r="H1" s="2129"/>
      <c r="I1" s="2127" t="s">
        <v>350</v>
      </c>
      <c r="J1" s="2128"/>
      <c r="K1" s="2128"/>
      <c r="L1" s="2128"/>
      <c r="M1" s="2128"/>
      <c r="N1" s="2128"/>
      <c r="O1" s="2129"/>
    </row>
    <row r="2" spans="1:15" s="443" customFormat="1" ht="17.25" customHeight="1" x14ac:dyDescent="0.2">
      <c r="A2" s="2126"/>
      <c r="B2" s="2126"/>
      <c r="C2" s="95"/>
      <c r="D2" s="96"/>
      <c r="E2" s="96"/>
      <c r="F2" s="2130" t="s">
        <v>242</v>
      </c>
      <c r="G2" s="2130"/>
      <c r="H2" s="2130"/>
      <c r="I2" s="95"/>
      <c r="J2" s="96"/>
      <c r="K2" s="96"/>
      <c r="L2" s="96"/>
      <c r="M2" s="96"/>
      <c r="N2" s="96"/>
      <c r="O2" s="97"/>
    </row>
    <row r="3" spans="1:15" ht="138" customHeight="1" x14ac:dyDescent="0.2">
      <c r="A3" s="2126"/>
      <c r="B3" s="2126"/>
      <c r="C3" s="266" t="s">
        <v>1665</v>
      </c>
      <c r="D3" s="265" t="s">
        <v>529</v>
      </c>
      <c r="E3" s="265" t="s">
        <v>530</v>
      </c>
      <c r="F3" s="93" t="s">
        <v>1692</v>
      </c>
      <c r="G3" s="93" t="s">
        <v>1693</v>
      </c>
      <c r="H3" s="93" t="s">
        <v>243</v>
      </c>
      <c r="I3" s="265" t="s">
        <v>531</v>
      </c>
      <c r="J3" s="1485" t="s">
        <v>1798</v>
      </c>
      <c r="K3" s="94" t="s">
        <v>858</v>
      </c>
      <c r="L3" s="94" t="s">
        <v>1101</v>
      </c>
      <c r="M3" s="94" t="s">
        <v>283</v>
      </c>
      <c r="N3" s="94" t="s">
        <v>1102</v>
      </c>
      <c r="O3" s="94" t="s">
        <v>859</v>
      </c>
    </row>
    <row r="4" spans="1:15" ht="14.25" customHeight="1" x14ac:dyDescent="0.2">
      <c r="A4" s="444"/>
      <c r="B4" s="445"/>
      <c r="C4" s="446">
        <v>1</v>
      </c>
      <c r="D4" s="446">
        <f>C4+1</f>
        <v>2</v>
      </c>
      <c r="E4" s="446">
        <f>D4+1</f>
        <v>3</v>
      </c>
      <c r="F4" s="446">
        <f t="shared" ref="F4:O4" si="0">E4+1</f>
        <v>4</v>
      </c>
      <c r="G4" s="446">
        <f t="shared" si="0"/>
        <v>5</v>
      </c>
      <c r="H4" s="446">
        <f t="shared" si="0"/>
        <v>6</v>
      </c>
      <c r="I4" s="446">
        <f t="shared" si="0"/>
        <v>7</v>
      </c>
      <c r="J4" s="446">
        <f t="shared" si="0"/>
        <v>8</v>
      </c>
      <c r="K4" s="446">
        <f t="shared" si="0"/>
        <v>9</v>
      </c>
      <c r="L4" s="446">
        <f t="shared" si="0"/>
        <v>10</v>
      </c>
      <c r="M4" s="446">
        <f t="shared" si="0"/>
        <v>11</v>
      </c>
      <c r="N4" s="446">
        <f t="shared" si="0"/>
        <v>12</v>
      </c>
      <c r="O4" s="446">
        <f t="shared" si="0"/>
        <v>13</v>
      </c>
    </row>
    <row r="5" spans="1:15" s="491" customFormat="1" ht="11.25" hidden="1" x14ac:dyDescent="0.2">
      <c r="A5" s="775"/>
      <c r="B5" s="775"/>
      <c r="C5" s="645"/>
      <c r="D5" s="645" t="s">
        <v>592</v>
      </c>
      <c r="E5" s="645" t="s">
        <v>593</v>
      </c>
      <c r="F5" s="645" t="s">
        <v>743</v>
      </c>
      <c r="G5" s="645" t="s">
        <v>743</v>
      </c>
      <c r="H5" s="645" t="s">
        <v>593</v>
      </c>
      <c r="I5" s="645" t="s">
        <v>593</v>
      </c>
      <c r="J5" s="645" t="s">
        <v>744</v>
      </c>
      <c r="K5" s="645" t="s">
        <v>758</v>
      </c>
      <c r="L5" s="645" t="s">
        <v>767</v>
      </c>
      <c r="M5" s="645" t="s">
        <v>593</v>
      </c>
      <c r="N5" s="645" t="s">
        <v>593</v>
      </c>
      <c r="O5" s="645" t="s">
        <v>759</v>
      </c>
    </row>
    <row r="6" spans="1:15" s="491" customFormat="1" ht="22.5" customHeight="1" x14ac:dyDescent="0.2">
      <c r="A6" s="774"/>
      <c r="B6" s="774"/>
      <c r="C6" s="642" t="s">
        <v>1505</v>
      </c>
      <c r="D6" s="642" t="s">
        <v>1510</v>
      </c>
      <c r="E6" s="642" t="s">
        <v>740</v>
      </c>
      <c r="F6" s="642" t="s">
        <v>833</v>
      </c>
      <c r="G6" s="642" t="s">
        <v>834</v>
      </c>
      <c r="H6" s="642" t="s">
        <v>741</v>
      </c>
      <c r="I6" s="642" t="s">
        <v>1511</v>
      </c>
      <c r="J6" s="645" t="s">
        <v>744</v>
      </c>
      <c r="K6" s="642" t="s">
        <v>1512</v>
      </c>
      <c r="L6" s="642" t="s">
        <v>1513</v>
      </c>
      <c r="M6" s="642" t="s">
        <v>1514</v>
      </c>
      <c r="N6" s="642" t="s">
        <v>1515</v>
      </c>
      <c r="O6" s="642" t="s">
        <v>1516</v>
      </c>
    </row>
    <row r="7" spans="1:15" ht="15.6" customHeight="1" x14ac:dyDescent="0.2">
      <c r="A7" s="423">
        <v>1</v>
      </c>
      <c r="B7" s="207" t="s">
        <v>5</v>
      </c>
      <c r="C7" s="1440">
        <f>'8_2.1.22 SIS'!BH7</f>
        <v>0</v>
      </c>
      <c r="D7" s="209">
        <f>'9_Per Pupil Summary'!S6</f>
        <v>9293.8693961194676</v>
      </c>
      <c r="E7" s="209">
        <f>ROUND(C7*D7,0)</f>
        <v>0</v>
      </c>
      <c r="F7" s="209"/>
      <c r="G7" s="209"/>
      <c r="H7" s="213">
        <f t="shared" ref="H7:H38" si="1">F7+G7</f>
        <v>0</v>
      </c>
      <c r="I7" s="212">
        <f>E7+H7</f>
        <v>0</v>
      </c>
      <c r="J7" s="209">
        <v>0</v>
      </c>
      <c r="K7" s="212">
        <f>ROUND(SUM(I7:J7),0)</f>
        <v>0</v>
      </c>
      <c r="L7" s="209"/>
      <c r="M7" s="209">
        <f>K7-L7</f>
        <v>0</v>
      </c>
      <c r="N7" s="212">
        <f t="shared" ref="N7:N38" si="2">ROUND(M7/$N$91,0)</f>
        <v>0</v>
      </c>
      <c r="O7" s="214">
        <f t="shared" ref="O7:O38" si="3">K7</f>
        <v>0</v>
      </c>
    </row>
    <row r="8" spans="1:15" ht="15.6" customHeight="1" x14ac:dyDescent="0.2">
      <c r="A8" s="424">
        <v>2</v>
      </c>
      <c r="B8" s="224" t="s">
        <v>6</v>
      </c>
      <c r="C8" s="1441">
        <f>'8_2.1.22 SIS'!BH8</f>
        <v>0</v>
      </c>
      <c r="D8" s="226">
        <f>'9_Per Pupil Summary'!S7</f>
        <v>10295.351518324607</v>
      </c>
      <c r="E8" s="226">
        <f t="shared" ref="E8:E71" si="4">ROUND(C8*D8,0)</f>
        <v>0</v>
      </c>
      <c r="F8" s="226"/>
      <c r="G8" s="226"/>
      <c r="H8" s="230">
        <f t="shared" si="1"/>
        <v>0</v>
      </c>
      <c r="I8" s="229">
        <f t="shared" ref="I8:I71" si="5">E8+H8</f>
        <v>0</v>
      </c>
      <c r="J8" s="226">
        <v>0</v>
      </c>
      <c r="K8" s="229">
        <f t="shared" ref="K8:K71" si="6">ROUND(SUM(I8:J8),0)</f>
        <v>0</v>
      </c>
      <c r="L8" s="226"/>
      <c r="M8" s="226">
        <f t="shared" ref="M8:M71" si="7">K8-L8</f>
        <v>0</v>
      </c>
      <c r="N8" s="229">
        <f t="shared" si="2"/>
        <v>0</v>
      </c>
      <c r="O8" s="229">
        <f t="shared" si="3"/>
        <v>0</v>
      </c>
    </row>
    <row r="9" spans="1:15" ht="15.6" customHeight="1" x14ac:dyDescent="0.2">
      <c r="A9" s="424">
        <v>3</v>
      </c>
      <c r="B9" s="224" t="s">
        <v>7</v>
      </c>
      <c r="C9" s="1441">
        <f>'8_2.1.22 SIS'!BH9</f>
        <v>14</v>
      </c>
      <c r="D9" s="226">
        <f>'9_Per Pupil Summary'!S8</f>
        <v>8581.27557631331</v>
      </c>
      <c r="E9" s="226">
        <f t="shared" si="4"/>
        <v>120138</v>
      </c>
      <c r="F9" s="226"/>
      <c r="G9" s="226"/>
      <c r="H9" s="230">
        <f t="shared" si="1"/>
        <v>0</v>
      </c>
      <c r="I9" s="229">
        <f t="shared" si="5"/>
        <v>120138</v>
      </c>
      <c r="J9" s="226">
        <v>0</v>
      </c>
      <c r="K9" s="229">
        <f t="shared" si="6"/>
        <v>120138</v>
      </c>
      <c r="L9" s="226"/>
      <c r="M9" s="226">
        <f t="shared" si="7"/>
        <v>120138</v>
      </c>
      <c r="N9" s="229">
        <f t="shared" si="2"/>
        <v>10012</v>
      </c>
      <c r="O9" s="229">
        <f t="shared" si="3"/>
        <v>120138</v>
      </c>
    </row>
    <row r="10" spans="1:15" ht="15.6" customHeight="1" x14ac:dyDescent="0.2">
      <c r="A10" s="424">
        <v>4</v>
      </c>
      <c r="B10" s="224" t="s">
        <v>8</v>
      </c>
      <c r="C10" s="1441">
        <f>'8_2.1.22 SIS'!BH10</f>
        <v>1</v>
      </c>
      <c r="D10" s="226">
        <f>'9_Per Pupil Summary'!S9</f>
        <v>10405.855283750441</v>
      </c>
      <c r="E10" s="226">
        <f t="shared" si="4"/>
        <v>10406</v>
      </c>
      <c r="F10" s="226"/>
      <c r="G10" s="226"/>
      <c r="H10" s="230">
        <f t="shared" si="1"/>
        <v>0</v>
      </c>
      <c r="I10" s="229">
        <f t="shared" si="5"/>
        <v>10406</v>
      </c>
      <c r="J10" s="226">
        <v>0</v>
      </c>
      <c r="K10" s="229">
        <f t="shared" si="6"/>
        <v>10406</v>
      </c>
      <c r="L10" s="226"/>
      <c r="M10" s="226">
        <f t="shared" si="7"/>
        <v>10406</v>
      </c>
      <c r="N10" s="229">
        <f t="shared" si="2"/>
        <v>867</v>
      </c>
      <c r="O10" s="229">
        <f t="shared" si="3"/>
        <v>10406</v>
      </c>
    </row>
    <row r="11" spans="1:15" ht="15.6" customHeight="1" x14ac:dyDescent="0.2">
      <c r="A11" s="425">
        <v>5</v>
      </c>
      <c r="B11" s="238" t="s">
        <v>9</v>
      </c>
      <c r="C11" s="1442">
        <f>'8_2.1.22 SIS'!BH11</f>
        <v>0</v>
      </c>
      <c r="D11" s="240">
        <f>'9_Per Pupil Summary'!S10</f>
        <v>9335.7364278723817</v>
      </c>
      <c r="E11" s="240">
        <f t="shared" si="4"/>
        <v>0</v>
      </c>
      <c r="F11" s="240"/>
      <c r="G11" s="240"/>
      <c r="H11" s="244">
        <f t="shared" si="1"/>
        <v>0</v>
      </c>
      <c r="I11" s="243">
        <f t="shared" si="5"/>
        <v>0</v>
      </c>
      <c r="J11" s="240">
        <v>0</v>
      </c>
      <c r="K11" s="243">
        <f t="shared" si="6"/>
        <v>0</v>
      </c>
      <c r="L11" s="246"/>
      <c r="M11" s="240">
        <f t="shared" si="7"/>
        <v>0</v>
      </c>
      <c r="N11" s="247">
        <f t="shared" si="2"/>
        <v>0</v>
      </c>
      <c r="O11" s="243">
        <f t="shared" si="3"/>
        <v>0</v>
      </c>
    </row>
    <row r="12" spans="1:15" ht="15.6" customHeight="1" x14ac:dyDescent="0.2">
      <c r="A12" s="423">
        <v>6</v>
      </c>
      <c r="B12" s="207" t="s">
        <v>10</v>
      </c>
      <c r="C12" s="1440">
        <f>'8_2.1.22 SIS'!BH12</f>
        <v>0</v>
      </c>
      <c r="D12" s="209">
        <f>'9_Per Pupil Summary'!S11</f>
        <v>9586.2140867992766</v>
      </c>
      <c r="E12" s="209">
        <f t="shared" si="4"/>
        <v>0</v>
      </c>
      <c r="F12" s="209"/>
      <c r="G12" s="209"/>
      <c r="H12" s="213">
        <f t="shared" si="1"/>
        <v>0</v>
      </c>
      <c r="I12" s="212">
        <f t="shared" si="5"/>
        <v>0</v>
      </c>
      <c r="J12" s="209">
        <v>0</v>
      </c>
      <c r="K12" s="212">
        <f t="shared" si="6"/>
        <v>0</v>
      </c>
      <c r="L12" s="209"/>
      <c r="M12" s="209">
        <f t="shared" si="7"/>
        <v>0</v>
      </c>
      <c r="N12" s="212">
        <f t="shared" si="2"/>
        <v>0</v>
      </c>
      <c r="O12" s="214">
        <f t="shared" si="3"/>
        <v>0</v>
      </c>
    </row>
    <row r="13" spans="1:15" ht="15.6" customHeight="1" x14ac:dyDescent="0.2">
      <c r="A13" s="424">
        <v>7</v>
      </c>
      <c r="B13" s="224" t="s">
        <v>11</v>
      </c>
      <c r="C13" s="1441">
        <f>'8_2.1.22 SIS'!BH13</f>
        <v>0</v>
      </c>
      <c r="D13" s="226">
        <f>'9_Per Pupil Summary'!S12</f>
        <v>9801.3973581011342</v>
      </c>
      <c r="E13" s="226">
        <f t="shared" si="4"/>
        <v>0</v>
      </c>
      <c r="F13" s="226"/>
      <c r="G13" s="226"/>
      <c r="H13" s="230">
        <f t="shared" si="1"/>
        <v>0</v>
      </c>
      <c r="I13" s="229">
        <f t="shared" si="5"/>
        <v>0</v>
      </c>
      <c r="J13" s="226">
        <v>0</v>
      </c>
      <c r="K13" s="229">
        <f t="shared" si="6"/>
        <v>0</v>
      </c>
      <c r="L13" s="226"/>
      <c r="M13" s="226">
        <f t="shared" si="7"/>
        <v>0</v>
      </c>
      <c r="N13" s="229">
        <f t="shared" si="2"/>
        <v>0</v>
      </c>
      <c r="O13" s="229">
        <f t="shared" si="3"/>
        <v>0</v>
      </c>
    </row>
    <row r="14" spans="1:15" ht="15.6" customHeight="1" x14ac:dyDescent="0.2">
      <c r="A14" s="424">
        <v>8</v>
      </c>
      <c r="B14" s="224" t="s">
        <v>12</v>
      </c>
      <c r="C14" s="1441">
        <f>'8_2.1.22 SIS'!BH14</f>
        <v>0</v>
      </c>
      <c r="D14" s="226">
        <f>'9_Per Pupil Summary'!S13</f>
        <v>9416.0371154632612</v>
      </c>
      <c r="E14" s="226">
        <f t="shared" si="4"/>
        <v>0</v>
      </c>
      <c r="F14" s="226"/>
      <c r="G14" s="226"/>
      <c r="H14" s="230">
        <f t="shared" si="1"/>
        <v>0</v>
      </c>
      <c r="I14" s="229">
        <f t="shared" si="5"/>
        <v>0</v>
      </c>
      <c r="J14" s="226">
        <v>0</v>
      </c>
      <c r="K14" s="229">
        <f t="shared" si="6"/>
        <v>0</v>
      </c>
      <c r="L14" s="226"/>
      <c r="M14" s="226">
        <f t="shared" si="7"/>
        <v>0</v>
      </c>
      <c r="N14" s="229">
        <f t="shared" si="2"/>
        <v>0</v>
      </c>
      <c r="O14" s="229">
        <f t="shared" si="3"/>
        <v>0</v>
      </c>
    </row>
    <row r="15" spans="1:15" ht="15.6" customHeight="1" x14ac:dyDescent="0.2">
      <c r="A15" s="424">
        <v>9</v>
      </c>
      <c r="B15" s="224" t="s">
        <v>13</v>
      </c>
      <c r="C15" s="1441">
        <f>'8_2.1.22 SIS'!BH15</f>
        <v>0</v>
      </c>
      <c r="D15" s="226">
        <f>'9_Per Pupil Summary'!S14</f>
        <v>9240.1818057214368</v>
      </c>
      <c r="E15" s="226">
        <f t="shared" si="4"/>
        <v>0</v>
      </c>
      <c r="F15" s="226"/>
      <c r="G15" s="226"/>
      <c r="H15" s="230">
        <f t="shared" si="1"/>
        <v>0</v>
      </c>
      <c r="I15" s="229">
        <f t="shared" si="5"/>
        <v>0</v>
      </c>
      <c r="J15" s="226">
        <v>0</v>
      </c>
      <c r="K15" s="229">
        <f t="shared" si="6"/>
        <v>0</v>
      </c>
      <c r="L15" s="226"/>
      <c r="M15" s="226">
        <f t="shared" si="7"/>
        <v>0</v>
      </c>
      <c r="N15" s="229">
        <f t="shared" si="2"/>
        <v>0</v>
      </c>
      <c r="O15" s="229">
        <f t="shared" si="3"/>
        <v>0</v>
      </c>
    </row>
    <row r="16" spans="1:15" ht="15.6" customHeight="1" x14ac:dyDescent="0.2">
      <c r="A16" s="425">
        <v>10</v>
      </c>
      <c r="B16" s="238" t="s">
        <v>14</v>
      </c>
      <c r="C16" s="1442">
        <f>'8_2.1.22 SIS'!BH16</f>
        <v>0</v>
      </c>
      <c r="D16" s="240">
        <f>'9_Per Pupil Summary'!S15</f>
        <v>8799.5327985887725</v>
      </c>
      <c r="E16" s="240">
        <f t="shared" si="4"/>
        <v>0</v>
      </c>
      <c r="F16" s="240"/>
      <c r="G16" s="240"/>
      <c r="H16" s="244">
        <f t="shared" si="1"/>
        <v>0</v>
      </c>
      <c r="I16" s="243">
        <f t="shared" si="5"/>
        <v>0</v>
      </c>
      <c r="J16" s="240">
        <v>0</v>
      </c>
      <c r="K16" s="243">
        <f t="shared" si="6"/>
        <v>0</v>
      </c>
      <c r="L16" s="246"/>
      <c r="M16" s="240">
        <f t="shared" si="7"/>
        <v>0</v>
      </c>
      <c r="N16" s="247">
        <f t="shared" si="2"/>
        <v>0</v>
      </c>
      <c r="O16" s="243">
        <f t="shared" si="3"/>
        <v>0</v>
      </c>
    </row>
    <row r="17" spans="1:15" ht="15.6" customHeight="1" x14ac:dyDescent="0.2">
      <c r="A17" s="423">
        <v>11</v>
      </c>
      <c r="B17" s="207" t="s">
        <v>15</v>
      </c>
      <c r="C17" s="1440">
        <f>'8_2.1.22 SIS'!BH17</f>
        <v>0</v>
      </c>
      <c r="D17" s="209">
        <f>'9_Per Pupil Summary'!S16</f>
        <v>11437.367459016394</v>
      </c>
      <c r="E17" s="209">
        <f t="shared" si="4"/>
        <v>0</v>
      </c>
      <c r="F17" s="209"/>
      <c r="G17" s="209"/>
      <c r="H17" s="213">
        <f t="shared" si="1"/>
        <v>0</v>
      </c>
      <c r="I17" s="212">
        <f t="shared" si="5"/>
        <v>0</v>
      </c>
      <c r="J17" s="209">
        <v>0</v>
      </c>
      <c r="K17" s="212">
        <f t="shared" si="6"/>
        <v>0</v>
      </c>
      <c r="L17" s="209"/>
      <c r="M17" s="209">
        <f t="shared" si="7"/>
        <v>0</v>
      </c>
      <c r="N17" s="212">
        <f t="shared" si="2"/>
        <v>0</v>
      </c>
      <c r="O17" s="214">
        <f t="shared" si="3"/>
        <v>0</v>
      </c>
    </row>
    <row r="18" spans="1:15" ht="15.6" customHeight="1" x14ac:dyDescent="0.2">
      <c r="A18" s="424">
        <v>12</v>
      </c>
      <c r="B18" s="224" t="s">
        <v>16</v>
      </c>
      <c r="C18" s="1441">
        <f>'8_2.1.22 SIS'!BH18</f>
        <v>0</v>
      </c>
      <c r="D18" s="226">
        <f>'9_Per Pupil Summary'!S17</f>
        <v>10022.280516605166</v>
      </c>
      <c r="E18" s="226">
        <f t="shared" si="4"/>
        <v>0</v>
      </c>
      <c r="F18" s="226"/>
      <c r="G18" s="226"/>
      <c r="H18" s="230">
        <f t="shared" si="1"/>
        <v>0</v>
      </c>
      <c r="I18" s="229">
        <f t="shared" si="5"/>
        <v>0</v>
      </c>
      <c r="J18" s="226">
        <v>0</v>
      </c>
      <c r="K18" s="229">
        <f t="shared" si="6"/>
        <v>0</v>
      </c>
      <c r="L18" s="226"/>
      <c r="M18" s="226">
        <f t="shared" si="7"/>
        <v>0</v>
      </c>
      <c r="N18" s="229">
        <f t="shared" si="2"/>
        <v>0</v>
      </c>
      <c r="O18" s="229">
        <f t="shared" si="3"/>
        <v>0</v>
      </c>
    </row>
    <row r="19" spans="1:15" ht="15.6" customHeight="1" x14ac:dyDescent="0.2">
      <c r="A19" s="424">
        <v>13</v>
      </c>
      <c r="B19" s="224" t="s">
        <v>17</v>
      </c>
      <c r="C19" s="1441">
        <f>'8_2.1.22 SIS'!BH19</f>
        <v>0</v>
      </c>
      <c r="D19" s="226">
        <f>'9_Per Pupil Summary'!S18</f>
        <v>11046.765226860254</v>
      </c>
      <c r="E19" s="226">
        <f t="shared" si="4"/>
        <v>0</v>
      </c>
      <c r="F19" s="226"/>
      <c r="G19" s="226"/>
      <c r="H19" s="230">
        <f t="shared" si="1"/>
        <v>0</v>
      </c>
      <c r="I19" s="229">
        <f t="shared" si="5"/>
        <v>0</v>
      </c>
      <c r="J19" s="226">
        <v>0</v>
      </c>
      <c r="K19" s="229">
        <f t="shared" si="6"/>
        <v>0</v>
      </c>
      <c r="L19" s="226"/>
      <c r="M19" s="226">
        <f t="shared" si="7"/>
        <v>0</v>
      </c>
      <c r="N19" s="229">
        <f t="shared" si="2"/>
        <v>0</v>
      </c>
      <c r="O19" s="229">
        <f t="shared" si="3"/>
        <v>0</v>
      </c>
    </row>
    <row r="20" spans="1:15" ht="15.6" customHeight="1" x14ac:dyDescent="0.2">
      <c r="A20" s="424">
        <v>14</v>
      </c>
      <c r="B20" s="224" t="s">
        <v>18</v>
      </c>
      <c r="C20" s="1441">
        <f>'8_2.1.22 SIS'!BH20</f>
        <v>0</v>
      </c>
      <c r="D20" s="226">
        <f>'9_Per Pupil Summary'!S19</f>
        <v>11869.430209424083</v>
      </c>
      <c r="E20" s="226">
        <f t="shared" si="4"/>
        <v>0</v>
      </c>
      <c r="F20" s="226"/>
      <c r="G20" s="226"/>
      <c r="H20" s="230">
        <f t="shared" si="1"/>
        <v>0</v>
      </c>
      <c r="I20" s="229">
        <f t="shared" si="5"/>
        <v>0</v>
      </c>
      <c r="J20" s="226">
        <v>0</v>
      </c>
      <c r="K20" s="229">
        <f t="shared" si="6"/>
        <v>0</v>
      </c>
      <c r="L20" s="226"/>
      <c r="M20" s="226">
        <f t="shared" si="7"/>
        <v>0</v>
      </c>
      <c r="N20" s="229">
        <f t="shared" si="2"/>
        <v>0</v>
      </c>
      <c r="O20" s="229">
        <f t="shared" si="3"/>
        <v>0</v>
      </c>
    </row>
    <row r="21" spans="1:15" ht="15.6" customHeight="1" x14ac:dyDescent="0.2">
      <c r="A21" s="425">
        <v>15</v>
      </c>
      <c r="B21" s="238" t="s">
        <v>19</v>
      </c>
      <c r="C21" s="1442">
        <f>'8_2.1.22 SIS'!BH21</f>
        <v>1</v>
      </c>
      <c r="D21" s="240">
        <f>'9_Per Pupil Summary'!S20</f>
        <v>10256.227284562927</v>
      </c>
      <c r="E21" s="240">
        <f t="shared" si="4"/>
        <v>10256</v>
      </c>
      <c r="F21" s="240"/>
      <c r="G21" s="240"/>
      <c r="H21" s="244">
        <f t="shared" si="1"/>
        <v>0</v>
      </c>
      <c r="I21" s="243">
        <f t="shared" si="5"/>
        <v>10256</v>
      </c>
      <c r="J21" s="240">
        <v>0</v>
      </c>
      <c r="K21" s="243">
        <f t="shared" si="6"/>
        <v>10256</v>
      </c>
      <c r="L21" s="246"/>
      <c r="M21" s="240">
        <f t="shared" si="7"/>
        <v>10256</v>
      </c>
      <c r="N21" s="247">
        <f t="shared" si="2"/>
        <v>855</v>
      </c>
      <c r="O21" s="243">
        <f t="shared" si="3"/>
        <v>10256</v>
      </c>
    </row>
    <row r="22" spans="1:15" ht="15.6" customHeight="1" x14ac:dyDescent="0.2">
      <c r="A22" s="423">
        <v>16</v>
      </c>
      <c r="B22" s="207" t="s">
        <v>20</v>
      </c>
      <c r="C22" s="1440">
        <f>'8_2.1.22 SIS'!BH22</f>
        <v>0</v>
      </c>
      <c r="D22" s="209">
        <f>'9_Per Pupil Summary'!S21</f>
        <v>8585.8092497320467</v>
      </c>
      <c r="E22" s="209">
        <f t="shared" si="4"/>
        <v>0</v>
      </c>
      <c r="F22" s="209"/>
      <c r="G22" s="209"/>
      <c r="H22" s="213">
        <f t="shared" si="1"/>
        <v>0</v>
      </c>
      <c r="I22" s="212">
        <f t="shared" si="5"/>
        <v>0</v>
      </c>
      <c r="J22" s="209">
        <v>0</v>
      </c>
      <c r="K22" s="212">
        <f t="shared" si="6"/>
        <v>0</v>
      </c>
      <c r="L22" s="209"/>
      <c r="M22" s="209">
        <f t="shared" si="7"/>
        <v>0</v>
      </c>
      <c r="N22" s="212">
        <f t="shared" si="2"/>
        <v>0</v>
      </c>
      <c r="O22" s="214">
        <f t="shared" si="3"/>
        <v>0</v>
      </c>
    </row>
    <row r="23" spans="1:15" ht="15.6" customHeight="1" x14ac:dyDescent="0.2">
      <c r="A23" s="424">
        <v>17</v>
      </c>
      <c r="B23" s="224" t="s">
        <v>21</v>
      </c>
      <c r="C23" s="1441">
        <f>'8_2.1.22 SIS'!BH23</f>
        <v>103</v>
      </c>
      <c r="D23" s="226">
        <f>'9_Per Pupil Summary'!S22</f>
        <v>9034.4237458298121</v>
      </c>
      <c r="E23" s="226">
        <f t="shared" si="4"/>
        <v>930546</v>
      </c>
      <c r="F23" s="226"/>
      <c r="G23" s="226"/>
      <c r="H23" s="230">
        <f t="shared" si="1"/>
        <v>0</v>
      </c>
      <c r="I23" s="229">
        <f t="shared" si="5"/>
        <v>930546</v>
      </c>
      <c r="J23" s="226">
        <v>-4476</v>
      </c>
      <c r="K23" s="229">
        <f t="shared" si="6"/>
        <v>926070</v>
      </c>
      <c r="L23" s="226"/>
      <c r="M23" s="226">
        <f t="shared" si="7"/>
        <v>926070</v>
      </c>
      <c r="N23" s="229">
        <f t="shared" si="2"/>
        <v>77173</v>
      </c>
      <c r="O23" s="229">
        <f t="shared" si="3"/>
        <v>926070</v>
      </c>
    </row>
    <row r="24" spans="1:15" ht="15.6" customHeight="1" x14ac:dyDescent="0.2">
      <c r="A24" s="424">
        <v>18</v>
      </c>
      <c r="B24" s="224" t="s">
        <v>22</v>
      </c>
      <c r="C24" s="1441">
        <f>'8_2.1.22 SIS'!BH24</f>
        <v>0</v>
      </c>
      <c r="D24" s="226">
        <f>'9_Per Pupil Summary'!S23</f>
        <v>10964.926145833333</v>
      </c>
      <c r="E24" s="226">
        <f t="shared" si="4"/>
        <v>0</v>
      </c>
      <c r="F24" s="226"/>
      <c r="G24" s="226"/>
      <c r="H24" s="230">
        <f t="shared" si="1"/>
        <v>0</v>
      </c>
      <c r="I24" s="229">
        <f t="shared" si="5"/>
        <v>0</v>
      </c>
      <c r="J24" s="226">
        <v>0</v>
      </c>
      <c r="K24" s="229">
        <f t="shared" si="6"/>
        <v>0</v>
      </c>
      <c r="L24" s="226"/>
      <c r="M24" s="226">
        <f t="shared" si="7"/>
        <v>0</v>
      </c>
      <c r="N24" s="229">
        <f t="shared" si="2"/>
        <v>0</v>
      </c>
      <c r="O24" s="229">
        <f t="shared" si="3"/>
        <v>0</v>
      </c>
    </row>
    <row r="25" spans="1:15" ht="15.6" customHeight="1" x14ac:dyDescent="0.2">
      <c r="A25" s="424">
        <v>19</v>
      </c>
      <c r="B25" s="224" t="s">
        <v>23</v>
      </c>
      <c r="C25" s="1441">
        <f>'8_2.1.22 SIS'!BH25</f>
        <v>0</v>
      </c>
      <c r="D25" s="226">
        <f>'9_Per Pupil Summary'!S24</f>
        <v>10353.18487394958</v>
      </c>
      <c r="E25" s="226">
        <f t="shared" si="4"/>
        <v>0</v>
      </c>
      <c r="F25" s="226"/>
      <c r="G25" s="226"/>
      <c r="H25" s="230">
        <f t="shared" si="1"/>
        <v>0</v>
      </c>
      <c r="I25" s="229">
        <f t="shared" si="5"/>
        <v>0</v>
      </c>
      <c r="J25" s="226">
        <v>0</v>
      </c>
      <c r="K25" s="229">
        <f t="shared" si="6"/>
        <v>0</v>
      </c>
      <c r="L25" s="226"/>
      <c r="M25" s="226">
        <f t="shared" si="7"/>
        <v>0</v>
      </c>
      <c r="N25" s="229">
        <f t="shared" si="2"/>
        <v>0</v>
      </c>
      <c r="O25" s="229">
        <f t="shared" si="3"/>
        <v>0</v>
      </c>
    </row>
    <row r="26" spans="1:15" ht="15.6" customHeight="1" x14ac:dyDescent="0.2">
      <c r="A26" s="425">
        <v>20</v>
      </c>
      <c r="B26" s="238" t="s">
        <v>24</v>
      </c>
      <c r="C26" s="1442">
        <f>'8_2.1.22 SIS'!BH26</f>
        <v>0</v>
      </c>
      <c r="D26" s="240">
        <f>'9_Per Pupil Summary'!S25</f>
        <v>10104.323377386198</v>
      </c>
      <c r="E26" s="240">
        <f t="shared" si="4"/>
        <v>0</v>
      </c>
      <c r="F26" s="240"/>
      <c r="G26" s="240"/>
      <c r="H26" s="244">
        <f t="shared" si="1"/>
        <v>0</v>
      </c>
      <c r="I26" s="243">
        <f t="shared" si="5"/>
        <v>0</v>
      </c>
      <c r="J26" s="240">
        <v>0</v>
      </c>
      <c r="K26" s="243">
        <f t="shared" si="6"/>
        <v>0</v>
      </c>
      <c r="L26" s="246"/>
      <c r="M26" s="240">
        <f t="shared" si="7"/>
        <v>0</v>
      </c>
      <c r="N26" s="247">
        <f t="shared" si="2"/>
        <v>0</v>
      </c>
      <c r="O26" s="243">
        <f t="shared" si="3"/>
        <v>0</v>
      </c>
    </row>
    <row r="27" spans="1:15" ht="15.6" customHeight="1" x14ac:dyDescent="0.2">
      <c r="A27" s="423">
        <v>21</v>
      </c>
      <c r="B27" s="207" t="s">
        <v>25</v>
      </c>
      <c r="C27" s="1440">
        <f>'8_2.1.22 SIS'!BH27</f>
        <v>0</v>
      </c>
      <c r="D27" s="209">
        <f>'9_Per Pupil Summary'!S26</f>
        <v>10621.54084284137</v>
      </c>
      <c r="E27" s="209">
        <f t="shared" si="4"/>
        <v>0</v>
      </c>
      <c r="F27" s="209"/>
      <c r="G27" s="209"/>
      <c r="H27" s="213">
        <f t="shared" si="1"/>
        <v>0</v>
      </c>
      <c r="I27" s="212">
        <f t="shared" si="5"/>
        <v>0</v>
      </c>
      <c r="J27" s="209">
        <v>0</v>
      </c>
      <c r="K27" s="212">
        <f t="shared" si="6"/>
        <v>0</v>
      </c>
      <c r="L27" s="209"/>
      <c r="M27" s="209">
        <f t="shared" si="7"/>
        <v>0</v>
      </c>
      <c r="N27" s="212">
        <f t="shared" si="2"/>
        <v>0</v>
      </c>
      <c r="O27" s="214">
        <f t="shared" si="3"/>
        <v>0</v>
      </c>
    </row>
    <row r="28" spans="1:15" ht="15.6" customHeight="1" x14ac:dyDescent="0.2">
      <c r="A28" s="424">
        <v>22</v>
      </c>
      <c r="B28" s="224" t="s">
        <v>26</v>
      </c>
      <c r="C28" s="1441">
        <f>'8_2.1.22 SIS'!BH28</f>
        <v>0</v>
      </c>
      <c r="D28" s="226">
        <f>'9_Per Pupil Summary'!S27</f>
        <v>10542.293386167146</v>
      </c>
      <c r="E28" s="226">
        <f t="shared" si="4"/>
        <v>0</v>
      </c>
      <c r="F28" s="226"/>
      <c r="G28" s="226"/>
      <c r="H28" s="230">
        <f t="shared" si="1"/>
        <v>0</v>
      </c>
      <c r="I28" s="229">
        <f t="shared" si="5"/>
        <v>0</v>
      </c>
      <c r="J28" s="226">
        <v>0</v>
      </c>
      <c r="K28" s="229">
        <f t="shared" si="6"/>
        <v>0</v>
      </c>
      <c r="L28" s="226"/>
      <c r="M28" s="226">
        <f t="shared" si="7"/>
        <v>0</v>
      </c>
      <c r="N28" s="229">
        <f t="shared" si="2"/>
        <v>0</v>
      </c>
      <c r="O28" s="229">
        <f t="shared" si="3"/>
        <v>0</v>
      </c>
    </row>
    <row r="29" spans="1:15" ht="15.6" customHeight="1" x14ac:dyDescent="0.2">
      <c r="A29" s="424">
        <v>23</v>
      </c>
      <c r="B29" s="224" t="s">
        <v>27</v>
      </c>
      <c r="C29" s="1441">
        <f>'8_2.1.22 SIS'!BH29</f>
        <v>1</v>
      </c>
      <c r="D29" s="226">
        <f>'9_Per Pupil Summary'!S28</f>
        <v>9578.2534664764626</v>
      </c>
      <c r="E29" s="226">
        <f t="shared" si="4"/>
        <v>9578</v>
      </c>
      <c r="F29" s="226"/>
      <c r="G29" s="226"/>
      <c r="H29" s="230">
        <f t="shared" si="1"/>
        <v>0</v>
      </c>
      <c r="I29" s="229">
        <f t="shared" si="5"/>
        <v>9578</v>
      </c>
      <c r="J29" s="226">
        <v>0</v>
      </c>
      <c r="K29" s="229">
        <f t="shared" si="6"/>
        <v>9578</v>
      </c>
      <c r="L29" s="226"/>
      <c r="M29" s="226">
        <f t="shared" si="7"/>
        <v>9578</v>
      </c>
      <c r="N29" s="229">
        <f t="shared" si="2"/>
        <v>798</v>
      </c>
      <c r="O29" s="229">
        <f t="shared" si="3"/>
        <v>9578</v>
      </c>
    </row>
    <row r="30" spans="1:15" ht="15.6" customHeight="1" x14ac:dyDescent="0.2">
      <c r="A30" s="424">
        <v>24</v>
      </c>
      <c r="B30" s="224" t="s">
        <v>28</v>
      </c>
      <c r="C30" s="1441">
        <f>'8_2.1.22 SIS'!BH30</f>
        <v>4</v>
      </c>
      <c r="D30" s="226">
        <f>'9_Per Pupil Summary'!S29</f>
        <v>9314.2616984732813</v>
      </c>
      <c r="E30" s="226">
        <f t="shared" si="4"/>
        <v>37257</v>
      </c>
      <c r="F30" s="226"/>
      <c r="G30" s="226"/>
      <c r="H30" s="230">
        <f t="shared" si="1"/>
        <v>0</v>
      </c>
      <c r="I30" s="229">
        <f t="shared" si="5"/>
        <v>37257</v>
      </c>
      <c r="J30" s="226">
        <v>0</v>
      </c>
      <c r="K30" s="229">
        <f t="shared" si="6"/>
        <v>37257</v>
      </c>
      <c r="L30" s="226"/>
      <c r="M30" s="226">
        <f t="shared" si="7"/>
        <v>37257</v>
      </c>
      <c r="N30" s="229">
        <f t="shared" si="2"/>
        <v>3105</v>
      </c>
      <c r="O30" s="229">
        <f t="shared" si="3"/>
        <v>37257</v>
      </c>
    </row>
    <row r="31" spans="1:15" ht="15.6" customHeight="1" x14ac:dyDescent="0.2">
      <c r="A31" s="425">
        <v>25</v>
      </c>
      <c r="B31" s="238" t="s">
        <v>29</v>
      </c>
      <c r="C31" s="1442">
        <f>'8_2.1.22 SIS'!BH31</f>
        <v>0</v>
      </c>
      <c r="D31" s="240">
        <f>'9_Per Pupil Summary'!S30</f>
        <v>10069.485808966863</v>
      </c>
      <c r="E31" s="240">
        <f t="shared" si="4"/>
        <v>0</v>
      </c>
      <c r="F31" s="240"/>
      <c r="G31" s="240"/>
      <c r="H31" s="244">
        <f t="shared" si="1"/>
        <v>0</v>
      </c>
      <c r="I31" s="243">
        <f t="shared" si="5"/>
        <v>0</v>
      </c>
      <c r="J31" s="240">
        <v>0</v>
      </c>
      <c r="K31" s="243">
        <f t="shared" si="6"/>
        <v>0</v>
      </c>
      <c r="L31" s="246"/>
      <c r="M31" s="240">
        <f t="shared" si="7"/>
        <v>0</v>
      </c>
      <c r="N31" s="247">
        <f t="shared" si="2"/>
        <v>0</v>
      </c>
      <c r="O31" s="243">
        <f t="shared" si="3"/>
        <v>0</v>
      </c>
    </row>
    <row r="32" spans="1:15" ht="15.6" customHeight="1" x14ac:dyDescent="0.2">
      <c r="A32" s="423">
        <v>26</v>
      </c>
      <c r="B32" s="207" t="s">
        <v>30</v>
      </c>
      <c r="C32" s="1440">
        <f>'8_2.1.22 SIS'!BH32</f>
        <v>10</v>
      </c>
      <c r="D32" s="209">
        <f>'9_Per Pupil Summary'!S31</f>
        <v>9428.4598825520661</v>
      </c>
      <c r="E32" s="209">
        <f t="shared" si="4"/>
        <v>94285</v>
      </c>
      <c r="F32" s="209"/>
      <c r="G32" s="209"/>
      <c r="H32" s="213">
        <f t="shared" si="1"/>
        <v>0</v>
      </c>
      <c r="I32" s="212">
        <f t="shared" si="5"/>
        <v>94285</v>
      </c>
      <c r="J32" s="209">
        <v>0</v>
      </c>
      <c r="K32" s="212">
        <f t="shared" si="6"/>
        <v>94285</v>
      </c>
      <c r="L32" s="209"/>
      <c r="M32" s="209">
        <f t="shared" si="7"/>
        <v>94285</v>
      </c>
      <c r="N32" s="212">
        <f t="shared" si="2"/>
        <v>7857</v>
      </c>
      <c r="O32" s="214">
        <f t="shared" si="3"/>
        <v>94285</v>
      </c>
    </row>
    <row r="33" spans="1:15" ht="15.6" customHeight="1" x14ac:dyDescent="0.2">
      <c r="A33" s="424">
        <v>27</v>
      </c>
      <c r="B33" s="224" t="s">
        <v>31</v>
      </c>
      <c r="C33" s="1441">
        <f>'8_2.1.22 SIS'!BH33</f>
        <v>0</v>
      </c>
      <c r="D33" s="226">
        <f>'9_Per Pupil Summary'!S32</f>
        <v>10025.070272919469</v>
      </c>
      <c r="E33" s="226">
        <f t="shared" si="4"/>
        <v>0</v>
      </c>
      <c r="F33" s="226"/>
      <c r="G33" s="226"/>
      <c r="H33" s="230">
        <f t="shared" si="1"/>
        <v>0</v>
      </c>
      <c r="I33" s="229">
        <f t="shared" si="5"/>
        <v>0</v>
      </c>
      <c r="J33" s="226">
        <v>0</v>
      </c>
      <c r="K33" s="229">
        <f t="shared" si="6"/>
        <v>0</v>
      </c>
      <c r="L33" s="226"/>
      <c r="M33" s="226">
        <f t="shared" si="7"/>
        <v>0</v>
      </c>
      <c r="N33" s="229">
        <f t="shared" si="2"/>
        <v>0</v>
      </c>
      <c r="O33" s="229">
        <f t="shared" si="3"/>
        <v>0</v>
      </c>
    </row>
    <row r="34" spans="1:15" ht="15.6" customHeight="1" x14ac:dyDescent="0.2">
      <c r="A34" s="424">
        <v>28</v>
      </c>
      <c r="B34" s="224" t="s">
        <v>32</v>
      </c>
      <c r="C34" s="1441">
        <f>'8_2.1.22 SIS'!BH34</f>
        <v>2</v>
      </c>
      <c r="D34" s="226">
        <f>'9_Per Pupil Summary'!S33</f>
        <v>8656.8664505028319</v>
      </c>
      <c r="E34" s="226">
        <f t="shared" si="4"/>
        <v>17314</v>
      </c>
      <c r="F34" s="226"/>
      <c r="G34" s="226"/>
      <c r="H34" s="230">
        <f t="shared" si="1"/>
        <v>0</v>
      </c>
      <c r="I34" s="229">
        <f t="shared" si="5"/>
        <v>17314</v>
      </c>
      <c r="J34" s="226">
        <v>0</v>
      </c>
      <c r="K34" s="229">
        <f t="shared" si="6"/>
        <v>17314</v>
      </c>
      <c r="L34" s="226"/>
      <c r="M34" s="226">
        <f t="shared" si="7"/>
        <v>17314</v>
      </c>
      <c r="N34" s="229">
        <f t="shared" si="2"/>
        <v>1443</v>
      </c>
      <c r="O34" s="229">
        <f t="shared" si="3"/>
        <v>17314</v>
      </c>
    </row>
    <row r="35" spans="1:15" ht="15.6" customHeight="1" x14ac:dyDescent="0.2">
      <c r="A35" s="424">
        <v>29</v>
      </c>
      <c r="B35" s="224" t="s">
        <v>33</v>
      </c>
      <c r="C35" s="1441">
        <f>'8_2.1.22 SIS'!BH35</f>
        <v>0</v>
      </c>
      <c r="D35" s="226">
        <f>'9_Per Pupil Summary'!S34</f>
        <v>9033.6161245984913</v>
      </c>
      <c r="E35" s="226">
        <f t="shared" si="4"/>
        <v>0</v>
      </c>
      <c r="F35" s="226"/>
      <c r="G35" s="226"/>
      <c r="H35" s="230">
        <f t="shared" si="1"/>
        <v>0</v>
      </c>
      <c r="I35" s="229">
        <f t="shared" si="5"/>
        <v>0</v>
      </c>
      <c r="J35" s="226">
        <v>0</v>
      </c>
      <c r="K35" s="229">
        <f t="shared" si="6"/>
        <v>0</v>
      </c>
      <c r="L35" s="226"/>
      <c r="M35" s="226">
        <f t="shared" si="7"/>
        <v>0</v>
      </c>
      <c r="N35" s="229">
        <f t="shared" si="2"/>
        <v>0</v>
      </c>
      <c r="O35" s="229">
        <f t="shared" si="3"/>
        <v>0</v>
      </c>
    </row>
    <row r="36" spans="1:15" ht="15.6" customHeight="1" x14ac:dyDescent="0.2">
      <c r="A36" s="425">
        <v>30</v>
      </c>
      <c r="B36" s="238" t="s">
        <v>34</v>
      </c>
      <c r="C36" s="1442">
        <f>'8_2.1.22 SIS'!BH36</f>
        <v>0</v>
      </c>
      <c r="D36" s="240">
        <f>'9_Per Pupil Summary'!S35</f>
        <v>10193.720797191243</v>
      </c>
      <c r="E36" s="240">
        <f t="shared" si="4"/>
        <v>0</v>
      </c>
      <c r="F36" s="240"/>
      <c r="G36" s="240"/>
      <c r="H36" s="244">
        <f t="shared" si="1"/>
        <v>0</v>
      </c>
      <c r="I36" s="243">
        <f t="shared" si="5"/>
        <v>0</v>
      </c>
      <c r="J36" s="240">
        <v>0</v>
      </c>
      <c r="K36" s="243">
        <f t="shared" si="6"/>
        <v>0</v>
      </c>
      <c r="L36" s="246"/>
      <c r="M36" s="240">
        <f t="shared" si="7"/>
        <v>0</v>
      </c>
      <c r="N36" s="247">
        <f t="shared" si="2"/>
        <v>0</v>
      </c>
      <c r="O36" s="243">
        <f t="shared" si="3"/>
        <v>0</v>
      </c>
    </row>
    <row r="37" spans="1:15" ht="15.6" customHeight="1" x14ac:dyDescent="0.2">
      <c r="A37" s="423">
        <v>31</v>
      </c>
      <c r="B37" s="207" t="s">
        <v>35</v>
      </c>
      <c r="C37" s="1440">
        <f>'8_2.1.22 SIS'!BH37</f>
        <v>0</v>
      </c>
      <c r="D37" s="209">
        <f>'9_Per Pupil Summary'!S36</f>
        <v>9654.9058912093242</v>
      </c>
      <c r="E37" s="209">
        <f t="shared" si="4"/>
        <v>0</v>
      </c>
      <c r="F37" s="209"/>
      <c r="G37" s="209"/>
      <c r="H37" s="213">
        <f t="shared" si="1"/>
        <v>0</v>
      </c>
      <c r="I37" s="212">
        <f t="shared" si="5"/>
        <v>0</v>
      </c>
      <c r="J37" s="209">
        <v>0</v>
      </c>
      <c r="K37" s="212">
        <f t="shared" si="6"/>
        <v>0</v>
      </c>
      <c r="L37" s="209"/>
      <c r="M37" s="209">
        <f t="shared" si="7"/>
        <v>0</v>
      </c>
      <c r="N37" s="212">
        <f t="shared" si="2"/>
        <v>0</v>
      </c>
      <c r="O37" s="214">
        <f t="shared" si="3"/>
        <v>0</v>
      </c>
    </row>
    <row r="38" spans="1:15" ht="15.6" customHeight="1" x14ac:dyDescent="0.2">
      <c r="A38" s="424">
        <v>32</v>
      </c>
      <c r="B38" s="224" t="s">
        <v>36</v>
      </c>
      <c r="C38" s="1441">
        <f>'8_2.1.22 SIS'!BH38</f>
        <v>4</v>
      </c>
      <c r="D38" s="226">
        <f>'9_Per Pupil Summary'!S37</f>
        <v>9690.061420432965</v>
      </c>
      <c r="E38" s="226">
        <f t="shared" si="4"/>
        <v>38760</v>
      </c>
      <c r="F38" s="226"/>
      <c r="G38" s="226"/>
      <c r="H38" s="230">
        <f t="shared" si="1"/>
        <v>0</v>
      </c>
      <c r="I38" s="229">
        <f t="shared" si="5"/>
        <v>38760</v>
      </c>
      <c r="J38" s="226">
        <v>0</v>
      </c>
      <c r="K38" s="229">
        <f t="shared" si="6"/>
        <v>38760</v>
      </c>
      <c r="L38" s="226"/>
      <c r="M38" s="226">
        <f t="shared" si="7"/>
        <v>38760</v>
      </c>
      <c r="N38" s="229">
        <f t="shared" si="2"/>
        <v>3230</v>
      </c>
      <c r="O38" s="229">
        <f t="shared" si="3"/>
        <v>38760</v>
      </c>
    </row>
    <row r="39" spans="1:15" ht="15.6" customHeight="1" x14ac:dyDescent="0.2">
      <c r="A39" s="424">
        <v>33</v>
      </c>
      <c r="B39" s="224" t="s">
        <v>37</v>
      </c>
      <c r="C39" s="1441">
        <f>'8_2.1.22 SIS'!BH39</f>
        <v>0</v>
      </c>
      <c r="D39" s="226">
        <f>'9_Per Pupil Summary'!S38</f>
        <v>10911.966982055466</v>
      </c>
      <c r="E39" s="226">
        <f t="shared" si="4"/>
        <v>0</v>
      </c>
      <c r="F39" s="226"/>
      <c r="G39" s="226"/>
      <c r="H39" s="230">
        <f t="shared" ref="H39:H70" si="8">F39+G39</f>
        <v>0</v>
      </c>
      <c r="I39" s="229">
        <f t="shared" si="5"/>
        <v>0</v>
      </c>
      <c r="J39" s="226">
        <v>0</v>
      </c>
      <c r="K39" s="229">
        <f t="shared" si="6"/>
        <v>0</v>
      </c>
      <c r="L39" s="226"/>
      <c r="M39" s="226">
        <f t="shared" si="7"/>
        <v>0</v>
      </c>
      <c r="N39" s="229">
        <f t="shared" ref="N39:N70" si="9">ROUND(M39/$N$91,0)</f>
        <v>0</v>
      </c>
      <c r="O39" s="229">
        <f t="shared" ref="O39:O75" si="10">K39</f>
        <v>0</v>
      </c>
    </row>
    <row r="40" spans="1:15" ht="15.6" customHeight="1" x14ac:dyDescent="0.2">
      <c r="A40" s="424">
        <v>34</v>
      </c>
      <c r="B40" s="224" t="s">
        <v>38</v>
      </c>
      <c r="C40" s="1441">
        <f>'8_2.1.22 SIS'!BH40</f>
        <v>0</v>
      </c>
      <c r="D40" s="226">
        <f>'9_Per Pupil Summary'!S39</f>
        <v>10605.030006123698</v>
      </c>
      <c r="E40" s="226">
        <f t="shared" si="4"/>
        <v>0</v>
      </c>
      <c r="F40" s="226"/>
      <c r="G40" s="226"/>
      <c r="H40" s="230">
        <f t="shared" si="8"/>
        <v>0</v>
      </c>
      <c r="I40" s="229">
        <f t="shared" si="5"/>
        <v>0</v>
      </c>
      <c r="J40" s="226">
        <v>0</v>
      </c>
      <c r="K40" s="229">
        <f t="shared" si="6"/>
        <v>0</v>
      </c>
      <c r="L40" s="226"/>
      <c r="M40" s="226">
        <f t="shared" si="7"/>
        <v>0</v>
      </c>
      <c r="N40" s="229">
        <f t="shared" si="9"/>
        <v>0</v>
      </c>
      <c r="O40" s="229">
        <f t="shared" si="10"/>
        <v>0</v>
      </c>
    </row>
    <row r="41" spans="1:15" ht="15.6" customHeight="1" x14ac:dyDescent="0.2">
      <c r="A41" s="425">
        <v>35</v>
      </c>
      <c r="B41" s="238" t="s">
        <v>39</v>
      </c>
      <c r="C41" s="1442">
        <f>'8_2.1.22 SIS'!BH41</f>
        <v>0</v>
      </c>
      <c r="D41" s="240">
        <f>'9_Per Pupil Summary'!S40</f>
        <v>9640.8973027989814</v>
      </c>
      <c r="E41" s="240">
        <f t="shared" si="4"/>
        <v>0</v>
      </c>
      <c r="F41" s="240"/>
      <c r="G41" s="240"/>
      <c r="H41" s="244">
        <f t="shared" si="8"/>
        <v>0</v>
      </c>
      <c r="I41" s="243">
        <f t="shared" si="5"/>
        <v>0</v>
      </c>
      <c r="J41" s="240">
        <v>0</v>
      </c>
      <c r="K41" s="243">
        <f t="shared" si="6"/>
        <v>0</v>
      </c>
      <c r="L41" s="246"/>
      <c r="M41" s="240">
        <f t="shared" si="7"/>
        <v>0</v>
      </c>
      <c r="N41" s="247">
        <f t="shared" si="9"/>
        <v>0</v>
      </c>
      <c r="O41" s="243">
        <f t="shared" si="10"/>
        <v>0</v>
      </c>
    </row>
    <row r="42" spans="1:15" ht="15.6" customHeight="1" x14ac:dyDescent="0.2">
      <c r="A42" s="423">
        <v>36</v>
      </c>
      <c r="B42" s="207" t="s">
        <v>40</v>
      </c>
      <c r="C42" s="1440">
        <f>'8_2.1.22 SIS'!BH42</f>
        <v>5</v>
      </c>
      <c r="D42" s="209">
        <f>'9_Per Pupil Summary'!S41</f>
        <v>9288.9518150761905</v>
      </c>
      <c r="E42" s="209">
        <f t="shared" si="4"/>
        <v>46445</v>
      </c>
      <c r="F42" s="209"/>
      <c r="G42" s="209"/>
      <c r="H42" s="213">
        <f t="shared" si="8"/>
        <v>0</v>
      </c>
      <c r="I42" s="212">
        <f t="shared" si="5"/>
        <v>46445</v>
      </c>
      <c r="J42" s="209">
        <v>0</v>
      </c>
      <c r="K42" s="212">
        <f t="shared" si="6"/>
        <v>46445</v>
      </c>
      <c r="L42" s="209"/>
      <c r="M42" s="209">
        <f t="shared" si="7"/>
        <v>46445</v>
      </c>
      <c r="N42" s="212">
        <f t="shared" si="9"/>
        <v>3870</v>
      </c>
      <c r="O42" s="214">
        <f t="shared" si="10"/>
        <v>46445</v>
      </c>
    </row>
    <row r="43" spans="1:15" ht="15.6" customHeight="1" x14ac:dyDescent="0.2">
      <c r="A43" s="424">
        <v>37</v>
      </c>
      <c r="B43" s="224" t="s">
        <v>41</v>
      </c>
      <c r="C43" s="1441">
        <f>'8_2.1.22 SIS'!BH43</f>
        <v>0</v>
      </c>
      <c r="D43" s="226">
        <f>'9_Per Pupil Summary'!S42</f>
        <v>9533.6717317086859</v>
      </c>
      <c r="E43" s="226">
        <f t="shared" si="4"/>
        <v>0</v>
      </c>
      <c r="F43" s="226"/>
      <c r="G43" s="226"/>
      <c r="H43" s="230">
        <f t="shared" si="8"/>
        <v>0</v>
      </c>
      <c r="I43" s="229">
        <f t="shared" si="5"/>
        <v>0</v>
      </c>
      <c r="J43" s="226">
        <v>0</v>
      </c>
      <c r="K43" s="229">
        <f t="shared" si="6"/>
        <v>0</v>
      </c>
      <c r="L43" s="226"/>
      <c r="M43" s="226">
        <f t="shared" si="7"/>
        <v>0</v>
      </c>
      <c r="N43" s="229">
        <f t="shared" si="9"/>
        <v>0</v>
      </c>
      <c r="O43" s="229">
        <f t="shared" si="10"/>
        <v>0</v>
      </c>
    </row>
    <row r="44" spans="1:15" ht="15.6" customHeight="1" x14ac:dyDescent="0.2">
      <c r="A44" s="424">
        <v>38</v>
      </c>
      <c r="B44" s="224" t="s">
        <v>42</v>
      </c>
      <c r="C44" s="1441">
        <f>'8_2.1.22 SIS'!BH44</f>
        <v>1</v>
      </c>
      <c r="D44" s="226">
        <f>'9_Per Pupil Summary'!S43</f>
        <v>9416.1123455440138</v>
      </c>
      <c r="E44" s="226">
        <f t="shared" si="4"/>
        <v>9416</v>
      </c>
      <c r="F44" s="226"/>
      <c r="G44" s="226"/>
      <c r="H44" s="230">
        <f t="shared" si="8"/>
        <v>0</v>
      </c>
      <c r="I44" s="229">
        <f t="shared" si="5"/>
        <v>9416</v>
      </c>
      <c r="J44" s="226">
        <v>0</v>
      </c>
      <c r="K44" s="229">
        <f t="shared" si="6"/>
        <v>9416</v>
      </c>
      <c r="L44" s="226"/>
      <c r="M44" s="226">
        <f t="shared" si="7"/>
        <v>9416</v>
      </c>
      <c r="N44" s="229">
        <f t="shared" si="9"/>
        <v>785</v>
      </c>
      <c r="O44" s="229">
        <f t="shared" si="10"/>
        <v>9416</v>
      </c>
    </row>
    <row r="45" spans="1:15" ht="15.6" customHeight="1" x14ac:dyDescent="0.2">
      <c r="A45" s="424">
        <v>39</v>
      </c>
      <c r="B45" s="224" t="s">
        <v>43</v>
      </c>
      <c r="C45" s="1441">
        <f>'8_2.1.22 SIS'!BH45</f>
        <v>2</v>
      </c>
      <c r="D45" s="226">
        <f>'9_Per Pupil Summary'!S44</f>
        <v>9719.5184214680339</v>
      </c>
      <c r="E45" s="226">
        <f t="shared" si="4"/>
        <v>19439</v>
      </c>
      <c r="F45" s="226"/>
      <c r="G45" s="226"/>
      <c r="H45" s="230">
        <f t="shared" si="8"/>
        <v>0</v>
      </c>
      <c r="I45" s="229">
        <f t="shared" si="5"/>
        <v>19439</v>
      </c>
      <c r="J45" s="226">
        <v>0</v>
      </c>
      <c r="K45" s="229">
        <f t="shared" si="6"/>
        <v>19439</v>
      </c>
      <c r="L45" s="226"/>
      <c r="M45" s="226">
        <f t="shared" si="7"/>
        <v>19439</v>
      </c>
      <c r="N45" s="229">
        <f t="shared" si="9"/>
        <v>1620</v>
      </c>
      <c r="O45" s="229">
        <f t="shared" si="10"/>
        <v>19439</v>
      </c>
    </row>
    <row r="46" spans="1:15" ht="15.6" customHeight="1" x14ac:dyDescent="0.2">
      <c r="A46" s="425">
        <v>40</v>
      </c>
      <c r="B46" s="238" t="s">
        <v>44</v>
      </c>
      <c r="C46" s="1442">
        <f>'8_2.1.22 SIS'!BH46</f>
        <v>0</v>
      </c>
      <c r="D46" s="240">
        <f>'9_Per Pupil Summary'!S45</f>
        <v>9468.9010786343715</v>
      </c>
      <c r="E46" s="240">
        <f t="shared" si="4"/>
        <v>0</v>
      </c>
      <c r="F46" s="240"/>
      <c r="G46" s="240"/>
      <c r="H46" s="244">
        <f t="shared" si="8"/>
        <v>0</v>
      </c>
      <c r="I46" s="243">
        <f t="shared" si="5"/>
        <v>0</v>
      </c>
      <c r="J46" s="240">
        <v>0</v>
      </c>
      <c r="K46" s="243">
        <f t="shared" si="6"/>
        <v>0</v>
      </c>
      <c r="L46" s="246"/>
      <c r="M46" s="240">
        <f t="shared" si="7"/>
        <v>0</v>
      </c>
      <c r="N46" s="247">
        <f t="shared" si="9"/>
        <v>0</v>
      </c>
      <c r="O46" s="243">
        <f t="shared" si="10"/>
        <v>0</v>
      </c>
    </row>
    <row r="47" spans="1:15" ht="15.6" customHeight="1" x14ac:dyDescent="0.2">
      <c r="A47" s="423">
        <v>41</v>
      </c>
      <c r="B47" s="207" t="s">
        <v>45</v>
      </c>
      <c r="C47" s="1440">
        <f>'8_2.1.22 SIS'!BH47</f>
        <v>0</v>
      </c>
      <c r="D47" s="209">
        <f>'9_Per Pupil Summary'!S46</f>
        <v>9796.9865611633868</v>
      </c>
      <c r="E47" s="209">
        <f t="shared" si="4"/>
        <v>0</v>
      </c>
      <c r="F47" s="209"/>
      <c r="G47" s="209"/>
      <c r="H47" s="213">
        <f t="shared" si="8"/>
        <v>0</v>
      </c>
      <c r="I47" s="212">
        <f t="shared" si="5"/>
        <v>0</v>
      </c>
      <c r="J47" s="209">
        <v>0</v>
      </c>
      <c r="K47" s="212">
        <f t="shared" si="6"/>
        <v>0</v>
      </c>
      <c r="L47" s="209"/>
      <c r="M47" s="209">
        <f t="shared" si="7"/>
        <v>0</v>
      </c>
      <c r="N47" s="212">
        <f t="shared" si="9"/>
        <v>0</v>
      </c>
      <c r="O47" s="214">
        <f t="shared" si="10"/>
        <v>0</v>
      </c>
    </row>
    <row r="48" spans="1:15" ht="15.6" customHeight="1" x14ac:dyDescent="0.2">
      <c r="A48" s="424">
        <v>42</v>
      </c>
      <c r="B48" s="224" t="s">
        <v>46</v>
      </c>
      <c r="C48" s="1441">
        <f>'8_2.1.22 SIS'!BH48</f>
        <v>0</v>
      </c>
      <c r="D48" s="226">
        <f>'9_Per Pupil Summary'!S47</f>
        <v>10090.035753114382</v>
      </c>
      <c r="E48" s="226">
        <f t="shared" si="4"/>
        <v>0</v>
      </c>
      <c r="F48" s="226"/>
      <c r="G48" s="226"/>
      <c r="H48" s="230">
        <f t="shared" si="8"/>
        <v>0</v>
      </c>
      <c r="I48" s="229">
        <f t="shared" si="5"/>
        <v>0</v>
      </c>
      <c r="J48" s="226">
        <v>0</v>
      </c>
      <c r="K48" s="229">
        <f t="shared" si="6"/>
        <v>0</v>
      </c>
      <c r="L48" s="226"/>
      <c r="M48" s="226">
        <f t="shared" si="7"/>
        <v>0</v>
      </c>
      <c r="N48" s="229">
        <f t="shared" si="9"/>
        <v>0</v>
      </c>
      <c r="O48" s="229">
        <f t="shared" si="10"/>
        <v>0</v>
      </c>
    </row>
    <row r="49" spans="1:15" ht="15.6" customHeight="1" x14ac:dyDescent="0.2">
      <c r="A49" s="424">
        <v>43</v>
      </c>
      <c r="B49" s="224" t="s">
        <v>47</v>
      </c>
      <c r="C49" s="1441">
        <f>'8_2.1.22 SIS'!BH49</f>
        <v>0</v>
      </c>
      <c r="D49" s="226">
        <f>'9_Per Pupil Summary'!S48</f>
        <v>9950.7067546174148</v>
      </c>
      <c r="E49" s="226">
        <f t="shared" si="4"/>
        <v>0</v>
      </c>
      <c r="F49" s="226"/>
      <c r="G49" s="226"/>
      <c r="H49" s="230">
        <f t="shared" si="8"/>
        <v>0</v>
      </c>
      <c r="I49" s="229">
        <f t="shared" si="5"/>
        <v>0</v>
      </c>
      <c r="J49" s="226">
        <v>0</v>
      </c>
      <c r="K49" s="229">
        <f t="shared" si="6"/>
        <v>0</v>
      </c>
      <c r="L49" s="226"/>
      <c r="M49" s="226">
        <f t="shared" si="7"/>
        <v>0</v>
      </c>
      <c r="N49" s="229">
        <f t="shared" si="9"/>
        <v>0</v>
      </c>
      <c r="O49" s="229">
        <f t="shared" si="10"/>
        <v>0</v>
      </c>
    </row>
    <row r="50" spans="1:15" ht="15.6" customHeight="1" x14ac:dyDescent="0.2">
      <c r="A50" s="424">
        <v>44</v>
      </c>
      <c r="B50" s="224" t="s">
        <v>48</v>
      </c>
      <c r="C50" s="1441">
        <f>'8_2.1.22 SIS'!BH50</f>
        <v>1</v>
      </c>
      <c r="D50" s="226">
        <f>'9_Per Pupil Summary'!S49</f>
        <v>9399.9442872312175</v>
      </c>
      <c r="E50" s="226">
        <f t="shared" si="4"/>
        <v>9400</v>
      </c>
      <c r="F50" s="226"/>
      <c r="G50" s="226"/>
      <c r="H50" s="230">
        <f t="shared" si="8"/>
        <v>0</v>
      </c>
      <c r="I50" s="229">
        <f t="shared" si="5"/>
        <v>9400</v>
      </c>
      <c r="J50" s="226">
        <v>0</v>
      </c>
      <c r="K50" s="229">
        <f t="shared" si="6"/>
        <v>9400</v>
      </c>
      <c r="L50" s="226"/>
      <c r="M50" s="226">
        <f t="shared" si="7"/>
        <v>9400</v>
      </c>
      <c r="N50" s="229">
        <f t="shared" si="9"/>
        <v>783</v>
      </c>
      <c r="O50" s="229">
        <f t="shared" si="10"/>
        <v>9400</v>
      </c>
    </row>
    <row r="51" spans="1:15" ht="15.6" customHeight="1" x14ac:dyDescent="0.2">
      <c r="A51" s="425">
        <v>45</v>
      </c>
      <c r="B51" s="238" t="s">
        <v>49</v>
      </c>
      <c r="C51" s="1442">
        <f>'8_2.1.22 SIS'!BH51</f>
        <v>0</v>
      </c>
      <c r="D51" s="240">
        <f>'9_Per Pupil Summary'!S50</f>
        <v>8767.6655313291485</v>
      </c>
      <c r="E51" s="240">
        <f t="shared" si="4"/>
        <v>0</v>
      </c>
      <c r="F51" s="240"/>
      <c r="G51" s="240"/>
      <c r="H51" s="244">
        <f t="shared" si="8"/>
        <v>0</v>
      </c>
      <c r="I51" s="243">
        <f t="shared" si="5"/>
        <v>0</v>
      </c>
      <c r="J51" s="240">
        <v>0</v>
      </c>
      <c r="K51" s="243">
        <f t="shared" si="6"/>
        <v>0</v>
      </c>
      <c r="L51" s="246"/>
      <c r="M51" s="240">
        <f t="shared" si="7"/>
        <v>0</v>
      </c>
      <c r="N51" s="247">
        <f t="shared" si="9"/>
        <v>0</v>
      </c>
      <c r="O51" s="243">
        <f t="shared" si="10"/>
        <v>0</v>
      </c>
    </row>
    <row r="52" spans="1:15" ht="15.6" customHeight="1" x14ac:dyDescent="0.2">
      <c r="A52" s="423">
        <v>46</v>
      </c>
      <c r="B52" s="207" t="s">
        <v>50</v>
      </c>
      <c r="C52" s="1440">
        <f>'8_2.1.22 SIS'!BH52</f>
        <v>0</v>
      </c>
      <c r="D52" s="209">
        <f>'9_Per Pupil Summary'!S51</f>
        <v>11925.502921348316</v>
      </c>
      <c r="E52" s="209">
        <f t="shared" si="4"/>
        <v>0</v>
      </c>
      <c r="F52" s="209"/>
      <c r="G52" s="209"/>
      <c r="H52" s="213">
        <f t="shared" si="8"/>
        <v>0</v>
      </c>
      <c r="I52" s="212">
        <f t="shared" si="5"/>
        <v>0</v>
      </c>
      <c r="J52" s="209">
        <v>0</v>
      </c>
      <c r="K52" s="212">
        <f t="shared" si="6"/>
        <v>0</v>
      </c>
      <c r="L52" s="209"/>
      <c r="M52" s="209">
        <f t="shared" si="7"/>
        <v>0</v>
      </c>
      <c r="N52" s="212">
        <f t="shared" si="9"/>
        <v>0</v>
      </c>
      <c r="O52" s="214">
        <f t="shared" si="10"/>
        <v>0</v>
      </c>
    </row>
    <row r="53" spans="1:15" ht="15.6" customHeight="1" x14ac:dyDescent="0.2">
      <c r="A53" s="424">
        <v>47</v>
      </c>
      <c r="B53" s="224" t="s">
        <v>51</v>
      </c>
      <c r="C53" s="1441">
        <f>'8_2.1.22 SIS'!BH53</f>
        <v>1</v>
      </c>
      <c r="D53" s="226">
        <f>'9_Per Pupil Summary'!S52</f>
        <v>9649.6419379844956</v>
      </c>
      <c r="E53" s="226">
        <f t="shared" si="4"/>
        <v>9650</v>
      </c>
      <c r="F53" s="226"/>
      <c r="G53" s="226"/>
      <c r="H53" s="230">
        <f t="shared" si="8"/>
        <v>0</v>
      </c>
      <c r="I53" s="229">
        <f t="shared" si="5"/>
        <v>9650</v>
      </c>
      <c r="J53" s="226">
        <v>0</v>
      </c>
      <c r="K53" s="229">
        <f t="shared" si="6"/>
        <v>9650</v>
      </c>
      <c r="L53" s="226"/>
      <c r="M53" s="226">
        <f t="shared" si="7"/>
        <v>9650</v>
      </c>
      <c r="N53" s="229">
        <f t="shared" si="9"/>
        <v>804</v>
      </c>
      <c r="O53" s="229">
        <f t="shared" si="10"/>
        <v>9650</v>
      </c>
    </row>
    <row r="54" spans="1:15" ht="15.6" customHeight="1" x14ac:dyDescent="0.2">
      <c r="A54" s="424">
        <v>48</v>
      </c>
      <c r="B54" s="224" t="s">
        <v>89</v>
      </c>
      <c r="C54" s="1441">
        <f>'8_2.1.22 SIS'!BH54</f>
        <v>1</v>
      </c>
      <c r="D54" s="226">
        <f>'9_Per Pupil Summary'!S53</f>
        <v>9841.1089074228512</v>
      </c>
      <c r="E54" s="226">
        <f t="shared" si="4"/>
        <v>9841</v>
      </c>
      <c r="F54" s="226"/>
      <c r="G54" s="226"/>
      <c r="H54" s="230">
        <f t="shared" si="8"/>
        <v>0</v>
      </c>
      <c r="I54" s="229">
        <f t="shared" si="5"/>
        <v>9841</v>
      </c>
      <c r="J54" s="226">
        <v>0</v>
      </c>
      <c r="K54" s="229">
        <f t="shared" si="6"/>
        <v>9841</v>
      </c>
      <c r="L54" s="226"/>
      <c r="M54" s="226">
        <f t="shared" si="7"/>
        <v>9841</v>
      </c>
      <c r="N54" s="229">
        <f t="shared" si="9"/>
        <v>820</v>
      </c>
      <c r="O54" s="229">
        <f t="shared" si="10"/>
        <v>9841</v>
      </c>
    </row>
    <row r="55" spans="1:15" ht="15.6" customHeight="1" x14ac:dyDescent="0.2">
      <c r="A55" s="424">
        <v>49</v>
      </c>
      <c r="B55" s="224" t="s">
        <v>52</v>
      </c>
      <c r="C55" s="1441">
        <f>'8_2.1.22 SIS'!BH55</f>
        <v>6</v>
      </c>
      <c r="D55" s="226">
        <f>'9_Per Pupil Summary'!S54</f>
        <v>9625.320039726681</v>
      </c>
      <c r="E55" s="226">
        <f t="shared" si="4"/>
        <v>57752</v>
      </c>
      <c r="F55" s="226"/>
      <c r="G55" s="226"/>
      <c r="H55" s="230">
        <f t="shared" si="8"/>
        <v>0</v>
      </c>
      <c r="I55" s="229">
        <f t="shared" si="5"/>
        <v>57752</v>
      </c>
      <c r="J55" s="226">
        <v>0</v>
      </c>
      <c r="K55" s="229">
        <f t="shared" si="6"/>
        <v>57752</v>
      </c>
      <c r="L55" s="226"/>
      <c r="M55" s="226">
        <f t="shared" si="7"/>
        <v>57752</v>
      </c>
      <c r="N55" s="229">
        <f t="shared" si="9"/>
        <v>4813</v>
      </c>
      <c r="O55" s="229">
        <f t="shared" si="10"/>
        <v>57752</v>
      </c>
    </row>
    <row r="56" spans="1:15" ht="15.6" customHeight="1" x14ac:dyDescent="0.2">
      <c r="A56" s="425">
        <v>50</v>
      </c>
      <c r="B56" s="238" t="s">
        <v>53</v>
      </c>
      <c r="C56" s="1442">
        <f>'8_2.1.22 SIS'!BH56</f>
        <v>0</v>
      </c>
      <c r="D56" s="240">
        <f>'9_Per Pupil Summary'!S55</f>
        <v>9307.1871897607125</v>
      </c>
      <c r="E56" s="240">
        <f t="shared" si="4"/>
        <v>0</v>
      </c>
      <c r="F56" s="240"/>
      <c r="G56" s="240"/>
      <c r="H56" s="244">
        <f t="shared" si="8"/>
        <v>0</v>
      </c>
      <c r="I56" s="243">
        <f t="shared" si="5"/>
        <v>0</v>
      </c>
      <c r="J56" s="240">
        <v>0</v>
      </c>
      <c r="K56" s="243">
        <f t="shared" si="6"/>
        <v>0</v>
      </c>
      <c r="L56" s="246"/>
      <c r="M56" s="240">
        <f t="shared" si="7"/>
        <v>0</v>
      </c>
      <c r="N56" s="247">
        <f t="shared" si="9"/>
        <v>0</v>
      </c>
      <c r="O56" s="243">
        <f t="shared" si="10"/>
        <v>0</v>
      </c>
    </row>
    <row r="57" spans="1:15" ht="15.6" customHeight="1" x14ac:dyDescent="0.2">
      <c r="A57" s="423">
        <v>51</v>
      </c>
      <c r="B57" s="207" t="s">
        <v>54</v>
      </c>
      <c r="C57" s="1440">
        <f>'8_2.1.22 SIS'!BH57</f>
        <v>0</v>
      </c>
      <c r="D57" s="209">
        <f>'9_Per Pupil Summary'!S56</f>
        <v>10031.695753478092</v>
      </c>
      <c r="E57" s="209">
        <f t="shared" si="4"/>
        <v>0</v>
      </c>
      <c r="F57" s="209"/>
      <c r="G57" s="209"/>
      <c r="H57" s="213">
        <f t="shared" si="8"/>
        <v>0</v>
      </c>
      <c r="I57" s="212">
        <f t="shared" si="5"/>
        <v>0</v>
      </c>
      <c r="J57" s="209">
        <v>0</v>
      </c>
      <c r="K57" s="212">
        <f t="shared" si="6"/>
        <v>0</v>
      </c>
      <c r="L57" s="209"/>
      <c r="M57" s="209">
        <f t="shared" si="7"/>
        <v>0</v>
      </c>
      <c r="N57" s="212">
        <f t="shared" si="9"/>
        <v>0</v>
      </c>
      <c r="O57" s="214">
        <f t="shared" si="10"/>
        <v>0</v>
      </c>
    </row>
    <row r="58" spans="1:15" ht="15.6" customHeight="1" x14ac:dyDescent="0.2">
      <c r="A58" s="424">
        <v>52</v>
      </c>
      <c r="B58" s="224" t="s">
        <v>55</v>
      </c>
      <c r="C58" s="1441">
        <f>'8_2.1.22 SIS'!BH58</f>
        <v>9</v>
      </c>
      <c r="D58" s="226">
        <f>'9_Per Pupil Summary'!S57</f>
        <v>9561.1280956008377</v>
      </c>
      <c r="E58" s="226">
        <f t="shared" si="4"/>
        <v>86050</v>
      </c>
      <c r="F58" s="226"/>
      <c r="G58" s="226"/>
      <c r="H58" s="230">
        <f t="shared" si="8"/>
        <v>0</v>
      </c>
      <c r="I58" s="229">
        <f t="shared" si="5"/>
        <v>86050</v>
      </c>
      <c r="J58" s="226">
        <v>0</v>
      </c>
      <c r="K58" s="229">
        <f t="shared" si="6"/>
        <v>86050</v>
      </c>
      <c r="L58" s="226"/>
      <c r="M58" s="226">
        <f t="shared" si="7"/>
        <v>86050</v>
      </c>
      <c r="N58" s="229">
        <f t="shared" si="9"/>
        <v>7171</v>
      </c>
      <c r="O58" s="229">
        <f t="shared" si="10"/>
        <v>86050</v>
      </c>
    </row>
    <row r="59" spans="1:15" ht="15.6" customHeight="1" x14ac:dyDescent="0.2">
      <c r="A59" s="424">
        <v>53</v>
      </c>
      <c r="B59" s="224" t="s">
        <v>56</v>
      </c>
      <c r="C59" s="1441">
        <f>'8_2.1.22 SIS'!BH59</f>
        <v>4</v>
      </c>
      <c r="D59" s="226">
        <f>'9_Per Pupil Summary'!S58</f>
        <v>9759.6232033071865</v>
      </c>
      <c r="E59" s="226">
        <f t="shared" si="4"/>
        <v>39038</v>
      </c>
      <c r="F59" s="226"/>
      <c r="G59" s="226"/>
      <c r="H59" s="230">
        <f t="shared" si="8"/>
        <v>0</v>
      </c>
      <c r="I59" s="229">
        <f t="shared" si="5"/>
        <v>39038</v>
      </c>
      <c r="J59" s="226">
        <v>0</v>
      </c>
      <c r="K59" s="229">
        <f t="shared" si="6"/>
        <v>39038</v>
      </c>
      <c r="L59" s="226"/>
      <c r="M59" s="226">
        <f t="shared" si="7"/>
        <v>39038</v>
      </c>
      <c r="N59" s="229">
        <f t="shared" si="9"/>
        <v>3253</v>
      </c>
      <c r="O59" s="229">
        <f t="shared" si="10"/>
        <v>39038</v>
      </c>
    </row>
    <row r="60" spans="1:15" ht="15.6" customHeight="1" x14ac:dyDescent="0.2">
      <c r="A60" s="424">
        <v>54</v>
      </c>
      <c r="B60" s="224" t="s">
        <v>57</v>
      </c>
      <c r="C60" s="1441">
        <f>'8_2.1.22 SIS'!BH60</f>
        <v>0</v>
      </c>
      <c r="D60" s="226">
        <f>'9_Per Pupil Summary'!S59</f>
        <v>11368.814999999999</v>
      </c>
      <c r="E60" s="226">
        <f t="shared" si="4"/>
        <v>0</v>
      </c>
      <c r="F60" s="226"/>
      <c r="G60" s="226"/>
      <c r="H60" s="230">
        <f t="shared" si="8"/>
        <v>0</v>
      </c>
      <c r="I60" s="229">
        <f t="shared" si="5"/>
        <v>0</v>
      </c>
      <c r="J60" s="226">
        <v>0</v>
      </c>
      <c r="K60" s="229">
        <f t="shared" si="6"/>
        <v>0</v>
      </c>
      <c r="L60" s="226"/>
      <c r="M60" s="226">
        <f t="shared" si="7"/>
        <v>0</v>
      </c>
      <c r="N60" s="229">
        <f t="shared" si="9"/>
        <v>0</v>
      </c>
      <c r="O60" s="229">
        <f t="shared" si="10"/>
        <v>0</v>
      </c>
    </row>
    <row r="61" spans="1:15" ht="15.6" customHeight="1" x14ac:dyDescent="0.2">
      <c r="A61" s="425">
        <v>55</v>
      </c>
      <c r="B61" s="238" t="s">
        <v>58</v>
      </c>
      <c r="C61" s="1442">
        <f>'8_2.1.22 SIS'!BH61</f>
        <v>1</v>
      </c>
      <c r="D61" s="240">
        <f>'9_Per Pupil Summary'!S60</f>
        <v>9307.3481095965853</v>
      </c>
      <c r="E61" s="240">
        <f t="shared" si="4"/>
        <v>9307</v>
      </c>
      <c r="F61" s="240"/>
      <c r="G61" s="240"/>
      <c r="H61" s="244">
        <f t="shared" si="8"/>
        <v>0</v>
      </c>
      <c r="I61" s="243">
        <f t="shared" si="5"/>
        <v>9307</v>
      </c>
      <c r="J61" s="240">
        <v>0</v>
      </c>
      <c r="K61" s="243">
        <f t="shared" si="6"/>
        <v>9307</v>
      </c>
      <c r="L61" s="246"/>
      <c r="M61" s="240">
        <f t="shared" si="7"/>
        <v>9307</v>
      </c>
      <c r="N61" s="247">
        <f t="shared" si="9"/>
        <v>776</v>
      </c>
      <c r="O61" s="243">
        <f t="shared" si="10"/>
        <v>9307</v>
      </c>
    </row>
    <row r="62" spans="1:15" ht="15.6" customHeight="1" x14ac:dyDescent="0.2">
      <c r="A62" s="423">
        <v>56</v>
      </c>
      <c r="B62" s="207" t="s">
        <v>59</v>
      </c>
      <c r="C62" s="1440">
        <f>'8_2.1.22 SIS'!BH62</f>
        <v>0</v>
      </c>
      <c r="D62" s="209">
        <f>'9_Per Pupil Summary'!S61</f>
        <v>10211.928788927336</v>
      </c>
      <c r="E62" s="209">
        <f t="shared" si="4"/>
        <v>0</v>
      </c>
      <c r="F62" s="209"/>
      <c r="G62" s="209"/>
      <c r="H62" s="213">
        <f t="shared" si="8"/>
        <v>0</v>
      </c>
      <c r="I62" s="212">
        <f t="shared" si="5"/>
        <v>0</v>
      </c>
      <c r="J62" s="209">
        <v>0</v>
      </c>
      <c r="K62" s="212">
        <f t="shared" si="6"/>
        <v>0</v>
      </c>
      <c r="L62" s="209"/>
      <c r="M62" s="209">
        <f t="shared" si="7"/>
        <v>0</v>
      </c>
      <c r="N62" s="212">
        <f t="shared" si="9"/>
        <v>0</v>
      </c>
      <c r="O62" s="214">
        <f t="shared" si="10"/>
        <v>0</v>
      </c>
    </row>
    <row r="63" spans="1:15" ht="15.6" customHeight="1" x14ac:dyDescent="0.2">
      <c r="A63" s="424">
        <v>57</v>
      </c>
      <c r="B63" s="224" t="s">
        <v>60</v>
      </c>
      <c r="C63" s="1441">
        <f>'8_2.1.22 SIS'!BH63</f>
        <v>0</v>
      </c>
      <c r="D63" s="226">
        <f>'9_Per Pupil Summary'!S62</f>
        <v>9286.5581521739132</v>
      </c>
      <c r="E63" s="226">
        <f t="shared" si="4"/>
        <v>0</v>
      </c>
      <c r="F63" s="226"/>
      <c r="G63" s="226"/>
      <c r="H63" s="230">
        <f t="shared" si="8"/>
        <v>0</v>
      </c>
      <c r="I63" s="229">
        <f t="shared" si="5"/>
        <v>0</v>
      </c>
      <c r="J63" s="226">
        <v>0</v>
      </c>
      <c r="K63" s="229">
        <f t="shared" si="6"/>
        <v>0</v>
      </c>
      <c r="L63" s="226"/>
      <c r="M63" s="226">
        <f t="shared" si="7"/>
        <v>0</v>
      </c>
      <c r="N63" s="229">
        <f t="shared" si="9"/>
        <v>0</v>
      </c>
      <c r="O63" s="229">
        <f t="shared" si="10"/>
        <v>0</v>
      </c>
    </row>
    <row r="64" spans="1:15" ht="15.6" customHeight="1" x14ac:dyDescent="0.2">
      <c r="A64" s="424">
        <v>58</v>
      </c>
      <c r="B64" s="224" t="s">
        <v>61</v>
      </c>
      <c r="C64" s="1441">
        <f>'8_2.1.22 SIS'!BH64</f>
        <v>0</v>
      </c>
      <c r="D64" s="226">
        <f>'9_Per Pupil Summary'!S63</f>
        <v>9608.5053788687292</v>
      </c>
      <c r="E64" s="226">
        <f t="shared" si="4"/>
        <v>0</v>
      </c>
      <c r="F64" s="226"/>
      <c r="G64" s="226"/>
      <c r="H64" s="230">
        <f t="shared" si="8"/>
        <v>0</v>
      </c>
      <c r="I64" s="229">
        <f t="shared" si="5"/>
        <v>0</v>
      </c>
      <c r="J64" s="226">
        <v>0</v>
      </c>
      <c r="K64" s="229">
        <f t="shared" si="6"/>
        <v>0</v>
      </c>
      <c r="L64" s="226"/>
      <c r="M64" s="226">
        <f t="shared" si="7"/>
        <v>0</v>
      </c>
      <c r="N64" s="229">
        <f t="shared" si="9"/>
        <v>0</v>
      </c>
      <c r="O64" s="229">
        <f t="shared" si="10"/>
        <v>0</v>
      </c>
    </row>
    <row r="65" spans="1:15" ht="15.6" customHeight="1" x14ac:dyDescent="0.2">
      <c r="A65" s="424">
        <v>59</v>
      </c>
      <c r="B65" s="224" t="s">
        <v>62</v>
      </c>
      <c r="C65" s="1441">
        <f>'8_2.1.22 SIS'!BH65</f>
        <v>1</v>
      </c>
      <c r="D65" s="226">
        <f>'9_Per Pupil Summary'!S64</f>
        <v>9859.2015280135838</v>
      </c>
      <c r="E65" s="226">
        <f t="shared" si="4"/>
        <v>9859</v>
      </c>
      <c r="F65" s="226"/>
      <c r="G65" s="226"/>
      <c r="H65" s="230">
        <f t="shared" si="8"/>
        <v>0</v>
      </c>
      <c r="I65" s="229">
        <f t="shared" si="5"/>
        <v>9859</v>
      </c>
      <c r="J65" s="226">
        <v>0</v>
      </c>
      <c r="K65" s="229">
        <f t="shared" si="6"/>
        <v>9859</v>
      </c>
      <c r="L65" s="226"/>
      <c r="M65" s="226">
        <f t="shared" si="7"/>
        <v>9859</v>
      </c>
      <c r="N65" s="229">
        <f t="shared" si="9"/>
        <v>822</v>
      </c>
      <c r="O65" s="229">
        <f t="shared" si="10"/>
        <v>9859</v>
      </c>
    </row>
    <row r="66" spans="1:15" ht="15.6" customHeight="1" x14ac:dyDescent="0.2">
      <c r="A66" s="425">
        <v>60</v>
      </c>
      <c r="B66" s="238" t="s">
        <v>63</v>
      </c>
      <c r="C66" s="1442">
        <f>'8_2.1.22 SIS'!BH66</f>
        <v>0</v>
      </c>
      <c r="D66" s="240">
        <f>'9_Per Pupil Summary'!S65</f>
        <v>10081.94309541698</v>
      </c>
      <c r="E66" s="240">
        <f t="shared" si="4"/>
        <v>0</v>
      </c>
      <c r="F66" s="240"/>
      <c r="G66" s="240"/>
      <c r="H66" s="244">
        <f t="shared" si="8"/>
        <v>0</v>
      </c>
      <c r="I66" s="243">
        <f t="shared" si="5"/>
        <v>0</v>
      </c>
      <c r="J66" s="240">
        <v>0</v>
      </c>
      <c r="K66" s="243">
        <f t="shared" si="6"/>
        <v>0</v>
      </c>
      <c r="L66" s="246"/>
      <c r="M66" s="240">
        <f t="shared" si="7"/>
        <v>0</v>
      </c>
      <c r="N66" s="247">
        <f t="shared" si="9"/>
        <v>0</v>
      </c>
      <c r="O66" s="243">
        <f t="shared" si="10"/>
        <v>0</v>
      </c>
    </row>
    <row r="67" spans="1:15" ht="15.6" customHeight="1" x14ac:dyDescent="0.2">
      <c r="A67" s="423">
        <v>61</v>
      </c>
      <c r="B67" s="207" t="s">
        <v>64</v>
      </c>
      <c r="C67" s="1440">
        <f>'8_2.1.22 SIS'!BH67</f>
        <v>4</v>
      </c>
      <c r="D67" s="209">
        <f>'9_Per Pupil Summary'!S66</f>
        <v>9351.8081053952319</v>
      </c>
      <c r="E67" s="209">
        <f t="shared" si="4"/>
        <v>37407</v>
      </c>
      <c r="F67" s="209"/>
      <c r="G67" s="209"/>
      <c r="H67" s="213">
        <f t="shared" si="8"/>
        <v>0</v>
      </c>
      <c r="I67" s="212">
        <f t="shared" si="5"/>
        <v>37407</v>
      </c>
      <c r="J67" s="209">
        <v>0</v>
      </c>
      <c r="K67" s="212">
        <f t="shared" si="6"/>
        <v>37407</v>
      </c>
      <c r="L67" s="209"/>
      <c r="M67" s="209">
        <f t="shared" si="7"/>
        <v>37407</v>
      </c>
      <c r="N67" s="212">
        <f t="shared" si="9"/>
        <v>3117</v>
      </c>
      <c r="O67" s="214">
        <f t="shared" si="10"/>
        <v>37407</v>
      </c>
    </row>
    <row r="68" spans="1:15" ht="15.6" customHeight="1" x14ac:dyDescent="0.2">
      <c r="A68" s="424">
        <v>62</v>
      </c>
      <c r="B68" s="224" t="s">
        <v>65</v>
      </c>
      <c r="C68" s="1441">
        <f>'8_2.1.22 SIS'!BH68</f>
        <v>0</v>
      </c>
      <c r="D68" s="226">
        <f>'9_Per Pupil Summary'!S67</f>
        <v>10056.621478163494</v>
      </c>
      <c r="E68" s="226">
        <f t="shared" si="4"/>
        <v>0</v>
      </c>
      <c r="F68" s="226"/>
      <c r="G68" s="226"/>
      <c r="H68" s="230">
        <f t="shared" si="8"/>
        <v>0</v>
      </c>
      <c r="I68" s="229">
        <f t="shared" si="5"/>
        <v>0</v>
      </c>
      <c r="J68" s="226">
        <v>0</v>
      </c>
      <c r="K68" s="229">
        <f t="shared" si="6"/>
        <v>0</v>
      </c>
      <c r="L68" s="226"/>
      <c r="M68" s="226">
        <f t="shared" si="7"/>
        <v>0</v>
      </c>
      <c r="N68" s="229">
        <f t="shared" si="9"/>
        <v>0</v>
      </c>
      <c r="O68" s="229">
        <f t="shared" si="10"/>
        <v>0</v>
      </c>
    </row>
    <row r="69" spans="1:15" ht="15.6" customHeight="1" x14ac:dyDescent="0.2">
      <c r="A69" s="424">
        <v>63</v>
      </c>
      <c r="B69" s="224" t="s">
        <v>66</v>
      </c>
      <c r="C69" s="1441">
        <f>'8_2.1.22 SIS'!BH69</f>
        <v>0</v>
      </c>
      <c r="D69" s="226">
        <f>'9_Per Pupil Summary'!S68</f>
        <v>9837.2128543969247</v>
      </c>
      <c r="E69" s="226">
        <f t="shared" si="4"/>
        <v>0</v>
      </c>
      <c r="F69" s="226"/>
      <c r="G69" s="226"/>
      <c r="H69" s="230">
        <f t="shared" si="8"/>
        <v>0</v>
      </c>
      <c r="I69" s="229">
        <f t="shared" si="5"/>
        <v>0</v>
      </c>
      <c r="J69" s="226">
        <v>0</v>
      </c>
      <c r="K69" s="229">
        <f t="shared" si="6"/>
        <v>0</v>
      </c>
      <c r="L69" s="226"/>
      <c r="M69" s="226">
        <f t="shared" si="7"/>
        <v>0</v>
      </c>
      <c r="N69" s="229">
        <f t="shared" si="9"/>
        <v>0</v>
      </c>
      <c r="O69" s="229">
        <f t="shared" si="10"/>
        <v>0</v>
      </c>
    </row>
    <row r="70" spans="1:15" ht="15.6" customHeight="1" x14ac:dyDescent="0.2">
      <c r="A70" s="424">
        <v>64</v>
      </c>
      <c r="B70" s="224" t="s">
        <v>67</v>
      </c>
      <c r="C70" s="1441">
        <f>'8_2.1.22 SIS'!BH70</f>
        <v>0</v>
      </c>
      <c r="D70" s="226">
        <f>'9_Per Pupil Summary'!S69</f>
        <v>10809.872065331929</v>
      </c>
      <c r="E70" s="226">
        <f t="shared" si="4"/>
        <v>0</v>
      </c>
      <c r="F70" s="226"/>
      <c r="G70" s="226"/>
      <c r="H70" s="230">
        <f t="shared" si="8"/>
        <v>0</v>
      </c>
      <c r="I70" s="229">
        <f t="shared" si="5"/>
        <v>0</v>
      </c>
      <c r="J70" s="226">
        <v>0</v>
      </c>
      <c r="K70" s="229">
        <f t="shared" si="6"/>
        <v>0</v>
      </c>
      <c r="L70" s="226"/>
      <c r="M70" s="226">
        <f t="shared" si="7"/>
        <v>0</v>
      </c>
      <c r="N70" s="229">
        <f t="shared" si="9"/>
        <v>0</v>
      </c>
      <c r="O70" s="229">
        <f t="shared" si="10"/>
        <v>0</v>
      </c>
    </row>
    <row r="71" spans="1:15" ht="15.6" customHeight="1" x14ac:dyDescent="0.2">
      <c r="A71" s="425">
        <v>65</v>
      </c>
      <c r="B71" s="238" t="s">
        <v>68</v>
      </c>
      <c r="C71" s="1442">
        <f>'8_2.1.22 SIS'!BH71</f>
        <v>0</v>
      </c>
      <c r="D71" s="240">
        <f>'9_Per Pupil Summary'!S70</f>
        <v>10058.259685381763</v>
      </c>
      <c r="E71" s="240">
        <f t="shared" si="4"/>
        <v>0</v>
      </c>
      <c r="F71" s="240"/>
      <c r="G71" s="240"/>
      <c r="H71" s="244">
        <f>F71+G71</f>
        <v>0</v>
      </c>
      <c r="I71" s="243">
        <f t="shared" si="5"/>
        <v>0</v>
      </c>
      <c r="J71" s="240">
        <v>0</v>
      </c>
      <c r="K71" s="243">
        <f t="shared" si="6"/>
        <v>0</v>
      </c>
      <c r="L71" s="246"/>
      <c r="M71" s="240">
        <f t="shared" si="7"/>
        <v>0</v>
      </c>
      <c r="N71" s="247">
        <f t="shared" ref="N71:N75" si="11">ROUND(M71/$N$91,0)</f>
        <v>0</v>
      </c>
      <c r="O71" s="243">
        <f t="shared" si="10"/>
        <v>0</v>
      </c>
    </row>
    <row r="72" spans="1:15" ht="15.6" customHeight="1" x14ac:dyDescent="0.2">
      <c r="A72" s="424">
        <v>66</v>
      </c>
      <c r="B72" s="224" t="s">
        <v>69</v>
      </c>
      <c r="C72" s="1443">
        <f>'8_2.1.22 SIS'!BH72</f>
        <v>0</v>
      </c>
      <c r="D72" s="426">
        <f>'9_Per Pupil Summary'!S71</f>
        <v>11304.650544069642</v>
      </c>
      <c r="E72" s="426">
        <f t="shared" ref="E72:E75" si="12">ROUND(C72*D72,0)</f>
        <v>0</v>
      </c>
      <c r="F72" s="426"/>
      <c r="G72" s="426"/>
      <c r="H72" s="427">
        <f>F72+G72</f>
        <v>0</v>
      </c>
      <c r="I72" s="428">
        <f t="shared" ref="I72:I75" si="13">E72+H72</f>
        <v>0</v>
      </c>
      <c r="J72" s="426">
        <v>0</v>
      </c>
      <c r="K72" s="428">
        <f>ROUND(SUM(I72:J72),0)</f>
        <v>0</v>
      </c>
      <c r="L72" s="226"/>
      <c r="M72" s="426">
        <f>K72-L72</f>
        <v>0</v>
      </c>
      <c r="N72" s="229">
        <f t="shared" si="11"/>
        <v>0</v>
      </c>
      <c r="O72" s="428">
        <f t="shared" si="10"/>
        <v>0</v>
      </c>
    </row>
    <row r="73" spans="1:15" ht="15.6" customHeight="1" x14ac:dyDescent="0.2">
      <c r="A73" s="424">
        <v>67</v>
      </c>
      <c r="B73" s="224" t="s">
        <v>3</v>
      </c>
      <c r="C73" s="1443">
        <f>'8_2.1.22 SIS'!BH73</f>
        <v>2</v>
      </c>
      <c r="D73" s="426">
        <f>'9_Per Pupil Summary'!S72</f>
        <v>9519.9694875603418</v>
      </c>
      <c r="E73" s="426">
        <f t="shared" si="12"/>
        <v>19040</v>
      </c>
      <c r="F73" s="426"/>
      <c r="G73" s="426"/>
      <c r="H73" s="427">
        <f>F73+G73</f>
        <v>0</v>
      </c>
      <c r="I73" s="428">
        <f t="shared" si="13"/>
        <v>19040</v>
      </c>
      <c r="J73" s="426">
        <v>0</v>
      </c>
      <c r="K73" s="428">
        <f>ROUND(SUM(I73:J73),0)</f>
        <v>19040</v>
      </c>
      <c r="L73" s="226"/>
      <c r="M73" s="426">
        <f>K73-L73</f>
        <v>19040</v>
      </c>
      <c r="N73" s="229">
        <f t="shared" si="11"/>
        <v>1587</v>
      </c>
      <c r="O73" s="428">
        <f t="shared" si="10"/>
        <v>19040</v>
      </c>
    </row>
    <row r="74" spans="1:15" ht="15.6" customHeight="1" x14ac:dyDescent="0.2">
      <c r="A74" s="424">
        <v>68</v>
      </c>
      <c r="B74" s="224" t="s">
        <v>2</v>
      </c>
      <c r="C74" s="1443">
        <f>'8_2.1.22 SIS'!BH74</f>
        <v>3</v>
      </c>
      <c r="D74" s="426">
        <f>'9_Per Pupil Summary'!S73</f>
        <v>10635.356666666667</v>
      </c>
      <c r="E74" s="426">
        <f t="shared" si="12"/>
        <v>31906</v>
      </c>
      <c r="F74" s="426"/>
      <c r="G74" s="426"/>
      <c r="H74" s="427">
        <f>F74+G74</f>
        <v>0</v>
      </c>
      <c r="I74" s="428">
        <f t="shared" si="13"/>
        <v>31906</v>
      </c>
      <c r="J74" s="426">
        <v>0</v>
      </c>
      <c r="K74" s="428">
        <f>ROUND(SUM(I74:J74),0)</f>
        <v>31906</v>
      </c>
      <c r="L74" s="226"/>
      <c r="M74" s="426">
        <f>K74-L74</f>
        <v>31906</v>
      </c>
      <c r="N74" s="229">
        <f t="shared" si="11"/>
        <v>2659</v>
      </c>
      <c r="O74" s="428">
        <f t="shared" si="10"/>
        <v>31906</v>
      </c>
    </row>
    <row r="75" spans="1:15" ht="15.6" customHeight="1" x14ac:dyDescent="0.2">
      <c r="A75" s="429">
        <v>69</v>
      </c>
      <c r="B75" s="430" t="s">
        <v>91</v>
      </c>
      <c r="C75" s="1444">
        <f>'8_2.1.22 SIS'!BH75</f>
        <v>0</v>
      </c>
      <c r="D75" s="431">
        <f>'9_Per Pupil Summary'!S74</f>
        <v>9912.7698060656076</v>
      </c>
      <c r="E75" s="431">
        <f t="shared" si="12"/>
        <v>0</v>
      </c>
      <c r="F75" s="431"/>
      <c r="G75" s="431"/>
      <c r="H75" s="432">
        <f>F75+G75</f>
        <v>0</v>
      </c>
      <c r="I75" s="433">
        <f t="shared" si="13"/>
        <v>0</v>
      </c>
      <c r="J75" s="431">
        <v>0</v>
      </c>
      <c r="K75" s="433">
        <f>ROUND(SUM(I75:J75),0)</f>
        <v>0</v>
      </c>
      <c r="L75" s="434"/>
      <c r="M75" s="431">
        <f>K75-L75</f>
        <v>0</v>
      </c>
      <c r="N75" s="435">
        <f t="shared" si="11"/>
        <v>0</v>
      </c>
      <c r="O75" s="433">
        <f t="shared" si="10"/>
        <v>0</v>
      </c>
    </row>
    <row r="76" spans="1:15" s="100" customFormat="1" ht="15.6" customHeight="1" thickBot="1" x14ac:dyDescent="0.25">
      <c r="A76" s="1879" t="s">
        <v>429</v>
      </c>
      <c r="B76" s="1880"/>
      <c r="C76" s="1272">
        <f>SUM(C7:C75)</f>
        <v>181</v>
      </c>
      <c r="D76" s="1439"/>
      <c r="E76" s="442">
        <f>SUM(E7:E75)</f>
        <v>1663090</v>
      </c>
      <c r="F76" s="436">
        <f t="shared" ref="F76:L76" si="14">SUM(F7:F75)</f>
        <v>0</v>
      </c>
      <c r="G76" s="436">
        <f>SUM(G7:G75)</f>
        <v>0</v>
      </c>
      <c r="H76" s="437">
        <f t="shared" si="14"/>
        <v>0</v>
      </c>
      <c r="I76" s="1566">
        <f>SUM(I7:I75)</f>
        <v>1663090</v>
      </c>
      <c r="J76" s="442">
        <f t="shared" si="14"/>
        <v>-4476</v>
      </c>
      <c r="K76" s="438">
        <f t="shared" si="14"/>
        <v>1658614</v>
      </c>
      <c r="L76" s="442">
        <f t="shared" si="14"/>
        <v>0</v>
      </c>
      <c r="M76" s="442">
        <f>SUM(M7:M75)</f>
        <v>1658614</v>
      </c>
      <c r="N76" s="438">
        <f>SUM(N7:N75)</f>
        <v>138220</v>
      </c>
      <c r="O76" s="438">
        <f>SUM(O7:O75)</f>
        <v>1658614</v>
      </c>
    </row>
    <row r="77" spans="1:15" s="149" customFormat="1" ht="15.6" customHeight="1" thickTop="1" x14ac:dyDescent="0.2">
      <c r="A77" s="1885" t="s">
        <v>398</v>
      </c>
      <c r="B77" s="2125"/>
      <c r="C77" s="1012"/>
      <c r="D77" s="814"/>
      <c r="E77" s="439"/>
      <c r="F77" s="439"/>
      <c r="G77" s="439"/>
      <c r="H77" s="439"/>
      <c r="I77" s="439"/>
      <c r="J77" s="439"/>
      <c r="K77" s="815"/>
      <c r="L77" s="815"/>
      <c r="M77" s="814"/>
      <c r="N77" s="815"/>
      <c r="O77" s="815"/>
    </row>
    <row r="78" spans="1:15" s="149" customFormat="1" ht="15.6" customHeight="1" x14ac:dyDescent="0.2">
      <c r="A78" s="1887" t="s">
        <v>1260</v>
      </c>
      <c r="B78" s="1888"/>
      <c r="C78" s="1012"/>
      <c r="D78" s="814"/>
      <c r="E78" s="439"/>
      <c r="F78" s="439"/>
      <c r="G78" s="439"/>
      <c r="H78" s="439"/>
      <c r="I78" s="439"/>
      <c r="J78" s="439"/>
      <c r="K78" s="232">
        <v>0</v>
      </c>
      <c r="L78" s="815"/>
      <c r="M78" s="814">
        <f>K78-L78</f>
        <v>0</v>
      </c>
      <c r="N78" s="232">
        <v>0</v>
      </c>
      <c r="O78" s="232">
        <v>0</v>
      </c>
    </row>
    <row r="79" spans="1:15" s="149" customFormat="1" ht="15.6" customHeight="1" x14ac:dyDescent="0.2">
      <c r="A79" s="1889" t="s">
        <v>1261</v>
      </c>
      <c r="B79" s="1890"/>
      <c r="C79" s="1267"/>
      <c r="D79" s="814"/>
      <c r="E79" s="1567"/>
      <c r="F79" s="440"/>
      <c r="G79" s="440"/>
      <c r="H79" s="440"/>
      <c r="I79" s="440"/>
      <c r="J79" s="440"/>
      <c r="K79" s="815"/>
      <c r="L79" s="815"/>
      <c r="M79" s="814"/>
      <c r="N79" s="815"/>
      <c r="O79" s="232">
        <v>0</v>
      </c>
    </row>
    <row r="80" spans="1:15" s="149" customFormat="1" ht="15.6" customHeight="1" x14ac:dyDescent="0.2">
      <c r="A80" s="1872" t="s">
        <v>1020</v>
      </c>
      <c r="B80" s="1873"/>
      <c r="C80" s="1274"/>
      <c r="D80" s="814"/>
      <c r="E80" s="1567"/>
      <c r="F80" s="440"/>
      <c r="G80" s="440"/>
      <c r="H80" s="440"/>
      <c r="I80" s="440"/>
      <c r="J80" s="440"/>
      <c r="K80" s="815"/>
      <c r="L80" s="815"/>
      <c r="M80" s="814"/>
      <c r="N80" s="815"/>
      <c r="O80" s="232">
        <v>10000</v>
      </c>
    </row>
    <row r="81" spans="1:15" s="149" customFormat="1" ht="15.6" customHeight="1" x14ac:dyDescent="0.2">
      <c r="A81" s="1872" t="s">
        <v>410</v>
      </c>
      <c r="B81" s="1873"/>
      <c r="C81" s="1274"/>
      <c r="D81" s="814"/>
      <c r="E81" s="1567"/>
      <c r="F81" s="440"/>
      <c r="G81" s="440"/>
      <c r="H81" s="440"/>
      <c r="I81" s="440"/>
      <c r="J81" s="440"/>
      <c r="K81" s="815"/>
      <c r="L81" s="815"/>
      <c r="M81" s="814"/>
      <c r="N81" s="815"/>
      <c r="O81" s="232">
        <v>0</v>
      </c>
    </row>
    <row r="82" spans="1:15" s="149" customFormat="1" ht="15.6" customHeight="1" x14ac:dyDescent="0.2">
      <c r="A82" s="1881" t="s">
        <v>265</v>
      </c>
      <c r="B82" s="1882"/>
      <c r="C82" s="1275"/>
      <c r="D82" s="818"/>
      <c r="E82" s="1568"/>
      <c r="F82" s="441"/>
      <c r="G82" s="441"/>
      <c r="H82" s="441"/>
      <c r="I82" s="441"/>
      <c r="J82" s="441"/>
      <c r="K82" s="1468">
        <v>12810</v>
      </c>
      <c r="L82" s="1466"/>
      <c r="M82" s="1467">
        <f>K82-L82</f>
        <v>12810</v>
      </c>
      <c r="N82" s="1468">
        <v>1068</v>
      </c>
      <c r="O82" s="1468">
        <v>12810</v>
      </c>
    </row>
    <row r="83" spans="1:15" s="149" customFormat="1" ht="15.6" customHeight="1" x14ac:dyDescent="0.2">
      <c r="A83" s="1782" t="s">
        <v>1760</v>
      </c>
      <c r="B83" s="1786"/>
      <c r="C83" s="1783"/>
      <c r="D83" s="1763"/>
      <c r="E83" s="1766"/>
      <c r="F83" s="1766"/>
      <c r="G83" s="1766"/>
      <c r="H83" s="1766"/>
      <c r="I83" s="1766"/>
      <c r="J83" s="1766"/>
      <c r="K83" s="1764"/>
      <c r="L83" s="1131"/>
      <c r="M83" s="1763"/>
      <c r="N83" s="1764"/>
      <c r="O83" s="1764">
        <v>0</v>
      </c>
    </row>
    <row r="84" spans="1:15" s="149" customFormat="1" ht="15.6" customHeight="1" x14ac:dyDescent="0.2">
      <c r="A84" s="1872" t="s">
        <v>1162</v>
      </c>
      <c r="B84" s="1873"/>
      <c r="C84" s="815"/>
      <c r="D84" s="815"/>
      <c r="E84" s="815"/>
      <c r="F84" s="815"/>
      <c r="G84" s="815"/>
      <c r="H84" s="815"/>
      <c r="I84" s="815"/>
      <c r="J84" s="815"/>
      <c r="K84" s="232">
        <v>89746</v>
      </c>
      <c r="L84" s="815"/>
      <c r="M84" s="814">
        <f t="shared" ref="M84:M86" si="15">K84-L84</f>
        <v>89746</v>
      </c>
      <c r="N84" s="232">
        <v>7479</v>
      </c>
      <c r="O84" s="232">
        <v>89746</v>
      </c>
    </row>
    <row r="85" spans="1:15" s="149" customFormat="1" ht="15.6" customHeight="1" x14ac:dyDescent="0.2">
      <c r="A85" s="1872" t="s">
        <v>1163</v>
      </c>
      <c r="B85" s="1873"/>
      <c r="C85" s="815"/>
      <c r="D85" s="815"/>
      <c r="E85" s="815"/>
      <c r="F85" s="815"/>
      <c r="G85" s="815"/>
      <c r="H85" s="815"/>
      <c r="I85" s="815"/>
      <c r="J85" s="815"/>
      <c r="K85" s="232">
        <v>71796</v>
      </c>
      <c r="L85" s="815"/>
      <c r="M85" s="814">
        <f t="shared" si="15"/>
        <v>71796</v>
      </c>
      <c r="N85" s="232">
        <v>5983</v>
      </c>
      <c r="O85" s="232">
        <v>71796</v>
      </c>
    </row>
    <row r="86" spans="1:15" s="149" customFormat="1" ht="15.6" customHeight="1" x14ac:dyDescent="0.2">
      <c r="A86" s="2117" t="s">
        <v>1759</v>
      </c>
      <c r="B86" s="2124"/>
      <c r="C86" s="1785"/>
      <c r="D86" s="1130"/>
      <c r="E86" s="1130"/>
      <c r="F86" s="1130"/>
      <c r="G86" s="1130"/>
      <c r="H86" s="1130"/>
      <c r="I86" s="1130"/>
      <c r="J86" s="1130"/>
      <c r="K86" s="232">
        <v>134618</v>
      </c>
      <c r="L86" s="1130"/>
      <c r="M86" s="814">
        <f t="shared" si="15"/>
        <v>134618</v>
      </c>
      <c r="N86" s="232">
        <v>11218</v>
      </c>
      <c r="O86" s="1767">
        <v>134618</v>
      </c>
    </row>
    <row r="87" spans="1:15" s="100" customFormat="1" ht="15.6" customHeight="1" thickBot="1" x14ac:dyDescent="0.25">
      <c r="A87" s="1879" t="s">
        <v>430</v>
      </c>
      <c r="B87" s="2123"/>
      <c r="C87" s="1272">
        <f>SUM(C76:C86)</f>
        <v>181</v>
      </c>
      <c r="D87" s="1439"/>
      <c r="E87" s="442">
        <f>SUM(E76:E86)</f>
        <v>1663090</v>
      </c>
      <c r="F87" s="436">
        <f t="shared" ref="F87:M87" si="16">SUM(F76:F86)</f>
        <v>0</v>
      </c>
      <c r="G87" s="436">
        <f t="shared" si="16"/>
        <v>0</v>
      </c>
      <c r="H87" s="437">
        <v>0</v>
      </c>
      <c r="I87" s="1566">
        <f t="shared" si="16"/>
        <v>1663090</v>
      </c>
      <c r="J87" s="442">
        <f t="shared" si="16"/>
        <v>-4476</v>
      </c>
      <c r="K87" s="438">
        <v>1967584</v>
      </c>
      <c r="L87" s="442">
        <f t="shared" si="16"/>
        <v>0</v>
      </c>
      <c r="M87" s="442">
        <f t="shared" si="16"/>
        <v>1967584</v>
      </c>
      <c r="N87" s="438">
        <v>163968</v>
      </c>
      <c r="O87" s="438">
        <v>1977584</v>
      </c>
    </row>
    <row r="88" spans="1:15" s="100" customFormat="1" ht="15.6" customHeight="1" thickTop="1" thickBot="1" x14ac:dyDescent="0.25">
      <c r="A88" s="1879"/>
      <c r="B88" s="2123"/>
      <c r="C88" s="1272"/>
      <c r="D88" s="1439"/>
      <c r="E88" s="442"/>
      <c r="F88" s="436"/>
      <c r="G88" s="436"/>
      <c r="H88" s="437"/>
      <c r="I88" s="1566"/>
      <c r="J88" s="442"/>
      <c r="K88" s="438"/>
      <c r="L88" s="442"/>
      <c r="M88" s="442"/>
      <c r="N88" s="438"/>
      <c r="O88" s="438"/>
    </row>
    <row r="89" spans="1:15" ht="13.5" thickTop="1" x14ac:dyDescent="0.2">
      <c r="B89" s="100"/>
      <c r="C89" s="496"/>
      <c r="D89" s="496"/>
      <c r="E89" s="496"/>
      <c r="F89" s="496"/>
      <c r="G89" s="496"/>
      <c r="H89" s="496"/>
      <c r="I89" s="496"/>
      <c r="J89" s="496"/>
      <c r="K89" s="496"/>
      <c r="L89" s="496"/>
      <c r="M89" s="496"/>
      <c r="N89" s="496"/>
      <c r="O89" s="496"/>
    </row>
    <row r="90" spans="1:15" x14ac:dyDescent="0.2">
      <c r="B90" s="100"/>
      <c r="C90" s="496"/>
      <c r="D90" s="496"/>
      <c r="E90" s="496"/>
      <c r="F90" s="496"/>
      <c r="G90" s="496"/>
      <c r="H90" s="496"/>
      <c r="I90" s="496"/>
      <c r="J90" s="496"/>
      <c r="K90" s="496"/>
      <c r="L90" s="496"/>
      <c r="M90" s="496"/>
      <c r="N90" s="496"/>
      <c r="O90" s="496"/>
    </row>
    <row r="91" spans="1:15" x14ac:dyDescent="0.2">
      <c r="N91" s="30">
        <v>12</v>
      </c>
    </row>
    <row r="92" spans="1:15" x14ac:dyDescent="0.2">
      <c r="A92" s="100"/>
      <c r="B92" s="100"/>
      <c r="C92" s="100"/>
      <c r="D92" s="100"/>
      <c r="E92" s="100"/>
    </row>
    <row r="94" spans="1:15" x14ac:dyDescent="0.2">
      <c r="B94" s="874"/>
    </row>
    <row r="95" spans="1:15" x14ac:dyDescent="0.2">
      <c r="B95" s="873"/>
    </row>
    <row r="96" spans="1:15" x14ac:dyDescent="0.2">
      <c r="B96" s="100"/>
    </row>
    <row r="97" spans="2:2" x14ac:dyDescent="0.2">
      <c r="B97" s="872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6">
    <mergeCell ref="A88:B88"/>
    <mergeCell ref="A87:B87"/>
    <mergeCell ref="A1:B3"/>
    <mergeCell ref="C1:H1"/>
    <mergeCell ref="I1:O1"/>
    <mergeCell ref="F2:H2"/>
    <mergeCell ref="A76:B76"/>
    <mergeCell ref="A77:B77"/>
    <mergeCell ref="A78:B78"/>
    <mergeCell ref="A79:B79"/>
    <mergeCell ref="A80:B80"/>
    <mergeCell ref="A81:B81"/>
    <mergeCell ref="A82:B82"/>
    <mergeCell ref="A84:B84"/>
    <mergeCell ref="A85:B85"/>
    <mergeCell ref="A86:B86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&amp;L&amp;"Arial,Bold"&amp;20&amp;K000000FY2022-23 Budget Letter
July 2022&amp;R&amp;"Arial,Bold"&amp;12&amp;KFF0000
</oddHeader>
    <oddFooter>&amp;R&amp;9&amp;P</oddFooter>
  </headerFooter>
  <colBreaks count="1" manualBreakCount="1">
    <brk id="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O97"/>
  <sheetViews>
    <sheetView zoomScaleNormal="100" zoomScaleSheetLayoutView="65" workbookViewId="0">
      <pane xSplit="2" ySplit="6" topLeftCell="C7" activePane="bottomRight" state="frozen"/>
      <selection activeCell="L68" sqref="L68"/>
      <selection pane="topRight" activeCell="L68" sqref="L68"/>
      <selection pane="bottomLeft" activeCell="L68" sqref="L68"/>
      <selection pane="bottomRight" activeCell="C7" sqref="C7"/>
    </sheetView>
  </sheetViews>
  <sheetFormatPr defaultColWidth="8.85546875" defaultRowHeight="12.75" x14ac:dyDescent="0.2"/>
  <cols>
    <col min="1" max="1" width="5" style="30" customWidth="1"/>
    <col min="2" max="2" width="27" style="30" customWidth="1"/>
    <col min="3" max="8" width="15.7109375" style="30" customWidth="1"/>
    <col min="9" max="9" width="14.140625" style="30" customWidth="1"/>
    <col min="10" max="10" width="13.42578125" style="30" bestFit="1" customWidth="1"/>
    <col min="11" max="11" width="17.85546875" style="30" customWidth="1"/>
    <col min="12" max="14" width="14.5703125" style="30" customWidth="1"/>
    <col min="15" max="15" width="19.140625" style="30" customWidth="1"/>
    <col min="16" max="16384" width="8.85546875" style="30"/>
  </cols>
  <sheetData>
    <row r="1" spans="1:15" ht="17.45" customHeight="1" x14ac:dyDescent="0.2">
      <c r="A1" s="2126" t="s">
        <v>1784</v>
      </c>
      <c r="B1" s="2126"/>
      <c r="C1" s="2127" t="s">
        <v>350</v>
      </c>
      <c r="D1" s="2128"/>
      <c r="E1" s="2128"/>
      <c r="F1" s="2128"/>
      <c r="G1" s="2128"/>
      <c r="H1" s="2129"/>
      <c r="I1" s="2127" t="s">
        <v>350</v>
      </c>
      <c r="J1" s="2128"/>
      <c r="K1" s="2128"/>
      <c r="L1" s="2128"/>
      <c r="M1" s="2128"/>
      <c r="N1" s="2128"/>
      <c r="O1" s="2129"/>
    </row>
    <row r="2" spans="1:15" s="443" customFormat="1" ht="17.25" customHeight="1" x14ac:dyDescent="0.2">
      <c r="A2" s="2126"/>
      <c r="B2" s="2126"/>
      <c r="C2" s="95"/>
      <c r="D2" s="96"/>
      <c r="E2" s="96"/>
      <c r="F2" s="2130" t="s">
        <v>242</v>
      </c>
      <c r="G2" s="2130"/>
      <c r="H2" s="2130"/>
      <c r="I2" s="95"/>
      <c r="J2" s="96"/>
      <c r="K2" s="96"/>
      <c r="L2" s="96"/>
      <c r="M2" s="96"/>
      <c r="N2" s="96"/>
      <c r="O2" s="97"/>
    </row>
    <row r="3" spans="1:15" ht="138" customHeight="1" x14ac:dyDescent="0.2">
      <c r="A3" s="2126"/>
      <c r="B3" s="2126"/>
      <c r="C3" s="266" t="s">
        <v>1665</v>
      </c>
      <c r="D3" s="265" t="s">
        <v>529</v>
      </c>
      <c r="E3" s="265" t="s">
        <v>530</v>
      </c>
      <c r="F3" s="93" t="s">
        <v>1692</v>
      </c>
      <c r="G3" s="93" t="s">
        <v>1693</v>
      </c>
      <c r="H3" s="93" t="s">
        <v>243</v>
      </c>
      <c r="I3" s="265" t="s">
        <v>531</v>
      </c>
      <c r="J3" s="1793" t="s">
        <v>1686</v>
      </c>
      <c r="K3" s="94" t="s">
        <v>858</v>
      </c>
      <c r="L3" s="94" t="s">
        <v>1101</v>
      </c>
      <c r="M3" s="94" t="s">
        <v>283</v>
      </c>
      <c r="N3" s="94" t="s">
        <v>1102</v>
      </c>
      <c r="O3" s="94" t="s">
        <v>859</v>
      </c>
    </row>
    <row r="4" spans="1:15" ht="14.25" customHeight="1" x14ac:dyDescent="0.2">
      <c r="A4" s="444"/>
      <c r="B4" s="445"/>
      <c r="C4" s="446">
        <v>1</v>
      </c>
      <c r="D4" s="446">
        <f>C4+1</f>
        <v>2</v>
      </c>
      <c r="E4" s="446">
        <f>D4+1</f>
        <v>3</v>
      </c>
      <c r="F4" s="446">
        <f t="shared" ref="F4:O4" si="0">E4+1</f>
        <v>4</v>
      </c>
      <c r="G4" s="446">
        <f t="shared" si="0"/>
        <v>5</v>
      </c>
      <c r="H4" s="446">
        <f t="shared" si="0"/>
        <v>6</v>
      </c>
      <c r="I4" s="446">
        <f t="shared" si="0"/>
        <v>7</v>
      </c>
      <c r="J4" s="446">
        <f t="shared" si="0"/>
        <v>8</v>
      </c>
      <c r="K4" s="446">
        <f t="shared" si="0"/>
        <v>9</v>
      </c>
      <c r="L4" s="446">
        <f t="shared" si="0"/>
        <v>10</v>
      </c>
      <c r="M4" s="446">
        <f t="shared" si="0"/>
        <v>11</v>
      </c>
      <c r="N4" s="446">
        <f t="shared" si="0"/>
        <v>12</v>
      </c>
      <c r="O4" s="446">
        <f t="shared" si="0"/>
        <v>13</v>
      </c>
    </row>
    <row r="5" spans="1:15" s="491" customFormat="1" ht="11.25" hidden="1" x14ac:dyDescent="0.2">
      <c r="A5" s="775"/>
      <c r="B5" s="775"/>
      <c r="C5" s="645"/>
      <c r="D5" s="645" t="s">
        <v>592</v>
      </c>
      <c r="E5" s="645" t="s">
        <v>593</v>
      </c>
      <c r="F5" s="645" t="s">
        <v>743</v>
      </c>
      <c r="G5" s="645" t="s">
        <v>743</v>
      </c>
      <c r="H5" s="645" t="s">
        <v>593</v>
      </c>
      <c r="I5" s="645" t="s">
        <v>593</v>
      </c>
      <c r="J5" s="645" t="s">
        <v>744</v>
      </c>
      <c r="K5" s="645" t="s">
        <v>758</v>
      </c>
      <c r="L5" s="645" t="s">
        <v>767</v>
      </c>
      <c r="M5" s="645" t="s">
        <v>593</v>
      </c>
      <c r="N5" s="645" t="s">
        <v>593</v>
      </c>
      <c r="O5" s="645" t="s">
        <v>759</v>
      </c>
    </row>
    <row r="6" spans="1:15" s="491" customFormat="1" ht="22.5" customHeight="1" x14ac:dyDescent="0.2">
      <c r="A6" s="774"/>
      <c r="B6" s="774"/>
      <c r="C6" s="642" t="s">
        <v>1505</v>
      </c>
      <c r="D6" s="642" t="s">
        <v>1510</v>
      </c>
      <c r="E6" s="642" t="s">
        <v>740</v>
      </c>
      <c r="F6" s="642" t="s">
        <v>833</v>
      </c>
      <c r="G6" s="642" t="s">
        <v>834</v>
      </c>
      <c r="H6" s="642" t="s">
        <v>741</v>
      </c>
      <c r="I6" s="642" t="s">
        <v>1511</v>
      </c>
      <c r="J6" s="645" t="s">
        <v>744</v>
      </c>
      <c r="K6" s="642" t="s">
        <v>1512</v>
      </c>
      <c r="L6" s="642" t="s">
        <v>1513</v>
      </c>
      <c r="M6" s="642" t="s">
        <v>1514</v>
      </c>
      <c r="N6" s="642" t="s">
        <v>1515</v>
      </c>
      <c r="O6" s="642" t="s">
        <v>1516</v>
      </c>
    </row>
    <row r="7" spans="1:15" ht="15.6" customHeight="1" x14ac:dyDescent="0.2">
      <c r="A7" s="423">
        <v>1</v>
      </c>
      <c r="B7" s="207" t="s">
        <v>5</v>
      </c>
      <c r="C7" s="1440">
        <v>3</v>
      </c>
      <c r="D7" s="209">
        <f>'9_Per Pupil Summary'!S6</f>
        <v>9293.8693961194676</v>
      </c>
      <c r="E7" s="209">
        <f>ROUND(C7*D7,0)</f>
        <v>27882</v>
      </c>
      <c r="F7" s="209"/>
      <c r="G7" s="209"/>
      <c r="H7" s="213">
        <f t="shared" ref="H7:H70" si="1">F7+G7</f>
        <v>0</v>
      </c>
      <c r="I7" s="212">
        <f>E7+H7</f>
        <v>27882</v>
      </c>
      <c r="J7" s="209"/>
      <c r="K7" s="212">
        <f>ROUND(SUM(I7:J7),0)</f>
        <v>27882</v>
      </c>
      <c r="L7" s="209"/>
      <c r="M7" s="209">
        <f>K7-L7</f>
        <v>27882</v>
      </c>
      <c r="N7" s="212">
        <f t="shared" ref="N7:N70" si="2">ROUND(M7/$N$91,0)</f>
        <v>2324</v>
      </c>
      <c r="O7" s="214">
        <f t="shared" ref="O7:O70" si="3">K7</f>
        <v>27882</v>
      </c>
    </row>
    <row r="8" spans="1:15" ht="15.6" customHeight="1" x14ac:dyDescent="0.2">
      <c r="A8" s="424">
        <v>2</v>
      </c>
      <c r="B8" s="224" t="s">
        <v>6</v>
      </c>
      <c r="C8" s="1441">
        <v>1</v>
      </c>
      <c r="D8" s="226">
        <f>'9_Per Pupil Summary'!S7</f>
        <v>10295.351518324607</v>
      </c>
      <c r="E8" s="226">
        <f t="shared" ref="E8:E71" si="4">ROUND(C8*D8,0)</f>
        <v>10295</v>
      </c>
      <c r="F8" s="226"/>
      <c r="G8" s="226"/>
      <c r="H8" s="230">
        <f t="shared" si="1"/>
        <v>0</v>
      </c>
      <c r="I8" s="229">
        <f t="shared" ref="I8:I71" si="5">E8+H8</f>
        <v>10295</v>
      </c>
      <c r="J8" s="226"/>
      <c r="K8" s="229">
        <f t="shared" ref="K8:K71" si="6">ROUND(SUM(I8:J8),0)</f>
        <v>10295</v>
      </c>
      <c r="L8" s="226"/>
      <c r="M8" s="226">
        <f t="shared" ref="M8:M71" si="7">K8-L8</f>
        <v>10295</v>
      </c>
      <c r="N8" s="229">
        <f t="shared" si="2"/>
        <v>858</v>
      </c>
      <c r="O8" s="229">
        <f t="shared" si="3"/>
        <v>10295</v>
      </c>
    </row>
    <row r="9" spans="1:15" ht="15.6" customHeight="1" x14ac:dyDescent="0.2">
      <c r="A9" s="424">
        <v>3</v>
      </c>
      <c r="B9" s="224" t="s">
        <v>7</v>
      </c>
      <c r="C9" s="1441">
        <v>18</v>
      </c>
      <c r="D9" s="226">
        <f>'9_Per Pupil Summary'!S8</f>
        <v>8581.27557631331</v>
      </c>
      <c r="E9" s="226">
        <f t="shared" si="4"/>
        <v>154463</v>
      </c>
      <c r="F9" s="226"/>
      <c r="G9" s="226"/>
      <c r="H9" s="230">
        <f t="shared" si="1"/>
        <v>0</v>
      </c>
      <c r="I9" s="229">
        <f t="shared" si="5"/>
        <v>154463</v>
      </c>
      <c r="J9" s="226"/>
      <c r="K9" s="229">
        <f t="shared" si="6"/>
        <v>154463</v>
      </c>
      <c r="L9" s="226"/>
      <c r="M9" s="226">
        <f t="shared" si="7"/>
        <v>154463</v>
      </c>
      <c r="N9" s="229">
        <f t="shared" si="2"/>
        <v>12872</v>
      </c>
      <c r="O9" s="229">
        <f t="shared" si="3"/>
        <v>154463</v>
      </c>
    </row>
    <row r="10" spans="1:15" ht="15.6" customHeight="1" x14ac:dyDescent="0.2">
      <c r="A10" s="424">
        <v>4</v>
      </c>
      <c r="B10" s="224" t="s">
        <v>8</v>
      </c>
      <c r="C10" s="1441"/>
      <c r="D10" s="226">
        <f>'9_Per Pupil Summary'!S9</f>
        <v>10405.855283750441</v>
      </c>
      <c r="E10" s="226">
        <f t="shared" si="4"/>
        <v>0</v>
      </c>
      <c r="F10" s="226"/>
      <c r="G10" s="226"/>
      <c r="H10" s="230">
        <f t="shared" si="1"/>
        <v>0</v>
      </c>
      <c r="I10" s="229">
        <f t="shared" si="5"/>
        <v>0</v>
      </c>
      <c r="J10" s="226"/>
      <c r="K10" s="229">
        <f t="shared" si="6"/>
        <v>0</v>
      </c>
      <c r="L10" s="226"/>
      <c r="M10" s="226">
        <f t="shared" si="7"/>
        <v>0</v>
      </c>
      <c r="N10" s="229">
        <f t="shared" si="2"/>
        <v>0</v>
      </c>
      <c r="O10" s="229">
        <f t="shared" si="3"/>
        <v>0</v>
      </c>
    </row>
    <row r="11" spans="1:15" ht="15.6" customHeight="1" x14ac:dyDescent="0.2">
      <c r="A11" s="425">
        <v>5</v>
      </c>
      <c r="B11" s="238" t="s">
        <v>9</v>
      </c>
      <c r="C11" s="1442">
        <v>7</v>
      </c>
      <c r="D11" s="240">
        <f>'9_Per Pupil Summary'!S10</f>
        <v>9335.7364278723817</v>
      </c>
      <c r="E11" s="240">
        <f t="shared" si="4"/>
        <v>65350</v>
      </c>
      <c r="F11" s="240"/>
      <c r="G11" s="240"/>
      <c r="H11" s="244">
        <f t="shared" si="1"/>
        <v>0</v>
      </c>
      <c r="I11" s="243">
        <f t="shared" si="5"/>
        <v>65350</v>
      </c>
      <c r="J11" s="240"/>
      <c r="K11" s="243">
        <f t="shared" si="6"/>
        <v>65350</v>
      </c>
      <c r="L11" s="246"/>
      <c r="M11" s="240">
        <f t="shared" si="7"/>
        <v>65350</v>
      </c>
      <c r="N11" s="247">
        <f t="shared" si="2"/>
        <v>5446</v>
      </c>
      <c r="O11" s="243">
        <f t="shared" si="3"/>
        <v>65350</v>
      </c>
    </row>
    <row r="12" spans="1:15" ht="15.6" customHeight="1" x14ac:dyDescent="0.2">
      <c r="A12" s="423">
        <v>6</v>
      </c>
      <c r="B12" s="207" t="s">
        <v>10</v>
      </c>
      <c r="C12" s="1440">
        <v>1</v>
      </c>
      <c r="D12" s="209">
        <f>'9_Per Pupil Summary'!S11</f>
        <v>9586.2140867992766</v>
      </c>
      <c r="E12" s="209">
        <f t="shared" si="4"/>
        <v>9586</v>
      </c>
      <c r="F12" s="209"/>
      <c r="G12" s="209"/>
      <c r="H12" s="213">
        <f t="shared" si="1"/>
        <v>0</v>
      </c>
      <c r="I12" s="212">
        <f t="shared" si="5"/>
        <v>9586</v>
      </c>
      <c r="J12" s="209"/>
      <c r="K12" s="212">
        <f t="shared" si="6"/>
        <v>9586</v>
      </c>
      <c r="L12" s="209"/>
      <c r="M12" s="209">
        <f t="shared" si="7"/>
        <v>9586</v>
      </c>
      <c r="N12" s="212">
        <f t="shared" si="2"/>
        <v>799</v>
      </c>
      <c r="O12" s="214">
        <f t="shared" si="3"/>
        <v>9586</v>
      </c>
    </row>
    <row r="13" spans="1:15" ht="15.6" customHeight="1" x14ac:dyDescent="0.2">
      <c r="A13" s="424">
        <v>7</v>
      </c>
      <c r="B13" s="224" t="s">
        <v>11</v>
      </c>
      <c r="C13" s="1441">
        <v>2</v>
      </c>
      <c r="D13" s="226">
        <f>'9_Per Pupil Summary'!S12</f>
        <v>9801.3973581011342</v>
      </c>
      <c r="E13" s="226">
        <f t="shared" si="4"/>
        <v>19603</v>
      </c>
      <c r="F13" s="226"/>
      <c r="G13" s="226"/>
      <c r="H13" s="230">
        <f t="shared" si="1"/>
        <v>0</v>
      </c>
      <c r="I13" s="229">
        <f t="shared" si="5"/>
        <v>19603</v>
      </c>
      <c r="J13" s="226"/>
      <c r="K13" s="229">
        <f t="shared" si="6"/>
        <v>19603</v>
      </c>
      <c r="L13" s="226"/>
      <c r="M13" s="226">
        <f t="shared" si="7"/>
        <v>19603</v>
      </c>
      <c r="N13" s="229">
        <f t="shared" si="2"/>
        <v>1634</v>
      </c>
      <c r="O13" s="229">
        <f t="shared" si="3"/>
        <v>19603</v>
      </c>
    </row>
    <row r="14" spans="1:15" ht="15.6" customHeight="1" x14ac:dyDescent="0.2">
      <c r="A14" s="424">
        <v>8</v>
      </c>
      <c r="B14" s="224" t="s">
        <v>12</v>
      </c>
      <c r="C14" s="1441">
        <v>1</v>
      </c>
      <c r="D14" s="226">
        <f>'9_Per Pupil Summary'!S13</f>
        <v>9416.0371154632612</v>
      </c>
      <c r="E14" s="226">
        <f t="shared" si="4"/>
        <v>9416</v>
      </c>
      <c r="F14" s="226"/>
      <c r="G14" s="226"/>
      <c r="H14" s="230">
        <f t="shared" si="1"/>
        <v>0</v>
      </c>
      <c r="I14" s="229">
        <f t="shared" si="5"/>
        <v>9416</v>
      </c>
      <c r="J14" s="226"/>
      <c r="K14" s="229">
        <f t="shared" si="6"/>
        <v>9416</v>
      </c>
      <c r="L14" s="226"/>
      <c r="M14" s="226">
        <f t="shared" si="7"/>
        <v>9416</v>
      </c>
      <c r="N14" s="229">
        <f t="shared" si="2"/>
        <v>785</v>
      </c>
      <c r="O14" s="229">
        <f t="shared" si="3"/>
        <v>9416</v>
      </c>
    </row>
    <row r="15" spans="1:15" ht="15.6" customHeight="1" x14ac:dyDescent="0.2">
      <c r="A15" s="424">
        <v>9</v>
      </c>
      <c r="B15" s="224" t="s">
        <v>13</v>
      </c>
      <c r="C15" s="1441">
        <v>6</v>
      </c>
      <c r="D15" s="226">
        <f>'9_Per Pupil Summary'!S14</f>
        <v>9240.1818057214368</v>
      </c>
      <c r="E15" s="226">
        <f t="shared" si="4"/>
        <v>55441</v>
      </c>
      <c r="F15" s="226"/>
      <c r="G15" s="226"/>
      <c r="H15" s="230">
        <f t="shared" si="1"/>
        <v>0</v>
      </c>
      <c r="I15" s="229">
        <f t="shared" si="5"/>
        <v>55441</v>
      </c>
      <c r="J15" s="226"/>
      <c r="K15" s="229">
        <f t="shared" si="6"/>
        <v>55441</v>
      </c>
      <c r="L15" s="226"/>
      <c r="M15" s="226">
        <f t="shared" si="7"/>
        <v>55441</v>
      </c>
      <c r="N15" s="229">
        <f t="shared" si="2"/>
        <v>4620</v>
      </c>
      <c r="O15" s="229">
        <f t="shared" si="3"/>
        <v>55441</v>
      </c>
    </row>
    <row r="16" spans="1:15" ht="15.6" customHeight="1" x14ac:dyDescent="0.2">
      <c r="A16" s="425">
        <v>10</v>
      </c>
      <c r="B16" s="238" t="s">
        <v>14</v>
      </c>
      <c r="C16" s="1442">
        <v>6</v>
      </c>
      <c r="D16" s="240">
        <f>'9_Per Pupil Summary'!S15</f>
        <v>8799.5327985887725</v>
      </c>
      <c r="E16" s="240">
        <f t="shared" si="4"/>
        <v>52797</v>
      </c>
      <c r="F16" s="240"/>
      <c r="G16" s="240"/>
      <c r="H16" s="244">
        <f t="shared" si="1"/>
        <v>0</v>
      </c>
      <c r="I16" s="243">
        <f t="shared" si="5"/>
        <v>52797</v>
      </c>
      <c r="J16" s="240"/>
      <c r="K16" s="243">
        <f t="shared" si="6"/>
        <v>52797</v>
      </c>
      <c r="L16" s="246"/>
      <c r="M16" s="240">
        <f t="shared" si="7"/>
        <v>52797</v>
      </c>
      <c r="N16" s="247">
        <f t="shared" si="2"/>
        <v>4400</v>
      </c>
      <c r="O16" s="243">
        <f t="shared" si="3"/>
        <v>52797</v>
      </c>
    </row>
    <row r="17" spans="1:15" ht="15.6" customHeight="1" x14ac:dyDescent="0.2">
      <c r="A17" s="423">
        <v>11</v>
      </c>
      <c r="B17" s="207" t="s">
        <v>15</v>
      </c>
      <c r="C17" s="1440"/>
      <c r="D17" s="209">
        <f>'9_Per Pupil Summary'!S16</f>
        <v>11437.367459016394</v>
      </c>
      <c r="E17" s="209">
        <f t="shared" si="4"/>
        <v>0</v>
      </c>
      <c r="F17" s="209"/>
      <c r="G17" s="209"/>
      <c r="H17" s="213">
        <f t="shared" si="1"/>
        <v>0</v>
      </c>
      <c r="I17" s="212">
        <f t="shared" si="5"/>
        <v>0</v>
      </c>
      <c r="J17" s="209"/>
      <c r="K17" s="212">
        <f t="shared" si="6"/>
        <v>0</v>
      </c>
      <c r="L17" s="209"/>
      <c r="M17" s="209">
        <f t="shared" si="7"/>
        <v>0</v>
      </c>
      <c r="N17" s="212">
        <f t="shared" si="2"/>
        <v>0</v>
      </c>
      <c r="O17" s="214">
        <f t="shared" si="3"/>
        <v>0</v>
      </c>
    </row>
    <row r="18" spans="1:15" ht="15.6" customHeight="1" x14ac:dyDescent="0.2">
      <c r="A18" s="424">
        <v>12</v>
      </c>
      <c r="B18" s="224" t="s">
        <v>16</v>
      </c>
      <c r="C18" s="1441"/>
      <c r="D18" s="226">
        <f>'9_Per Pupil Summary'!S17</f>
        <v>10022.280516605166</v>
      </c>
      <c r="E18" s="226">
        <f t="shared" si="4"/>
        <v>0</v>
      </c>
      <c r="F18" s="226"/>
      <c r="G18" s="226"/>
      <c r="H18" s="230">
        <f t="shared" si="1"/>
        <v>0</v>
      </c>
      <c r="I18" s="229">
        <f t="shared" si="5"/>
        <v>0</v>
      </c>
      <c r="J18" s="226"/>
      <c r="K18" s="229">
        <f t="shared" si="6"/>
        <v>0</v>
      </c>
      <c r="L18" s="226"/>
      <c r="M18" s="226">
        <f t="shared" si="7"/>
        <v>0</v>
      </c>
      <c r="N18" s="229">
        <f t="shared" si="2"/>
        <v>0</v>
      </c>
      <c r="O18" s="229">
        <f t="shared" si="3"/>
        <v>0</v>
      </c>
    </row>
    <row r="19" spans="1:15" ht="15.6" customHeight="1" x14ac:dyDescent="0.2">
      <c r="A19" s="424">
        <v>13</v>
      </c>
      <c r="B19" s="224" t="s">
        <v>17</v>
      </c>
      <c r="C19" s="1441"/>
      <c r="D19" s="226">
        <f>'9_Per Pupil Summary'!S18</f>
        <v>11046.765226860254</v>
      </c>
      <c r="E19" s="226">
        <f t="shared" si="4"/>
        <v>0</v>
      </c>
      <c r="F19" s="226"/>
      <c r="G19" s="226"/>
      <c r="H19" s="230">
        <f t="shared" si="1"/>
        <v>0</v>
      </c>
      <c r="I19" s="229">
        <f t="shared" si="5"/>
        <v>0</v>
      </c>
      <c r="J19" s="226"/>
      <c r="K19" s="229">
        <f t="shared" si="6"/>
        <v>0</v>
      </c>
      <c r="L19" s="226"/>
      <c r="M19" s="226">
        <f t="shared" si="7"/>
        <v>0</v>
      </c>
      <c r="N19" s="229">
        <f t="shared" si="2"/>
        <v>0</v>
      </c>
      <c r="O19" s="229">
        <f t="shared" si="3"/>
        <v>0</v>
      </c>
    </row>
    <row r="20" spans="1:15" ht="15.6" customHeight="1" x14ac:dyDescent="0.2">
      <c r="A20" s="424">
        <v>14</v>
      </c>
      <c r="B20" s="224" t="s">
        <v>18</v>
      </c>
      <c r="C20" s="1441">
        <v>2</v>
      </c>
      <c r="D20" s="226">
        <f>'9_Per Pupil Summary'!S19</f>
        <v>11869.430209424083</v>
      </c>
      <c r="E20" s="226">
        <f t="shared" si="4"/>
        <v>23739</v>
      </c>
      <c r="F20" s="226"/>
      <c r="G20" s="226"/>
      <c r="H20" s="230">
        <f t="shared" si="1"/>
        <v>0</v>
      </c>
      <c r="I20" s="229">
        <f t="shared" si="5"/>
        <v>23739</v>
      </c>
      <c r="J20" s="226"/>
      <c r="K20" s="229">
        <f t="shared" si="6"/>
        <v>23739</v>
      </c>
      <c r="L20" s="226"/>
      <c r="M20" s="226">
        <f t="shared" si="7"/>
        <v>23739</v>
      </c>
      <c r="N20" s="229">
        <f t="shared" si="2"/>
        <v>1978</v>
      </c>
      <c r="O20" s="229">
        <f t="shared" si="3"/>
        <v>23739</v>
      </c>
    </row>
    <row r="21" spans="1:15" ht="15.6" customHeight="1" x14ac:dyDescent="0.2">
      <c r="A21" s="425">
        <v>15</v>
      </c>
      <c r="B21" s="238" t="s">
        <v>19</v>
      </c>
      <c r="C21" s="1442">
        <v>1</v>
      </c>
      <c r="D21" s="240">
        <f>'9_Per Pupil Summary'!S20</f>
        <v>10256.227284562927</v>
      </c>
      <c r="E21" s="240">
        <f t="shared" si="4"/>
        <v>10256</v>
      </c>
      <c r="F21" s="240"/>
      <c r="G21" s="240"/>
      <c r="H21" s="244">
        <f t="shared" si="1"/>
        <v>0</v>
      </c>
      <c r="I21" s="243">
        <f t="shared" si="5"/>
        <v>10256</v>
      </c>
      <c r="J21" s="240"/>
      <c r="K21" s="243">
        <f t="shared" si="6"/>
        <v>10256</v>
      </c>
      <c r="L21" s="246"/>
      <c r="M21" s="240">
        <f t="shared" si="7"/>
        <v>10256</v>
      </c>
      <c r="N21" s="247">
        <f t="shared" si="2"/>
        <v>855</v>
      </c>
      <c r="O21" s="243">
        <f t="shared" si="3"/>
        <v>10256</v>
      </c>
    </row>
    <row r="22" spans="1:15" ht="15.6" customHeight="1" x14ac:dyDescent="0.2">
      <c r="A22" s="423">
        <v>16</v>
      </c>
      <c r="B22" s="207" t="s">
        <v>20</v>
      </c>
      <c r="C22" s="1440"/>
      <c r="D22" s="209">
        <f>'9_Per Pupil Summary'!S21</f>
        <v>8585.8092497320467</v>
      </c>
      <c r="E22" s="209">
        <f t="shared" si="4"/>
        <v>0</v>
      </c>
      <c r="F22" s="209"/>
      <c r="G22" s="209"/>
      <c r="H22" s="213">
        <f t="shared" si="1"/>
        <v>0</v>
      </c>
      <c r="I22" s="212">
        <f t="shared" si="5"/>
        <v>0</v>
      </c>
      <c r="J22" s="209"/>
      <c r="K22" s="212">
        <f t="shared" si="6"/>
        <v>0</v>
      </c>
      <c r="L22" s="209"/>
      <c r="M22" s="209">
        <f t="shared" si="7"/>
        <v>0</v>
      </c>
      <c r="N22" s="212">
        <f t="shared" si="2"/>
        <v>0</v>
      </c>
      <c r="O22" s="214">
        <f t="shared" si="3"/>
        <v>0</v>
      </c>
    </row>
    <row r="23" spans="1:15" ht="15.6" customHeight="1" x14ac:dyDescent="0.2">
      <c r="A23" s="424">
        <v>17</v>
      </c>
      <c r="B23" s="224" t="s">
        <v>21</v>
      </c>
      <c r="C23" s="1441">
        <v>56</v>
      </c>
      <c r="D23" s="226">
        <f>'9_Per Pupil Summary'!S22</f>
        <v>9034.4237458298121</v>
      </c>
      <c r="E23" s="226">
        <f t="shared" si="4"/>
        <v>505928</v>
      </c>
      <c r="F23" s="226"/>
      <c r="G23" s="226"/>
      <c r="H23" s="230">
        <f t="shared" si="1"/>
        <v>0</v>
      </c>
      <c r="I23" s="229">
        <f t="shared" si="5"/>
        <v>505928</v>
      </c>
      <c r="J23" s="209"/>
      <c r="K23" s="229">
        <f t="shared" si="6"/>
        <v>505928</v>
      </c>
      <c r="L23" s="226"/>
      <c r="M23" s="226">
        <f t="shared" si="7"/>
        <v>505928</v>
      </c>
      <c r="N23" s="229">
        <f t="shared" si="2"/>
        <v>42161</v>
      </c>
      <c r="O23" s="229">
        <f t="shared" si="3"/>
        <v>505928</v>
      </c>
    </row>
    <row r="24" spans="1:15" ht="15.6" customHeight="1" x14ac:dyDescent="0.2">
      <c r="A24" s="424">
        <v>18</v>
      </c>
      <c r="B24" s="224" t="s">
        <v>22</v>
      </c>
      <c r="C24" s="1441">
        <v>1</v>
      </c>
      <c r="D24" s="226">
        <f>'9_Per Pupil Summary'!S23</f>
        <v>10964.926145833333</v>
      </c>
      <c r="E24" s="226">
        <f t="shared" si="4"/>
        <v>10965</v>
      </c>
      <c r="F24" s="226"/>
      <c r="G24" s="226"/>
      <c r="H24" s="230">
        <f t="shared" si="1"/>
        <v>0</v>
      </c>
      <c r="I24" s="229">
        <f t="shared" si="5"/>
        <v>10965</v>
      </c>
      <c r="J24" s="226"/>
      <c r="K24" s="229">
        <f t="shared" si="6"/>
        <v>10965</v>
      </c>
      <c r="L24" s="226"/>
      <c r="M24" s="226">
        <f t="shared" si="7"/>
        <v>10965</v>
      </c>
      <c r="N24" s="229">
        <f t="shared" si="2"/>
        <v>914</v>
      </c>
      <c r="O24" s="229">
        <f t="shared" si="3"/>
        <v>10965</v>
      </c>
    </row>
    <row r="25" spans="1:15" ht="15.6" customHeight="1" x14ac:dyDescent="0.2">
      <c r="A25" s="424">
        <v>19</v>
      </c>
      <c r="B25" s="224" t="s">
        <v>23</v>
      </c>
      <c r="C25" s="1441">
        <v>3</v>
      </c>
      <c r="D25" s="226">
        <f>'9_Per Pupil Summary'!S24</f>
        <v>10353.18487394958</v>
      </c>
      <c r="E25" s="226">
        <f t="shared" si="4"/>
        <v>31060</v>
      </c>
      <c r="F25" s="226"/>
      <c r="G25" s="226"/>
      <c r="H25" s="230">
        <f t="shared" si="1"/>
        <v>0</v>
      </c>
      <c r="I25" s="229">
        <f t="shared" si="5"/>
        <v>31060</v>
      </c>
      <c r="J25" s="226"/>
      <c r="K25" s="229">
        <f t="shared" si="6"/>
        <v>31060</v>
      </c>
      <c r="L25" s="226"/>
      <c r="M25" s="226">
        <f t="shared" si="7"/>
        <v>31060</v>
      </c>
      <c r="N25" s="229">
        <f t="shared" si="2"/>
        <v>2588</v>
      </c>
      <c r="O25" s="229">
        <f t="shared" si="3"/>
        <v>31060</v>
      </c>
    </row>
    <row r="26" spans="1:15" ht="15.6" customHeight="1" x14ac:dyDescent="0.2">
      <c r="A26" s="425">
        <v>20</v>
      </c>
      <c r="B26" s="238" t="s">
        <v>24</v>
      </c>
      <c r="C26" s="1442">
        <v>1</v>
      </c>
      <c r="D26" s="240">
        <f>'9_Per Pupil Summary'!S25</f>
        <v>10104.323377386198</v>
      </c>
      <c r="E26" s="240">
        <f t="shared" si="4"/>
        <v>10104</v>
      </c>
      <c r="F26" s="240"/>
      <c r="G26" s="240"/>
      <c r="H26" s="244">
        <f t="shared" si="1"/>
        <v>0</v>
      </c>
      <c r="I26" s="243">
        <f t="shared" si="5"/>
        <v>10104</v>
      </c>
      <c r="J26" s="240"/>
      <c r="K26" s="243">
        <f t="shared" si="6"/>
        <v>10104</v>
      </c>
      <c r="L26" s="246"/>
      <c r="M26" s="240">
        <f t="shared" si="7"/>
        <v>10104</v>
      </c>
      <c r="N26" s="247">
        <f t="shared" si="2"/>
        <v>842</v>
      </c>
      <c r="O26" s="243">
        <f t="shared" si="3"/>
        <v>10104</v>
      </c>
    </row>
    <row r="27" spans="1:15" ht="15.6" customHeight="1" x14ac:dyDescent="0.2">
      <c r="A27" s="423">
        <v>21</v>
      </c>
      <c r="B27" s="207" t="s">
        <v>25</v>
      </c>
      <c r="C27" s="1440">
        <v>1</v>
      </c>
      <c r="D27" s="209">
        <f>'9_Per Pupil Summary'!S26</f>
        <v>10621.54084284137</v>
      </c>
      <c r="E27" s="209">
        <f t="shared" si="4"/>
        <v>10622</v>
      </c>
      <c r="F27" s="209"/>
      <c r="G27" s="209"/>
      <c r="H27" s="213">
        <f t="shared" si="1"/>
        <v>0</v>
      </c>
      <c r="I27" s="212">
        <f t="shared" si="5"/>
        <v>10622</v>
      </c>
      <c r="J27" s="209"/>
      <c r="K27" s="212">
        <f t="shared" si="6"/>
        <v>10622</v>
      </c>
      <c r="L27" s="209"/>
      <c r="M27" s="209">
        <f t="shared" si="7"/>
        <v>10622</v>
      </c>
      <c r="N27" s="212">
        <f t="shared" si="2"/>
        <v>885</v>
      </c>
      <c r="O27" s="214">
        <f t="shared" si="3"/>
        <v>10622</v>
      </c>
    </row>
    <row r="28" spans="1:15" ht="15.6" customHeight="1" x14ac:dyDescent="0.2">
      <c r="A28" s="424">
        <v>22</v>
      </c>
      <c r="B28" s="224" t="s">
        <v>26</v>
      </c>
      <c r="C28" s="1441">
        <v>3</v>
      </c>
      <c r="D28" s="226">
        <f>'9_Per Pupil Summary'!S27</f>
        <v>10542.293386167146</v>
      </c>
      <c r="E28" s="226">
        <f t="shared" si="4"/>
        <v>31627</v>
      </c>
      <c r="F28" s="226"/>
      <c r="G28" s="226"/>
      <c r="H28" s="230">
        <f t="shared" si="1"/>
        <v>0</v>
      </c>
      <c r="I28" s="229">
        <f t="shared" si="5"/>
        <v>31627</v>
      </c>
      <c r="J28" s="226"/>
      <c r="K28" s="229">
        <f t="shared" si="6"/>
        <v>31627</v>
      </c>
      <c r="L28" s="226"/>
      <c r="M28" s="226">
        <f t="shared" si="7"/>
        <v>31627</v>
      </c>
      <c r="N28" s="229">
        <f t="shared" si="2"/>
        <v>2636</v>
      </c>
      <c r="O28" s="229">
        <f t="shared" si="3"/>
        <v>31627</v>
      </c>
    </row>
    <row r="29" spans="1:15" ht="15.6" customHeight="1" x14ac:dyDescent="0.2">
      <c r="A29" s="424">
        <v>23</v>
      </c>
      <c r="B29" s="224" t="s">
        <v>27</v>
      </c>
      <c r="C29" s="1441">
        <v>2</v>
      </c>
      <c r="D29" s="226">
        <f>'9_Per Pupil Summary'!S28</f>
        <v>9578.2534664764626</v>
      </c>
      <c r="E29" s="226">
        <f t="shared" si="4"/>
        <v>19157</v>
      </c>
      <c r="F29" s="226"/>
      <c r="G29" s="226"/>
      <c r="H29" s="230">
        <f t="shared" si="1"/>
        <v>0</v>
      </c>
      <c r="I29" s="229">
        <f t="shared" si="5"/>
        <v>19157</v>
      </c>
      <c r="J29" s="226"/>
      <c r="K29" s="229">
        <f t="shared" si="6"/>
        <v>19157</v>
      </c>
      <c r="L29" s="226"/>
      <c r="M29" s="226">
        <f t="shared" si="7"/>
        <v>19157</v>
      </c>
      <c r="N29" s="229">
        <f t="shared" si="2"/>
        <v>1596</v>
      </c>
      <c r="O29" s="229">
        <f t="shared" si="3"/>
        <v>19157</v>
      </c>
    </row>
    <row r="30" spans="1:15" ht="15.6" customHeight="1" x14ac:dyDescent="0.2">
      <c r="A30" s="424">
        <v>24</v>
      </c>
      <c r="B30" s="224" t="s">
        <v>28</v>
      </c>
      <c r="C30" s="1441">
        <v>2</v>
      </c>
      <c r="D30" s="226">
        <f>'9_Per Pupil Summary'!S29</f>
        <v>9314.2616984732813</v>
      </c>
      <c r="E30" s="226">
        <f t="shared" si="4"/>
        <v>18629</v>
      </c>
      <c r="F30" s="226"/>
      <c r="G30" s="226"/>
      <c r="H30" s="230">
        <f t="shared" si="1"/>
        <v>0</v>
      </c>
      <c r="I30" s="229">
        <f t="shared" si="5"/>
        <v>18629</v>
      </c>
      <c r="J30" s="226"/>
      <c r="K30" s="229">
        <f t="shared" si="6"/>
        <v>18629</v>
      </c>
      <c r="L30" s="226"/>
      <c r="M30" s="226">
        <f t="shared" si="7"/>
        <v>18629</v>
      </c>
      <c r="N30" s="229">
        <f t="shared" si="2"/>
        <v>1552</v>
      </c>
      <c r="O30" s="229">
        <f t="shared" si="3"/>
        <v>18629</v>
      </c>
    </row>
    <row r="31" spans="1:15" ht="15.6" customHeight="1" x14ac:dyDescent="0.2">
      <c r="A31" s="425">
        <v>25</v>
      </c>
      <c r="B31" s="238" t="s">
        <v>29</v>
      </c>
      <c r="C31" s="1442"/>
      <c r="D31" s="240">
        <f>'9_Per Pupil Summary'!S30</f>
        <v>10069.485808966863</v>
      </c>
      <c r="E31" s="240">
        <f t="shared" si="4"/>
        <v>0</v>
      </c>
      <c r="F31" s="240"/>
      <c r="G31" s="240"/>
      <c r="H31" s="244">
        <f t="shared" si="1"/>
        <v>0</v>
      </c>
      <c r="I31" s="243">
        <f t="shared" si="5"/>
        <v>0</v>
      </c>
      <c r="J31" s="240"/>
      <c r="K31" s="243">
        <f t="shared" si="6"/>
        <v>0</v>
      </c>
      <c r="L31" s="246"/>
      <c r="M31" s="240">
        <f t="shared" si="7"/>
        <v>0</v>
      </c>
      <c r="N31" s="247">
        <f t="shared" si="2"/>
        <v>0</v>
      </c>
      <c r="O31" s="243">
        <f t="shared" si="3"/>
        <v>0</v>
      </c>
    </row>
    <row r="32" spans="1:15" ht="15.6" customHeight="1" x14ac:dyDescent="0.2">
      <c r="A32" s="423">
        <v>26</v>
      </c>
      <c r="B32" s="207" t="s">
        <v>30</v>
      </c>
      <c r="C32" s="1440">
        <v>12</v>
      </c>
      <c r="D32" s="209">
        <f>'9_Per Pupil Summary'!S31</f>
        <v>9428.4598825520661</v>
      </c>
      <c r="E32" s="209">
        <f t="shared" si="4"/>
        <v>113142</v>
      </c>
      <c r="F32" s="209"/>
      <c r="G32" s="209"/>
      <c r="H32" s="213">
        <f t="shared" si="1"/>
        <v>0</v>
      </c>
      <c r="I32" s="212">
        <f t="shared" si="5"/>
        <v>113142</v>
      </c>
      <c r="J32" s="209"/>
      <c r="K32" s="212">
        <f t="shared" si="6"/>
        <v>113142</v>
      </c>
      <c r="L32" s="209"/>
      <c r="M32" s="209">
        <f t="shared" si="7"/>
        <v>113142</v>
      </c>
      <c r="N32" s="212">
        <f t="shared" si="2"/>
        <v>9429</v>
      </c>
      <c r="O32" s="214">
        <f t="shared" si="3"/>
        <v>113142</v>
      </c>
    </row>
    <row r="33" spans="1:15" ht="15.6" customHeight="1" x14ac:dyDescent="0.2">
      <c r="A33" s="424">
        <v>27</v>
      </c>
      <c r="B33" s="224" t="s">
        <v>31</v>
      </c>
      <c r="C33" s="1441">
        <v>4</v>
      </c>
      <c r="D33" s="226">
        <f>'9_Per Pupil Summary'!S32</f>
        <v>10025.070272919469</v>
      </c>
      <c r="E33" s="226">
        <f t="shared" si="4"/>
        <v>40100</v>
      </c>
      <c r="F33" s="226"/>
      <c r="G33" s="226"/>
      <c r="H33" s="230">
        <f t="shared" si="1"/>
        <v>0</v>
      </c>
      <c r="I33" s="229">
        <f t="shared" si="5"/>
        <v>40100</v>
      </c>
      <c r="J33" s="226"/>
      <c r="K33" s="229">
        <f t="shared" si="6"/>
        <v>40100</v>
      </c>
      <c r="L33" s="226"/>
      <c r="M33" s="226">
        <f t="shared" si="7"/>
        <v>40100</v>
      </c>
      <c r="N33" s="229">
        <f t="shared" si="2"/>
        <v>3342</v>
      </c>
      <c r="O33" s="229">
        <f t="shared" si="3"/>
        <v>40100</v>
      </c>
    </row>
    <row r="34" spans="1:15" ht="15.6" customHeight="1" x14ac:dyDescent="0.2">
      <c r="A34" s="424">
        <v>28</v>
      </c>
      <c r="B34" s="224" t="s">
        <v>32</v>
      </c>
      <c r="C34" s="1441">
        <v>10</v>
      </c>
      <c r="D34" s="226">
        <f>'9_Per Pupil Summary'!S33</f>
        <v>8656.8664505028319</v>
      </c>
      <c r="E34" s="226">
        <f t="shared" si="4"/>
        <v>86569</v>
      </c>
      <c r="F34" s="226"/>
      <c r="G34" s="226"/>
      <c r="H34" s="230">
        <f t="shared" si="1"/>
        <v>0</v>
      </c>
      <c r="I34" s="229">
        <f t="shared" si="5"/>
        <v>86569</v>
      </c>
      <c r="J34" s="226"/>
      <c r="K34" s="229">
        <f t="shared" si="6"/>
        <v>86569</v>
      </c>
      <c r="L34" s="226"/>
      <c r="M34" s="226">
        <f t="shared" si="7"/>
        <v>86569</v>
      </c>
      <c r="N34" s="229">
        <f t="shared" si="2"/>
        <v>7214</v>
      </c>
      <c r="O34" s="229">
        <f t="shared" si="3"/>
        <v>86569</v>
      </c>
    </row>
    <row r="35" spans="1:15" ht="15.6" customHeight="1" x14ac:dyDescent="0.2">
      <c r="A35" s="424">
        <v>29</v>
      </c>
      <c r="B35" s="224" t="s">
        <v>33</v>
      </c>
      <c r="C35" s="1441">
        <v>2</v>
      </c>
      <c r="D35" s="226">
        <f>'9_Per Pupil Summary'!S34</f>
        <v>9033.6161245984913</v>
      </c>
      <c r="E35" s="226">
        <f t="shared" si="4"/>
        <v>18067</v>
      </c>
      <c r="F35" s="226"/>
      <c r="G35" s="226"/>
      <c r="H35" s="230">
        <f t="shared" si="1"/>
        <v>0</v>
      </c>
      <c r="I35" s="229">
        <f t="shared" si="5"/>
        <v>18067</v>
      </c>
      <c r="J35" s="226"/>
      <c r="K35" s="229">
        <f t="shared" si="6"/>
        <v>18067</v>
      </c>
      <c r="L35" s="226"/>
      <c r="M35" s="226">
        <f t="shared" si="7"/>
        <v>18067</v>
      </c>
      <c r="N35" s="229">
        <f t="shared" si="2"/>
        <v>1506</v>
      </c>
      <c r="O35" s="229">
        <f t="shared" si="3"/>
        <v>18067</v>
      </c>
    </row>
    <row r="36" spans="1:15" ht="15.6" customHeight="1" x14ac:dyDescent="0.2">
      <c r="A36" s="425">
        <v>30</v>
      </c>
      <c r="B36" s="238" t="s">
        <v>34</v>
      </c>
      <c r="C36" s="1442"/>
      <c r="D36" s="240">
        <f>'9_Per Pupil Summary'!S35</f>
        <v>10193.720797191243</v>
      </c>
      <c r="E36" s="240">
        <f t="shared" si="4"/>
        <v>0</v>
      </c>
      <c r="F36" s="240"/>
      <c r="G36" s="240"/>
      <c r="H36" s="244">
        <f t="shared" si="1"/>
        <v>0</v>
      </c>
      <c r="I36" s="243">
        <f t="shared" si="5"/>
        <v>0</v>
      </c>
      <c r="J36" s="240"/>
      <c r="K36" s="243">
        <f t="shared" si="6"/>
        <v>0</v>
      </c>
      <c r="L36" s="246"/>
      <c r="M36" s="240">
        <f t="shared" si="7"/>
        <v>0</v>
      </c>
      <c r="N36" s="247">
        <f t="shared" si="2"/>
        <v>0</v>
      </c>
      <c r="O36" s="243">
        <f t="shared" si="3"/>
        <v>0</v>
      </c>
    </row>
    <row r="37" spans="1:15" ht="15.6" customHeight="1" x14ac:dyDescent="0.2">
      <c r="A37" s="423">
        <v>31</v>
      </c>
      <c r="B37" s="207" t="s">
        <v>35</v>
      </c>
      <c r="C37" s="1440">
        <v>3</v>
      </c>
      <c r="D37" s="209">
        <f>'9_Per Pupil Summary'!S36</f>
        <v>9654.9058912093242</v>
      </c>
      <c r="E37" s="209">
        <f t="shared" si="4"/>
        <v>28965</v>
      </c>
      <c r="F37" s="209"/>
      <c r="G37" s="209"/>
      <c r="H37" s="213">
        <f t="shared" si="1"/>
        <v>0</v>
      </c>
      <c r="I37" s="212">
        <f t="shared" si="5"/>
        <v>28965</v>
      </c>
      <c r="J37" s="209"/>
      <c r="K37" s="212">
        <f t="shared" si="6"/>
        <v>28965</v>
      </c>
      <c r="L37" s="209"/>
      <c r="M37" s="209">
        <f t="shared" si="7"/>
        <v>28965</v>
      </c>
      <c r="N37" s="212">
        <f t="shared" si="2"/>
        <v>2414</v>
      </c>
      <c r="O37" s="214">
        <f t="shared" si="3"/>
        <v>28965</v>
      </c>
    </row>
    <row r="38" spans="1:15" ht="15.6" customHeight="1" x14ac:dyDescent="0.2">
      <c r="A38" s="424">
        <v>32</v>
      </c>
      <c r="B38" s="224" t="s">
        <v>36</v>
      </c>
      <c r="C38" s="1441">
        <v>16</v>
      </c>
      <c r="D38" s="226">
        <f>'9_Per Pupil Summary'!S37</f>
        <v>9690.061420432965</v>
      </c>
      <c r="E38" s="226">
        <f t="shared" si="4"/>
        <v>155041</v>
      </c>
      <c r="F38" s="226"/>
      <c r="G38" s="226"/>
      <c r="H38" s="230">
        <f t="shared" si="1"/>
        <v>0</v>
      </c>
      <c r="I38" s="229">
        <f t="shared" si="5"/>
        <v>155041</v>
      </c>
      <c r="J38" s="226"/>
      <c r="K38" s="229">
        <f t="shared" si="6"/>
        <v>155041</v>
      </c>
      <c r="L38" s="226"/>
      <c r="M38" s="226">
        <f t="shared" si="7"/>
        <v>155041</v>
      </c>
      <c r="N38" s="229">
        <f t="shared" si="2"/>
        <v>12920</v>
      </c>
      <c r="O38" s="229">
        <f t="shared" si="3"/>
        <v>155041</v>
      </c>
    </row>
    <row r="39" spans="1:15" ht="15.6" customHeight="1" x14ac:dyDescent="0.2">
      <c r="A39" s="424">
        <v>33</v>
      </c>
      <c r="B39" s="224" t="s">
        <v>37</v>
      </c>
      <c r="C39" s="1441"/>
      <c r="D39" s="226">
        <f>'9_Per Pupil Summary'!S38</f>
        <v>10911.966982055466</v>
      </c>
      <c r="E39" s="226">
        <f t="shared" si="4"/>
        <v>0</v>
      </c>
      <c r="F39" s="226"/>
      <c r="G39" s="226"/>
      <c r="H39" s="230">
        <f t="shared" si="1"/>
        <v>0</v>
      </c>
      <c r="I39" s="229">
        <f t="shared" si="5"/>
        <v>0</v>
      </c>
      <c r="J39" s="226"/>
      <c r="K39" s="229">
        <f t="shared" si="6"/>
        <v>0</v>
      </c>
      <c r="L39" s="226"/>
      <c r="M39" s="226">
        <f t="shared" si="7"/>
        <v>0</v>
      </c>
      <c r="N39" s="229">
        <f t="shared" si="2"/>
        <v>0</v>
      </c>
      <c r="O39" s="229">
        <f t="shared" si="3"/>
        <v>0</v>
      </c>
    </row>
    <row r="40" spans="1:15" ht="15.6" customHeight="1" x14ac:dyDescent="0.2">
      <c r="A40" s="424">
        <v>34</v>
      </c>
      <c r="B40" s="224" t="s">
        <v>38</v>
      </c>
      <c r="C40" s="1441"/>
      <c r="D40" s="226">
        <f>'9_Per Pupil Summary'!S39</f>
        <v>10605.030006123698</v>
      </c>
      <c r="E40" s="226">
        <f t="shared" si="4"/>
        <v>0</v>
      </c>
      <c r="F40" s="226"/>
      <c r="G40" s="226"/>
      <c r="H40" s="230">
        <f t="shared" si="1"/>
        <v>0</v>
      </c>
      <c r="I40" s="229">
        <f t="shared" si="5"/>
        <v>0</v>
      </c>
      <c r="J40" s="226"/>
      <c r="K40" s="229">
        <f t="shared" si="6"/>
        <v>0</v>
      </c>
      <c r="L40" s="226"/>
      <c r="M40" s="226">
        <f t="shared" si="7"/>
        <v>0</v>
      </c>
      <c r="N40" s="229">
        <f t="shared" si="2"/>
        <v>0</v>
      </c>
      <c r="O40" s="229">
        <f t="shared" si="3"/>
        <v>0</v>
      </c>
    </row>
    <row r="41" spans="1:15" ht="15.6" customHeight="1" x14ac:dyDescent="0.2">
      <c r="A41" s="425">
        <v>35</v>
      </c>
      <c r="B41" s="238" t="s">
        <v>39</v>
      </c>
      <c r="C41" s="1442">
        <v>2</v>
      </c>
      <c r="D41" s="240">
        <f>'9_Per Pupil Summary'!S40</f>
        <v>9640.8973027989814</v>
      </c>
      <c r="E41" s="240">
        <f t="shared" si="4"/>
        <v>19282</v>
      </c>
      <c r="F41" s="240"/>
      <c r="G41" s="240"/>
      <c r="H41" s="244">
        <f t="shared" si="1"/>
        <v>0</v>
      </c>
      <c r="I41" s="243">
        <f t="shared" si="5"/>
        <v>19282</v>
      </c>
      <c r="J41" s="240"/>
      <c r="K41" s="243">
        <f t="shared" si="6"/>
        <v>19282</v>
      </c>
      <c r="L41" s="246"/>
      <c r="M41" s="240">
        <f t="shared" si="7"/>
        <v>19282</v>
      </c>
      <c r="N41" s="247">
        <f t="shared" si="2"/>
        <v>1607</v>
      </c>
      <c r="O41" s="243">
        <f t="shared" si="3"/>
        <v>19282</v>
      </c>
    </row>
    <row r="42" spans="1:15" ht="15.6" customHeight="1" x14ac:dyDescent="0.2">
      <c r="A42" s="423">
        <v>36</v>
      </c>
      <c r="B42" s="207" t="s">
        <v>40</v>
      </c>
      <c r="C42" s="1440">
        <v>10</v>
      </c>
      <c r="D42" s="209">
        <f>'9_Per Pupil Summary'!S41</f>
        <v>9288.9518150761905</v>
      </c>
      <c r="E42" s="209">
        <f t="shared" si="4"/>
        <v>92890</v>
      </c>
      <c r="F42" s="209"/>
      <c r="G42" s="209"/>
      <c r="H42" s="213">
        <f t="shared" si="1"/>
        <v>0</v>
      </c>
      <c r="I42" s="212">
        <f t="shared" si="5"/>
        <v>92890</v>
      </c>
      <c r="J42" s="209"/>
      <c r="K42" s="212">
        <f t="shared" si="6"/>
        <v>92890</v>
      </c>
      <c r="L42" s="209"/>
      <c r="M42" s="209">
        <f t="shared" si="7"/>
        <v>92890</v>
      </c>
      <c r="N42" s="212">
        <f t="shared" si="2"/>
        <v>7741</v>
      </c>
      <c r="O42" s="214">
        <f t="shared" si="3"/>
        <v>92890</v>
      </c>
    </row>
    <row r="43" spans="1:15" ht="15.6" customHeight="1" x14ac:dyDescent="0.2">
      <c r="A43" s="424">
        <v>37</v>
      </c>
      <c r="B43" s="224" t="s">
        <v>41</v>
      </c>
      <c r="C43" s="1441">
        <v>3</v>
      </c>
      <c r="D43" s="226">
        <f>'9_Per Pupil Summary'!S42</f>
        <v>9533.6717317086859</v>
      </c>
      <c r="E43" s="226">
        <f t="shared" si="4"/>
        <v>28601</v>
      </c>
      <c r="F43" s="226"/>
      <c r="G43" s="226"/>
      <c r="H43" s="230">
        <f t="shared" si="1"/>
        <v>0</v>
      </c>
      <c r="I43" s="229">
        <f t="shared" si="5"/>
        <v>28601</v>
      </c>
      <c r="J43" s="226"/>
      <c r="K43" s="229">
        <f t="shared" si="6"/>
        <v>28601</v>
      </c>
      <c r="L43" s="226"/>
      <c r="M43" s="226">
        <f t="shared" si="7"/>
        <v>28601</v>
      </c>
      <c r="N43" s="229">
        <f t="shared" si="2"/>
        <v>2383</v>
      </c>
      <c r="O43" s="229">
        <f t="shared" si="3"/>
        <v>28601</v>
      </c>
    </row>
    <row r="44" spans="1:15" ht="15.6" customHeight="1" x14ac:dyDescent="0.2">
      <c r="A44" s="424">
        <v>38</v>
      </c>
      <c r="B44" s="224" t="s">
        <v>42</v>
      </c>
      <c r="C44" s="1441">
        <v>1</v>
      </c>
      <c r="D44" s="226">
        <f>'9_Per Pupil Summary'!S43</f>
        <v>9416.1123455440138</v>
      </c>
      <c r="E44" s="226">
        <f t="shared" si="4"/>
        <v>9416</v>
      </c>
      <c r="F44" s="226"/>
      <c r="G44" s="226"/>
      <c r="H44" s="230">
        <f t="shared" si="1"/>
        <v>0</v>
      </c>
      <c r="I44" s="229">
        <f t="shared" si="5"/>
        <v>9416</v>
      </c>
      <c r="J44" s="226"/>
      <c r="K44" s="229">
        <f t="shared" si="6"/>
        <v>9416</v>
      </c>
      <c r="L44" s="226"/>
      <c r="M44" s="226">
        <f t="shared" si="7"/>
        <v>9416</v>
      </c>
      <c r="N44" s="229">
        <f t="shared" si="2"/>
        <v>785</v>
      </c>
      <c r="O44" s="229">
        <f t="shared" si="3"/>
        <v>9416</v>
      </c>
    </row>
    <row r="45" spans="1:15" ht="15.6" customHeight="1" x14ac:dyDescent="0.2">
      <c r="A45" s="424">
        <v>39</v>
      </c>
      <c r="B45" s="224" t="s">
        <v>43</v>
      </c>
      <c r="C45" s="1441">
        <v>5</v>
      </c>
      <c r="D45" s="226">
        <f>'9_Per Pupil Summary'!S44</f>
        <v>9719.5184214680339</v>
      </c>
      <c r="E45" s="226">
        <f t="shared" si="4"/>
        <v>48598</v>
      </c>
      <c r="F45" s="226"/>
      <c r="G45" s="226"/>
      <c r="H45" s="230">
        <f t="shared" si="1"/>
        <v>0</v>
      </c>
      <c r="I45" s="229">
        <f t="shared" si="5"/>
        <v>48598</v>
      </c>
      <c r="J45" s="226"/>
      <c r="K45" s="229">
        <f t="shared" si="6"/>
        <v>48598</v>
      </c>
      <c r="L45" s="226"/>
      <c r="M45" s="226">
        <f t="shared" si="7"/>
        <v>48598</v>
      </c>
      <c r="N45" s="229">
        <f t="shared" si="2"/>
        <v>4050</v>
      </c>
      <c r="O45" s="229">
        <f t="shared" si="3"/>
        <v>48598</v>
      </c>
    </row>
    <row r="46" spans="1:15" ht="15.6" customHeight="1" x14ac:dyDescent="0.2">
      <c r="A46" s="425">
        <v>40</v>
      </c>
      <c r="B46" s="238" t="s">
        <v>44</v>
      </c>
      <c r="C46" s="1442">
        <v>69</v>
      </c>
      <c r="D46" s="240">
        <f>'9_Per Pupil Summary'!S45</f>
        <v>9468.9010786343715</v>
      </c>
      <c r="E46" s="240">
        <f t="shared" si="4"/>
        <v>653354</v>
      </c>
      <c r="F46" s="240"/>
      <c r="G46" s="240"/>
      <c r="H46" s="244">
        <f t="shared" si="1"/>
        <v>0</v>
      </c>
      <c r="I46" s="243">
        <f t="shared" si="5"/>
        <v>653354</v>
      </c>
      <c r="J46" s="240"/>
      <c r="K46" s="243">
        <f t="shared" si="6"/>
        <v>653354</v>
      </c>
      <c r="L46" s="246"/>
      <c r="M46" s="240">
        <f t="shared" si="7"/>
        <v>653354</v>
      </c>
      <c r="N46" s="247">
        <f t="shared" si="2"/>
        <v>54446</v>
      </c>
      <c r="O46" s="243">
        <f t="shared" si="3"/>
        <v>653354</v>
      </c>
    </row>
    <row r="47" spans="1:15" ht="15.6" customHeight="1" x14ac:dyDescent="0.2">
      <c r="A47" s="423">
        <v>41</v>
      </c>
      <c r="B47" s="207" t="s">
        <v>45</v>
      </c>
      <c r="C47" s="1440"/>
      <c r="D47" s="209">
        <f>'9_Per Pupil Summary'!S46</f>
        <v>9796.9865611633868</v>
      </c>
      <c r="E47" s="209">
        <f t="shared" si="4"/>
        <v>0</v>
      </c>
      <c r="F47" s="209"/>
      <c r="G47" s="209"/>
      <c r="H47" s="213">
        <f t="shared" si="1"/>
        <v>0</v>
      </c>
      <c r="I47" s="212">
        <f t="shared" si="5"/>
        <v>0</v>
      </c>
      <c r="J47" s="209"/>
      <c r="K47" s="212">
        <f t="shared" si="6"/>
        <v>0</v>
      </c>
      <c r="L47" s="209"/>
      <c r="M47" s="209">
        <f t="shared" si="7"/>
        <v>0</v>
      </c>
      <c r="N47" s="212">
        <f t="shared" si="2"/>
        <v>0</v>
      </c>
      <c r="O47" s="214">
        <f t="shared" si="3"/>
        <v>0</v>
      </c>
    </row>
    <row r="48" spans="1:15" ht="15.6" customHeight="1" x14ac:dyDescent="0.2">
      <c r="A48" s="424">
        <v>42</v>
      </c>
      <c r="B48" s="224" t="s">
        <v>46</v>
      </c>
      <c r="C48" s="1441"/>
      <c r="D48" s="226">
        <f>'9_Per Pupil Summary'!S47</f>
        <v>10090.035753114382</v>
      </c>
      <c r="E48" s="226">
        <f t="shared" si="4"/>
        <v>0</v>
      </c>
      <c r="F48" s="226"/>
      <c r="G48" s="226"/>
      <c r="H48" s="230">
        <f t="shared" si="1"/>
        <v>0</v>
      </c>
      <c r="I48" s="229">
        <f t="shared" si="5"/>
        <v>0</v>
      </c>
      <c r="J48" s="226"/>
      <c r="K48" s="229">
        <f t="shared" si="6"/>
        <v>0</v>
      </c>
      <c r="L48" s="226"/>
      <c r="M48" s="226">
        <f t="shared" si="7"/>
        <v>0</v>
      </c>
      <c r="N48" s="229">
        <f t="shared" si="2"/>
        <v>0</v>
      </c>
      <c r="O48" s="229">
        <f t="shared" si="3"/>
        <v>0</v>
      </c>
    </row>
    <row r="49" spans="1:15" ht="15.6" customHeight="1" x14ac:dyDescent="0.2">
      <c r="A49" s="424">
        <v>43</v>
      </c>
      <c r="B49" s="224" t="s">
        <v>47</v>
      </c>
      <c r="C49" s="1441"/>
      <c r="D49" s="226">
        <f>'9_Per Pupil Summary'!S48</f>
        <v>9950.7067546174148</v>
      </c>
      <c r="E49" s="226">
        <f t="shared" si="4"/>
        <v>0</v>
      </c>
      <c r="F49" s="226"/>
      <c r="G49" s="226"/>
      <c r="H49" s="230">
        <f t="shared" si="1"/>
        <v>0</v>
      </c>
      <c r="I49" s="229">
        <f t="shared" si="5"/>
        <v>0</v>
      </c>
      <c r="J49" s="226"/>
      <c r="K49" s="229">
        <f t="shared" si="6"/>
        <v>0</v>
      </c>
      <c r="L49" s="226"/>
      <c r="M49" s="226">
        <f t="shared" si="7"/>
        <v>0</v>
      </c>
      <c r="N49" s="229">
        <f t="shared" si="2"/>
        <v>0</v>
      </c>
      <c r="O49" s="229">
        <f t="shared" si="3"/>
        <v>0</v>
      </c>
    </row>
    <row r="50" spans="1:15" ht="15.6" customHeight="1" x14ac:dyDescent="0.2">
      <c r="A50" s="424">
        <v>44</v>
      </c>
      <c r="B50" s="224" t="s">
        <v>48</v>
      </c>
      <c r="C50" s="1441">
        <v>1</v>
      </c>
      <c r="D50" s="226">
        <f>'9_Per Pupil Summary'!S49</f>
        <v>9399.9442872312175</v>
      </c>
      <c r="E50" s="226">
        <f t="shared" si="4"/>
        <v>9400</v>
      </c>
      <c r="F50" s="226"/>
      <c r="G50" s="226"/>
      <c r="H50" s="230">
        <f t="shared" si="1"/>
        <v>0</v>
      </c>
      <c r="I50" s="229">
        <f t="shared" si="5"/>
        <v>9400</v>
      </c>
      <c r="J50" s="226"/>
      <c r="K50" s="229">
        <f t="shared" si="6"/>
        <v>9400</v>
      </c>
      <c r="L50" s="226"/>
      <c r="M50" s="226">
        <f t="shared" si="7"/>
        <v>9400</v>
      </c>
      <c r="N50" s="229">
        <f t="shared" si="2"/>
        <v>783</v>
      </c>
      <c r="O50" s="229">
        <f t="shared" si="3"/>
        <v>9400</v>
      </c>
    </row>
    <row r="51" spans="1:15" ht="15.6" customHeight="1" x14ac:dyDescent="0.2">
      <c r="A51" s="425">
        <v>45</v>
      </c>
      <c r="B51" s="238" t="s">
        <v>49</v>
      </c>
      <c r="C51" s="1442"/>
      <c r="D51" s="240">
        <f>'9_Per Pupil Summary'!S50</f>
        <v>8767.6655313291485</v>
      </c>
      <c r="E51" s="240">
        <f t="shared" si="4"/>
        <v>0</v>
      </c>
      <c r="F51" s="240"/>
      <c r="G51" s="240"/>
      <c r="H51" s="244">
        <f t="shared" si="1"/>
        <v>0</v>
      </c>
      <c r="I51" s="243">
        <f t="shared" si="5"/>
        <v>0</v>
      </c>
      <c r="J51" s="240"/>
      <c r="K51" s="243">
        <f t="shared" si="6"/>
        <v>0</v>
      </c>
      <c r="L51" s="246"/>
      <c r="M51" s="240">
        <f t="shared" si="7"/>
        <v>0</v>
      </c>
      <c r="N51" s="247">
        <f t="shared" si="2"/>
        <v>0</v>
      </c>
      <c r="O51" s="243">
        <f t="shared" si="3"/>
        <v>0</v>
      </c>
    </row>
    <row r="52" spans="1:15" ht="15.6" customHeight="1" x14ac:dyDescent="0.2">
      <c r="A52" s="423">
        <v>46</v>
      </c>
      <c r="B52" s="207" t="s">
        <v>50</v>
      </c>
      <c r="C52" s="1440"/>
      <c r="D52" s="209">
        <f>'9_Per Pupil Summary'!S51</f>
        <v>11925.502921348316</v>
      </c>
      <c r="E52" s="209">
        <f t="shared" si="4"/>
        <v>0</v>
      </c>
      <c r="F52" s="209"/>
      <c r="G52" s="209"/>
      <c r="H52" s="213">
        <f t="shared" si="1"/>
        <v>0</v>
      </c>
      <c r="I52" s="212">
        <f t="shared" si="5"/>
        <v>0</v>
      </c>
      <c r="J52" s="209"/>
      <c r="K52" s="212">
        <f t="shared" si="6"/>
        <v>0</v>
      </c>
      <c r="L52" s="209"/>
      <c r="M52" s="209">
        <f t="shared" si="7"/>
        <v>0</v>
      </c>
      <c r="N52" s="212">
        <f t="shared" si="2"/>
        <v>0</v>
      </c>
      <c r="O52" s="214">
        <f t="shared" si="3"/>
        <v>0</v>
      </c>
    </row>
    <row r="53" spans="1:15" ht="15.6" customHeight="1" x14ac:dyDescent="0.2">
      <c r="A53" s="424">
        <v>47</v>
      </c>
      <c r="B53" s="224" t="s">
        <v>51</v>
      </c>
      <c r="C53" s="1441">
        <v>1</v>
      </c>
      <c r="D53" s="226">
        <f>'9_Per Pupil Summary'!S52</f>
        <v>9649.6419379844956</v>
      </c>
      <c r="E53" s="226">
        <f t="shared" si="4"/>
        <v>9650</v>
      </c>
      <c r="F53" s="226"/>
      <c r="G53" s="226"/>
      <c r="H53" s="230">
        <f t="shared" si="1"/>
        <v>0</v>
      </c>
      <c r="I53" s="229">
        <f t="shared" si="5"/>
        <v>9650</v>
      </c>
      <c r="J53" s="226"/>
      <c r="K53" s="229">
        <f t="shared" si="6"/>
        <v>9650</v>
      </c>
      <c r="L53" s="226"/>
      <c r="M53" s="226">
        <f t="shared" si="7"/>
        <v>9650</v>
      </c>
      <c r="N53" s="229">
        <f t="shared" si="2"/>
        <v>804</v>
      </c>
      <c r="O53" s="229">
        <f t="shared" si="3"/>
        <v>9650</v>
      </c>
    </row>
    <row r="54" spans="1:15" ht="15.6" customHeight="1" x14ac:dyDescent="0.2">
      <c r="A54" s="424">
        <v>48</v>
      </c>
      <c r="B54" s="224" t="s">
        <v>89</v>
      </c>
      <c r="C54" s="1441"/>
      <c r="D54" s="226">
        <f>'9_Per Pupil Summary'!S53</f>
        <v>9841.1089074228512</v>
      </c>
      <c r="E54" s="226">
        <f t="shared" si="4"/>
        <v>0</v>
      </c>
      <c r="F54" s="226"/>
      <c r="G54" s="226"/>
      <c r="H54" s="230">
        <f t="shared" si="1"/>
        <v>0</v>
      </c>
      <c r="I54" s="229">
        <f t="shared" si="5"/>
        <v>0</v>
      </c>
      <c r="J54" s="226"/>
      <c r="K54" s="229">
        <f t="shared" si="6"/>
        <v>0</v>
      </c>
      <c r="L54" s="226"/>
      <c r="M54" s="226">
        <f t="shared" si="7"/>
        <v>0</v>
      </c>
      <c r="N54" s="229">
        <f t="shared" si="2"/>
        <v>0</v>
      </c>
      <c r="O54" s="229">
        <f t="shared" si="3"/>
        <v>0</v>
      </c>
    </row>
    <row r="55" spans="1:15" ht="15.6" customHeight="1" x14ac:dyDescent="0.2">
      <c r="A55" s="424">
        <v>49</v>
      </c>
      <c r="B55" s="224" t="s">
        <v>52</v>
      </c>
      <c r="C55" s="1441">
        <v>4</v>
      </c>
      <c r="D55" s="226">
        <f>'9_Per Pupil Summary'!S54</f>
        <v>9625.320039726681</v>
      </c>
      <c r="E55" s="226">
        <f t="shared" si="4"/>
        <v>38501</v>
      </c>
      <c r="F55" s="226"/>
      <c r="G55" s="226"/>
      <c r="H55" s="230">
        <f t="shared" si="1"/>
        <v>0</v>
      </c>
      <c r="I55" s="229">
        <f t="shared" si="5"/>
        <v>38501</v>
      </c>
      <c r="J55" s="226"/>
      <c r="K55" s="229">
        <f t="shared" si="6"/>
        <v>38501</v>
      </c>
      <c r="L55" s="226"/>
      <c r="M55" s="226">
        <f t="shared" si="7"/>
        <v>38501</v>
      </c>
      <c r="N55" s="229">
        <f t="shared" si="2"/>
        <v>3208</v>
      </c>
      <c r="O55" s="229">
        <f t="shared" si="3"/>
        <v>38501</v>
      </c>
    </row>
    <row r="56" spans="1:15" ht="15.6" customHeight="1" x14ac:dyDescent="0.2">
      <c r="A56" s="425">
        <v>50</v>
      </c>
      <c r="B56" s="238" t="s">
        <v>53</v>
      </c>
      <c r="C56" s="1442">
        <v>2</v>
      </c>
      <c r="D56" s="240">
        <f>'9_Per Pupil Summary'!S55</f>
        <v>9307.1871897607125</v>
      </c>
      <c r="E56" s="240">
        <f t="shared" si="4"/>
        <v>18614</v>
      </c>
      <c r="F56" s="240"/>
      <c r="G56" s="240"/>
      <c r="H56" s="244">
        <f t="shared" si="1"/>
        <v>0</v>
      </c>
      <c r="I56" s="243">
        <f t="shared" si="5"/>
        <v>18614</v>
      </c>
      <c r="J56" s="240"/>
      <c r="K56" s="243">
        <f t="shared" si="6"/>
        <v>18614</v>
      </c>
      <c r="L56" s="246"/>
      <c r="M56" s="240">
        <f t="shared" si="7"/>
        <v>18614</v>
      </c>
      <c r="N56" s="247">
        <f t="shared" si="2"/>
        <v>1551</v>
      </c>
      <c r="O56" s="243">
        <f t="shared" si="3"/>
        <v>18614</v>
      </c>
    </row>
    <row r="57" spans="1:15" ht="15.6" customHeight="1" x14ac:dyDescent="0.2">
      <c r="A57" s="423">
        <v>51</v>
      </c>
      <c r="B57" s="207" t="s">
        <v>54</v>
      </c>
      <c r="C57" s="1440">
        <v>1</v>
      </c>
      <c r="D57" s="209">
        <f>'9_Per Pupil Summary'!S56</f>
        <v>10031.695753478092</v>
      </c>
      <c r="E57" s="209">
        <f t="shared" si="4"/>
        <v>10032</v>
      </c>
      <c r="F57" s="209"/>
      <c r="G57" s="209"/>
      <c r="H57" s="213">
        <f t="shared" si="1"/>
        <v>0</v>
      </c>
      <c r="I57" s="212">
        <f t="shared" si="5"/>
        <v>10032</v>
      </c>
      <c r="J57" s="209"/>
      <c r="K57" s="212">
        <f t="shared" si="6"/>
        <v>10032</v>
      </c>
      <c r="L57" s="209"/>
      <c r="M57" s="209">
        <f t="shared" si="7"/>
        <v>10032</v>
      </c>
      <c r="N57" s="212">
        <f t="shared" si="2"/>
        <v>836</v>
      </c>
      <c r="O57" s="214">
        <f t="shared" si="3"/>
        <v>10032</v>
      </c>
    </row>
    <row r="58" spans="1:15" ht="15.6" customHeight="1" x14ac:dyDescent="0.2">
      <c r="A58" s="424">
        <v>52</v>
      </c>
      <c r="B58" s="224" t="s">
        <v>55</v>
      </c>
      <c r="C58" s="1441">
        <v>5</v>
      </c>
      <c r="D58" s="226">
        <f>'9_Per Pupil Summary'!S57</f>
        <v>9561.1280956008377</v>
      </c>
      <c r="E58" s="226">
        <f t="shared" si="4"/>
        <v>47806</v>
      </c>
      <c r="F58" s="226"/>
      <c r="G58" s="226"/>
      <c r="H58" s="230">
        <f t="shared" si="1"/>
        <v>0</v>
      </c>
      <c r="I58" s="229">
        <f t="shared" si="5"/>
        <v>47806</v>
      </c>
      <c r="J58" s="226"/>
      <c r="K58" s="229">
        <f t="shared" si="6"/>
        <v>47806</v>
      </c>
      <c r="L58" s="226"/>
      <c r="M58" s="226">
        <f t="shared" si="7"/>
        <v>47806</v>
      </c>
      <c r="N58" s="229">
        <f t="shared" si="2"/>
        <v>3984</v>
      </c>
      <c r="O58" s="229">
        <f t="shared" si="3"/>
        <v>47806</v>
      </c>
    </row>
    <row r="59" spans="1:15" ht="15.6" customHeight="1" x14ac:dyDescent="0.2">
      <c r="A59" s="424">
        <v>53</v>
      </c>
      <c r="B59" s="224" t="s">
        <v>56</v>
      </c>
      <c r="C59" s="1441">
        <v>8</v>
      </c>
      <c r="D59" s="226">
        <f>'9_Per Pupil Summary'!S58</f>
        <v>9759.6232033071865</v>
      </c>
      <c r="E59" s="226">
        <f t="shared" si="4"/>
        <v>78077</v>
      </c>
      <c r="F59" s="226"/>
      <c r="G59" s="226"/>
      <c r="H59" s="230">
        <f t="shared" si="1"/>
        <v>0</v>
      </c>
      <c r="I59" s="229">
        <f t="shared" si="5"/>
        <v>78077</v>
      </c>
      <c r="J59" s="226"/>
      <c r="K59" s="229">
        <f t="shared" si="6"/>
        <v>78077</v>
      </c>
      <c r="L59" s="226"/>
      <c r="M59" s="226">
        <f t="shared" si="7"/>
        <v>78077</v>
      </c>
      <c r="N59" s="229">
        <f t="shared" si="2"/>
        <v>6506</v>
      </c>
      <c r="O59" s="229">
        <f t="shared" si="3"/>
        <v>78077</v>
      </c>
    </row>
    <row r="60" spans="1:15" ht="15.6" customHeight="1" x14ac:dyDescent="0.2">
      <c r="A60" s="424">
        <v>54</v>
      </c>
      <c r="B60" s="224" t="s">
        <v>57</v>
      </c>
      <c r="C60" s="1441">
        <v>1</v>
      </c>
      <c r="D60" s="226">
        <f>'9_Per Pupil Summary'!S59</f>
        <v>11368.814999999999</v>
      </c>
      <c r="E60" s="226">
        <f t="shared" si="4"/>
        <v>11369</v>
      </c>
      <c r="F60" s="226"/>
      <c r="G60" s="226"/>
      <c r="H60" s="230">
        <f t="shared" si="1"/>
        <v>0</v>
      </c>
      <c r="I60" s="229">
        <f t="shared" si="5"/>
        <v>11369</v>
      </c>
      <c r="J60" s="226"/>
      <c r="K60" s="229">
        <f t="shared" si="6"/>
        <v>11369</v>
      </c>
      <c r="L60" s="226"/>
      <c r="M60" s="226">
        <f t="shared" si="7"/>
        <v>11369</v>
      </c>
      <c r="N60" s="229">
        <f t="shared" si="2"/>
        <v>947</v>
      </c>
      <c r="O60" s="229">
        <f t="shared" si="3"/>
        <v>11369</v>
      </c>
    </row>
    <row r="61" spans="1:15" ht="15.6" customHeight="1" x14ac:dyDescent="0.2">
      <c r="A61" s="425">
        <v>55</v>
      </c>
      <c r="B61" s="238" t="s">
        <v>58</v>
      </c>
      <c r="C61" s="1442">
        <v>8</v>
      </c>
      <c r="D61" s="240">
        <f>'9_Per Pupil Summary'!S60</f>
        <v>9307.3481095965853</v>
      </c>
      <c r="E61" s="240">
        <f t="shared" si="4"/>
        <v>74459</v>
      </c>
      <c r="F61" s="240"/>
      <c r="G61" s="240"/>
      <c r="H61" s="244">
        <f t="shared" si="1"/>
        <v>0</v>
      </c>
      <c r="I61" s="243">
        <f t="shared" si="5"/>
        <v>74459</v>
      </c>
      <c r="J61" s="240"/>
      <c r="K61" s="243">
        <f t="shared" si="6"/>
        <v>74459</v>
      </c>
      <c r="L61" s="246"/>
      <c r="M61" s="240">
        <f t="shared" si="7"/>
        <v>74459</v>
      </c>
      <c r="N61" s="247">
        <f t="shared" si="2"/>
        <v>6205</v>
      </c>
      <c r="O61" s="243">
        <f t="shared" si="3"/>
        <v>74459</v>
      </c>
    </row>
    <row r="62" spans="1:15" ht="15.6" customHeight="1" x14ac:dyDescent="0.2">
      <c r="A62" s="423">
        <v>56</v>
      </c>
      <c r="B62" s="207" t="s">
        <v>59</v>
      </c>
      <c r="C62" s="1440">
        <v>1</v>
      </c>
      <c r="D62" s="209">
        <f>'9_Per Pupil Summary'!S61</f>
        <v>10211.928788927336</v>
      </c>
      <c r="E62" s="209">
        <f t="shared" si="4"/>
        <v>10212</v>
      </c>
      <c r="F62" s="209"/>
      <c r="G62" s="209"/>
      <c r="H62" s="213">
        <f t="shared" si="1"/>
        <v>0</v>
      </c>
      <c r="I62" s="212">
        <f t="shared" si="5"/>
        <v>10212</v>
      </c>
      <c r="J62" s="209"/>
      <c r="K62" s="212">
        <f t="shared" si="6"/>
        <v>10212</v>
      </c>
      <c r="L62" s="209"/>
      <c r="M62" s="209">
        <f t="shared" si="7"/>
        <v>10212</v>
      </c>
      <c r="N62" s="212">
        <f t="shared" si="2"/>
        <v>851</v>
      </c>
      <c r="O62" s="214">
        <f t="shared" si="3"/>
        <v>10212</v>
      </c>
    </row>
    <row r="63" spans="1:15" ht="15.6" customHeight="1" x14ac:dyDescent="0.2">
      <c r="A63" s="424">
        <v>57</v>
      </c>
      <c r="B63" s="224" t="s">
        <v>60</v>
      </c>
      <c r="C63" s="1441">
        <v>2</v>
      </c>
      <c r="D63" s="226">
        <f>'9_Per Pupil Summary'!S62</f>
        <v>9286.5581521739132</v>
      </c>
      <c r="E63" s="226">
        <f t="shared" si="4"/>
        <v>18573</v>
      </c>
      <c r="F63" s="226"/>
      <c r="G63" s="226"/>
      <c r="H63" s="230">
        <f t="shared" si="1"/>
        <v>0</v>
      </c>
      <c r="I63" s="229">
        <f t="shared" si="5"/>
        <v>18573</v>
      </c>
      <c r="J63" s="226"/>
      <c r="K63" s="229">
        <f t="shared" si="6"/>
        <v>18573</v>
      </c>
      <c r="L63" s="226"/>
      <c r="M63" s="226">
        <f t="shared" si="7"/>
        <v>18573</v>
      </c>
      <c r="N63" s="229">
        <f t="shared" si="2"/>
        <v>1548</v>
      </c>
      <c r="O63" s="229">
        <f t="shared" si="3"/>
        <v>18573</v>
      </c>
    </row>
    <row r="64" spans="1:15" ht="15.6" customHeight="1" x14ac:dyDescent="0.2">
      <c r="A64" s="424">
        <v>58</v>
      </c>
      <c r="B64" s="224" t="s">
        <v>61</v>
      </c>
      <c r="C64" s="1441">
        <v>1</v>
      </c>
      <c r="D64" s="226">
        <f>'9_Per Pupil Summary'!S63</f>
        <v>9608.5053788687292</v>
      </c>
      <c r="E64" s="226">
        <f t="shared" si="4"/>
        <v>9609</v>
      </c>
      <c r="F64" s="226"/>
      <c r="G64" s="226"/>
      <c r="H64" s="230">
        <f t="shared" si="1"/>
        <v>0</v>
      </c>
      <c r="I64" s="229">
        <f t="shared" si="5"/>
        <v>9609</v>
      </c>
      <c r="J64" s="226"/>
      <c r="K64" s="229">
        <f t="shared" si="6"/>
        <v>9609</v>
      </c>
      <c r="L64" s="226"/>
      <c r="M64" s="226">
        <f t="shared" si="7"/>
        <v>9609</v>
      </c>
      <c r="N64" s="229">
        <f t="shared" si="2"/>
        <v>801</v>
      </c>
      <c r="O64" s="229">
        <f t="shared" si="3"/>
        <v>9609</v>
      </c>
    </row>
    <row r="65" spans="1:15" ht="15.6" customHeight="1" x14ac:dyDescent="0.2">
      <c r="A65" s="424">
        <v>59</v>
      </c>
      <c r="B65" s="224" t="s">
        <v>62</v>
      </c>
      <c r="C65" s="1441">
        <v>3</v>
      </c>
      <c r="D65" s="226">
        <f>'9_Per Pupil Summary'!S64</f>
        <v>9859.2015280135838</v>
      </c>
      <c r="E65" s="226">
        <f t="shared" si="4"/>
        <v>29578</v>
      </c>
      <c r="F65" s="226"/>
      <c r="G65" s="226"/>
      <c r="H65" s="230">
        <f t="shared" si="1"/>
        <v>0</v>
      </c>
      <c r="I65" s="229">
        <f t="shared" si="5"/>
        <v>29578</v>
      </c>
      <c r="J65" s="226"/>
      <c r="K65" s="229">
        <f t="shared" si="6"/>
        <v>29578</v>
      </c>
      <c r="L65" s="226"/>
      <c r="M65" s="226">
        <f t="shared" si="7"/>
        <v>29578</v>
      </c>
      <c r="N65" s="229">
        <f t="shared" si="2"/>
        <v>2465</v>
      </c>
      <c r="O65" s="229">
        <f t="shared" si="3"/>
        <v>29578</v>
      </c>
    </row>
    <row r="66" spans="1:15" ht="15.6" customHeight="1" x14ac:dyDescent="0.2">
      <c r="A66" s="425">
        <v>60</v>
      </c>
      <c r="B66" s="238" t="s">
        <v>63</v>
      </c>
      <c r="C66" s="1442"/>
      <c r="D66" s="240">
        <f>'9_Per Pupil Summary'!S65</f>
        <v>10081.94309541698</v>
      </c>
      <c r="E66" s="240">
        <f t="shared" si="4"/>
        <v>0</v>
      </c>
      <c r="F66" s="240"/>
      <c r="G66" s="240"/>
      <c r="H66" s="244">
        <f t="shared" si="1"/>
        <v>0</v>
      </c>
      <c r="I66" s="243">
        <f t="shared" si="5"/>
        <v>0</v>
      </c>
      <c r="J66" s="240"/>
      <c r="K66" s="243">
        <f t="shared" si="6"/>
        <v>0</v>
      </c>
      <c r="L66" s="246"/>
      <c r="M66" s="240">
        <f t="shared" si="7"/>
        <v>0</v>
      </c>
      <c r="N66" s="247">
        <f t="shared" si="2"/>
        <v>0</v>
      </c>
      <c r="O66" s="243">
        <f t="shared" si="3"/>
        <v>0</v>
      </c>
    </row>
    <row r="67" spans="1:15" ht="15.6" customHeight="1" x14ac:dyDescent="0.2">
      <c r="A67" s="423">
        <v>61</v>
      </c>
      <c r="B67" s="207" t="s">
        <v>64</v>
      </c>
      <c r="C67" s="1440">
        <v>3</v>
      </c>
      <c r="D67" s="209">
        <f>'9_Per Pupil Summary'!S66</f>
        <v>9351.8081053952319</v>
      </c>
      <c r="E67" s="209">
        <f t="shared" si="4"/>
        <v>28055</v>
      </c>
      <c r="F67" s="209"/>
      <c r="G67" s="209"/>
      <c r="H67" s="213">
        <f t="shared" si="1"/>
        <v>0</v>
      </c>
      <c r="I67" s="212">
        <f t="shared" si="5"/>
        <v>28055</v>
      </c>
      <c r="J67" s="209"/>
      <c r="K67" s="212">
        <f t="shared" si="6"/>
        <v>28055</v>
      </c>
      <c r="L67" s="209"/>
      <c r="M67" s="209">
        <f t="shared" si="7"/>
        <v>28055</v>
      </c>
      <c r="N67" s="212">
        <f t="shared" si="2"/>
        <v>2338</v>
      </c>
      <c r="O67" s="214">
        <f t="shared" si="3"/>
        <v>28055</v>
      </c>
    </row>
    <row r="68" spans="1:15" ht="15.6" customHeight="1" x14ac:dyDescent="0.2">
      <c r="A68" s="424">
        <v>62</v>
      </c>
      <c r="B68" s="224" t="s">
        <v>65</v>
      </c>
      <c r="C68" s="1441">
        <v>1</v>
      </c>
      <c r="D68" s="226">
        <f>'9_Per Pupil Summary'!S67</f>
        <v>10056.621478163494</v>
      </c>
      <c r="E68" s="226">
        <f t="shared" si="4"/>
        <v>10057</v>
      </c>
      <c r="F68" s="226"/>
      <c r="G68" s="226"/>
      <c r="H68" s="230">
        <f t="shared" si="1"/>
        <v>0</v>
      </c>
      <c r="I68" s="229">
        <f t="shared" si="5"/>
        <v>10057</v>
      </c>
      <c r="J68" s="226"/>
      <c r="K68" s="229">
        <f t="shared" si="6"/>
        <v>10057</v>
      </c>
      <c r="L68" s="226"/>
      <c r="M68" s="226">
        <f t="shared" si="7"/>
        <v>10057</v>
      </c>
      <c r="N68" s="229">
        <f t="shared" si="2"/>
        <v>838</v>
      </c>
      <c r="O68" s="229">
        <f t="shared" si="3"/>
        <v>10057</v>
      </c>
    </row>
    <row r="69" spans="1:15" ht="15.6" customHeight="1" x14ac:dyDescent="0.2">
      <c r="A69" s="424">
        <v>63</v>
      </c>
      <c r="B69" s="224" t="s">
        <v>66</v>
      </c>
      <c r="C69" s="1441">
        <v>2</v>
      </c>
      <c r="D69" s="226">
        <f>'9_Per Pupil Summary'!S68</f>
        <v>9837.2128543969247</v>
      </c>
      <c r="E69" s="226">
        <f t="shared" si="4"/>
        <v>19674</v>
      </c>
      <c r="F69" s="226"/>
      <c r="G69" s="226"/>
      <c r="H69" s="230">
        <f t="shared" si="1"/>
        <v>0</v>
      </c>
      <c r="I69" s="229">
        <f t="shared" si="5"/>
        <v>19674</v>
      </c>
      <c r="J69" s="226"/>
      <c r="K69" s="229">
        <f t="shared" si="6"/>
        <v>19674</v>
      </c>
      <c r="L69" s="226"/>
      <c r="M69" s="226">
        <f t="shared" si="7"/>
        <v>19674</v>
      </c>
      <c r="N69" s="229">
        <f t="shared" si="2"/>
        <v>1640</v>
      </c>
      <c r="O69" s="229">
        <f t="shared" si="3"/>
        <v>19674</v>
      </c>
    </row>
    <row r="70" spans="1:15" ht="15.6" customHeight="1" x14ac:dyDescent="0.2">
      <c r="A70" s="424">
        <v>64</v>
      </c>
      <c r="B70" s="224" t="s">
        <v>67</v>
      </c>
      <c r="C70" s="1441">
        <v>1</v>
      </c>
      <c r="D70" s="226">
        <f>'9_Per Pupil Summary'!S69</f>
        <v>10809.872065331929</v>
      </c>
      <c r="E70" s="226">
        <f t="shared" si="4"/>
        <v>10810</v>
      </c>
      <c r="F70" s="226"/>
      <c r="G70" s="226"/>
      <c r="H70" s="230">
        <f t="shared" si="1"/>
        <v>0</v>
      </c>
      <c r="I70" s="229">
        <f t="shared" si="5"/>
        <v>10810</v>
      </c>
      <c r="J70" s="226"/>
      <c r="K70" s="229">
        <f t="shared" si="6"/>
        <v>10810</v>
      </c>
      <c r="L70" s="226"/>
      <c r="M70" s="226">
        <f t="shared" si="7"/>
        <v>10810</v>
      </c>
      <c r="N70" s="229">
        <f t="shared" si="2"/>
        <v>901</v>
      </c>
      <c r="O70" s="229">
        <f t="shared" si="3"/>
        <v>10810</v>
      </c>
    </row>
    <row r="71" spans="1:15" ht="15.6" customHeight="1" x14ac:dyDescent="0.2">
      <c r="A71" s="425">
        <v>65</v>
      </c>
      <c r="B71" s="238" t="s">
        <v>68</v>
      </c>
      <c r="C71" s="1442">
        <v>2</v>
      </c>
      <c r="D71" s="240">
        <f>'9_Per Pupil Summary'!S70</f>
        <v>10058.259685381763</v>
      </c>
      <c r="E71" s="240">
        <f t="shared" si="4"/>
        <v>20117</v>
      </c>
      <c r="F71" s="240"/>
      <c r="G71" s="240"/>
      <c r="H71" s="244">
        <f>F71+G71</f>
        <v>0</v>
      </c>
      <c r="I71" s="243">
        <f t="shared" si="5"/>
        <v>20117</v>
      </c>
      <c r="J71" s="240"/>
      <c r="K71" s="243">
        <f t="shared" si="6"/>
        <v>20117</v>
      </c>
      <c r="L71" s="246"/>
      <c r="M71" s="240">
        <f t="shared" si="7"/>
        <v>20117</v>
      </c>
      <c r="N71" s="247">
        <f t="shared" ref="N71:N75" si="8">ROUND(M71/$N$91,0)</f>
        <v>1676</v>
      </c>
      <c r="O71" s="243">
        <f t="shared" ref="O71:O75" si="9">K71</f>
        <v>20117</v>
      </c>
    </row>
    <row r="72" spans="1:15" ht="15.6" customHeight="1" x14ac:dyDescent="0.2">
      <c r="A72" s="424">
        <v>66</v>
      </c>
      <c r="B72" s="224" t="s">
        <v>69</v>
      </c>
      <c r="C72" s="1443">
        <v>1</v>
      </c>
      <c r="D72" s="426">
        <f>'9_Per Pupil Summary'!S71</f>
        <v>11304.650544069642</v>
      </c>
      <c r="E72" s="426">
        <f t="shared" ref="E72:E75" si="10">ROUND(C72*D72,0)</f>
        <v>11305</v>
      </c>
      <c r="F72" s="426"/>
      <c r="G72" s="426"/>
      <c r="H72" s="427">
        <f>F72+G72</f>
        <v>0</v>
      </c>
      <c r="I72" s="428">
        <f t="shared" ref="I72:I75" si="11">E72+H72</f>
        <v>11305</v>
      </c>
      <c r="J72" s="426"/>
      <c r="K72" s="428">
        <f>ROUND(SUM(I72:J72),0)</f>
        <v>11305</v>
      </c>
      <c r="L72" s="226"/>
      <c r="M72" s="426">
        <f>K72-L72</f>
        <v>11305</v>
      </c>
      <c r="N72" s="229">
        <f t="shared" si="8"/>
        <v>942</v>
      </c>
      <c r="O72" s="428">
        <f t="shared" si="9"/>
        <v>11305</v>
      </c>
    </row>
    <row r="73" spans="1:15" ht="15.6" customHeight="1" x14ac:dyDescent="0.2">
      <c r="A73" s="424">
        <v>67</v>
      </c>
      <c r="B73" s="224" t="s">
        <v>3</v>
      </c>
      <c r="C73" s="1443">
        <v>4</v>
      </c>
      <c r="D73" s="426">
        <f>'9_Per Pupil Summary'!S72</f>
        <v>9519.9694875603418</v>
      </c>
      <c r="E73" s="426">
        <f t="shared" si="10"/>
        <v>38080</v>
      </c>
      <c r="F73" s="426"/>
      <c r="G73" s="426"/>
      <c r="H73" s="427">
        <f>F73+G73</f>
        <v>0</v>
      </c>
      <c r="I73" s="428">
        <f t="shared" si="11"/>
        <v>38080</v>
      </c>
      <c r="J73" s="426"/>
      <c r="K73" s="428">
        <f>ROUND(SUM(I73:J73),0)</f>
        <v>38080</v>
      </c>
      <c r="L73" s="226"/>
      <c r="M73" s="426">
        <f>K73-L73</f>
        <v>38080</v>
      </c>
      <c r="N73" s="229">
        <f t="shared" si="8"/>
        <v>3173</v>
      </c>
      <c r="O73" s="428">
        <f t="shared" si="9"/>
        <v>38080</v>
      </c>
    </row>
    <row r="74" spans="1:15" ht="15.6" customHeight="1" x14ac:dyDescent="0.2">
      <c r="A74" s="424">
        <v>68</v>
      </c>
      <c r="B74" s="224" t="s">
        <v>2</v>
      </c>
      <c r="C74" s="1443"/>
      <c r="D74" s="426">
        <f>'9_Per Pupil Summary'!S73</f>
        <v>10635.356666666667</v>
      </c>
      <c r="E74" s="426">
        <f t="shared" si="10"/>
        <v>0</v>
      </c>
      <c r="F74" s="426"/>
      <c r="G74" s="426"/>
      <c r="H74" s="427">
        <f>F74+G74</f>
        <v>0</v>
      </c>
      <c r="I74" s="428">
        <f t="shared" si="11"/>
        <v>0</v>
      </c>
      <c r="J74" s="426"/>
      <c r="K74" s="428">
        <f>ROUND(SUM(I74:J74),0)</f>
        <v>0</v>
      </c>
      <c r="L74" s="226"/>
      <c r="M74" s="426">
        <f>K74-L74</f>
        <v>0</v>
      </c>
      <c r="N74" s="229">
        <f t="shared" si="8"/>
        <v>0</v>
      </c>
      <c r="O74" s="428">
        <f t="shared" si="9"/>
        <v>0</v>
      </c>
    </row>
    <row r="75" spans="1:15" ht="15.6" customHeight="1" x14ac:dyDescent="0.2">
      <c r="A75" s="429">
        <v>69</v>
      </c>
      <c r="B75" s="430" t="s">
        <v>91</v>
      </c>
      <c r="C75" s="1444"/>
      <c r="D75" s="431">
        <f>'9_Per Pupil Summary'!S74</f>
        <v>9912.7698060656076</v>
      </c>
      <c r="E75" s="431">
        <f t="shared" si="10"/>
        <v>0</v>
      </c>
      <c r="F75" s="431"/>
      <c r="G75" s="431"/>
      <c r="H75" s="432">
        <f>F75+G75</f>
        <v>0</v>
      </c>
      <c r="I75" s="433">
        <f t="shared" si="11"/>
        <v>0</v>
      </c>
      <c r="J75" s="431"/>
      <c r="K75" s="433">
        <f>ROUND(SUM(I75:J75),0)</f>
        <v>0</v>
      </c>
      <c r="L75" s="434"/>
      <c r="M75" s="431">
        <f>K75-L75</f>
        <v>0</v>
      </c>
      <c r="N75" s="435">
        <f t="shared" si="8"/>
        <v>0</v>
      </c>
      <c r="O75" s="433">
        <f t="shared" si="9"/>
        <v>0</v>
      </c>
    </row>
    <row r="76" spans="1:15" s="100" customFormat="1" ht="15.6" customHeight="1" thickBot="1" x14ac:dyDescent="0.25">
      <c r="A76" s="1879" t="s">
        <v>429</v>
      </c>
      <c r="B76" s="1880"/>
      <c r="C76" s="1272">
        <f>SUM(C7:C75)</f>
        <v>306</v>
      </c>
      <c r="D76" s="1439"/>
      <c r="E76" s="442">
        <f>SUM(E7:E75)</f>
        <v>2874923</v>
      </c>
      <c r="F76" s="436">
        <f t="shared" ref="F76:L76" si="12">SUM(F7:F75)</f>
        <v>0</v>
      </c>
      <c r="G76" s="436">
        <f>SUM(G7:G75)</f>
        <v>0</v>
      </c>
      <c r="H76" s="437">
        <f t="shared" si="12"/>
        <v>0</v>
      </c>
      <c r="I76" s="1566">
        <f>SUM(I7:I75)</f>
        <v>2874923</v>
      </c>
      <c r="J76" s="442">
        <f t="shared" si="12"/>
        <v>0</v>
      </c>
      <c r="K76" s="438">
        <f t="shared" si="12"/>
        <v>2874923</v>
      </c>
      <c r="L76" s="442">
        <f t="shared" si="12"/>
        <v>0</v>
      </c>
      <c r="M76" s="442">
        <f>SUM(M7:M75)</f>
        <v>2874923</v>
      </c>
      <c r="N76" s="438">
        <f>SUM(N7:N75)</f>
        <v>239579</v>
      </c>
      <c r="O76" s="438">
        <f>SUM(O7:O75)</f>
        <v>2874923</v>
      </c>
    </row>
    <row r="77" spans="1:15" s="149" customFormat="1" ht="15.6" customHeight="1" thickTop="1" x14ac:dyDescent="0.2">
      <c r="A77" s="1885" t="s">
        <v>398</v>
      </c>
      <c r="B77" s="2125"/>
      <c r="C77" s="1012"/>
      <c r="D77" s="814"/>
      <c r="E77" s="439"/>
      <c r="F77" s="439"/>
      <c r="G77" s="439"/>
      <c r="H77" s="439"/>
      <c r="I77" s="439"/>
      <c r="J77" s="439"/>
      <c r="K77" s="815"/>
      <c r="L77" s="815"/>
      <c r="M77" s="814"/>
      <c r="N77" s="815"/>
      <c r="O77" s="815"/>
    </row>
    <row r="78" spans="1:15" s="149" customFormat="1" ht="15.6" customHeight="1" x14ac:dyDescent="0.2">
      <c r="A78" s="1887" t="s">
        <v>1260</v>
      </c>
      <c r="B78" s="1888"/>
      <c r="C78" s="1012"/>
      <c r="D78" s="814"/>
      <c r="E78" s="439"/>
      <c r="F78" s="439"/>
      <c r="G78" s="439"/>
      <c r="H78" s="439"/>
      <c r="I78" s="439"/>
      <c r="J78" s="439"/>
      <c r="K78" s="232">
        <v>0</v>
      </c>
      <c r="L78" s="815"/>
      <c r="M78" s="814">
        <v>0</v>
      </c>
      <c r="N78" s="232">
        <v>0</v>
      </c>
      <c r="O78" s="232">
        <v>0</v>
      </c>
    </row>
    <row r="79" spans="1:15" s="149" customFormat="1" ht="15.6" customHeight="1" x14ac:dyDescent="0.2">
      <c r="A79" s="1889" t="s">
        <v>1261</v>
      </c>
      <c r="B79" s="1890"/>
      <c r="C79" s="1267"/>
      <c r="D79" s="814"/>
      <c r="E79" s="1567"/>
      <c r="F79" s="440"/>
      <c r="G79" s="440"/>
      <c r="H79" s="440"/>
      <c r="I79" s="440"/>
      <c r="J79" s="440"/>
      <c r="K79" s="815"/>
      <c r="L79" s="815"/>
      <c r="M79" s="814"/>
      <c r="N79" s="815"/>
      <c r="O79" s="232">
        <v>0</v>
      </c>
    </row>
    <row r="80" spans="1:15" s="149" customFormat="1" ht="15.6" customHeight="1" x14ac:dyDescent="0.2">
      <c r="A80" s="1872" t="s">
        <v>1020</v>
      </c>
      <c r="B80" s="1873"/>
      <c r="C80" s="1274"/>
      <c r="D80" s="814"/>
      <c r="E80" s="1567"/>
      <c r="F80" s="440"/>
      <c r="G80" s="440"/>
      <c r="H80" s="440"/>
      <c r="I80" s="440"/>
      <c r="J80" s="440"/>
      <c r="K80" s="815"/>
      <c r="L80" s="815"/>
      <c r="M80" s="814"/>
      <c r="N80" s="815"/>
      <c r="O80" s="232">
        <v>0</v>
      </c>
    </row>
    <row r="81" spans="1:15" s="149" customFormat="1" ht="15.6" customHeight="1" x14ac:dyDescent="0.2">
      <c r="A81" s="1872" t="s">
        <v>410</v>
      </c>
      <c r="B81" s="1873"/>
      <c r="C81" s="1274"/>
      <c r="D81" s="814"/>
      <c r="E81" s="1567"/>
      <c r="F81" s="440"/>
      <c r="G81" s="440"/>
      <c r="H81" s="440"/>
      <c r="I81" s="440"/>
      <c r="J81" s="440"/>
      <c r="K81" s="815"/>
      <c r="L81" s="815"/>
      <c r="M81" s="814"/>
      <c r="N81" s="815"/>
      <c r="O81" s="232">
        <v>0</v>
      </c>
    </row>
    <row r="82" spans="1:15" s="149" customFormat="1" ht="15.6" customHeight="1" x14ac:dyDescent="0.2">
      <c r="A82" s="1881" t="s">
        <v>265</v>
      </c>
      <c r="B82" s="1882"/>
      <c r="C82" s="1275"/>
      <c r="D82" s="818"/>
      <c r="E82" s="1568"/>
      <c r="F82" s="441"/>
      <c r="G82" s="441"/>
      <c r="H82" s="441"/>
      <c r="I82" s="441"/>
      <c r="J82" s="441"/>
      <c r="K82" s="1468">
        <v>0</v>
      </c>
      <c r="L82" s="1466"/>
      <c r="M82" s="1467">
        <v>0</v>
      </c>
      <c r="N82" s="1468">
        <v>0</v>
      </c>
      <c r="O82" s="1468">
        <v>0</v>
      </c>
    </row>
    <row r="83" spans="1:15" s="149" customFormat="1" ht="15.6" customHeight="1" x14ac:dyDescent="0.2">
      <c r="A83" s="1794" t="s">
        <v>1760</v>
      </c>
      <c r="B83" s="1795"/>
      <c r="C83" s="1783"/>
      <c r="D83" s="1763"/>
      <c r="E83" s="1766"/>
      <c r="F83" s="1766"/>
      <c r="G83" s="1766"/>
      <c r="H83" s="1766"/>
      <c r="I83" s="1766"/>
      <c r="J83" s="1766"/>
      <c r="K83" s="1764"/>
      <c r="L83" s="1131"/>
      <c r="M83" s="1763"/>
      <c r="N83" s="1764"/>
      <c r="O83" s="1764">
        <v>0</v>
      </c>
    </row>
    <row r="84" spans="1:15" s="149" customFormat="1" ht="15.6" customHeight="1" x14ac:dyDescent="0.2">
      <c r="A84" s="1872" t="s">
        <v>1162</v>
      </c>
      <c r="B84" s="1873"/>
      <c r="C84" s="815"/>
      <c r="D84" s="815"/>
      <c r="E84" s="815"/>
      <c r="F84" s="815"/>
      <c r="G84" s="815"/>
      <c r="H84" s="815"/>
      <c r="I84" s="815"/>
      <c r="J84" s="815"/>
      <c r="K84" s="232">
        <v>0</v>
      </c>
      <c r="L84" s="815"/>
      <c r="M84" s="814">
        <v>0</v>
      </c>
      <c r="N84" s="232">
        <v>0</v>
      </c>
      <c r="O84" s="232">
        <v>0</v>
      </c>
    </row>
    <row r="85" spans="1:15" s="149" customFormat="1" ht="15.6" customHeight="1" x14ac:dyDescent="0.2">
      <c r="A85" s="1872" t="s">
        <v>1163</v>
      </c>
      <c r="B85" s="1873"/>
      <c r="C85" s="815"/>
      <c r="D85" s="815"/>
      <c r="E85" s="815"/>
      <c r="F85" s="815"/>
      <c r="G85" s="815"/>
      <c r="H85" s="815"/>
      <c r="I85" s="815"/>
      <c r="J85" s="815"/>
      <c r="K85" s="232">
        <v>0</v>
      </c>
      <c r="L85" s="815"/>
      <c r="M85" s="814">
        <v>0</v>
      </c>
      <c r="N85" s="232">
        <v>0</v>
      </c>
      <c r="O85" s="232">
        <v>0</v>
      </c>
    </row>
    <row r="86" spans="1:15" s="149" customFormat="1" ht="15.6" customHeight="1" x14ac:dyDescent="0.2">
      <c r="A86" s="2117" t="s">
        <v>1759</v>
      </c>
      <c r="B86" s="2124"/>
      <c r="C86" s="1785"/>
      <c r="D86" s="1130"/>
      <c r="E86" s="1130"/>
      <c r="F86" s="1130"/>
      <c r="G86" s="1130"/>
      <c r="H86" s="1130"/>
      <c r="I86" s="1130"/>
      <c r="J86" s="1130"/>
      <c r="K86" s="232">
        <v>0</v>
      </c>
      <c r="L86" s="1130"/>
      <c r="M86" s="814">
        <v>0</v>
      </c>
      <c r="N86" s="232">
        <v>0</v>
      </c>
      <c r="O86" s="1767">
        <v>0</v>
      </c>
    </row>
    <row r="87" spans="1:15" s="100" customFormat="1" ht="15.6" customHeight="1" thickBot="1" x14ac:dyDescent="0.25">
      <c r="A87" s="1879" t="s">
        <v>430</v>
      </c>
      <c r="B87" s="2123"/>
      <c r="C87" s="1272">
        <f>SUM(C76:C86)</f>
        <v>306</v>
      </c>
      <c r="D87" s="1439"/>
      <c r="E87" s="442">
        <f>SUM(E76:E86)</f>
        <v>2874923</v>
      </c>
      <c r="F87" s="436">
        <f t="shared" ref="F87:J87" si="13">SUM(F76:F86)</f>
        <v>0</v>
      </c>
      <c r="G87" s="436">
        <f t="shared" si="13"/>
        <v>0</v>
      </c>
      <c r="H87" s="437">
        <f t="shared" si="13"/>
        <v>0</v>
      </c>
      <c r="I87" s="1566">
        <f t="shared" si="13"/>
        <v>2874923</v>
      </c>
      <c r="J87" s="442">
        <f t="shared" si="13"/>
        <v>0</v>
      </c>
      <c r="K87" s="438">
        <v>2874923</v>
      </c>
      <c r="L87" s="442">
        <v>0</v>
      </c>
      <c r="M87" s="442">
        <v>2874923</v>
      </c>
      <c r="N87" s="438">
        <v>239579</v>
      </c>
      <c r="O87" s="438">
        <v>2874923</v>
      </c>
    </row>
    <row r="88" spans="1:15" s="100" customFormat="1" ht="15.6" customHeight="1" thickTop="1" thickBot="1" x14ac:dyDescent="0.25">
      <c r="A88" s="1879"/>
      <c r="B88" s="2123"/>
      <c r="C88" s="1272"/>
      <c r="D88" s="1439"/>
      <c r="E88" s="442"/>
      <c r="F88" s="436"/>
      <c r="G88" s="436"/>
      <c r="H88" s="437"/>
      <c r="I88" s="1566"/>
      <c r="J88" s="442"/>
      <c r="K88" s="438"/>
      <c r="L88" s="442"/>
      <c r="M88" s="442"/>
      <c r="N88" s="438"/>
      <c r="O88" s="438"/>
    </row>
    <row r="89" spans="1:15" ht="13.5" thickTop="1" x14ac:dyDescent="0.2">
      <c r="B89" s="100"/>
      <c r="C89" s="496"/>
      <c r="D89" s="496"/>
      <c r="E89" s="496"/>
      <c r="F89" s="496"/>
      <c r="G89" s="496"/>
      <c r="H89" s="496"/>
      <c r="I89" s="496"/>
      <c r="J89" s="496"/>
      <c r="K89" s="496"/>
      <c r="L89" s="496"/>
      <c r="M89" s="496"/>
      <c r="N89" s="496"/>
      <c r="O89" s="496"/>
    </row>
    <row r="90" spans="1:15" x14ac:dyDescent="0.2">
      <c r="B90" s="100"/>
      <c r="C90" s="496"/>
      <c r="D90" s="496"/>
      <c r="E90" s="496"/>
      <c r="F90" s="496"/>
      <c r="G90" s="496"/>
      <c r="H90" s="496"/>
      <c r="I90" s="496"/>
      <c r="J90" s="496"/>
      <c r="K90" s="496"/>
      <c r="L90" s="496"/>
      <c r="M90" s="496"/>
      <c r="N90" s="496"/>
      <c r="O90" s="496"/>
    </row>
    <row r="91" spans="1:15" x14ac:dyDescent="0.2">
      <c r="N91" s="30">
        <v>12</v>
      </c>
    </row>
    <row r="92" spans="1:15" x14ac:dyDescent="0.2">
      <c r="A92" s="100"/>
      <c r="B92" s="100"/>
      <c r="C92" s="100"/>
      <c r="D92" s="100"/>
      <c r="E92" s="100"/>
    </row>
    <row r="94" spans="1:15" x14ac:dyDescent="0.2">
      <c r="B94" s="874"/>
    </row>
    <row r="95" spans="1:15" x14ac:dyDescent="0.2">
      <c r="B95" s="873"/>
    </row>
    <row r="96" spans="1:15" x14ac:dyDescent="0.2">
      <c r="B96" s="100"/>
    </row>
    <row r="97" spans="2:2" x14ac:dyDescent="0.2">
      <c r="B97" s="872"/>
    </row>
  </sheetData>
  <sheetProtection password="D893" sheet="1" objects="1" scenarios="1"/>
  <mergeCells count="16">
    <mergeCell ref="A85:B85"/>
    <mergeCell ref="A86:B86"/>
    <mergeCell ref="A87:B87"/>
    <mergeCell ref="A88:B88"/>
    <mergeCell ref="A78:B78"/>
    <mergeCell ref="A79:B79"/>
    <mergeCell ref="A80:B80"/>
    <mergeCell ref="A81:B81"/>
    <mergeCell ref="A82:B82"/>
    <mergeCell ref="A84:B84"/>
    <mergeCell ref="A77:B77"/>
    <mergeCell ref="A1:B3"/>
    <mergeCell ref="C1:H1"/>
    <mergeCell ref="I1:O1"/>
    <mergeCell ref="F2:H2"/>
    <mergeCell ref="A76:B76"/>
  </mergeCells>
  <printOptions horizontalCentered="1"/>
  <pageMargins left="0.35" right="0.35" top="0.85" bottom="0.35" header="0.3" footer="0.25"/>
  <pageSetup paperSize="5" scale="65" firstPageNumber="50" fitToWidth="0" orientation="portrait" r:id="rId1"/>
  <headerFooter alignWithMargins="0">
    <oddHeader xml:space="preserve">&amp;L&amp;"Arial,Bold"&amp;20&amp;K000000FY2022-23 Budget Letter - Preliminary
July 2022&amp;R&amp;"Arial,Bold"&amp;12&amp;KFF0000
</oddHeader>
    <oddFooter>&amp;R&amp;9&amp;P</oddFooter>
  </headerFooter>
  <colBreaks count="1" manualBreakCount="1">
    <brk id="8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Z27"/>
  <sheetViews>
    <sheetView zoomScaleNormal="100" zoomScaleSheetLayoutView="75" workbookViewId="0">
      <pane xSplit="3" ySplit="6" topLeftCell="D7" activePane="bottomRight" state="frozen"/>
      <selection activeCell="L68" sqref="L68"/>
      <selection pane="topRight" activeCell="L68" sqref="L68"/>
      <selection pane="bottomLeft" activeCell="L68" sqref="L68"/>
      <selection pane="bottomRight" activeCell="D7" sqref="D7"/>
    </sheetView>
  </sheetViews>
  <sheetFormatPr defaultColWidth="8.85546875" defaultRowHeight="12.75" x14ac:dyDescent="0.2"/>
  <cols>
    <col min="1" max="1" width="9.42578125" style="80" customWidth="1"/>
    <col min="2" max="2" width="8.42578125" style="80" hidden="1" customWidth="1"/>
    <col min="3" max="3" width="29.28515625" style="28" customWidth="1"/>
    <col min="4" max="4" width="13.140625" style="28" customWidth="1"/>
    <col min="5" max="5" width="13.5703125" style="28" customWidth="1"/>
    <col min="6" max="6" width="16.140625" style="28" bestFit="1" customWidth="1"/>
    <col min="7" max="7" width="12.85546875" style="28" customWidth="1"/>
    <col min="8" max="8" width="15" style="28" customWidth="1"/>
    <col min="9" max="9" width="15.7109375" style="28" bestFit="1" customWidth="1"/>
    <col min="10" max="12" width="13.7109375" style="28" customWidth="1"/>
    <col min="13" max="13" width="15.7109375" style="28" bestFit="1" customWidth="1"/>
    <col min="14" max="16" width="12.7109375" style="28" customWidth="1"/>
    <col min="17" max="17" width="16.42578125" style="28" customWidth="1"/>
    <col min="18" max="18" width="14.5703125" style="28" customWidth="1"/>
    <col min="19" max="19" width="15.5703125" style="28" customWidth="1"/>
    <col min="20" max="24" width="14.7109375" style="28" customWidth="1"/>
    <col min="25" max="25" width="15.7109375" style="28" customWidth="1"/>
    <col min="26" max="26" width="15.140625" style="28" customWidth="1"/>
    <col min="27" max="27" width="15.7109375" style="28" bestFit="1" customWidth="1"/>
    <col min="28" max="28" width="13.5703125" style="28" customWidth="1"/>
    <col min="29" max="29" width="14.7109375" style="28" customWidth="1"/>
    <col min="30" max="30" width="16" style="28" customWidth="1"/>
    <col min="31" max="32" width="14.7109375" style="28" customWidth="1"/>
    <col min="33" max="33" width="15" style="28" customWidth="1"/>
    <col min="34" max="41" width="16.28515625" style="28" customWidth="1"/>
    <col min="42" max="44" width="15.28515625" style="28" customWidth="1"/>
    <col min="45" max="50" width="17.28515625" style="28" customWidth="1"/>
    <col min="51" max="52" width="17.140625" style="28" customWidth="1"/>
    <col min="53" max="16384" width="8.85546875" style="28"/>
  </cols>
  <sheetData>
    <row r="1" spans="1:52" ht="22.15" customHeight="1" x14ac:dyDescent="0.2">
      <c r="A1" s="2067" t="s">
        <v>1783</v>
      </c>
      <c r="B1" s="2067"/>
      <c r="C1" s="2137"/>
      <c r="D1" s="2142" t="s">
        <v>350</v>
      </c>
      <c r="E1" s="2074"/>
      <c r="F1" s="2074"/>
      <c r="G1" s="2074"/>
      <c r="H1" s="2074"/>
      <c r="I1" s="2074"/>
      <c r="J1" s="2074"/>
      <c r="K1" s="2074"/>
      <c r="L1" s="2074"/>
      <c r="M1" s="2074"/>
      <c r="N1" s="2074"/>
      <c r="O1" s="2074"/>
      <c r="P1" s="2074"/>
      <c r="Q1" s="2074"/>
      <c r="R1" s="2143"/>
      <c r="S1" s="2142" t="s">
        <v>350</v>
      </c>
      <c r="T1" s="2074"/>
      <c r="U1" s="2074"/>
      <c r="V1" s="2074"/>
      <c r="W1" s="2074"/>
      <c r="X1" s="2074"/>
      <c r="Y1" s="2074"/>
      <c r="Z1" s="2074"/>
      <c r="AA1" s="2074"/>
      <c r="AB1" s="2074"/>
      <c r="AC1" s="2074"/>
      <c r="AD1" s="2074"/>
      <c r="AE1" s="2074"/>
      <c r="AF1" s="2074"/>
      <c r="AG1" s="2143"/>
      <c r="AH1" s="2139" t="s">
        <v>422</v>
      </c>
      <c r="AI1" s="2140"/>
      <c r="AJ1" s="2140"/>
      <c r="AK1" s="2140"/>
      <c r="AL1" s="2140"/>
      <c r="AM1" s="2140"/>
      <c r="AN1" s="2140"/>
      <c r="AO1" s="2140"/>
      <c r="AP1" s="2140"/>
      <c r="AQ1" s="2140"/>
      <c r="AR1" s="2141"/>
      <c r="AS1" s="2139" t="s">
        <v>422</v>
      </c>
      <c r="AT1" s="2140"/>
      <c r="AU1" s="2140"/>
      <c r="AV1" s="2140"/>
      <c r="AW1" s="2140"/>
      <c r="AX1" s="2141"/>
      <c r="AY1" s="2138" t="s">
        <v>366</v>
      </c>
      <c r="AZ1" s="2134" t="s">
        <v>365</v>
      </c>
    </row>
    <row r="2" spans="1:52" ht="21.6" customHeight="1" x14ac:dyDescent="0.25">
      <c r="A2" s="2137"/>
      <c r="B2" s="2137"/>
      <c r="C2" s="2137"/>
      <c r="D2" s="1489"/>
      <c r="E2" s="1490"/>
      <c r="F2" s="1491"/>
      <c r="G2" s="1492"/>
      <c r="H2" s="1493"/>
      <c r="I2" s="1488"/>
      <c r="J2" s="1869" t="s">
        <v>242</v>
      </c>
      <c r="K2" s="1869"/>
      <c r="L2" s="1869"/>
      <c r="M2" s="1488"/>
      <c r="N2" s="1494"/>
      <c r="O2" s="1494"/>
      <c r="P2" s="1494"/>
      <c r="Q2" s="1487"/>
      <c r="R2" s="1495"/>
      <c r="S2" s="1496"/>
      <c r="T2" s="2144" t="s">
        <v>347</v>
      </c>
      <c r="U2" s="2145"/>
      <c r="V2" s="2145"/>
      <c r="W2" s="2145"/>
      <c r="X2" s="2146"/>
      <c r="Y2" s="1497"/>
      <c r="Z2" s="1497"/>
      <c r="AA2" s="1497"/>
      <c r="AB2" s="1497"/>
      <c r="AC2" s="2144" t="s">
        <v>349</v>
      </c>
      <c r="AD2" s="2145"/>
      <c r="AE2" s="2145"/>
      <c r="AF2" s="2147"/>
      <c r="AG2" s="1495"/>
      <c r="AH2" s="779"/>
      <c r="AI2" s="778"/>
      <c r="AJ2" s="1916" t="s">
        <v>242</v>
      </c>
      <c r="AK2" s="1916"/>
      <c r="AL2" s="1916"/>
      <c r="AM2" s="1916"/>
      <c r="AN2" s="1916"/>
      <c r="AO2" s="778"/>
      <c r="AP2" s="780"/>
      <c r="AQ2" s="780"/>
      <c r="AR2" s="781"/>
      <c r="AS2" s="779"/>
      <c r="AT2" s="778"/>
      <c r="AU2" s="778"/>
      <c r="AV2" s="778"/>
      <c r="AW2" s="778"/>
      <c r="AX2" s="782"/>
      <c r="AY2" s="2138"/>
      <c r="AZ2" s="2135"/>
    </row>
    <row r="3" spans="1:52" ht="136.9" customHeight="1" x14ac:dyDescent="0.2">
      <c r="A3" s="2137"/>
      <c r="B3" s="2137"/>
      <c r="C3" s="2137"/>
      <c r="D3" s="306" t="s">
        <v>1666</v>
      </c>
      <c r="E3" s="577" t="s">
        <v>458</v>
      </c>
      <c r="F3" s="577" t="s">
        <v>459</v>
      </c>
      <c r="G3" s="575" t="s">
        <v>1099</v>
      </c>
      <c r="H3" s="575" t="s">
        <v>348</v>
      </c>
      <c r="I3" s="1010" t="s">
        <v>1070</v>
      </c>
      <c r="J3" s="694" t="s">
        <v>1648</v>
      </c>
      <c r="K3" s="694" t="s">
        <v>1649</v>
      </c>
      <c r="L3" s="694" t="s">
        <v>243</v>
      </c>
      <c r="M3" s="582" t="s">
        <v>466</v>
      </c>
      <c r="N3" s="575" t="s">
        <v>463</v>
      </c>
      <c r="O3" s="575" t="s">
        <v>1108</v>
      </c>
      <c r="P3" s="575" t="s">
        <v>460</v>
      </c>
      <c r="Q3" s="575" t="s">
        <v>467</v>
      </c>
      <c r="R3" s="862" t="s">
        <v>1798</v>
      </c>
      <c r="S3" s="575" t="s">
        <v>469</v>
      </c>
      <c r="T3" s="1483" t="s">
        <v>1259</v>
      </c>
      <c r="U3" s="1483" t="s">
        <v>1206</v>
      </c>
      <c r="V3" s="1483" t="s">
        <v>1284</v>
      </c>
      <c r="W3" s="1483" t="s">
        <v>1285</v>
      </c>
      <c r="X3" s="1483" t="s">
        <v>1764</v>
      </c>
      <c r="Y3" s="287" t="s">
        <v>823</v>
      </c>
      <c r="Z3" s="287" t="s">
        <v>1101</v>
      </c>
      <c r="AA3" s="287" t="s">
        <v>283</v>
      </c>
      <c r="AB3" s="287" t="s">
        <v>371</v>
      </c>
      <c r="AC3" s="1484" t="s">
        <v>1207</v>
      </c>
      <c r="AD3" s="1484" t="s">
        <v>1231</v>
      </c>
      <c r="AE3" s="1484" t="s">
        <v>405</v>
      </c>
      <c r="AF3" s="1792" t="s">
        <v>1760</v>
      </c>
      <c r="AG3" s="287" t="s">
        <v>1109</v>
      </c>
      <c r="AH3" s="580" t="s">
        <v>1687</v>
      </c>
      <c r="AI3" s="581" t="s">
        <v>860</v>
      </c>
      <c r="AJ3" s="578" t="s">
        <v>1698</v>
      </c>
      <c r="AK3" s="578" t="s">
        <v>1646</v>
      </c>
      <c r="AL3" s="578" t="s">
        <v>1699</v>
      </c>
      <c r="AM3" s="578" t="s">
        <v>1700</v>
      </c>
      <c r="AN3" s="578" t="s">
        <v>243</v>
      </c>
      <c r="AO3" s="311" t="s">
        <v>861</v>
      </c>
      <c r="AP3" s="581" t="s">
        <v>464</v>
      </c>
      <c r="AQ3" s="581" t="s">
        <v>1110</v>
      </c>
      <c r="AR3" s="581" t="s">
        <v>461</v>
      </c>
      <c r="AS3" s="581" t="s">
        <v>862</v>
      </c>
      <c r="AT3" s="1485" t="s">
        <v>1686</v>
      </c>
      <c r="AU3" s="307" t="s">
        <v>863</v>
      </c>
      <c r="AV3" s="581" t="s">
        <v>1106</v>
      </c>
      <c r="AW3" s="581" t="s">
        <v>283</v>
      </c>
      <c r="AX3" s="581" t="s">
        <v>462</v>
      </c>
      <c r="AY3" s="2138"/>
      <c r="AZ3" s="2136"/>
    </row>
    <row r="4" spans="1:52" x14ac:dyDescent="0.2">
      <c r="A4" s="308"/>
      <c r="B4" s="308"/>
      <c r="C4" s="309"/>
      <c r="D4" s="310">
        <v>1</v>
      </c>
      <c r="E4" s="310">
        <f t="shared" ref="E4:AZ4" si="0">D4+1</f>
        <v>2</v>
      </c>
      <c r="F4" s="310">
        <f t="shared" si="0"/>
        <v>3</v>
      </c>
      <c r="G4" s="310">
        <f t="shared" si="0"/>
        <v>4</v>
      </c>
      <c r="H4" s="310">
        <f t="shared" si="0"/>
        <v>5</v>
      </c>
      <c r="I4" s="310">
        <f t="shared" ref="I4" si="1">H4+1</f>
        <v>6</v>
      </c>
      <c r="J4" s="310">
        <f t="shared" ref="J4" si="2">I4+1</f>
        <v>7</v>
      </c>
      <c r="K4" s="310">
        <f t="shared" si="0"/>
        <v>8</v>
      </c>
      <c r="L4" s="310">
        <f t="shared" si="0"/>
        <v>9</v>
      </c>
      <c r="M4" s="310">
        <f t="shared" si="0"/>
        <v>10</v>
      </c>
      <c r="N4" s="310">
        <f t="shared" si="0"/>
        <v>11</v>
      </c>
      <c r="O4" s="310">
        <f t="shared" si="0"/>
        <v>12</v>
      </c>
      <c r="P4" s="310">
        <f t="shared" si="0"/>
        <v>13</v>
      </c>
      <c r="Q4" s="310">
        <f t="shared" si="0"/>
        <v>14</v>
      </c>
      <c r="R4" s="310">
        <f t="shared" si="0"/>
        <v>15</v>
      </c>
      <c r="S4" s="310">
        <f t="shared" si="0"/>
        <v>16</v>
      </c>
      <c r="T4" s="310">
        <f t="shared" ref="T4" si="3">S4+1</f>
        <v>17</v>
      </c>
      <c r="U4" s="310">
        <f t="shared" ref="U4" si="4">T4+1</f>
        <v>18</v>
      </c>
      <c r="V4" s="310">
        <f t="shared" ref="V4" si="5">U4+1</f>
        <v>19</v>
      </c>
      <c r="W4" s="310">
        <f t="shared" ref="W4" si="6">V4+1</f>
        <v>20</v>
      </c>
      <c r="X4" s="1789"/>
      <c r="Y4" s="310">
        <f t="shared" ref="Y4" si="7">W4+1</f>
        <v>21</v>
      </c>
      <c r="Z4" s="310">
        <f t="shared" ref="Z4:AE4" si="8">Y4+1</f>
        <v>22</v>
      </c>
      <c r="AA4" s="310">
        <f t="shared" si="8"/>
        <v>23</v>
      </c>
      <c r="AB4" s="310">
        <f t="shared" si="8"/>
        <v>24</v>
      </c>
      <c r="AC4" s="310">
        <f t="shared" si="8"/>
        <v>25</v>
      </c>
      <c r="AD4" s="310">
        <f t="shared" si="8"/>
        <v>26</v>
      </c>
      <c r="AE4" s="310">
        <f t="shared" si="8"/>
        <v>27</v>
      </c>
      <c r="AF4" s="1789"/>
      <c r="AG4" s="310">
        <f>AE4+1</f>
        <v>28</v>
      </c>
      <c r="AH4" s="310">
        <f t="shared" si="0"/>
        <v>29</v>
      </c>
      <c r="AI4" s="310">
        <f t="shared" si="0"/>
        <v>30</v>
      </c>
      <c r="AJ4" s="310">
        <f t="shared" si="0"/>
        <v>31</v>
      </c>
      <c r="AK4" s="310">
        <f t="shared" si="0"/>
        <v>32</v>
      </c>
      <c r="AL4" s="310">
        <f t="shared" si="0"/>
        <v>33</v>
      </c>
      <c r="AM4" s="310">
        <f t="shared" si="0"/>
        <v>34</v>
      </c>
      <c r="AN4" s="310">
        <f t="shared" si="0"/>
        <v>35</v>
      </c>
      <c r="AO4" s="310">
        <f t="shared" si="0"/>
        <v>36</v>
      </c>
      <c r="AP4" s="310">
        <f t="shared" si="0"/>
        <v>37</v>
      </c>
      <c r="AQ4" s="310">
        <f t="shared" si="0"/>
        <v>38</v>
      </c>
      <c r="AR4" s="310">
        <f t="shared" si="0"/>
        <v>39</v>
      </c>
      <c r="AS4" s="310">
        <f t="shared" si="0"/>
        <v>40</v>
      </c>
      <c r="AT4" s="310">
        <f t="shared" si="0"/>
        <v>41</v>
      </c>
      <c r="AU4" s="310">
        <f t="shared" si="0"/>
        <v>42</v>
      </c>
      <c r="AV4" s="310">
        <f t="shared" si="0"/>
        <v>43</v>
      </c>
      <c r="AW4" s="310">
        <f t="shared" si="0"/>
        <v>44</v>
      </c>
      <c r="AX4" s="310">
        <f t="shared" si="0"/>
        <v>45</v>
      </c>
      <c r="AY4" s="305">
        <f t="shared" si="0"/>
        <v>46</v>
      </c>
      <c r="AZ4" s="310">
        <f t="shared" si="0"/>
        <v>47</v>
      </c>
    </row>
    <row r="5" spans="1:52" s="771" customFormat="1" ht="22.5" hidden="1" x14ac:dyDescent="0.2">
      <c r="A5" s="776"/>
      <c r="B5" s="776"/>
      <c r="C5" s="777"/>
      <c r="D5" s="743" t="s">
        <v>592</v>
      </c>
      <c r="E5" s="743" t="s">
        <v>592</v>
      </c>
      <c r="F5" s="743" t="s">
        <v>593</v>
      </c>
      <c r="G5" s="743" t="s">
        <v>703</v>
      </c>
      <c r="H5" s="743" t="s">
        <v>593</v>
      </c>
      <c r="I5" s="743" t="s">
        <v>593</v>
      </c>
      <c r="J5" s="743" t="s">
        <v>743</v>
      </c>
      <c r="K5" s="743" t="s">
        <v>743</v>
      </c>
      <c r="L5" s="743" t="s">
        <v>593</v>
      </c>
      <c r="M5" s="743" t="s">
        <v>593</v>
      </c>
      <c r="N5" s="743" t="s">
        <v>593</v>
      </c>
      <c r="O5" s="743" t="s">
        <v>593</v>
      </c>
      <c r="P5" s="743" t="s">
        <v>593</v>
      </c>
      <c r="Q5" s="743" t="s">
        <v>593</v>
      </c>
      <c r="R5" s="743" t="s">
        <v>744</v>
      </c>
      <c r="S5" s="743" t="s">
        <v>593</v>
      </c>
      <c r="T5" s="743" t="s">
        <v>592</v>
      </c>
      <c r="U5" s="743" t="s">
        <v>592</v>
      </c>
      <c r="V5" s="1448"/>
      <c r="W5" s="1448"/>
      <c r="X5" s="1545"/>
      <c r="Y5" s="743" t="s">
        <v>593</v>
      </c>
      <c r="Z5" s="743" t="s">
        <v>767</v>
      </c>
      <c r="AA5" s="743" t="s">
        <v>593</v>
      </c>
      <c r="AB5" s="743" t="s">
        <v>593</v>
      </c>
      <c r="AC5" s="743" t="s">
        <v>592</v>
      </c>
      <c r="AD5" s="743" t="s">
        <v>592</v>
      </c>
      <c r="AE5" s="743" t="s">
        <v>592</v>
      </c>
      <c r="AF5" s="1545"/>
      <c r="AG5" s="743" t="s">
        <v>593</v>
      </c>
      <c r="AH5" s="743" t="s">
        <v>592</v>
      </c>
      <c r="AI5" s="743" t="s">
        <v>593</v>
      </c>
      <c r="AJ5" s="743" t="s">
        <v>743</v>
      </c>
      <c r="AK5" s="743" t="s">
        <v>593</v>
      </c>
      <c r="AL5" s="743" t="s">
        <v>743</v>
      </c>
      <c r="AM5" s="743" t="s">
        <v>593</v>
      </c>
      <c r="AN5" s="743" t="s">
        <v>593</v>
      </c>
      <c r="AO5" s="743" t="s">
        <v>593</v>
      </c>
      <c r="AP5" s="743" t="s">
        <v>593</v>
      </c>
      <c r="AQ5" s="743" t="s">
        <v>593</v>
      </c>
      <c r="AR5" s="743" t="s">
        <v>593</v>
      </c>
      <c r="AS5" s="743" t="s">
        <v>593</v>
      </c>
      <c r="AT5" s="743" t="s">
        <v>744</v>
      </c>
      <c r="AU5" s="743" t="s">
        <v>593</v>
      </c>
      <c r="AV5" s="743" t="s">
        <v>767</v>
      </c>
      <c r="AW5" s="743" t="s">
        <v>593</v>
      </c>
      <c r="AX5" s="743" t="s">
        <v>593</v>
      </c>
      <c r="AY5" s="743" t="s">
        <v>593</v>
      </c>
      <c r="AZ5" s="743" t="s">
        <v>593</v>
      </c>
    </row>
    <row r="6" spans="1:52" s="771" customFormat="1" ht="33.75" x14ac:dyDescent="0.2">
      <c r="A6" s="776"/>
      <c r="B6" s="776"/>
      <c r="C6" s="777"/>
      <c r="D6" s="743" t="s">
        <v>1506</v>
      </c>
      <c r="E6" s="743" t="s">
        <v>1523</v>
      </c>
      <c r="F6" s="743" t="s">
        <v>740</v>
      </c>
      <c r="G6" s="743" t="s">
        <v>700</v>
      </c>
      <c r="H6" s="743" t="s">
        <v>678</v>
      </c>
      <c r="I6" s="743" t="s">
        <v>1469</v>
      </c>
      <c r="J6" s="642" t="s">
        <v>833</v>
      </c>
      <c r="K6" s="642" t="s">
        <v>834</v>
      </c>
      <c r="L6" s="743" t="s">
        <v>741</v>
      </c>
      <c r="M6" s="743" t="s">
        <v>742</v>
      </c>
      <c r="N6" s="642" t="s">
        <v>1525</v>
      </c>
      <c r="O6" s="642" t="s">
        <v>1526</v>
      </c>
      <c r="P6" s="642" t="s">
        <v>1527</v>
      </c>
      <c r="Q6" s="642" t="s">
        <v>1528</v>
      </c>
      <c r="R6" s="743" t="s">
        <v>744</v>
      </c>
      <c r="S6" s="743" t="s">
        <v>1529</v>
      </c>
      <c r="T6" s="642" t="s">
        <v>256</v>
      </c>
      <c r="U6" s="642" t="s">
        <v>437</v>
      </c>
      <c r="V6" s="1447" t="s">
        <v>1530</v>
      </c>
      <c r="W6" s="1447" t="s">
        <v>1531</v>
      </c>
      <c r="X6" s="1577"/>
      <c r="Y6" s="743" t="s">
        <v>1532</v>
      </c>
      <c r="Z6" s="743" t="s">
        <v>1533</v>
      </c>
      <c r="AA6" s="743" t="s">
        <v>1534</v>
      </c>
      <c r="AB6" s="743" t="s">
        <v>1535</v>
      </c>
      <c r="AC6" s="642" t="s">
        <v>307</v>
      </c>
      <c r="AD6" s="642" t="s">
        <v>329</v>
      </c>
      <c r="AE6" s="642" t="s">
        <v>400</v>
      </c>
      <c r="AF6" s="1577"/>
      <c r="AG6" s="743" t="s">
        <v>1536</v>
      </c>
      <c r="AH6" s="642" t="s">
        <v>1148</v>
      </c>
      <c r="AI6" s="642" t="s">
        <v>784</v>
      </c>
      <c r="AJ6" s="642" t="s">
        <v>833</v>
      </c>
      <c r="AK6" s="642" t="s">
        <v>785</v>
      </c>
      <c r="AL6" s="642" t="s">
        <v>834</v>
      </c>
      <c r="AM6" s="642" t="s">
        <v>786</v>
      </c>
      <c r="AN6" s="642" t="s">
        <v>787</v>
      </c>
      <c r="AO6" s="642" t="s">
        <v>788</v>
      </c>
      <c r="AP6" s="642" t="s">
        <v>1537</v>
      </c>
      <c r="AQ6" s="642" t="s">
        <v>789</v>
      </c>
      <c r="AR6" s="642" t="s">
        <v>792</v>
      </c>
      <c r="AS6" s="642" t="s">
        <v>1538</v>
      </c>
      <c r="AT6" s="642" t="s">
        <v>744</v>
      </c>
      <c r="AU6" s="642" t="s">
        <v>1217</v>
      </c>
      <c r="AV6" s="642" t="s">
        <v>1539</v>
      </c>
      <c r="AW6" s="642" t="s">
        <v>1540</v>
      </c>
      <c r="AX6" s="642" t="s">
        <v>1541</v>
      </c>
      <c r="AY6" s="642" t="s">
        <v>1542</v>
      </c>
      <c r="AZ6" s="642" t="s">
        <v>1543</v>
      </c>
    </row>
    <row r="7" spans="1:52" s="87" customFormat="1" ht="29.25" customHeight="1" x14ac:dyDescent="0.2">
      <c r="A7" s="290">
        <v>396211</v>
      </c>
      <c r="B7" s="290" t="s">
        <v>498</v>
      </c>
      <c r="C7" s="291" t="s">
        <v>1079</v>
      </c>
      <c r="D7" s="292">
        <f>VLOOKUP($A7,'8A_2.1.22 RSD Op &amp; 5s'!$A$4:$F$10,COLUMN('8A_2.1.22 RSD Op &amp; 5s'!$F:$F),FALSE)</f>
        <v>964</v>
      </c>
      <c r="E7" s="293">
        <f>'9_Per Pupil Summary'!$Q$14</f>
        <v>4723.7518057214356</v>
      </c>
      <c r="F7" s="294">
        <f>D7*E7</f>
        <v>4553696.7407154636</v>
      </c>
      <c r="G7" s="295">
        <f>'9_Per Pupil Summary'!$G$14</f>
        <v>744.76</v>
      </c>
      <c r="H7" s="294">
        <f>G7*D7</f>
        <v>717948.64</v>
      </c>
      <c r="I7" s="296">
        <f>ROUND(F7+H7,0)</f>
        <v>5271645</v>
      </c>
      <c r="J7" s="297"/>
      <c r="K7" s="297"/>
      <c r="L7" s="298">
        <f>SUM(J7:K7)</f>
        <v>0</v>
      </c>
      <c r="M7" s="296">
        <f>L7+I7</f>
        <v>5271645</v>
      </c>
      <c r="N7" s="720"/>
      <c r="O7" s="720"/>
      <c r="P7" s="297">
        <f>N7+O7</f>
        <v>0</v>
      </c>
      <c r="Q7" s="296">
        <f>M7+P7</f>
        <v>5271645</v>
      </c>
      <c r="R7" s="297">
        <v>5905</v>
      </c>
      <c r="S7" s="296">
        <f>SUM(Q7:R7)</f>
        <v>5277550</v>
      </c>
      <c r="T7" s="297">
        <f>VLOOKUP($A7,'4_Level 4'!$A$7:$BD$142,COLUMN('4_Level 4'!$E:$E),FALSE)</f>
        <v>0</v>
      </c>
      <c r="U7" s="297">
        <f>VLOOKUP($A7,'4_Level 4'!$A$7:$BD$142,COLUMN('4_Level 4'!$Q:$Q),FALSE)</f>
        <v>15400</v>
      </c>
      <c r="V7" s="1449">
        <f>VLOOKUP($A7,'4_Level 4'!$A$7:$BD$142,COLUMN('4_Level 4'!$AC:$AC),FALSE)</f>
        <v>149486</v>
      </c>
      <c r="W7" s="1449">
        <f>VLOOKUP($A7,'4_Level 4'!$A$7:$BD$142,COLUMN('4_Level 4'!$AO:$AO),FALSE)</f>
        <v>119588</v>
      </c>
      <c r="X7" s="1790">
        <f>VLOOKUP($A7,'4_Level 4'!$A$7:$BD$142,COLUMN('4_Level 4'!$BA:$BA),FALSE)</f>
        <v>224229</v>
      </c>
      <c r="Y7" s="299">
        <f>ROUND(SUM(S7:X7),0)</f>
        <v>5786253</v>
      </c>
      <c r="Z7" s="295"/>
      <c r="AA7" s="295">
        <f>Y7-Z7</f>
        <v>5786253</v>
      </c>
      <c r="AB7" s="296">
        <f>ROUND(AA7/$AB$22,0)</f>
        <v>482188</v>
      </c>
      <c r="AC7" s="297">
        <f>VLOOKUP($A7,'4_Level 4'!$A$7:$BD$142,COLUMN('4_Level 4'!$J:$J),FALSE)</f>
        <v>0</v>
      </c>
      <c r="AD7" s="297">
        <f>VLOOKUP($A7,'4_Level 4'!$A$7:$BD$142,COLUMN('4_Level 4'!$L:$L),FALSE)</f>
        <v>0</v>
      </c>
      <c r="AE7" s="297">
        <f>VLOOKUP($A7,'4_Level 4'!$A$7:$BD$142,COLUMN('4_Level 4'!$M:$M),FALSE)</f>
        <v>0</v>
      </c>
      <c r="AF7" s="297">
        <f>VLOOKUP($A7,'4_Level 4'!$A$7:$BD$142,COLUMN('4_Level 4'!$BC:$BC),FALSE)</f>
        <v>0</v>
      </c>
      <c r="AG7" s="299">
        <f>Y7+AC7+AD7+AE7+AF7</f>
        <v>5786253</v>
      </c>
      <c r="AH7" s="297">
        <f>'9_Per Pupil Summary'!M14</f>
        <v>5848</v>
      </c>
      <c r="AI7" s="300">
        <f>AH7*D7</f>
        <v>5637472</v>
      </c>
      <c r="AJ7" s="301"/>
      <c r="AK7" s="294">
        <f>ROUND(AH7*AJ7,0)</f>
        <v>0</v>
      </c>
      <c r="AL7" s="301"/>
      <c r="AM7" s="294">
        <f>ROUND(AH7*AL7*0.5,0)</f>
        <v>0</v>
      </c>
      <c r="AN7" s="298">
        <f>AM7+AK7</f>
        <v>0</v>
      </c>
      <c r="AO7" s="300">
        <f>AI7+AN7</f>
        <v>5637472</v>
      </c>
      <c r="AP7" s="720"/>
      <c r="AQ7" s="720"/>
      <c r="AR7" s="294">
        <f>AP7+AQ7</f>
        <v>0</v>
      </c>
      <c r="AS7" s="300">
        <f>AO7+AR7</f>
        <v>5637472</v>
      </c>
      <c r="AT7" s="297">
        <v>-2360</v>
      </c>
      <c r="AU7" s="300">
        <f>ROUND(SUM(AS7:AT7),0)</f>
        <v>5635112</v>
      </c>
      <c r="AV7" s="295"/>
      <c r="AW7" s="295">
        <f>AU7-AV7</f>
        <v>5635112</v>
      </c>
      <c r="AX7" s="300">
        <f>ROUND(AW7/$AX$22,0)</f>
        <v>469593</v>
      </c>
      <c r="AY7" s="302">
        <f>Y7+AU7</f>
        <v>11421365</v>
      </c>
      <c r="AZ7" s="302">
        <f>AB7+AX7</f>
        <v>951781</v>
      </c>
    </row>
    <row r="8" spans="1:52" s="87" customFormat="1" ht="29.25" customHeight="1" x14ac:dyDescent="0.2">
      <c r="A8" s="303" t="s">
        <v>1026</v>
      </c>
      <c r="B8" s="304" t="s">
        <v>504</v>
      </c>
      <c r="C8" s="291" t="s">
        <v>1080</v>
      </c>
      <c r="D8" s="292">
        <f>VLOOKUP($A8,'8A_2.1.22 RSD Op &amp; 5s'!$A$4:$F$10,COLUMN('8A_2.1.22 RSD Op &amp; 5s'!$F:$F),FALSE)</f>
        <v>327</v>
      </c>
      <c r="E8" s="293">
        <f>'9_Per Pupil Summary'!$Q$22</f>
        <v>3599.5937458298117</v>
      </c>
      <c r="F8" s="294">
        <f>D8*E8</f>
        <v>1177067.1548863484</v>
      </c>
      <c r="G8" s="295">
        <f>'9_Per Pupil Summary'!$G$22</f>
        <v>801.48</v>
      </c>
      <c r="H8" s="294">
        <f>G8*D8</f>
        <v>262083.96</v>
      </c>
      <c r="I8" s="296">
        <f>ROUND(F8+H8,0)</f>
        <v>1439151</v>
      </c>
      <c r="J8" s="297"/>
      <c r="K8" s="297"/>
      <c r="L8" s="298">
        <f>SUM(J8:K8)</f>
        <v>0</v>
      </c>
      <c r="M8" s="296">
        <f>L8+I8</f>
        <v>1439151</v>
      </c>
      <c r="N8" s="720"/>
      <c r="O8" s="720"/>
      <c r="P8" s="297">
        <f>N8+O8</f>
        <v>0</v>
      </c>
      <c r="Q8" s="296">
        <f>M8+P8</f>
        <v>1439151</v>
      </c>
      <c r="R8" s="297">
        <v>-4675</v>
      </c>
      <c r="S8" s="296">
        <f>SUM(Q8:R8)</f>
        <v>1434476</v>
      </c>
      <c r="T8" s="297">
        <f>VLOOKUP($A8,'4_Level 4'!$A$7:$BD$142,COLUMN('4_Level 4'!$E:$E),FALSE)</f>
        <v>0</v>
      </c>
      <c r="U8" s="297">
        <f>VLOOKUP($A8,'4_Level 4'!$A$7:$BD$142,COLUMN('4_Level 4'!$Q:$Q),FALSE)</f>
        <v>22890</v>
      </c>
      <c r="V8" s="1449">
        <f>VLOOKUP($A8,'4_Level 4'!$A$7:$BD$142,COLUMN('4_Level 4'!$AC:$AC),FALSE)</f>
        <v>44402</v>
      </c>
      <c r="W8" s="1449">
        <f>VLOOKUP($A8,'4_Level 4'!$A$7:$BD$142,COLUMN('4_Level 4'!$AO:$AO),FALSE)</f>
        <v>35522</v>
      </c>
      <c r="X8" s="1790">
        <f>VLOOKUP($A8,'4_Level 4'!$A$7:$BD$142,COLUMN('4_Level 4'!$BA:$BA),FALSE)</f>
        <v>66603</v>
      </c>
      <c r="Y8" s="299">
        <f>ROUND(SUM(S8:X8),0)</f>
        <v>1603893</v>
      </c>
      <c r="Z8" s="295"/>
      <c r="AA8" s="295">
        <f>Y8-Z8</f>
        <v>1603893</v>
      </c>
      <c r="AB8" s="296">
        <f>ROUND(AA8/$AB$22,0)</f>
        <v>133658</v>
      </c>
      <c r="AC8" s="297">
        <f>VLOOKUP($A8,'4_Level 4'!$A$7:$BD$142,COLUMN('4_Level 4'!$J:$J),FALSE)</f>
        <v>0</v>
      </c>
      <c r="AD8" s="297">
        <f>VLOOKUP($A8,'4_Level 4'!$A$7:$BD$142,COLUMN('4_Level 4'!$L:$L),FALSE)</f>
        <v>12472</v>
      </c>
      <c r="AE8" s="297">
        <f>VLOOKUP($A8,'4_Level 4'!$A$7:$BD$142,COLUMN('4_Level 4'!$M:$M),FALSE)</f>
        <v>0</v>
      </c>
      <c r="AF8" s="1790">
        <f>VLOOKUP($A8,'4_Level 4'!$A$7:$BD$142,COLUMN('4_Level 4'!$BC:$BC),FALSE)</f>
        <v>0</v>
      </c>
      <c r="AG8" s="299">
        <f>Y8+AC8+AD8+AE8+AF8</f>
        <v>1616365</v>
      </c>
      <c r="AH8" s="297">
        <f>'9_Per Pupil Summary'!$M$22</f>
        <v>7467</v>
      </c>
      <c r="AI8" s="300">
        <f>AH8*D8</f>
        <v>2441709</v>
      </c>
      <c r="AJ8" s="301"/>
      <c r="AK8" s="294">
        <f>ROUND(AH8*AJ8,0)</f>
        <v>0</v>
      </c>
      <c r="AL8" s="301"/>
      <c r="AM8" s="294">
        <f>ROUND(AH8*AL8*0.5,0)</f>
        <v>0</v>
      </c>
      <c r="AN8" s="298">
        <f>AM8+AK8</f>
        <v>0</v>
      </c>
      <c r="AO8" s="300">
        <f>AI8+AN8</f>
        <v>2441709</v>
      </c>
      <c r="AP8" s="720"/>
      <c r="AQ8" s="720"/>
      <c r="AR8" s="294">
        <f>AP8+AQ8</f>
        <v>0</v>
      </c>
      <c r="AS8" s="300">
        <f>AO8+AR8</f>
        <v>2441709</v>
      </c>
      <c r="AT8" s="297">
        <v>-13234</v>
      </c>
      <c r="AU8" s="300">
        <f>ROUND(SUM(AS8:AT8),0)</f>
        <v>2428475</v>
      </c>
      <c r="AV8" s="295"/>
      <c r="AW8" s="295">
        <f>AU8-AV8</f>
        <v>2428475</v>
      </c>
      <c r="AX8" s="300">
        <f>ROUND(AW8/$AX$22,0)</f>
        <v>202373</v>
      </c>
      <c r="AY8" s="302">
        <f>Y8+AU8</f>
        <v>4032368</v>
      </c>
      <c r="AZ8" s="302">
        <f>AB8+AX8</f>
        <v>336031</v>
      </c>
    </row>
    <row r="9" spans="1:52" s="88" customFormat="1" ht="29.25" customHeight="1" thickBot="1" x14ac:dyDescent="0.25">
      <c r="A9" s="1287"/>
      <c r="B9" s="1288" t="s">
        <v>342</v>
      </c>
      <c r="C9" s="1289" t="s">
        <v>950</v>
      </c>
      <c r="D9" s="1290">
        <f>SUM(D7:D8)</f>
        <v>1291</v>
      </c>
      <c r="E9" s="1291"/>
      <c r="F9" s="1292">
        <f>SUM(F7:F8)</f>
        <v>5730763.8956018118</v>
      </c>
      <c r="G9" s="1293"/>
      <c r="H9" s="1292">
        <f t="shared" ref="H9:AG9" si="9">SUM(H7:H8)</f>
        <v>980032.6</v>
      </c>
      <c r="I9" s="1294">
        <f t="shared" si="9"/>
        <v>6710796</v>
      </c>
      <c r="J9" s="1293">
        <f t="shared" si="9"/>
        <v>0</v>
      </c>
      <c r="K9" s="1293">
        <f>SUM(K7:K8)</f>
        <v>0</v>
      </c>
      <c r="L9" s="1295">
        <f t="shared" si="9"/>
        <v>0</v>
      </c>
      <c r="M9" s="1294">
        <f t="shared" si="9"/>
        <v>6710796</v>
      </c>
      <c r="N9" s="1293">
        <f t="shared" si="9"/>
        <v>0</v>
      </c>
      <c r="O9" s="1293">
        <f t="shared" si="9"/>
        <v>0</v>
      </c>
      <c r="P9" s="1293">
        <f t="shared" si="9"/>
        <v>0</v>
      </c>
      <c r="Q9" s="1294">
        <f t="shared" si="9"/>
        <v>6710796</v>
      </c>
      <c r="R9" s="1292">
        <f t="shared" si="9"/>
        <v>1230</v>
      </c>
      <c r="S9" s="1294">
        <f t="shared" si="9"/>
        <v>6712026</v>
      </c>
      <c r="T9" s="1292">
        <f t="shared" si="9"/>
        <v>0</v>
      </c>
      <c r="U9" s="1292">
        <f t="shared" si="9"/>
        <v>38290</v>
      </c>
      <c r="V9" s="1292">
        <f t="shared" si="9"/>
        <v>193888</v>
      </c>
      <c r="W9" s="1292">
        <f t="shared" si="9"/>
        <v>155110</v>
      </c>
      <c r="X9" s="1292">
        <f t="shared" si="9"/>
        <v>290832</v>
      </c>
      <c r="Y9" s="1294">
        <f t="shared" si="9"/>
        <v>7390146</v>
      </c>
      <c r="Z9" s="1296">
        <f t="shared" si="9"/>
        <v>0</v>
      </c>
      <c r="AA9" s="1296">
        <f t="shared" si="9"/>
        <v>7390146</v>
      </c>
      <c r="AB9" s="1294">
        <f t="shared" si="9"/>
        <v>615846</v>
      </c>
      <c r="AC9" s="1292">
        <f t="shared" si="9"/>
        <v>0</v>
      </c>
      <c r="AD9" s="1292">
        <f t="shared" si="9"/>
        <v>12472</v>
      </c>
      <c r="AE9" s="1292">
        <f t="shared" si="9"/>
        <v>0</v>
      </c>
      <c r="AF9" s="1292">
        <f t="shared" si="9"/>
        <v>0</v>
      </c>
      <c r="AG9" s="1294">
        <f t="shared" si="9"/>
        <v>7402618</v>
      </c>
      <c r="AH9" s="1292"/>
      <c r="AI9" s="1297">
        <f t="shared" ref="AI9:AZ9" si="10">SUM(AI7:AI8)</f>
        <v>8079181</v>
      </c>
      <c r="AJ9" s="1298">
        <f t="shared" si="10"/>
        <v>0</v>
      </c>
      <c r="AK9" s="1292">
        <f t="shared" si="10"/>
        <v>0</v>
      </c>
      <c r="AL9" s="1298">
        <f>SUM(AL7:AL8)</f>
        <v>0</v>
      </c>
      <c r="AM9" s="1292">
        <f t="shared" si="10"/>
        <v>0</v>
      </c>
      <c r="AN9" s="1295">
        <f t="shared" si="10"/>
        <v>0</v>
      </c>
      <c r="AO9" s="1297">
        <f t="shared" si="10"/>
        <v>8079181</v>
      </c>
      <c r="AP9" s="1292">
        <f t="shared" si="10"/>
        <v>0</v>
      </c>
      <c r="AQ9" s="1292">
        <f t="shared" si="10"/>
        <v>0</v>
      </c>
      <c r="AR9" s="1292">
        <f t="shared" si="10"/>
        <v>0</v>
      </c>
      <c r="AS9" s="1297">
        <f t="shared" si="10"/>
        <v>8079181</v>
      </c>
      <c r="AT9" s="1292">
        <f t="shared" si="10"/>
        <v>-15594</v>
      </c>
      <c r="AU9" s="1297">
        <f t="shared" si="10"/>
        <v>8063587</v>
      </c>
      <c r="AV9" s="1296">
        <f t="shared" si="10"/>
        <v>0</v>
      </c>
      <c r="AW9" s="1296">
        <f t="shared" si="10"/>
        <v>8063587</v>
      </c>
      <c r="AX9" s="1297">
        <f t="shared" si="10"/>
        <v>671966</v>
      </c>
      <c r="AY9" s="1299">
        <f t="shared" si="10"/>
        <v>15453733</v>
      </c>
      <c r="AZ9" s="1299">
        <f t="shared" si="10"/>
        <v>1287812</v>
      </c>
    </row>
    <row r="10" spans="1:52" s="87" customFormat="1" ht="9.75" customHeight="1" x14ac:dyDescent="0.2">
      <c r="A10" s="1282"/>
      <c r="B10" s="1282"/>
      <c r="C10" s="1283"/>
      <c r="D10" s="1284"/>
      <c r="E10" s="1285"/>
      <c r="F10" s="1285"/>
      <c r="G10" s="1285"/>
      <c r="H10" s="1285"/>
      <c r="I10" s="1285"/>
      <c r="J10" s="1285"/>
      <c r="K10" s="1285"/>
      <c r="L10" s="1285"/>
      <c r="M10" s="1285"/>
      <c r="N10" s="1285"/>
      <c r="O10" s="1285"/>
      <c r="P10" s="1285"/>
      <c r="Q10" s="1285"/>
      <c r="R10" s="1285"/>
      <c r="S10" s="1285"/>
      <c r="T10" s="1285"/>
      <c r="U10" s="1285"/>
      <c r="V10" s="1450"/>
      <c r="W10" s="1450"/>
      <c r="X10" s="1791"/>
      <c r="Y10" s="1285"/>
      <c r="Z10" s="1285"/>
      <c r="AA10" s="1285"/>
      <c r="AB10" s="1285"/>
      <c r="AC10" s="1285"/>
      <c r="AD10" s="1285"/>
      <c r="AE10" s="1285"/>
      <c r="AF10" s="1791"/>
      <c r="AG10" s="1285"/>
      <c r="AH10" s="1285"/>
      <c r="AI10" s="1285"/>
      <c r="AJ10" s="1286"/>
      <c r="AK10" s="1285"/>
      <c r="AL10" s="1286"/>
      <c r="AM10" s="1285"/>
      <c r="AN10" s="1285"/>
      <c r="AO10" s="1285"/>
      <c r="AP10" s="1285"/>
      <c r="AQ10" s="1285"/>
      <c r="AR10" s="1285"/>
      <c r="AS10" s="1285"/>
      <c r="AT10" s="1285"/>
      <c r="AU10" s="1285"/>
      <c r="AV10" s="1285"/>
      <c r="AW10" s="1285"/>
      <c r="AX10" s="1285"/>
      <c r="AY10" s="1281"/>
      <c r="AZ10" s="1281"/>
    </row>
    <row r="11" spans="1:52" s="87" customFormat="1" ht="21.75" customHeight="1" x14ac:dyDescent="0.2">
      <c r="A11" s="303" t="s">
        <v>502</v>
      </c>
      <c r="B11" s="304" t="s">
        <v>372</v>
      </c>
      <c r="C11" s="291" t="s">
        <v>1045</v>
      </c>
      <c r="D11" s="292">
        <f>VLOOKUP($A11,'8A_2.1.22 RSD Op &amp; 5s'!$A$4:$F$10,COLUMN('8A_2.1.22 RSD Op &amp; 5s'!$F:$F),FALSE)</f>
        <v>198</v>
      </c>
      <c r="E11" s="293">
        <f>'9_Per Pupil Summary'!$Q$22</f>
        <v>3599.5937458298117</v>
      </c>
      <c r="F11" s="294">
        <f>D11*E11</f>
        <v>712719.56167430268</v>
      </c>
      <c r="G11" s="295">
        <f>'9_Per Pupil Summary'!$G$22</f>
        <v>801.48</v>
      </c>
      <c r="H11" s="294">
        <f>G11*D11</f>
        <v>158693.04</v>
      </c>
      <c r="I11" s="296">
        <f t="shared" ref="I11:I15" si="11">ROUND(F11+H11,0)</f>
        <v>871413</v>
      </c>
      <c r="J11" s="297"/>
      <c r="K11" s="297"/>
      <c r="L11" s="298">
        <f>SUM(J11:K11)</f>
        <v>0</v>
      </c>
      <c r="M11" s="296">
        <f>L11+I11</f>
        <v>871413</v>
      </c>
      <c r="N11" s="297">
        <f>ROUND(M11*-1.75%,0)</f>
        <v>-15250</v>
      </c>
      <c r="O11" s="297">
        <f>ROUND(M11*-0.25%,0)</f>
        <v>-2179</v>
      </c>
      <c r="P11" s="297">
        <f>N11+O11</f>
        <v>-17429</v>
      </c>
      <c r="Q11" s="296">
        <f>M11+P11</f>
        <v>853984</v>
      </c>
      <c r="R11" s="297">
        <v>-2109</v>
      </c>
      <c r="S11" s="296">
        <f>SUM(Q11:R11)</f>
        <v>851875</v>
      </c>
      <c r="T11" s="297">
        <f>VLOOKUP($A11,'4_Level 4'!$A$7:$BD$142,COLUMN('4_Level 4'!$E:$E),FALSE)</f>
        <v>0</v>
      </c>
      <c r="U11" s="297">
        <f>VLOOKUP($A11,'4_Level 4'!$A$7:$BD$142,COLUMN('4_Level 4'!$Q:$Q),FALSE)</f>
        <v>0</v>
      </c>
      <c r="V11" s="1449">
        <f>VLOOKUP($A11,'4_Level 4'!$A$7:$BD$142,COLUMN('4_Level 4'!$AC:$AC),FALSE)</f>
        <v>47035</v>
      </c>
      <c r="W11" s="1449">
        <f>VLOOKUP($A11,'4_Level 4'!$A$7:$BD$142,COLUMN('4_Level 4'!$AO:$AO),FALSE)</f>
        <v>37629</v>
      </c>
      <c r="X11" s="1790">
        <f>VLOOKUP($A11,'4_Level 4'!$A$7:$BD$142,COLUMN('4_Level 4'!$BA:$BA),FALSE)</f>
        <v>70554</v>
      </c>
      <c r="Y11" s="299">
        <f t="shared" ref="Y11:Y15" si="12">ROUND(SUM(S11:X11),0)</f>
        <v>1007093</v>
      </c>
      <c r="Z11" s="295"/>
      <c r="AA11" s="295">
        <f>Y11-Z11</f>
        <v>1007093</v>
      </c>
      <c r="AB11" s="296">
        <f>ROUND(AA11/$AB$22,0)</f>
        <v>83924</v>
      </c>
      <c r="AC11" s="297">
        <f>VLOOKUP($A11,'4_Level 4'!$A$7:$BD$142,COLUMN('4_Level 4'!$J:$J),FALSE)</f>
        <v>0</v>
      </c>
      <c r="AD11" s="297">
        <f>VLOOKUP($A11,'4_Level 4'!$A$7:$BD$142,COLUMN('4_Level 4'!$L:$L),FALSE)</f>
        <v>0</v>
      </c>
      <c r="AE11" s="297">
        <f>VLOOKUP($A11,'4_Level 4'!$A$7:$BD$142,COLUMN('4_Level 4'!$M:$M),FALSE)</f>
        <v>0</v>
      </c>
      <c r="AF11" s="1790">
        <f>VLOOKUP($A11,'4_Level 4'!$A$7:$BD$142,COLUMN('4_Level 4'!$BC:$BC),FALSE)</f>
        <v>0</v>
      </c>
      <c r="AG11" s="299">
        <f t="shared" ref="AG11:AG15" si="13">Y11+AC11+AD11+AE11+AF11</f>
        <v>1007093</v>
      </c>
      <c r="AH11" s="297">
        <f>'9_Per Pupil Summary'!$M$22</f>
        <v>7467</v>
      </c>
      <c r="AI11" s="300">
        <f>AH11*D11</f>
        <v>1478466</v>
      </c>
      <c r="AJ11" s="301"/>
      <c r="AK11" s="294">
        <f>ROUND(AH11*AJ11,0)</f>
        <v>0</v>
      </c>
      <c r="AL11" s="301"/>
      <c r="AM11" s="294">
        <f>ROUND(AH11*AL11*0.5,0)</f>
        <v>0</v>
      </c>
      <c r="AN11" s="298">
        <f>AM11+AK11</f>
        <v>0</v>
      </c>
      <c r="AO11" s="300">
        <f>AI11+AN11</f>
        <v>1478466</v>
      </c>
      <c r="AP11" s="294">
        <f>ROUND(-AO11*0.0175,0)</f>
        <v>-25873</v>
      </c>
      <c r="AQ11" s="294">
        <f>ROUND(-AO11*0.0025,0)</f>
        <v>-3696</v>
      </c>
      <c r="AR11" s="294">
        <f>AP11+AQ11</f>
        <v>-29569</v>
      </c>
      <c r="AS11" s="300">
        <f>AO11+AR11</f>
        <v>1448897</v>
      </c>
      <c r="AT11" s="297">
        <v>-3308</v>
      </c>
      <c r="AU11" s="300">
        <f>ROUND(SUM(AS11:AT11),0)</f>
        <v>1445589</v>
      </c>
      <c r="AV11" s="295"/>
      <c r="AW11" s="295">
        <f>AU11-AV11</f>
        <v>1445589</v>
      </c>
      <c r="AX11" s="300">
        <f>ROUND(AW11/$AX$22,0)</f>
        <v>120466</v>
      </c>
      <c r="AY11" s="302">
        <f>Y11+AU11</f>
        <v>2452682</v>
      </c>
      <c r="AZ11" s="302">
        <f>AB11+AX11</f>
        <v>204390</v>
      </c>
    </row>
    <row r="12" spans="1:52" s="87" customFormat="1" ht="21.75" customHeight="1" x14ac:dyDescent="0.2">
      <c r="A12" s="303" t="s">
        <v>500</v>
      </c>
      <c r="B12" s="304" t="s">
        <v>340</v>
      </c>
      <c r="C12" s="291" t="s">
        <v>1046</v>
      </c>
      <c r="D12" s="292">
        <f>VLOOKUP($A12,'8A_2.1.22 RSD Op &amp; 5s'!$A$4:$F$10,COLUMN('8A_2.1.22 RSD Op &amp; 5s'!$F:$F),FALSE)</f>
        <v>232</v>
      </c>
      <c r="E12" s="293">
        <f>'9_Per Pupil Summary'!$Q$22</f>
        <v>3599.5937458298117</v>
      </c>
      <c r="F12" s="294">
        <f>D12*E12</f>
        <v>835105.74903251627</v>
      </c>
      <c r="G12" s="294">
        <f>'9_Per Pupil Summary'!$G$22</f>
        <v>801.48</v>
      </c>
      <c r="H12" s="294">
        <f>G12*D12</f>
        <v>185943.36000000002</v>
      </c>
      <c r="I12" s="296">
        <f t="shared" si="11"/>
        <v>1021049</v>
      </c>
      <c r="J12" s="297"/>
      <c r="K12" s="297"/>
      <c r="L12" s="298">
        <f>SUM(J12:K12)</f>
        <v>0</v>
      </c>
      <c r="M12" s="296">
        <f>L12+I12</f>
        <v>1021049</v>
      </c>
      <c r="N12" s="297">
        <f>ROUND(M12*-1.75%,0)</f>
        <v>-17868</v>
      </c>
      <c r="O12" s="297">
        <f>ROUND(M12*-0.25%,0)</f>
        <v>-2553</v>
      </c>
      <c r="P12" s="297">
        <f>N12+O12</f>
        <v>-20421</v>
      </c>
      <c r="Q12" s="296">
        <f>M12+P12</f>
        <v>1000628</v>
      </c>
      <c r="R12" s="297">
        <v>0</v>
      </c>
      <c r="S12" s="296">
        <f>SUM(Q12:R12)</f>
        <v>1000628</v>
      </c>
      <c r="T12" s="297">
        <f>VLOOKUP($A12,'4_Level 4'!$A$7:$BD$142,COLUMN('4_Level 4'!$E:$E),FALSE)</f>
        <v>0</v>
      </c>
      <c r="U12" s="297">
        <f>VLOOKUP($A12,'4_Level 4'!$A$7:$BD$142,COLUMN('4_Level 4'!$Q:$Q),FALSE)</f>
        <v>0</v>
      </c>
      <c r="V12" s="1449">
        <f>VLOOKUP($A12,'4_Level 4'!$A$7:$BD$142,COLUMN('4_Level 4'!$AC:$AC),FALSE)</f>
        <v>42540</v>
      </c>
      <c r="W12" s="1449">
        <f>VLOOKUP($A12,'4_Level 4'!$A$7:$BD$142,COLUMN('4_Level 4'!$AO:$AO),FALSE)</f>
        <v>34033</v>
      </c>
      <c r="X12" s="1790">
        <f>VLOOKUP($A12,'4_Level 4'!$A$7:$BD$142,COLUMN('4_Level 4'!$BA:$BA),FALSE)</f>
        <v>63811</v>
      </c>
      <c r="Y12" s="299">
        <f t="shared" si="12"/>
        <v>1141012</v>
      </c>
      <c r="Z12" s="295"/>
      <c r="AA12" s="295">
        <f>Y12-Z12</f>
        <v>1141012</v>
      </c>
      <c r="AB12" s="296">
        <f>ROUND(AA12/$AB$22,0)</f>
        <v>95084</v>
      </c>
      <c r="AC12" s="297">
        <f>VLOOKUP($A12,'4_Level 4'!$A$7:$BD$142,COLUMN('4_Level 4'!$J:$J),FALSE)</f>
        <v>0</v>
      </c>
      <c r="AD12" s="297">
        <f>VLOOKUP($A12,'4_Level 4'!$A$7:$BD$142,COLUMN('4_Level 4'!$L:$L),FALSE)</f>
        <v>0</v>
      </c>
      <c r="AE12" s="297">
        <f>VLOOKUP($A12,'4_Level 4'!$A$7:$BD$142,COLUMN('4_Level 4'!$M:$M),FALSE)</f>
        <v>0</v>
      </c>
      <c r="AF12" s="1790">
        <f>VLOOKUP($A12,'4_Level 4'!$A$7:$BD$142,COLUMN('4_Level 4'!$BC:$BC),FALSE)</f>
        <v>0</v>
      </c>
      <c r="AG12" s="299">
        <f t="shared" si="13"/>
        <v>1141012</v>
      </c>
      <c r="AH12" s="297">
        <f>'9_Per Pupil Summary'!$M$22</f>
        <v>7467</v>
      </c>
      <c r="AI12" s="300">
        <f>AH12*D12</f>
        <v>1732344</v>
      </c>
      <c r="AJ12" s="301"/>
      <c r="AK12" s="294">
        <f>ROUND(AH12*AJ12,0)</f>
        <v>0</v>
      </c>
      <c r="AL12" s="301"/>
      <c r="AM12" s="294">
        <f>ROUND(AH12*AL12*0.5,0)</f>
        <v>0</v>
      </c>
      <c r="AN12" s="298">
        <f>AM12+AK12</f>
        <v>0</v>
      </c>
      <c r="AO12" s="300">
        <f>AI12+AN12</f>
        <v>1732344</v>
      </c>
      <c r="AP12" s="294">
        <f>ROUND(-AO12*0.0175,0)</f>
        <v>-30316</v>
      </c>
      <c r="AQ12" s="294">
        <f>ROUND(-AO12*0.0025,0)</f>
        <v>-4331</v>
      </c>
      <c r="AR12" s="294">
        <f>AP12+AQ12</f>
        <v>-34647</v>
      </c>
      <c r="AS12" s="300">
        <f>AO12+AR12</f>
        <v>1697697</v>
      </c>
      <c r="AT12" s="297">
        <v>0</v>
      </c>
      <c r="AU12" s="300">
        <f>ROUND(SUM(AS12:AT12),0)</f>
        <v>1697697</v>
      </c>
      <c r="AV12" s="295"/>
      <c r="AW12" s="295">
        <f>AU12-AV12</f>
        <v>1697697</v>
      </c>
      <c r="AX12" s="300">
        <f>ROUND(AW12/$AX$22,0)</f>
        <v>141475</v>
      </c>
      <c r="AY12" s="302">
        <f>Y12+AU12</f>
        <v>2838709</v>
      </c>
      <c r="AZ12" s="302">
        <f>AB12+AX12</f>
        <v>236559</v>
      </c>
    </row>
    <row r="13" spans="1:52" s="87" customFormat="1" ht="21.75" customHeight="1" x14ac:dyDescent="0.2">
      <c r="A13" s="303" t="s">
        <v>407</v>
      </c>
      <c r="B13" s="304" t="s">
        <v>407</v>
      </c>
      <c r="C13" s="291" t="s">
        <v>396</v>
      </c>
      <c r="D13" s="292">
        <f>VLOOKUP($A13,'8A_2.1.22 RSD Op &amp; 5s'!$A$4:$F$10,COLUMN('8A_2.1.22 RSD Op &amp; 5s'!$F:$F),FALSE)</f>
        <v>501</v>
      </c>
      <c r="E13" s="293">
        <f>'9_Per Pupil Summary'!$Q$22</f>
        <v>3599.5937458298117</v>
      </c>
      <c r="F13" s="294">
        <f>D13*E13</f>
        <v>1803396.4666607357</v>
      </c>
      <c r="G13" s="295">
        <f>'9_Per Pupil Summary'!$G$22</f>
        <v>801.48</v>
      </c>
      <c r="H13" s="294">
        <f>G13*D13</f>
        <v>401541.48</v>
      </c>
      <c r="I13" s="296">
        <f t="shared" si="11"/>
        <v>2204938</v>
      </c>
      <c r="J13" s="297"/>
      <c r="K13" s="297"/>
      <c r="L13" s="298">
        <f>SUM(J13:K13)</f>
        <v>0</v>
      </c>
      <c r="M13" s="296">
        <f>L13+I13</f>
        <v>2204938</v>
      </c>
      <c r="N13" s="297">
        <f>ROUND(M13*-1.75%,0)</f>
        <v>-38586</v>
      </c>
      <c r="O13" s="297">
        <f>ROUND(M13*-0.25%,0)</f>
        <v>-5512</v>
      </c>
      <c r="P13" s="297">
        <f>N13+O13</f>
        <v>-44098</v>
      </c>
      <c r="Q13" s="296">
        <f>M13+P13</f>
        <v>2160840</v>
      </c>
      <c r="R13" s="297">
        <v>2603</v>
      </c>
      <c r="S13" s="296">
        <f>SUM(Q13:R13)</f>
        <v>2163443</v>
      </c>
      <c r="T13" s="297">
        <f>VLOOKUP($A13,'4_Level 4'!$A$7:$BD$142,COLUMN('4_Level 4'!$E:$E),FALSE)</f>
        <v>0</v>
      </c>
      <c r="U13" s="297">
        <f>VLOOKUP($A13,'4_Level 4'!$A$7:$BD$142,COLUMN('4_Level 4'!$Q:$Q),FALSE)</f>
        <v>7770</v>
      </c>
      <c r="V13" s="1449">
        <f>VLOOKUP($A13,'4_Level 4'!$A$7:$BD$142,COLUMN('4_Level 4'!$AC:$AC),FALSE)</f>
        <v>64482</v>
      </c>
      <c r="W13" s="1449">
        <f>VLOOKUP($A13,'4_Level 4'!$A$7:$BD$142,COLUMN('4_Level 4'!$AO:$AO),FALSE)</f>
        <v>51586</v>
      </c>
      <c r="X13" s="1790">
        <f>VLOOKUP($A13,'4_Level 4'!$A$7:$BD$142,COLUMN('4_Level 4'!$BA:$BA),FALSE)</f>
        <v>96723</v>
      </c>
      <c r="Y13" s="299">
        <f t="shared" si="12"/>
        <v>2384004</v>
      </c>
      <c r="Z13" s="295"/>
      <c r="AA13" s="295">
        <f>Y13-Z13</f>
        <v>2384004</v>
      </c>
      <c r="AB13" s="296">
        <f>ROUND(AA13/$AB$22,0)</f>
        <v>198667</v>
      </c>
      <c r="AC13" s="297">
        <f>VLOOKUP($A13,'4_Level 4'!$A$7:$BD$142,COLUMN('4_Level 4'!$J:$J),FALSE)</f>
        <v>0</v>
      </c>
      <c r="AD13" s="297">
        <f>VLOOKUP($A13,'4_Level 4'!$A$7:$BD$142,COLUMN('4_Level 4'!$L:$L),FALSE)</f>
        <v>0</v>
      </c>
      <c r="AE13" s="297">
        <f>VLOOKUP($A13,'4_Level 4'!$A$7:$BD$142,COLUMN('4_Level 4'!$M:$M),FALSE)</f>
        <v>0</v>
      </c>
      <c r="AF13" s="1790">
        <f>VLOOKUP($A13,'4_Level 4'!$A$7:$BD$142,COLUMN('4_Level 4'!$BC:$BC),FALSE)</f>
        <v>0</v>
      </c>
      <c r="AG13" s="299">
        <f t="shared" si="13"/>
        <v>2384004</v>
      </c>
      <c r="AH13" s="297">
        <f>'9_Per Pupil Summary'!$M$22</f>
        <v>7467</v>
      </c>
      <c r="AI13" s="300">
        <f>AH13*D13</f>
        <v>3740967</v>
      </c>
      <c r="AJ13" s="301"/>
      <c r="AK13" s="294">
        <f>ROUND(AH13*AJ13,0)</f>
        <v>0</v>
      </c>
      <c r="AL13" s="301"/>
      <c r="AM13" s="294">
        <f>ROUND(AH13*AL13*0.5,0)</f>
        <v>0</v>
      </c>
      <c r="AN13" s="298">
        <f>AM13+AK13</f>
        <v>0</v>
      </c>
      <c r="AO13" s="300">
        <f>AI13+AN13</f>
        <v>3740967</v>
      </c>
      <c r="AP13" s="294">
        <f>ROUND(-AO13*0.0175,0)</f>
        <v>-65467</v>
      </c>
      <c r="AQ13" s="294">
        <f>ROUND(-AO13*0.0025,0)</f>
        <v>-9352</v>
      </c>
      <c r="AR13" s="294">
        <f>AP13+AQ13</f>
        <v>-74819</v>
      </c>
      <c r="AS13" s="300">
        <f>AO13+AR13</f>
        <v>3666148</v>
      </c>
      <c r="AT13" s="297">
        <v>6617</v>
      </c>
      <c r="AU13" s="300">
        <f>ROUND(SUM(AS13:AT13),0)</f>
        <v>3672765</v>
      </c>
      <c r="AV13" s="295"/>
      <c r="AW13" s="295">
        <f>AU13-AV13</f>
        <v>3672765</v>
      </c>
      <c r="AX13" s="300">
        <f>ROUND(AW13/$AX$22,0)</f>
        <v>306064</v>
      </c>
      <c r="AY13" s="302">
        <f>Y13+AU13</f>
        <v>6056769</v>
      </c>
      <c r="AZ13" s="302">
        <f>AB13+AX13</f>
        <v>504731</v>
      </c>
    </row>
    <row r="14" spans="1:52" s="87" customFormat="1" ht="21.75" customHeight="1" x14ac:dyDescent="0.2">
      <c r="A14" s="290" t="s">
        <v>499</v>
      </c>
      <c r="B14" s="315">
        <v>389002</v>
      </c>
      <c r="C14" s="291" t="s">
        <v>949</v>
      </c>
      <c r="D14" s="292">
        <f>VLOOKUP($A14,'8A_2.1.22 RSD Op &amp; 5s'!$A$4:$F$10,COLUMN('8A_2.1.22 RSD Op &amp; 5s'!$F:$F),FALSE)</f>
        <v>381</v>
      </c>
      <c r="E14" s="293">
        <f>'9_Per Pupil Summary'!$Q$22</f>
        <v>3599.5937458298117</v>
      </c>
      <c r="F14" s="294">
        <f>D14*E14</f>
        <v>1371445.2171611583</v>
      </c>
      <c r="G14" s="295">
        <f>'9_Per Pupil Summary'!$G$22</f>
        <v>801.48</v>
      </c>
      <c r="H14" s="294">
        <f>G14*D14</f>
        <v>305363.88</v>
      </c>
      <c r="I14" s="296">
        <f t="shared" si="11"/>
        <v>1676809</v>
      </c>
      <c r="J14" s="297"/>
      <c r="K14" s="297"/>
      <c r="L14" s="298">
        <f>SUM(J14:K14)</f>
        <v>0</v>
      </c>
      <c r="M14" s="296">
        <f>L14+I14</f>
        <v>1676809</v>
      </c>
      <c r="N14" s="297">
        <f>ROUND(M14*-1.75%,0)</f>
        <v>-29344</v>
      </c>
      <c r="O14" s="297">
        <f>ROUND(M14*-0.25%,0)</f>
        <v>-4192</v>
      </c>
      <c r="P14" s="297">
        <f>N14+O14</f>
        <v>-33536</v>
      </c>
      <c r="Q14" s="296">
        <f>M14+P14</f>
        <v>1643273</v>
      </c>
      <c r="R14" s="297">
        <v>0</v>
      </c>
      <c r="S14" s="296">
        <f>SUM(Q14:R14)</f>
        <v>1643273</v>
      </c>
      <c r="T14" s="297">
        <f>VLOOKUP($A14,'4_Level 4'!$A$7:$BD$142,COLUMN('4_Level 4'!$E:$E),FALSE)</f>
        <v>0</v>
      </c>
      <c r="U14" s="297">
        <f>VLOOKUP($A14,'4_Level 4'!$A$7:$BD$142,COLUMN('4_Level 4'!$Q:$Q),FALSE)</f>
        <v>19040</v>
      </c>
      <c r="V14" s="1449">
        <f>VLOOKUP($A14,'4_Level 4'!$A$7:$BD$142,COLUMN('4_Level 4'!$AC:$AC),FALSE)</f>
        <v>61292</v>
      </c>
      <c r="W14" s="1449">
        <f>VLOOKUP($A14,'4_Level 4'!$A$7:$BD$142,COLUMN('4_Level 4'!$AO:$AO),FALSE)</f>
        <v>49034</v>
      </c>
      <c r="X14" s="1790">
        <f>VLOOKUP($A14,'4_Level 4'!$A$7:$BD$142,COLUMN('4_Level 4'!$BA:$BA),FALSE)</f>
        <v>91938</v>
      </c>
      <c r="Y14" s="299">
        <f t="shared" si="12"/>
        <v>1864577</v>
      </c>
      <c r="Z14" s="295"/>
      <c r="AA14" s="295">
        <f>Y14-Z14</f>
        <v>1864577</v>
      </c>
      <c r="AB14" s="296">
        <f>ROUND(AA14/$AB$22,0)</f>
        <v>155381</v>
      </c>
      <c r="AC14" s="297">
        <f>VLOOKUP($A14,'4_Level 4'!$A$7:$BD$142,COLUMN('4_Level 4'!$J:$J),FALSE)</f>
        <v>0</v>
      </c>
      <c r="AD14" s="297">
        <f>VLOOKUP($A14,'4_Level 4'!$A$7:$BD$142,COLUMN('4_Level 4'!$L:$L),FALSE)</f>
        <v>0</v>
      </c>
      <c r="AE14" s="297">
        <f>VLOOKUP($A14,'4_Level 4'!$A$7:$BD$142,COLUMN('4_Level 4'!$M:$M),FALSE)</f>
        <v>0</v>
      </c>
      <c r="AF14" s="1790">
        <f>VLOOKUP($A14,'4_Level 4'!$A$7:$BD$142,COLUMN('4_Level 4'!$BC:$BC),FALSE)</f>
        <v>0</v>
      </c>
      <c r="AG14" s="299">
        <f t="shared" si="13"/>
        <v>1864577</v>
      </c>
      <c r="AH14" s="297">
        <f>'9_Per Pupil Summary'!$M$22</f>
        <v>7467</v>
      </c>
      <c r="AI14" s="300">
        <f>AH14*D14</f>
        <v>2844927</v>
      </c>
      <c r="AJ14" s="301"/>
      <c r="AK14" s="294">
        <f>ROUND(AH14*AJ14,0)</f>
        <v>0</v>
      </c>
      <c r="AL14" s="301"/>
      <c r="AM14" s="294">
        <f>ROUND(AH14*AL14*0.5,0)</f>
        <v>0</v>
      </c>
      <c r="AN14" s="298">
        <f>AM14+AK14</f>
        <v>0</v>
      </c>
      <c r="AO14" s="300">
        <f>AI14+AN14</f>
        <v>2844927</v>
      </c>
      <c r="AP14" s="294">
        <f>ROUND(-AO14*0.0175,0)</f>
        <v>-49786</v>
      </c>
      <c r="AQ14" s="294">
        <f>ROUND(-AO14*0.0025,0)</f>
        <v>-7112</v>
      </c>
      <c r="AR14" s="294">
        <f>AP14+AQ14</f>
        <v>-56898</v>
      </c>
      <c r="AS14" s="300">
        <f>AO14+AR14</f>
        <v>2788029</v>
      </c>
      <c r="AT14" s="297">
        <v>0</v>
      </c>
      <c r="AU14" s="300">
        <f>ROUND(SUM(AS14:AT14),0)</f>
        <v>2788029</v>
      </c>
      <c r="AV14" s="295"/>
      <c r="AW14" s="295">
        <f>AU14-AV14</f>
        <v>2788029</v>
      </c>
      <c r="AX14" s="300">
        <f>ROUND(AW14/$AX$22,0)</f>
        <v>232336</v>
      </c>
      <c r="AY14" s="302">
        <f>Y14+AU14</f>
        <v>4652606</v>
      </c>
      <c r="AZ14" s="302">
        <f>AB14+AX14</f>
        <v>387717</v>
      </c>
    </row>
    <row r="15" spans="1:52" s="87" customFormat="1" ht="21.75" customHeight="1" x14ac:dyDescent="0.2">
      <c r="A15" s="303" t="s">
        <v>1027</v>
      </c>
      <c r="B15" s="304" t="s">
        <v>1028</v>
      </c>
      <c r="C15" s="291" t="s">
        <v>1047</v>
      </c>
      <c r="D15" s="292">
        <f>VLOOKUP($A15,'8A_2.1.22 RSD Op &amp; 5s'!$A$4:$F$10,COLUMN('8A_2.1.22 RSD Op &amp; 5s'!$F:$F),FALSE)</f>
        <v>177</v>
      </c>
      <c r="E15" s="293">
        <f>'9_Per Pupil Summary'!$Q$22</f>
        <v>3599.5937458298117</v>
      </c>
      <c r="F15" s="294">
        <f>D15*E15</f>
        <v>637128.09301187668</v>
      </c>
      <c r="G15" s="295">
        <f>'9_Per Pupil Summary'!$G$22</f>
        <v>801.48</v>
      </c>
      <c r="H15" s="294">
        <f>G15*D15</f>
        <v>141861.96</v>
      </c>
      <c r="I15" s="296">
        <f t="shared" si="11"/>
        <v>778990</v>
      </c>
      <c r="J15" s="297"/>
      <c r="K15" s="297"/>
      <c r="L15" s="298">
        <f>SUM(J15:K15)</f>
        <v>0</v>
      </c>
      <c r="M15" s="296">
        <f>L15+I15</f>
        <v>778990</v>
      </c>
      <c r="N15" s="297">
        <f>ROUND(M15*-1.75%,0)</f>
        <v>-13632</v>
      </c>
      <c r="O15" s="297">
        <f>ROUND(M15*-0.25%,0)</f>
        <v>-1947</v>
      </c>
      <c r="P15" s="297">
        <f>N15+O15</f>
        <v>-15579</v>
      </c>
      <c r="Q15" s="296">
        <f>M15+P15</f>
        <v>763411</v>
      </c>
      <c r="R15" s="297">
        <v>0</v>
      </c>
      <c r="S15" s="296">
        <f>SUM(Q15:R15)</f>
        <v>763411</v>
      </c>
      <c r="T15" s="297">
        <f>VLOOKUP($A15,'4_Level 4'!$A$7:$BD$142,COLUMN('4_Level 4'!$E:$E),FALSE)</f>
        <v>0</v>
      </c>
      <c r="U15" s="297">
        <f>VLOOKUP($A15,'4_Level 4'!$A$7:$BD$142,COLUMN('4_Level 4'!$Q:$Q),FALSE)</f>
        <v>9100</v>
      </c>
      <c r="V15" s="1449">
        <f>VLOOKUP($A15,'4_Level 4'!$A$7:$BD$142,COLUMN('4_Level 4'!$AC:$AC),FALSE)</f>
        <v>45831</v>
      </c>
      <c r="W15" s="1449">
        <f>VLOOKUP($A15,'4_Level 4'!$A$7:$BD$142,COLUMN('4_Level 4'!$AO:$AO),FALSE)</f>
        <v>36664</v>
      </c>
      <c r="X15" s="1790">
        <f>VLOOKUP($A15,'4_Level 4'!$A$7:$BD$142,COLUMN('4_Level 4'!$BA:$BA),FALSE)</f>
        <v>68746</v>
      </c>
      <c r="Y15" s="299">
        <f t="shared" si="12"/>
        <v>923752</v>
      </c>
      <c r="Z15" s="295"/>
      <c r="AA15" s="295">
        <f>Y15-Z15</f>
        <v>923752</v>
      </c>
      <c r="AB15" s="296">
        <f>ROUND(AA15/$AB$22,0)</f>
        <v>76979</v>
      </c>
      <c r="AC15" s="297">
        <f>VLOOKUP($A15,'4_Level 4'!$A$7:$BD$142,COLUMN('4_Level 4'!$J:$J),FALSE)</f>
        <v>0</v>
      </c>
      <c r="AD15" s="297">
        <f>VLOOKUP($A15,'4_Level 4'!$A$7:$BD$142,COLUMN('4_Level 4'!$L:$L),FALSE)</f>
        <v>0</v>
      </c>
      <c r="AE15" s="297">
        <f>VLOOKUP($A15,'4_Level 4'!$A$7:$BD$142,COLUMN('4_Level 4'!$M:$M),FALSE)</f>
        <v>0</v>
      </c>
      <c r="AF15" s="1790">
        <f>VLOOKUP($A15,'4_Level 4'!$A$7:$BD$142,COLUMN('4_Level 4'!$BC:$BC),FALSE)</f>
        <v>0</v>
      </c>
      <c r="AG15" s="299">
        <f t="shared" si="13"/>
        <v>923752</v>
      </c>
      <c r="AH15" s="297">
        <f>'9_Per Pupil Summary'!$M$22</f>
        <v>7467</v>
      </c>
      <c r="AI15" s="300">
        <f>AH15*D15</f>
        <v>1321659</v>
      </c>
      <c r="AJ15" s="301"/>
      <c r="AK15" s="294">
        <f>ROUND(AH15*AJ15,0)</f>
        <v>0</v>
      </c>
      <c r="AL15" s="301"/>
      <c r="AM15" s="294">
        <f>ROUND(AH15*AL15*0.5,0)</f>
        <v>0</v>
      </c>
      <c r="AN15" s="298">
        <f>AM15+AK15</f>
        <v>0</v>
      </c>
      <c r="AO15" s="300">
        <f>AI15+AN15</f>
        <v>1321659</v>
      </c>
      <c r="AP15" s="294">
        <f>ROUND(-AO15*0.0175,0)</f>
        <v>-23129</v>
      </c>
      <c r="AQ15" s="294">
        <f>ROUND(-AO15*0.0025,0)</f>
        <v>-3304</v>
      </c>
      <c r="AR15" s="294">
        <f>AP15+AQ15</f>
        <v>-26433</v>
      </c>
      <c r="AS15" s="300">
        <f>AO15+AR15</f>
        <v>1295226</v>
      </c>
      <c r="AT15" s="297">
        <v>0</v>
      </c>
      <c r="AU15" s="300">
        <f>ROUND(SUM(AS15:AT15),0)</f>
        <v>1295226</v>
      </c>
      <c r="AV15" s="295"/>
      <c r="AW15" s="295">
        <f>AU15-AV15</f>
        <v>1295226</v>
      </c>
      <c r="AX15" s="300">
        <f>ROUND(AW15/$AX$22,0)</f>
        <v>107936</v>
      </c>
      <c r="AY15" s="302">
        <f>Y15+AU15</f>
        <v>2218978</v>
      </c>
      <c r="AZ15" s="302">
        <f>AB15+AX15</f>
        <v>184915</v>
      </c>
    </row>
    <row r="16" spans="1:52" s="88" customFormat="1" ht="29.25" customHeight="1" thickBot="1" x14ac:dyDescent="0.25">
      <c r="A16" s="1288"/>
      <c r="B16" s="1288"/>
      <c r="C16" s="1289" t="s">
        <v>1077</v>
      </c>
      <c r="D16" s="1290">
        <f>SUM(D11:D15)</f>
        <v>1489</v>
      </c>
      <c r="E16" s="1291"/>
      <c r="F16" s="1292">
        <f>SUM(F11:F15)</f>
        <v>5359795.0875405893</v>
      </c>
      <c r="G16" s="1292"/>
      <c r="H16" s="1292">
        <f t="shared" ref="H16:AG16" si="14">SUM(H11:H15)</f>
        <v>1193403.72</v>
      </c>
      <c r="I16" s="1294">
        <f t="shared" si="14"/>
        <v>6553199</v>
      </c>
      <c r="J16" s="1293">
        <f t="shared" si="14"/>
        <v>0</v>
      </c>
      <c r="K16" s="1293">
        <f t="shared" si="14"/>
        <v>0</v>
      </c>
      <c r="L16" s="1295">
        <f t="shared" si="14"/>
        <v>0</v>
      </c>
      <c r="M16" s="1294">
        <f t="shared" si="14"/>
        <v>6553199</v>
      </c>
      <c r="N16" s="1293">
        <f t="shared" si="14"/>
        <v>-114680</v>
      </c>
      <c r="O16" s="1293">
        <f t="shared" si="14"/>
        <v>-16383</v>
      </c>
      <c r="P16" s="1293">
        <f t="shared" si="14"/>
        <v>-131063</v>
      </c>
      <c r="Q16" s="1294">
        <f t="shared" si="14"/>
        <v>6422136</v>
      </c>
      <c r="R16" s="1292">
        <f t="shared" si="14"/>
        <v>494</v>
      </c>
      <c r="S16" s="1294">
        <f t="shared" si="14"/>
        <v>6422630</v>
      </c>
      <c r="T16" s="1292">
        <f t="shared" si="14"/>
        <v>0</v>
      </c>
      <c r="U16" s="1292">
        <f t="shared" si="14"/>
        <v>35910</v>
      </c>
      <c r="V16" s="1292">
        <f t="shared" ref="V16:X16" si="15">SUM(V11:V15)</f>
        <v>261180</v>
      </c>
      <c r="W16" s="1292">
        <f t="shared" si="15"/>
        <v>208946</v>
      </c>
      <c r="X16" s="1292">
        <f t="shared" si="15"/>
        <v>391772</v>
      </c>
      <c r="Y16" s="1294">
        <f t="shared" si="14"/>
        <v>7320438</v>
      </c>
      <c r="Z16" s="1292">
        <f t="shared" si="14"/>
        <v>0</v>
      </c>
      <c r="AA16" s="1292">
        <f t="shared" si="14"/>
        <v>7320438</v>
      </c>
      <c r="AB16" s="1294">
        <f t="shared" si="14"/>
        <v>610035</v>
      </c>
      <c r="AC16" s="1292">
        <f t="shared" si="14"/>
        <v>0</v>
      </c>
      <c r="AD16" s="1292">
        <f t="shared" si="14"/>
        <v>0</v>
      </c>
      <c r="AE16" s="1292">
        <f t="shared" si="14"/>
        <v>0</v>
      </c>
      <c r="AF16" s="1292">
        <f t="shared" si="14"/>
        <v>0</v>
      </c>
      <c r="AG16" s="1294">
        <f t="shared" si="14"/>
        <v>7320438</v>
      </c>
      <c r="AH16" s="1292"/>
      <c r="AI16" s="1297">
        <f t="shared" ref="AI16:AZ16" si="16">SUM(AI11:AI15)</f>
        <v>11118363</v>
      </c>
      <c r="AJ16" s="1300">
        <f t="shared" si="16"/>
        <v>0</v>
      </c>
      <c r="AK16" s="1292">
        <f t="shared" si="16"/>
        <v>0</v>
      </c>
      <c r="AL16" s="1298">
        <f t="shared" si="16"/>
        <v>0</v>
      </c>
      <c r="AM16" s="1292">
        <f t="shared" si="16"/>
        <v>0</v>
      </c>
      <c r="AN16" s="1295">
        <f t="shared" si="16"/>
        <v>0</v>
      </c>
      <c r="AO16" s="1297">
        <f t="shared" si="16"/>
        <v>11118363</v>
      </c>
      <c r="AP16" s="1292">
        <f t="shared" si="16"/>
        <v>-194571</v>
      </c>
      <c r="AQ16" s="1292">
        <f t="shared" si="16"/>
        <v>-27795</v>
      </c>
      <c r="AR16" s="1292">
        <f t="shared" si="16"/>
        <v>-222366</v>
      </c>
      <c r="AS16" s="1297">
        <f t="shared" si="16"/>
        <v>10895997</v>
      </c>
      <c r="AT16" s="1292">
        <f t="shared" si="16"/>
        <v>3309</v>
      </c>
      <c r="AU16" s="1297">
        <f t="shared" si="16"/>
        <v>10899306</v>
      </c>
      <c r="AV16" s="1296">
        <f t="shared" si="16"/>
        <v>0</v>
      </c>
      <c r="AW16" s="1296">
        <f t="shared" si="16"/>
        <v>10899306</v>
      </c>
      <c r="AX16" s="1297">
        <f t="shared" si="16"/>
        <v>908277</v>
      </c>
      <c r="AY16" s="1299">
        <f t="shared" si="16"/>
        <v>18219744</v>
      </c>
      <c r="AZ16" s="1299">
        <f t="shared" si="16"/>
        <v>1518312</v>
      </c>
    </row>
    <row r="17" spans="1:52" s="87" customFormat="1" ht="9.75" customHeight="1" x14ac:dyDescent="0.2">
      <c r="A17" s="1282"/>
      <c r="B17" s="1282"/>
      <c r="C17" s="1283"/>
      <c r="D17" s="1284"/>
      <c r="E17" s="1285"/>
      <c r="F17" s="1285"/>
      <c r="G17" s="1285"/>
      <c r="H17" s="1285"/>
      <c r="I17" s="1285"/>
      <c r="J17" s="1285"/>
      <c r="K17" s="1285"/>
      <c r="L17" s="1285"/>
      <c r="M17" s="1285"/>
      <c r="N17" s="1285"/>
      <c r="O17" s="1285"/>
      <c r="P17" s="1285"/>
      <c r="Q17" s="1285"/>
      <c r="R17" s="1285"/>
      <c r="S17" s="1285"/>
      <c r="T17" s="1285"/>
      <c r="U17" s="1285"/>
      <c r="V17" s="1285"/>
      <c r="W17" s="1285"/>
      <c r="X17" s="1791"/>
      <c r="Y17" s="1285"/>
      <c r="Z17" s="1285"/>
      <c r="AA17" s="1285"/>
      <c r="AB17" s="1285"/>
      <c r="AC17" s="1285"/>
      <c r="AD17" s="1285"/>
      <c r="AE17" s="1285"/>
      <c r="AF17" s="1791"/>
      <c r="AG17" s="1285"/>
      <c r="AH17" s="1285"/>
      <c r="AI17" s="1285"/>
      <c r="AJ17" s="1286"/>
      <c r="AK17" s="1285"/>
      <c r="AL17" s="1286"/>
      <c r="AM17" s="1285"/>
      <c r="AN17" s="1285"/>
      <c r="AO17" s="1285"/>
      <c r="AP17" s="1285"/>
      <c r="AQ17" s="1285"/>
      <c r="AR17" s="1285"/>
      <c r="AS17" s="1285"/>
      <c r="AT17" s="1285"/>
      <c r="AU17" s="1285"/>
      <c r="AV17" s="1285"/>
      <c r="AW17" s="1285"/>
      <c r="AX17" s="1285"/>
      <c r="AY17" s="1281"/>
      <c r="AZ17" s="1281"/>
    </row>
    <row r="18" spans="1:52" s="88" customFormat="1" ht="39" thickBot="1" x14ac:dyDescent="0.25">
      <c r="A18" s="1288"/>
      <c r="B18" s="1288"/>
      <c r="C18" s="1289" t="s">
        <v>1078</v>
      </c>
      <c r="D18" s="1290">
        <f>D8+D16</f>
        <v>1816</v>
      </c>
      <c r="E18" s="1291"/>
      <c r="F18" s="1292">
        <f>F8+F16</f>
        <v>6536862.2424269374</v>
      </c>
      <c r="G18" s="1292"/>
      <c r="H18" s="1292">
        <f t="shared" ref="H18:AG18" si="17">H8+H16</f>
        <v>1455487.68</v>
      </c>
      <c r="I18" s="1294">
        <f t="shared" si="17"/>
        <v>7992350</v>
      </c>
      <c r="J18" s="1293">
        <f t="shared" si="17"/>
        <v>0</v>
      </c>
      <c r="K18" s="1293">
        <f t="shared" si="17"/>
        <v>0</v>
      </c>
      <c r="L18" s="1295">
        <f t="shared" si="17"/>
        <v>0</v>
      </c>
      <c r="M18" s="1294">
        <f t="shared" si="17"/>
        <v>7992350</v>
      </c>
      <c r="N18" s="1293">
        <f t="shared" si="17"/>
        <v>-114680</v>
      </c>
      <c r="O18" s="1293">
        <f t="shared" si="17"/>
        <v>-16383</v>
      </c>
      <c r="P18" s="1293">
        <f t="shared" si="17"/>
        <v>-131063</v>
      </c>
      <c r="Q18" s="1294">
        <f t="shared" si="17"/>
        <v>7861287</v>
      </c>
      <c r="R18" s="1292">
        <f t="shared" si="17"/>
        <v>-4181</v>
      </c>
      <c r="S18" s="1294">
        <f t="shared" si="17"/>
        <v>7857106</v>
      </c>
      <c r="T18" s="1292">
        <f t="shared" si="17"/>
        <v>0</v>
      </c>
      <c r="U18" s="1292">
        <f t="shared" si="17"/>
        <v>58800</v>
      </c>
      <c r="V18" s="1292">
        <f t="shared" ref="V18:X18" si="18">V8+V16</f>
        <v>305582</v>
      </c>
      <c r="W18" s="1292">
        <f t="shared" si="18"/>
        <v>244468</v>
      </c>
      <c r="X18" s="1292">
        <f t="shared" si="18"/>
        <v>458375</v>
      </c>
      <c r="Y18" s="1294">
        <f t="shared" si="17"/>
        <v>8924331</v>
      </c>
      <c r="Z18" s="1292">
        <f t="shared" si="17"/>
        <v>0</v>
      </c>
      <c r="AA18" s="1292">
        <f t="shared" si="17"/>
        <v>8924331</v>
      </c>
      <c r="AB18" s="1294">
        <f t="shared" si="17"/>
        <v>743693</v>
      </c>
      <c r="AC18" s="1292">
        <f t="shared" si="17"/>
        <v>0</v>
      </c>
      <c r="AD18" s="1292">
        <f t="shared" si="17"/>
        <v>12472</v>
      </c>
      <c r="AE18" s="1292">
        <f t="shared" si="17"/>
        <v>0</v>
      </c>
      <c r="AF18" s="1292">
        <f t="shared" si="17"/>
        <v>0</v>
      </c>
      <c r="AG18" s="1294">
        <f t="shared" si="17"/>
        <v>8936803</v>
      </c>
      <c r="AH18" s="1292"/>
      <c r="AI18" s="1297">
        <f t="shared" ref="AI18:AZ18" si="19">AI8+AI16</f>
        <v>13560072</v>
      </c>
      <c r="AJ18" s="1300">
        <f t="shared" si="19"/>
        <v>0</v>
      </c>
      <c r="AK18" s="1292">
        <f t="shared" si="19"/>
        <v>0</v>
      </c>
      <c r="AL18" s="1298">
        <f t="shared" si="19"/>
        <v>0</v>
      </c>
      <c r="AM18" s="1292">
        <f t="shared" si="19"/>
        <v>0</v>
      </c>
      <c r="AN18" s="1295">
        <f t="shared" si="19"/>
        <v>0</v>
      </c>
      <c r="AO18" s="1297">
        <f t="shared" si="19"/>
        <v>13560072</v>
      </c>
      <c r="AP18" s="1292">
        <f t="shared" si="19"/>
        <v>-194571</v>
      </c>
      <c r="AQ18" s="1292">
        <f t="shared" si="19"/>
        <v>-27795</v>
      </c>
      <c r="AR18" s="1292">
        <f t="shared" si="19"/>
        <v>-222366</v>
      </c>
      <c r="AS18" s="1297">
        <f t="shared" si="19"/>
        <v>13337706</v>
      </c>
      <c r="AT18" s="1292">
        <f t="shared" si="19"/>
        <v>-9925</v>
      </c>
      <c r="AU18" s="1297">
        <f t="shared" si="19"/>
        <v>13327781</v>
      </c>
      <c r="AV18" s="1296">
        <f t="shared" si="19"/>
        <v>0</v>
      </c>
      <c r="AW18" s="1296">
        <f t="shared" si="19"/>
        <v>13327781</v>
      </c>
      <c r="AX18" s="1297">
        <f t="shared" si="19"/>
        <v>1110650</v>
      </c>
      <c r="AY18" s="1299">
        <f t="shared" si="19"/>
        <v>22252112</v>
      </c>
      <c r="AZ18" s="1299">
        <f t="shared" si="19"/>
        <v>1854343</v>
      </c>
    </row>
    <row r="19" spans="1:52" s="87" customFormat="1" ht="9.75" customHeight="1" x14ac:dyDescent="0.2">
      <c r="A19" s="1282"/>
      <c r="B19" s="1282"/>
      <c r="C19" s="1283"/>
      <c r="D19" s="1284"/>
      <c r="E19" s="1285"/>
      <c r="F19" s="1285"/>
      <c r="G19" s="1285"/>
      <c r="H19" s="1285"/>
      <c r="I19" s="1285"/>
      <c r="J19" s="1285"/>
      <c r="K19" s="1285"/>
      <c r="L19" s="1285"/>
      <c r="M19" s="1285"/>
      <c r="N19" s="1285"/>
      <c r="O19" s="1285"/>
      <c r="P19" s="1285"/>
      <c r="Q19" s="1285"/>
      <c r="R19" s="1285"/>
      <c r="S19" s="1285"/>
      <c r="T19" s="1285"/>
      <c r="U19" s="1285"/>
      <c r="V19" s="1285"/>
      <c r="W19" s="1285"/>
      <c r="X19" s="1791"/>
      <c r="Y19" s="1285"/>
      <c r="Z19" s="1285"/>
      <c r="AA19" s="1285"/>
      <c r="AB19" s="1285"/>
      <c r="AC19" s="1285"/>
      <c r="AD19" s="1285"/>
      <c r="AE19" s="1285"/>
      <c r="AF19" s="1791"/>
      <c r="AG19" s="1285"/>
      <c r="AH19" s="1285"/>
      <c r="AI19" s="1285"/>
      <c r="AJ19" s="1286"/>
      <c r="AK19" s="1285"/>
      <c r="AL19" s="1286"/>
      <c r="AM19" s="1285"/>
      <c r="AN19" s="1285"/>
      <c r="AO19" s="1285"/>
      <c r="AP19" s="1285"/>
      <c r="AQ19" s="1285"/>
      <c r="AR19" s="1285"/>
      <c r="AS19" s="1285"/>
      <c r="AT19" s="1285"/>
      <c r="AU19" s="1285"/>
      <c r="AV19" s="1285"/>
      <c r="AW19" s="1285"/>
      <c r="AX19" s="1285"/>
      <c r="AY19" s="1281"/>
      <c r="AZ19" s="1281"/>
    </row>
    <row r="20" spans="1:52" s="88" customFormat="1" ht="29.25" customHeight="1" thickBot="1" x14ac:dyDescent="0.25">
      <c r="A20" s="1301"/>
      <c r="B20" s="1301"/>
      <c r="C20" s="1302" t="s">
        <v>1076</v>
      </c>
      <c r="D20" s="1303">
        <f>D9+D16</f>
        <v>2780</v>
      </c>
      <c r="E20" s="1304"/>
      <c r="F20" s="1305">
        <f>F9+F16</f>
        <v>11090558.983142402</v>
      </c>
      <c r="G20" s="1305"/>
      <c r="H20" s="1305">
        <f t="shared" ref="H20:AG20" si="20">H9+H16</f>
        <v>2173436.3199999998</v>
      </c>
      <c r="I20" s="1306">
        <f t="shared" si="20"/>
        <v>13263995</v>
      </c>
      <c r="J20" s="1307">
        <f t="shared" si="20"/>
        <v>0</v>
      </c>
      <c r="K20" s="1307">
        <f t="shared" si="20"/>
        <v>0</v>
      </c>
      <c r="L20" s="1308">
        <f t="shared" si="20"/>
        <v>0</v>
      </c>
      <c r="M20" s="1306">
        <f t="shared" si="20"/>
        <v>13263995</v>
      </c>
      <c r="N20" s="1307">
        <f t="shared" si="20"/>
        <v>-114680</v>
      </c>
      <c r="O20" s="1307">
        <f t="shared" si="20"/>
        <v>-16383</v>
      </c>
      <c r="P20" s="1307">
        <f t="shared" si="20"/>
        <v>-131063</v>
      </c>
      <c r="Q20" s="1306">
        <f t="shared" si="20"/>
        <v>13132932</v>
      </c>
      <c r="R20" s="1309">
        <f t="shared" si="20"/>
        <v>1724</v>
      </c>
      <c r="S20" s="1306">
        <f t="shared" si="20"/>
        <v>13134656</v>
      </c>
      <c r="T20" s="1309">
        <f t="shared" si="20"/>
        <v>0</v>
      </c>
      <c r="U20" s="1309">
        <f t="shared" si="20"/>
        <v>74200</v>
      </c>
      <c r="V20" s="1309">
        <f t="shared" ref="V20" si="21">V9+V16</f>
        <v>455068</v>
      </c>
      <c r="W20" s="1309">
        <f>W9+W16</f>
        <v>364056</v>
      </c>
      <c r="X20" s="1309">
        <f>X9+X16</f>
        <v>682604</v>
      </c>
      <c r="Y20" s="1306">
        <f t="shared" si="20"/>
        <v>14710584</v>
      </c>
      <c r="Z20" s="1305">
        <f t="shared" si="20"/>
        <v>0</v>
      </c>
      <c r="AA20" s="1305">
        <f t="shared" si="20"/>
        <v>14710584</v>
      </c>
      <c r="AB20" s="1306">
        <f t="shared" si="20"/>
        <v>1225881</v>
      </c>
      <c r="AC20" s="1309">
        <f t="shared" si="20"/>
        <v>0</v>
      </c>
      <c r="AD20" s="1309">
        <f t="shared" si="20"/>
        <v>12472</v>
      </c>
      <c r="AE20" s="1309">
        <f t="shared" si="20"/>
        <v>0</v>
      </c>
      <c r="AF20" s="1309">
        <f t="shared" si="20"/>
        <v>0</v>
      </c>
      <c r="AG20" s="1306">
        <f t="shared" si="20"/>
        <v>14723056</v>
      </c>
      <c r="AH20" s="1305"/>
      <c r="AI20" s="1310">
        <f t="shared" ref="AI20:AZ20" si="22">AI9+AI16</f>
        <v>19197544</v>
      </c>
      <c r="AJ20" s="1311">
        <f t="shared" si="22"/>
        <v>0</v>
      </c>
      <c r="AK20" s="1305">
        <f t="shared" si="22"/>
        <v>0</v>
      </c>
      <c r="AL20" s="1312">
        <f t="shared" si="22"/>
        <v>0</v>
      </c>
      <c r="AM20" s="1305">
        <f t="shared" si="22"/>
        <v>0</v>
      </c>
      <c r="AN20" s="1308">
        <f t="shared" si="22"/>
        <v>0</v>
      </c>
      <c r="AO20" s="1310">
        <f t="shared" si="22"/>
        <v>19197544</v>
      </c>
      <c r="AP20" s="1305">
        <f t="shared" si="22"/>
        <v>-194571</v>
      </c>
      <c r="AQ20" s="1305">
        <f t="shared" si="22"/>
        <v>-27795</v>
      </c>
      <c r="AR20" s="1305">
        <f t="shared" si="22"/>
        <v>-222366</v>
      </c>
      <c r="AS20" s="1310">
        <f t="shared" si="22"/>
        <v>18975178</v>
      </c>
      <c r="AT20" s="1305">
        <f t="shared" si="22"/>
        <v>-12285</v>
      </c>
      <c r="AU20" s="1310">
        <f t="shared" si="22"/>
        <v>18962893</v>
      </c>
      <c r="AV20" s="1305">
        <f t="shared" si="22"/>
        <v>0</v>
      </c>
      <c r="AW20" s="1305">
        <f t="shared" si="22"/>
        <v>18962893</v>
      </c>
      <c r="AX20" s="1310">
        <f t="shared" si="22"/>
        <v>1580243</v>
      </c>
      <c r="AY20" s="1313">
        <f t="shared" si="22"/>
        <v>33673477</v>
      </c>
      <c r="AZ20" s="1313">
        <f t="shared" si="22"/>
        <v>2806124</v>
      </c>
    </row>
    <row r="21" spans="1:52" s="1243" customFormat="1" ht="16.149999999999999" hidden="1" customHeight="1" thickTop="1" x14ac:dyDescent="0.2">
      <c r="A21" s="1236"/>
      <c r="B21" s="1236"/>
      <c r="C21" s="1237"/>
      <c r="D21" s="1238"/>
      <c r="E21" s="1239"/>
      <c r="F21" s="1240"/>
      <c r="G21" s="1240"/>
      <c r="H21" s="1240"/>
      <c r="I21" s="1240"/>
      <c r="J21" s="1240"/>
      <c r="K21" s="1240"/>
      <c r="L21" s="1240"/>
      <c r="M21" s="1240"/>
      <c r="N21" s="1240">
        <f>-N20</f>
        <v>114680</v>
      </c>
      <c r="O21" s="1240">
        <f>-O20</f>
        <v>16383</v>
      </c>
      <c r="P21" s="1240" t="s">
        <v>914</v>
      </c>
      <c r="Q21" s="1240"/>
      <c r="R21" s="1240"/>
      <c r="S21" s="1240"/>
      <c r="T21" s="1240"/>
      <c r="U21" s="1240"/>
      <c r="V21" s="1240"/>
      <c r="W21" s="1240"/>
      <c r="X21" s="1240"/>
      <c r="Y21" s="1240"/>
      <c r="Z21" s="1240"/>
      <c r="AA21" s="1240"/>
      <c r="AB21" s="1240"/>
      <c r="AC21" s="1240"/>
      <c r="AD21" s="1240"/>
      <c r="AE21" s="1240"/>
      <c r="AF21" s="1240"/>
      <c r="AG21" s="1240"/>
      <c r="AH21" s="1240"/>
      <c r="AI21" s="1240"/>
      <c r="AJ21" s="1241"/>
      <c r="AK21" s="1240"/>
      <c r="AL21" s="1242"/>
      <c r="AM21" s="1240"/>
      <c r="AN21" s="1240"/>
      <c r="AO21" s="1240"/>
      <c r="AP21" s="1240">
        <f>-AP20</f>
        <v>194571</v>
      </c>
      <c r="AQ21" s="1240">
        <f>-AQ20</f>
        <v>27795</v>
      </c>
      <c r="AR21" s="1240" t="s">
        <v>914</v>
      </c>
      <c r="AS21" s="1240"/>
      <c r="AT21" s="1240"/>
      <c r="AU21" s="1240"/>
      <c r="AV21" s="1240"/>
      <c r="AW21" s="1240"/>
      <c r="AX21" s="1240"/>
      <c r="AY21" s="1240"/>
      <c r="AZ21" s="1240"/>
    </row>
    <row r="22" spans="1:52" s="1243" customFormat="1" ht="16.149999999999999" hidden="1" customHeight="1" x14ac:dyDescent="0.2">
      <c r="B22" s="1236"/>
      <c r="C22" s="1647"/>
      <c r="D22" s="1238"/>
      <c r="E22" s="1648"/>
      <c r="F22" s="1240"/>
      <c r="G22" s="1240"/>
      <c r="H22" s="1240"/>
      <c r="I22" s="1240"/>
      <c r="J22" s="1240"/>
      <c r="K22" s="1240"/>
      <c r="L22" s="1240"/>
      <c r="M22" s="1240"/>
      <c r="N22" s="1244"/>
      <c r="O22" s="1244"/>
      <c r="P22" s="1245" t="s">
        <v>1081</v>
      </c>
      <c r="Q22" s="1240"/>
      <c r="R22" s="1240"/>
      <c r="S22" s="1240"/>
      <c r="T22" s="1240"/>
      <c r="U22" s="1240"/>
      <c r="V22" s="1240"/>
      <c r="W22" s="1240"/>
      <c r="X22" s="1240"/>
      <c r="Y22" s="1240"/>
      <c r="Z22" s="1240"/>
      <c r="AA22" s="1240"/>
      <c r="AB22" s="1234">
        <v>12</v>
      </c>
      <c r="AC22" s="1240"/>
      <c r="AD22" s="1240"/>
      <c r="AE22" s="1240"/>
      <c r="AF22" s="1240"/>
      <c r="AG22" s="1240"/>
      <c r="AH22" s="1240"/>
      <c r="AI22" s="1240"/>
      <c r="AJ22" s="1241"/>
      <c r="AK22" s="1240"/>
      <c r="AL22" s="1242"/>
      <c r="AM22" s="1240"/>
      <c r="AN22" s="1240"/>
      <c r="AO22" s="1240"/>
      <c r="AP22" s="1244"/>
      <c r="AQ22" s="1244"/>
      <c r="AR22" s="1245" t="s">
        <v>1081</v>
      </c>
      <c r="AS22" s="1240"/>
      <c r="AT22" s="1240"/>
      <c r="AU22" s="1240"/>
      <c r="AV22" s="1240"/>
      <c r="AW22" s="1240"/>
      <c r="AX22" s="1234">
        <f>AB22</f>
        <v>12</v>
      </c>
      <c r="AY22" s="1240"/>
      <c r="AZ22" s="1240"/>
    </row>
    <row r="23" spans="1:52" s="1243" customFormat="1" ht="16.149999999999999" hidden="1" customHeight="1" x14ac:dyDescent="0.2">
      <c r="A23" s="1236"/>
      <c r="B23" s="1236"/>
      <c r="C23" s="1237"/>
      <c r="D23" s="1238"/>
      <c r="E23" s="1239"/>
      <c r="F23" s="1240"/>
      <c r="G23" s="1240"/>
      <c r="H23" s="1240"/>
      <c r="I23" s="1244"/>
      <c r="J23" s="1240"/>
      <c r="K23" s="1240"/>
      <c r="L23" s="1240"/>
      <c r="M23" s="1240"/>
      <c r="N23" s="1244">
        <f>N21-N22</f>
        <v>114680</v>
      </c>
      <c r="O23" s="1244">
        <f>O21-O22</f>
        <v>16383</v>
      </c>
      <c r="P23" s="1245" t="s">
        <v>413</v>
      </c>
      <c r="Q23" s="1240"/>
      <c r="R23" s="1240"/>
      <c r="S23" s="1240"/>
      <c r="T23" s="1240"/>
      <c r="U23" s="1240"/>
      <c r="V23" s="1240"/>
      <c r="W23" s="1240"/>
      <c r="X23" s="1240"/>
      <c r="Y23" s="1240"/>
      <c r="Z23" s="1240"/>
      <c r="AA23" s="1240"/>
      <c r="AB23" s="1240"/>
      <c r="AC23" s="1240"/>
      <c r="AD23" s="1240"/>
      <c r="AE23" s="1240"/>
      <c r="AF23" s="1240"/>
      <c r="AG23" s="1240"/>
      <c r="AH23" s="1240"/>
      <c r="AI23" s="1240"/>
      <c r="AJ23" s="1241"/>
      <c r="AK23" s="1240"/>
      <c r="AL23" s="1242"/>
      <c r="AM23" s="1240"/>
      <c r="AN23" s="1240"/>
      <c r="AO23" s="1240"/>
      <c r="AP23" s="1244">
        <f>AP21-AP22</f>
        <v>194571</v>
      </c>
      <c r="AQ23" s="1244">
        <f>AQ21-AQ22</f>
        <v>27795</v>
      </c>
      <c r="AR23" s="1245" t="s">
        <v>412</v>
      </c>
      <c r="AS23" s="1240"/>
      <c r="AT23" s="1240"/>
      <c r="AU23" s="1240"/>
      <c r="AV23" s="1240"/>
      <c r="AW23" s="1240"/>
      <c r="AX23" s="1240"/>
      <c r="AY23" s="1240"/>
      <c r="AZ23" s="1240"/>
    </row>
    <row r="24" spans="1:52" s="87" customFormat="1" ht="13.5" thickTop="1" x14ac:dyDescent="0.2">
      <c r="A24" s="704"/>
      <c r="B24" s="704"/>
      <c r="C24" s="1234"/>
      <c r="D24" s="1234"/>
      <c r="E24" s="1234"/>
      <c r="F24" s="1234"/>
      <c r="G24" s="1234"/>
      <c r="H24" s="1234"/>
      <c r="I24" s="1234"/>
      <c r="J24" s="1235"/>
      <c r="K24" s="1235"/>
      <c r="L24" s="1235"/>
      <c r="M24" s="1235"/>
      <c r="N24" s="1235"/>
      <c r="O24" s="1235"/>
      <c r="P24" s="1235"/>
      <c r="Q24" s="1235"/>
      <c r="R24" s="1234"/>
      <c r="S24" s="1235"/>
      <c r="T24" s="1235"/>
      <c r="U24" s="1235"/>
      <c r="V24" s="1235"/>
      <c r="W24" s="1235"/>
      <c r="X24" s="1235"/>
      <c r="Y24" s="1235"/>
      <c r="Z24" s="1235"/>
      <c r="AA24" s="1235"/>
      <c r="AC24" s="1234"/>
      <c r="AD24" s="1234"/>
      <c r="AE24" s="1234"/>
      <c r="AF24" s="1234"/>
      <c r="AG24" s="1234"/>
      <c r="AH24" s="1234"/>
      <c r="AI24" s="1234"/>
      <c r="AJ24" s="1234"/>
      <c r="AK24" s="1234"/>
      <c r="AL24" s="1234"/>
      <c r="AM24" s="1234"/>
      <c r="AN24" s="1234"/>
      <c r="AO24" s="1234"/>
      <c r="AP24" s="1234"/>
      <c r="AQ24" s="1234"/>
      <c r="AR24" s="1234"/>
      <c r="AS24" s="1234"/>
      <c r="AT24" s="1234"/>
      <c r="AU24" s="1234"/>
      <c r="AV24" s="1234"/>
      <c r="AW24" s="1234"/>
    </row>
    <row r="25" spans="1:52" s="88" customFormat="1" ht="29.25" customHeight="1" thickBot="1" x14ac:dyDescent="0.25">
      <c r="A25" s="1301"/>
      <c r="B25" s="1301"/>
      <c r="C25" s="1302"/>
      <c r="D25" s="1303"/>
      <c r="E25" s="1304"/>
      <c r="F25" s="1305"/>
      <c r="G25" s="1305"/>
      <c r="H25" s="1305"/>
      <c r="I25" s="1306"/>
      <c r="J25" s="1307"/>
      <c r="K25" s="1307"/>
      <c r="L25" s="1308"/>
      <c r="M25" s="1306"/>
      <c r="N25" s="1307"/>
      <c r="O25" s="1307"/>
      <c r="P25" s="1307"/>
      <c r="Q25" s="1306"/>
      <c r="R25" s="1309"/>
      <c r="S25" s="1306"/>
      <c r="T25" s="1309"/>
      <c r="U25" s="1309"/>
      <c r="V25" s="1309"/>
      <c r="W25" s="1309"/>
      <c r="X25" s="1309"/>
      <c r="Y25" s="1306"/>
      <c r="Z25" s="1305"/>
      <c r="AA25" s="1305"/>
      <c r="AB25" s="1306"/>
      <c r="AC25" s="1309"/>
      <c r="AD25" s="1309"/>
      <c r="AE25" s="1309"/>
      <c r="AF25" s="1309"/>
      <c r="AG25" s="1306"/>
      <c r="AH25" s="1305"/>
      <c r="AI25" s="1310"/>
      <c r="AJ25" s="1311"/>
      <c r="AK25" s="1305"/>
      <c r="AL25" s="1312"/>
      <c r="AM25" s="1305"/>
      <c r="AN25" s="1308"/>
      <c r="AO25" s="1310"/>
      <c r="AP25" s="1305"/>
      <c r="AQ25" s="1305"/>
      <c r="AR25" s="1305"/>
      <c r="AS25" s="1310"/>
      <c r="AT25" s="1305"/>
      <c r="AU25" s="1310"/>
      <c r="AV25" s="1305"/>
      <c r="AW25" s="1305"/>
      <c r="AX25" s="1310"/>
      <c r="AY25" s="1313"/>
      <c r="AZ25" s="1313"/>
    </row>
    <row r="26" spans="1:52" ht="13.5" thickTop="1" x14ac:dyDescent="0.2">
      <c r="D26" s="1531"/>
      <c r="E26" s="1531"/>
      <c r="F26" s="1531"/>
      <c r="G26" s="1531"/>
      <c r="H26" s="1531"/>
      <c r="I26" s="1531"/>
      <c r="J26" s="1531"/>
      <c r="K26" s="1531"/>
      <c r="L26" s="1531"/>
      <c r="M26" s="1531"/>
      <c r="N26" s="1531"/>
      <c r="O26" s="1531"/>
      <c r="P26" s="1531"/>
      <c r="Q26" s="1531"/>
      <c r="R26" s="1531"/>
      <c r="S26" s="1531"/>
      <c r="T26" s="1531"/>
      <c r="U26" s="1531"/>
      <c r="V26" s="1531"/>
      <c r="W26" s="1531"/>
      <c r="X26" s="1531"/>
      <c r="Y26" s="1531"/>
      <c r="Z26" s="1531"/>
      <c r="AA26" s="1531"/>
      <c r="AB26" s="1531"/>
      <c r="AC26" s="1531"/>
      <c r="AD26" s="1531"/>
      <c r="AE26" s="1531"/>
      <c r="AF26" s="1531"/>
      <c r="AG26" s="1531"/>
      <c r="AH26" s="1531"/>
      <c r="AI26" s="1531"/>
      <c r="AJ26" s="1531"/>
      <c r="AK26" s="1531"/>
      <c r="AL26" s="1531"/>
      <c r="AM26" s="1531"/>
      <c r="AN26" s="1531"/>
      <c r="AO26" s="1531"/>
      <c r="AP26" s="1531"/>
      <c r="AQ26" s="1531"/>
      <c r="AR26" s="1531"/>
      <c r="AS26" s="1531"/>
      <c r="AT26" s="1531"/>
      <c r="AU26" s="1531"/>
      <c r="AV26" s="1531"/>
      <c r="AW26" s="1531"/>
      <c r="AX26" s="1531"/>
      <c r="AY26" s="1531"/>
      <c r="AZ26" s="1531"/>
    </row>
    <row r="27" spans="1:52" x14ac:dyDescent="0.2">
      <c r="D27" s="1531"/>
      <c r="E27" s="1531"/>
      <c r="F27" s="1531"/>
      <c r="G27" s="1531"/>
      <c r="H27" s="1531"/>
      <c r="I27" s="1531"/>
      <c r="J27" s="1531"/>
      <c r="K27" s="1531"/>
      <c r="L27" s="1531"/>
      <c r="M27" s="1531"/>
    </row>
  </sheetData>
  <sheetProtection password="D893" sheet="1" objects="1" scenarios="1"/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11">
    <mergeCell ref="AZ1:AZ3"/>
    <mergeCell ref="A1:C3"/>
    <mergeCell ref="AJ2:AN2"/>
    <mergeCell ref="AY1:AY3"/>
    <mergeCell ref="J2:L2"/>
    <mergeCell ref="AH1:AR1"/>
    <mergeCell ref="AS1:AX1"/>
    <mergeCell ref="S1:AG1"/>
    <mergeCell ref="D1:R1"/>
    <mergeCell ref="T2:X2"/>
    <mergeCell ref="AC2:AF2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2"/>
  <headerFooter alignWithMargins="0">
    <oddHeader xml:space="preserve">&amp;L&amp;"Arial,Bold"&amp;18&amp;K000000FY2022-23 Budget Letter - Preliminary
July 2022&amp;R
</oddHeader>
    <oddFooter>&amp;R&amp;12&amp;P</oddFooter>
  </headerFooter>
  <colBreaks count="3" manualBreakCount="3">
    <brk id="18" max="19" man="1"/>
    <brk id="33" max="1048575" man="1"/>
    <brk id="44" max="1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46"/>
  <sheetViews>
    <sheetView zoomScaleNormal="100" zoomScaleSheetLayoutView="75" workbookViewId="0">
      <pane xSplit="3" ySplit="6" topLeftCell="D7" activePane="bottomRight" state="frozen"/>
      <selection activeCell="L68" sqref="L68"/>
      <selection pane="topRight" activeCell="L68" sqref="L68"/>
      <selection pane="bottomLeft" activeCell="L68" sqref="L68"/>
      <selection pane="bottomRight" activeCell="D7" sqref="D7"/>
    </sheetView>
  </sheetViews>
  <sheetFormatPr defaultColWidth="8.85546875" defaultRowHeight="12.75" x14ac:dyDescent="0.2"/>
  <cols>
    <col min="1" max="1" width="8.5703125" style="82" bestFit="1" customWidth="1"/>
    <col min="2" max="2" width="8" style="82" hidden="1" customWidth="1"/>
    <col min="3" max="3" width="35.140625" style="30" customWidth="1"/>
    <col min="4" max="4" width="14.7109375" style="30" customWidth="1"/>
    <col min="5" max="5" width="7.28515625" style="30" customWidth="1"/>
    <col min="6" max="6" width="16.140625" style="30" bestFit="1" customWidth="1"/>
    <col min="7" max="7" width="10.7109375" style="30" customWidth="1"/>
    <col min="8" max="8" width="7.28515625" style="30" customWidth="1"/>
    <col min="9" max="9" width="14.5703125" style="30" bestFit="1" customWidth="1"/>
    <col min="10" max="10" width="10.7109375" style="30" customWidth="1"/>
    <col min="11" max="11" width="7.28515625" style="30" customWidth="1"/>
    <col min="12" max="12" width="13.28515625" style="30" customWidth="1"/>
    <col min="13" max="13" width="10.7109375" style="30" customWidth="1"/>
    <col min="14" max="14" width="7.28515625" style="30" customWidth="1"/>
    <col min="15" max="15" width="14" style="30" customWidth="1"/>
    <col min="16" max="16" width="10.7109375" style="30" customWidth="1"/>
    <col min="17" max="17" width="7.28515625" style="30" customWidth="1"/>
    <col min="18" max="18" width="13.28515625" style="30" customWidth="1"/>
    <col min="19" max="19" width="17.140625" style="30" bestFit="1" customWidth="1"/>
    <col min="20" max="22" width="14.85546875" style="30" customWidth="1"/>
    <col min="23" max="23" width="17.140625" style="30" bestFit="1" customWidth="1"/>
    <col min="24" max="24" width="12.85546875" style="30" customWidth="1"/>
    <col min="25" max="25" width="17.140625" style="30" bestFit="1" customWidth="1"/>
    <col min="26" max="26" width="15.42578125" style="30" customWidth="1"/>
    <col min="27" max="27" width="14.5703125" style="30" bestFit="1" customWidth="1"/>
    <col min="28" max="28" width="17.7109375" style="30" customWidth="1"/>
    <col min="29" max="29" width="13.28515625" style="30" customWidth="1"/>
    <col min="30" max="30" width="16.7109375" style="30" bestFit="1" customWidth="1"/>
    <col min="31" max="31" width="15.85546875" style="30" customWidth="1"/>
    <col min="32" max="32" width="13.140625" style="30" customWidth="1"/>
    <col min="33" max="33" width="16.42578125" style="30" bestFit="1" customWidth="1"/>
    <col min="34" max="34" width="14.85546875" style="30" bestFit="1" customWidth="1"/>
    <col min="35" max="35" width="18" style="30" bestFit="1" customWidth="1"/>
    <col min="36" max="40" width="12.85546875" style="30" customWidth="1"/>
    <col min="41" max="41" width="19.5703125" style="30" customWidth="1"/>
    <col min="42" max="42" width="13.28515625" style="30" bestFit="1" customWidth="1"/>
    <col min="43" max="43" width="18" style="30" bestFit="1" customWidth="1"/>
    <col min="44" max="44" width="12.140625" style="30" bestFit="1" customWidth="1"/>
    <col min="45" max="45" width="18" style="30" bestFit="1" customWidth="1"/>
    <col min="46" max="46" width="13" style="30" customWidth="1"/>
    <col min="47" max="47" width="17.140625" style="30" bestFit="1" customWidth="1"/>
    <col min="48" max="48" width="14.85546875" style="30" bestFit="1" customWidth="1"/>
    <col min="49" max="49" width="18" style="30" bestFit="1" customWidth="1"/>
    <col min="50" max="50" width="16.42578125" style="30" customWidth="1"/>
    <col min="51" max="16384" width="8.85546875" style="30"/>
  </cols>
  <sheetData>
    <row r="1" spans="1:50" ht="21" customHeight="1" x14ac:dyDescent="0.2">
      <c r="A1" s="1909" t="s">
        <v>1796</v>
      </c>
      <c r="B1" s="1909"/>
      <c r="C1" s="1910"/>
      <c r="D1" s="2151" t="s">
        <v>350</v>
      </c>
      <c r="E1" s="2152"/>
      <c r="F1" s="2152"/>
      <c r="G1" s="2152"/>
      <c r="H1" s="2152"/>
      <c r="I1" s="2152"/>
      <c r="J1" s="2152"/>
      <c r="K1" s="2152"/>
      <c r="L1" s="2152"/>
      <c r="M1" s="2152"/>
      <c r="N1" s="2152"/>
      <c r="O1" s="2152"/>
      <c r="P1" s="2152"/>
      <c r="Q1" s="2152"/>
      <c r="R1" s="2152"/>
      <c r="S1" s="2153"/>
      <c r="T1" s="2151" t="s">
        <v>350</v>
      </c>
      <c r="U1" s="2152"/>
      <c r="V1" s="2152"/>
      <c r="W1" s="2152"/>
      <c r="X1" s="2152"/>
      <c r="Y1" s="2152"/>
      <c r="Z1" s="2152"/>
      <c r="AA1" s="2152"/>
      <c r="AB1" s="2152"/>
      <c r="AC1" s="2152"/>
      <c r="AD1" s="2152"/>
      <c r="AE1" s="2152"/>
      <c r="AF1" s="2152"/>
      <c r="AG1" s="2153"/>
      <c r="AH1" s="2148" t="s">
        <v>422</v>
      </c>
      <c r="AI1" s="2149"/>
      <c r="AJ1" s="2149"/>
      <c r="AK1" s="2149"/>
      <c r="AL1" s="2149"/>
      <c r="AM1" s="2149"/>
      <c r="AN1" s="2149"/>
      <c r="AO1" s="2149"/>
      <c r="AP1" s="2149"/>
      <c r="AQ1" s="2149"/>
      <c r="AR1" s="2149"/>
      <c r="AS1" s="2149"/>
      <c r="AT1" s="2149"/>
      <c r="AU1" s="2149"/>
      <c r="AV1" s="2150"/>
      <c r="AW1" s="1908" t="s">
        <v>567</v>
      </c>
      <c r="AX1" s="1908" t="s">
        <v>566</v>
      </c>
    </row>
    <row r="2" spans="1:50" ht="18.75" customHeight="1" x14ac:dyDescent="0.2">
      <c r="A2" s="1910"/>
      <c r="B2" s="1910"/>
      <c r="C2" s="1910"/>
      <c r="D2" s="1907" t="s">
        <v>1659</v>
      </c>
      <c r="E2" s="1911" t="s">
        <v>559</v>
      </c>
      <c r="F2" s="1911"/>
      <c r="G2" s="1911" t="s">
        <v>844</v>
      </c>
      <c r="H2" s="1911"/>
      <c r="I2" s="1911"/>
      <c r="J2" s="1911" t="s">
        <v>841</v>
      </c>
      <c r="K2" s="1911"/>
      <c r="L2" s="1911"/>
      <c r="M2" s="1911" t="s">
        <v>842</v>
      </c>
      <c r="N2" s="1911"/>
      <c r="O2" s="1911"/>
      <c r="P2" s="1911" t="s">
        <v>843</v>
      </c>
      <c r="Q2" s="1911"/>
      <c r="R2" s="1911"/>
      <c r="S2" s="1907" t="s">
        <v>465</v>
      </c>
      <c r="T2" s="1912" t="s">
        <v>242</v>
      </c>
      <c r="U2" s="1912"/>
      <c r="V2" s="1912"/>
      <c r="W2" s="1907" t="s">
        <v>466</v>
      </c>
      <c r="X2" s="1907" t="s">
        <v>876</v>
      </c>
      <c r="Y2" s="1907" t="s">
        <v>467</v>
      </c>
      <c r="Z2" s="1912" t="s">
        <v>1797</v>
      </c>
      <c r="AA2" s="2081" t="s">
        <v>1256</v>
      </c>
      <c r="AB2" s="1907" t="s">
        <v>850</v>
      </c>
      <c r="AC2" s="1907" t="s">
        <v>1111</v>
      </c>
      <c r="AD2" s="1907" t="s">
        <v>283</v>
      </c>
      <c r="AE2" s="1907" t="s">
        <v>244</v>
      </c>
      <c r="AF2" s="1913" t="s">
        <v>1257</v>
      </c>
      <c r="AG2" s="1907" t="s">
        <v>851</v>
      </c>
      <c r="AH2" s="1906" t="s">
        <v>1689</v>
      </c>
      <c r="AI2" s="1906" t="s">
        <v>369</v>
      </c>
      <c r="AJ2" s="1916" t="s">
        <v>242</v>
      </c>
      <c r="AK2" s="1916"/>
      <c r="AL2" s="1916"/>
      <c r="AM2" s="1916"/>
      <c r="AN2" s="1916"/>
      <c r="AO2" s="1906" t="s">
        <v>449</v>
      </c>
      <c r="AP2" s="1906" t="s">
        <v>874</v>
      </c>
      <c r="AQ2" s="1906" t="s">
        <v>450</v>
      </c>
      <c r="AR2" s="1912" t="s">
        <v>1688</v>
      </c>
      <c r="AS2" s="1906" t="s">
        <v>451</v>
      </c>
      <c r="AT2" s="1906" t="s">
        <v>1106</v>
      </c>
      <c r="AU2" s="1906" t="s">
        <v>283</v>
      </c>
      <c r="AV2" s="1906" t="s">
        <v>1107</v>
      </c>
      <c r="AW2" s="1908"/>
      <c r="AX2" s="1908"/>
    </row>
    <row r="3" spans="1:50" ht="108.75" customHeight="1" x14ac:dyDescent="0.2">
      <c r="A3" s="1910"/>
      <c r="B3" s="1910"/>
      <c r="C3" s="1910"/>
      <c r="D3" s="1907"/>
      <c r="E3" s="783" t="s">
        <v>444</v>
      </c>
      <c r="F3" s="783" t="s">
        <v>562</v>
      </c>
      <c r="G3" s="783" t="s">
        <v>1656</v>
      </c>
      <c r="H3" s="783" t="s">
        <v>444</v>
      </c>
      <c r="I3" s="783" t="s">
        <v>364</v>
      </c>
      <c r="J3" s="783" t="s">
        <v>1657</v>
      </c>
      <c r="K3" s="783" t="s">
        <v>444</v>
      </c>
      <c r="L3" s="783" t="s">
        <v>364</v>
      </c>
      <c r="M3" s="783" t="s">
        <v>1658</v>
      </c>
      <c r="N3" s="783" t="s">
        <v>444</v>
      </c>
      <c r="O3" s="783" t="s">
        <v>364</v>
      </c>
      <c r="P3" s="783" t="s">
        <v>1658</v>
      </c>
      <c r="Q3" s="783" t="s">
        <v>444</v>
      </c>
      <c r="R3" s="783" t="s">
        <v>364</v>
      </c>
      <c r="S3" s="1907"/>
      <c r="T3" s="698" t="s">
        <v>1692</v>
      </c>
      <c r="U3" s="698" t="s">
        <v>1693</v>
      </c>
      <c r="V3" s="698" t="s">
        <v>243</v>
      </c>
      <c r="W3" s="1907"/>
      <c r="X3" s="1907"/>
      <c r="Y3" s="1907"/>
      <c r="Z3" s="1912"/>
      <c r="AA3" s="2082"/>
      <c r="AB3" s="1907"/>
      <c r="AC3" s="1907"/>
      <c r="AD3" s="1907"/>
      <c r="AE3" s="1907"/>
      <c r="AF3" s="1913"/>
      <c r="AG3" s="1907"/>
      <c r="AH3" s="1906"/>
      <c r="AI3" s="1906"/>
      <c r="AJ3" s="698" t="s">
        <v>1698</v>
      </c>
      <c r="AK3" s="698" t="s">
        <v>1646</v>
      </c>
      <c r="AL3" s="698" t="s">
        <v>1645</v>
      </c>
      <c r="AM3" s="698" t="s">
        <v>1700</v>
      </c>
      <c r="AN3" s="698" t="s">
        <v>243</v>
      </c>
      <c r="AO3" s="1906"/>
      <c r="AP3" s="1906"/>
      <c r="AQ3" s="1906"/>
      <c r="AR3" s="1912"/>
      <c r="AS3" s="1906"/>
      <c r="AT3" s="1906"/>
      <c r="AU3" s="1906"/>
      <c r="AV3" s="1906"/>
      <c r="AW3" s="1908"/>
      <c r="AX3" s="1908"/>
    </row>
    <row r="4" spans="1:50" ht="14.25" customHeight="1" x14ac:dyDescent="0.2">
      <c r="A4" s="789"/>
      <c r="B4" s="790"/>
      <c r="C4" s="787"/>
      <c r="D4" s="784">
        <v>1</v>
      </c>
      <c r="E4" s="784">
        <f t="shared" ref="E4:Z4" si="0">D4+1</f>
        <v>2</v>
      </c>
      <c r="F4" s="784">
        <f t="shared" si="0"/>
        <v>3</v>
      </c>
      <c r="G4" s="784">
        <f t="shared" si="0"/>
        <v>4</v>
      </c>
      <c r="H4" s="784">
        <f t="shared" si="0"/>
        <v>5</v>
      </c>
      <c r="I4" s="784">
        <f t="shared" si="0"/>
        <v>6</v>
      </c>
      <c r="J4" s="784">
        <f t="shared" si="0"/>
        <v>7</v>
      </c>
      <c r="K4" s="784">
        <f t="shared" si="0"/>
        <v>8</v>
      </c>
      <c r="L4" s="784">
        <f t="shared" si="0"/>
        <v>9</v>
      </c>
      <c r="M4" s="784">
        <f t="shared" si="0"/>
        <v>10</v>
      </c>
      <c r="N4" s="784">
        <f t="shared" si="0"/>
        <v>11</v>
      </c>
      <c r="O4" s="784">
        <f t="shared" si="0"/>
        <v>12</v>
      </c>
      <c r="P4" s="784">
        <f t="shared" si="0"/>
        <v>13</v>
      </c>
      <c r="Q4" s="784">
        <f t="shared" si="0"/>
        <v>14</v>
      </c>
      <c r="R4" s="784">
        <f t="shared" si="0"/>
        <v>15</v>
      </c>
      <c r="S4" s="784">
        <f>R4+1</f>
        <v>16</v>
      </c>
      <c r="T4" s="784">
        <f t="shared" si="0"/>
        <v>17</v>
      </c>
      <c r="U4" s="784">
        <f t="shared" si="0"/>
        <v>18</v>
      </c>
      <c r="V4" s="784">
        <f t="shared" si="0"/>
        <v>19</v>
      </c>
      <c r="W4" s="784">
        <f t="shared" si="0"/>
        <v>20</v>
      </c>
      <c r="X4" s="784">
        <f t="shared" si="0"/>
        <v>21</v>
      </c>
      <c r="Y4" s="784">
        <f t="shared" si="0"/>
        <v>22</v>
      </c>
      <c r="Z4" s="784">
        <f t="shared" si="0"/>
        <v>23</v>
      </c>
      <c r="AA4" s="784" t="s">
        <v>770</v>
      </c>
      <c r="AB4" s="784">
        <v>24</v>
      </c>
      <c r="AC4" s="784">
        <f>AB4+1</f>
        <v>25</v>
      </c>
      <c r="AD4" s="784">
        <f>AC4+1</f>
        <v>26</v>
      </c>
      <c r="AE4" s="784">
        <f>AD4+1</f>
        <v>27</v>
      </c>
      <c r="AF4" s="784" t="s">
        <v>771</v>
      </c>
      <c r="AG4" s="784">
        <v>28</v>
      </c>
      <c r="AH4" s="784">
        <f t="shared" ref="AH4:AV4" si="1">AG4+1</f>
        <v>29</v>
      </c>
      <c r="AI4" s="784">
        <f t="shared" si="1"/>
        <v>30</v>
      </c>
      <c r="AJ4" s="784">
        <f t="shared" si="1"/>
        <v>31</v>
      </c>
      <c r="AK4" s="784">
        <f t="shared" si="1"/>
        <v>32</v>
      </c>
      <c r="AL4" s="784">
        <f t="shared" si="1"/>
        <v>33</v>
      </c>
      <c r="AM4" s="784">
        <f t="shared" si="1"/>
        <v>34</v>
      </c>
      <c r="AN4" s="784">
        <f t="shared" si="1"/>
        <v>35</v>
      </c>
      <c r="AO4" s="784">
        <f t="shared" si="1"/>
        <v>36</v>
      </c>
      <c r="AP4" s="784">
        <f t="shared" si="1"/>
        <v>37</v>
      </c>
      <c r="AQ4" s="784">
        <f t="shared" si="1"/>
        <v>38</v>
      </c>
      <c r="AR4" s="784">
        <f t="shared" si="1"/>
        <v>39</v>
      </c>
      <c r="AS4" s="784">
        <f t="shared" si="1"/>
        <v>40</v>
      </c>
      <c r="AT4" s="784">
        <f t="shared" si="1"/>
        <v>41</v>
      </c>
      <c r="AU4" s="784">
        <f t="shared" si="1"/>
        <v>42</v>
      </c>
      <c r="AV4" s="784">
        <f t="shared" si="1"/>
        <v>43</v>
      </c>
      <c r="AW4" s="475">
        <f>AV4+1</f>
        <v>44</v>
      </c>
      <c r="AX4" s="475">
        <f>AW4+1</f>
        <v>45</v>
      </c>
    </row>
    <row r="5" spans="1:50" s="491" customFormat="1" ht="11.25" hidden="1" x14ac:dyDescent="0.2">
      <c r="A5" s="786"/>
      <c r="B5" s="933"/>
      <c r="C5" s="788"/>
      <c r="D5" s="770" t="s">
        <v>592</v>
      </c>
      <c r="E5" s="770"/>
      <c r="F5" s="770" t="s">
        <v>592</v>
      </c>
      <c r="G5" s="770" t="s">
        <v>592</v>
      </c>
      <c r="H5" s="770"/>
      <c r="I5" s="770" t="s">
        <v>592</v>
      </c>
      <c r="J5" s="770" t="s">
        <v>592</v>
      </c>
      <c r="K5" s="770"/>
      <c r="L5" s="770" t="s">
        <v>592</v>
      </c>
      <c r="M5" s="770" t="s">
        <v>592</v>
      </c>
      <c r="N5" s="770"/>
      <c r="O5" s="770" t="s">
        <v>592</v>
      </c>
      <c r="P5" s="770" t="s">
        <v>592</v>
      </c>
      <c r="Q5" s="770"/>
      <c r="R5" s="770" t="s">
        <v>592</v>
      </c>
      <c r="S5" s="770" t="s">
        <v>592</v>
      </c>
      <c r="T5" s="770" t="s">
        <v>592</v>
      </c>
      <c r="U5" s="770" t="s">
        <v>592</v>
      </c>
      <c r="V5" s="770" t="s">
        <v>592</v>
      </c>
      <c r="W5" s="770" t="s">
        <v>592</v>
      </c>
      <c r="X5" s="770" t="s">
        <v>592</v>
      </c>
      <c r="Y5" s="770" t="s">
        <v>592</v>
      </c>
      <c r="Z5" s="770" t="s">
        <v>592</v>
      </c>
      <c r="AA5" s="770" t="s">
        <v>592</v>
      </c>
      <c r="AB5" s="770" t="s">
        <v>592</v>
      </c>
      <c r="AC5" s="770" t="s">
        <v>592</v>
      </c>
      <c r="AD5" s="770" t="s">
        <v>592</v>
      </c>
      <c r="AE5" s="770" t="s">
        <v>592</v>
      </c>
      <c r="AF5" s="770" t="s">
        <v>592</v>
      </c>
      <c r="AG5" s="770" t="s">
        <v>592</v>
      </c>
      <c r="AH5" s="770"/>
      <c r="AI5" s="770" t="s">
        <v>592</v>
      </c>
      <c r="AJ5" s="770" t="s">
        <v>592</v>
      </c>
      <c r="AK5" s="770" t="s">
        <v>592</v>
      </c>
      <c r="AL5" s="770" t="s">
        <v>592</v>
      </c>
      <c r="AM5" s="770" t="s">
        <v>592</v>
      </c>
      <c r="AN5" s="770" t="s">
        <v>592</v>
      </c>
      <c r="AO5" s="770" t="s">
        <v>592</v>
      </c>
      <c r="AP5" s="770" t="s">
        <v>592</v>
      </c>
      <c r="AQ5" s="770" t="s">
        <v>592</v>
      </c>
      <c r="AR5" s="770" t="s">
        <v>592</v>
      </c>
      <c r="AS5" s="770" t="s">
        <v>592</v>
      </c>
      <c r="AT5" s="770" t="s">
        <v>592</v>
      </c>
      <c r="AU5" s="770" t="s">
        <v>592</v>
      </c>
      <c r="AV5" s="770" t="s">
        <v>592</v>
      </c>
      <c r="AW5" s="770" t="s">
        <v>593</v>
      </c>
      <c r="AX5" s="770" t="s">
        <v>593</v>
      </c>
    </row>
    <row r="6" spans="1:50" s="491" customFormat="1" ht="45" x14ac:dyDescent="0.2">
      <c r="A6" s="791"/>
      <c r="B6" s="792" t="s">
        <v>943</v>
      </c>
      <c r="C6" s="803"/>
      <c r="D6" s="785" t="s">
        <v>739</v>
      </c>
      <c r="E6" s="643" t="s">
        <v>1149</v>
      </c>
      <c r="F6" s="643" t="s">
        <v>740</v>
      </c>
      <c r="G6" s="785" t="s">
        <v>840</v>
      </c>
      <c r="H6" s="785" t="s">
        <v>1144</v>
      </c>
      <c r="I6" s="785" t="s">
        <v>775</v>
      </c>
      <c r="J6" s="785" t="s">
        <v>839</v>
      </c>
      <c r="K6" s="785" t="s">
        <v>1145</v>
      </c>
      <c r="L6" s="785" t="s">
        <v>776</v>
      </c>
      <c r="M6" s="785" t="s">
        <v>837</v>
      </c>
      <c r="N6" s="785" t="s">
        <v>1146</v>
      </c>
      <c r="O6" s="785" t="s">
        <v>777</v>
      </c>
      <c r="P6" s="785" t="s">
        <v>838</v>
      </c>
      <c r="Q6" s="785" t="s">
        <v>1147</v>
      </c>
      <c r="R6" s="785" t="s">
        <v>778</v>
      </c>
      <c r="S6" s="785" t="s">
        <v>872</v>
      </c>
      <c r="T6" s="785" t="s">
        <v>833</v>
      </c>
      <c r="U6" s="785" t="s">
        <v>834</v>
      </c>
      <c r="V6" s="785" t="s">
        <v>779</v>
      </c>
      <c r="W6" s="785" t="s">
        <v>780</v>
      </c>
      <c r="X6" s="785" t="s">
        <v>781</v>
      </c>
      <c r="Y6" s="785" t="s">
        <v>782</v>
      </c>
      <c r="Z6" s="785" t="s">
        <v>744</v>
      </c>
      <c r="AA6" s="785" t="s">
        <v>1569</v>
      </c>
      <c r="AB6" s="785" t="s">
        <v>867</v>
      </c>
      <c r="AC6" s="785" t="s">
        <v>1570</v>
      </c>
      <c r="AD6" s="785" t="s">
        <v>783</v>
      </c>
      <c r="AE6" s="785" t="s">
        <v>869</v>
      </c>
      <c r="AF6" s="1576" t="s">
        <v>1476</v>
      </c>
      <c r="AG6" s="785" t="s">
        <v>870</v>
      </c>
      <c r="AH6" s="785" t="s">
        <v>1150</v>
      </c>
      <c r="AI6" s="785" t="s">
        <v>784</v>
      </c>
      <c r="AJ6" s="785" t="s">
        <v>833</v>
      </c>
      <c r="AK6" s="785" t="s">
        <v>785</v>
      </c>
      <c r="AL6" s="785" t="s">
        <v>834</v>
      </c>
      <c r="AM6" s="785" t="s">
        <v>786</v>
      </c>
      <c r="AN6" s="785" t="s">
        <v>787</v>
      </c>
      <c r="AO6" s="785" t="s">
        <v>788</v>
      </c>
      <c r="AP6" s="785" t="s">
        <v>789</v>
      </c>
      <c r="AQ6" s="785" t="s">
        <v>790</v>
      </c>
      <c r="AR6" s="785" t="s">
        <v>744</v>
      </c>
      <c r="AS6" s="785" t="s">
        <v>768</v>
      </c>
      <c r="AT6" s="785" t="s">
        <v>1571</v>
      </c>
      <c r="AU6" s="785" t="s">
        <v>769</v>
      </c>
      <c r="AV6" s="785" t="s">
        <v>871</v>
      </c>
      <c r="AW6" s="770" t="s">
        <v>772</v>
      </c>
      <c r="AX6" s="770" t="s">
        <v>773</v>
      </c>
    </row>
    <row r="7" spans="1:50" ht="15.75" customHeight="1" x14ac:dyDescent="0.2">
      <c r="A7" s="796">
        <v>341001</v>
      </c>
      <c r="B7" s="934">
        <v>2</v>
      </c>
      <c r="C7" s="798" t="s">
        <v>267</v>
      </c>
      <c r="D7" s="793">
        <f>'5C1B_DArbonne'!$C$87</f>
        <v>973</v>
      </c>
      <c r="E7" s="209"/>
      <c r="F7" s="210">
        <f>'5C1B_DArbonne'!$E$87</f>
        <v>4937569.7922043344</v>
      </c>
      <c r="G7" s="211">
        <f>'5C1B_DArbonne'!$F$87</f>
        <v>544</v>
      </c>
      <c r="H7" s="209"/>
      <c r="I7" s="210">
        <f>'5C1B_DArbonne'!$H$87</f>
        <v>367496.31285033224</v>
      </c>
      <c r="J7" s="1213">
        <f>'5C1B_DArbonne'!$I$87</f>
        <v>404</v>
      </c>
      <c r="K7" s="209"/>
      <c r="L7" s="210">
        <f>'5C1B_DArbonne'!$K$87</f>
        <v>74213.480902493204</v>
      </c>
      <c r="M7" s="211">
        <f>'5C1B_DArbonne'!$L$87</f>
        <v>111</v>
      </c>
      <c r="N7" s="209"/>
      <c r="O7" s="210">
        <f>'5C1B_DArbonne'!$N$87</f>
        <v>509476.33031055087</v>
      </c>
      <c r="P7" s="211">
        <f>'5C1B_DArbonne'!$O$87</f>
        <v>42</v>
      </c>
      <c r="Q7" s="209"/>
      <c r="R7" s="210">
        <f>'5C1B_DArbonne'!$Q$87</f>
        <v>77603.196607874837</v>
      </c>
      <c r="S7" s="212">
        <f>'5C1B_DArbonne'!$R$87</f>
        <v>5966358</v>
      </c>
      <c r="T7" s="209">
        <f>'5C1B_DArbonne'!$S$87</f>
        <v>0</v>
      </c>
      <c r="U7" s="209">
        <f>'5C1B_DArbonne'!$T$87</f>
        <v>0</v>
      </c>
      <c r="V7" s="213">
        <f>'5C1B_DArbonne'!$U$87</f>
        <v>0</v>
      </c>
      <c r="W7" s="212">
        <f>'5C1B_DArbonne'!$V$87</f>
        <v>5966358</v>
      </c>
      <c r="X7" s="210">
        <f>'5C1B_DArbonne'!$W$87</f>
        <v>-14916</v>
      </c>
      <c r="Y7" s="212">
        <f>'5C1B_DArbonne'!$X$87</f>
        <v>5951442</v>
      </c>
      <c r="Z7" s="209">
        <f>'5C1B_DArbonne'!$Y$87</f>
        <v>0</v>
      </c>
      <c r="AA7" s="223">
        <f>'5C1B_DArbonne'!$Z$78+'5C1B_DArbonne'!$Z$82+'5C1B_DArbonne'!$Z$84+'5C1B_DArbonne'!$Z$85+'5C1B_DArbonne'!$Z$86</f>
        <v>0</v>
      </c>
      <c r="AB7" s="212">
        <f>'5C1B_DArbonne'!$Z$87</f>
        <v>6338031</v>
      </c>
      <c r="AC7" s="209">
        <f>'5C1B_DArbonne'!$AA$87</f>
        <v>0</v>
      </c>
      <c r="AD7" s="209">
        <f>'5C1B_DArbonne'!$AB$87</f>
        <v>6338031</v>
      </c>
      <c r="AE7" s="212">
        <f>'5C1B_DArbonne'!$AC$87</f>
        <v>528170</v>
      </c>
      <c r="AF7" s="223">
        <f>'5C1B_DArbonne'!$AD$79+'5C1B_DArbonne'!$AD$80+'5C1B_DArbonne'!$AD$81+'5C1B_DArbonne'!$AD$83</f>
        <v>0</v>
      </c>
      <c r="AG7" s="214">
        <f>'5C1B_DArbonne'!$AD$87</f>
        <v>6371651</v>
      </c>
      <c r="AH7" s="215"/>
      <c r="AI7" s="216">
        <f>'5C1B_DArbonne'!$AF$87</f>
        <v>4769887</v>
      </c>
      <c r="AJ7" s="208">
        <f>'5C1B_DArbonne'!$AG$87</f>
        <v>0</v>
      </c>
      <c r="AK7" s="215">
        <f>'5C1B_DArbonne'!$AH$87</f>
        <v>0</v>
      </c>
      <c r="AL7" s="208">
        <f>'5C1B_DArbonne'!$AI$87</f>
        <v>0</v>
      </c>
      <c r="AM7" s="217">
        <f>'5C1B_DArbonne'!$AJ$87</f>
        <v>0</v>
      </c>
      <c r="AN7" s="218">
        <f>'5C1B_DArbonne'!$AK$87</f>
        <v>0</v>
      </c>
      <c r="AO7" s="216">
        <f>'5C1B_DArbonne'!$AL$87</f>
        <v>4769887</v>
      </c>
      <c r="AP7" s="219">
        <f>'5C1B_DArbonne'!$AM$87</f>
        <v>-11925</v>
      </c>
      <c r="AQ7" s="216">
        <f>'5C1B_DArbonne'!$AN$87</f>
        <v>4757962</v>
      </c>
      <c r="AR7" s="217">
        <f>'5C1B_DArbonne'!$AO$87</f>
        <v>0</v>
      </c>
      <c r="AS7" s="216">
        <f>'5C1B_DArbonne'!$AP$87</f>
        <v>4757962</v>
      </c>
      <c r="AT7" s="217">
        <f>'5C1B_DArbonne'!$AQ$87</f>
        <v>0</v>
      </c>
      <c r="AU7" s="217">
        <f>'5C1B_DArbonne'!$AR$87</f>
        <v>4757962</v>
      </c>
      <c r="AV7" s="216">
        <f>'5C1B_DArbonne'!$AS$87</f>
        <v>396498</v>
      </c>
      <c r="AW7" s="217">
        <f t="shared" ref="AW7:AW41" si="2">AB7+AS7</f>
        <v>11095993</v>
      </c>
      <c r="AX7" s="217">
        <f t="shared" ref="AX7:AX41" si="3">AE7+AV7</f>
        <v>924668</v>
      </c>
    </row>
    <row r="8" spans="1:50" ht="15.75" customHeight="1" x14ac:dyDescent="0.2">
      <c r="A8" s="221">
        <v>343001</v>
      </c>
      <c r="B8" s="935">
        <v>1</v>
      </c>
      <c r="C8" s="799" t="s">
        <v>394</v>
      </c>
      <c r="D8" s="794">
        <f>'5C1A_Madison'!$C$87</f>
        <v>542</v>
      </c>
      <c r="E8" s="226"/>
      <c r="F8" s="227">
        <f>'5C1A_Madison'!$E$87</f>
        <v>2005284.0678233169</v>
      </c>
      <c r="G8" s="228">
        <f>'5C1A_Madison'!$F$87</f>
        <v>489</v>
      </c>
      <c r="H8" s="226"/>
      <c r="I8" s="227">
        <f>'5C1A_Madison'!$H$87</f>
        <v>230113.97577949773</v>
      </c>
      <c r="J8" s="1214">
        <f>'5C1A_Madison'!$I$87</f>
        <v>508</v>
      </c>
      <c r="K8" s="226"/>
      <c r="L8" s="227">
        <f>'5C1A_Madison'!$K$87</f>
        <v>65700.988242987762</v>
      </c>
      <c r="M8" s="228">
        <f>'5C1A_Madison'!$L$87</f>
        <v>29</v>
      </c>
      <c r="N8" s="226"/>
      <c r="O8" s="227">
        <f>'5C1A_Madison'!$N$87</f>
        <v>89559.512170968577</v>
      </c>
      <c r="P8" s="228">
        <f>'5C1A_Madison'!$O$87</f>
        <v>0</v>
      </c>
      <c r="Q8" s="226"/>
      <c r="R8" s="227">
        <f>'5C1A_Madison'!$Q$87</f>
        <v>0</v>
      </c>
      <c r="S8" s="229">
        <f>'5C1A_Madison'!$R$87</f>
        <v>2390660</v>
      </c>
      <c r="T8" s="226">
        <f>'5C1A_Madison'!$S$87</f>
        <v>0</v>
      </c>
      <c r="U8" s="226">
        <f>'5C1A_Madison'!$T$87</f>
        <v>0</v>
      </c>
      <c r="V8" s="230">
        <f>'5C1A_Madison'!$U$87</f>
        <v>0</v>
      </c>
      <c r="W8" s="229">
        <f>'5C1A_Madison'!$V$87</f>
        <v>2390660</v>
      </c>
      <c r="X8" s="227">
        <f>'5C1A_Madison'!$W$87</f>
        <v>-5975</v>
      </c>
      <c r="Y8" s="229">
        <f>'5C1A_Madison'!$X$87</f>
        <v>2384685</v>
      </c>
      <c r="Z8" s="226">
        <f>'5C1A_Madison'!$Y$87</f>
        <v>2741</v>
      </c>
      <c r="AA8" s="231">
        <f>'5C1A_Madison'!$Z$78+'5C1A_Madison'!$Z$82+'5C1A_Madison'!$Z$84+'5C1A_Madison'!$Z$85+'5C1A_Madison'!$Z$86</f>
        <v>0</v>
      </c>
      <c r="AB8" s="229">
        <f>'5C1A_Madison'!$Z$87</f>
        <v>2623557</v>
      </c>
      <c r="AC8" s="226">
        <f>'5C1A_Madison'!$AA$87</f>
        <v>0</v>
      </c>
      <c r="AD8" s="226">
        <f>'5C1A_Madison'!$AB$87</f>
        <v>2623557</v>
      </c>
      <c r="AE8" s="229">
        <f>'5C1A_Madison'!$AC$87</f>
        <v>218630</v>
      </c>
      <c r="AF8" s="231">
        <f>'5C1A_Madison'!$AD$79+'5C1A_Madison'!$AD$80+'5C1A_Madison'!$AD$81+'5C1A_Madison'!$AD$83</f>
        <v>0</v>
      </c>
      <c r="AG8" s="232">
        <f>'5C1A_Madison'!$AD$87</f>
        <v>2664768</v>
      </c>
      <c r="AH8" s="233"/>
      <c r="AI8" s="234">
        <f>'5C1A_Madison'!$AF$87</f>
        <v>4472431</v>
      </c>
      <c r="AJ8" s="225">
        <f>'5C1A_Madison'!$AG$87</f>
        <v>0</v>
      </c>
      <c r="AK8" s="233">
        <f>'5C1A_Madison'!$AH$87</f>
        <v>0</v>
      </c>
      <c r="AL8" s="225">
        <f>'5C1A_Madison'!$AI$87</f>
        <v>0</v>
      </c>
      <c r="AM8" s="235">
        <f>'5C1A_Madison'!$AJ$87</f>
        <v>0</v>
      </c>
      <c r="AN8" s="236">
        <f>'5C1A_Madison'!$AK$87</f>
        <v>0</v>
      </c>
      <c r="AO8" s="234">
        <f>'5C1A_Madison'!$AL$87</f>
        <v>4472431</v>
      </c>
      <c r="AP8" s="237">
        <f>'5C1A_Madison'!$AM$87</f>
        <v>-11180</v>
      </c>
      <c r="AQ8" s="234">
        <f>'5C1A_Madison'!$AN$87</f>
        <v>4461251</v>
      </c>
      <c r="AR8" s="235">
        <f>'5C1A_Madison'!$AO$87</f>
        <v>1915</v>
      </c>
      <c r="AS8" s="234">
        <f>'5C1A_Madison'!$AP$87</f>
        <v>4463166</v>
      </c>
      <c r="AT8" s="235">
        <f>'5C1A_Madison'!$AQ$87</f>
        <v>0</v>
      </c>
      <c r="AU8" s="235">
        <f>'5C1A_Madison'!$AR$87</f>
        <v>4463166</v>
      </c>
      <c r="AV8" s="234">
        <f>'5C1A_Madison'!$AS$87</f>
        <v>371932</v>
      </c>
      <c r="AW8" s="235">
        <f t="shared" si="2"/>
        <v>7086723</v>
      </c>
      <c r="AX8" s="235">
        <f t="shared" si="3"/>
        <v>590562</v>
      </c>
    </row>
    <row r="9" spans="1:50" ht="15.75" customHeight="1" x14ac:dyDescent="0.2">
      <c r="A9" s="221">
        <v>344001</v>
      </c>
      <c r="B9" s="935">
        <v>3</v>
      </c>
      <c r="C9" s="799" t="s">
        <v>268</v>
      </c>
      <c r="D9" s="794">
        <f>'5C1C_IntlHigh'!$C$87</f>
        <v>389</v>
      </c>
      <c r="E9" s="226"/>
      <c r="F9" s="227">
        <f>'5C1C_IntlHigh'!$E$87</f>
        <v>1494799.7882608459</v>
      </c>
      <c r="G9" s="228">
        <f>'5C1C_IntlHigh'!$F$87</f>
        <v>333</v>
      </c>
      <c r="H9" s="226"/>
      <c r="I9" s="227">
        <f>'5C1C_IntlHigh'!$H$87</f>
        <v>170649.39185829903</v>
      </c>
      <c r="J9" s="1214">
        <f>'5C1C_IntlHigh'!$I$87</f>
        <v>83</v>
      </c>
      <c r="K9" s="226"/>
      <c r="L9" s="227">
        <f>'5C1C_IntlHigh'!$K$87</f>
        <v>11426.428911954144</v>
      </c>
      <c r="M9" s="228">
        <f>'5C1C_IntlHigh'!$L$87</f>
        <v>25</v>
      </c>
      <c r="N9" s="226"/>
      <c r="O9" s="227">
        <f>'5C1C_IntlHigh'!$N$87</f>
        <v>86876.449619582156</v>
      </c>
      <c r="P9" s="228">
        <f>'5C1C_IntlHigh'!$O$87</f>
        <v>0</v>
      </c>
      <c r="Q9" s="226"/>
      <c r="R9" s="227">
        <f>'5C1C_IntlHigh'!$Q$87</f>
        <v>0</v>
      </c>
      <c r="S9" s="229">
        <f>'5C1C_IntlHigh'!$R$87</f>
        <v>1763752</v>
      </c>
      <c r="T9" s="226">
        <f>'5C1C_IntlHigh'!$S$87</f>
        <v>0</v>
      </c>
      <c r="U9" s="226">
        <f>'5C1C_IntlHigh'!$T$87</f>
        <v>0</v>
      </c>
      <c r="V9" s="230">
        <f>'5C1C_IntlHigh'!$U$87</f>
        <v>0</v>
      </c>
      <c r="W9" s="229">
        <f>'5C1C_IntlHigh'!$V$87</f>
        <v>1763752</v>
      </c>
      <c r="X9" s="227">
        <f>'5C1C_IntlHigh'!$W$87</f>
        <v>-4410</v>
      </c>
      <c r="Y9" s="229">
        <f>'5C1C_IntlHigh'!$X$87</f>
        <v>1759342</v>
      </c>
      <c r="Z9" s="226">
        <f>'5C1C_IntlHigh'!$Y$87</f>
        <v>-1695</v>
      </c>
      <c r="AA9" s="231">
        <f>'5C1C_IntlHigh'!$Z$78+'5C1C_IntlHigh'!$Z$82+'5C1C_IntlHigh'!$Z$84+'5C1C_IntlHigh'!$Z$85+'5C1C_IntlHigh'!$Z$86</f>
        <v>0</v>
      </c>
      <c r="AB9" s="229">
        <f>'5C1C_IntlHigh'!$Z$87</f>
        <v>1991727</v>
      </c>
      <c r="AC9" s="226">
        <f>'5C1C_IntlHigh'!$AA$87</f>
        <v>0</v>
      </c>
      <c r="AD9" s="226">
        <f>'5C1C_IntlHigh'!$AB$87</f>
        <v>1991727</v>
      </c>
      <c r="AE9" s="229">
        <f>'5C1C_IntlHigh'!$AC$87</f>
        <v>165979</v>
      </c>
      <c r="AF9" s="231">
        <f>'5C1C_IntlHigh'!$AD$79+'5C1C_IntlHigh'!$AD$80+'5C1C_IntlHigh'!$AD$81+'5C1C_IntlHigh'!$AD$83</f>
        <v>0</v>
      </c>
      <c r="AG9" s="232">
        <f>'5C1C_IntlHigh'!$AD$87</f>
        <v>2001727</v>
      </c>
      <c r="AH9" s="233"/>
      <c r="AI9" s="234">
        <f>'5C1C_IntlHigh'!$AF$87</f>
        <v>2468139</v>
      </c>
      <c r="AJ9" s="225">
        <f>'5C1C_IntlHigh'!$AG$87</f>
        <v>0</v>
      </c>
      <c r="AK9" s="233">
        <f>'5C1C_IntlHigh'!$AH$87</f>
        <v>0</v>
      </c>
      <c r="AL9" s="225">
        <f>'5C1C_IntlHigh'!$AI$87</f>
        <v>0</v>
      </c>
      <c r="AM9" s="235">
        <f>'5C1C_IntlHigh'!$AJ$87</f>
        <v>0</v>
      </c>
      <c r="AN9" s="236">
        <f>'5C1C_IntlHigh'!$AK$87</f>
        <v>0</v>
      </c>
      <c r="AO9" s="234">
        <f>'5C1C_IntlHigh'!$AL$87</f>
        <v>2468139</v>
      </c>
      <c r="AP9" s="237">
        <f>'5C1C_IntlHigh'!$AM$87</f>
        <v>-6171</v>
      </c>
      <c r="AQ9" s="234">
        <f>'5C1C_IntlHigh'!$AN$87</f>
        <v>2461968</v>
      </c>
      <c r="AR9" s="235">
        <f>'5C1C_IntlHigh'!$AO$87</f>
        <v>-2851</v>
      </c>
      <c r="AS9" s="234">
        <f>'5C1C_IntlHigh'!$AP$87</f>
        <v>2459117</v>
      </c>
      <c r="AT9" s="235">
        <f>'5C1C_IntlHigh'!$AQ$87</f>
        <v>0</v>
      </c>
      <c r="AU9" s="235">
        <f>'5C1C_IntlHigh'!$AR$87</f>
        <v>2459117</v>
      </c>
      <c r="AV9" s="234">
        <f>'5C1C_IntlHigh'!$AS$87</f>
        <v>204928</v>
      </c>
      <c r="AW9" s="235">
        <f t="shared" si="2"/>
        <v>4450844</v>
      </c>
      <c r="AX9" s="235">
        <f t="shared" si="3"/>
        <v>370907</v>
      </c>
    </row>
    <row r="10" spans="1:50" ht="15.75" customHeight="1" x14ac:dyDescent="0.2">
      <c r="A10" s="221">
        <v>345001</v>
      </c>
      <c r="B10" s="935">
        <v>33</v>
      </c>
      <c r="C10" s="799" t="s">
        <v>572</v>
      </c>
      <c r="D10" s="794">
        <f>'5C3_UnvView'!$C$87</f>
        <v>3708</v>
      </c>
      <c r="E10" s="226"/>
      <c r="F10" s="227">
        <f>'5C3_UnvView'!$E$87</f>
        <v>14852218.362850314</v>
      </c>
      <c r="G10" s="228">
        <f>'5C3_UnvView'!$F$87</f>
        <v>2386</v>
      </c>
      <c r="H10" s="226"/>
      <c r="I10" s="227">
        <f>'5C3_UnvView'!$H$87</f>
        <v>1268324.7500784951</v>
      </c>
      <c r="J10" s="1214">
        <f>'5C3_UnvView'!$I$87</f>
        <v>2082</v>
      </c>
      <c r="K10" s="226"/>
      <c r="L10" s="227">
        <f>'5C3_UnvView'!$K$87</f>
        <v>300674.29725764412</v>
      </c>
      <c r="M10" s="228">
        <f>'5C3_UnvView'!$L$87</f>
        <v>465</v>
      </c>
      <c r="N10" s="226"/>
      <c r="O10" s="227">
        <f>'5C3_UnvView'!$N$87</f>
        <v>1668455.4971564019</v>
      </c>
      <c r="P10" s="228">
        <f>'5C3_UnvView'!$O$87</f>
        <v>176</v>
      </c>
      <c r="Q10" s="226"/>
      <c r="R10" s="227">
        <f>'5C3_UnvView'!$Q$87</f>
        <v>251025.44927537843</v>
      </c>
      <c r="S10" s="229">
        <f>'5C3_UnvView'!$R$87</f>
        <v>18340695</v>
      </c>
      <c r="T10" s="226">
        <f>'5C3_UnvView'!$T$87</f>
        <v>0</v>
      </c>
      <c r="U10" s="226">
        <f>'5C3_UnvView'!$U$87</f>
        <v>0</v>
      </c>
      <c r="V10" s="230">
        <f>'5C3_UnvView'!$V$87</f>
        <v>0</v>
      </c>
      <c r="W10" s="229">
        <f>'5C3_UnvView'!$W$87</f>
        <v>18340695</v>
      </c>
      <c r="X10" s="227">
        <f>'5C3_UnvView'!$X$87</f>
        <v>-45852</v>
      </c>
      <c r="Y10" s="229">
        <f>'5C3_UnvView'!$Y$87</f>
        <v>18294843</v>
      </c>
      <c r="Z10" s="226">
        <f>'5C3_UnvView'!$Z$87</f>
        <v>-19752</v>
      </c>
      <c r="AA10" s="231">
        <f>'5C3_UnvView'!$AA$78+'5C3_UnvView'!$AA$82+'5C3_UnvView'!$AA$84+'5C3_UnvView'!$AA$85+'5C3_UnvView'!$AA$86</f>
        <v>1205438</v>
      </c>
      <c r="AB10" s="229">
        <f>'5C3_UnvView'!$AA$87</f>
        <v>19480529</v>
      </c>
      <c r="AC10" s="226">
        <f>'5C3_UnvView'!$AB$87</f>
        <v>0</v>
      </c>
      <c r="AD10" s="226">
        <f>'5C3_UnvView'!$AC$87</f>
        <v>19480529</v>
      </c>
      <c r="AE10" s="229">
        <f>'5C3_UnvView'!$AD$87</f>
        <v>1623382</v>
      </c>
      <c r="AF10" s="231">
        <f>'5C3_UnvView'!$AE$79+'5C3_UnvView'!$AE$80+'5C3_UnvView'!$AE$81+'5C3_UnvView'!$AE$83</f>
        <v>105197</v>
      </c>
      <c r="AG10" s="232">
        <f>'5C3_UnvView'!$AE$87</f>
        <v>19585726</v>
      </c>
      <c r="AH10" s="233"/>
      <c r="AI10" s="234">
        <f>'5C3_UnvView'!$AG$87</f>
        <v>20715435</v>
      </c>
      <c r="AJ10" s="225">
        <f>'5C3_UnvView'!$AH$87</f>
        <v>0</v>
      </c>
      <c r="AK10" s="233">
        <f>'5C3_UnvView'!$AI$87</f>
        <v>0</v>
      </c>
      <c r="AL10" s="225">
        <f>'5C3_UnvView'!$AJ$87</f>
        <v>0</v>
      </c>
      <c r="AM10" s="235">
        <f>'5C3_UnvView'!$AK$87</f>
        <v>0</v>
      </c>
      <c r="AN10" s="236">
        <f>'5C3_UnvView'!$AL$87</f>
        <v>0</v>
      </c>
      <c r="AO10" s="234">
        <f>'5C3_UnvView'!$AM$87</f>
        <v>20715435</v>
      </c>
      <c r="AP10" s="237">
        <f>'5C3_UnvView'!$AN$87</f>
        <v>-51789</v>
      </c>
      <c r="AQ10" s="234">
        <f>'5C3_UnvView'!$AO$87</f>
        <v>20663646</v>
      </c>
      <c r="AR10" s="235">
        <f>'5C3_UnvView'!$AP$87</f>
        <v>-15532</v>
      </c>
      <c r="AS10" s="234">
        <f>'5C3_UnvView'!$AQ$87</f>
        <v>20648114</v>
      </c>
      <c r="AT10" s="235">
        <f>'5C3_UnvView'!$AR$87</f>
        <v>0</v>
      </c>
      <c r="AU10" s="235">
        <f>'5C3_UnvView'!$AS$87</f>
        <v>20648114</v>
      </c>
      <c r="AV10" s="234">
        <f>'5C3_UnvView'!$AT$87</f>
        <v>1720677</v>
      </c>
      <c r="AW10" s="235">
        <f t="shared" si="2"/>
        <v>40128643</v>
      </c>
      <c r="AX10" s="235">
        <f t="shared" si="3"/>
        <v>3344059</v>
      </c>
    </row>
    <row r="11" spans="1:50" ht="15.75" customHeight="1" x14ac:dyDescent="0.2">
      <c r="A11" s="800">
        <v>346001</v>
      </c>
      <c r="B11" s="936">
        <v>6</v>
      </c>
      <c r="C11" s="802" t="s">
        <v>269</v>
      </c>
      <c r="D11" s="795">
        <f>'5C1F_LCCharter'!$C$87</f>
        <v>834</v>
      </c>
      <c r="E11" s="240"/>
      <c r="F11" s="241">
        <f>'5C1F_LCCharter'!$E$87</f>
        <v>2670072.2923783781</v>
      </c>
      <c r="G11" s="242">
        <f>'5C1F_LCCharter'!$F$87</f>
        <v>691</v>
      </c>
      <c r="H11" s="240"/>
      <c r="I11" s="241">
        <f>'5C1F_LCCharter'!$H$87</f>
        <v>316409.68502858171</v>
      </c>
      <c r="J11" s="1215">
        <f>'5C1F_LCCharter'!$I$87</f>
        <v>328</v>
      </c>
      <c r="K11" s="240"/>
      <c r="L11" s="241">
        <f>'5C1F_LCCharter'!$K$87</f>
        <v>40981.970022082576</v>
      </c>
      <c r="M11" s="242">
        <f>'5C1F_LCCharter'!$L$87</f>
        <v>98</v>
      </c>
      <c r="N11" s="240"/>
      <c r="O11" s="241">
        <f>'5C1F_LCCharter'!$N$87</f>
        <v>305560.69956881751</v>
      </c>
      <c r="P11" s="242">
        <f>'5C1F_LCCharter'!$O$87</f>
        <v>12</v>
      </c>
      <c r="Q11" s="240"/>
      <c r="R11" s="241">
        <f>'5C1F_LCCharter'!$Q$87</f>
        <v>14971.30755019866</v>
      </c>
      <c r="S11" s="243">
        <f>'5C1F_LCCharter'!$R$87</f>
        <v>3347996</v>
      </c>
      <c r="T11" s="240">
        <f>'5C1F_LCCharter'!$S$87</f>
        <v>0</v>
      </c>
      <c r="U11" s="240">
        <f>'5C1F_LCCharter'!$T$87</f>
        <v>0</v>
      </c>
      <c r="V11" s="244">
        <f>'5C1F_LCCharter'!$U$87</f>
        <v>0</v>
      </c>
      <c r="W11" s="243">
        <f>'5C1F_LCCharter'!$V$87</f>
        <v>3347996</v>
      </c>
      <c r="X11" s="241">
        <f>'5C1F_LCCharter'!$W$87</f>
        <v>-8370</v>
      </c>
      <c r="Y11" s="243">
        <f>'5C1F_LCCharter'!$X$87</f>
        <v>3339626</v>
      </c>
      <c r="Z11" s="240">
        <f>'5C1F_LCCharter'!$Y$87</f>
        <v>0</v>
      </c>
      <c r="AA11" s="245">
        <f>'5C1F_LCCharter'!$Z$78+'5C1F_LCCharter'!$Z$82+'5C1F_LCCharter'!$Z$84+'5C1F_LCCharter'!$Z$85+'5C1F_LCCharter'!$Z$86</f>
        <v>0</v>
      </c>
      <c r="AB11" s="243">
        <f>'5C1F_LCCharter'!$Z$87</f>
        <v>3690743</v>
      </c>
      <c r="AC11" s="246">
        <f>'5C1F_LCCharter'!$AA$87</f>
        <v>0</v>
      </c>
      <c r="AD11" s="240">
        <f>'5C1F_LCCharter'!$AB$87</f>
        <v>3690743</v>
      </c>
      <c r="AE11" s="247">
        <f>'5C1F_LCCharter'!$AC$87</f>
        <v>307561</v>
      </c>
      <c r="AF11" s="245">
        <f>'5C1F_LCCharter'!$AD$79+'5C1F_LCCharter'!$AD$80+'5C1F_LCCharter'!$AD$81+'5C1F_LCCharter'!$AD$83</f>
        <v>0</v>
      </c>
      <c r="AG11" s="247">
        <f>'5C1F_LCCharter'!$AD$87</f>
        <v>3690743</v>
      </c>
      <c r="AH11" s="248"/>
      <c r="AI11" s="249">
        <f>'5C1F_LCCharter'!$AF$87</f>
        <v>7157476</v>
      </c>
      <c r="AJ11" s="239">
        <f>'5C1F_LCCharter'!$AG$87</f>
        <v>0</v>
      </c>
      <c r="AK11" s="248">
        <f>'5C1F_LCCharter'!$AH$87</f>
        <v>0</v>
      </c>
      <c r="AL11" s="239">
        <f>'5C1F_LCCharter'!$AI$87</f>
        <v>0</v>
      </c>
      <c r="AM11" s="250">
        <f>'5C1F_LCCharter'!$AJ$87</f>
        <v>0</v>
      </c>
      <c r="AN11" s="251">
        <f>'5C1F_LCCharter'!$AK$87</f>
        <v>0</v>
      </c>
      <c r="AO11" s="249">
        <f>'5C1F_LCCharter'!$AL$87</f>
        <v>7157476</v>
      </c>
      <c r="AP11" s="252">
        <f>'5C1F_LCCharter'!$AM$87</f>
        <v>-17894</v>
      </c>
      <c r="AQ11" s="249">
        <f>'5C1F_LCCharter'!$AN$87</f>
        <v>7139582</v>
      </c>
      <c r="AR11" s="250">
        <f>'5C1F_LCCharter'!$AO$87</f>
        <v>0</v>
      </c>
      <c r="AS11" s="249">
        <f>'5C1F_LCCharter'!$AP$87</f>
        <v>7139582</v>
      </c>
      <c r="AT11" s="250">
        <f>'5C1F_LCCharter'!$AQ$87</f>
        <v>0</v>
      </c>
      <c r="AU11" s="250">
        <f>'5C1F_LCCharter'!$AR$87</f>
        <v>7139582</v>
      </c>
      <c r="AV11" s="249">
        <f>'5C1F_LCCharter'!$AS$87</f>
        <v>594966</v>
      </c>
      <c r="AW11" s="250">
        <f t="shared" si="2"/>
        <v>10830325</v>
      </c>
      <c r="AX11" s="250">
        <f t="shared" si="3"/>
        <v>902527</v>
      </c>
    </row>
    <row r="12" spans="1:50" ht="15.75" customHeight="1" x14ac:dyDescent="0.2">
      <c r="A12" s="220">
        <v>347001</v>
      </c>
      <c r="B12" s="797">
        <v>5</v>
      </c>
      <c r="C12" s="207" t="s">
        <v>270</v>
      </c>
      <c r="D12" s="208">
        <f>'5C1E_LFNO'!$C$87</f>
        <v>973</v>
      </c>
      <c r="E12" s="209"/>
      <c r="F12" s="210">
        <f>'5C1E_LFNO'!$E$87</f>
        <v>3669065.4600854418</v>
      </c>
      <c r="G12" s="211">
        <f>'5C1E_LFNO'!$F$87</f>
        <v>505</v>
      </c>
      <c r="H12" s="209"/>
      <c r="I12" s="210">
        <f>'5C1E_LFNO'!$H$87</f>
        <v>251790.33661850437</v>
      </c>
      <c r="J12" s="1213">
        <f>'5C1E_LFNO'!$I$87</f>
        <v>13</v>
      </c>
      <c r="K12" s="209"/>
      <c r="L12" s="210">
        <f>'5C1E_LFNO'!$K$87</f>
        <v>1779.1505274574338</v>
      </c>
      <c r="M12" s="211">
        <f>'5C1E_LFNO'!$L$87</f>
        <v>65</v>
      </c>
      <c r="N12" s="209"/>
      <c r="O12" s="210">
        <f>'5C1E_LFNO'!$N$87</f>
        <v>221508.3586287293</v>
      </c>
      <c r="P12" s="211">
        <f>'5C1E_LFNO'!$O$87</f>
        <v>53</v>
      </c>
      <c r="Q12" s="209"/>
      <c r="R12" s="210">
        <f>'5C1E_LFNO'!$Q$87</f>
        <v>72616.332947429226</v>
      </c>
      <c r="S12" s="212">
        <f>'5C1E_LFNO'!$R$87</f>
        <v>4216760</v>
      </c>
      <c r="T12" s="209">
        <f>'5C1E_LFNO'!$S$87</f>
        <v>0</v>
      </c>
      <c r="U12" s="209">
        <f>'5C1E_LFNO'!$T$87</f>
        <v>0</v>
      </c>
      <c r="V12" s="213">
        <f>'5C1E_LFNO'!$U$87</f>
        <v>0</v>
      </c>
      <c r="W12" s="212">
        <f>'5C1E_LFNO'!$V$87</f>
        <v>4216760</v>
      </c>
      <c r="X12" s="210">
        <f>'5C1E_LFNO'!$W$87</f>
        <v>-10541</v>
      </c>
      <c r="Y12" s="212">
        <f>'5C1E_LFNO'!$X$87</f>
        <v>4206219</v>
      </c>
      <c r="Z12" s="209">
        <f>'5C1E_LFNO'!$Y$87</f>
        <v>5843</v>
      </c>
      <c r="AA12" s="223">
        <f>'5C1E_LFNO'!$Z$78+'5C1E_LFNO'!$Z$82+'5C1E_LFNO'!$Z$84+'5C1E_LFNO'!$Z$85+'5C1E_LFNO'!$Z$86</f>
        <v>0</v>
      </c>
      <c r="AB12" s="212">
        <f>'5C1E_LFNO'!$Z$87</f>
        <v>5554655</v>
      </c>
      <c r="AC12" s="209">
        <f>'5C1E_LFNO'!$AA$87</f>
        <v>0</v>
      </c>
      <c r="AD12" s="209">
        <f>'5C1E_LFNO'!$AB$87</f>
        <v>5554655</v>
      </c>
      <c r="AE12" s="212">
        <f>'5C1E_LFNO'!$AC$87</f>
        <v>462888</v>
      </c>
      <c r="AF12" s="223">
        <f>'5C1E_LFNO'!$AD$79+'5C1E_LFNO'!$AD$80+'5C1E_LFNO'!$AD$81+'5C1E_LFNO'!$AD$83</f>
        <v>0</v>
      </c>
      <c r="AG12" s="214">
        <f>'5C1E_LFNO'!$AD$87</f>
        <v>5564655</v>
      </c>
      <c r="AH12" s="215"/>
      <c r="AI12" s="216">
        <f>'5C1E_LFNO'!$AF$87</f>
        <v>6700782</v>
      </c>
      <c r="AJ12" s="208">
        <f>'5C1E_LFNO'!$AG$87</f>
        <v>0</v>
      </c>
      <c r="AK12" s="215">
        <f>'5C1E_LFNO'!$AH$87</f>
        <v>0</v>
      </c>
      <c r="AL12" s="208">
        <f>'5C1E_LFNO'!$AI$87</f>
        <v>0</v>
      </c>
      <c r="AM12" s="217">
        <f>'5C1E_LFNO'!$AJ$87</f>
        <v>0</v>
      </c>
      <c r="AN12" s="218">
        <f>'5C1E_LFNO'!$AK$87</f>
        <v>0</v>
      </c>
      <c r="AO12" s="216">
        <f>'5C1E_LFNO'!$AL$87</f>
        <v>6700782</v>
      </c>
      <c r="AP12" s="219">
        <f>'5C1E_LFNO'!$AM$87</f>
        <v>-16752</v>
      </c>
      <c r="AQ12" s="216">
        <f>'5C1E_LFNO'!$AN$87</f>
        <v>6684030</v>
      </c>
      <c r="AR12" s="217">
        <f>'5C1E_LFNO'!$AO$87</f>
        <v>5951</v>
      </c>
      <c r="AS12" s="216">
        <f>'5C1E_LFNO'!$AP$87</f>
        <v>6689981</v>
      </c>
      <c r="AT12" s="217">
        <f>'5C1E_LFNO'!$AQ$87</f>
        <v>0</v>
      </c>
      <c r="AU12" s="217">
        <f>'5C1E_LFNO'!$AR$87</f>
        <v>6689981</v>
      </c>
      <c r="AV12" s="216">
        <f>'5C1E_LFNO'!$AS$87</f>
        <v>557497</v>
      </c>
      <c r="AW12" s="217">
        <f t="shared" si="2"/>
        <v>12244636</v>
      </c>
      <c r="AX12" s="217">
        <f t="shared" si="3"/>
        <v>1020385</v>
      </c>
    </row>
    <row r="13" spans="1:50" ht="15.75" customHeight="1" x14ac:dyDescent="0.2">
      <c r="A13" s="221">
        <v>348001</v>
      </c>
      <c r="B13" s="317">
        <v>4</v>
      </c>
      <c r="C13" s="224" t="s">
        <v>525</v>
      </c>
      <c r="D13" s="225">
        <f>'5C1D_NOMMA'!$C$87</f>
        <v>921</v>
      </c>
      <c r="E13" s="226"/>
      <c r="F13" s="227">
        <f>'5C1D_NOMMA'!$E$87</f>
        <v>3508492.4401854207</v>
      </c>
      <c r="G13" s="228">
        <f>'5C1D_NOMMA'!$F$87</f>
        <v>754</v>
      </c>
      <c r="H13" s="226"/>
      <c r="I13" s="227">
        <f>'5C1D_NOMMA'!$H$87</f>
        <v>365342.35431296966</v>
      </c>
      <c r="J13" s="1214">
        <f>'5C1D_NOMMA'!$I$87</f>
        <v>1098</v>
      </c>
      <c r="K13" s="226"/>
      <c r="L13" s="227">
        <f>'5C1D_NOMMA'!$K$87</f>
        <v>144881.76337081884</v>
      </c>
      <c r="M13" s="228">
        <f>'5C1D_NOMMA'!$L$87</f>
        <v>82</v>
      </c>
      <c r="N13" s="226"/>
      <c r="O13" s="227">
        <f>'5C1D_NOMMA'!$N$87</f>
        <v>268634.99811141181</v>
      </c>
      <c r="P13" s="228">
        <f>'5C1D_NOMMA'!$O$87</f>
        <v>0</v>
      </c>
      <c r="Q13" s="226"/>
      <c r="R13" s="227">
        <f>'5C1D_NOMMA'!$Q$87</f>
        <v>0</v>
      </c>
      <c r="S13" s="229">
        <f>'5C1D_NOMMA'!$R$87</f>
        <v>4287351</v>
      </c>
      <c r="T13" s="226">
        <f>'5C1D_NOMMA'!$S$87</f>
        <v>0</v>
      </c>
      <c r="U13" s="226">
        <f>'5C1D_NOMMA'!$T$87</f>
        <v>0</v>
      </c>
      <c r="V13" s="230">
        <f>'5C1D_NOMMA'!$U$87</f>
        <v>0</v>
      </c>
      <c r="W13" s="229">
        <f>'5C1D_NOMMA'!$V$87</f>
        <v>4287351</v>
      </c>
      <c r="X13" s="227">
        <f>'5C1D_NOMMA'!$W$87</f>
        <v>-10718</v>
      </c>
      <c r="Y13" s="229">
        <f>'5C1D_NOMMA'!$X$87</f>
        <v>4276633</v>
      </c>
      <c r="Z13" s="226">
        <f>'5C1D_NOMMA'!$Y$87</f>
        <v>0</v>
      </c>
      <c r="AA13" s="231">
        <f>'5C1D_NOMMA'!$Z$78+'5C1D_NOMMA'!$Z$82+'5C1D_NOMMA'!$Z$84+'5C1D_NOMMA'!$Z$85+'5C1D_NOMMA'!$Z$86</f>
        <v>0</v>
      </c>
      <c r="AB13" s="229">
        <f>'5C1D_NOMMA'!$Z$87</f>
        <v>4729149</v>
      </c>
      <c r="AC13" s="226">
        <f>'5C1D_NOMMA'!$AA$87</f>
        <v>0</v>
      </c>
      <c r="AD13" s="226">
        <f>'5C1D_NOMMA'!$AB$87</f>
        <v>4729149</v>
      </c>
      <c r="AE13" s="229">
        <f>'5C1D_NOMMA'!$AC$87</f>
        <v>394096</v>
      </c>
      <c r="AF13" s="231">
        <f>'5C1D_NOMMA'!$AD$79+'5C1D_NOMMA'!$AD$80+'5C1D_NOMMA'!$AD$81+'5C1D_NOMMA'!$AD$83</f>
        <v>0</v>
      </c>
      <c r="AG13" s="232">
        <f>'5C1D_NOMMA'!$AD$87</f>
        <v>4780663</v>
      </c>
      <c r="AH13" s="233"/>
      <c r="AI13" s="234">
        <f>'5C1D_NOMMA'!$AF$87</f>
        <v>6720703</v>
      </c>
      <c r="AJ13" s="225">
        <f>'5C1D_NOMMA'!$AG$87</f>
        <v>0</v>
      </c>
      <c r="AK13" s="233">
        <f>'5C1D_NOMMA'!$AH$87</f>
        <v>0</v>
      </c>
      <c r="AL13" s="225">
        <f>'5C1D_NOMMA'!$AI$87</f>
        <v>0</v>
      </c>
      <c r="AM13" s="235">
        <f>'5C1D_NOMMA'!$AJ$87</f>
        <v>0</v>
      </c>
      <c r="AN13" s="236">
        <f>'5C1D_NOMMA'!$AK$87</f>
        <v>0</v>
      </c>
      <c r="AO13" s="234">
        <f>'5C1D_NOMMA'!$AL$87</f>
        <v>6720703</v>
      </c>
      <c r="AP13" s="237">
        <f>'5C1D_NOMMA'!$AM$87</f>
        <v>-16801</v>
      </c>
      <c r="AQ13" s="234">
        <f>'5C1D_NOMMA'!$AN$87</f>
        <v>6703902</v>
      </c>
      <c r="AR13" s="235">
        <f>'5C1D_NOMMA'!$AO$87</f>
        <v>0</v>
      </c>
      <c r="AS13" s="234">
        <f>'5C1D_NOMMA'!$AP$87</f>
        <v>6703902</v>
      </c>
      <c r="AT13" s="235">
        <f>'5C1D_NOMMA'!$AQ$87</f>
        <v>0</v>
      </c>
      <c r="AU13" s="235">
        <f>'5C1D_NOMMA'!$AR$87</f>
        <v>6703902</v>
      </c>
      <c r="AV13" s="234">
        <f>'5C1D_NOMMA'!$AS$87</f>
        <v>558659</v>
      </c>
      <c r="AW13" s="235">
        <f t="shared" si="2"/>
        <v>11433051</v>
      </c>
      <c r="AX13" s="235">
        <f t="shared" si="3"/>
        <v>952755</v>
      </c>
    </row>
    <row r="14" spans="1:50" ht="15.75" customHeight="1" x14ac:dyDescent="0.2">
      <c r="A14" s="221" t="s">
        <v>1194</v>
      </c>
      <c r="B14" s="317">
        <v>30</v>
      </c>
      <c r="C14" s="224" t="s">
        <v>1196</v>
      </c>
      <c r="D14" s="225">
        <f>'5C1AM_Williams'!$C$87</f>
        <v>95</v>
      </c>
      <c r="E14" s="226"/>
      <c r="F14" s="227">
        <f>'5C1AM_Williams'!$E$87</f>
        <v>487338.73897876433</v>
      </c>
      <c r="G14" s="228">
        <f>'5C1AM_Williams'!$F$87</f>
        <v>88</v>
      </c>
      <c r="H14" s="226"/>
      <c r="I14" s="227">
        <f>'5C1AM_Williams'!$H$87</f>
        <v>60277.714223163115</v>
      </c>
      <c r="J14" s="1214">
        <f>'5C1AM_Williams'!$I$87</f>
        <v>0</v>
      </c>
      <c r="K14" s="226"/>
      <c r="L14" s="227">
        <f>'5C1AM_Williams'!$K$87</f>
        <v>0</v>
      </c>
      <c r="M14" s="228">
        <f>'5C1AM_Williams'!$L$87</f>
        <v>10</v>
      </c>
      <c r="N14" s="226"/>
      <c r="O14" s="227">
        <f>'5C1AM_Williams'!$N$87</f>
        <v>47531.272884853155</v>
      </c>
      <c r="P14" s="228">
        <f>'5C1AM_Williams'!$O$87</f>
        <v>1</v>
      </c>
      <c r="Q14" s="226"/>
      <c r="R14" s="227">
        <f>'5C1AM_Williams'!$Q$87</f>
        <v>1753.0730117096018</v>
      </c>
      <c r="S14" s="229">
        <f>'5C1AM_Williams'!$R$87</f>
        <v>596902</v>
      </c>
      <c r="T14" s="226">
        <f>'5C1AM_Williams'!$S$87</f>
        <v>0</v>
      </c>
      <c r="U14" s="226">
        <f>'5C1AM_Williams'!$T$87</f>
        <v>0</v>
      </c>
      <c r="V14" s="230">
        <f>'5C1AM_Williams'!$U$87</f>
        <v>0</v>
      </c>
      <c r="W14" s="229">
        <f>'5C1AM_Williams'!$V$87</f>
        <v>596902</v>
      </c>
      <c r="X14" s="227">
        <f>'5C1AM_Williams'!$W$87</f>
        <v>-1493</v>
      </c>
      <c r="Y14" s="229">
        <f>'5C1AM_Williams'!$X$87</f>
        <v>595409</v>
      </c>
      <c r="Z14" s="226">
        <f>'5C1AM_Williams'!$Y$87</f>
        <v>0</v>
      </c>
      <c r="AA14" s="231">
        <f>'5C1AM_Williams'!$Z$78+'5C1AM_Williams'!$Z$82+'5C1AM_Williams'!$Z$84+'5C1AM_Williams'!$Z$85+'5C1AM_Williams'!$Z$86</f>
        <v>0</v>
      </c>
      <c r="AB14" s="229">
        <f>'5C1AM_Williams'!$Z$87</f>
        <v>672309</v>
      </c>
      <c r="AC14" s="226">
        <f>'5C1AM_Williams'!$AA$87</f>
        <v>0</v>
      </c>
      <c r="AD14" s="226">
        <f>'5C1AM_Williams'!$AB$87</f>
        <v>672309</v>
      </c>
      <c r="AE14" s="229">
        <f>'5C1AM_Williams'!$AC$87</f>
        <v>56027</v>
      </c>
      <c r="AF14" s="231">
        <f>'5C1AM_Williams'!$AD$79+'5C1AM_Williams'!$AD$80+'5C1AM_Williams'!$AD$81+'5C1AM_Williams'!$AD$83</f>
        <v>0</v>
      </c>
      <c r="AG14" s="232">
        <f>'5C1AM_Williams'!$AD$87</f>
        <v>682309</v>
      </c>
      <c r="AH14" s="233"/>
      <c r="AI14" s="234">
        <f>'5C1AM_Williams'!$AF$87</f>
        <v>304807</v>
      </c>
      <c r="AJ14" s="225">
        <f>'5C1AM_Williams'!$AG$87</f>
        <v>0</v>
      </c>
      <c r="AK14" s="233">
        <f>'5C1AM_Williams'!$AH$87</f>
        <v>0</v>
      </c>
      <c r="AL14" s="225">
        <f>'5C1AM_Williams'!$AI$87</f>
        <v>0</v>
      </c>
      <c r="AM14" s="235">
        <f>'5C1AM_Williams'!$AJ$87</f>
        <v>0</v>
      </c>
      <c r="AN14" s="236">
        <f>'5C1AM_Williams'!$AK$87</f>
        <v>0</v>
      </c>
      <c r="AO14" s="234">
        <f>'5C1AM_Williams'!$AL$87</f>
        <v>304807</v>
      </c>
      <c r="AP14" s="237">
        <f>'5C1AM_Williams'!$AM$87</f>
        <v>-762</v>
      </c>
      <c r="AQ14" s="234">
        <f>'5C1AM_Williams'!$AN$87</f>
        <v>304045</v>
      </c>
      <c r="AR14" s="235">
        <f>'5C1AM_Williams'!$AO$87</f>
        <v>0</v>
      </c>
      <c r="AS14" s="234">
        <f>'5C1AM_Williams'!$AP$87</f>
        <v>304045</v>
      </c>
      <c r="AT14" s="235">
        <f>'5C1AM_Williams'!$AQ$87</f>
        <v>0</v>
      </c>
      <c r="AU14" s="235">
        <f>'5C1AM_Williams'!$AR$87</f>
        <v>304045</v>
      </c>
      <c r="AV14" s="234">
        <f>'5C1AM_Williams'!$AS$87</f>
        <v>25337</v>
      </c>
      <c r="AW14" s="235">
        <f t="shared" si="2"/>
        <v>976354</v>
      </c>
      <c r="AX14" s="235">
        <f t="shared" si="3"/>
        <v>81364</v>
      </c>
    </row>
    <row r="15" spans="1:50" ht="15.75" customHeight="1" x14ac:dyDescent="0.2">
      <c r="A15" s="221" t="s">
        <v>1195</v>
      </c>
      <c r="B15" s="317">
        <v>31</v>
      </c>
      <c r="C15" s="224" t="s">
        <v>1197</v>
      </c>
      <c r="D15" s="225">
        <f>'5C1AN_StLandry'!$C$87</f>
        <v>189</v>
      </c>
      <c r="E15" s="226"/>
      <c r="F15" s="227">
        <f>'5C1AN_StLandry'!$E$87</f>
        <v>912750.21110272058</v>
      </c>
      <c r="G15" s="228">
        <f>'5C1AN_StLandry'!$F$87</f>
        <v>169</v>
      </c>
      <c r="H15" s="226"/>
      <c r="I15" s="227">
        <f>'5C1AN_StLandry'!$H$87</f>
        <v>111125.4214385566</v>
      </c>
      <c r="J15" s="1214">
        <f>'5C1AN_StLandry'!$I$87</f>
        <v>0</v>
      </c>
      <c r="K15" s="226"/>
      <c r="L15" s="227">
        <f>'5C1AN_StLandry'!$K$87</f>
        <v>0</v>
      </c>
      <c r="M15" s="228">
        <f>'5C1AN_StLandry'!$L$87</f>
        <v>11</v>
      </c>
      <c r="N15" s="226"/>
      <c r="O15" s="227">
        <f>'5C1AN_StLandry'!$N$87</f>
        <v>49376.619738409776</v>
      </c>
      <c r="P15" s="228">
        <f>'5C1AN_StLandry'!$O$87</f>
        <v>0</v>
      </c>
      <c r="Q15" s="226"/>
      <c r="R15" s="227">
        <f>'5C1AN_StLandry'!$Q$87</f>
        <v>0</v>
      </c>
      <c r="S15" s="229">
        <f>'5C1AN_StLandry'!$R$87</f>
        <v>1073252</v>
      </c>
      <c r="T15" s="226">
        <f>'5C1AN_StLandry'!$S$87</f>
        <v>0</v>
      </c>
      <c r="U15" s="226">
        <f>'5C1AN_StLandry'!$T$87</f>
        <v>0</v>
      </c>
      <c r="V15" s="230">
        <f>'5C1AN_StLandry'!$U$87</f>
        <v>0</v>
      </c>
      <c r="W15" s="229">
        <f>'5C1AN_StLandry'!$V$87</f>
        <v>1073252</v>
      </c>
      <c r="X15" s="227">
        <f>'5C1AN_StLandry'!$W$87</f>
        <v>-2683</v>
      </c>
      <c r="Y15" s="229">
        <f>'5C1AN_StLandry'!$X$87</f>
        <v>1070569</v>
      </c>
      <c r="Z15" s="226">
        <f>'5C1AN_StLandry'!$Y$87</f>
        <v>0</v>
      </c>
      <c r="AA15" s="231">
        <f>'5C1AN_StLandry'!$Z$78+'5C1AN_StLandry'!$Z$82+'5C1AN_StLandry'!$Z$84+'5C1AN_StLandry'!$Z$85+'5C1AN_StLandry'!$Z$86</f>
        <v>0</v>
      </c>
      <c r="AB15" s="229">
        <f>'5C1AN_StLandry'!$Z$87</f>
        <v>1153399</v>
      </c>
      <c r="AC15" s="226">
        <f>'5C1AN_StLandry'!$AA$87</f>
        <v>0</v>
      </c>
      <c r="AD15" s="226">
        <f>'5C1AN_StLandry'!$AB$87</f>
        <v>1153399</v>
      </c>
      <c r="AE15" s="229">
        <f>'5C1AN_StLandry'!$AC$87</f>
        <v>96117</v>
      </c>
      <c r="AF15" s="231">
        <f>'5C1AN_StLandry'!$AD$79+'5C1AN_StLandry'!$AD$80+'5C1AN_StLandry'!$AD$81+'5C1AN_StLandry'!$AD$83</f>
        <v>0</v>
      </c>
      <c r="AG15" s="232">
        <f>'5C1AN_StLandry'!$AD$87</f>
        <v>1153399</v>
      </c>
      <c r="AH15" s="233"/>
      <c r="AI15" s="234">
        <f>'5C1AN_StLandry'!$AF$87</f>
        <v>654087</v>
      </c>
      <c r="AJ15" s="225">
        <f>'5C1AN_StLandry'!$AG$87</f>
        <v>0</v>
      </c>
      <c r="AK15" s="233">
        <f>'5C1AN_StLandry'!$AH$87</f>
        <v>0</v>
      </c>
      <c r="AL15" s="225">
        <f>'5C1AN_StLandry'!$AI$87</f>
        <v>0</v>
      </c>
      <c r="AM15" s="235">
        <f>'5C1AN_StLandry'!$AJ$87</f>
        <v>0</v>
      </c>
      <c r="AN15" s="236">
        <f>'5C1AN_StLandry'!$AK$87</f>
        <v>0</v>
      </c>
      <c r="AO15" s="234">
        <f>'5C1AN_StLandry'!$AL$87</f>
        <v>654087</v>
      </c>
      <c r="AP15" s="237">
        <f>'5C1AN_StLandry'!$AM$87</f>
        <v>-1635</v>
      </c>
      <c r="AQ15" s="234">
        <f>'5C1AN_StLandry'!$AN$87</f>
        <v>652452</v>
      </c>
      <c r="AR15" s="235">
        <f>'5C1AN_StLandry'!$AO$87</f>
        <v>0</v>
      </c>
      <c r="AS15" s="234">
        <f>'5C1AN_StLandry'!$AP$87</f>
        <v>652452</v>
      </c>
      <c r="AT15" s="235">
        <f>'5C1AN_StLandry'!$AQ$87</f>
        <v>0</v>
      </c>
      <c r="AU15" s="235">
        <f>'5C1AN_StLandry'!$AR$87</f>
        <v>652452</v>
      </c>
      <c r="AV15" s="234">
        <f>'5C1AN_StLandry'!$AS$87</f>
        <v>54371</v>
      </c>
      <c r="AW15" s="235">
        <f t="shared" si="2"/>
        <v>1805851</v>
      </c>
      <c r="AX15" s="235">
        <f t="shared" si="3"/>
        <v>150488</v>
      </c>
    </row>
    <row r="16" spans="1:50" ht="15.75" customHeight="1" x14ac:dyDescent="0.2">
      <c r="A16" s="222" t="s">
        <v>666</v>
      </c>
      <c r="B16" s="801">
        <v>23</v>
      </c>
      <c r="C16" s="238" t="s">
        <v>1074</v>
      </c>
      <c r="D16" s="239">
        <f>'5C1AE_NobleMinds'!$C$87</f>
        <v>130</v>
      </c>
      <c r="E16" s="240"/>
      <c r="F16" s="241">
        <f>'5C1AE_NobleMinds'!$E$87</f>
        <v>489320.84854296845</v>
      </c>
      <c r="G16" s="242">
        <f>'5C1AE_NobleMinds'!$F$87</f>
        <v>107</v>
      </c>
      <c r="H16" s="240"/>
      <c r="I16" s="241">
        <f>'5C1AE_NobleMinds'!$H$87</f>
        <v>53913.518516726064</v>
      </c>
      <c r="J16" s="1215">
        <f>'5C1AE_NobleMinds'!$I$87</f>
        <v>0</v>
      </c>
      <c r="K16" s="240"/>
      <c r="L16" s="241">
        <f>'5C1AE_NobleMinds'!$K$87</f>
        <v>0</v>
      </c>
      <c r="M16" s="242">
        <f>'5C1AE_NobleMinds'!$L$87</f>
        <v>34</v>
      </c>
      <c r="N16" s="240"/>
      <c r="O16" s="241">
        <f>'5C1AE_NobleMinds'!$N$87</f>
        <v>115267.56826904329</v>
      </c>
      <c r="P16" s="242">
        <f>'5C1AE_NobleMinds'!$O$87</f>
        <v>1</v>
      </c>
      <c r="Q16" s="240"/>
      <c r="R16" s="241">
        <f>'5C1AE_NobleMinds'!$Q$87</f>
        <v>1379.4752648558713</v>
      </c>
      <c r="S16" s="243">
        <f>'5C1AE_NobleMinds'!$R$87</f>
        <v>659882</v>
      </c>
      <c r="T16" s="240">
        <f>'5C1AE_NobleMinds'!$S$87</f>
        <v>0</v>
      </c>
      <c r="U16" s="240">
        <f>'5C1AE_NobleMinds'!$T$87</f>
        <v>0</v>
      </c>
      <c r="V16" s="244">
        <f>'5C1AE_NobleMinds'!$U$87</f>
        <v>0</v>
      </c>
      <c r="W16" s="243">
        <f>'5C1AE_NobleMinds'!$V$87</f>
        <v>659882</v>
      </c>
      <c r="X16" s="241">
        <f>'5C1AE_NobleMinds'!$W$87</f>
        <v>-1649</v>
      </c>
      <c r="Y16" s="243">
        <f>'5C1AE_NobleMinds'!$X$87</f>
        <v>658233</v>
      </c>
      <c r="Z16" s="240">
        <f>'5C1AE_NobleMinds'!$Y$87</f>
        <v>0</v>
      </c>
      <c r="AA16" s="245">
        <f>'5C1AE_NobleMinds'!$Z$78+'5C1AE_NobleMinds'!$Z$82+'5C1AE_NobleMinds'!$Z$84+'5C1AE_NobleMinds'!$Z$85+'5C1AE_NobleMinds'!$Z$86</f>
        <v>0</v>
      </c>
      <c r="AB16" s="243">
        <f>'5C1AE_NobleMinds'!$Z$87</f>
        <v>716049</v>
      </c>
      <c r="AC16" s="246">
        <f>'5C1AE_NobleMinds'!$AA$87</f>
        <v>0</v>
      </c>
      <c r="AD16" s="240">
        <f>'5C1AE_NobleMinds'!$AB$87</f>
        <v>716049</v>
      </c>
      <c r="AE16" s="247">
        <f>'5C1AE_NobleMinds'!$AC$87</f>
        <v>59672</v>
      </c>
      <c r="AF16" s="245">
        <f>'5C1AE_NobleMinds'!$AD$79+'5C1AE_NobleMinds'!$AD$80+'5C1AE_NobleMinds'!$AD$81+'5C1AE_NobleMinds'!$AD$83</f>
        <v>0</v>
      </c>
      <c r="AG16" s="247">
        <f>'5C1AE_NobleMinds'!$AD$87</f>
        <v>716049</v>
      </c>
      <c r="AH16" s="248"/>
      <c r="AI16" s="249">
        <f>'5C1AE_NobleMinds'!$AF$87</f>
        <v>945905</v>
      </c>
      <c r="AJ16" s="239">
        <f>'5C1AE_NobleMinds'!$AG$87</f>
        <v>0</v>
      </c>
      <c r="AK16" s="248">
        <f>'5C1AE_NobleMinds'!$AH$87</f>
        <v>0</v>
      </c>
      <c r="AL16" s="239">
        <f>'5C1AE_NobleMinds'!$AI$87</f>
        <v>0</v>
      </c>
      <c r="AM16" s="250">
        <f>'5C1AE_NobleMinds'!$AJ$87</f>
        <v>0</v>
      </c>
      <c r="AN16" s="251">
        <f>'5C1AE_NobleMinds'!$AK$87</f>
        <v>0</v>
      </c>
      <c r="AO16" s="249">
        <f>'5C1AE_NobleMinds'!$AL$87</f>
        <v>945905</v>
      </c>
      <c r="AP16" s="252">
        <f>'5C1AE_NobleMinds'!$AM$87</f>
        <v>-2364</v>
      </c>
      <c r="AQ16" s="249">
        <f>'5C1AE_NobleMinds'!$AN$87</f>
        <v>943541</v>
      </c>
      <c r="AR16" s="250">
        <f>'5C1AE_NobleMinds'!$AO$87</f>
        <v>0</v>
      </c>
      <c r="AS16" s="249">
        <f>'5C1AE_NobleMinds'!$AP$87</f>
        <v>943541</v>
      </c>
      <c r="AT16" s="250">
        <f>'5C1AE_NobleMinds'!$AQ$87</f>
        <v>0</v>
      </c>
      <c r="AU16" s="250">
        <f>'5C1AE_NobleMinds'!$AR$87</f>
        <v>943541</v>
      </c>
      <c r="AV16" s="249">
        <f>'5C1AE_NobleMinds'!$AS$87</f>
        <v>78628</v>
      </c>
      <c r="AW16" s="250">
        <f t="shared" si="2"/>
        <v>1659590</v>
      </c>
      <c r="AX16" s="250">
        <f t="shared" si="3"/>
        <v>138300</v>
      </c>
    </row>
    <row r="17" spans="1:50" ht="15.75" customHeight="1" x14ac:dyDescent="0.2">
      <c r="A17" s="220" t="s">
        <v>482</v>
      </c>
      <c r="B17" s="797">
        <v>10</v>
      </c>
      <c r="C17" s="207" t="s">
        <v>811</v>
      </c>
      <c r="D17" s="208">
        <f>'5C1J_JCFAEast'!$C$87</f>
        <v>142</v>
      </c>
      <c r="E17" s="209"/>
      <c r="F17" s="210">
        <f>'5C1J_JCFAEast'!$E$87</f>
        <v>538835.04610922991</v>
      </c>
      <c r="G17" s="211">
        <f>'5C1J_JCFAEast'!$F$87</f>
        <v>118</v>
      </c>
      <c r="H17" s="209"/>
      <c r="I17" s="210">
        <f>'5C1J_JCFAEast'!$H$87</f>
        <v>56362.149335847069</v>
      </c>
      <c r="J17" s="1213">
        <f>'5C1J_JCFAEast'!$I$87</f>
        <v>59</v>
      </c>
      <c r="K17" s="209"/>
      <c r="L17" s="210">
        <f>'5C1J_JCFAEast'!$K$87</f>
        <v>7684.7299066439946</v>
      </c>
      <c r="M17" s="211">
        <f>'5C1J_JCFAEast'!$L$87</f>
        <v>23</v>
      </c>
      <c r="N17" s="209"/>
      <c r="O17" s="210">
        <f>'5C1J_JCFAEast'!$N$87</f>
        <v>74189.118204781509</v>
      </c>
      <c r="P17" s="211">
        <f>'5C1J_JCFAEast'!$O$87</f>
        <v>0</v>
      </c>
      <c r="Q17" s="209"/>
      <c r="R17" s="210">
        <f>'5C1J_JCFAEast'!$Q$87</f>
        <v>0</v>
      </c>
      <c r="S17" s="212">
        <f>'5C1J_JCFAEast'!$R$87</f>
        <v>677071</v>
      </c>
      <c r="T17" s="209">
        <f>'5C1J_JCFAEast'!$S$87</f>
        <v>0</v>
      </c>
      <c r="U17" s="209">
        <f>'5C1J_JCFAEast'!$T$87</f>
        <v>0</v>
      </c>
      <c r="V17" s="213">
        <f>'5C1J_JCFAEast'!$U$87</f>
        <v>0</v>
      </c>
      <c r="W17" s="212">
        <f>'5C1J_JCFAEast'!$V$87</f>
        <v>677071</v>
      </c>
      <c r="X17" s="210">
        <f>'5C1J_JCFAEast'!$W$87</f>
        <v>-1693</v>
      </c>
      <c r="Y17" s="212">
        <f>'5C1J_JCFAEast'!$X$87</f>
        <v>675378</v>
      </c>
      <c r="Z17" s="209">
        <f>'5C1J_JCFAEast'!$Y$87</f>
        <v>-6041</v>
      </c>
      <c r="AA17" s="223">
        <f>'5C1J_JCFAEast'!$Z$78+'5C1J_JCFAEast'!$Z$82+'5C1J_JCFAEast'!$Z$84+'5C1J_JCFAEast'!$Z$85+'5C1J_JCFAEast'!$Z$86</f>
        <v>0</v>
      </c>
      <c r="AB17" s="212">
        <f>'5C1J_JCFAEast'!$Z$87</f>
        <v>795204</v>
      </c>
      <c r="AC17" s="209">
        <f>'5C1J_JCFAEast'!$AA$87</f>
        <v>0</v>
      </c>
      <c r="AD17" s="209">
        <f>'5C1J_JCFAEast'!$AB$87</f>
        <v>795204</v>
      </c>
      <c r="AE17" s="212">
        <f>'5C1J_JCFAEast'!$AC$87</f>
        <v>66266</v>
      </c>
      <c r="AF17" s="223">
        <f>'5C1J_JCFAEast'!$AD$79+'5C1J_JCFAEast'!$AD$80+'5C1J_JCFAEast'!$AD$81+'5C1J_JCFAEast'!$AD$83</f>
        <v>0</v>
      </c>
      <c r="AG17" s="214">
        <f>'5C1J_JCFAEast'!$AD$87</f>
        <v>805204</v>
      </c>
      <c r="AH17" s="215"/>
      <c r="AI17" s="216">
        <f>'5C1J_JCFAEast'!$AF$87</f>
        <v>1054281</v>
      </c>
      <c r="AJ17" s="208">
        <f>'5C1J_JCFAEast'!$AG$87</f>
        <v>0</v>
      </c>
      <c r="AK17" s="215">
        <f>'5C1J_JCFAEast'!$AH$87</f>
        <v>0</v>
      </c>
      <c r="AL17" s="208">
        <f>'5C1J_JCFAEast'!$AI$87</f>
        <v>0</v>
      </c>
      <c r="AM17" s="217">
        <f>'5C1J_JCFAEast'!$AJ$87</f>
        <v>0</v>
      </c>
      <c r="AN17" s="218">
        <f>'5C1J_JCFAEast'!$AK$87</f>
        <v>0</v>
      </c>
      <c r="AO17" s="216">
        <f>'5C1J_JCFAEast'!$AL$87</f>
        <v>1054281</v>
      </c>
      <c r="AP17" s="219">
        <f>'5C1J_JCFAEast'!$AM$87</f>
        <v>-2636</v>
      </c>
      <c r="AQ17" s="216">
        <f>'5C1J_JCFAEast'!$AN$87</f>
        <v>1051645</v>
      </c>
      <c r="AR17" s="217">
        <f>'5C1J_JCFAEast'!$AO$87</f>
        <v>-7970</v>
      </c>
      <c r="AS17" s="216">
        <f>'5C1J_JCFAEast'!$AP$87</f>
        <v>1043675</v>
      </c>
      <c r="AT17" s="217">
        <f>'5C1J_JCFAEast'!$AQ$87</f>
        <v>0</v>
      </c>
      <c r="AU17" s="217">
        <f>'5C1J_JCFAEast'!$AR$87</f>
        <v>1043675</v>
      </c>
      <c r="AV17" s="216">
        <f>'5C1J_JCFAEast'!$AS$87</f>
        <v>86973</v>
      </c>
      <c r="AW17" s="217">
        <f t="shared" si="2"/>
        <v>1838879</v>
      </c>
      <c r="AX17" s="217">
        <f t="shared" si="3"/>
        <v>153239</v>
      </c>
    </row>
    <row r="18" spans="1:50" ht="15" customHeight="1" x14ac:dyDescent="0.2">
      <c r="A18" s="221" t="s">
        <v>483</v>
      </c>
      <c r="B18" s="317">
        <v>14</v>
      </c>
      <c r="C18" s="224" t="s">
        <v>273</v>
      </c>
      <c r="D18" s="225">
        <f>'5C1Q_Advantage'!$C$87</f>
        <v>473</v>
      </c>
      <c r="E18" s="226"/>
      <c r="F18" s="227">
        <f>'5C1Q_Advantage'!$E$87</f>
        <v>2124706.8643968995</v>
      </c>
      <c r="G18" s="228">
        <f>'5C1Q_Advantage'!$F$87</f>
        <v>447</v>
      </c>
      <c r="H18" s="226"/>
      <c r="I18" s="227">
        <f>'5C1Q_Advantage'!$H$87</f>
        <v>255633.14966948333</v>
      </c>
      <c r="J18" s="1214">
        <f>'5C1Q_Advantage'!$I$87</f>
        <v>188</v>
      </c>
      <c r="K18" s="226"/>
      <c r="L18" s="227">
        <f>'5C1Q_Advantage'!$K$87</f>
        <v>29349.68604987357</v>
      </c>
      <c r="M18" s="228">
        <f>'5C1Q_Advantage'!$L$87</f>
        <v>38</v>
      </c>
      <c r="N18" s="226"/>
      <c r="O18" s="227">
        <f>'5C1Q_Advantage'!$N$87</f>
        <v>142819.17081126478</v>
      </c>
      <c r="P18" s="228">
        <f>'5C1Q_Advantage'!$O$87</f>
        <v>0</v>
      </c>
      <c r="Q18" s="226"/>
      <c r="R18" s="227">
        <f>'5C1Q_Advantage'!$Q$87</f>
        <v>0</v>
      </c>
      <c r="S18" s="229">
        <f>'5C1Q_Advantage'!$R$87</f>
        <v>2552508</v>
      </c>
      <c r="T18" s="226">
        <f>'5C1Q_Advantage'!$S$87</f>
        <v>0</v>
      </c>
      <c r="U18" s="226">
        <f>'5C1Q_Advantage'!$T$87</f>
        <v>0</v>
      </c>
      <c r="V18" s="230">
        <f>'5C1Q_Advantage'!$U$87</f>
        <v>0</v>
      </c>
      <c r="W18" s="229">
        <f>'5C1Q_Advantage'!$V$87</f>
        <v>2552508</v>
      </c>
      <c r="X18" s="227">
        <f>'5C1Q_Advantage'!$W$87</f>
        <v>-6382</v>
      </c>
      <c r="Y18" s="229">
        <f>'5C1Q_Advantage'!$X$87</f>
        <v>2546126</v>
      </c>
      <c r="Z18" s="226">
        <f>'5C1Q_Advantage'!$Y$87</f>
        <v>0</v>
      </c>
      <c r="AA18" s="231">
        <f>'5C1Q_Advantage'!$Z$78+'5C1Q_Advantage'!$Z$82+'5C1Q_Advantage'!$Z$84+'5C1Q_Advantage'!$Z$85+'5C1Q_Advantage'!$Z$86</f>
        <v>0</v>
      </c>
      <c r="AB18" s="229">
        <f>'5C1Q_Advantage'!$Z$87</f>
        <v>2798425</v>
      </c>
      <c r="AC18" s="226">
        <f>'5C1Q_Advantage'!$AA$87</f>
        <v>0</v>
      </c>
      <c r="AD18" s="226">
        <f>'5C1Q_Advantage'!$AB$87</f>
        <v>2798425</v>
      </c>
      <c r="AE18" s="229">
        <f>'5C1Q_Advantage'!$AC$87</f>
        <v>233201</v>
      </c>
      <c r="AF18" s="231">
        <f>'5C1Q_Advantage'!$AD$79+'5C1Q_Advantage'!$AD$80+'5C1Q_Advantage'!$AD$81+'5C1Q_Advantage'!$AD$83</f>
        <v>0</v>
      </c>
      <c r="AG18" s="232">
        <f>'5C1Q_Advantage'!$AD$87</f>
        <v>2798425</v>
      </c>
      <c r="AH18" s="233"/>
      <c r="AI18" s="234">
        <f>'5C1Q_Advantage'!$AF$87</f>
        <v>3016543</v>
      </c>
      <c r="AJ18" s="225">
        <f>'5C1Q_Advantage'!$AG$87</f>
        <v>0</v>
      </c>
      <c r="AK18" s="233">
        <f>'5C1Q_Advantage'!$AH$87</f>
        <v>0</v>
      </c>
      <c r="AL18" s="225">
        <f>'5C1Q_Advantage'!$AI$87</f>
        <v>0</v>
      </c>
      <c r="AM18" s="235">
        <f>'5C1Q_Advantage'!$AJ$87</f>
        <v>0</v>
      </c>
      <c r="AN18" s="236">
        <f>'5C1Q_Advantage'!$AK$87</f>
        <v>0</v>
      </c>
      <c r="AO18" s="234">
        <f>'5C1Q_Advantage'!$AL$87</f>
        <v>3016543</v>
      </c>
      <c r="AP18" s="237">
        <f>'5C1Q_Advantage'!$AM$87</f>
        <v>-7540</v>
      </c>
      <c r="AQ18" s="234">
        <f>'5C1Q_Advantage'!$AN$87</f>
        <v>3009003</v>
      </c>
      <c r="AR18" s="235">
        <f>'5C1Q_Advantage'!$AO$87</f>
        <v>0</v>
      </c>
      <c r="AS18" s="234">
        <f>'5C1Q_Advantage'!$AP$87</f>
        <v>3009003</v>
      </c>
      <c r="AT18" s="235">
        <f>'5C1Q_Advantage'!$AQ$87</f>
        <v>0</v>
      </c>
      <c r="AU18" s="235">
        <f>'5C1Q_Advantage'!$AR$87</f>
        <v>3009003</v>
      </c>
      <c r="AV18" s="234">
        <f>'5C1Q_Advantage'!$AS$87</f>
        <v>250751</v>
      </c>
      <c r="AW18" s="235">
        <f t="shared" si="2"/>
        <v>5807428</v>
      </c>
      <c r="AX18" s="235">
        <f t="shared" si="3"/>
        <v>483952</v>
      </c>
    </row>
    <row r="19" spans="1:50" ht="15.75" customHeight="1" x14ac:dyDescent="0.2">
      <c r="A19" s="221" t="s">
        <v>667</v>
      </c>
      <c r="B19" s="317">
        <v>24</v>
      </c>
      <c r="C19" s="224" t="s">
        <v>795</v>
      </c>
      <c r="D19" s="225">
        <f>'5C1AF_JCFA-Laf'!$C$87</f>
        <v>60</v>
      </c>
      <c r="E19" s="226"/>
      <c r="F19" s="227">
        <f>'5C1AF_JCFA-Laf'!$E$87</f>
        <v>232663.66919981569</v>
      </c>
      <c r="G19" s="228">
        <f>'5C1AF_JCFA-Laf'!$F$87</f>
        <v>58</v>
      </c>
      <c r="H19" s="226"/>
      <c r="I19" s="227">
        <f>'5C1AF_JCFA-Laf'!$H$87</f>
        <v>30575.900838536989</v>
      </c>
      <c r="J19" s="1214">
        <f>'5C1AF_JCFA-Laf'!$I$87</f>
        <v>24</v>
      </c>
      <c r="K19" s="226"/>
      <c r="L19" s="227">
        <f>'5C1AF_JCFA-Laf'!$K$87</f>
        <v>3448.3738913336933</v>
      </c>
      <c r="M19" s="228">
        <f>'5C1AF_JCFA-Laf'!$L$87</f>
        <v>10</v>
      </c>
      <c r="N19" s="226"/>
      <c r="O19" s="227">
        <f>'5C1AF_JCFA-Laf'!$N$87</f>
        <v>35576.810762638408</v>
      </c>
      <c r="P19" s="228">
        <f>'5C1AF_JCFA-Laf'!$O$87</f>
        <v>0</v>
      </c>
      <c r="Q19" s="226"/>
      <c r="R19" s="227">
        <f>'5C1AF_JCFA-Laf'!$Q$87</f>
        <v>0</v>
      </c>
      <c r="S19" s="229">
        <f>'5C1AF_JCFA-Laf'!$R$87</f>
        <v>302264</v>
      </c>
      <c r="T19" s="226">
        <f>'5C1AF_JCFA-Laf'!$S$87</f>
        <v>0</v>
      </c>
      <c r="U19" s="226">
        <f>'5C1AF_JCFA-Laf'!$T$87</f>
        <v>0</v>
      </c>
      <c r="V19" s="230">
        <f>'5C1AF_JCFA-Laf'!$U$87</f>
        <v>0</v>
      </c>
      <c r="W19" s="229">
        <f>'5C1AF_JCFA-Laf'!$V$87</f>
        <v>302264</v>
      </c>
      <c r="X19" s="227">
        <f>'5C1AF_JCFA-Laf'!$W$87</f>
        <v>-756</v>
      </c>
      <c r="Y19" s="229">
        <f>'5C1AF_JCFA-Laf'!$X$87</f>
        <v>301508</v>
      </c>
      <c r="Z19" s="226">
        <f>'5C1AF_JCFA-Laf'!$Y$87</f>
        <v>0</v>
      </c>
      <c r="AA19" s="231">
        <f>'5C1AF_JCFA-Laf'!$Z$78+'5C1AF_JCFA-Laf'!$Z$82+'5C1AF_JCFA-Laf'!$Z$84+'5C1AF_JCFA-Laf'!$Z$85+'5C1AF_JCFA-Laf'!$Z$86</f>
        <v>0</v>
      </c>
      <c r="AB19" s="229">
        <f>'5C1AF_JCFA-Laf'!$Z$87</f>
        <v>343568</v>
      </c>
      <c r="AC19" s="226">
        <f>'5C1AF_JCFA-Laf'!$AA$87</f>
        <v>0</v>
      </c>
      <c r="AD19" s="226">
        <f>'5C1AF_JCFA-Laf'!$AB$87</f>
        <v>343568</v>
      </c>
      <c r="AE19" s="229">
        <f>'5C1AF_JCFA-Laf'!$AC$87</f>
        <v>28632</v>
      </c>
      <c r="AF19" s="231">
        <f>'5C1AF_JCFA-Laf'!$AD$79+'5C1AF_JCFA-Laf'!$AD$80+'5C1AF_JCFA-Laf'!$AD$81+'5C1AF_JCFA-Laf'!$AD$83</f>
        <v>0</v>
      </c>
      <c r="AG19" s="232">
        <f>'5C1AF_JCFA-Laf'!$AD$87</f>
        <v>353568</v>
      </c>
      <c r="AH19" s="233"/>
      <c r="AI19" s="234">
        <f>'5C1AF_JCFA-Laf'!$AF$87</f>
        <v>379145</v>
      </c>
      <c r="AJ19" s="225">
        <f>'5C1AF_JCFA-Laf'!$AG$87</f>
        <v>0</v>
      </c>
      <c r="AK19" s="233">
        <f>'5C1AF_JCFA-Laf'!$AH$87</f>
        <v>0</v>
      </c>
      <c r="AL19" s="225">
        <f>'5C1AF_JCFA-Laf'!$AI$87</f>
        <v>0</v>
      </c>
      <c r="AM19" s="235">
        <f>'5C1AF_JCFA-Laf'!$AJ$87</f>
        <v>0</v>
      </c>
      <c r="AN19" s="236">
        <f>'5C1AF_JCFA-Laf'!$AK$87</f>
        <v>0</v>
      </c>
      <c r="AO19" s="234">
        <f>'5C1AF_JCFA-Laf'!$AL$87</f>
        <v>379145</v>
      </c>
      <c r="AP19" s="237">
        <f>'5C1AF_JCFA-Laf'!$AM$87</f>
        <v>-948</v>
      </c>
      <c r="AQ19" s="234">
        <f>'5C1AF_JCFA-Laf'!$AN$87</f>
        <v>378197</v>
      </c>
      <c r="AR19" s="235">
        <f>'5C1AF_JCFA-Laf'!$AO$87</f>
        <v>0</v>
      </c>
      <c r="AS19" s="234">
        <f>'5C1AF_JCFA-Laf'!$AP$87</f>
        <v>378197</v>
      </c>
      <c r="AT19" s="235">
        <f>'5C1AF_JCFA-Laf'!$AQ$87</f>
        <v>0</v>
      </c>
      <c r="AU19" s="235">
        <f>'5C1AF_JCFA-Laf'!$AR$87</f>
        <v>378197</v>
      </c>
      <c r="AV19" s="234">
        <f>'5C1AF_JCFA-Laf'!$AS$87</f>
        <v>31516</v>
      </c>
      <c r="AW19" s="235">
        <f t="shared" si="2"/>
        <v>721765</v>
      </c>
      <c r="AX19" s="235">
        <f t="shared" si="3"/>
        <v>60148</v>
      </c>
    </row>
    <row r="20" spans="1:50" ht="15.75" customHeight="1" x14ac:dyDescent="0.2">
      <c r="A20" s="221" t="s">
        <v>484</v>
      </c>
      <c r="B20" s="317">
        <v>20</v>
      </c>
      <c r="C20" s="224" t="s">
        <v>388</v>
      </c>
      <c r="D20" s="225">
        <f>'5C1W_Willow'!$C$87</f>
        <v>631</v>
      </c>
      <c r="E20" s="226"/>
      <c r="F20" s="227">
        <f>'5C1W_Willow'!$E$87</f>
        <v>2480489.4464197615</v>
      </c>
      <c r="G20" s="228">
        <f>'5C1W_Willow'!$F$87</f>
        <v>624</v>
      </c>
      <c r="H20" s="226"/>
      <c r="I20" s="227">
        <f>'5C1W_Willow'!$H$87</f>
        <v>332689.05163298134</v>
      </c>
      <c r="J20" s="1214">
        <f>'5C1W_Willow'!$I$87</f>
        <v>121</v>
      </c>
      <c r="K20" s="226"/>
      <c r="L20" s="227">
        <f>'5C1W_Willow'!$K$87</f>
        <v>17545.718537819783</v>
      </c>
      <c r="M20" s="228">
        <f>'5C1W_Willow'!$L$87</f>
        <v>52</v>
      </c>
      <c r="N20" s="226"/>
      <c r="O20" s="227">
        <f>'5C1W_Willow'!$N$87</f>
        <v>188868.53732976867</v>
      </c>
      <c r="P20" s="228">
        <f>'5C1W_Willow'!$O$87</f>
        <v>0</v>
      </c>
      <c r="Q20" s="226"/>
      <c r="R20" s="227">
        <f>'5C1W_Willow'!$Q$87</f>
        <v>0</v>
      </c>
      <c r="S20" s="229">
        <f>'5C1W_Willow'!$R$87</f>
        <v>3019592</v>
      </c>
      <c r="T20" s="226">
        <f>'5C1W_Willow'!$S$87</f>
        <v>0</v>
      </c>
      <c r="U20" s="226">
        <f>'5C1W_Willow'!$T$87</f>
        <v>0</v>
      </c>
      <c r="V20" s="230">
        <f>'5C1W_Willow'!$U$87</f>
        <v>0</v>
      </c>
      <c r="W20" s="229">
        <f>'5C1W_Willow'!$V$87</f>
        <v>3019592</v>
      </c>
      <c r="X20" s="227">
        <f>'5C1W_Willow'!$W$87</f>
        <v>-7549</v>
      </c>
      <c r="Y20" s="229">
        <f>'5C1W_Willow'!$X$87</f>
        <v>3012043</v>
      </c>
      <c r="Z20" s="226">
        <f>'5C1W_Willow'!$Y$87</f>
        <v>0</v>
      </c>
      <c r="AA20" s="231">
        <f>'5C1W_Willow'!$Z$78+'5C1W_Willow'!$Z$82+'5C1W_Willow'!$Z$84+'5C1W_Willow'!$Z$85+'5C1W_Willow'!$Z$86</f>
        <v>0</v>
      </c>
      <c r="AB20" s="229">
        <f>'5C1W_Willow'!$Z$87</f>
        <v>3265752</v>
      </c>
      <c r="AC20" s="226">
        <f>'5C1W_Willow'!$AA$87</f>
        <v>0</v>
      </c>
      <c r="AD20" s="226">
        <f>'5C1W_Willow'!$AB$87</f>
        <v>3265752</v>
      </c>
      <c r="AE20" s="229">
        <f>'5C1W_Willow'!$AC$87</f>
        <v>272147</v>
      </c>
      <c r="AF20" s="231">
        <f>'5C1W_Willow'!$AD$79+'5C1W_Willow'!$AD$80+'5C1W_Willow'!$AD$81+'5C1W_Willow'!$AD$83</f>
        <v>0</v>
      </c>
      <c r="AG20" s="232">
        <f>'5C1W_Willow'!$AD$87</f>
        <v>3265752</v>
      </c>
      <c r="AH20" s="233"/>
      <c r="AI20" s="234">
        <f>'5C1W_Willow'!$AF$87</f>
        <v>3895675</v>
      </c>
      <c r="AJ20" s="225">
        <f>'5C1W_Willow'!$AG$87</f>
        <v>0</v>
      </c>
      <c r="AK20" s="233">
        <f>'5C1W_Willow'!$AH$87</f>
        <v>0</v>
      </c>
      <c r="AL20" s="225">
        <f>'5C1W_Willow'!$AI$87</f>
        <v>0</v>
      </c>
      <c r="AM20" s="235">
        <f>'5C1W_Willow'!$AJ$87</f>
        <v>0</v>
      </c>
      <c r="AN20" s="236">
        <f>'5C1W_Willow'!$AK$87</f>
        <v>0</v>
      </c>
      <c r="AO20" s="234">
        <f>'5C1W_Willow'!$AL$87</f>
        <v>3895675</v>
      </c>
      <c r="AP20" s="237">
        <f>'5C1W_Willow'!$AM$87</f>
        <v>-9740</v>
      </c>
      <c r="AQ20" s="234">
        <f>'5C1W_Willow'!$AN$87</f>
        <v>3885935</v>
      </c>
      <c r="AR20" s="235">
        <f>'5C1W_Willow'!$AO$87</f>
        <v>0</v>
      </c>
      <c r="AS20" s="234">
        <f>'5C1W_Willow'!$AP$87</f>
        <v>3885935</v>
      </c>
      <c r="AT20" s="235">
        <f>'5C1W_Willow'!$AQ$87</f>
        <v>0</v>
      </c>
      <c r="AU20" s="235">
        <f>'5C1W_Willow'!$AR$87</f>
        <v>3885935</v>
      </c>
      <c r="AV20" s="234">
        <f>'5C1W_Willow'!$AS$87</f>
        <v>323829</v>
      </c>
      <c r="AW20" s="235">
        <f t="shared" si="2"/>
        <v>7151687</v>
      </c>
      <c r="AX20" s="235">
        <f t="shared" si="3"/>
        <v>595976</v>
      </c>
    </row>
    <row r="21" spans="1:50" ht="15.75" customHeight="1" x14ac:dyDescent="0.2">
      <c r="A21" s="222" t="s">
        <v>526</v>
      </c>
      <c r="B21" s="801">
        <v>22</v>
      </c>
      <c r="C21" s="238" t="s">
        <v>527</v>
      </c>
      <c r="D21" s="239">
        <f>'5C1Z_LincolnPrep'!$C$87</f>
        <v>645</v>
      </c>
      <c r="E21" s="240"/>
      <c r="F21" s="241">
        <f>'5C1Z_LincolnPrep'!$E$87</f>
        <v>2777307.3061518576</v>
      </c>
      <c r="G21" s="242">
        <f>'5C1Z_LincolnPrep'!$F$87</f>
        <v>640</v>
      </c>
      <c r="H21" s="240"/>
      <c r="I21" s="241">
        <f>'5C1Z_LincolnPrep'!$H$87</f>
        <v>371255.17234274145</v>
      </c>
      <c r="J21" s="1215">
        <f>'5C1Z_LincolnPrep'!$I$87</f>
        <v>283</v>
      </c>
      <c r="K21" s="240"/>
      <c r="L21" s="241">
        <f>'5C1Z_LincolnPrep'!$K$87</f>
        <v>45308.524029208333</v>
      </c>
      <c r="M21" s="242">
        <f>'5C1Z_LincolnPrep'!$L$87</f>
        <v>136</v>
      </c>
      <c r="N21" s="240"/>
      <c r="O21" s="241">
        <f>'5C1Z_LincolnPrep'!$N$87</f>
        <v>532618.64622162422</v>
      </c>
      <c r="P21" s="242">
        <f>'5C1Z_LincolnPrep'!$O$87</f>
        <v>9</v>
      </c>
      <c r="Q21" s="240"/>
      <c r="R21" s="241">
        <f>'5C1Z_LincolnPrep'!$Q$87</f>
        <v>14191.809667004227</v>
      </c>
      <c r="S21" s="243">
        <f>'5C1Z_LincolnPrep'!$R$87</f>
        <v>3740681</v>
      </c>
      <c r="T21" s="240">
        <f>'5C1Z_LincolnPrep'!$S$87</f>
        <v>0</v>
      </c>
      <c r="U21" s="240">
        <f>'5C1Z_LincolnPrep'!$T$87</f>
        <v>0</v>
      </c>
      <c r="V21" s="244">
        <f>'5C1Z_LincolnPrep'!$U$87</f>
        <v>0</v>
      </c>
      <c r="W21" s="243">
        <f>'5C1Z_LincolnPrep'!$V$87</f>
        <v>3740681</v>
      </c>
      <c r="X21" s="241">
        <f>'5C1Z_LincolnPrep'!$W$87</f>
        <v>-9352</v>
      </c>
      <c r="Y21" s="243">
        <f>'5C1Z_LincolnPrep'!$X$87</f>
        <v>3731329</v>
      </c>
      <c r="Z21" s="240">
        <f>'5C1Z_LincolnPrep'!$Y$87</f>
        <v>0</v>
      </c>
      <c r="AA21" s="245">
        <f>'5C1Z_LincolnPrep'!$Z$78+'5C1Z_LincolnPrep'!$Z$82+'5C1Z_LincolnPrep'!$Z$84+'5C1Z_LincolnPrep'!$Z$85+'5C1Z_LincolnPrep'!$Z$86</f>
        <v>0</v>
      </c>
      <c r="AB21" s="243">
        <f>'5C1Z_LincolnPrep'!$Z$87</f>
        <v>4101112</v>
      </c>
      <c r="AC21" s="246">
        <f>'5C1Z_LincolnPrep'!$AA$87</f>
        <v>0</v>
      </c>
      <c r="AD21" s="240">
        <f>'5C1Z_LincolnPrep'!$AB$87</f>
        <v>4101112</v>
      </c>
      <c r="AE21" s="247">
        <f>'5C1Z_LincolnPrep'!$AC$87</f>
        <v>341759</v>
      </c>
      <c r="AF21" s="245">
        <f>'5C1Z_LincolnPrep'!$AD$79+'5C1Z_LincolnPrep'!$AD$80+'5C1Z_LincolnPrep'!$AD$81+'5C1Z_LincolnPrep'!$AD$83</f>
        <v>0</v>
      </c>
      <c r="AG21" s="247">
        <f>'5C1Z_LincolnPrep'!$AD$87</f>
        <v>4111112</v>
      </c>
      <c r="AH21" s="248"/>
      <c r="AI21" s="249">
        <f>'5C1Z_LincolnPrep'!$AF$87</f>
        <v>4987182</v>
      </c>
      <c r="AJ21" s="239">
        <f>'5C1Z_LincolnPrep'!$AG$87</f>
        <v>0</v>
      </c>
      <c r="AK21" s="248">
        <f>'5C1Z_LincolnPrep'!$AH$87</f>
        <v>0</v>
      </c>
      <c r="AL21" s="239">
        <f>'5C1Z_LincolnPrep'!$AI$87</f>
        <v>0</v>
      </c>
      <c r="AM21" s="250">
        <f>'5C1Z_LincolnPrep'!$AJ$87</f>
        <v>0</v>
      </c>
      <c r="AN21" s="251">
        <f>'5C1Z_LincolnPrep'!$AK$87</f>
        <v>0</v>
      </c>
      <c r="AO21" s="249">
        <f>'5C1Z_LincolnPrep'!$AL$87</f>
        <v>4987182</v>
      </c>
      <c r="AP21" s="252">
        <f>'5C1Z_LincolnPrep'!$AM$87</f>
        <v>-12468</v>
      </c>
      <c r="AQ21" s="249">
        <f>'5C1Z_LincolnPrep'!$AN$87</f>
        <v>4974714</v>
      </c>
      <c r="AR21" s="250">
        <f>'5C1Z_LincolnPrep'!$AO$87</f>
        <v>0</v>
      </c>
      <c r="AS21" s="249">
        <f>'5C1Z_LincolnPrep'!$AP$87</f>
        <v>4974714</v>
      </c>
      <c r="AT21" s="250">
        <f>'5C1Z_LincolnPrep'!$AQ$87</f>
        <v>0</v>
      </c>
      <c r="AU21" s="250">
        <f>'5C1Z_LincolnPrep'!$AR$87</f>
        <v>4974714</v>
      </c>
      <c r="AV21" s="249">
        <f>'5C1Z_LincolnPrep'!$AS$87</f>
        <v>414560</v>
      </c>
      <c r="AW21" s="250">
        <f t="shared" si="2"/>
        <v>9075826</v>
      </c>
      <c r="AX21" s="250">
        <f t="shared" si="3"/>
        <v>756319</v>
      </c>
    </row>
    <row r="22" spans="1:50" ht="15.75" customHeight="1" x14ac:dyDescent="0.2">
      <c r="A22" s="220" t="s">
        <v>485</v>
      </c>
      <c r="B22" s="797">
        <v>15</v>
      </c>
      <c r="C22" s="207" t="s">
        <v>309</v>
      </c>
      <c r="D22" s="208">
        <f>'5C1R_Iberville'!$C$87</f>
        <v>502</v>
      </c>
      <c r="E22" s="209"/>
      <c r="F22" s="210">
        <f>'5C1R_Iberville'!$E$87</f>
        <v>1800268.4637711698</v>
      </c>
      <c r="G22" s="211">
        <f>'5C1R_Iberville'!$F$87</f>
        <v>329</v>
      </c>
      <c r="H22" s="209"/>
      <c r="I22" s="210">
        <f>'5C1R_Iberville'!$H$87</f>
        <v>130269.15900561884</v>
      </c>
      <c r="J22" s="1213">
        <f>'5C1R_Iberville'!$I$87</f>
        <v>105</v>
      </c>
      <c r="K22" s="209"/>
      <c r="L22" s="210">
        <f>'5C1R_Iberville'!$K$87</f>
        <v>9000.1988641494154</v>
      </c>
      <c r="M22" s="211">
        <f>'5C1R_Iberville'!$L$87</f>
        <v>53</v>
      </c>
      <c r="N22" s="209"/>
      <c r="O22" s="210">
        <f>'5C1R_Iberville'!$N$87</f>
        <v>140605.35024355797</v>
      </c>
      <c r="P22" s="211">
        <f>'5C1R_Iberville'!$O$87</f>
        <v>0</v>
      </c>
      <c r="Q22" s="209"/>
      <c r="R22" s="210">
        <f>'5C1R_Iberville'!$Q$87</f>
        <v>0</v>
      </c>
      <c r="S22" s="212">
        <f>'5C1R_Iberville'!$R$87</f>
        <v>2080144</v>
      </c>
      <c r="T22" s="209">
        <f>'5C1R_Iberville'!$S$87</f>
        <v>0</v>
      </c>
      <c r="U22" s="209">
        <f>'5C1R_Iberville'!$T$87</f>
        <v>0</v>
      </c>
      <c r="V22" s="213">
        <f>'5C1R_Iberville'!$U$87</f>
        <v>0</v>
      </c>
      <c r="W22" s="212">
        <f>'5C1R_Iberville'!$V$87</f>
        <v>2080144</v>
      </c>
      <c r="X22" s="210">
        <f>'5C1R_Iberville'!$W$87</f>
        <v>-5201</v>
      </c>
      <c r="Y22" s="212">
        <f>'5C1R_Iberville'!$X$87</f>
        <v>2074943</v>
      </c>
      <c r="Z22" s="209">
        <f>'5C1R_Iberville'!$Y$87</f>
        <v>0</v>
      </c>
      <c r="AA22" s="223">
        <f>'5C1R_Iberville'!$Z$78+'5C1R_Iberville'!$Z$82+'5C1R_Iberville'!$Z$84+'5C1R_Iberville'!$Z$85+'5C1R_Iberville'!$Z$86</f>
        <v>0</v>
      </c>
      <c r="AB22" s="212">
        <f>'5C1R_Iberville'!$Z$87</f>
        <v>2215338</v>
      </c>
      <c r="AC22" s="209">
        <f>'5C1R_Iberville'!$AA$87</f>
        <v>0</v>
      </c>
      <c r="AD22" s="209">
        <f>'5C1R_Iberville'!$AB$87</f>
        <v>2215338</v>
      </c>
      <c r="AE22" s="212">
        <f>'5C1R_Iberville'!$AC$87</f>
        <v>184613</v>
      </c>
      <c r="AF22" s="223">
        <f>'5C1R_Iberville'!$AD$79+'5C1R_Iberville'!$AD$80+'5C1R_Iberville'!$AD$81+'5C1R_Iberville'!$AD$83</f>
        <v>0</v>
      </c>
      <c r="AG22" s="214">
        <f>'5C1R_Iberville'!$AD$87</f>
        <v>2215338</v>
      </c>
      <c r="AH22" s="215"/>
      <c r="AI22" s="216">
        <f>'5C1R_Iberville'!$AF$87</f>
        <v>4728434</v>
      </c>
      <c r="AJ22" s="208">
        <f>'5C1R_Iberville'!$AG$87</f>
        <v>0</v>
      </c>
      <c r="AK22" s="215">
        <f>'5C1R_Iberville'!$AH$87</f>
        <v>0</v>
      </c>
      <c r="AL22" s="208">
        <f>'5C1R_Iberville'!$AI$87</f>
        <v>0</v>
      </c>
      <c r="AM22" s="217">
        <f>'5C1R_Iberville'!$AJ$87</f>
        <v>0</v>
      </c>
      <c r="AN22" s="218">
        <f>'5C1R_Iberville'!$AK$87</f>
        <v>0</v>
      </c>
      <c r="AO22" s="216">
        <f>'5C1R_Iberville'!$AL$87</f>
        <v>4728434</v>
      </c>
      <c r="AP22" s="219">
        <f>'5C1R_Iberville'!$AM$87</f>
        <v>-11821</v>
      </c>
      <c r="AQ22" s="216">
        <f>'5C1R_Iberville'!$AN$87</f>
        <v>4716613</v>
      </c>
      <c r="AR22" s="217">
        <f>'5C1R_Iberville'!$AO$87</f>
        <v>0</v>
      </c>
      <c r="AS22" s="216">
        <f>'5C1R_Iberville'!$AP$87</f>
        <v>4716613</v>
      </c>
      <c r="AT22" s="217">
        <f>'5C1R_Iberville'!$AQ$87</f>
        <v>0</v>
      </c>
      <c r="AU22" s="217">
        <f>'5C1R_Iberville'!$AR$87</f>
        <v>4716613</v>
      </c>
      <c r="AV22" s="216">
        <f>'5C1R_Iberville'!$AS$87</f>
        <v>393051</v>
      </c>
      <c r="AW22" s="217">
        <f t="shared" si="2"/>
        <v>6931951</v>
      </c>
      <c r="AX22" s="217">
        <f t="shared" si="3"/>
        <v>577664</v>
      </c>
    </row>
    <row r="23" spans="1:50" ht="15.75" customHeight="1" x14ac:dyDescent="0.2">
      <c r="A23" s="221" t="s">
        <v>486</v>
      </c>
      <c r="B23" s="317">
        <v>12</v>
      </c>
      <c r="C23" s="224" t="s">
        <v>264</v>
      </c>
      <c r="D23" s="225">
        <f>'5C1N_Delta'!$C$87</f>
        <v>463</v>
      </c>
      <c r="E23" s="226"/>
      <c r="F23" s="227">
        <f>'5C1N_Delta'!$E$87</f>
        <v>2399080.9486887706</v>
      </c>
      <c r="G23" s="228">
        <f>'5C1N_Delta'!$F$87</f>
        <v>303</v>
      </c>
      <c r="H23" s="226"/>
      <c r="I23" s="227">
        <f>'5C1N_Delta'!$H$87</f>
        <v>206199.01618265471</v>
      </c>
      <c r="J23" s="1214">
        <f>'5C1N_Delta'!$I$87</f>
        <v>293</v>
      </c>
      <c r="K23" s="226"/>
      <c r="L23" s="227">
        <f>'5C1N_Delta'!$K$87</f>
        <v>55605.769481710551</v>
      </c>
      <c r="M23" s="228">
        <f>'5C1N_Delta'!$L$87</f>
        <v>48</v>
      </c>
      <c r="N23" s="226"/>
      <c r="O23" s="227">
        <f>'5C1N_Delta'!$N$87</f>
        <v>219538.25441807506</v>
      </c>
      <c r="P23" s="228">
        <f>'5C1N_Delta'!$O$87</f>
        <v>4</v>
      </c>
      <c r="Q23" s="226"/>
      <c r="R23" s="227">
        <f>'5C1N_Delta'!$Q$87</f>
        <v>7162.3567803183823</v>
      </c>
      <c r="S23" s="229">
        <f>'5C1N_Delta'!$R$87</f>
        <v>2887587</v>
      </c>
      <c r="T23" s="226">
        <f>'5C1N_Delta'!$S$87</f>
        <v>0</v>
      </c>
      <c r="U23" s="226">
        <f>'5C1N_Delta'!$T$87</f>
        <v>0</v>
      </c>
      <c r="V23" s="230">
        <f>'5C1N_Delta'!$U$87</f>
        <v>0</v>
      </c>
      <c r="W23" s="229">
        <f>'5C1N_Delta'!$V$87</f>
        <v>2887587</v>
      </c>
      <c r="X23" s="227">
        <f>'5C1N_Delta'!$W$87</f>
        <v>-7219</v>
      </c>
      <c r="Y23" s="229">
        <f>'5C1N_Delta'!$X$87</f>
        <v>2880368</v>
      </c>
      <c r="Z23" s="226">
        <f>'5C1N_Delta'!$Y$87</f>
        <v>0</v>
      </c>
      <c r="AA23" s="231">
        <f>'5C1N_Delta'!$Z$78+'5C1N_Delta'!$Z$82+'5C1N_Delta'!$Z$84+'5C1N_Delta'!$Z$85+'5C1N_Delta'!$Z$86</f>
        <v>0</v>
      </c>
      <c r="AB23" s="229">
        <f>'5C1N_Delta'!$Z$87</f>
        <v>3097032</v>
      </c>
      <c r="AC23" s="226">
        <f>'5C1N_Delta'!$AA$87</f>
        <v>0</v>
      </c>
      <c r="AD23" s="226">
        <f>'5C1N_Delta'!$AB$87</f>
        <v>3097032</v>
      </c>
      <c r="AE23" s="229">
        <f>'5C1N_Delta'!$AC$87</f>
        <v>258086</v>
      </c>
      <c r="AF23" s="231">
        <f>'5C1N_Delta'!$AD$79+'5C1N_Delta'!$AD$80+'5C1N_Delta'!$AD$81+'5C1N_Delta'!$AD$83</f>
        <v>0</v>
      </c>
      <c r="AG23" s="232">
        <f>'5C1N_Delta'!$AD$87</f>
        <v>3107516</v>
      </c>
      <c r="AH23" s="233"/>
      <c r="AI23" s="234">
        <f>'5C1N_Delta'!$AF$87</f>
        <v>1896409</v>
      </c>
      <c r="AJ23" s="225">
        <f>'5C1N_Delta'!$AG$87</f>
        <v>0</v>
      </c>
      <c r="AK23" s="233">
        <f>'5C1N_Delta'!$AH$87</f>
        <v>0</v>
      </c>
      <c r="AL23" s="225">
        <f>'5C1N_Delta'!$AI$87</f>
        <v>0</v>
      </c>
      <c r="AM23" s="235">
        <f>'5C1N_Delta'!$AJ$87</f>
        <v>0</v>
      </c>
      <c r="AN23" s="236">
        <f>'5C1N_Delta'!$AK$87</f>
        <v>0</v>
      </c>
      <c r="AO23" s="234">
        <f>'5C1N_Delta'!$AL$87</f>
        <v>1896409</v>
      </c>
      <c r="AP23" s="237">
        <f>'5C1N_Delta'!$AM$87</f>
        <v>-4740</v>
      </c>
      <c r="AQ23" s="234">
        <f>'5C1N_Delta'!$AN$87</f>
        <v>1891669</v>
      </c>
      <c r="AR23" s="235">
        <f>'5C1N_Delta'!$AO$87</f>
        <v>0</v>
      </c>
      <c r="AS23" s="234">
        <f>'5C1N_Delta'!$AP$87</f>
        <v>1891669</v>
      </c>
      <c r="AT23" s="235">
        <f>'5C1N_Delta'!$AQ$87</f>
        <v>0</v>
      </c>
      <c r="AU23" s="235">
        <f>'5C1N_Delta'!$AR$87</f>
        <v>1891669</v>
      </c>
      <c r="AV23" s="234">
        <f>'5C1N_Delta'!$AS$87</f>
        <v>157639</v>
      </c>
      <c r="AW23" s="235">
        <f t="shared" si="2"/>
        <v>4988701</v>
      </c>
      <c r="AX23" s="235">
        <f t="shared" si="3"/>
        <v>415725</v>
      </c>
    </row>
    <row r="24" spans="1:50" ht="15.75" customHeight="1" x14ac:dyDescent="0.2">
      <c r="A24" s="221" t="s">
        <v>487</v>
      </c>
      <c r="B24" s="317">
        <v>16</v>
      </c>
      <c r="C24" s="224" t="s">
        <v>274</v>
      </c>
      <c r="D24" s="225">
        <f>'5C1S_LCColPrep'!$C$87</f>
        <v>499</v>
      </c>
      <c r="E24" s="226"/>
      <c r="F24" s="227">
        <f>'5C1S_LCColPrep'!$E$87</f>
        <v>1595968.9870840358</v>
      </c>
      <c r="G24" s="228">
        <f>'5C1S_LCColPrep'!$F$87</f>
        <v>406</v>
      </c>
      <c r="H24" s="226"/>
      <c r="I24" s="227">
        <f>'5C1S_LCColPrep'!$H$87</f>
        <v>185727.38755329789</v>
      </c>
      <c r="J24" s="1214">
        <f>'5C1S_LCColPrep'!$I$87</f>
        <v>744</v>
      </c>
      <c r="K24" s="226"/>
      <c r="L24" s="227">
        <f>'5C1S_LCColPrep'!$K$87</f>
        <v>92899.468234547108</v>
      </c>
      <c r="M24" s="228">
        <f>'5C1S_LCColPrep'!$L$87</f>
        <v>48</v>
      </c>
      <c r="N24" s="226"/>
      <c r="O24" s="227">
        <f>'5C1S_LCColPrep'!$N$87</f>
        <v>149713.07550198663</v>
      </c>
      <c r="P24" s="228">
        <f>'5C1S_LCColPrep'!$O$87</f>
        <v>5</v>
      </c>
      <c r="Q24" s="226"/>
      <c r="R24" s="227">
        <f>'5C1S_LCColPrep'!$Q$87</f>
        <v>6238.0448125827752</v>
      </c>
      <c r="S24" s="229">
        <f>'5C1S_LCColPrep'!$R$87</f>
        <v>2030547</v>
      </c>
      <c r="T24" s="226">
        <f>'5C1S_LCColPrep'!$S$87</f>
        <v>0</v>
      </c>
      <c r="U24" s="226">
        <f>'5C1S_LCColPrep'!$T$87</f>
        <v>0</v>
      </c>
      <c r="V24" s="230">
        <f>'5C1S_LCColPrep'!$U$87</f>
        <v>0</v>
      </c>
      <c r="W24" s="229">
        <f>'5C1S_LCColPrep'!$V$87</f>
        <v>2030547</v>
      </c>
      <c r="X24" s="227">
        <f>'5C1S_LCColPrep'!$W$87</f>
        <v>-5076</v>
      </c>
      <c r="Y24" s="229">
        <f>'5C1S_LCColPrep'!$X$87</f>
        <v>2025471</v>
      </c>
      <c r="Z24" s="226">
        <f>'5C1S_LCColPrep'!$Y$87</f>
        <v>-5030</v>
      </c>
      <c r="AA24" s="231">
        <f>'5C1S_LCColPrep'!$Z$78+'5C1S_LCColPrep'!$Z$82+'5C1S_LCColPrep'!$Z$84+'5C1S_LCColPrep'!$Z$85+'5C1S_LCColPrep'!$Z$86</f>
        <v>0</v>
      </c>
      <c r="AB24" s="229">
        <f>'5C1S_LCColPrep'!$Z$87</f>
        <v>2255761</v>
      </c>
      <c r="AC24" s="226">
        <f>'5C1S_LCColPrep'!$AA$87</f>
        <v>0</v>
      </c>
      <c r="AD24" s="226">
        <f>'5C1S_LCColPrep'!$AB$87</f>
        <v>2255761</v>
      </c>
      <c r="AE24" s="229">
        <f>'5C1S_LCColPrep'!$AC$87</f>
        <v>187980</v>
      </c>
      <c r="AF24" s="231">
        <f>'5C1S_LCColPrep'!$AD$79+'5C1S_LCColPrep'!$AD$80+'5C1S_LCColPrep'!$AD$81+'5C1S_LCColPrep'!$AD$83</f>
        <v>0</v>
      </c>
      <c r="AG24" s="232">
        <f>'5C1S_LCColPrep'!$AD$87</f>
        <v>2287392</v>
      </c>
      <c r="AH24" s="233"/>
      <c r="AI24" s="234">
        <f>'5C1S_LCColPrep'!$AF$87</f>
        <v>4274205</v>
      </c>
      <c r="AJ24" s="225">
        <f>'5C1S_LCColPrep'!$AG$87</f>
        <v>0</v>
      </c>
      <c r="AK24" s="233">
        <f>'5C1S_LCColPrep'!$AH$87</f>
        <v>0</v>
      </c>
      <c r="AL24" s="225">
        <f>'5C1S_LCColPrep'!$AI$87</f>
        <v>0</v>
      </c>
      <c r="AM24" s="235">
        <f>'5C1S_LCColPrep'!$AJ$87</f>
        <v>0</v>
      </c>
      <c r="AN24" s="236">
        <f>'5C1S_LCColPrep'!$AK$87</f>
        <v>0</v>
      </c>
      <c r="AO24" s="234">
        <f>'5C1S_LCColPrep'!$AL$87</f>
        <v>4274205</v>
      </c>
      <c r="AP24" s="237">
        <f>'5C1S_LCColPrep'!$AM$87</f>
        <v>-10686</v>
      </c>
      <c r="AQ24" s="234">
        <f>'5C1S_LCColPrep'!$AN$87</f>
        <v>4263519</v>
      </c>
      <c r="AR24" s="235">
        <f>'5C1S_LCColPrep'!$AO$87</f>
        <v>-10883</v>
      </c>
      <c r="AS24" s="234">
        <f>'5C1S_LCColPrep'!$AP$87</f>
        <v>4252636</v>
      </c>
      <c r="AT24" s="235">
        <f>'5C1S_LCColPrep'!$AQ$87</f>
        <v>0</v>
      </c>
      <c r="AU24" s="235">
        <f>'5C1S_LCColPrep'!$AR$87</f>
        <v>4252636</v>
      </c>
      <c r="AV24" s="234">
        <f>'5C1S_LCColPrep'!$AS$87</f>
        <v>354386</v>
      </c>
      <c r="AW24" s="235">
        <f t="shared" si="2"/>
        <v>6508397</v>
      </c>
      <c r="AX24" s="235">
        <f t="shared" si="3"/>
        <v>542366</v>
      </c>
    </row>
    <row r="25" spans="1:50" ht="15.75" customHeight="1" x14ac:dyDescent="0.2">
      <c r="A25" s="221" t="s">
        <v>488</v>
      </c>
      <c r="B25" s="317">
        <v>17</v>
      </c>
      <c r="C25" s="224" t="s">
        <v>275</v>
      </c>
      <c r="D25" s="225">
        <f>'5C1T_Northeast'!$C$87</f>
        <v>181</v>
      </c>
      <c r="E25" s="226"/>
      <c r="F25" s="227">
        <f>'5C1T_Northeast'!$E$87</f>
        <v>941260.33391019027</v>
      </c>
      <c r="G25" s="228">
        <f>'5C1T_Northeast'!$F$87</f>
        <v>158</v>
      </c>
      <c r="H25" s="226"/>
      <c r="I25" s="227">
        <f>'5C1T_Northeast'!$H$87</f>
        <v>107020.85611242367</v>
      </c>
      <c r="J25" s="1214">
        <f>'5C1T_Northeast'!$I$87</f>
        <v>124.5</v>
      </c>
      <c r="K25" s="226"/>
      <c r="L25" s="227">
        <f>'5C1T_Northeast'!$K$87</f>
        <v>22974.727105718943</v>
      </c>
      <c r="M25" s="228">
        <f>'5C1T_Northeast'!$L$87</f>
        <v>21</v>
      </c>
      <c r="N25" s="226"/>
      <c r="O25" s="227">
        <f>'5C1T_Northeast'!$N$87</f>
        <v>97669.047384864971</v>
      </c>
      <c r="P25" s="228">
        <f>'5C1T_Northeast'!$O$87</f>
        <v>0</v>
      </c>
      <c r="Q25" s="226"/>
      <c r="R25" s="227">
        <f>'5C1T_Northeast'!$Q$87</f>
        <v>0</v>
      </c>
      <c r="S25" s="229">
        <f>'5C1T_Northeast'!$R$87</f>
        <v>1168925</v>
      </c>
      <c r="T25" s="226">
        <f>'5C1T_Northeast'!$S$87</f>
        <v>0</v>
      </c>
      <c r="U25" s="226">
        <f>'5C1T_Northeast'!$T$87</f>
        <v>0</v>
      </c>
      <c r="V25" s="230">
        <f>'5C1T_Northeast'!$U$87</f>
        <v>0</v>
      </c>
      <c r="W25" s="229">
        <f>'5C1T_Northeast'!$V$87</f>
        <v>1168925</v>
      </c>
      <c r="X25" s="227">
        <f>'5C1T_Northeast'!$W$87</f>
        <v>-2922</v>
      </c>
      <c r="Y25" s="229">
        <f>'5C1T_Northeast'!$X$87</f>
        <v>1166003</v>
      </c>
      <c r="Z25" s="226">
        <f>'5C1T_Northeast'!$Y$87</f>
        <v>0</v>
      </c>
      <c r="AA25" s="231">
        <f>'5C1T_Northeast'!$Z$78+'5C1T_Northeast'!$Z$82+'5C1T_Northeast'!$Z$84+'5C1T_Northeast'!$Z$85+'5C1T_Northeast'!$Z$86</f>
        <v>0</v>
      </c>
      <c r="AB25" s="229">
        <f>'5C1T_Northeast'!$Z$87</f>
        <v>1210794</v>
      </c>
      <c r="AC25" s="226">
        <f>'5C1T_Northeast'!$AA$87</f>
        <v>0</v>
      </c>
      <c r="AD25" s="226">
        <f>'5C1T_Northeast'!$AB$87</f>
        <v>1210794</v>
      </c>
      <c r="AE25" s="229">
        <f>'5C1T_Northeast'!$AC$87</f>
        <v>100902</v>
      </c>
      <c r="AF25" s="231">
        <f>'5C1T_Northeast'!$AD$79+'5C1T_Northeast'!$AD$80+'5C1T_Northeast'!$AD$81+'5C1T_Northeast'!$AD$83</f>
        <v>0</v>
      </c>
      <c r="AG25" s="232">
        <f>'5C1T_Northeast'!$AD$87</f>
        <v>1220794</v>
      </c>
      <c r="AH25" s="233"/>
      <c r="AI25" s="234">
        <f>'5C1T_Northeast'!$AF$87</f>
        <v>850665</v>
      </c>
      <c r="AJ25" s="225">
        <f>'5C1T_Northeast'!$AG$87</f>
        <v>0</v>
      </c>
      <c r="AK25" s="233">
        <f>'5C1T_Northeast'!$AH$87</f>
        <v>0</v>
      </c>
      <c r="AL25" s="225">
        <f>'5C1T_Northeast'!$AI$87</f>
        <v>0</v>
      </c>
      <c r="AM25" s="235">
        <f>'5C1T_Northeast'!$AJ$87</f>
        <v>0</v>
      </c>
      <c r="AN25" s="236">
        <f>'5C1T_Northeast'!$AK$87</f>
        <v>0</v>
      </c>
      <c r="AO25" s="234">
        <f>'5C1T_Northeast'!$AL$87</f>
        <v>850665</v>
      </c>
      <c r="AP25" s="237">
        <f>'5C1T_Northeast'!$AM$87</f>
        <v>-2127</v>
      </c>
      <c r="AQ25" s="234">
        <f>'5C1T_Northeast'!$AN$87</f>
        <v>848538</v>
      </c>
      <c r="AR25" s="235">
        <f>'5C1T_Northeast'!$AO$87</f>
        <v>0</v>
      </c>
      <c r="AS25" s="234">
        <f>'5C1T_Northeast'!$AP$87</f>
        <v>848538</v>
      </c>
      <c r="AT25" s="235">
        <f>'5C1T_Northeast'!$AQ$87</f>
        <v>0</v>
      </c>
      <c r="AU25" s="235">
        <f>'5C1T_Northeast'!$AR$87</f>
        <v>848538</v>
      </c>
      <c r="AV25" s="234">
        <f>'5C1T_Northeast'!$AS$87</f>
        <v>70712</v>
      </c>
      <c r="AW25" s="235">
        <f t="shared" si="2"/>
        <v>2059332</v>
      </c>
      <c r="AX25" s="235">
        <f t="shared" si="3"/>
        <v>171614</v>
      </c>
    </row>
    <row r="26" spans="1:50" ht="15.75" customHeight="1" x14ac:dyDescent="0.2">
      <c r="A26" s="222" t="s">
        <v>489</v>
      </c>
      <c r="B26" s="801">
        <v>18</v>
      </c>
      <c r="C26" s="238" t="s">
        <v>276</v>
      </c>
      <c r="D26" s="239">
        <f>'5C1U_AcadianaRen'!$C$87</f>
        <v>1651</v>
      </c>
      <c r="E26" s="240"/>
      <c r="F26" s="241">
        <f>'5C1U_AcadianaRen'!$E$87</f>
        <v>6623629.2559500774</v>
      </c>
      <c r="G26" s="242">
        <f>'5C1U_AcadianaRen'!$F$87</f>
        <v>768</v>
      </c>
      <c r="H26" s="240"/>
      <c r="I26" s="241">
        <f>'5C1U_AcadianaRen'!$H$87</f>
        <v>423987.86855029769</v>
      </c>
      <c r="J26" s="1215">
        <f>'5C1U_AcadianaRen'!$I$87</f>
        <v>488</v>
      </c>
      <c r="K26" s="240"/>
      <c r="L26" s="241">
        <f>'5C1U_AcadianaRen'!$K$87</f>
        <v>73158.752518637237</v>
      </c>
      <c r="M26" s="242">
        <f>'5C1U_AcadianaRen'!$L$87</f>
        <v>107</v>
      </c>
      <c r="N26" s="240"/>
      <c r="O26" s="241">
        <f>'5C1U_AcadianaRen'!$N$87</f>
        <v>404162.47828649468</v>
      </c>
      <c r="P26" s="242">
        <f>'5C1U_AcadianaRen'!$O$87</f>
        <v>84</v>
      </c>
      <c r="Q26" s="240"/>
      <c r="R26" s="241">
        <f>'5C1U_AcadianaRen'!$Q$87</f>
        <v>125047.23472115799</v>
      </c>
      <c r="S26" s="243">
        <f>'5C1U_AcadianaRen'!$R$87</f>
        <v>7649986</v>
      </c>
      <c r="T26" s="240">
        <f>'5C1U_AcadianaRen'!$S$87</f>
        <v>0</v>
      </c>
      <c r="U26" s="240">
        <f>'5C1U_AcadianaRen'!$T$87</f>
        <v>0</v>
      </c>
      <c r="V26" s="244">
        <f>'5C1U_AcadianaRen'!$U$87</f>
        <v>0</v>
      </c>
      <c r="W26" s="243">
        <f>'5C1U_AcadianaRen'!$V$87</f>
        <v>7649986</v>
      </c>
      <c r="X26" s="241">
        <f>'5C1U_AcadianaRen'!$W$87</f>
        <v>-19125</v>
      </c>
      <c r="Y26" s="243">
        <f>'5C1U_AcadianaRen'!$X$87</f>
        <v>7630861</v>
      </c>
      <c r="Z26" s="240">
        <f>'5C1U_AcadianaRen'!$Y$87</f>
        <v>0</v>
      </c>
      <c r="AA26" s="245">
        <f>'5C1U_AcadianaRen'!$Z$78+'5C1U_AcadianaRen'!$Z$82+'5C1U_AcadianaRen'!$Z$84+'5C1U_AcadianaRen'!$Z$85+'5C1U_AcadianaRen'!$Z$86</f>
        <v>0</v>
      </c>
      <c r="AB26" s="243">
        <f>'5C1U_AcadianaRen'!$Z$87</f>
        <v>8183431</v>
      </c>
      <c r="AC26" s="246">
        <f>'5C1U_AcadianaRen'!$AA$87</f>
        <v>0</v>
      </c>
      <c r="AD26" s="240">
        <f>'5C1U_AcadianaRen'!$AB$87</f>
        <v>8183431</v>
      </c>
      <c r="AE26" s="247">
        <f>'5C1U_AcadianaRen'!$AC$87</f>
        <v>681953</v>
      </c>
      <c r="AF26" s="245">
        <f>'5C1U_AcadianaRen'!$AD$79+'5C1U_AcadianaRen'!$AD$80+'5C1U_AcadianaRen'!$AD$81+'5C1U_AcadianaRen'!$AD$83</f>
        <v>0</v>
      </c>
      <c r="AG26" s="247">
        <f>'5C1U_AcadianaRen'!$AD$87</f>
        <v>8207290</v>
      </c>
      <c r="AH26" s="248"/>
      <c r="AI26" s="249">
        <f>'5C1U_AcadianaRen'!$AF$87</f>
        <v>9955172</v>
      </c>
      <c r="AJ26" s="239">
        <f>'5C1U_AcadianaRen'!$AG$87</f>
        <v>0</v>
      </c>
      <c r="AK26" s="248">
        <f>'5C1U_AcadianaRen'!$AH$87</f>
        <v>0</v>
      </c>
      <c r="AL26" s="239">
        <f>'5C1U_AcadianaRen'!$AI$87</f>
        <v>0</v>
      </c>
      <c r="AM26" s="250">
        <f>'5C1U_AcadianaRen'!$AJ$87</f>
        <v>0</v>
      </c>
      <c r="AN26" s="251">
        <f>'5C1U_AcadianaRen'!$AK$87</f>
        <v>0</v>
      </c>
      <c r="AO26" s="249">
        <f>'5C1U_AcadianaRen'!$AL$87</f>
        <v>9955172</v>
      </c>
      <c r="AP26" s="252">
        <f>'5C1U_AcadianaRen'!$AM$87</f>
        <v>-24887</v>
      </c>
      <c r="AQ26" s="249">
        <f>'5C1U_AcadianaRen'!$AN$87</f>
        <v>9930285</v>
      </c>
      <c r="AR26" s="250">
        <f>'5C1U_AcadianaRen'!$AO$87</f>
        <v>0</v>
      </c>
      <c r="AS26" s="249">
        <f>'5C1U_AcadianaRen'!$AP$87</f>
        <v>9930285</v>
      </c>
      <c r="AT26" s="250">
        <f>'5C1U_AcadianaRen'!$AQ$87</f>
        <v>0</v>
      </c>
      <c r="AU26" s="250">
        <f>'5C1U_AcadianaRen'!$AR$87</f>
        <v>9930285</v>
      </c>
      <c r="AV26" s="249">
        <f>'5C1U_AcadianaRen'!$AS$87</f>
        <v>827526</v>
      </c>
      <c r="AW26" s="250">
        <f t="shared" si="2"/>
        <v>18113716</v>
      </c>
      <c r="AX26" s="250">
        <f t="shared" si="3"/>
        <v>1509479</v>
      </c>
    </row>
    <row r="27" spans="1:50" ht="15.75" customHeight="1" x14ac:dyDescent="0.2">
      <c r="A27" s="220" t="s">
        <v>490</v>
      </c>
      <c r="B27" s="797">
        <v>9</v>
      </c>
      <c r="C27" s="207" t="s">
        <v>263</v>
      </c>
      <c r="D27" s="208">
        <f>'5C1I_LAKey'!$C$87</f>
        <v>445</v>
      </c>
      <c r="E27" s="209"/>
      <c r="F27" s="210">
        <f>'5C1I_LAKey'!$E$87</f>
        <v>1710890.9857580436</v>
      </c>
      <c r="G27" s="211">
        <f>'5C1I_LAKey'!$F$87</f>
        <v>311</v>
      </c>
      <c r="H27" s="209"/>
      <c r="I27" s="210">
        <f>'5C1I_LAKey'!$H$87</f>
        <v>152456.89385428361</v>
      </c>
      <c r="J27" s="1213">
        <f>'5C1I_LAKey'!$I$87</f>
        <v>0</v>
      </c>
      <c r="K27" s="209"/>
      <c r="L27" s="210">
        <f>'5C1I_LAKey'!$K$87</f>
        <v>0</v>
      </c>
      <c r="M27" s="211">
        <f>'5C1I_LAKey'!$L$87</f>
        <v>272</v>
      </c>
      <c r="N27" s="209"/>
      <c r="O27" s="210">
        <f>'5C1I_LAKey'!$N$87</f>
        <v>924055.18278594757</v>
      </c>
      <c r="P27" s="211">
        <f>'5C1I_LAKey'!$O$87</f>
        <v>0</v>
      </c>
      <c r="Q27" s="209"/>
      <c r="R27" s="210">
        <f>'5C1I_LAKey'!$Q$87</f>
        <v>0</v>
      </c>
      <c r="S27" s="212">
        <f>'5C1I_LAKey'!$R$87</f>
        <v>2787404</v>
      </c>
      <c r="T27" s="209">
        <f>'5C1I_LAKey'!$S$87</f>
        <v>0</v>
      </c>
      <c r="U27" s="209">
        <f>'5C1I_LAKey'!$T$87</f>
        <v>0</v>
      </c>
      <c r="V27" s="213">
        <f>'5C1I_LAKey'!$U$87</f>
        <v>0</v>
      </c>
      <c r="W27" s="212">
        <f>'5C1I_LAKey'!$V$87</f>
        <v>2787404</v>
      </c>
      <c r="X27" s="210">
        <f>'5C1I_LAKey'!$W$87</f>
        <v>-6970</v>
      </c>
      <c r="Y27" s="212">
        <f>'5C1I_LAKey'!$X$87</f>
        <v>2780434</v>
      </c>
      <c r="Z27" s="209">
        <f>'5C1I_LAKey'!$Y$87</f>
        <v>0</v>
      </c>
      <c r="AA27" s="223">
        <f>'5C1I_LAKey'!$Z$78+'5C1I_LAKey'!$Z$82+'5C1I_LAKey'!$Z$84+'5C1I_LAKey'!$Z$85+'5C1I_LAKey'!$Z$86</f>
        <v>0</v>
      </c>
      <c r="AB27" s="212">
        <f>'5C1I_LAKey'!$Z$87</f>
        <v>3054682</v>
      </c>
      <c r="AC27" s="209">
        <f>'5C1I_LAKey'!$AA$87</f>
        <v>0</v>
      </c>
      <c r="AD27" s="209">
        <f>'5C1I_LAKey'!$AB$87</f>
        <v>3054682</v>
      </c>
      <c r="AE27" s="212">
        <f>'5C1I_LAKey'!$AC$87</f>
        <v>254559</v>
      </c>
      <c r="AF27" s="223">
        <f>'5C1I_LAKey'!$AD$79+'5C1I_LAKey'!$AD$80+'5C1I_LAKey'!$AD$81+'5C1I_LAKey'!$AD$83</f>
        <v>0</v>
      </c>
      <c r="AG27" s="214">
        <f>'5C1I_LAKey'!$AD$87</f>
        <v>3054682</v>
      </c>
      <c r="AH27" s="215"/>
      <c r="AI27" s="216">
        <f>'5C1I_LAKey'!$AF$87</f>
        <v>3561966</v>
      </c>
      <c r="AJ27" s="208">
        <f>'5C1I_LAKey'!$AG$87</f>
        <v>0</v>
      </c>
      <c r="AK27" s="215">
        <f>'5C1I_LAKey'!$AH$87</f>
        <v>0</v>
      </c>
      <c r="AL27" s="208">
        <f>'5C1I_LAKey'!$AI$87</f>
        <v>0</v>
      </c>
      <c r="AM27" s="217">
        <f>'5C1I_LAKey'!$AJ$87</f>
        <v>0</v>
      </c>
      <c r="AN27" s="218">
        <f>'5C1I_LAKey'!$AK$87</f>
        <v>0</v>
      </c>
      <c r="AO27" s="216">
        <f>'5C1I_LAKey'!$AL$87</f>
        <v>3561966</v>
      </c>
      <c r="AP27" s="219">
        <f>'5C1I_LAKey'!$AM$87</f>
        <v>-8905</v>
      </c>
      <c r="AQ27" s="216">
        <f>'5C1I_LAKey'!$AN$87</f>
        <v>3553061</v>
      </c>
      <c r="AR27" s="217">
        <f>'5C1I_LAKey'!$AO$87</f>
        <v>0</v>
      </c>
      <c r="AS27" s="216">
        <f>'5C1I_LAKey'!$AP$87</f>
        <v>3553061</v>
      </c>
      <c r="AT27" s="217">
        <f>'5C1I_LAKey'!$AQ$87</f>
        <v>0</v>
      </c>
      <c r="AU27" s="217">
        <f>'5C1I_LAKey'!$AR$87</f>
        <v>3553061</v>
      </c>
      <c r="AV27" s="216">
        <f>'5C1I_LAKey'!$AS$87</f>
        <v>296089</v>
      </c>
      <c r="AW27" s="217">
        <f t="shared" si="2"/>
        <v>6607743</v>
      </c>
      <c r="AX27" s="217">
        <f t="shared" si="3"/>
        <v>550648</v>
      </c>
    </row>
    <row r="28" spans="1:50" ht="15.75" customHeight="1" x14ac:dyDescent="0.2">
      <c r="A28" s="221" t="s">
        <v>491</v>
      </c>
      <c r="B28" s="317">
        <v>19</v>
      </c>
      <c r="C28" s="224" t="s">
        <v>277</v>
      </c>
      <c r="D28" s="225">
        <f>'5C1V_LafRen'!$C$87</f>
        <v>1120</v>
      </c>
      <c r="E28" s="226"/>
      <c r="F28" s="227">
        <f>'5C1V_LafRen'!$E$87</f>
        <v>4510512.3489270173</v>
      </c>
      <c r="G28" s="228">
        <f>'5C1V_LafRen'!$F$87</f>
        <v>918</v>
      </c>
      <c r="H28" s="226"/>
      <c r="I28" s="227">
        <f>'5C1V_LafRen'!$H$87</f>
        <v>500061.20254148467</v>
      </c>
      <c r="J28" s="1214">
        <f>'5C1V_LafRen'!$I$87</f>
        <v>240</v>
      </c>
      <c r="K28" s="226"/>
      <c r="L28" s="227">
        <f>'5C1V_LafRen'!$K$87</f>
        <v>35648.690055453255</v>
      </c>
      <c r="M28" s="228">
        <f>'5C1V_LafRen'!$L$87</f>
        <v>80</v>
      </c>
      <c r="N28" s="226"/>
      <c r="O28" s="227">
        <f>'5C1V_LafRen'!$N$87</f>
        <v>298591.65946959989</v>
      </c>
      <c r="P28" s="228">
        <f>'5C1V_LafRen'!$O$87</f>
        <v>37</v>
      </c>
      <c r="Q28" s="226"/>
      <c r="R28" s="227">
        <f>'5C1V_LafRen'!$Q$87</f>
        <v>57292.081610162873</v>
      </c>
      <c r="S28" s="229">
        <f>'5C1V_LafRen'!$R$87</f>
        <v>5402107</v>
      </c>
      <c r="T28" s="226">
        <f>'5C1V_LafRen'!$S$87</f>
        <v>0</v>
      </c>
      <c r="U28" s="226">
        <f>'5C1V_LafRen'!$T$87</f>
        <v>0</v>
      </c>
      <c r="V28" s="230">
        <f>'5C1V_LafRen'!$U$87</f>
        <v>0</v>
      </c>
      <c r="W28" s="229">
        <f>'5C1V_LafRen'!$V$87</f>
        <v>5402107</v>
      </c>
      <c r="X28" s="227">
        <f>'5C1V_LafRen'!$W$87</f>
        <v>-13504</v>
      </c>
      <c r="Y28" s="229">
        <f>'5C1V_LafRen'!$X$87</f>
        <v>5388603</v>
      </c>
      <c r="Z28" s="226">
        <f>'5C1V_LafRen'!$Y$87</f>
        <v>3548</v>
      </c>
      <c r="AA28" s="231">
        <f>'5C1V_LafRen'!$Z$78+'5C1V_LafRen'!$Z$82+'5C1V_LafRen'!$Z$84+'5C1V_LafRen'!$Z$85+'5C1V_LafRen'!$Z$86</f>
        <v>0</v>
      </c>
      <c r="AB28" s="229">
        <f>'5C1V_LafRen'!$Z$87</f>
        <v>5825730</v>
      </c>
      <c r="AC28" s="226">
        <f>'5C1V_LafRen'!$AA$87</f>
        <v>0</v>
      </c>
      <c r="AD28" s="226">
        <f>'5C1V_LafRen'!$AB$87</f>
        <v>5825730</v>
      </c>
      <c r="AE28" s="229">
        <f>'5C1V_LafRen'!$AC$87</f>
        <v>485478</v>
      </c>
      <c r="AF28" s="231">
        <f>'5C1V_LafRen'!$AD$79+'5C1V_LafRen'!$AD$80+'5C1V_LafRen'!$AD$81+'5C1V_LafRen'!$AD$83</f>
        <v>0</v>
      </c>
      <c r="AG28" s="232">
        <f>'5C1V_LafRen'!$AD$87</f>
        <v>5835730</v>
      </c>
      <c r="AH28" s="233"/>
      <c r="AI28" s="234">
        <f>'5C1V_LafRen'!$AF$87</f>
        <v>6619749</v>
      </c>
      <c r="AJ28" s="225">
        <f>'5C1V_LafRen'!$AG$87</f>
        <v>0</v>
      </c>
      <c r="AK28" s="233">
        <f>'5C1V_LafRen'!$AH$87</f>
        <v>0</v>
      </c>
      <c r="AL28" s="225">
        <f>'5C1V_LafRen'!$AI$87</f>
        <v>0</v>
      </c>
      <c r="AM28" s="235">
        <f>'5C1V_LafRen'!$AJ$87</f>
        <v>0</v>
      </c>
      <c r="AN28" s="236">
        <f>'5C1V_LafRen'!$AK$87</f>
        <v>0</v>
      </c>
      <c r="AO28" s="234">
        <f>'5C1V_LafRen'!$AL$87</f>
        <v>6619749</v>
      </c>
      <c r="AP28" s="237">
        <f>'5C1V_LafRen'!$AM$87</f>
        <v>-16548</v>
      </c>
      <c r="AQ28" s="234">
        <f>'5C1V_LafRen'!$AN$87</f>
        <v>6603201</v>
      </c>
      <c r="AR28" s="235">
        <f>'5C1V_LafRen'!$AO$87</f>
        <v>5787</v>
      </c>
      <c r="AS28" s="234">
        <f>'5C1V_LafRen'!$AP$87</f>
        <v>6608988</v>
      </c>
      <c r="AT28" s="235">
        <f>'5C1V_LafRen'!$AQ$87</f>
        <v>0</v>
      </c>
      <c r="AU28" s="235">
        <f>'5C1V_LafRen'!$AR$87</f>
        <v>6608988</v>
      </c>
      <c r="AV28" s="234">
        <f>'5C1V_LafRen'!$AS$87</f>
        <v>550748</v>
      </c>
      <c r="AW28" s="235">
        <f t="shared" si="2"/>
        <v>12434718</v>
      </c>
      <c r="AX28" s="235">
        <f t="shared" si="3"/>
        <v>1036226</v>
      </c>
    </row>
    <row r="29" spans="1:50" ht="15.75" customHeight="1" x14ac:dyDescent="0.2">
      <c r="A29" s="221" t="s">
        <v>492</v>
      </c>
      <c r="B29" s="317">
        <v>13</v>
      </c>
      <c r="C29" s="224" t="s">
        <v>272</v>
      </c>
      <c r="D29" s="225">
        <f>'5C1O_Impact'!$C$87</f>
        <v>382</v>
      </c>
      <c r="E29" s="226"/>
      <c r="F29" s="227">
        <f>'5C1O_Impact'!$E$87</f>
        <v>1740663.2057818861</v>
      </c>
      <c r="G29" s="228">
        <f>'5C1O_Impact'!$F$87</f>
        <v>339</v>
      </c>
      <c r="H29" s="226"/>
      <c r="I29" s="227">
        <f>'5C1O_Impact'!$H$87</f>
        <v>196691.5274496373</v>
      </c>
      <c r="J29" s="1214">
        <f>'5C1O_Impact'!$I$87</f>
        <v>65</v>
      </c>
      <c r="K29" s="226"/>
      <c r="L29" s="227">
        <f>'5C1O_Impact'!$K$87</f>
        <v>10548.901127637579</v>
      </c>
      <c r="M29" s="228">
        <f>'5C1O_Impact'!$L$87</f>
        <v>31</v>
      </c>
      <c r="N29" s="226"/>
      <c r="O29" s="227">
        <f>'5C1O_Impact'!$N$87</f>
        <v>120649.12261585162</v>
      </c>
      <c r="P29" s="228">
        <f>'5C1O_Impact'!$O$87</f>
        <v>0</v>
      </c>
      <c r="Q29" s="226"/>
      <c r="R29" s="227">
        <f>'5C1O_Impact'!$Q$87</f>
        <v>0</v>
      </c>
      <c r="S29" s="229">
        <f>'5C1O_Impact'!$R$87</f>
        <v>2068551</v>
      </c>
      <c r="T29" s="226">
        <f>'5C1O_Impact'!$S$87</f>
        <v>0</v>
      </c>
      <c r="U29" s="226">
        <f>'5C1O_Impact'!$T$87</f>
        <v>0</v>
      </c>
      <c r="V29" s="230">
        <f>'5C1O_Impact'!$U$87</f>
        <v>0</v>
      </c>
      <c r="W29" s="229">
        <f>'5C1O_Impact'!$V$87</f>
        <v>2068551</v>
      </c>
      <c r="X29" s="227">
        <f>'5C1O_Impact'!$W$87</f>
        <v>-5172</v>
      </c>
      <c r="Y29" s="229">
        <f>'5C1O_Impact'!$X$87</f>
        <v>2063379</v>
      </c>
      <c r="Z29" s="226">
        <f>'5C1O_Impact'!$Y$87</f>
        <v>-3872</v>
      </c>
      <c r="AA29" s="231">
        <f>'5C1O_Impact'!$Z$78+'5C1O_Impact'!$Z$82+'5C1O_Impact'!$Z$84+'5C1O_Impact'!$Z$85+'5C1O_Impact'!$Z$86</f>
        <v>0</v>
      </c>
      <c r="AB29" s="229">
        <f>'5C1O_Impact'!$Z$87</f>
        <v>2270677</v>
      </c>
      <c r="AC29" s="226">
        <f>'5C1O_Impact'!$AA$87</f>
        <v>0</v>
      </c>
      <c r="AD29" s="226">
        <f>'5C1O_Impact'!$AB$87</f>
        <v>2270677</v>
      </c>
      <c r="AE29" s="229">
        <f>'5C1O_Impact'!$AC$87</f>
        <v>189224</v>
      </c>
      <c r="AF29" s="231">
        <f>'5C1O_Impact'!$AD$79+'5C1O_Impact'!$AD$80+'5C1O_Impact'!$AD$81+'5C1O_Impact'!$AD$83</f>
        <v>0</v>
      </c>
      <c r="AG29" s="232">
        <f>'5C1O_Impact'!$AD$87</f>
        <v>2270677</v>
      </c>
      <c r="AH29" s="233"/>
      <c r="AI29" s="234">
        <f>'5C1O_Impact'!$AF$87</f>
        <v>2355663</v>
      </c>
      <c r="AJ29" s="225">
        <f>'5C1O_Impact'!$AG$87</f>
        <v>0</v>
      </c>
      <c r="AK29" s="233">
        <f>'5C1O_Impact'!$AH$87</f>
        <v>0</v>
      </c>
      <c r="AL29" s="225">
        <f>'5C1O_Impact'!$AI$87</f>
        <v>0</v>
      </c>
      <c r="AM29" s="235">
        <f>'5C1O_Impact'!$AJ$87</f>
        <v>0</v>
      </c>
      <c r="AN29" s="236">
        <f>'5C1O_Impact'!$AK$87</f>
        <v>0</v>
      </c>
      <c r="AO29" s="234">
        <f>'5C1O_Impact'!$AL$87</f>
        <v>2355663</v>
      </c>
      <c r="AP29" s="237">
        <f>'5C1O_Impact'!$AM$87</f>
        <v>-5888</v>
      </c>
      <c r="AQ29" s="234">
        <f>'5C1O_Impact'!$AN$87</f>
        <v>2349775</v>
      </c>
      <c r="AR29" s="235">
        <f>'5C1O_Impact'!$AO$87</f>
        <v>-7559</v>
      </c>
      <c r="AS29" s="234">
        <f>'5C1O_Impact'!$AP$87</f>
        <v>2342216</v>
      </c>
      <c r="AT29" s="235">
        <f>'5C1O_Impact'!$AQ$87</f>
        <v>0</v>
      </c>
      <c r="AU29" s="235">
        <f>'5C1O_Impact'!$AR$87</f>
        <v>2342216</v>
      </c>
      <c r="AV29" s="234">
        <f>'5C1O_Impact'!$AS$87</f>
        <v>195184</v>
      </c>
      <c r="AW29" s="235">
        <f t="shared" si="2"/>
        <v>4612893</v>
      </c>
      <c r="AX29" s="235">
        <f t="shared" si="3"/>
        <v>384408</v>
      </c>
    </row>
    <row r="30" spans="1:50" ht="15.75" customHeight="1" x14ac:dyDescent="0.2">
      <c r="A30" s="221" t="s">
        <v>493</v>
      </c>
      <c r="B30" s="317">
        <v>32</v>
      </c>
      <c r="C30" s="224" t="s">
        <v>445</v>
      </c>
      <c r="D30" s="225">
        <f>'5C2_LAVCA'!$C$87</f>
        <v>1918</v>
      </c>
      <c r="E30" s="226"/>
      <c r="F30" s="227">
        <f>'5C2_LAVCA'!$E$87</f>
        <v>7527553.0154120149</v>
      </c>
      <c r="G30" s="228">
        <f>'5C2_LAVCA'!$F$87</f>
        <v>1778</v>
      </c>
      <c r="H30" s="226"/>
      <c r="I30" s="227">
        <f>'5C2_LAVCA'!$H$87</f>
        <v>927975.40664558287</v>
      </c>
      <c r="J30" s="1214">
        <f>'5C2_LAVCA'!$I$87</f>
        <v>1132</v>
      </c>
      <c r="K30" s="226"/>
      <c r="L30" s="227">
        <f>'5C2_LAVCA'!$K$87</f>
        <v>162366.93197839972</v>
      </c>
      <c r="M30" s="228">
        <f>'5C2_LAVCA'!$L$87</f>
        <v>255</v>
      </c>
      <c r="N30" s="226"/>
      <c r="O30" s="227">
        <f>'5C2_LAVCA'!$N$87</f>
        <v>918530.94753730716</v>
      </c>
      <c r="P30" s="228">
        <f>'5C2_LAVCA'!$O$87</f>
        <v>39</v>
      </c>
      <c r="Q30" s="226"/>
      <c r="R30" s="227">
        <f>'5C2_LAVCA'!$Q$87</f>
        <v>57794.757897179203</v>
      </c>
      <c r="S30" s="229">
        <f>'5C2_LAVCA'!$R$87</f>
        <v>9594217</v>
      </c>
      <c r="T30" s="226">
        <f>'5C2_LAVCA'!$T$87</f>
        <v>0</v>
      </c>
      <c r="U30" s="226">
        <f>'5C2_LAVCA'!$U$87</f>
        <v>0</v>
      </c>
      <c r="V30" s="230">
        <f>'5C2_LAVCA'!$V$87</f>
        <v>0</v>
      </c>
      <c r="W30" s="229">
        <f>'5C2_LAVCA'!$W$87</f>
        <v>9594217</v>
      </c>
      <c r="X30" s="227">
        <f>'5C2_LAVCA'!$X$87</f>
        <v>-23985</v>
      </c>
      <c r="Y30" s="229">
        <f>'5C2_LAVCA'!$Y$87</f>
        <v>9570232</v>
      </c>
      <c r="Z30" s="226">
        <f>'5C2_LAVCA'!$Z$87</f>
        <v>-29678</v>
      </c>
      <c r="AA30" s="231">
        <f>'5C2_LAVCA'!$AA$78+'5C2_LAVCA'!$AA$82+'5C2_LAVCA'!$AA$84+'5C2_LAVCA'!$AA$85+'5C2_LAVCA'!$AA$86</f>
        <v>488885</v>
      </c>
      <c r="AB30" s="229">
        <f>'5C2_LAVCA'!$AA$87</f>
        <v>10029439</v>
      </c>
      <c r="AC30" s="226">
        <f>'5C2_LAVCA'!$AB$87</f>
        <v>0</v>
      </c>
      <c r="AD30" s="226">
        <f>'5C2_LAVCA'!$AC$87</f>
        <v>10029439</v>
      </c>
      <c r="AE30" s="229">
        <f>'5C2_LAVCA'!$AD$87</f>
        <v>835788</v>
      </c>
      <c r="AF30" s="231">
        <f>'5C2_LAVCA'!$AE$79+'5C2_LAVCA'!$AE$80+'5C2_LAVCA'!$AE$81+'5C2_LAVCA'!$AE$83</f>
        <v>74831</v>
      </c>
      <c r="AG30" s="232">
        <f>'5C2_LAVCA'!$AE$87</f>
        <v>10104270</v>
      </c>
      <c r="AH30" s="233"/>
      <c r="AI30" s="234">
        <f>'5C2_LAVCA'!$AG$87</f>
        <v>10758778</v>
      </c>
      <c r="AJ30" s="225">
        <f>'5C2_LAVCA'!$AH$87</f>
        <v>0</v>
      </c>
      <c r="AK30" s="233">
        <f>'5C2_LAVCA'!$AI$87</f>
        <v>0</v>
      </c>
      <c r="AL30" s="225">
        <f>'5C2_LAVCA'!$AJ$87</f>
        <v>0</v>
      </c>
      <c r="AM30" s="235">
        <f>'5C2_LAVCA'!$AK$87</f>
        <v>0</v>
      </c>
      <c r="AN30" s="236">
        <f>'5C2_LAVCA'!$AL$87</f>
        <v>0</v>
      </c>
      <c r="AO30" s="234">
        <f>'5C2_LAVCA'!$AM$87</f>
        <v>10758778</v>
      </c>
      <c r="AP30" s="237">
        <f>'5C2_LAVCA'!$AN$87</f>
        <v>-26897</v>
      </c>
      <c r="AQ30" s="234">
        <f>'5C2_LAVCA'!$AO$87</f>
        <v>10731881</v>
      </c>
      <c r="AR30" s="235">
        <f>'5C2_LAVCA'!$AP$87</f>
        <v>-21778</v>
      </c>
      <c r="AS30" s="234">
        <f>'5C2_LAVCA'!$AQ$87</f>
        <v>10710103</v>
      </c>
      <c r="AT30" s="235">
        <f>'5C2_LAVCA'!$AR$87</f>
        <v>0</v>
      </c>
      <c r="AU30" s="235">
        <f>'5C2_LAVCA'!$AS$87</f>
        <v>10710103</v>
      </c>
      <c r="AV30" s="234">
        <f>'5C2_LAVCA'!$AT$87</f>
        <v>892513</v>
      </c>
      <c r="AW30" s="235">
        <f t="shared" si="2"/>
        <v>20739542</v>
      </c>
      <c r="AX30" s="235">
        <f t="shared" si="3"/>
        <v>1728301</v>
      </c>
    </row>
    <row r="31" spans="1:50" ht="15.75" customHeight="1" x14ac:dyDescent="0.2">
      <c r="A31" s="222" t="s">
        <v>494</v>
      </c>
      <c r="B31" s="801">
        <v>8</v>
      </c>
      <c r="C31" s="238" t="s">
        <v>266</v>
      </c>
      <c r="D31" s="239">
        <f>'5C1H_Southwest'!$C$87</f>
        <v>637</v>
      </c>
      <c r="E31" s="240"/>
      <c r="F31" s="241">
        <f>'5C1H_Southwest'!$E$87</f>
        <v>2038328.6728646022</v>
      </c>
      <c r="G31" s="242">
        <f>'5C1H_Southwest'!$F$87</f>
        <v>544</v>
      </c>
      <c r="H31" s="240"/>
      <c r="I31" s="241">
        <f>'5C1H_Southwest'!$H$87</f>
        <v>249115.10683679153</v>
      </c>
      <c r="J31" s="1215">
        <f>'5C1H_Southwest'!$I$87</f>
        <v>56</v>
      </c>
      <c r="K31" s="240"/>
      <c r="L31" s="241">
        <f>'5C1H_Southwest'!$K$87</f>
        <v>6986.6101900927097</v>
      </c>
      <c r="M31" s="242">
        <f>'5C1H_Southwest'!$L$87</f>
        <v>67</v>
      </c>
      <c r="N31" s="240"/>
      <c r="O31" s="241">
        <f>'5C1H_Southwest'!$N$87</f>
        <v>208974.50122152301</v>
      </c>
      <c r="P31" s="242">
        <f>'5C1H_Southwest'!$O$87</f>
        <v>0</v>
      </c>
      <c r="Q31" s="240"/>
      <c r="R31" s="241">
        <f>'5C1H_Southwest'!$Q$87</f>
        <v>0</v>
      </c>
      <c r="S31" s="243">
        <f>'5C1H_Southwest'!$R$87</f>
        <v>2503406</v>
      </c>
      <c r="T31" s="240">
        <f>'5C1H_Southwest'!$S$87</f>
        <v>0</v>
      </c>
      <c r="U31" s="240">
        <f>'5C1H_Southwest'!$T$87</f>
        <v>0</v>
      </c>
      <c r="V31" s="244">
        <f>'5C1H_Southwest'!$U$87</f>
        <v>0</v>
      </c>
      <c r="W31" s="243">
        <f>'5C1H_Southwest'!$V$87</f>
        <v>2503406</v>
      </c>
      <c r="X31" s="241">
        <f>'5C1H_Southwest'!$W$87</f>
        <v>-6259</v>
      </c>
      <c r="Y31" s="243">
        <f>'5C1H_Southwest'!$X$87</f>
        <v>2497147</v>
      </c>
      <c r="Z31" s="240">
        <f>'5C1H_Southwest'!$Y$87</f>
        <v>0</v>
      </c>
      <c r="AA31" s="245">
        <f>'5C1H_Southwest'!$Z$78+'5C1H_Southwest'!$Z$82+'5C1H_Southwest'!$Z$84+'5C1H_Southwest'!$Z$85+'5C1H_Southwest'!$Z$86</f>
        <v>0</v>
      </c>
      <c r="AB31" s="243">
        <f>'5C1H_Southwest'!$Z$87</f>
        <v>2766921</v>
      </c>
      <c r="AC31" s="246">
        <f>'5C1H_Southwest'!$AA$87</f>
        <v>0</v>
      </c>
      <c r="AD31" s="240">
        <f>'5C1H_Southwest'!$AB$87</f>
        <v>2766921</v>
      </c>
      <c r="AE31" s="247">
        <f>'5C1H_Southwest'!$AC$87</f>
        <v>230576</v>
      </c>
      <c r="AF31" s="245">
        <f>'5C1H_Southwest'!$AD$79+'5C1H_Southwest'!$AD$80+'5C1H_Southwest'!$AD$81+'5C1H_Southwest'!$AD$83</f>
        <v>0</v>
      </c>
      <c r="AG31" s="247">
        <f>'5C1H_Southwest'!$AD$87</f>
        <v>2766921</v>
      </c>
      <c r="AH31" s="248"/>
      <c r="AI31" s="249">
        <f>'5C1H_Southwest'!$AF$87</f>
        <v>5450976</v>
      </c>
      <c r="AJ31" s="239">
        <f>'5C1H_Southwest'!$AG$87</f>
        <v>0</v>
      </c>
      <c r="AK31" s="248">
        <f>'5C1H_Southwest'!$AH$87</f>
        <v>0</v>
      </c>
      <c r="AL31" s="239">
        <f>'5C1H_Southwest'!$AI$87</f>
        <v>0</v>
      </c>
      <c r="AM31" s="250">
        <f>'5C1H_Southwest'!$AJ$87</f>
        <v>0</v>
      </c>
      <c r="AN31" s="251">
        <f>'5C1H_Southwest'!$AK$87</f>
        <v>0</v>
      </c>
      <c r="AO31" s="249">
        <f>'5C1H_Southwest'!$AL$87</f>
        <v>5450976</v>
      </c>
      <c r="AP31" s="252">
        <f>'5C1H_Southwest'!$AM$87</f>
        <v>-13627</v>
      </c>
      <c r="AQ31" s="249">
        <f>'5C1H_Southwest'!$AN$87</f>
        <v>5437349</v>
      </c>
      <c r="AR31" s="250">
        <f>'5C1H_Southwest'!$AO$87</f>
        <v>0</v>
      </c>
      <c r="AS31" s="249">
        <f>'5C1H_Southwest'!$AP$87</f>
        <v>5437349</v>
      </c>
      <c r="AT31" s="250">
        <f>'5C1H_Southwest'!$AQ$87</f>
        <v>0</v>
      </c>
      <c r="AU31" s="250">
        <f>'5C1H_Southwest'!$AR$87</f>
        <v>5437349</v>
      </c>
      <c r="AV31" s="249">
        <f>'5C1H_Southwest'!$AS$87</f>
        <v>453112</v>
      </c>
      <c r="AW31" s="250">
        <f t="shared" si="2"/>
        <v>8204270</v>
      </c>
      <c r="AX31" s="250">
        <f t="shared" si="3"/>
        <v>683688</v>
      </c>
    </row>
    <row r="32" spans="1:50" ht="15.75" customHeight="1" x14ac:dyDescent="0.2">
      <c r="A32" s="220" t="s">
        <v>495</v>
      </c>
      <c r="B32" s="797">
        <v>7</v>
      </c>
      <c r="C32" s="207" t="s">
        <v>271</v>
      </c>
      <c r="D32" s="208">
        <f>'5C1G_JSClark'!$C$87</f>
        <v>275</v>
      </c>
      <c r="E32" s="209"/>
      <c r="F32" s="210">
        <f>'5C1G_JSClark'!$E$87</f>
        <v>1329181.9603076258</v>
      </c>
      <c r="G32" s="211">
        <f>'5C1G_JSClark'!$F$87</f>
        <v>269</v>
      </c>
      <c r="H32" s="209"/>
      <c r="I32" s="210">
        <f>'5C1G_JSClark'!$H$87</f>
        <v>177023.17653031868</v>
      </c>
      <c r="J32" s="1213">
        <f>'5C1G_JSClark'!$I$87</f>
        <v>211</v>
      </c>
      <c r="K32" s="209"/>
      <c r="L32" s="210">
        <f>'5C1G_JSClark'!$K$87</f>
        <v>37887.404977431164</v>
      </c>
      <c r="M32" s="211">
        <f>'5C1G_JSClark'!$L$87</f>
        <v>5</v>
      </c>
      <c r="N32" s="209"/>
      <c r="O32" s="210">
        <f>'5C1G_JSClark'!$N$87</f>
        <v>22443.918062913537</v>
      </c>
      <c r="P32" s="211">
        <f>'5C1G_JSClark'!$O$87</f>
        <v>0</v>
      </c>
      <c r="Q32" s="209"/>
      <c r="R32" s="210">
        <f>'5C1G_JSClark'!$Q$87</f>
        <v>0</v>
      </c>
      <c r="S32" s="212">
        <f>'5C1G_JSClark'!$R$87</f>
        <v>1566536</v>
      </c>
      <c r="T32" s="209">
        <f>'5C1G_JSClark'!$S$87</f>
        <v>0</v>
      </c>
      <c r="U32" s="209">
        <f>'5C1G_JSClark'!$T$87</f>
        <v>0</v>
      </c>
      <c r="V32" s="213">
        <f>'5C1G_JSClark'!$U$87</f>
        <v>0</v>
      </c>
      <c r="W32" s="212">
        <f>'5C1G_JSClark'!$V$87</f>
        <v>1566536</v>
      </c>
      <c r="X32" s="210">
        <f>'5C1G_JSClark'!$W$87</f>
        <v>-3917</v>
      </c>
      <c r="Y32" s="212">
        <f>'5C1G_JSClark'!$X$87</f>
        <v>1562619</v>
      </c>
      <c r="Z32" s="209">
        <f>'5C1G_JSClark'!$Y$87</f>
        <v>4545</v>
      </c>
      <c r="AA32" s="223">
        <f>'5C1G_JSClark'!$Z$78+'5C1G_JSClark'!$Z$82+'5C1G_JSClark'!$Z$84+'5C1G_JSClark'!$Z$85+'5C1G_JSClark'!$Z$86</f>
        <v>0</v>
      </c>
      <c r="AB32" s="212">
        <f>'5C1G_JSClark'!$Z$87</f>
        <v>1717266</v>
      </c>
      <c r="AC32" s="209">
        <f>'5C1G_JSClark'!$AA$87</f>
        <v>0</v>
      </c>
      <c r="AD32" s="209">
        <f>'5C1G_JSClark'!$AB$87</f>
        <v>1717266</v>
      </c>
      <c r="AE32" s="212">
        <f>'5C1G_JSClark'!$AC$87</f>
        <v>143106</v>
      </c>
      <c r="AF32" s="223">
        <f>'5C1G_JSClark'!$AD$79+'5C1G_JSClark'!$AD$80+'5C1G_JSClark'!$AD$81+'5C1G_JSClark'!$AD$83</f>
        <v>0</v>
      </c>
      <c r="AG32" s="214">
        <f>'5C1G_JSClark'!$AD$87</f>
        <v>1734799</v>
      </c>
      <c r="AH32" s="215"/>
      <c r="AI32" s="216">
        <f>'5C1G_JSClark'!$AF$87</f>
        <v>951119</v>
      </c>
      <c r="AJ32" s="208">
        <f>'5C1G_JSClark'!$AG$87</f>
        <v>0</v>
      </c>
      <c r="AK32" s="215">
        <f>'5C1G_JSClark'!$AH$87</f>
        <v>0</v>
      </c>
      <c r="AL32" s="208">
        <f>'5C1G_JSClark'!$AI$87</f>
        <v>0</v>
      </c>
      <c r="AM32" s="217">
        <f>'5C1G_JSClark'!$AJ$87</f>
        <v>0</v>
      </c>
      <c r="AN32" s="218">
        <f>'5C1G_JSClark'!$AK$87</f>
        <v>0</v>
      </c>
      <c r="AO32" s="216">
        <f>'5C1G_JSClark'!$AL$87</f>
        <v>951119</v>
      </c>
      <c r="AP32" s="219">
        <f>'5C1G_JSClark'!$AM$87</f>
        <v>-2378</v>
      </c>
      <c r="AQ32" s="216">
        <f>'5C1G_JSClark'!$AN$87</f>
        <v>948741</v>
      </c>
      <c r="AR32" s="217">
        <f>'5C1G_JSClark'!$AO$87</f>
        <v>0</v>
      </c>
      <c r="AS32" s="216">
        <f>'5C1G_JSClark'!$AP$87</f>
        <v>948741</v>
      </c>
      <c r="AT32" s="217">
        <f>'5C1G_JSClark'!$AQ$87</f>
        <v>0</v>
      </c>
      <c r="AU32" s="217">
        <f>'5C1G_JSClark'!$AR$87</f>
        <v>948741</v>
      </c>
      <c r="AV32" s="216">
        <f>'5C1G_JSClark'!$AS$87</f>
        <v>79061</v>
      </c>
      <c r="AW32" s="217">
        <f t="shared" si="2"/>
        <v>2666007</v>
      </c>
      <c r="AX32" s="217">
        <f t="shared" si="3"/>
        <v>222167</v>
      </c>
    </row>
    <row r="33" spans="1:50" ht="15.75" customHeight="1" x14ac:dyDescent="0.2">
      <c r="A33" s="221" t="s">
        <v>409</v>
      </c>
      <c r="B33" s="317">
        <v>21</v>
      </c>
      <c r="C33" s="224" t="s">
        <v>505</v>
      </c>
      <c r="D33" s="225">
        <f>'5C1Y_GEOPrep'!$C$87</f>
        <v>711</v>
      </c>
      <c r="E33" s="226"/>
      <c r="F33" s="227">
        <f>'5C1Y_GEOPrep'!$E$87</f>
        <v>2623115.766716707</v>
      </c>
      <c r="G33" s="228">
        <f>'5C1Y_GEOPrep'!$F$87</f>
        <v>634</v>
      </c>
      <c r="H33" s="226"/>
      <c r="I33" s="227">
        <f>'5C1Y_GEOPrep'!$H$87</f>
        <v>297321.25309111032</v>
      </c>
      <c r="J33" s="1214">
        <f>'5C1Y_GEOPrep'!$I$87</f>
        <v>0</v>
      </c>
      <c r="K33" s="226"/>
      <c r="L33" s="227">
        <f>'5C1Y_GEOPrep'!$K$87</f>
        <v>0</v>
      </c>
      <c r="M33" s="228">
        <f>'5C1Y_GEOPrep'!$L$87</f>
        <v>83</v>
      </c>
      <c r="N33" s="226"/>
      <c r="O33" s="227">
        <f>'5C1Y_GEOPrep'!$N$87</f>
        <v>264059.33588041307</v>
      </c>
      <c r="P33" s="228">
        <f>'5C1Y_GEOPrep'!$O$87</f>
        <v>2</v>
      </c>
      <c r="Q33" s="226"/>
      <c r="R33" s="227">
        <f>'5C1Y_GEOPrep'!$Q$87</f>
        <v>3095.6429947333054</v>
      </c>
      <c r="S33" s="229">
        <f>'5C1Y_GEOPrep'!$R$87</f>
        <v>3187591</v>
      </c>
      <c r="T33" s="226">
        <f>'5C1Y_GEOPrep'!$S$87</f>
        <v>0</v>
      </c>
      <c r="U33" s="226">
        <f>'5C1Y_GEOPrep'!$T$87</f>
        <v>0</v>
      </c>
      <c r="V33" s="230">
        <f>'5C1Y_GEOPrep'!$U$87</f>
        <v>0</v>
      </c>
      <c r="W33" s="229">
        <f>'5C1Y_GEOPrep'!$V$87</f>
        <v>3187591</v>
      </c>
      <c r="X33" s="227">
        <f>'5C1Y_GEOPrep'!$W$87</f>
        <v>-7970</v>
      </c>
      <c r="Y33" s="229">
        <f>'5C1Y_GEOPrep'!$X$87</f>
        <v>3179621</v>
      </c>
      <c r="Z33" s="226">
        <f>'5C1Y_GEOPrep'!$Y$87</f>
        <v>0</v>
      </c>
      <c r="AA33" s="231">
        <f>'5C1Y_GEOPrep'!$Z$78+'5C1Y_GEOPrep'!$Z$82+'5C1Y_GEOPrep'!$Z$84+'5C1Y_GEOPrep'!$Z$85+'5C1Y_GEOPrep'!$Z$86</f>
        <v>0</v>
      </c>
      <c r="AB33" s="229">
        <f>'5C1Y_GEOPrep'!$Z$87</f>
        <v>3557269</v>
      </c>
      <c r="AC33" s="226">
        <f>'5C1Y_GEOPrep'!$AA$87</f>
        <v>0</v>
      </c>
      <c r="AD33" s="226">
        <f>'5C1Y_GEOPrep'!$AB$87</f>
        <v>3557269</v>
      </c>
      <c r="AE33" s="229">
        <f>'5C1Y_GEOPrep'!$AC$87</f>
        <v>296439</v>
      </c>
      <c r="AF33" s="231">
        <f>'5C1Y_GEOPrep'!$AD$79+'5C1Y_GEOPrep'!$AD$80+'5C1Y_GEOPrep'!$AD$81+'5C1Y_GEOPrep'!$AD$83</f>
        <v>0</v>
      </c>
      <c r="AG33" s="232">
        <f>'5C1Y_GEOPrep'!$AD$87</f>
        <v>3557269</v>
      </c>
      <c r="AH33" s="233"/>
      <c r="AI33" s="234">
        <f>'5C1Y_GEOPrep'!$AF$87</f>
        <v>5874501</v>
      </c>
      <c r="AJ33" s="225">
        <f>'5C1Y_GEOPrep'!$AG$87</f>
        <v>0</v>
      </c>
      <c r="AK33" s="233">
        <f>'5C1Y_GEOPrep'!$AH$87</f>
        <v>0</v>
      </c>
      <c r="AL33" s="225">
        <f>'5C1Y_GEOPrep'!$AI$87</f>
        <v>0</v>
      </c>
      <c r="AM33" s="235">
        <f>'5C1Y_GEOPrep'!$AJ$87</f>
        <v>0</v>
      </c>
      <c r="AN33" s="236">
        <f>'5C1Y_GEOPrep'!$AK$87</f>
        <v>0</v>
      </c>
      <c r="AO33" s="234">
        <f>'5C1Y_GEOPrep'!$AL$87</f>
        <v>5874501</v>
      </c>
      <c r="AP33" s="237">
        <f>'5C1Y_GEOPrep'!$AM$87</f>
        <v>-14687</v>
      </c>
      <c r="AQ33" s="234">
        <f>'5C1Y_GEOPrep'!$AN$87</f>
        <v>5859814</v>
      </c>
      <c r="AR33" s="235">
        <f>'5C1Y_GEOPrep'!$AO$87</f>
        <v>0</v>
      </c>
      <c r="AS33" s="234">
        <f>'5C1Y_GEOPrep'!$AP$87</f>
        <v>5859814</v>
      </c>
      <c r="AT33" s="235">
        <f>'5C1Y_GEOPrep'!$AQ$87</f>
        <v>0</v>
      </c>
      <c r="AU33" s="235">
        <f>'5C1Y_GEOPrep'!$AR$87</f>
        <v>5859814</v>
      </c>
      <c r="AV33" s="234">
        <f>'5C1Y_GEOPrep'!$AS$87</f>
        <v>488317</v>
      </c>
      <c r="AW33" s="235">
        <f t="shared" si="2"/>
        <v>9417083</v>
      </c>
      <c r="AX33" s="235">
        <f t="shared" si="3"/>
        <v>784756</v>
      </c>
    </row>
    <row r="34" spans="1:50" ht="15.75" customHeight="1" x14ac:dyDescent="0.2">
      <c r="A34" s="221" t="s">
        <v>817</v>
      </c>
      <c r="B34" s="317">
        <v>26</v>
      </c>
      <c r="C34" s="224" t="s">
        <v>814</v>
      </c>
      <c r="D34" s="225">
        <f>'5C1AI_Harmony'!$C$87</f>
        <v>257</v>
      </c>
      <c r="E34" s="226"/>
      <c r="F34" s="227">
        <f>'5C1AI_Harmony'!$E$87</f>
        <v>961952.35544103186</v>
      </c>
      <c r="G34" s="228">
        <f>'5C1AI_Harmony'!$F$87</f>
        <v>193</v>
      </c>
      <c r="H34" s="226"/>
      <c r="I34" s="227">
        <f>'5C1AI_Harmony'!$H$87</f>
        <v>96998.229250556586</v>
      </c>
      <c r="J34" s="1214">
        <f>'5C1AI_Harmony'!$I$87</f>
        <v>139</v>
      </c>
      <c r="K34" s="226"/>
      <c r="L34" s="227">
        <f>'5C1AI_Harmony'!$K$87</f>
        <v>18962.591855514907</v>
      </c>
      <c r="M34" s="228">
        <f>'5C1AI_Harmony'!$L$87</f>
        <v>42</v>
      </c>
      <c r="N34" s="226"/>
      <c r="O34" s="227">
        <f>'5C1AI_Harmony'!$N$87</f>
        <v>144313.62842779653</v>
      </c>
      <c r="P34" s="228">
        <f>'5C1AI_Harmony'!$O$87</f>
        <v>0</v>
      </c>
      <c r="Q34" s="226"/>
      <c r="R34" s="227">
        <f>'5C1AI_Harmony'!$Q$87</f>
        <v>0</v>
      </c>
      <c r="S34" s="229">
        <f>'5C1AI_Harmony'!$R$87</f>
        <v>1222227</v>
      </c>
      <c r="T34" s="226">
        <f>'5C1AI_Harmony'!$S$87</f>
        <v>0</v>
      </c>
      <c r="U34" s="226">
        <f>'5C1AI_Harmony'!$T$87</f>
        <v>0</v>
      </c>
      <c r="V34" s="230">
        <f>'5C1AI_Harmony'!$U$87</f>
        <v>0</v>
      </c>
      <c r="W34" s="229">
        <f>'5C1AI_Harmony'!$V$87</f>
        <v>1222227</v>
      </c>
      <c r="X34" s="227">
        <f>'5C1AI_Harmony'!$W$87</f>
        <v>-3056</v>
      </c>
      <c r="Y34" s="229">
        <f>'5C1AI_Harmony'!$X$87</f>
        <v>1219171</v>
      </c>
      <c r="Z34" s="226">
        <f>'5C1AI_Harmony'!$Y$87</f>
        <v>0</v>
      </c>
      <c r="AA34" s="231">
        <f>'5C1AI_Harmony'!$Z$78+'5C1AI_Harmony'!$Z$82+'5C1AI_Harmony'!$Z$84+'5C1AI_Harmony'!$Z$85+'5C1AI_Harmony'!$Z$86</f>
        <v>0</v>
      </c>
      <c r="AB34" s="229">
        <f>'5C1AI_Harmony'!$Z$87</f>
        <v>1392087</v>
      </c>
      <c r="AC34" s="226">
        <f>'5C1AI_Harmony'!$AA$87</f>
        <v>0</v>
      </c>
      <c r="AD34" s="226">
        <f>'5C1AI_Harmony'!$AB$87</f>
        <v>1392087</v>
      </c>
      <c r="AE34" s="229">
        <f>'5C1AI_Harmony'!$AC$87</f>
        <v>116008</v>
      </c>
      <c r="AF34" s="231">
        <f>'5C1AI_Harmony'!$AD$79+'5C1AI_Harmony'!$AD$80+'5C1AI_Harmony'!$AD$81+'5C1AI_Harmony'!$AD$83</f>
        <v>0</v>
      </c>
      <c r="AG34" s="232">
        <f>'5C1AI_Harmony'!$AD$87</f>
        <v>1402087</v>
      </c>
      <c r="AH34" s="233"/>
      <c r="AI34" s="234">
        <f>'5C1AI_Harmony'!$AF$87</f>
        <v>1843695</v>
      </c>
      <c r="AJ34" s="225">
        <f>'5C1AI_Harmony'!$AG$87</f>
        <v>0</v>
      </c>
      <c r="AK34" s="233">
        <f>'5C1AI_Harmony'!$AH$87</f>
        <v>0</v>
      </c>
      <c r="AL34" s="225">
        <f>'5C1AI_Harmony'!$AI$87</f>
        <v>0</v>
      </c>
      <c r="AM34" s="235">
        <f>'5C1AI_Harmony'!$AJ$87</f>
        <v>0</v>
      </c>
      <c r="AN34" s="236">
        <f>'5C1AI_Harmony'!$AK$87</f>
        <v>0</v>
      </c>
      <c r="AO34" s="234">
        <f>'5C1AI_Harmony'!$AL$87</f>
        <v>1843695</v>
      </c>
      <c r="AP34" s="237">
        <f>'5C1AI_Harmony'!$AM$87</f>
        <v>-4609</v>
      </c>
      <c r="AQ34" s="234">
        <f>'5C1AI_Harmony'!$AN$87</f>
        <v>1839086</v>
      </c>
      <c r="AR34" s="235">
        <f>'5C1AI_Harmony'!$AO$87</f>
        <v>0</v>
      </c>
      <c r="AS34" s="234">
        <f>'5C1AI_Harmony'!$AP$87</f>
        <v>1839086</v>
      </c>
      <c r="AT34" s="235">
        <f>'5C1AI_Harmony'!$AQ$87</f>
        <v>0</v>
      </c>
      <c r="AU34" s="235">
        <f>'5C1AI_Harmony'!$AR$87</f>
        <v>1839086</v>
      </c>
      <c r="AV34" s="234">
        <f>'5C1AI_Harmony'!$AS$87</f>
        <v>153258</v>
      </c>
      <c r="AW34" s="235">
        <f t="shared" si="2"/>
        <v>3231173</v>
      </c>
      <c r="AX34" s="235">
        <f t="shared" si="3"/>
        <v>269266</v>
      </c>
    </row>
    <row r="35" spans="1:50" ht="15.75" customHeight="1" x14ac:dyDescent="0.2">
      <c r="A35" s="221" t="s">
        <v>819</v>
      </c>
      <c r="B35" s="317">
        <v>27</v>
      </c>
      <c r="C35" s="224" t="s">
        <v>813</v>
      </c>
      <c r="D35" s="225">
        <f>'5C1AJ_Athlos'!$C$87</f>
        <v>1159</v>
      </c>
      <c r="E35" s="226"/>
      <c r="F35" s="227">
        <f>'5C1AJ_Athlos'!$E$87</f>
        <v>4443066.5223790128</v>
      </c>
      <c r="G35" s="228">
        <f>'5C1AJ_Athlos'!$F$87</f>
        <v>1015</v>
      </c>
      <c r="H35" s="226"/>
      <c r="I35" s="227">
        <f>'5C1AJ_Athlos'!$H$87</f>
        <v>488766.69145685527</v>
      </c>
      <c r="J35" s="1214">
        <f>'5C1AJ_Athlos'!$I$87</f>
        <v>0</v>
      </c>
      <c r="K35" s="226"/>
      <c r="L35" s="227">
        <f>'5C1AJ_Athlos'!$K$87</f>
        <v>0</v>
      </c>
      <c r="M35" s="228">
        <f>'5C1AJ_Athlos'!$L$87</f>
        <v>99</v>
      </c>
      <c r="N35" s="226"/>
      <c r="O35" s="227">
        <f>'5C1AJ_Athlos'!$N$87</f>
        <v>325836.07951110951</v>
      </c>
      <c r="P35" s="228">
        <f>'5C1AJ_Athlos'!$O$87</f>
        <v>14</v>
      </c>
      <c r="Q35" s="226"/>
      <c r="R35" s="227">
        <f>'5C1AJ_Athlos'!$Q$87</f>
        <v>18391.778112394277</v>
      </c>
      <c r="S35" s="229">
        <f>'5C1AJ_Athlos'!$R$87</f>
        <v>5276062</v>
      </c>
      <c r="T35" s="226">
        <f>'5C1AJ_Athlos'!$S$87</f>
        <v>0</v>
      </c>
      <c r="U35" s="226">
        <f>'5C1AJ_Athlos'!$T$87</f>
        <v>0</v>
      </c>
      <c r="V35" s="230">
        <f>'5C1AJ_Athlos'!$U$87</f>
        <v>0</v>
      </c>
      <c r="W35" s="229">
        <f>'5C1AJ_Athlos'!$V$87</f>
        <v>5276062</v>
      </c>
      <c r="X35" s="227">
        <f>'5C1AJ_Athlos'!$W$87</f>
        <v>-13190</v>
      </c>
      <c r="Y35" s="229">
        <f>'5C1AJ_Athlos'!$X$87</f>
        <v>5262872</v>
      </c>
      <c r="Z35" s="226">
        <f>'5C1AJ_Athlos'!$Y$87</f>
        <v>1647</v>
      </c>
      <c r="AA35" s="231">
        <f>'5C1AJ_Athlos'!$Z$78+'5C1AJ_Athlos'!$Z$82+'5C1AJ_Athlos'!$Z$84+'5C1AJ_Athlos'!$Z$85+'5C1AJ_Athlos'!$Z$86</f>
        <v>0</v>
      </c>
      <c r="AB35" s="229">
        <f>'5C1AJ_Athlos'!$Z$87</f>
        <v>5782386</v>
      </c>
      <c r="AC35" s="226">
        <f>'5C1AJ_Athlos'!$AA$87</f>
        <v>0</v>
      </c>
      <c r="AD35" s="226">
        <f>'5C1AJ_Athlos'!$AB$87</f>
        <v>5782386</v>
      </c>
      <c r="AE35" s="229">
        <f>'5C1AJ_Athlos'!$AC$87</f>
        <v>481865</v>
      </c>
      <c r="AF35" s="231">
        <f>'5C1AJ_Athlos'!$AD$79+'5C1AJ_Athlos'!$AD$80+'5C1AJ_Athlos'!$AD$81+'5C1AJ_Athlos'!$AD$83</f>
        <v>0</v>
      </c>
      <c r="AG35" s="232">
        <f>'5C1AJ_Athlos'!$AD$87</f>
        <v>5782386</v>
      </c>
      <c r="AH35" s="233"/>
      <c r="AI35" s="234">
        <f>'5C1AJ_Athlos'!$AF$87</f>
        <v>8450061</v>
      </c>
      <c r="AJ35" s="225">
        <f>'5C1AJ_Athlos'!$AG$87</f>
        <v>0</v>
      </c>
      <c r="AK35" s="233">
        <f>'5C1AJ_Athlos'!$AH$87</f>
        <v>0</v>
      </c>
      <c r="AL35" s="225">
        <f>'5C1AJ_Athlos'!$AI$87</f>
        <v>0</v>
      </c>
      <c r="AM35" s="235">
        <f>'5C1AJ_Athlos'!$AJ$87</f>
        <v>0</v>
      </c>
      <c r="AN35" s="236">
        <f>'5C1AJ_Athlos'!$AK$87</f>
        <v>0</v>
      </c>
      <c r="AO35" s="234">
        <f>'5C1AJ_Athlos'!$AL$87</f>
        <v>8450061</v>
      </c>
      <c r="AP35" s="237">
        <f>'5C1AJ_Athlos'!$AM$87</f>
        <v>-21124</v>
      </c>
      <c r="AQ35" s="234">
        <f>'5C1AJ_Athlos'!$AN$87</f>
        <v>8428937</v>
      </c>
      <c r="AR35" s="235">
        <f>'5C1AJ_Athlos'!$AO$87</f>
        <v>0</v>
      </c>
      <c r="AS35" s="234">
        <f>'5C1AJ_Athlos'!$AP$87</f>
        <v>8428937</v>
      </c>
      <c r="AT35" s="235">
        <f>'5C1AJ_Athlos'!$AQ$87</f>
        <v>0</v>
      </c>
      <c r="AU35" s="235">
        <f>'5C1AJ_Athlos'!$AR$87</f>
        <v>8428937</v>
      </c>
      <c r="AV35" s="234">
        <f>'5C1AJ_Athlos'!$AS$87</f>
        <v>702413</v>
      </c>
      <c r="AW35" s="235">
        <f t="shared" si="2"/>
        <v>14211323</v>
      </c>
      <c r="AX35" s="235">
        <f t="shared" si="3"/>
        <v>1184278</v>
      </c>
    </row>
    <row r="36" spans="1:50" ht="15.75" customHeight="1" x14ac:dyDescent="0.2">
      <c r="A36" s="222" t="s">
        <v>1022</v>
      </c>
      <c r="B36" s="801">
        <v>28</v>
      </c>
      <c r="C36" s="238" t="s">
        <v>1023</v>
      </c>
      <c r="D36" s="239">
        <f>'5C1AK_NxtGen'!$C$87</f>
        <v>286</v>
      </c>
      <c r="E36" s="240"/>
      <c r="F36" s="241">
        <f>'5C1AK_NxtGen'!$E$87</f>
        <v>1049739.626469644</v>
      </c>
      <c r="G36" s="242">
        <f>'5C1AK_NxtGen'!$F$87</f>
        <v>251</v>
      </c>
      <c r="H36" s="240"/>
      <c r="I36" s="241">
        <f>'5C1AK_NxtGen'!$H$87</f>
        <v>117195.40875141171</v>
      </c>
      <c r="J36" s="1215">
        <f>'5C1AK_NxtGen'!$I$87</f>
        <v>221</v>
      </c>
      <c r="K36" s="240"/>
      <c r="L36" s="241">
        <f>'5C1AK_NxtGen'!$K$87</f>
        <v>28160.956318831191</v>
      </c>
      <c r="M36" s="242">
        <f>'5C1AK_NxtGen'!$L$87</f>
        <v>34</v>
      </c>
      <c r="N36" s="240"/>
      <c r="O36" s="241">
        <f>'5C1AK_NxtGen'!$N$87</f>
        <v>107170.5829167772</v>
      </c>
      <c r="P36" s="242">
        <f>'5C1AK_NxtGen'!$O$87</f>
        <v>0</v>
      </c>
      <c r="Q36" s="240"/>
      <c r="R36" s="241">
        <f>'5C1AK_NxtGen'!$Q$87</f>
        <v>0</v>
      </c>
      <c r="S36" s="243">
        <f>'5C1AK_NxtGen'!$R$87</f>
        <v>1302267</v>
      </c>
      <c r="T36" s="240">
        <f>'5C1AK_NxtGen'!$S$87</f>
        <v>0</v>
      </c>
      <c r="U36" s="240">
        <f>'5C1AK_NxtGen'!$T$87</f>
        <v>0</v>
      </c>
      <c r="V36" s="244">
        <f>'5C1AK_NxtGen'!$U$87</f>
        <v>0</v>
      </c>
      <c r="W36" s="243">
        <f>'5C1AK_NxtGen'!$V$87</f>
        <v>1302267</v>
      </c>
      <c r="X36" s="241">
        <f>'5C1AK_NxtGen'!$W$87</f>
        <v>-3255</v>
      </c>
      <c r="Y36" s="243">
        <f>'5C1AK_NxtGen'!$X$87</f>
        <v>1299012</v>
      </c>
      <c r="Z36" s="240">
        <f>'5C1AK_NxtGen'!$Y$87</f>
        <v>0</v>
      </c>
      <c r="AA36" s="245">
        <f>'5C1AK_NxtGen'!$Z$78+'5C1AK_NxtGen'!$Z$82+'5C1AK_NxtGen'!$Z$84+'5C1AK_NxtGen'!$Z$85+'5C1AK_NxtGen'!$Z$86</f>
        <v>0</v>
      </c>
      <c r="AB36" s="243">
        <f>'5C1AK_NxtGen'!$Z$87</f>
        <v>1449362</v>
      </c>
      <c r="AC36" s="246">
        <f>'5C1AK_NxtGen'!$AA$87</f>
        <v>0</v>
      </c>
      <c r="AD36" s="240">
        <f>'5C1AK_NxtGen'!$AB$87</f>
        <v>1449362</v>
      </c>
      <c r="AE36" s="247">
        <f>'5C1AK_NxtGen'!$AC$87</f>
        <v>120781</v>
      </c>
      <c r="AF36" s="245">
        <f>'5C1AK_NxtGen'!$AD$79+'5C1AK_NxtGen'!$AD$80+'5C1AK_NxtGen'!$AD$81+'5C1AK_NxtGen'!$AD$83</f>
        <v>0</v>
      </c>
      <c r="AG36" s="247">
        <f>'5C1AK_NxtGen'!$AD$87</f>
        <v>1459362</v>
      </c>
      <c r="AH36" s="248"/>
      <c r="AI36" s="249">
        <f>'5C1AK_NxtGen'!$AF$87</f>
        <v>2372679</v>
      </c>
      <c r="AJ36" s="239">
        <f>'5C1AK_NxtGen'!$AG$87</f>
        <v>0</v>
      </c>
      <c r="AK36" s="248">
        <f>'5C1AK_NxtGen'!$AH$87</f>
        <v>0</v>
      </c>
      <c r="AL36" s="239">
        <f>'5C1AK_NxtGen'!$AI$87</f>
        <v>0</v>
      </c>
      <c r="AM36" s="250">
        <f>'5C1AK_NxtGen'!$AJ$87</f>
        <v>0</v>
      </c>
      <c r="AN36" s="251">
        <f>'5C1AK_NxtGen'!$AK$87</f>
        <v>0</v>
      </c>
      <c r="AO36" s="249">
        <f>'5C1AK_NxtGen'!$AL$87</f>
        <v>2372679</v>
      </c>
      <c r="AP36" s="252">
        <f>'5C1AK_NxtGen'!$AM$87</f>
        <v>-5932</v>
      </c>
      <c r="AQ36" s="249">
        <f>'5C1AK_NxtGen'!$AN$87</f>
        <v>2366747</v>
      </c>
      <c r="AR36" s="250">
        <f>'5C1AK_NxtGen'!$AO$87</f>
        <v>0</v>
      </c>
      <c r="AS36" s="249">
        <f>'5C1AK_NxtGen'!$AP$87</f>
        <v>2366747</v>
      </c>
      <c r="AT36" s="250">
        <f>'5C1AK_NxtGen'!$AQ$87</f>
        <v>0</v>
      </c>
      <c r="AU36" s="250">
        <f>'5C1AK_NxtGen'!$AR$87</f>
        <v>2366747</v>
      </c>
      <c r="AV36" s="249">
        <f>'5C1AK_NxtGen'!$AS$87</f>
        <v>197229</v>
      </c>
      <c r="AW36" s="250">
        <f t="shared" si="2"/>
        <v>3816109</v>
      </c>
      <c r="AX36" s="250">
        <f t="shared" si="3"/>
        <v>318010</v>
      </c>
    </row>
    <row r="37" spans="1:50" ht="15.75" customHeight="1" x14ac:dyDescent="0.2">
      <c r="A37" s="220" t="s">
        <v>1024</v>
      </c>
      <c r="B37" s="797">
        <v>29</v>
      </c>
      <c r="C37" s="207" t="s">
        <v>1025</v>
      </c>
      <c r="D37" s="208">
        <f>'5C1AL_RedRiver'!$C$87</f>
        <v>168</v>
      </c>
      <c r="E37" s="209"/>
      <c r="F37" s="210">
        <f>'5C1AL_RedRiver'!$E$87</f>
        <v>842852.34359744575</v>
      </c>
      <c r="G37" s="211">
        <f>'5C1AL_RedRiver'!$F$87</f>
        <v>130</v>
      </c>
      <c r="H37" s="209"/>
      <c r="I37" s="210">
        <f>'5C1AL_RedRiver'!$H$87</f>
        <v>91862.59875685416</v>
      </c>
      <c r="J37" s="1213">
        <f>'5C1AL_RedRiver'!$I$87</f>
        <v>79</v>
      </c>
      <c r="K37" s="209"/>
      <c r="L37" s="210">
        <f>'5C1AL_RedRiver'!$K$87</f>
        <v>15282.088947485179</v>
      </c>
      <c r="M37" s="211">
        <f>'5C1AL_RedRiver'!$L$87</f>
        <v>0</v>
      </c>
      <c r="N37" s="209"/>
      <c r="O37" s="210">
        <f>'5C1AL_RedRiver'!$N$87</f>
        <v>0</v>
      </c>
      <c r="P37" s="211">
        <f>'5C1AL_RedRiver'!$O$87</f>
        <v>0</v>
      </c>
      <c r="Q37" s="209"/>
      <c r="R37" s="210">
        <f>'5C1AL_RedRiver'!$Q$87</f>
        <v>0</v>
      </c>
      <c r="S37" s="212">
        <f>'5C1AL_RedRiver'!$R$87</f>
        <v>949997</v>
      </c>
      <c r="T37" s="209">
        <f>'5C1AL_RedRiver'!$S$87</f>
        <v>0</v>
      </c>
      <c r="U37" s="209">
        <f>'5C1AL_RedRiver'!$T$87</f>
        <v>0</v>
      </c>
      <c r="V37" s="213">
        <f>'5C1AL_RedRiver'!$U$87</f>
        <v>0</v>
      </c>
      <c r="W37" s="212">
        <f>'5C1AL_RedRiver'!$V$87</f>
        <v>949997</v>
      </c>
      <c r="X37" s="210">
        <f>'5C1AL_RedRiver'!$W$87</f>
        <v>-2375</v>
      </c>
      <c r="Y37" s="212">
        <f>'5C1AL_RedRiver'!$X$87</f>
        <v>947622</v>
      </c>
      <c r="Z37" s="209">
        <f>'5C1AL_RedRiver'!$Y$87</f>
        <v>0</v>
      </c>
      <c r="AA37" s="223">
        <f>'5C1AL_RedRiver'!$Z$78+'5C1AL_RedRiver'!$Z$82+'5C1AL_RedRiver'!$Z$84+'5C1AL_RedRiver'!$Z$85+'5C1AL_RedRiver'!$Z$86</f>
        <v>0</v>
      </c>
      <c r="AB37" s="212">
        <f>'5C1AL_RedRiver'!$Z$87</f>
        <v>1029543</v>
      </c>
      <c r="AC37" s="209">
        <f>'5C1AL_RedRiver'!$AA$87</f>
        <v>0</v>
      </c>
      <c r="AD37" s="209">
        <f>'5C1AL_RedRiver'!$AB$87</f>
        <v>1029543</v>
      </c>
      <c r="AE37" s="212">
        <f>'5C1AL_RedRiver'!$AC$87</f>
        <v>85795</v>
      </c>
      <c r="AF37" s="223">
        <f>'5C1AL_RedRiver'!$AD$79+'5C1AL_RedRiver'!$AD$80+'5C1AL_RedRiver'!$AD$81+'5C1AL_RedRiver'!$AD$83</f>
        <v>0</v>
      </c>
      <c r="AG37" s="214">
        <f>'5C1AL_RedRiver'!$AD$87</f>
        <v>1043822</v>
      </c>
      <c r="AH37" s="215"/>
      <c r="AI37" s="216">
        <f>'5C1AL_RedRiver'!$AF$87</f>
        <v>477556</v>
      </c>
      <c r="AJ37" s="208">
        <f>'5C1AL_RedRiver'!$AG$87</f>
        <v>0</v>
      </c>
      <c r="AK37" s="215">
        <f>'5C1AL_RedRiver'!$AH$87</f>
        <v>0</v>
      </c>
      <c r="AL37" s="208">
        <f>'5C1AL_RedRiver'!$AI$87</f>
        <v>0</v>
      </c>
      <c r="AM37" s="217">
        <f>'5C1AL_RedRiver'!$AJ$87</f>
        <v>0</v>
      </c>
      <c r="AN37" s="218">
        <f>'5C1AL_RedRiver'!$AK$87</f>
        <v>0</v>
      </c>
      <c r="AO37" s="216">
        <f>'5C1AL_RedRiver'!$AL$87</f>
        <v>477556</v>
      </c>
      <c r="AP37" s="219">
        <f>'5C1AL_RedRiver'!$AM$87</f>
        <v>-1194</v>
      </c>
      <c r="AQ37" s="216">
        <f>'5C1AL_RedRiver'!$AN$87</f>
        <v>476362</v>
      </c>
      <c r="AR37" s="217">
        <f>'5C1AL_RedRiver'!$AO$87</f>
        <v>0</v>
      </c>
      <c r="AS37" s="216">
        <f>'5C1AL_RedRiver'!$AP$87</f>
        <v>476362</v>
      </c>
      <c r="AT37" s="217">
        <f>'5C1AL_RedRiver'!$AQ$87</f>
        <v>0</v>
      </c>
      <c r="AU37" s="217">
        <f>'5C1AL_RedRiver'!$AR$87</f>
        <v>476362</v>
      </c>
      <c r="AV37" s="216">
        <f>'5C1AL_RedRiver'!$AS$87</f>
        <v>39697</v>
      </c>
      <c r="AW37" s="217">
        <f t="shared" si="2"/>
        <v>1505905</v>
      </c>
      <c r="AX37" s="217">
        <f t="shared" si="3"/>
        <v>125492</v>
      </c>
    </row>
    <row r="38" spans="1:50" ht="15.75" customHeight="1" x14ac:dyDescent="0.2">
      <c r="A38" s="221" t="s">
        <v>668</v>
      </c>
      <c r="B38" s="317">
        <v>25</v>
      </c>
      <c r="C38" s="224" t="s">
        <v>588</v>
      </c>
      <c r="D38" s="225">
        <f>'5C1AG_Collegiate'!$C$87</f>
        <v>414</v>
      </c>
      <c r="E38" s="226"/>
      <c r="F38" s="227">
        <f>'5C1AG_Collegiate'!$E$87</f>
        <v>1523650.0365703038</v>
      </c>
      <c r="G38" s="228">
        <f>'5C1AG_Collegiate'!$F$87</f>
        <v>385</v>
      </c>
      <c r="H38" s="226"/>
      <c r="I38" s="227">
        <f>'5C1AG_Collegiate'!$H$87</f>
        <v>179319.72453611143</v>
      </c>
      <c r="J38" s="1214">
        <f>'5C1AG_Collegiate'!$I$87</f>
        <v>82</v>
      </c>
      <c r="K38" s="226"/>
      <c r="L38" s="227">
        <f>'5C1AG_Collegiate'!$K$87</f>
        <v>10536.692875537035</v>
      </c>
      <c r="M38" s="228">
        <f>'5C1AG_Collegiate'!$L$87</f>
        <v>68</v>
      </c>
      <c r="N38" s="226"/>
      <c r="O38" s="227">
        <f>'5C1AG_Collegiate'!$N$87</f>
        <v>212091.01033731271</v>
      </c>
      <c r="P38" s="228">
        <f>'5C1AG_Collegiate'!$O$87</f>
        <v>0</v>
      </c>
      <c r="Q38" s="226"/>
      <c r="R38" s="227">
        <f>'5C1AG_Collegiate'!$Q$87</f>
        <v>0</v>
      </c>
      <c r="S38" s="229">
        <f>'5C1AG_Collegiate'!$R$87</f>
        <v>1925597</v>
      </c>
      <c r="T38" s="226">
        <f>'5C1AG_Collegiate'!$S$87</f>
        <v>0</v>
      </c>
      <c r="U38" s="226">
        <f>'5C1AG_Collegiate'!$T$87</f>
        <v>0</v>
      </c>
      <c r="V38" s="230">
        <f>'5C1AG_Collegiate'!$U$87</f>
        <v>0</v>
      </c>
      <c r="W38" s="229">
        <f>'5C1AG_Collegiate'!$V$87</f>
        <v>1925597</v>
      </c>
      <c r="X38" s="227">
        <f>'5C1AG_Collegiate'!$W$87</f>
        <v>-4814</v>
      </c>
      <c r="Y38" s="229">
        <f>'5C1AG_Collegiate'!$X$87</f>
        <v>1920783</v>
      </c>
      <c r="Z38" s="226">
        <f>'5C1AG_Collegiate'!$Y$87</f>
        <v>0</v>
      </c>
      <c r="AA38" s="231">
        <f>'5C1AG_Collegiate'!$Z$78+'5C1AG_Collegiate'!$Z$82+'5C1AG_Collegiate'!$Z$84+'5C1AG_Collegiate'!$Z$85+'5C1AG_Collegiate'!$Z$86</f>
        <v>0</v>
      </c>
      <c r="AB38" s="229">
        <f>'5C1AG_Collegiate'!$Z$87</f>
        <v>2154224</v>
      </c>
      <c r="AC38" s="226">
        <f>'5C1AG_Collegiate'!$AA$87</f>
        <v>0</v>
      </c>
      <c r="AD38" s="226">
        <f>'5C1AG_Collegiate'!$AB$87</f>
        <v>2154224</v>
      </c>
      <c r="AE38" s="229">
        <f>'5C1AG_Collegiate'!$AC$87</f>
        <v>179519</v>
      </c>
      <c r="AF38" s="231">
        <f>'5C1AG_Collegiate'!$AD$79+'5C1AG_Collegiate'!$AD$80+'5C1AG_Collegiate'!$AD$81+'5C1AG_Collegiate'!$AD$83</f>
        <v>0</v>
      </c>
      <c r="AG38" s="232">
        <f>'5C1AG_Collegiate'!$AD$87</f>
        <v>2169046</v>
      </c>
      <c r="AH38" s="233"/>
      <c r="AI38" s="234">
        <f>'5C1AG_Collegiate'!$AF$87</f>
        <v>3426248</v>
      </c>
      <c r="AJ38" s="225">
        <f>'5C1AG_Collegiate'!$AG$87</f>
        <v>0</v>
      </c>
      <c r="AK38" s="233">
        <f>'5C1AG_Collegiate'!$AH$87</f>
        <v>0</v>
      </c>
      <c r="AL38" s="225">
        <f>'5C1AG_Collegiate'!$AI$87</f>
        <v>0</v>
      </c>
      <c r="AM38" s="235">
        <f>'5C1AG_Collegiate'!$AJ$87</f>
        <v>0</v>
      </c>
      <c r="AN38" s="236">
        <f>'5C1AG_Collegiate'!$AK$87</f>
        <v>0</v>
      </c>
      <c r="AO38" s="234">
        <f>'5C1AG_Collegiate'!$AL$87</f>
        <v>3426248</v>
      </c>
      <c r="AP38" s="237">
        <f>'5C1AG_Collegiate'!$AM$87</f>
        <v>-8566</v>
      </c>
      <c r="AQ38" s="234">
        <f>'5C1AG_Collegiate'!$AN$87</f>
        <v>3417682</v>
      </c>
      <c r="AR38" s="235">
        <f>'5C1AG_Collegiate'!$AO$87</f>
        <v>0</v>
      </c>
      <c r="AS38" s="234">
        <f>'5C1AG_Collegiate'!$AP$87</f>
        <v>3417682</v>
      </c>
      <c r="AT38" s="235">
        <f>'5C1AG_Collegiate'!$AQ$87</f>
        <v>0</v>
      </c>
      <c r="AU38" s="235">
        <f>'5C1AG_Collegiate'!$AR$87</f>
        <v>3417682</v>
      </c>
      <c r="AV38" s="234">
        <f>'5C1AG_Collegiate'!$AS$87</f>
        <v>284807</v>
      </c>
      <c r="AW38" s="235">
        <f t="shared" si="2"/>
        <v>5571906</v>
      </c>
      <c r="AX38" s="235">
        <f t="shared" si="3"/>
        <v>464326</v>
      </c>
    </row>
    <row r="39" spans="1:50" ht="15.75" customHeight="1" x14ac:dyDescent="0.2">
      <c r="A39" s="221" t="s">
        <v>669</v>
      </c>
      <c r="B39" s="317">
        <v>11</v>
      </c>
      <c r="C39" s="224" t="s">
        <v>800</v>
      </c>
      <c r="D39" s="225">
        <f>'5C1M_GEOMidCity'!$C$87</f>
        <v>666</v>
      </c>
      <c r="E39" s="226"/>
      <c r="F39" s="227">
        <f>'5C1M_GEOMidCity'!$E$87</f>
        <v>2407310.9112061728</v>
      </c>
      <c r="G39" s="228">
        <f>'5C1M_GEOMidCity'!$F$87</f>
        <v>641</v>
      </c>
      <c r="H39" s="226"/>
      <c r="I39" s="227">
        <f>'5C1M_GEOMidCity'!$H$87</f>
        <v>293669.84315683466</v>
      </c>
      <c r="J39" s="1214">
        <f>'5C1M_GEOMidCity'!$I$87</f>
        <v>198</v>
      </c>
      <c r="K39" s="226"/>
      <c r="L39" s="227">
        <f>'5C1M_GEOMidCity'!$K$87</f>
        <v>25040.217267628159</v>
      </c>
      <c r="M39" s="228">
        <f>'5C1M_GEOMidCity'!$L$87</f>
        <v>81</v>
      </c>
      <c r="N39" s="226"/>
      <c r="O39" s="227">
        <f>'5C1M_GEOMidCity'!$N$87</f>
        <v>255695.53905200175</v>
      </c>
      <c r="P39" s="228">
        <f>'5C1M_GEOMidCity'!$O$87</f>
        <v>0</v>
      </c>
      <c r="Q39" s="226"/>
      <c r="R39" s="227">
        <f>'5C1M_GEOMidCity'!$Q$87</f>
        <v>0</v>
      </c>
      <c r="S39" s="229">
        <f>'5C1M_GEOMidCity'!$R$87</f>
        <v>2981716</v>
      </c>
      <c r="T39" s="226">
        <f>'5C1M_GEOMidCity'!$S$87</f>
        <v>0</v>
      </c>
      <c r="U39" s="226">
        <f>'5C1M_GEOMidCity'!$T$87</f>
        <v>0</v>
      </c>
      <c r="V39" s="230">
        <f>'5C1M_GEOMidCity'!$U$87</f>
        <v>0</v>
      </c>
      <c r="W39" s="229">
        <f>'5C1M_GEOMidCity'!$V$87</f>
        <v>2981716</v>
      </c>
      <c r="X39" s="227">
        <f>'5C1M_GEOMidCity'!$W$87</f>
        <v>-7453</v>
      </c>
      <c r="Y39" s="229">
        <f>'5C1M_GEOMidCity'!$X$87</f>
        <v>2974263</v>
      </c>
      <c r="Z39" s="226">
        <f>'5C1M_GEOMidCity'!$Y$87</f>
        <v>0</v>
      </c>
      <c r="AA39" s="231">
        <f>'5C1M_GEOMidCity'!$Z$78+'5C1M_GEOMidCity'!$Z$82+'5C1M_GEOMidCity'!$Z$84+'5C1M_GEOMidCity'!$Z$85+'5C1M_GEOMidCity'!$Z$86</f>
        <v>0</v>
      </c>
      <c r="AB39" s="229">
        <f>'5C1M_GEOMidCity'!$Z$87</f>
        <v>3319011</v>
      </c>
      <c r="AC39" s="226">
        <f>'5C1M_GEOMidCity'!$AA$87</f>
        <v>0</v>
      </c>
      <c r="AD39" s="226">
        <f>'5C1M_GEOMidCity'!$AB$87</f>
        <v>3319011</v>
      </c>
      <c r="AE39" s="229">
        <f>'5C1M_GEOMidCity'!$AC$87</f>
        <v>276584</v>
      </c>
      <c r="AF39" s="231">
        <f>'5C1M_GEOMidCity'!$AD$79+'5C1M_GEOMidCity'!$AD$80+'5C1M_GEOMidCity'!$AD$81+'5C1M_GEOMidCity'!$AD$83</f>
        <v>0</v>
      </c>
      <c r="AG39" s="232">
        <f>'5C1M_GEOMidCity'!$AD$87</f>
        <v>3319011</v>
      </c>
      <c r="AH39" s="233"/>
      <c r="AI39" s="234">
        <f>'5C1M_GEOMidCity'!$AF$87</f>
        <v>5621539</v>
      </c>
      <c r="AJ39" s="225">
        <f>'5C1M_GEOMidCity'!$AG$87</f>
        <v>0</v>
      </c>
      <c r="AK39" s="233">
        <f>'5C1M_GEOMidCity'!$AH$87</f>
        <v>0</v>
      </c>
      <c r="AL39" s="225">
        <f>'5C1M_GEOMidCity'!$AI$87</f>
        <v>0</v>
      </c>
      <c r="AM39" s="235">
        <f>'5C1M_GEOMidCity'!$AJ$87</f>
        <v>0</v>
      </c>
      <c r="AN39" s="236">
        <f>'5C1M_GEOMidCity'!$AK$87</f>
        <v>0</v>
      </c>
      <c r="AO39" s="234">
        <f>'5C1M_GEOMidCity'!$AL$87</f>
        <v>5621539</v>
      </c>
      <c r="AP39" s="237">
        <f>'5C1M_GEOMidCity'!$AM$87</f>
        <v>-14053</v>
      </c>
      <c r="AQ39" s="234">
        <f>'5C1M_GEOMidCity'!$AN$87</f>
        <v>5607486</v>
      </c>
      <c r="AR39" s="235">
        <f>'5C1M_GEOMidCity'!$AO$87</f>
        <v>0</v>
      </c>
      <c r="AS39" s="234">
        <f>'5C1M_GEOMidCity'!$AP$87</f>
        <v>5607486</v>
      </c>
      <c r="AT39" s="235">
        <f>'5C1M_GEOMidCity'!$AQ$87</f>
        <v>0</v>
      </c>
      <c r="AU39" s="235">
        <f>'5C1M_GEOMidCity'!$AR$87</f>
        <v>5607486</v>
      </c>
      <c r="AV39" s="234">
        <f>'5C1M_GEOMidCity'!$AS$87</f>
        <v>467291</v>
      </c>
      <c r="AW39" s="235">
        <f t="shared" si="2"/>
        <v>8926497</v>
      </c>
      <c r="AX39" s="235">
        <f t="shared" si="3"/>
        <v>743875</v>
      </c>
    </row>
    <row r="40" spans="1:50" ht="15.75" customHeight="1" x14ac:dyDescent="0.2">
      <c r="A40" s="1815" t="s">
        <v>1731</v>
      </c>
      <c r="B40" s="1816"/>
      <c r="C40" s="1817" t="s">
        <v>1732</v>
      </c>
      <c r="D40" s="225">
        <f>'5C1AO_Geo Prep Baker'!$C$87</f>
        <v>200</v>
      </c>
      <c r="E40" s="1126"/>
      <c r="F40" s="1808">
        <f>'5C1AO_Geo Prep Baker'!$E$87</f>
        <v>937879.30196125549</v>
      </c>
      <c r="G40" s="1809">
        <f>'5C1AO_Geo Prep Baker'!$F$87</f>
        <v>186</v>
      </c>
      <c r="H40" s="1126"/>
      <c r="I40" s="1808">
        <f>'5C1AO_Geo Prep Baker'!$H$87</f>
        <v>110778.70975127426</v>
      </c>
      <c r="J40" s="1810">
        <f>'5C1AO_Geo Prep Baker'!$I$87</f>
        <v>0</v>
      </c>
      <c r="K40" s="1126"/>
      <c r="L40" s="1808">
        <f>'5C1AO_Geo Prep Baker'!$K$87</f>
        <v>0</v>
      </c>
      <c r="M40" s="1809">
        <f>'5C1AO_Geo Prep Baker'!$L$87</f>
        <v>22</v>
      </c>
      <c r="N40" s="1126"/>
      <c r="O40" s="1808">
        <f>'5C1AO_Geo Prep Baker'!$N$87</f>
        <v>89770.059101985738</v>
      </c>
      <c r="P40" s="1809">
        <f>'5C1AO_Geo Prep Baker'!$O$87</f>
        <v>10</v>
      </c>
      <c r="Q40" s="1126"/>
      <c r="R40" s="1808">
        <f>'5C1AO_Geo Prep Baker'!$Q$87</f>
        <v>16096.865206575838</v>
      </c>
      <c r="S40" s="1811">
        <f>'5C1AO_Geo Prep Baker'!$R$87</f>
        <v>1154525</v>
      </c>
      <c r="T40" s="1126"/>
      <c r="U40" s="1126"/>
      <c r="V40" s="1812"/>
      <c r="W40" s="1811">
        <f>'5C1AO_Geo Prep Baker'!$V$87</f>
        <v>1154525</v>
      </c>
      <c r="X40" s="1808">
        <f>'5C1AO_Geo Prep Baker'!$W$87</f>
        <v>-2886</v>
      </c>
      <c r="Y40" s="1811">
        <f>'5C1AO_Geo Prep Baker'!$X$87</f>
        <v>1151639</v>
      </c>
      <c r="Z40" s="1126"/>
      <c r="AA40" s="1813"/>
      <c r="AB40" s="1811">
        <f>'5C1AO_Geo Prep Baker'!$Z$87</f>
        <v>1151639</v>
      </c>
      <c r="AC40" s="1126">
        <f>'5C1AO_Geo Prep Baker'!$AA$87</f>
        <v>0</v>
      </c>
      <c r="AD40" s="1126">
        <f>'5C1AO_Geo Prep Baker'!$AB$87</f>
        <v>1151639</v>
      </c>
      <c r="AE40" s="1811">
        <f>'5C1AO_Geo Prep Baker'!$AC$87</f>
        <v>95970</v>
      </c>
      <c r="AF40" s="1813"/>
      <c r="AG40" s="1814">
        <f>'5C1AO_Geo Prep Baker'!$AD$87</f>
        <v>1151639</v>
      </c>
      <c r="AH40" s="1803"/>
      <c r="AI40" s="1804">
        <f>'5C1AO_Geo Prep Baker'!$AF$87</f>
        <v>1172850</v>
      </c>
      <c r="AJ40" s="1805"/>
      <c r="AK40" s="1803"/>
      <c r="AL40" s="1805"/>
      <c r="AM40" s="928"/>
      <c r="AN40" s="1806"/>
      <c r="AO40" s="1804">
        <f>'5C1AO_Geo Prep Baker'!$AL$87</f>
        <v>1172850</v>
      </c>
      <c r="AP40" s="1807">
        <f>'5C1AO_Geo Prep Baker'!$AM$87</f>
        <v>-2932</v>
      </c>
      <c r="AQ40" s="1804">
        <f>'5C1AO_Geo Prep Baker'!$AN$87</f>
        <v>1169918</v>
      </c>
      <c r="AR40" s="928"/>
      <c r="AS40" s="1804">
        <f>'5C1AO_Geo Prep Baker'!$AP$87</f>
        <v>1169918</v>
      </c>
      <c r="AT40" s="928">
        <f>'5C1AO_Geo Prep Baker'!$AQ$87</f>
        <v>0</v>
      </c>
      <c r="AU40" s="928">
        <f>'5C1AO_Geo Prep Baker'!$AR$87</f>
        <v>1169918</v>
      </c>
      <c r="AV40" s="1804">
        <f>'5C1AO_Geo Prep Baker'!$AS$87</f>
        <v>97493</v>
      </c>
      <c r="AW40" s="235">
        <f t="shared" si="2"/>
        <v>2321557</v>
      </c>
      <c r="AX40" s="235">
        <f t="shared" si="3"/>
        <v>193463</v>
      </c>
    </row>
    <row r="41" spans="1:50" ht="15.75" customHeight="1" x14ac:dyDescent="0.2">
      <c r="A41" s="1818" t="s">
        <v>1733</v>
      </c>
      <c r="B41" s="1816"/>
      <c r="C41" s="1817" t="s">
        <v>1734</v>
      </c>
      <c r="D41" s="1797">
        <f>'5C1AP_LAKey Northshore'!$C$87</f>
        <v>96</v>
      </c>
      <c r="E41" s="1193"/>
      <c r="F41" s="1798">
        <f>'5C1AP_LAKey Northshore'!$E$87</f>
        <v>418908.66771903442</v>
      </c>
      <c r="G41" s="1336">
        <f>'5C1AP_LAKey Northshore'!$F$87</f>
        <v>38</v>
      </c>
      <c r="H41" s="1193"/>
      <c r="I41" s="1798">
        <f>'5C1AP_LAKey Northshore'!$H$87</f>
        <v>22392.973977451977</v>
      </c>
      <c r="J41" s="1799">
        <f>'5C1AP_LAKey Northshore'!$I$87</f>
        <v>0</v>
      </c>
      <c r="K41" s="1193"/>
      <c r="L41" s="1798">
        <f>'5C1AP_LAKey Northshore'!$K$87</f>
        <v>0</v>
      </c>
      <c r="M41" s="1336">
        <f>'5C1AP_LAKey Northshore'!$L$87</f>
        <v>0</v>
      </c>
      <c r="N41" s="1193"/>
      <c r="O41" s="1798">
        <f>'5C1AP_LAKey Northshore'!$N$87</f>
        <v>0</v>
      </c>
      <c r="P41" s="1336">
        <f>'5C1AP_LAKey Northshore'!$O$87</f>
        <v>0</v>
      </c>
      <c r="Q41" s="1193"/>
      <c r="R41" s="1798">
        <f>'5C1AP_LAKey Northshore'!$Q$87</f>
        <v>0</v>
      </c>
      <c r="S41" s="1800">
        <f>'5C1AP_LAKey Northshore'!$R$87</f>
        <v>441302</v>
      </c>
      <c r="T41" s="1193"/>
      <c r="U41" s="1193"/>
      <c r="V41" s="1801"/>
      <c r="W41" s="1800">
        <f>'5C1AP_LAKey Northshore'!$V$87</f>
        <v>441302</v>
      </c>
      <c r="X41" s="1798">
        <f>'5C1AP_LAKey Northshore'!$W$87</f>
        <v>-1103</v>
      </c>
      <c r="Y41" s="1800">
        <f>'5C1AP_LAKey Northshore'!$X$87</f>
        <v>440199</v>
      </c>
      <c r="Z41" s="1193"/>
      <c r="AA41" s="1802"/>
      <c r="AB41" s="1800">
        <f>'5C1AP_LAKey Northshore'!$Z$87</f>
        <v>440199</v>
      </c>
      <c r="AC41" s="1193">
        <f>'5C1AP_LAKey Northshore'!$AA$87</f>
        <v>0</v>
      </c>
      <c r="AD41" s="1193">
        <f>'5C1AP_LAKey Northshore'!$AB$87</f>
        <v>440199</v>
      </c>
      <c r="AE41" s="1800">
        <f>'5C1AP_LAKey Northshore'!$AC$87</f>
        <v>36683</v>
      </c>
      <c r="AF41" s="1802"/>
      <c r="AG41" s="1764">
        <f>'5C1AP_LAKey Northshore'!$AD$87</f>
        <v>440199</v>
      </c>
      <c r="AH41" s="1803"/>
      <c r="AI41" s="1804">
        <f>'5C1AP_LAKey Northshore'!$AF$87</f>
        <v>735456</v>
      </c>
      <c r="AJ41" s="1805"/>
      <c r="AK41" s="1803"/>
      <c r="AL41" s="1805"/>
      <c r="AM41" s="928"/>
      <c r="AN41" s="1806"/>
      <c r="AO41" s="1804">
        <f>'5C1AP_LAKey Northshore'!$AL$87</f>
        <v>735456</v>
      </c>
      <c r="AP41" s="1807">
        <f>'5C1AP_LAKey Northshore'!$AM$87</f>
        <v>-1839</v>
      </c>
      <c r="AQ41" s="1804">
        <f>'5C1AP_LAKey Northshore'!$AN$87</f>
        <v>733617</v>
      </c>
      <c r="AR41" s="928"/>
      <c r="AS41" s="1804">
        <f>'5C1AP_LAKey Northshore'!$AP$87</f>
        <v>733617</v>
      </c>
      <c r="AT41" s="928">
        <f>'5C1AP_LAKey Northshore'!$AQ$87</f>
        <v>0</v>
      </c>
      <c r="AU41" s="928">
        <f>'5C1AP_LAKey Northshore'!$AR$87</f>
        <v>733617</v>
      </c>
      <c r="AV41" s="1804">
        <f>'5C1AP_LAKey Northshore'!$AS$87</f>
        <v>61135</v>
      </c>
      <c r="AW41" s="235">
        <f t="shared" si="2"/>
        <v>1173816</v>
      </c>
      <c r="AX41" s="235">
        <f t="shared" si="3"/>
        <v>97818</v>
      </c>
    </row>
    <row r="42" spans="1:50" s="100" customFormat="1" ht="15.75" customHeight="1" thickBot="1" x14ac:dyDescent="0.25">
      <c r="A42" s="1879" t="s">
        <v>411</v>
      </c>
      <c r="B42" s="2123"/>
      <c r="C42" s="1880"/>
      <c r="D42" s="253">
        <f>SUM(D7:D41)</f>
        <v>22735</v>
      </c>
      <c r="E42" s="254"/>
      <c r="F42" s="255">
        <f t="shared" ref="F42:G42" si="4">SUM(F7:F41)</f>
        <v>90606728.045206115</v>
      </c>
      <c r="G42" s="253">
        <f t="shared" si="4"/>
        <v>17549</v>
      </c>
      <c r="H42" s="254"/>
      <c r="I42" s="255">
        <f t="shared" ref="I42:J42" si="5">SUM(I7:I41)</f>
        <v>9196791.9185155686</v>
      </c>
      <c r="J42" s="1218">
        <f t="shared" si="5"/>
        <v>9368.5</v>
      </c>
      <c r="K42" s="254"/>
      <c r="L42" s="255">
        <f t="shared" ref="L42:M42" si="6">SUM(L7:L41)</f>
        <v>1348055.1134490913</v>
      </c>
      <c r="M42" s="253">
        <f t="shared" si="6"/>
        <v>2605</v>
      </c>
      <c r="N42" s="254"/>
      <c r="O42" s="255">
        <f t="shared" ref="O42:P42" si="7">SUM(O7:O41)</f>
        <v>9240189.3625443634</v>
      </c>
      <c r="P42" s="253">
        <f t="shared" si="7"/>
        <v>489</v>
      </c>
      <c r="Q42" s="254"/>
      <c r="R42" s="255">
        <f>SUM(R7:R41)</f>
        <v>724659.4064595555</v>
      </c>
      <c r="S42" s="256">
        <f>SUM(S7:S41)</f>
        <v>111116418</v>
      </c>
      <c r="T42" s="254">
        <f t="shared" ref="T42:AX42" si="8">SUM(T7:T41)</f>
        <v>0</v>
      </c>
      <c r="U42" s="254">
        <f t="shared" si="8"/>
        <v>0</v>
      </c>
      <c r="V42" s="257">
        <f t="shared" si="8"/>
        <v>0</v>
      </c>
      <c r="W42" s="256">
        <f t="shared" si="8"/>
        <v>111116418</v>
      </c>
      <c r="X42" s="255">
        <f t="shared" si="8"/>
        <v>-277791</v>
      </c>
      <c r="Y42" s="256">
        <f t="shared" si="8"/>
        <v>110838627</v>
      </c>
      <c r="Z42" s="255">
        <f t="shared" si="8"/>
        <v>-47744</v>
      </c>
      <c r="AA42" s="258">
        <f t="shared" si="8"/>
        <v>1694323</v>
      </c>
      <c r="AB42" s="256">
        <f t="shared" si="8"/>
        <v>121157000</v>
      </c>
      <c r="AC42" s="254">
        <f t="shared" si="8"/>
        <v>0</v>
      </c>
      <c r="AD42" s="254">
        <f t="shared" si="8"/>
        <v>121157000</v>
      </c>
      <c r="AE42" s="256">
        <f t="shared" si="8"/>
        <v>10096436</v>
      </c>
      <c r="AF42" s="258">
        <f t="shared" si="8"/>
        <v>180028</v>
      </c>
      <c r="AG42" s="259">
        <f t="shared" si="8"/>
        <v>121675981</v>
      </c>
      <c r="AH42" s="260">
        <f t="shared" si="8"/>
        <v>0</v>
      </c>
      <c r="AI42" s="261">
        <f t="shared" si="8"/>
        <v>149620199</v>
      </c>
      <c r="AJ42" s="253">
        <f t="shared" si="8"/>
        <v>0</v>
      </c>
      <c r="AK42" s="260">
        <f t="shared" si="8"/>
        <v>0</v>
      </c>
      <c r="AL42" s="253">
        <f t="shared" si="8"/>
        <v>0</v>
      </c>
      <c r="AM42" s="262">
        <f t="shared" si="8"/>
        <v>0</v>
      </c>
      <c r="AN42" s="263">
        <f t="shared" si="8"/>
        <v>0</v>
      </c>
      <c r="AO42" s="261">
        <f t="shared" si="8"/>
        <v>149620199</v>
      </c>
      <c r="AP42" s="264">
        <f t="shared" si="8"/>
        <v>-374045</v>
      </c>
      <c r="AQ42" s="261">
        <f t="shared" si="8"/>
        <v>149246154</v>
      </c>
      <c r="AR42" s="262">
        <f t="shared" si="8"/>
        <v>-52920</v>
      </c>
      <c r="AS42" s="261">
        <f t="shared" si="8"/>
        <v>149193234</v>
      </c>
      <c r="AT42" s="262">
        <f t="shared" si="8"/>
        <v>0</v>
      </c>
      <c r="AU42" s="262">
        <f t="shared" si="8"/>
        <v>149193234</v>
      </c>
      <c r="AV42" s="261">
        <f t="shared" si="8"/>
        <v>12432783</v>
      </c>
      <c r="AW42" s="262">
        <f t="shared" si="8"/>
        <v>270350234</v>
      </c>
      <c r="AX42" s="262">
        <f t="shared" si="8"/>
        <v>22529219</v>
      </c>
    </row>
    <row r="43" spans="1:50" ht="13.5" thickTop="1" x14ac:dyDescent="0.2"/>
    <row r="45" spans="1:50" x14ac:dyDescent="0.2">
      <c r="AO45" s="100"/>
    </row>
    <row r="46" spans="1:50" x14ac:dyDescent="0.2">
      <c r="AO46" s="100"/>
    </row>
  </sheetData>
  <sheetProtection password="D893" sheet="1" objects="1" scenarios="1"/>
  <sortState ref="A7:BD39">
    <sortCondition ref="A7:A39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37">
    <mergeCell ref="S2:S3"/>
    <mergeCell ref="D2:D3"/>
    <mergeCell ref="E2:F2"/>
    <mergeCell ref="G2:I2"/>
    <mergeCell ref="J2:L2"/>
    <mergeCell ref="AW1:AW3"/>
    <mergeCell ref="AX1:AX3"/>
    <mergeCell ref="AS2:AS3"/>
    <mergeCell ref="AT2:AT3"/>
    <mergeCell ref="AC2:AC3"/>
    <mergeCell ref="AF2:AF3"/>
    <mergeCell ref="AR2:AR3"/>
    <mergeCell ref="AD2:AD3"/>
    <mergeCell ref="AE2:AE3"/>
    <mergeCell ref="AQ2:AQ3"/>
    <mergeCell ref="AP2:AP3"/>
    <mergeCell ref="AU2:AU3"/>
    <mergeCell ref="AG2:AG3"/>
    <mergeCell ref="AH2:AH3"/>
    <mergeCell ref="AO2:AO3"/>
    <mergeCell ref="AI2:AI3"/>
    <mergeCell ref="A42:C42"/>
    <mergeCell ref="M2:O2"/>
    <mergeCell ref="AV2:AV3"/>
    <mergeCell ref="A1:C3"/>
    <mergeCell ref="T2:V2"/>
    <mergeCell ref="AH1:AV1"/>
    <mergeCell ref="T1:AG1"/>
    <mergeCell ref="D1:S1"/>
    <mergeCell ref="W2:W3"/>
    <mergeCell ref="X2:X3"/>
    <mergeCell ref="AA2:AA3"/>
    <mergeCell ref="Y2:Y3"/>
    <mergeCell ref="Z2:Z3"/>
    <mergeCell ref="AB2:AB3"/>
    <mergeCell ref="AJ2:AN2"/>
    <mergeCell ref="P2:R2"/>
  </mergeCells>
  <printOptions horizontalCentered="1"/>
  <pageMargins left="0.3" right="0.3" top="0.85" bottom="0.55000000000000004" header="0.3" footer="0.3"/>
  <pageSetup paperSize="5" scale="54" firstPageNumber="50" fitToWidth="0" fitToHeight="0" orientation="landscape" r:id="rId2"/>
  <headerFooter alignWithMargins="0">
    <oddHeader>&amp;L&amp;"Arial,Bold"&amp;18&amp;K000000FY2022-23 Budget Letter - Preliminary
July 2022</oddHeader>
    <oddFooter>&amp;R&amp;P</oddFooter>
  </headerFooter>
  <colBreaks count="3" manualBreakCount="3">
    <brk id="19" max="39" man="1"/>
    <brk id="33" max="39" man="1"/>
    <brk id="48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Y88"/>
  <sheetViews>
    <sheetView view="pageBreakPreview" zoomScale="75" zoomScaleNormal="100" zoomScaleSheetLayoutView="75" workbookViewId="0">
      <pane xSplit="2" ySplit="6" topLeftCell="AE61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57031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42578125" style="30" customWidth="1"/>
    <col min="19" max="21" width="13.85546875" style="30" customWidth="1"/>
    <col min="22" max="22" width="14" style="30" customWidth="1"/>
    <col min="23" max="23" width="11.140625" style="30" customWidth="1"/>
    <col min="24" max="24" width="14.5703125" style="30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2.28515625" style="30" bestFit="1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bestFit="1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421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1643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1690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1667</v>
      </c>
      <c r="G3" s="1507" t="s">
        <v>424</v>
      </c>
      <c r="H3" s="1507" t="s">
        <v>364</v>
      </c>
      <c r="I3" s="1521" t="s">
        <v>1668</v>
      </c>
      <c r="J3" s="1507" t="s">
        <v>424</v>
      </c>
      <c r="K3" s="1507" t="s">
        <v>364</v>
      </c>
      <c r="L3" s="1521" t="s">
        <v>1669</v>
      </c>
      <c r="M3" s="1507" t="s">
        <v>444</v>
      </c>
      <c r="N3" s="1507" t="s">
        <v>364</v>
      </c>
      <c r="O3" s="1521" t="s">
        <v>1669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1644</v>
      </c>
      <c r="AH3" s="1508" t="s">
        <v>1646</v>
      </c>
      <c r="AI3" s="1508" t="s">
        <v>1645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875</v>
      </c>
      <c r="AD5" s="1577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9665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14926</v>
      </c>
      <c r="AM9" s="235"/>
      <c r="AN9" s="234"/>
      <c r="AO9" s="226">
        <v>0</v>
      </c>
      <c r="AP9" s="234"/>
      <c r="AQ9" s="235"/>
      <c r="AR9" s="235"/>
      <c r="AS9" s="234">
        <v>1241</v>
      </c>
      <c r="AT9" s="806">
        <v>24530</v>
      </c>
      <c r="AU9" s="807">
        <v>2044</v>
      </c>
      <c r="AV9" s="226">
        <v>37</v>
      </c>
      <c r="AW9" s="226"/>
      <c r="AX9" s="226">
        <v>37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2127310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4230961</v>
      </c>
      <c r="AM23" s="235"/>
      <c r="AN23" s="234"/>
      <c r="AO23" s="226">
        <v>0</v>
      </c>
      <c r="AP23" s="234"/>
      <c r="AQ23" s="235"/>
      <c r="AR23" s="235"/>
      <c r="AS23" s="234">
        <v>351699</v>
      </c>
      <c r="AT23" s="806">
        <v>6342376</v>
      </c>
      <c r="AU23" s="807">
        <v>528532</v>
      </c>
      <c r="AV23" s="226">
        <v>10577</v>
      </c>
      <c r="AW23" s="226"/>
      <c r="AX23" s="226">
        <v>10577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5272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30324</v>
      </c>
      <c r="AM30" s="235"/>
      <c r="AN30" s="234"/>
      <c r="AO30" s="226">
        <v>0</v>
      </c>
      <c r="AP30" s="234"/>
      <c r="AQ30" s="235"/>
      <c r="AR30" s="235"/>
      <c r="AS30" s="234">
        <v>2521</v>
      </c>
      <c r="AT30" s="806">
        <v>35507</v>
      </c>
      <c r="AU30" s="807">
        <v>2959</v>
      </c>
      <c r="AV30" s="226">
        <v>76</v>
      </c>
      <c r="AW30" s="226"/>
      <c r="AX30" s="226">
        <v>76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81157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47203</v>
      </c>
      <c r="AM38" s="235"/>
      <c r="AN38" s="234"/>
      <c r="AO38" s="226">
        <v>0</v>
      </c>
      <c r="AP38" s="234"/>
      <c r="AQ38" s="235"/>
      <c r="AR38" s="235"/>
      <c r="AS38" s="234">
        <v>3924</v>
      </c>
      <c r="AT38" s="806">
        <v>128039</v>
      </c>
      <c r="AU38" s="807">
        <v>10670</v>
      </c>
      <c r="AV38" s="226">
        <v>118</v>
      </c>
      <c r="AW38" s="226"/>
      <c r="AX38" s="226">
        <v>118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13598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37626</v>
      </c>
      <c r="AM67" s="217"/>
      <c r="AN67" s="216"/>
      <c r="AO67" s="209">
        <v>0</v>
      </c>
      <c r="AP67" s="216"/>
      <c r="AQ67" s="217"/>
      <c r="AR67" s="217"/>
      <c r="AS67" s="216">
        <v>3128</v>
      </c>
      <c r="AT67" s="804">
        <v>51096</v>
      </c>
      <c r="AU67" s="805">
        <v>4258</v>
      </c>
      <c r="AV67" s="209">
        <v>94</v>
      </c>
      <c r="AW67" s="209"/>
      <c r="AX67" s="209">
        <v>94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28890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21775</v>
      </c>
      <c r="AM73" s="235"/>
      <c r="AN73" s="234"/>
      <c r="AO73" s="226">
        <v>0</v>
      </c>
      <c r="AP73" s="234"/>
      <c r="AQ73" s="235"/>
      <c r="AR73" s="235"/>
      <c r="AS73" s="234">
        <v>1810</v>
      </c>
      <c r="AT73" s="806">
        <v>50539</v>
      </c>
      <c r="AU73" s="807">
        <v>4212</v>
      </c>
      <c r="AV73" s="426">
        <v>54</v>
      </c>
      <c r="AW73" s="426"/>
      <c r="AX73" s="426">
        <v>54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87377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59850</v>
      </c>
      <c r="AM74" s="235"/>
      <c r="AN74" s="234"/>
      <c r="AO74" s="226">
        <v>0</v>
      </c>
      <c r="AP74" s="234"/>
      <c r="AQ74" s="235"/>
      <c r="AR74" s="235"/>
      <c r="AS74" s="234">
        <v>4975</v>
      </c>
      <c r="AT74" s="806">
        <v>146859</v>
      </c>
      <c r="AU74" s="807">
        <v>12238</v>
      </c>
      <c r="AV74" s="426">
        <v>150</v>
      </c>
      <c r="AW74" s="426"/>
      <c r="AX74" s="426">
        <v>150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37391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29766</v>
      </c>
      <c r="AM75" s="235"/>
      <c r="AN75" s="234"/>
      <c r="AO75" s="226">
        <v>1915</v>
      </c>
      <c r="AP75" s="234"/>
      <c r="AQ75" s="235"/>
      <c r="AR75" s="235"/>
      <c r="AS75" s="234">
        <v>2634</v>
      </c>
      <c r="AT75" s="1276">
        <v>71646</v>
      </c>
      <c r="AU75" s="1277">
        <v>5971</v>
      </c>
      <c r="AV75" s="1438">
        <v>74</v>
      </c>
      <c r="AW75" s="1438"/>
      <c r="AX75" s="1438">
        <v>74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542</v>
      </c>
      <c r="D76" s="1461"/>
      <c r="E76" s="1043">
        <v>2005284.0678233169</v>
      </c>
      <c r="F76" s="1464">
        <v>489</v>
      </c>
      <c r="G76" s="1461"/>
      <c r="H76" s="1045">
        <v>230113.97577949773</v>
      </c>
      <c r="I76" s="1465">
        <v>508</v>
      </c>
      <c r="J76" s="1461"/>
      <c r="K76" s="1045">
        <v>65700.988242987762</v>
      </c>
      <c r="L76" s="1464">
        <v>29</v>
      </c>
      <c r="M76" s="1461"/>
      <c r="N76" s="1045">
        <v>89559.512170968577</v>
      </c>
      <c r="O76" s="1464">
        <v>0</v>
      </c>
      <c r="P76" s="1461"/>
      <c r="Q76" s="1045">
        <v>0</v>
      </c>
      <c r="R76" s="1046">
        <v>2390660</v>
      </c>
      <c r="S76" s="1045">
        <v>0</v>
      </c>
      <c r="T76" s="1045">
        <v>0</v>
      </c>
      <c r="U76" s="1047">
        <v>0</v>
      </c>
      <c r="V76" s="1046">
        <v>2390660</v>
      </c>
      <c r="W76" s="1045">
        <v>-5975</v>
      </c>
      <c r="X76" s="1046">
        <v>2384685</v>
      </c>
      <c r="Y76" s="1045">
        <v>2741</v>
      </c>
      <c r="Z76" s="1046">
        <v>2387426</v>
      </c>
      <c r="AA76" s="1045">
        <v>0</v>
      </c>
      <c r="AB76" s="1045">
        <v>2387426</v>
      </c>
      <c r="AC76" s="1046">
        <v>198952</v>
      </c>
      <c r="AD76" s="1048">
        <v>2387426</v>
      </c>
      <c r="AE76" s="1461"/>
      <c r="AF76" s="1049">
        <v>4472431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4472431</v>
      </c>
      <c r="AM76" s="1045">
        <v>-11180</v>
      </c>
      <c r="AN76" s="1049">
        <v>4461251</v>
      </c>
      <c r="AO76" s="1045">
        <v>1915</v>
      </c>
      <c r="AP76" s="1049">
        <v>4463166</v>
      </c>
      <c r="AQ76" s="1045">
        <v>0</v>
      </c>
      <c r="AR76" s="1045">
        <v>4463166</v>
      </c>
      <c r="AS76" s="1049">
        <v>371932</v>
      </c>
      <c r="AT76" s="1279">
        <v>6850592</v>
      </c>
      <c r="AU76" s="1280">
        <v>570884</v>
      </c>
      <c r="AV76" s="1045">
        <v>11180</v>
      </c>
      <c r="AW76" s="1045">
        <v>0</v>
      </c>
      <c r="AX76" s="1045">
        <v>11180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37940</v>
      </c>
      <c r="AU82" s="1460">
        <v>3162</v>
      </c>
      <c r="AV82" s="1456"/>
      <c r="AW82" s="1456"/>
      <c r="AX82" s="1456"/>
      <c r="AY82" s="100"/>
    </row>
    <row r="83" spans="1:51" s="87" customFormat="1" ht="15" customHeight="1" x14ac:dyDescent="0.2">
      <c r="A83" s="1821" t="s">
        <v>1771</v>
      </c>
      <c r="B83" s="1822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60058</v>
      </c>
      <c r="AU84" s="816">
        <v>5005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48046</v>
      </c>
      <c r="AU85" s="816">
        <v>4004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1767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90087</v>
      </c>
      <c r="AU86" s="816">
        <v>7507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542</v>
      </c>
      <c r="D87" s="1461"/>
      <c r="E87" s="1043">
        <v>2005284.0678233169</v>
      </c>
      <c r="F87" s="1464">
        <v>489</v>
      </c>
      <c r="G87" s="1461"/>
      <c r="H87" s="1045">
        <v>230113.97577949773</v>
      </c>
      <c r="I87" s="1465">
        <v>508</v>
      </c>
      <c r="J87" s="1461"/>
      <c r="K87" s="1045">
        <v>65700.988242987762</v>
      </c>
      <c r="L87" s="1464">
        <v>29</v>
      </c>
      <c r="M87" s="1461"/>
      <c r="N87" s="1045">
        <v>89559.512170968577</v>
      </c>
      <c r="O87" s="1464">
        <v>0</v>
      </c>
      <c r="P87" s="1461"/>
      <c r="Q87" s="1045">
        <v>0</v>
      </c>
      <c r="R87" s="1046">
        <v>2390660</v>
      </c>
      <c r="S87" s="1045">
        <v>0</v>
      </c>
      <c r="T87" s="1045">
        <v>0</v>
      </c>
      <c r="U87" s="1047">
        <v>0</v>
      </c>
      <c r="V87" s="1046">
        <v>2390660</v>
      </c>
      <c r="W87" s="1045">
        <v>-5975</v>
      </c>
      <c r="X87" s="1046">
        <v>2384685</v>
      </c>
      <c r="Y87" s="1045">
        <v>2741</v>
      </c>
      <c r="Z87" s="1046">
        <v>2623557</v>
      </c>
      <c r="AA87" s="1045">
        <v>0</v>
      </c>
      <c r="AB87" s="1045">
        <v>2623557</v>
      </c>
      <c r="AC87" s="1046">
        <v>218630</v>
      </c>
      <c r="AD87" s="1048">
        <v>2664768</v>
      </c>
      <c r="AE87" s="1461">
        <v>0</v>
      </c>
      <c r="AF87" s="1049">
        <v>4472431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4472431</v>
      </c>
      <c r="AM87" s="1045">
        <v>-11180</v>
      </c>
      <c r="AN87" s="1049">
        <v>4461251</v>
      </c>
      <c r="AO87" s="1045">
        <v>1915</v>
      </c>
      <c r="AP87" s="1049">
        <v>4463166</v>
      </c>
      <c r="AQ87" s="1045">
        <v>0</v>
      </c>
      <c r="AR87" s="1045">
        <v>4463166</v>
      </c>
      <c r="AS87" s="1049">
        <v>371932</v>
      </c>
      <c r="AT87" s="812">
        <v>7086723</v>
      </c>
      <c r="AU87" s="812">
        <v>590562</v>
      </c>
      <c r="AV87" s="1045">
        <v>11180</v>
      </c>
      <c r="AW87" s="1045">
        <v>0</v>
      </c>
      <c r="AX87" s="1045">
        <v>11180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1">
    <mergeCell ref="AV1:AX1"/>
    <mergeCell ref="C1:K1"/>
    <mergeCell ref="A87:B87"/>
    <mergeCell ref="A78:B78"/>
    <mergeCell ref="A1:B3"/>
    <mergeCell ref="A77:B77"/>
    <mergeCell ref="A79:B79"/>
    <mergeCell ref="A80:B80"/>
    <mergeCell ref="A81:B81"/>
    <mergeCell ref="F2:H2"/>
    <mergeCell ref="I2:K2"/>
    <mergeCell ref="A76:B76"/>
    <mergeCell ref="C2:C3"/>
    <mergeCell ref="D2:E2"/>
    <mergeCell ref="L1:U1"/>
    <mergeCell ref="AE1:AK1"/>
    <mergeCell ref="AX2:AX3"/>
    <mergeCell ref="AL2:AL3"/>
    <mergeCell ref="S2:U2"/>
    <mergeCell ref="AG2:AK2"/>
    <mergeCell ref="AT1:AT3"/>
    <mergeCell ref="AU1:AU3"/>
    <mergeCell ref="AS2:AS3"/>
    <mergeCell ref="AN2:AN3"/>
    <mergeCell ref="AO2:AO3"/>
    <mergeCell ref="AP2:AP3"/>
    <mergeCell ref="AQ2:AQ3"/>
    <mergeCell ref="AR2:AR3"/>
    <mergeCell ref="AD2:AD3"/>
    <mergeCell ref="AE2:AE3"/>
    <mergeCell ref="Y2:Y3"/>
    <mergeCell ref="Z2:Z3"/>
    <mergeCell ref="AL1:AS1"/>
    <mergeCell ref="A84:B84"/>
    <mergeCell ref="A85:B85"/>
    <mergeCell ref="A82:B82"/>
    <mergeCell ref="AF2:AF3"/>
    <mergeCell ref="V1:AD1"/>
    <mergeCell ref="AA2:AA3"/>
    <mergeCell ref="AB2:AB3"/>
    <mergeCell ref="AC2:AC3"/>
    <mergeCell ref="A86:B86"/>
    <mergeCell ref="AV2:AV3"/>
    <mergeCell ref="AW2:AW3"/>
    <mergeCell ref="X2:X3"/>
    <mergeCell ref="L2:N2"/>
    <mergeCell ref="O2:Q2"/>
    <mergeCell ref="R2:R3"/>
    <mergeCell ref="V2:V3"/>
    <mergeCell ref="W2:W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M147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9" style="82" bestFit="1" customWidth="1"/>
    <col min="2" max="2" width="8.5703125" style="82" bestFit="1" customWidth="1"/>
    <col min="3" max="3" width="36.28515625" style="30" bestFit="1" customWidth="1"/>
    <col min="4" max="4" width="12.42578125" style="30" bestFit="1" customWidth="1"/>
    <col min="5" max="5" width="7.7109375" style="30" bestFit="1" customWidth="1"/>
    <col min="6" max="6" width="14.42578125" style="30" bestFit="1" customWidth="1"/>
    <col min="7" max="7" width="5.7109375" style="30" customWidth="1"/>
    <col min="8" max="8" width="12.5703125" style="30" customWidth="1"/>
    <col min="9" max="9" width="8" style="30" customWidth="1"/>
    <col min="10" max="10" width="11.7109375" style="30" bestFit="1" customWidth="1"/>
    <col min="11" max="11" width="8" style="30" customWidth="1"/>
    <col min="12" max="12" width="10.7109375" style="30" customWidth="1"/>
    <col min="13" max="13" width="8.85546875" style="30" customWidth="1"/>
    <col min="14" max="14" width="11.7109375" style="30" bestFit="1" customWidth="1"/>
    <col min="15" max="15" width="8.85546875" style="30" customWidth="1"/>
    <col min="16" max="16" width="10.140625" style="30" customWidth="1"/>
    <col min="17" max="18" width="14.42578125" style="30" bestFit="1" customWidth="1"/>
    <col min="19" max="19" width="12.28515625" style="30" bestFit="1" customWidth="1"/>
    <col min="20" max="21" width="15" style="30" bestFit="1" customWidth="1"/>
    <col min="22" max="22" width="14.42578125" style="30" bestFit="1" customWidth="1"/>
    <col min="23" max="23" width="9.7109375" style="30" bestFit="1" customWidth="1"/>
    <col min="24" max="24" width="12.140625" style="30" bestFit="1" customWidth="1"/>
    <col min="25" max="25" width="14.42578125" style="30" bestFit="1" customWidth="1"/>
    <col min="26" max="26" width="12" style="30" bestFit="1" customWidth="1"/>
    <col min="27" max="27" width="11.42578125" style="30" bestFit="1" customWidth="1"/>
    <col min="28" max="28" width="13.85546875" style="30" bestFit="1" customWidth="1"/>
    <col min="29" max="30" width="13.85546875" style="30" customWidth="1"/>
    <col min="31" max="33" width="14.42578125" style="30" bestFit="1" customWidth="1"/>
    <col min="34" max="34" width="13.42578125" style="30" customWidth="1"/>
    <col min="35" max="35" width="10.7109375" style="30" bestFit="1" customWidth="1"/>
    <col min="36" max="36" width="13.140625" style="30" customWidth="1"/>
    <col min="37" max="37" width="11.7109375" style="30" customWidth="1"/>
    <col min="38" max="38" width="14.42578125" style="30" customWidth="1"/>
    <col min="39" max="39" width="14.5703125" style="30" customWidth="1"/>
    <col min="40" max="40" width="9.42578125" style="30" bestFit="1" customWidth="1"/>
    <col min="41" max="41" width="14.85546875" style="30" customWidth="1"/>
    <col min="42" max="42" width="11.140625" style="30" customWidth="1"/>
    <col min="43" max="43" width="12.28515625" style="30" customWidth="1"/>
    <col min="44" max="44" width="11.140625" style="30" customWidth="1"/>
    <col min="45" max="46" width="12.28515625" style="30" customWidth="1"/>
    <col min="47" max="47" width="13.42578125" style="30" bestFit="1" customWidth="1"/>
    <col min="48" max="48" width="9.7109375" style="30" customWidth="1"/>
    <col min="49" max="49" width="10.85546875" style="30" customWidth="1"/>
    <col min="50" max="50" width="13.42578125" style="30" bestFit="1" customWidth="1"/>
    <col min="51" max="51" width="14" style="30" bestFit="1" customWidth="1"/>
    <col min="52" max="53" width="13.42578125" style="30" bestFit="1" customWidth="1"/>
    <col min="54" max="54" width="12.28515625" style="30" bestFit="1" customWidth="1"/>
    <col min="55" max="55" width="13.42578125" style="30" bestFit="1" customWidth="1"/>
    <col min="56" max="56" width="12.28515625" style="30" bestFit="1" customWidth="1"/>
    <col min="57" max="57" width="14.42578125" style="30" bestFit="1" customWidth="1"/>
    <col min="58" max="58" width="13.42578125" style="30" bestFit="1" customWidth="1"/>
    <col min="59" max="60" width="10.85546875" style="30" bestFit="1" customWidth="1"/>
    <col min="61" max="61" width="9.7109375" style="30" bestFit="1" customWidth="1"/>
    <col min="62" max="63" width="10.85546875" style="30" bestFit="1" customWidth="1"/>
    <col min="64" max="64" width="9.7109375" style="30" bestFit="1" customWidth="1"/>
    <col min="65" max="16384" width="8.85546875" style="30"/>
  </cols>
  <sheetData>
    <row r="1" spans="1:64" ht="21" customHeight="1" x14ac:dyDescent="0.2">
      <c r="A1" s="1909" t="s">
        <v>924</v>
      </c>
      <c r="B1" s="1909"/>
      <c r="C1" s="1910"/>
      <c r="D1" s="917" t="s">
        <v>350</v>
      </c>
      <c r="F1" s="918"/>
      <c r="G1" s="919"/>
      <c r="H1" s="919"/>
      <c r="I1" s="918"/>
      <c r="J1" s="918"/>
      <c r="K1" s="918"/>
      <c r="L1" s="918"/>
      <c r="M1" s="918"/>
      <c r="N1" s="918"/>
      <c r="O1" s="918"/>
      <c r="P1" s="918"/>
      <c r="Q1" s="1190"/>
      <c r="R1" s="887"/>
      <c r="T1" s="917"/>
      <c r="U1" s="918"/>
      <c r="V1" s="918"/>
      <c r="W1" s="918"/>
      <c r="X1" s="918"/>
      <c r="Y1" s="918"/>
      <c r="Z1" s="918"/>
      <c r="AA1" s="918"/>
      <c r="AB1" s="918"/>
      <c r="AC1" s="1469"/>
      <c r="AD1" s="1469"/>
      <c r="AE1" s="918"/>
      <c r="AF1" s="918"/>
      <c r="AG1" s="918"/>
      <c r="AH1" s="918"/>
      <c r="AI1" s="918"/>
      <c r="AJ1" s="918"/>
      <c r="AK1" s="918"/>
      <c r="AL1" s="918"/>
      <c r="AM1" s="920"/>
      <c r="AN1" s="921" t="s">
        <v>936</v>
      </c>
      <c r="AP1" s="922"/>
      <c r="AQ1" s="922"/>
      <c r="AR1" s="922"/>
      <c r="AS1" s="922"/>
      <c r="AT1" s="922"/>
      <c r="AU1" s="922"/>
      <c r="AV1" s="922"/>
      <c r="AW1" s="922"/>
      <c r="AX1" s="922"/>
      <c r="AY1" s="922"/>
      <c r="AZ1" s="922"/>
      <c r="BA1" s="922"/>
      <c r="BB1" s="922"/>
      <c r="BC1" s="922"/>
      <c r="BD1" s="923"/>
      <c r="BE1" s="1908" t="s">
        <v>1044</v>
      </c>
      <c r="BF1" s="1908" t="s">
        <v>929</v>
      </c>
      <c r="BG1" s="1332"/>
      <c r="BH1" s="1333"/>
      <c r="BI1" s="1334"/>
      <c r="BJ1" s="1329"/>
      <c r="BK1" s="1330"/>
      <c r="BL1" s="1331"/>
    </row>
    <row r="2" spans="1:64" ht="26.25" customHeight="1" x14ac:dyDescent="0.2">
      <c r="A2" s="1910"/>
      <c r="B2" s="1910"/>
      <c r="C2" s="1910"/>
      <c r="D2" s="1907" t="s">
        <v>1281</v>
      </c>
      <c r="E2" s="1923" t="s">
        <v>559</v>
      </c>
      <c r="F2" s="1924"/>
      <c r="G2" s="1924"/>
      <c r="H2" s="1925"/>
      <c r="I2" s="1921" t="s">
        <v>844</v>
      </c>
      <c r="J2" s="1922"/>
      <c r="K2" s="1911" t="s">
        <v>841</v>
      </c>
      <c r="L2" s="1911"/>
      <c r="M2" s="1911" t="s">
        <v>842</v>
      </c>
      <c r="N2" s="1911"/>
      <c r="O2" s="1911" t="s">
        <v>843</v>
      </c>
      <c r="P2" s="1911"/>
      <c r="Q2" s="1914" t="s">
        <v>1070</v>
      </c>
      <c r="R2" s="1926" t="s">
        <v>427</v>
      </c>
      <c r="S2" s="1912" t="s">
        <v>242</v>
      </c>
      <c r="T2" s="1912"/>
      <c r="U2" s="1912"/>
      <c r="V2" s="1907" t="s">
        <v>466</v>
      </c>
      <c r="W2" s="1907" t="s">
        <v>463</v>
      </c>
      <c r="X2" s="1907" t="s">
        <v>873</v>
      </c>
      <c r="Y2" s="1907" t="s">
        <v>467</v>
      </c>
      <c r="Z2" s="1912" t="s">
        <v>1262</v>
      </c>
      <c r="AA2" s="1913" t="s">
        <v>344</v>
      </c>
      <c r="AB2" s="1913" t="s">
        <v>346</v>
      </c>
      <c r="AC2" s="1917" t="s">
        <v>1284</v>
      </c>
      <c r="AD2" s="1919" t="s">
        <v>1285</v>
      </c>
      <c r="AE2" s="1907" t="s">
        <v>926</v>
      </c>
      <c r="AF2" s="1907" t="s">
        <v>280</v>
      </c>
      <c r="AG2" s="1907" t="s">
        <v>281</v>
      </c>
      <c r="AH2" s="1907" t="s">
        <v>244</v>
      </c>
      <c r="AI2" s="1913" t="s">
        <v>404</v>
      </c>
      <c r="AJ2" s="1913" t="s">
        <v>915</v>
      </c>
      <c r="AK2" s="1913" t="s">
        <v>405</v>
      </c>
      <c r="AL2" s="1907" t="s">
        <v>927</v>
      </c>
      <c r="AM2" s="1907" t="s">
        <v>928</v>
      </c>
      <c r="AN2" s="1906" t="s">
        <v>1286</v>
      </c>
      <c r="AO2" s="1906" t="s">
        <v>935</v>
      </c>
      <c r="AP2" s="1916" t="s">
        <v>242</v>
      </c>
      <c r="AQ2" s="1916"/>
      <c r="AR2" s="1916"/>
      <c r="AS2" s="1916"/>
      <c r="AT2" s="1916"/>
      <c r="AU2" s="1906" t="s">
        <v>934</v>
      </c>
      <c r="AV2" s="1906" t="s">
        <v>464</v>
      </c>
      <c r="AW2" s="1906" t="s">
        <v>874</v>
      </c>
      <c r="AX2" s="1906" t="s">
        <v>933</v>
      </c>
      <c r="AY2" s="1912" t="s">
        <v>1262</v>
      </c>
      <c r="AZ2" s="1906" t="s">
        <v>932</v>
      </c>
      <c r="BA2" s="1906" t="s">
        <v>931</v>
      </c>
      <c r="BB2" s="1906" t="s">
        <v>333</v>
      </c>
      <c r="BC2" s="1906" t="s">
        <v>281</v>
      </c>
      <c r="BD2" s="1906" t="s">
        <v>930</v>
      </c>
      <c r="BE2" s="1908"/>
      <c r="BF2" s="1908"/>
      <c r="BG2" s="1905" t="s">
        <v>1131</v>
      </c>
      <c r="BH2" s="1905" t="s">
        <v>1132</v>
      </c>
      <c r="BI2" s="1905" t="s">
        <v>412</v>
      </c>
      <c r="BJ2" s="1904" t="s">
        <v>1133</v>
      </c>
      <c r="BK2" s="1904" t="s">
        <v>1134</v>
      </c>
      <c r="BL2" s="1904" t="s">
        <v>412</v>
      </c>
    </row>
    <row r="3" spans="1:64" ht="96.75" customHeight="1" x14ac:dyDescent="0.2">
      <c r="A3" s="1910"/>
      <c r="B3" s="1910"/>
      <c r="C3" s="1910"/>
      <c r="D3" s="1907"/>
      <c r="E3" s="886" t="s">
        <v>424</v>
      </c>
      <c r="F3" s="886" t="s">
        <v>919</v>
      </c>
      <c r="G3" s="884" t="s">
        <v>424</v>
      </c>
      <c r="H3" s="884" t="s">
        <v>557</v>
      </c>
      <c r="I3" s="886" t="s">
        <v>1282</v>
      </c>
      <c r="J3" s="886" t="s">
        <v>364</v>
      </c>
      <c r="K3" s="1524" t="s">
        <v>1282</v>
      </c>
      <c r="L3" s="886" t="s">
        <v>364</v>
      </c>
      <c r="M3" s="886" t="s">
        <v>1283</v>
      </c>
      <c r="N3" s="886" t="s">
        <v>364</v>
      </c>
      <c r="O3" s="1524" t="s">
        <v>1283</v>
      </c>
      <c r="P3" s="886" t="s">
        <v>364</v>
      </c>
      <c r="Q3" s="1915"/>
      <c r="R3" s="1926"/>
      <c r="S3" s="885" t="s">
        <v>1169</v>
      </c>
      <c r="T3" s="885" t="s">
        <v>1170</v>
      </c>
      <c r="U3" s="885" t="s">
        <v>243</v>
      </c>
      <c r="V3" s="1907"/>
      <c r="W3" s="1907"/>
      <c r="X3" s="1907"/>
      <c r="Y3" s="1907"/>
      <c r="Z3" s="1912"/>
      <c r="AA3" s="1913"/>
      <c r="AB3" s="1913"/>
      <c r="AC3" s="1918"/>
      <c r="AD3" s="1920"/>
      <c r="AE3" s="1907"/>
      <c r="AF3" s="1907"/>
      <c r="AG3" s="1907"/>
      <c r="AH3" s="1907"/>
      <c r="AI3" s="1913"/>
      <c r="AJ3" s="1913"/>
      <c r="AK3" s="1913"/>
      <c r="AL3" s="1907"/>
      <c r="AM3" s="1907"/>
      <c r="AN3" s="1906"/>
      <c r="AO3" s="1906"/>
      <c r="AP3" s="885" t="s">
        <v>1186</v>
      </c>
      <c r="AQ3" s="885" t="s">
        <v>1187</v>
      </c>
      <c r="AR3" s="885" t="s">
        <v>1188</v>
      </c>
      <c r="AS3" s="885" t="s">
        <v>1189</v>
      </c>
      <c r="AT3" s="885" t="s">
        <v>243</v>
      </c>
      <c r="AU3" s="1906"/>
      <c r="AV3" s="1906"/>
      <c r="AW3" s="1906"/>
      <c r="AX3" s="1906"/>
      <c r="AY3" s="1912"/>
      <c r="AZ3" s="1906"/>
      <c r="BA3" s="1906"/>
      <c r="BB3" s="1906"/>
      <c r="BC3" s="1906"/>
      <c r="BD3" s="1906"/>
      <c r="BE3" s="1908"/>
      <c r="BF3" s="1908"/>
      <c r="BG3" s="1905"/>
      <c r="BH3" s="1905"/>
      <c r="BI3" s="1905"/>
      <c r="BJ3" s="1904"/>
      <c r="BK3" s="1904"/>
      <c r="BL3" s="1904"/>
    </row>
    <row r="4" spans="1:64" ht="14.25" customHeight="1" x14ac:dyDescent="0.2">
      <c r="A4" s="789"/>
      <c r="B4" s="790"/>
      <c r="C4" s="787"/>
      <c r="D4" s="784">
        <v>1</v>
      </c>
      <c r="E4" s="784">
        <f t="shared" ref="E4:AK4" si="0">D4+1</f>
        <v>2</v>
      </c>
      <c r="F4" s="784">
        <f t="shared" si="0"/>
        <v>3</v>
      </c>
      <c r="G4" s="784">
        <f t="shared" si="0"/>
        <v>4</v>
      </c>
      <c r="H4" s="784">
        <f t="shared" si="0"/>
        <v>5</v>
      </c>
      <c r="I4" s="784">
        <f t="shared" si="0"/>
        <v>6</v>
      </c>
      <c r="J4" s="784">
        <f t="shared" si="0"/>
        <v>7</v>
      </c>
      <c r="K4" s="784">
        <f t="shared" si="0"/>
        <v>8</v>
      </c>
      <c r="L4" s="784">
        <f t="shared" si="0"/>
        <v>9</v>
      </c>
      <c r="M4" s="784">
        <f t="shared" si="0"/>
        <v>10</v>
      </c>
      <c r="N4" s="784">
        <f t="shared" si="0"/>
        <v>11</v>
      </c>
      <c r="O4" s="784">
        <f t="shared" si="0"/>
        <v>12</v>
      </c>
      <c r="P4" s="784">
        <f t="shared" si="0"/>
        <v>13</v>
      </c>
      <c r="Q4" s="784">
        <f t="shared" ref="Q4" si="1">P4+1</f>
        <v>14</v>
      </c>
      <c r="R4" s="784">
        <f t="shared" ref="R4" si="2">Q4+1</f>
        <v>15</v>
      </c>
      <c r="S4" s="784">
        <f t="shared" ref="S4" si="3">R4+1</f>
        <v>16</v>
      </c>
      <c r="T4" s="784">
        <f t="shared" si="0"/>
        <v>17</v>
      </c>
      <c r="U4" s="784">
        <f t="shared" si="0"/>
        <v>18</v>
      </c>
      <c r="V4" s="784">
        <f t="shared" si="0"/>
        <v>19</v>
      </c>
      <c r="W4" s="784">
        <f t="shared" si="0"/>
        <v>20</v>
      </c>
      <c r="X4" s="784">
        <f t="shared" si="0"/>
        <v>21</v>
      </c>
      <c r="Y4" s="784">
        <f t="shared" si="0"/>
        <v>22</v>
      </c>
      <c r="Z4" s="784">
        <f t="shared" si="0"/>
        <v>23</v>
      </c>
      <c r="AA4" s="784">
        <f t="shared" si="0"/>
        <v>24</v>
      </c>
      <c r="AB4" s="784">
        <f t="shared" si="0"/>
        <v>25</v>
      </c>
      <c r="AC4" s="1328"/>
      <c r="AD4" s="1328"/>
      <c r="AE4" s="784">
        <f>AB4+1</f>
        <v>26</v>
      </c>
      <c r="AF4" s="784">
        <f t="shared" si="0"/>
        <v>27</v>
      </c>
      <c r="AG4" s="784">
        <f t="shared" si="0"/>
        <v>28</v>
      </c>
      <c r="AH4" s="784">
        <f t="shared" si="0"/>
        <v>29</v>
      </c>
      <c r="AI4" s="784">
        <f>AH4+1</f>
        <v>30</v>
      </c>
      <c r="AJ4" s="784">
        <f t="shared" si="0"/>
        <v>31</v>
      </c>
      <c r="AK4" s="784">
        <f t="shared" si="0"/>
        <v>32</v>
      </c>
      <c r="AL4" s="784">
        <f>AK4+1</f>
        <v>33</v>
      </c>
      <c r="AM4" s="784">
        <f t="shared" ref="AM4:BL4" si="4">AL4+1</f>
        <v>34</v>
      </c>
      <c r="AN4" s="784">
        <f t="shared" si="4"/>
        <v>35</v>
      </c>
      <c r="AO4" s="784">
        <f t="shared" si="4"/>
        <v>36</v>
      </c>
      <c r="AP4" s="784">
        <f t="shared" si="4"/>
        <v>37</v>
      </c>
      <c r="AQ4" s="784">
        <f t="shared" si="4"/>
        <v>38</v>
      </c>
      <c r="AR4" s="784">
        <f t="shared" si="4"/>
        <v>39</v>
      </c>
      <c r="AS4" s="784">
        <f t="shared" si="4"/>
        <v>40</v>
      </c>
      <c r="AT4" s="784">
        <f t="shared" si="4"/>
        <v>41</v>
      </c>
      <c r="AU4" s="784">
        <f t="shared" si="4"/>
        <v>42</v>
      </c>
      <c r="AV4" s="784">
        <f t="shared" si="4"/>
        <v>43</v>
      </c>
      <c r="AW4" s="784">
        <f t="shared" si="4"/>
        <v>44</v>
      </c>
      <c r="AX4" s="784">
        <f t="shared" si="4"/>
        <v>45</v>
      </c>
      <c r="AY4" s="784">
        <f t="shared" si="4"/>
        <v>46</v>
      </c>
      <c r="AZ4" s="784">
        <f t="shared" si="4"/>
        <v>47</v>
      </c>
      <c r="BA4" s="784">
        <f t="shared" si="4"/>
        <v>48</v>
      </c>
      <c r="BB4" s="784">
        <f t="shared" si="4"/>
        <v>49</v>
      </c>
      <c r="BC4" s="784">
        <f t="shared" si="4"/>
        <v>50</v>
      </c>
      <c r="BD4" s="784">
        <f t="shared" si="4"/>
        <v>51</v>
      </c>
      <c r="BE4" s="784">
        <f t="shared" si="4"/>
        <v>52</v>
      </c>
      <c r="BF4" s="784">
        <f t="shared" si="4"/>
        <v>53</v>
      </c>
      <c r="BG4" s="784">
        <f t="shared" si="4"/>
        <v>54</v>
      </c>
      <c r="BH4" s="784">
        <f t="shared" si="4"/>
        <v>55</v>
      </c>
      <c r="BI4" s="784">
        <f t="shared" si="4"/>
        <v>56</v>
      </c>
      <c r="BJ4" s="784">
        <f t="shared" si="4"/>
        <v>57</v>
      </c>
      <c r="BK4" s="784">
        <f t="shared" si="4"/>
        <v>58</v>
      </c>
      <c r="BL4" s="784">
        <f t="shared" si="4"/>
        <v>59</v>
      </c>
    </row>
    <row r="5" spans="1:64" s="491" customFormat="1" ht="12.75" hidden="1" customHeight="1" x14ac:dyDescent="0.2">
      <c r="A5" s="791"/>
      <c r="B5" s="792"/>
      <c r="C5" s="803"/>
      <c r="D5" s="785"/>
      <c r="E5" s="643"/>
      <c r="F5" s="643"/>
      <c r="G5" s="642"/>
      <c r="H5" s="642"/>
      <c r="I5" s="785"/>
      <c r="J5" s="785"/>
      <c r="K5" s="785"/>
      <c r="L5" s="785"/>
      <c r="M5" s="785"/>
      <c r="N5" s="785"/>
      <c r="O5" s="785"/>
      <c r="P5" s="785"/>
      <c r="Q5" s="1191"/>
      <c r="R5" s="785"/>
      <c r="S5" s="785"/>
      <c r="T5" s="785"/>
      <c r="U5" s="785"/>
      <c r="V5" s="785"/>
      <c r="W5" s="785"/>
      <c r="X5" s="785"/>
      <c r="Y5" s="785"/>
      <c r="Z5" s="785"/>
      <c r="AA5" s="785"/>
      <c r="AB5" s="785"/>
      <c r="AC5" s="1462"/>
      <c r="AD5" s="1462"/>
      <c r="AE5" s="785"/>
      <c r="AF5" s="785"/>
      <c r="AG5" s="785"/>
      <c r="AH5" s="785"/>
      <c r="AI5" s="785"/>
      <c r="AJ5" s="785"/>
      <c r="AK5" s="785"/>
      <c r="AL5" s="785"/>
      <c r="AM5" s="785"/>
      <c r="AN5" s="785"/>
      <c r="AO5" s="785"/>
      <c r="AP5" s="785"/>
      <c r="AQ5" s="785"/>
      <c r="AR5" s="785"/>
      <c r="AS5" s="785"/>
      <c r="AT5" s="785"/>
      <c r="AU5" s="785"/>
      <c r="AV5" s="785"/>
      <c r="AW5" s="785"/>
      <c r="AX5" s="785"/>
      <c r="AY5" s="785"/>
      <c r="AZ5" s="785"/>
      <c r="BA5" s="785" t="s">
        <v>920</v>
      </c>
      <c r="BB5" s="785" t="s">
        <v>920</v>
      </c>
      <c r="BC5" s="785"/>
      <c r="BD5" s="785"/>
      <c r="BE5" s="770" t="s">
        <v>920</v>
      </c>
      <c r="BF5" s="770" t="s">
        <v>921</v>
      </c>
      <c r="BG5" s="770"/>
      <c r="BH5" s="770"/>
      <c r="BI5" s="770"/>
      <c r="BJ5" s="770" t="s">
        <v>920</v>
      </c>
      <c r="BK5" s="770" t="s">
        <v>922</v>
      </c>
      <c r="BL5" s="770" t="s">
        <v>921</v>
      </c>
    </row>
    <row r="6" spans="1:64" s="491" customFormat="1" ht="11.25" hidden="1" customHeight="1" x14ac:dyDescent="0.2">
      <c r="A6" s="786"/>
      <c r="B6" s="786"/>
      <c r="C6" s="788"/>
      <c r="D6" s="770" t="s">
        <v>592</v>
      </c>
      <c r="E6" s="770"/>
      <c r="F6" s="770" t="s">
        <v>592</v>
      </c>
      <c r="G6" s="888"/>
      <c r="H6" s="888"/>
      <c r="I6" s="770" t="s">
        <v>592</v>
      </c>
      <c r="J6" s="770" t="s">
        <v>592</v>
      </c>
      <c r="K6" s="770" t="s">
        <v>592</v>
      </c>
      <c r="L6" s="770" t="s">
        <v>592</v>
      </c>
      <c r="M6" s="770" t="s">
        <v>592</v>
      </c>
      <c r="N6" s="770" t="s">
        <v>592</v>
      </c>
      <c r="O6" s="770" t="s">
        <v>592</v>
      </c>
      <c r="P6" s="770" t="s">
        <v>592</v>
      </c>
      <c r="Q6" s="888"/>
      <c r="R6" s="888"/>
      <c r="S6" s="770" t="s">
        <v>592</v>
      </c>
      <c r="T6" s="770" t="s">
        <v>592</v>
      </c>
      <c r="U6" s="770" t="s">
        <v>592</v>
      </c>
      <c r="V6" s="770" t="s">
        <v>592</v>
      </c>
      <c r="W6" s="770"/>
      <c r="X6" s="770" t="s">
        <v>592</v>
      </c>
      <c r="Y6" s="770" t="s">
        <v>592</v>
      </c>
      <c r="Z6" s="770" t="s">
        <v>592</v>
      </c>
      <c r="AA6" s="770" t="s">
        <v>592</v>
      </c>
      <c r="AB6" s="888"/>
      <c r="AC6" s="1470"/>
      <c r="AD6" s="1470"/>
      <c r="AE6" s="770" t="s">
        <v>592</v>
      </c>
      <c r="AF6" s="770" t="s">
        <v>592</v>
      </c>
      <c r="AG6" s="770" t="s">
        <v>592</v>
      </c>
      <c r="AH6" s="770" t="s">
        <v>592</v>
      </c>
      <c r="AI6" s="770" t="s">
        <v>592</v>
      </c>
      <c r="AJ6" s="888"/>
      <c r="AK6" s="888"/>
      <c r="AL6" s="770" t="s">
        <v>592</v>
      </c>
      <c r="AM6" s="770"/>
      <c r="AN6" s="770"/>
      <c r="AO6" s="770" t="s">
        <v>592</v>
      </c>
      <c r="AP6" s="770" t="s">
        <v>592</v>
      </c>
      <c r="AQ6" s="770" t="s">
        <v>592</v>
      </c>
      <c r="AR6" s="770" t="s">
        <v>592</v>
      </c>
      <c r="AS6" s="770" t="s">
        <v>592</v>
      </c>
      <c r="AT6" s="770" t="s">
        <v>592</v>
      </c>
      <c r="AU6" s="770" t="s">
        <v>592</v>
      </c>
      <c r="AV6" s="888"/>
      <c r="AW6" s="770" t="s">
        <v>592</v>
      </c>
      <c r="AX6" s="770" t="s">
        <v>592</v>
      </c>
      <c r="AY6" s="770" t="s">
        <v>592</v>
      </c>
      <c r="AZ6" s="888"/>
      <c r="BA6" s="770" t="s">
        <v>592</v>
      </c>
      <c r="BB6" s="770" t="s">
        <v>592</v>
      </c>
      <c r="BC6" s="770" t="s">
        <v>592</v>
      </c>
      <c r="BD6" s="770" t="s">
        <v>592</v>
      </c>
      <c r="BE6" s="770" t="s">
        <v>593</v>
      </c>
      <c r="BF6" s="770" t="s">
        <v>593</v>
      </c>
      <c r="BG6" s="770" t="s">
        <v>766</v>
      </c>
      <c r="BH6" s="770" t="s">
        <v>593</v>
      </c>
      <c r="BI6" s="770" t="s">
        <v>593</v>
      </c>
      <c r="BJ6" s="770" t="s">
        <v>766</v>
      </c>
      <c r="BK6" s="770" t="s">
        <v>593</v>
      </c>
      <c r="BL6" s="770" t="s">
        <v>593</v>
      </c>
    </row>
    <row r="7" spans="1:64" ht="16.5" customHeight="1" x14ac:dyDescent="0.2">
      <c r="A7" s="796">
        <v>1</v>
      </c>
      <c r="B7" s="797">
        <v>1</v>
      </c>
      <c r="C7" s="798" t="s">
        <v>5</v>
      </c>
      <c r="D7" s="1361">
        <f>'8_2.1.22 SIS'!C7</f>
        <v>9053</v>
      </c>
      <c r="E7" s="209">
        <f>'2_State Distrib and Adjs'!AN7</f>
        <v>6186</v>
      </c>
      <c r="F7" s="209">
        <f>'2_State Distrib and Adjs'!AM7</f>
        <v>56004747</v>
      </c>
      <c r="G7" s="1335"/>
      <c r="H7" s="1335"/>
      <c r="I7" s="211"/>
      <c r="J7" s="209"/>
      <c r="K7" s="211"/>
      <c r="L7" s="209"/>
      <c r="M7" s="211"/>
      <c r="N7" s="209"/>
      <c r="O7" s="211"/>
      <c r="P7" s="209"/>
      <c r="Q7" s="1192">
        <f>F7+H7+J7+L7+N7+P7</f>
        <v>56004747</v>
      </c>
      <c r="R7" s="212"/>
      <c r="S7" s="209">
        <f>'2_State Distrib and Adjs'!AR7</f>
        <v>0</v>
      </c>
      <c r="T7" s="209">
        <f>'2_State Distrib and Adjs'!AS7</f>
        <v>0</v>
      </c>
      <c r="U7" s="213">
        <f>'2_State Distrib and Adjs'!AT7</f>
        <v>0</v>
      </c>
      <c r="V7" s="212">
        <f t="shared" ref="V7:V38" si="5">Q7+U7</f>
        <v>56004747</v>
      </c>
      <c r="W7" s="210"/>
      <c r="X7" s="210"/>
      <c r="Y7" s="212">
        <f t="shared" ref="Y7:Y70" si="6">V7</f>
        <v>56004747</v>
      </c>
      <c r="Z7" s="209">
        <f>'2_State Distrib and Adjs'!AO7</f>
        <v>-11538</v>
      </c>
      <c r="AA7" s="223">
        <f>'2_State Distrib and Adjs'!AV7</f>
        <v>0</v>
      </c>
      <c r="AB7" s="896">
        <f>'2_State Distrib and Adjs'!AW7</f>
        <v>268380</v>
      </c>
      <c r="AC7" s="1471">
        <f>'2_State Distrib and Adjs'!AX7</f>
        <v>1199704</v>
      </c>
      <c r="AD7" s="1471">
        <f>'2_State Distrib and Adjs'!AY7</f>
        <v>959763</v>
      </c>
      <c r="AE7" s="212">
        <f>'2_State Distrib and Adjs'!BA7</f>
        <v>60220611</v>
      </c>
      <c r="AF7" s="209">
        <f>'2_State Distrib and Adjs'!BB7</f>
        <v>0</v>
      </c>
      <c r="AG7" s="209">
        <f>'2_State Distrib and Adjs'!BC7</f>
        <v>60220611</v>
      </c>
      <c r="AH7" s="212">
        <f>'2_State Distrib and Adjs'!BD7</f>
        <v>5018384</v>
      </c>
      <c r="AI7" s="223">
        <f>'2_State Distrib and Adjs'!BE7</f>
        <v>0</v>
      </c>
      <c r="AJ7" s="899">
        <f>'2_State Distrib and Adjs'!BF7</f>
        <v>185630</v>
      </c>
      <c r="AK7" s="899">
        <f>'2_State Distrib and Adjs'!BG7</f>
        <v>0</v>
      </c>
      <c r="AL7" s="214">
        <f>'2_State Distrib and Adjs'!BI7</f>
        <v>60406241</v>
      </c>
      <c r="AM7" s="214">
        <f>AL7</f>
        <v>60406241</v>
      </c>
      <c r="AN7" s="215"/>
      <c r="AO7" s="216">
        <f>-'New Type 2 Res Summary'!AG7-'5A3_OJJ'!P7</f>
        <v>-188514</v>
      </c>
      <c r="AP7" s="208">
        <f>-'New Type 2 Res Summary'!AH7</f>
        <v>0</v>
      </c>
      <c r="AQ7" s="215">
        <f>-'New Type 2 Res Summary'!AI7</f>
        <v>0</v>
      </c>
      <c r="AR7" s="208">
        <f>-'New Type 2 Res Summary'!AJ7</f>
        <v>0</v>
      </c>
      <c r="AS7" s="217">
        <f>-'New Type 2 Res Summary'!AK7</f>
        <v>0</v>
      </c>
      <c r="AT7" s="218">
        <f>-'New Type 2 Res Summary'!AL7</f>
        <v>0</v>
      </c>
      <c r="AU7" s="216">
        <f>-'New Type 2 Res Summary'!AM7-'5A3_OJJ'!P7</f>
        <v>-367734</v>
      </c>
      <c r="AV7" s="893"/>
      <c r="AW7" s="219">
        <f>-'New Type 2 Res Summary'!AN7</f>
        <v>438</v>
      </c>
      <c r="AX7" s="216">
        <f>-'New Type 2 Res Summary'!AO7-'5A3_OJJ'!P7</f>
        <v>-188076</v>
      </c>
      <c r="AY7" s="217"/>
      <c r="AZ7" s="908">
        <f>-'New Type 2 Res Summary'!AQ7-'5A3_OJJ'!P7</f>
        <v>-188076</v>
      </c>
      <c r="BA7" s="216">
        <f>'2A-1_EFT (Annual)'!AO7</f>
        <v>-367734</v>
      </c>
      <c r="BB7" s="217" t="e">
        <f>'2A-1_EFT (Annual)'!#REF!+'2A-1_EFT (Annual)'!#REF!</f>
        <v>#REF!</v>
      </c>
      <c r="BC7" s="217" t="e">
        <f>BA7-BB7</f>
        <v>#REF!</v>
      </c>
      <c r="BD7" s="216">
        <f>'2A-2_EFT (Monthly)'!AO7</f>
        <v>-30571</v>
      </c>
      <c r="BE7" s="217">
        <f t="shared" ref="BE7:BE70" si="7">AM7+BA7</f>
        <v>60038507</v>
      </c>
      <c r="BF7" s="217">
        <f>'2A-2_EFT (Monthly)'!AP7</f>
        <v>4987813</v>
      </c>
      <c r="BG7" s="219"/>
      <c r="BH7" s="219"/>
      <c r="BI7" s="219"/>
      <c r="BJ7" s="219">
        <f>'2A-2_EFT (Monthly)'!BZ7+'2A-2_EFT (Monthly)'!AQ7</f>
        <v>-886</v>
      </c>
      <c r="BK7" s="219"/>
      <c r="BL7" s="219">
        <f>BJ7-BK7</f>
        <v>-886</v>
      </c>
    </row>
    <row r="8" spans="1:64" ht="16.5" customHeight="1" x14ac:dyDescent="0.2">
      <c r="A8" s="221">
        <v>2</v>
      </c>
      <c r="B8" s="317">
        <v>2</v>
      </c>
      <c r="C8" s="799" t="s">
        <v>6</v>
      </c>
      <c r="D8" s="1362">
        <f>'8_2.1.22 SIS'!C8</f>
        <v>3790</v>
      </c>
      <c r="E8" s="226">
        <f>'2_State Distrib and Adjs'!AN8</f>
        <v>7367</v>
      </c>
      <c r="F8" s="226">
        <f>'2_State Distrib and Adjs'!AM8</f>
        <v>27922377</v>
      </c>
      <c r="G8" s="1337"/>
      <c r="H8" s="1337"/>
      <c r="I8" s="228"/>
      <c r="J8" s="226"/>
      <c r="K8" s="228"/>
      <c r="L8" s="226"/>
      <c r="M8" s="228"/>
      <c r="N8" s="226"/>
      <c r="O8" s="228"/>
      <c r="P8" s="226"/>
      <c r="Q8" s="1089">
        <f t="shared" ref="Q8:Q71" si="8">F8+H8+J8+L8+N8+P8</f>
        <v>27922377</v>
      </c>
      <c r="R8" s="229"/>
      <c r="S8" s="226">
        <f>'2_State Distrib and Adjs'!AR8</f>
        <v>0</v>
      </c>
      <c r="T8" s="226">
        <f>'2_State Distrib and Adjs'!AS8</f>
        <v>0</v>
      </c>
      <c r="U8" s="230">
        <f>'2_State Distrib and Adjs'!AT8</f>
        <v>0</v>
      </c>
      <c r="V8" s="229">
        <f t="shared" si="5"/>
        <v>27922377</v>
      </c>
      <c r="W8" s="227"/>
      <c r="X8" s="227"/>
      <c r="Y8" s="229">
        <f t="shared" si="6"/>
        <v>27922377</v>
      </c>
      <c r="Z8" s="226">
        <f>'2_State Distrib and Adjs'!AO8</f>
        <v>93870</v>
      </c>
      <c r="AA8" s="231">
        <f>'2_State Distrib and Adjs'!AV8</f>
        <v>0</v>
      </c>
      <c r="AB8" s="231">
        <f>'2_State Distrib and Adjs'!AW8</f>
        <v>120960</v>
      </c>
      <c r="AC8" s="1472">
        <f>'2_State Distrib and Adjs'!AX8</f>
        <v>621923</v>
      </c>
      <c r="AD8" s="1472">
        <f>'2_State Distrib and Adjs'!AY8</f>
        <v>497538</v>
      </c>
      <c r="AE8" s="229">
        <f>'2_State Distrib and Adjs'!BA8</f>
        <v>30189553</v>
      </c>
      <c r="AF8" s="226">
        <f>'2_State Distrib and Adjs'!BB8</f>
        <v>0</v>
      </c>
      <c r="AG8" s="226">
        <f>'2_State Distrib and Adjs'!BC8</f>
        <v>30189553</v>
      </c>
      <c r="AH8" s="229">
        <f>'2_State Distrib and Adjs'!BD8</f>
        <v>2515796</v>
      </c>
      <c r="AI8" s="231">
        <f>'2_State Distrib and Adjs'!BE8</f>
        <v>0</v>
      </c>
      <c r="AJ8" s="900">
        <f>'2_State Distrib and Adjs'!BF8</f>
        <v>84049</v>
      </c>
      <c r="AK8" s="900">
        <f>'2_State Distrib and Adjs'!BG8</f>
        <v>0</v>
      </c>
      <c r="AL8" s="232">
        <f>'2_State Distrib and Adjs'!BI8</f>
        <v>30273602</v>
      </c>
      <c r="AM8" s="232">
        <f t="shared" ref="AM8:AM71" si="9">AL8</f>
        <v>30273602</v>
      </c>
      <c r="AN8" s="233"/>
      <c r="AO8" s="234">
        <f>-'New Type 2 Res Summary'!AG8-'5A3_OJJ'!P8</f>
        <v>-102298</v>
      </c>
      <c r="AP8" s="225">
        <f>-'New Type 2 Res Summary'!AH8</f>
        <v>0</v>
      </c>
      <c r="AQ8" s="233">
        <f>-'New Type 2 Res Summary'!AI8</f>
        <v>0</v>
      </c>
      <c r="AR8" s="225">
        <f>-'New Type 2 Res Summary'!AJ8</f>
        <v>0</v>
      </c>
      <c r="AS8" s="235">
        <f>-'New Type 2 Res Summary'!AK8</f>
        <v>0</v>
      </c>
      <c r="AT8" s="236">
        <f>-'New Type 2 Res Summary'!AL8</f>
        <v>0</v>
      </c>
      <c r="AU8" s="234">
        <f>-'New Type 2 Res Summary'!AM8-'5A3_OJJ'!P8</f>
        <v>-106153</v>
      </c>
      <c r="AV8" s="237"/>
      <c r="AW8" s="237">
        <f>-'New Type 2 Res Summary'!AN8</f>
        <v>252</v>
      </c>
      <c r="AX8" s="234">
        <f>-'New Type 2 Res Summary'!AO8-'5A3_OJJ'!P8</f>
        <v>-102046</v>
      </c>
      <c r="AY8" s="235"/>
      <c r="AZ8" s="234">
        <f>-'New Type 2 Res Summary'!AQ8-'5A3_OJJ'!P8</f>
        <v>-102046</v>
      </c>
      <c r="BA8" s="234">
        <f>'2A-1_EFT (Annual)'!AO8</f>
        <v>-106153</v>
      </c>
      <c r="BB8" s="235" t="e">
        <f>'2A-1_EFT (Annual)'!#REF!+'2A-1_EFT (Annual)'!#REF!</f>
        <v>#REF!</v>
      </c>
      <c r="BC8" s="235" t="e">
        <f t="shared" ref="BC8:BC71" si="10">BA8-BB8</f>
        <v>#REF!</v>
      </c>
      <c r="BD8" s="234">
        <f>'2A-2_EFT (Monthly)'!AO8</f>
        <v>-8824</v>
      </c>
      <c r="BE8" s="235">
        <f t="shared" si="7"/>
        <v>30167449</v>
      </c>
      <c r="BF8" s="235">
        <f>'2A-2_EFT (Monthly)'!AP8</f>
        <v>2506972</v>
      </c>
      <c r="BG8" s="237"/>
      <c r="BH8" s="237"/>
      <c r="BI8" s="237"/>
      <c r="BJ8" s="237">
        <f>'2A-2_EFT (Monthly)'!BZ8+'2A-2_EFT (Monthly)'!AQ8</f>
        <v>-262</v>
      </c>
      <c r="BK8" s="237"/>
      <c r="BL8" s="237">
        <f t="shared" ref="BL8:BL71" si="11">BJ8-BK8</f>
        <v>-262</v>
      </c>
    </row>
    <row r="9" spans="1:64" ht="16.5" customHeight="1" x14ac:dyDescent="0.2">
      <c r="A9" s="221">
        <v>3</v>
      </c>
      <c r="B9" s="317">
        <v>3</v>
      </c>
      <c r="C9" s="799" t="s">
        <v>7</v>
      </c>
      <c r="D9" s="1362">
        <f>'8_2.1.22 SIS'!C9</f>
        <v>23122</v>
      </c>
      <c r="E9" s="226">
        <f>'2_State Distrib and Adjs'!AN9</f>
        <v>4868</v>
      </c>
      <c r="F9" s="226">
        <f>'2_State Distrib and Adjs'!AM9</f>
        <v>112554995</v>
      </c>
      <c r="G9" s="1337"/>
      <c r="H9" s="1337"/>
      <c r="I9" s="228"/>
      <c r="J9" s="226"/>
      <c r="K9" s="228"/>
      <c r="L9" s="226"/>
      <c r="M9" s="228"/>
      <c r="N9" s="226"/>
      <c r="O9" s="228"/>
      <c r="P9" s="226"/>
      <c r="Q9" s="1089">
        <f t="shared" si="8"/>
        <v>112554995</v>
      </c>
      <c r="R9" s="229"/>
      <c r="S9" s="226">
        <f>'2_State Distrib and Adjs'!AR9</f>
        <v>0</v>
      </c>
      <c r="T9" s="226">
        <f>'2_State Distrib and Adjs'!AS9</f>
        <v>0</v>
      </c>
      <c r="U9" s="230">
        <f>'2_State Distrib and Adjs'!AT9</f>
        <v>0</v>
      </c>
      <c r="V9" s="229">
        <f t="shared" si="5"/>
        <v>112554995</v>
      </c>
      <c r="W9" s="227"/>
      <c r="X9" s="227"/>
      <c r="Y9" s="229">
        <f t="shared" si="6"/>
        <v>112554995</v>
      </c>
      <c r="Z9" s="226">
        <f>'2_State Distrib and Adjs'!AO9</f>
        <v>-300805</v>
      </c>
      <c r="AA9" s="231">
        <f>'2_State Distrib and Adjs'!AV9</f>
        <v>0</v>
      </c>
      <c r="AB9" s="231">
        <f>'2_State Distrib and Adjs'!AW9</f>
        <v>746200</v>
      </c>
      <c r="AC9" s="1472">
        <f>'2_State Distrib and Adjs'!AX9</f>
        <v>3267359</v>
      </c>
      <c r="AD9" s="1472">
        <f>'2_State Distrib and Adjs'!AY9</f>
        <v>2613888</v>
      </c>
      <c r="AE9" s="229">
        <f>'2_State Distrib and Adjs'!BA9</f>
        <v>123782677</v>
      </c>
      <c r="AF9" s="226">
        <f>'2_State Distrib and Adjs'!BB9</f>
        <v>0</v>
      </c>
      <c r="AG9" s="226">
        <f>'2_State Distrib and Adjs'!BC9</f>
        <v>123782677</v>
      </c>
      <c r="AH9" s="229">
        <f>'2_State Distrib and Adjs'!BD9</f>
        <v>10315223</v>
      </c>
      <c r="AI9" s="231">
        <f>'2_State Distrib and Adjs'!BE9</f>
        <v>0</v>
      </c>
      <c r="AJ9" s="900">
        <f>'2_State Distrib and Adjs'!BF9</f>
        <v>819882</v>
      </c>
      <c r="AK9" s="900">
        <f>'2_State Distrib and Adjs'!BG9</f>
        <v>0</v>
      </c>
      <c r="AL9" s="232">
        <f>'2_State Distrib and Adjs'!BI9</f>
        <v>124602559</v>
      </c>
      <c r="AM9" s="232">
        <f t="shared" si="9"/>
        <v>124602559</v>
      </c>
      <c r="AN9" s="233"/>
      <c r="AO9" s="234">
        <f>-'New Type 2 Res Summary'!AG9-'5A3_OJJ'!P9</f>
        <v>-956013</v>
      </c>
      <c r="AP9" s="225">
        <f>-'New Type 2 Res Summary'!AH9</f>
        <v>0</v>
      </c>
      <c r="AQ9" s="233">
        <f>-'New Type 2 Res Summary'!AI9</f>
        <v>0</v>
      </c>
      <c r="AR9" s="225">
        <f>-'New Type 2 Res Summary'!AJ9</f>
        <v>0</v>
      </c>
      <c r="AS9" s="235">
        <f>-'New Type 2 Res Summary'!AK9</f>
        <v>0</v>
      </c>
      <c r="AT9" s="236">
        <f>-'New Type 2 Res Summary'!AL9</f>
        <v>0</v>
      </c>
      <c r="AU9" s="234">
        <f>-'New Type 2 Res Summary'!AM9-'5A3_OJJ'!P9</f>
        <v>-1508275</v>
      </c>
      <c r="AV9" s="237"/>
      <c r="AW9" s="237">
        <f>-'New Type 2 Res Summary'!AN9</f>
        <v>2385</v>
      </c>
      <c r="AX9" s="234">
        <f>-'New Type 2 Res Summary'!AO9-'5A3_OJJ'!P9</f>
        <v>-953628</v>
      </c>
      <c r="AY9" s="235"/>
      <c r="AZ9" s="234">
        <f>-'New Type 2 Res Summary'!AQ9-'5A3_OJJ'!P9</f>
        <v>-953628</v>
      </c>
      <c r="BA9" s="234">
        <f>'2A-1_EFT (Annual)'!AO9</f>
        <v>-1508275</v>
      </c>
      <c r="BB9" s="235" t="e">
        <f>'2A-1_EFT (Annual)'!#REF!+'2A-1_EFT (Annual)'!#REF!</f>
        <v>#REF!</v>
      </c>
      <c r="BC9" s="235" t="e">
        <f t="shared" si="10"/>
        <v>#REF!</v>
      </c>
      <c r="BD9" s="234">
        <f>'2A-2_EFT (Monthly)'!AO9</f>
        <v>-125376</v>
      </c>
      <c r="BE9" s="235">
        <f t="shared" si="7"/>
        <v>123094284</v>
      </c>
      <c r="BF9" s="235">
        <f>'2A-2_EFT (Monthly)'!AP9</f>
        <v>10189847</v>
      </c>
      <c r="BG9" s="237"/>
      <c r="BH9" s="237"/>
      <c r="BI9" s="237"/>
      <c r="BJ9" s="237">
        <f>'2A-2_EFT (Monthly)'!BZ9+'2A-2_EFT (Monthly)'!AQ9</f>
        <v>-3766</v>
      </c>
      <c r="BK9" s="237"/>
      <c r="BL9" s="237">
        <f t="shared" si="11"/>
        <v>-3766</v>
      </c>
    </row>
    <row r="10" spans="1:64" ht="16.5" customHeight="1" x14ac:dyDescent="0.2">
      <c r="A10" s="221">
        <v>4</v>
      </c>
      <c r="B10" s="317">
        <v>4</v>
      </c>
      <c r="C10" s="799" t="s">
        <v>8</v>
      </c>
      <c r="D10" s="1362">
        <f>'8_2.1.22 SIS'!C10</f>
        <v>2789</v>
      </c>
      <c r="E10" s="226">
        <f>'2_State Distrib and Adjs'!AN10</f>
        <v>6757</v>
      </c>
      <c r="F10" s="226">
        <f>'2_State Distrib and Adjs'!AM10</f>
        <v>18846527</v>
      </c>
      <c r="G10" s="1337"/>
      <c r="H10" s="1337"/>
      <c r="I10" s="228"/>
      <c r="J10" s="226"/>
      <c r="K10" s="228"/>
      <c r="L10" s="226"/>
      <c r="M10" s="228"/>
      <c r="N10" s="226"/>
      <c r="O10" s="228"/>
      <c r="P10" s="226"/>
      <c r="Q10" s="1089">
        <f t="shared" si="8"/>
        <v>18846527</v>
      </c>
      <c r="R10" s="229"/>
      <c r="S10" s="226">
        <f>'2_State Distrib and Adjs'!AR10</f>
        <v>0</v>
      </c>
      <c r="T10" s="226">
        <f>'2_State Distrib and Adjs'!AS10</f>
        <v>0</v>
      </c>
      <c r="U10" s="230">
        <f>'2_State Distrib and Adjs'!AT10</f>
        <v>0</v>
      </c>
      <c r="V10" s="229">
        <f t="shared" si="5"/>
        <v>18846527</v>
      </c>
      <c r="W10" s="227"/>
      <c r="X10" s="227"/>
      <c r="Y10" s="229">
        <f t="shared" si="6"/>
        <v>18846527</v>
      </c>
      <c r="Z10" s="226">
        <f>'2_State Distrib and Adjs'!AO10</f>
        <v>-4845</v>
      </c>
      <c r="AA10" s="231">
        <f>'2_State Distrib and Adjs'!AV10</f>
        <v>21000</v>
      </c>
      <c r="AB10" s="231">
        <f>'2_State Distrib and Adjs'!AW10</f>
        <v>91000</v>
      </c>
      <c r="AC10" s="1472">
        <f>'2_State Distrib and Adjs'!AX10</f>
        <v>401637</v>
      </c>
      <c r="AD10" s="1472">
        <f>'2_State Distrib and Adjs'!AY10</f>
        <v>321310</v>
      </c>
      <c r="AE10" s="229">
        <f>'2_State Distrib and Adjs'!BA10</f>
        <v>20279086</v>
      </c>
      <c r="AF10" s="226">
        <f>'2_State Distrib and Adjs'!BB10</f>
        <v>0</v>
      </c>
      <c r="AG10" s="226">
        <f>'2_State Distrib and Adjs'!BC10</f>
        <v>20279086</v>
      </c>
      <c r="AH10" s="229">
        <f>'2_State Distrib and Adjs'!BD10</f>
        <v>1689924</v>
      </c>
      <c r="AI10" s="231">
        <f>'2_State Distrib and Adjs'!BE10</f>
        <v>0</v>
      </c>
      <c r="AJ10" s="900">
        <f>'2_State Distrib and Adjs'!BF10</f>
        <v>69227</v>
      </c>
      <c r="AK10" s="900">
        <f>'2_State Distrib and Adjs'!BG10</f>
        <v>0</v>
      </c>
      <c r="AL10" s="232">
        <f>'2_State Distrib and Adjs'!BI10</f>
        <v>20348313</v>
      </c>
      <c r="AM10" s="232">
        <f t="shared" si="9"/>
        <v>20348313</v>
      </c>
      <c r="AN10" s="233"/>
      <c r="AO10" s="234">
        <f>-'New Type 2 Res Summary'!AG10-'5A3_OJJ'!P10</f>
        <v>-134171</v>
      </c>
      <c r="AP10" s="225">
        <f>-'New Type 2 Res Summary'!AH10</f>
        <v>0</v>
      </c>
      <c r="AQ10" s="233">
        <f>-'New Type 2 Res Summary'!AI10</f>
        <v>0</v>
      </c>
      <c r="AR10" s="225">
        <f>-'New Type 2 Res Summary'!AJ10</f>
        <v>0</v>
      </c>
      <c r="AS10" s="235">
        <f>-'New Type 2 Res Summary'!AK10</f>
        <v>0</v>
      </c>
      <c r="AT10" s="236">
        <f>-'New Type 2 Res Summary'!AL10</f>
        <v>0</v>
      </c>
      <c r="AU10" s="234">
        <f>-'New Type 2 Res Summary'!AM10-'5A3_OJJ'!P10</f>
        <v>-215924</v>
      </c>
      <c r="AV10" s="237"/>
      <c r="AW10" s="237">
        <f>-'New Type 2 Res Summary'!AN10</f>
        <v>336</v>
      </c>
      <c r="AX10" s="234">
        <f>-'New Type 2 Res Summary'!AO10-'5A3_OJJ'!P10</f>
        <v>-133835</v>
      </c>
      <c r="AY10" s="235"/>
      <c r="AZ10" s="234">
        <f>-'New Type 2 Res Summary'!AQ10-'5A3_OJJ'!P10</f>
        <v>-133835</v>
      </c>
      <c r="BA10" s="234">
        <f>'2A-1_EFT (Annual)'!AO10</f>
        <v>-215924</v>
      </c>
      <c r="BB10" s="235" t="e">
        <f>'2A-1_EFT (Annual)'!#REF!+'2A-1_EFT (Annual)'!#REF!</f>
        <v>#REF!</v>
      </c>
      <c r="BC10" s="235" t="e">
        <f t="shared" si="10"/>
        <v>#REF!</v>
      </c>
      <c r="BD10" s="234">
        <f>'2A-2_EFT (Monthly)'!AO10</f>
        <v>-17949</v>
      </c>
      <c r="BE10" s="235">
        <f t="shared" si="7"/>
        <v>20132389</v>
      </c>
      <c r="BF10" s="235">
        <f>'2A-2_EFT (Monthly)'!AP10</f>
        <v>1671975</v>
      </c>
      <c r="BG10" s="237"/>
      <c r="BH10" s="237"/>
      <c r="BI10" s="237"/>
      <c r="BJ10" s="237">
        <f>'2A-2_EFT (Monthly)'!BZ10+'2A-2_EFT (Monthly)'!AQ10</f>
        <v>-540</v>
      </c>
      <c r="BK10" s="237"/>
      <c r="BL10" s="237">
        <f t="shared" si="11"/>
        <v>-540</v>
      </c>
    </row>
    <row r="11" spans="1:64" ht="16.5" customHeight="1" x14ac:dyDescent="0.2">
      <c r="A11" s="800">
        <v>5</v>
      </c>
      <c r="B11" s="801">
        <v>5</v>
      </c>
      <c r="C11" s="802" t="s">
        <v>9</v>
      </c>
      <c r="D11" s="1363">
        <f>'8_2.1.22 SIS'!C11</f>
        <v>4875</v>
      </c>
      <c r="E11" s="240">
        <f>'2_State Distrib and Adjs'!AN11</f>
        <v>6581</v>
      </c>
      <c r="F11" s="240">
        <f>'2_State Distrib and Adjs'!AM11</f>
        <v>32084161</v>
      </c>
      <c r="G11" s="1338"/>
      <c r="H11" s="1338"/>
      <c r="I11" s="242"/>
      <c r="J11" s="240"/>
      <c r="K11" s="242"/>
      <c r="L11" s="240"/>
      <c r="M11" s="242"/>
      <c r="N11" s="240"/>
      <c r="O11" s="242"/>
      <c r="P11" s="240"/>
      <c r="Q11" s="1194">
        <f t="shared" si="8"/>
        <v>32084161</v>
      </c>
      <c r="R11" s="243"/>
      <c r="S11" s="240">
        <f>'2_State Distrib and Adjs'!AR11</f>
        <v>0</v>
      </c>
      <c r="T11" s="240">
        <f>'2_State Distrib and Adjs'!AS11</f>
        <v>0</v>
      </c>
      <c r="U11" s="244">
        <f>'2_State Distrib and Adjs'!AT11</f>
        <v>0</v>
      </c>
      <c r="V11" s="243">
        <f t="shared" si="5"/>
        <v>32084161</v>
      </c>
      <c r="W11" s="241"/>
      <c r="X11" s="241"/>
      <c r="Y11" s="243">
        <f t="shared" si="6"/>
        <v>32084161</v>
      </c>
      <c r="Z11" s="240">
        <f>'2_State Distrib and Adjs'!AO11</f>
        <v>-16794</v>
      </c>
      <c r="AA11" s="245">
        <f>'2_State Distrib and Adjs'!AV11</f>
        <v>0</v>
      </c>
      <c r="AB11" s="897">
        <f>'2_State Distrib and Adjs'!AW11</f>
        <v>156170</v>
      </c>
      <c r="AC11" s="1473">
        <f>'2_State Distrib and Adjs'!AX11</f>
        <v>574098</v>
      </c>
      <c r="AD11" s="1473">
        <f>'2_State Distrib and Adjs'!AY11</f>
        <v>459280</v>
      </c>
      <c r="AE11" s="243">
        <f>'2_State Distrib and Adjs'!BA11</f>
        <v>34118063</v>
      </c>
      <c r="AF11" s="246">
        <f>'2_State Distrib and Adjs'!BB11</f>
        <v>0</v>
      </c>
      <c r="AG11" s="240">
        <f>'2_State Distrib and Adjs'!BC11</f>
        <v>34118063</v>
      </c>
      <c r="AH11" s="247">
        <f>'2_State Distrib and Adjs'!BD11</f>
        <v>2843172</v>
      </c>
      <c r="AI11" s="245">
        <f>'2_State Distrib and Adjs'!BE11</f>
        <v>0</v>
      </c>
      <c r="AJ11" s="901">
        <f>'2_State Distrib and Adjs'!BF11</f>
        <v>148396</v>
      </c>
      <c r="AK11" s="901">
        <f>'2_State Distrib and Adjs'!BG11</f>
        <v>0</v>
      </c>
      <c r="AL11" s="247">
        <f>'2_State Distrib and Adjs'!BI11</f>
        <v>34266459</v>
      </c>
      <c r="AM11" s="247">
        <f t="shared" si="9"/>
        <v>34266459</v>
      </c>
      <c r="AN11" s="248"/>
      <c r="AO11" s="249">
        <f>-'New Type 2 Res Summary'!AG11-'5A3_OJJ'!P11</f>
        <v>-175069</v>
      </c>
      <c r="AP11" s="239">
        <f>-'New Type 2 Res Summary'!AH11</f>
        <v>0</v>
      </c>
      <c r="AQ11" s="248">
        <f>-'New Type 2 Res Summary'!AI11</f>
        <v>0</v>
      </c>
      <c r="AR11" s="239">
        <f>-'New Type 2 Res Summary'!AJ11</f>
        <v>0</v>
      </c>
      <c r="AS11" s="250">
        <f>-'New Type 2 Res Summary'!AK11</f>
        <v>0</v>
      </c>
      <c r="AT11" s="251">
        <f>-'New Type 2 Res Summary'!AL11</f>
        <v>0</v>
      </c>
      <c r="AU11" s="249">
        <f>-'New Type 2 Res Summary'!AM11-'5A3_OJJ'!P11</f>
        <v>-644506</v>
      </c>
      <c r="AV11" s="894"/>
      <c r="AW11" s="252">
        <f>-'New Type 2 Res Summary'!AN11</f>
        <v>423</v>
      </c>
      <c r="AX11" s="249">
        <f>-'New Type 2 Res Summary'!AO11-'5A3_OJJ'!P11</f>
        <v>-174646</v>
      </c>
      <c r="AY11" s="250"/>
      <c r="AZ11" s="909">
        <f>-'New Type 2 Res Summary'!AQ11-'5A3_OJJ'!P11</f>
        <v>-173644</v>
      </c>
      <c r="BA11" s="249">
        <f>'2A-1_EFT (Annual)'!AO11</f>
        <v>-643504</v>
      </c>
      <c r="BB11" s="250" t="e">
        <f>'2A-1_EFT (Annual)'!#REF!+'2A-1_EFT (Annual)'!#REF!</f>
        <v>#REF!</v>
      </c>
      <c r="BC11" s="250" t="e">
        <f t="shared" si="10"/>
        <v>#REF!</v>
      </c>
      <c r="BD11" s="249">
        <f>'2A-2_EFT (Monthly)'!AO11</f>
        <v>-53492</v>
      </c>
      <c r="BE11" s="250">
        <f t="shared" si="7"/>
        <v>33622955</v>
      </c>
      <c r="BF11" s="250">
        <f>'2A-2_EFT (Monthly)'!AP11</f>
        <v>2789680</v>
      </c>
      <c r="BG11" s="252"/>
      <c r="BH11" s="252"/>
      <c r="BI11" s="252"/>
      <c r="BJ11" s="252">
        <f>'2A-2_EFT (Monthly)'!BZ11+'2A-2_EFT (Monthly)'!AQ11</f>
        <v>-1597</v>
      </c>
      <c r="BK11" s="252"/>
      <c r="BL11" s="252">
        <f t="shared" si="11"/>
        <v>-1597</v>
      </c>
    </row>
    <row r="12" spans="1:64" ht="16.5" customHeight="1" x14ac:dyDescent="0.2">
      <c r="A12" s="796">
        <v>6</v>
      </c>
      <c r="B12" s="797">
        <v>6</v>
      </c>
      <c r="C12" s="798" t="s">
        <v>10</v>
      </c>
      <c r="D12" s="1361">
        <f>'8_2.1.22 SIS'!C12</f>
        <v>5499</v>
      </c>
      <c r="E12" s="209">
        <f>'2_State Distrib and Adjs'!AN12</f>
        <v>6003</v>
      </c>
      <c r="F12" s="209">
        <f>'2_State Distrib and Adjs'!AM12</f>
        <v>33010110</v>
      </c>
      <c r="G12" s="1335"/>
      <c r="H12" s="1335"/>
      <c r="I12" s="211"/>
      <c r="J12" s="209"/>
      <c r="K12" s="211"/>
      <c r="L12" s="209"/>
      <c r="M12" s="211"/>
      <c r="N12" s="209"/>
      <c r="O12" s="211"/>
      <c r="P12" s="209"/>
      <c r="Q12" s="1192">
        <f t="shared" si="8"/>
        <v>33010110</v>
      </c>
      <c r="R12" s="212"/>
      <c r="S12" s="209">
        <f>'2_State Distrib and Adjs'!AR12</f>
        <v>0</v>
      </c>
      <c r="T12" s="209">
        <f>'2_State Distrib and Adjs'!AS12</f>
        <v>0</v>
      </c>
      <c r="U12" s="213">
        <f>'2_State Distrib and Adjs'!AT12</f>
        <v>0</v>
      </c>
      <c r="V12" s="212">
        <f t="shared" si="5"/>
        <v>33010110</v>
      </c>
      <c r="W12" s="210"/>
      <c r="X12" s="210"/>
      <c r="Y12" s="212">
        <f t="shared" si="6"/>
        <v>33010110</v>
      </c>
      <c r="Z12" s="209">
        <f>'2_State Distrib and Adjs'!AO12</f>
        <v>6031</v>
      </c>
      <c r="AA12" s="223">
        <f>'2_State Distrib and Adjs'!AV12</f>
        <v>0</v>
      </c>
      <c r="AB12" s="896">
        <f>'2_State Distrib and Adjs'!AW12</f>
        <v>171990</v>
      </c>
      <c r="AC12" s="1471">
        <f>'2_State Distrib and Adjs'!AX12</f>
        <v>836977</v>
      </c>
      <c r="AD12" s="1471">
        <f>'2_State Distrib and Adjs'!AY12</f>
        <v>669581</v>
      </c>
      <c r="AE12" s="212">
        <f>'2_State Distrib and Adjs'!BA12</f>
        <v>35950155</v>
      </c>
      <c r="AF12" s="209">
        <f>'2_State Distrib and Adjs'!BB12</f>
        <v>0</v>
      </c>
      <c r="AG12" s="209">
        <f>'2_State Distrib and Adjs'!BC12</f>
        <v>35950155</v>
      </c>
      <c r="AH12" s="212">
        <f>'2_State Distrib and Adjs'!BD12</f>
        <v>2995846</v>
      </c>
      <c r="AI12" s="223">
        <f>'2_State Distrib and Adjs'!BE12</f>
        <v>0</v>
      </c>
      <c r="AJ12" s="899">
        <f>'2_State Distrib and Adjs'!BF12</f>
        <v>70673</v>
      </c>
      <c r="AK12" s="899">
        <f>'2_State Distrib and Adjs'!BG12</f>
        <v>0</v>
      </c>
      <c r="AL12" s="214">
        <f>'2_State Distrib and Adjs'!BI12</f>
        <v>36020828</v>
      </c>
      <c r="AM12" s="214">
        <f t="shared" si="9"/>
        <v>36020828</v>
      </c>
      <c r="AN12" s="215"/>
      <c r="AO12" s="216">
        <f>-'New Type 2 Res Summary'!AG12-'5A3_OJJ'!P12</f>
        <v>-147699</v>
      </c>
      <c r="AP12" s="208">
        <f>-'New Type 2 Res Summary'!AH12</f>
        <v>0</v>
      </c>
      <c r="AQ12" s="215">
        <f>-'New Type 2 Res Summary'!AI12</f>
        <v>0</v>
      </c>
      <c r="AR12" s="208">
        <f>-'New Type 2 Res Summary'!AJ12</f>
        <v>0</v>
      </c>
      <c r="AS12" s="217">
        <f>-'New Type 2 Res Summary'!AK12</f>
        <v>0</v>
      </c>
      <c r="AT12" s="218">
        <f>-'New Type 2 Res Summary'!AL12</f>
        <v>0</v>
      </c>
      <c r="AU12" s="216">
        <f>-'New Type 2 Res Summary'!AM12-'5A3_OJJ'!P12</f>
        <v>-158499</v>
      </c>
      <c r="AV12" s="893"/>
      <c r="AW12" s="219">
        <f>-'New Type 2 Res Summary'!AN12</f>
        <v>353</v>
      </c>
      <c r="AX12" s="216">
        <f>-'New Type 2 Res Summary'!AO12-'5A3_OJJ'!P12</f>
        <v>-147346</v>
      </c>
      <c r="AY12" s="217"/>
      <c r="AZ12" s="908">
        <f>-'New Type 2 Res Summary'!AQ12-'5A3_OJJ'!P12</f>
        <v>-147346</v>
      </c>
      <c r="BA12" s="216">
        <f>'2A-1_EFT (Annual)'!AO12</f>
        <v>-158499</v>
      </c>
      <c r="BB12" s="217" t="e">
        <f>'2A-1_EFT (Annual)'!#REF!+'2A-1_EFT (Annual)'!#REF!</f>
        <v>#REF!</v>
      </c>
      <c r="BC12" s="217" t="e">
        <f t="shared" si="10"/>
        <v>#REF!</v>
      </c>
      <c r="BD12" s="216">
        <f>'2A-2_EFT (Monthly)'!AO12</f>
        <v>-13177</v>
      </c>
      <c r="BE12" s="217">
        <f t="shared" si="7"/>
        <v>35862329</v>
      </c>
      <c r="BF12" s="217">
        <f>'2A-2_EFT (Monthly)'!AP12</f>
        <v>2982669</v>
      </c>
      <c r="BG12" s="219"/>
      <c r="BH12" s="219"/>
      <c r="BI12" s="219"/>
      <c r="BJ12" s="219">
        <f>'2A-2_EFT (Monthly)'!BZ12+'2A-2_EFT (Monthly)'!AQ12</f>
        <v>-380</v>
      </c>
      <c r="BK12" s="219"/>
      <c r="BL12" s="219">
        <f t="shared" si="11"/>
        <v>-380</v>
      </c>
    </row>
    <row r="13" spans="1:64" ht="16.5" customHeight="1" x14ac:dyDescent="0.2">
      <c r="A13" s="221">
        <v>7</v>
      </c>
      <c r="B13" s="317">
        <v>7</v>
      </c>
      <c r="C13" s="799" t="s">
        <v>11</v>
      </c>
      <c r="D13" s="1362">
        <f>'8_2.1.22 SIS'!C13</f>
        <v>1886</v>
      </c>
      <c r="E13" s="226">
        <f>'2_State Distrib and Adjs'!AN13</f>
        <v>4389</v>
      </c>
      <c r="F13" s="226">
        <f>'2_State Distrib and Adjs'!AM13</f>
        <v>8278145</v>
      </c>
      <c r="G13" s="1337"/>
      <c r="H13" s="1337"/>
      <c r="I13" s="228"/>
      <c r="J13" s="226"/>
      <c r="K13" s="228"/>
      <c r="L13" s="226"/>
      <c r="M13" s="228"/>
      <c r="N13" s="226"/>
      <c r="O13" s="228"/>
      <c r="P13" s="226"/>
      <c r="Q13" s="1089">
        <f t="shared" si="8"/>
        <v>8278145</v>
      </c>
      <c r="R13" s="229"/>
      <c r="S13" s="226">
        <f>'2_State Distrib and Adjs'!AR13</f>
        <v>0</v>
      </c>
      <c r="T13" s="226">
        <f>'2_State Distrib and Adjs'!AS13</f>
        <v>0</v>
      </c>
      <c r="U13" s="230">
        <f>'2_State Distrib and Adjs'!AT13</f>
        <v>0</v>
      </c>
      <c r="V13" s="229">
        <f t="shared" si="5"/>
        <v>8278145</v>
      </c>
      <c r="W13" s="227"/>
      <c r="X13" s="227"/>
      <c r="Y13" s="229">
        <f t="shared" si="6"/>
        <v>8278145</v>
      </c>
      <c r="Z13" s="226">
        <f>'2_State Distrib and Adjs'!AO13</f>
        <v>-10231</v>
      </c>
      <c r="AA13" s="231">
        <f>'2_State Distrib and Adjs'!AV13</f>
        <v>0</v>
      </c>
      <c r="AB13" s="231">
        <f>'2_State Distrib and Adjs'!AW13</f>
        <v>61880</v>
      </c>
      <c r="AC13" s="1472">
        <f>'2_State Distrib and Adjs'!AX13</f>
        <v>387013</v>
      </c>
      <c r="AD13" s="1472">
        <f>'2_State Distrib and Adjs'!AY13</f>
        <v>309611</v>
      </c>
      <c r="AE13" s="229">
        <f>'2_State Distrib and Adjs'!BA13</f>
        <v>9606938</v>
      </c>
      <c r="AF13" s="226">
        <f>'2_State Distrib and Adjs'!BB13</f>
        <v>0</v>
      </c>
      <c r="AG13" s="226">
        <f>'2_State Distrib and Adjs'!BC13</f>
        <v>9606938</v>
      </c>
      <c r="AH13" s="229">
        <f>'2_State Distrib and Adjs'!BD13</f>
        <v>800578</v>
      </c>
      <c r="AI13" s="231">
        <f>'2_State Distrib and Adjs'!BE13</f>
        <v>0</v>
      </c>
      <c r="AJ13" s="900">
        <f>'2_State Distrib and Adjs'!BF13</f>
        <v>35427</v>
      </c>
      <c r="AK13" s="900">
        <f>'2_State Distrib and Adjs'!BG13</f>
        <v>0</v>
      </c>
      <c r="AL13" s="232">
        <f>'2_State Distrib and Adjs'!BI13</f>
        <v>9642365</v>
      </c>
      <c r="AM13" s="232">
        <f t="shared" si="9"/>
        <v>9642365</v>
      </c>
      <c r="AN13" s="233"/>
      <c r="AO13" s="234">
        <f>-'New Type 2 Res Summary'!AG13-'5A3_OJJ'!P13</f>
        <v>-266196</v>
      </c>
      <c r="AP13" s="225">
        <f>-'New Type 2 Res Summary'!AH13</f>
        <v>0</v>
      </c>
      <c r="AQ13" s="233">
        <f>-'New Type 2 Res Summary'!AI13</f>
        <v>0</v>
      </c>
      <c r="AR13" s="225">
        <f>-'New Type 2 Res Summary'!AJ13</f>
        <v>0</v>
      </c>
      <c r="AS13" s="235">
        <f>-'New Type 2 Res Summary'!AK13</f>
        <v>0</v>
      </c>
      <c r="AT13" s="236">
        <f>-'New Type 2 Res Summary'!AL13</f>
        <v>0</v>
      </c>
      <c r="AU13" s="234">
        <f>-'New Type 2 Res Summary'!AM13-'5A3_OJJ'!P13</f>
        <v>-779907</v>
      </c>
      <c r="AV13" s="237"/>
      <c r="AW13" s="237">
        <f>-'New Type 2 Res Summary'!AN13</f>
        <v>665</v>
      </c>
      <c r="AX13" s="234">
        <f>-'New Type 2 Res Summary'!AO13-'5A3_OJJ'!P13</f>
        <v>-265531</v>
      </c>
      <c r="AY13" s="235"/>
      <c r="AZ13" s="234">
        <f>-'New Type 2 Res Summary'!AQ13-'5A3_OJJ'!P13</f>
        <v>-265531</v>
      </c>
      <c r="BA13" s="234">
        <f>'2A-1_EFT (Annual)'!AO13</f>
        <v>-779907</v>
      </c>
      <c r="BB13" s="235" t="e">
        <f>'2A-1_EFT (Annual)'!#REF!+'2A-1_EFT (Annual)'!#REF!</f>
        <v>#REF!</v>
      </c>
      <c r="BC13" s="235" t="e">
        <f t="shared" si="10"/>
        <v>#REF!</v>
      </c>
      <c r="BD13" s="234">
        <f>'2A-2_EFT (Monthly)'!AO13</f>
        <v>-64830</v>
      </c>
      <c r="BE13" s="235">
        <f t="shared" si="7"/>
        <v>8862458</v>
      </c>
      <c r="BF13" s="235">
        <f>'2A-2_EFT (Monthly)'!AP13</f>
        <v>735748</v>
      </c>
      <c r="BG13" s="237"/>
      <c r="BH13" s="237"/>
      <c r="BI13" s="237"/>
      <c r="BJ13" s="237">
        <f>'2A-2_EFT (Monthly)'!BZ13+'2A-2_EFT (Monthly)'!AQ13</f>
        <v>-1949</v>
      </c>
      <c r="BK13" s="237"/>
      <c r="BL13" s="237">
        <f t="shared" si="11"/>
        <v>-1949</v>
      </c>
    </row>
    <row r="14" spans="1:64" ht="16.5" customHeight="1" x14ac:dyDescent="0.2">
      <c r="A14" s="221">
        <v>8</v>
      </c>
      <c r="B14" s="317">
        <v>8</v>
      </c>
      <c r="C14" s="799" t="s">
        <v>12</v>
      </c>
      <c r="D14" s="1362">
        <f>'8_2.1.22 SIS'!C14</f>
        <v>21908</v>
      </c>
      <c r="E14" s="226">
        <f>'2_State Distrib and Adjs'!AN14</f>
        <v>5963</v>
      </c>
      <c r="F14" s="226">
        <f>'2_State Distrib and Adjs'!AM14</f>
        <v>130638980</v>
      </c>
      <c r="G14" s="1337"/>
      <c r="H14" s="1337"/>
      <c r="I14" s="228"/>
      <c r="J14" s="226"/>
      <c r="K14" s="228"/>
      <c r="L14" s="226"/>
      <c r="M14" s="228"/>
      <c r="N14" s="226"/>
      <c r="O14" s="228"/>
      <c r="P14" s="226"/>
      <c r="Q14" s="1089">
        <f t="shared" si="8"/>
        <v>130638980</v>
      </c>
      <c r="R14" s="229"/>
      <c r="S14" s="226">
        <f>'2_State Distrib and Adjs'!AR14</f>
        <v>0</v>
      </c>
      <c r="T14" s="226">
        <f>'2_State Distrib and Adjs'!AS14</f>
        <v>0</v>
      </c>
      <c r="U14" s="230">
        <f>'2_State Distrib and Adjs'!AT14</f>
        <v>0</v>
      </c>
      <c r="V14" s="229">
        <f t="shared" si="5"/>
        <v>130638980</v>
      </c>
      <c r="W14" s="227"/>
      <c r="X14" s="227"/>
      <c r="Y14" s="229">
        <f t="shared" si="6"/>
        <v>130638980</v>
      </c>
      <c r="Z14" s="226">
        <f>'2_State Distrib and Adjs'!AO14</f>
        <v>-58024</v>
      </c>
      <c r="AA14" s="231">
        <f>'2_State Distrib and Adjs'!AV14</f>
        <v>63000</v>
      </c>
      <c r="AB14" s="231">
        <f>'2_State Distrib and Adjs'!AW14</f>
        <v>680400</v>
      </c>
      <c r="AC14" s="1472">
        <f>'2_State Distrib and Adjs'!AX14</f>
        <v>3307379</v>
      </c>
      <c r="AD14" s="1472">
        <f>'2_State Distrib and Adjs'!AY14</f>
        <v>2645903</v>
      </c>
      <c r="AE14" s="229">
        <f>'2_State Distrib and Adjs'!BA14</f>
        <v>142238706</v>
      </c>
      <c r="AF14" s="226">
        <f>'2_State Distrib and Adjs'!BB14</f>
        <v>0</v>
      </c>
      <c r="AG14" s="226">
        <f>'2_State Distrib and Adjs'!BC14</f>
        <v>142238706</v>
      </c>
      <c r="AH14" s="229">
        <f>'2_State Distrib and Adjs'!BD14</f>
        <v>11853226</v>
      </c>
      <c r="AI14" s="231">
        <f>'2_State Distrib and Adjs'!BE14</f>
        <v>0</v>
      </c>
      <c r="AJ14" s="900">
        <f>'2_State Distrib and Adjs'!BF14</f>
        <v>274379</v>
      </c>
      <c r="AK14" s="900">
        <f>'2_State Distrib and Adjs'!BG14</f>
        <v>0</v>
      </c>
      <c r="AL14" s="232">
        <f>'2_State Distrib and Adjs'!BI14</f>
        <v>142513085</v>
      </c>
      <c r="AM14" s="232">
        <f t="shared" si="9"/>
        <v>142513085</v>
      </c>
      <c r="AN14" s="233"/>
      <c r="AO14" s="234">
        <f>-'New Type 2 Res Summary'!AG14-'5A3_OJJ'!P14</f>
        <v>-487999</v>
      </c>
      <c r="AP14" s="225">
        <f>-'New Type 2 Res Summary'!AH14</f>
        <v>0</v>
      </c>
      <c r="AQ14" s="233">
        <f>-'New Type 2 Res Summary'!AI14</f>
        <v>0</v>
      </c>
      <c r="AR14" s="225">
        <f>-'New Type 2 Res Summary'!AJ14</f>
        <v>0</v>
      </c>
      <c r="AS14" s="235">
        <f>-'New Type 2 Res Summary'!AK14</f>
        <v>0</v>
      </c>
      <c r="AT14" s="236">
        <f>-'New Type 2 Res Summary'!AL14</f>
        <v>0</v>
      </c>
      <c r="AU14" s="234">
        <f>-'New Type 2 Res Summary'!AM14-'5A3_OJJ'!P14</f>
        <v>-487999</v>
      </c>
      <c r="AV14" s="237"/>
      <c r="AW14" s="237">
        <f>-'New Type 2 Res Summary'!AN14</f>
        <v>1212</v>
      </c>
      <c r="AX14" s="234">
        <f>-'New Type 2 Res Summary'!AO14-'5A3_OJJ'!P14</f>
        <v>-486787</v>
      </c>
      <c r="AY14" s="235"/>
      <c r="AZ14" s="234">
        <f>-'New Type 2 Res Summary'!AQ14-'5A3_OJJ'!P14</f>
        <v>-486787</v>
      </c>
      <c r="BA14" s="234">
        <f>'2A-1_EFT (Annual)'!AO14</f>
        <v>-487999</v>
      </c>
      <c r="BB14" s="235" t="e">
        <f>'2A-1_EFT (Annual)'!#REF!+'2A-1_EFT (Annual)'!#REF!</f>
        <v>#REF!</v>
      </c>
      <c r="BC14" s="235" t="e">
        <f t="shared" si="10"/>
        <v>#REF!</v>
      </c>
      <c r="BD14" s="234">
        <f>'2A-2_EFT (Monthly)'!AO14</f>
        <v>-40565</v>
      </c>
      <c r="BE14" s="235">
        <f t="shared" si="7"/>
        <v>142025086</v>
      </c>
      <c r="BF14" s="235">
        <f>'2A-2_EFT (Monthly)'!AP14</f>
        <v>11812661</v>
      </c>
      <c r="BG14" s="237"/>
      <c r="BH14" s="237"/>
      <c r="BI14" s="237"/>
      <c r="BJ14" s="237">
        <f>'2A-2_EFT (Monthly)'!BZ14+'2A-2_EFT (Monthly)'!AQ14</f>
        <v>-1212</v>
      </c>
      <c r="BK14" s="237"/>
      <c r="BL14" s="237">
        <f t="shared" si="11"/>
        <v>-1212</v>
      </c>
    </row>
    <row r="15" spans="1:64" ht="16.5" customHeight="1" x14ac:dyDescent="0.2">
      <c r="A15" s="221">
        <v>9</v>
      </c>
      <c r="B15" s="317">
        <v>9</v>
      </c>
      <c r="C15" s="799" t="s">
        <v>13</v>
      </c>
      <c r="D15" s="1362">
        <f>'8_2.1.22 SIS'!C15</f>
        <v>33999</v>
      </c>
      <c r="E15" s="226">
        <f>'2_State Distrib and Adjs'!AN15</f>
        <v>5468</v>
      </c>
      <c r="F15" s="226">
        <f>'2_State Distrib and Adjs'!AM15</f>
        <v>185902417</v>
      </c>
      <c r="G15" s="1337"/>
      <c r="H15" s="1337"/>
      <c r="I15" s="228"/>
      <c r="J15" s="226"/>
      <c r="K15" s="228"/>
      <c r="L15" s="226"/>
      <c r="M15" s="228"/>
      <c r="N15" s="226"/>
      <c r="O15" s="228"/>
      <c r="P15" s="226"/>
      <c r="Q15" s="1089">
        <f t="shared" si="8"/>
        <v>185902417</v>
      </c>
      <c r="R15" s="229"/>
      <c r="S15" s="226">
        <f>'2_State Distrib and Adjs'!AR15</f>
        <v>0</v>
      </c>
      <c r="T15" s="226">
        <f>'2_State Distrib and Adjs'!AS15</f>
        <v>0</v>
      </c>
      <c r="U15" s="230">
        <f>'2_State Distrib and Adjs'!AT15</f>
        <v>0</v>
      </c>
      <c r="V15" s="229">
        <f t="shared" si="5"/>
        <v>185902417</v>
      </c>
      <c r="W15" s="227"/>
      <c r="X15" s="227"/>
      <c r="Y15" s="229">
        <f t="shared" si="6"/>
        <v>185902417</v>
      </c>
      <c r="Z15" s="226">
        <f>'2_State Distrib and Adjs'!AO15</f>
        <v>-119535</v>
      </c>
      <c r="AA15" s="231">
        <f>'2_State Distrib and Adjs'!AV15</f>
        <v>210000</v>
      </c>
      <c r="AB15" s="231">
        <f>'2_State Distrib and Adjs'!AW15</f>
        <v>1109920</v>
      </c>
      <c r="AC15" s="1472">
        <f>'2_State Distrib and Adjs'!AX15</f>
        <v>4628494</v>
      </c>
      <c r="AD15" s="1472">
        <f>'2_State Distrib and Adjs'!AY15</f>
        <v>3702795</v>
      </c>
      <c r="AE15" s="229">
        <f>'2_State Distrib and Adjs'!BA15</f>
        <v>202376832</v>
      </c>
      <c r="AF15" s="226">
        <f>'2_State Distrib and Adjs'!BB15</f>
        <v>0</v>
      </c>
      <c r="AG15" s="226">
        <f>'2_State Distrib and Adjs'!BC15</f>
        <v>202376832</v>
      </c>
      <c r="AH15" s="229">
        <f>'2_State Distrib and Adjs'!BD15</f>
        <v>16864736</v>
      </c>
      <c r="AI15" s="231">
        <f>'2_State Distrib and Adjs'!BE15</f>
        <v>0</v>
      </c>
      <c r="AJ15" s="900">
        <f>'2_State Distrib and Adjs'!BF15</f>
        <v>795119</v>
      </c>
      <c r="AK15" s="900">
        <f>'2_State Distrib and Adjs'!BG15</f>
        <v>0</v>
      </c>
      <c r="AL15" s="232">
        <f>'2_State Distrib and Adjs'!BI15</f>
        <v>203171951</v>
      </c>
      <c r="AM15" s="232">
        <f t="shared" si="9"/>
        <v>203171951</v>
      </c>
      <c r="AN15" s="233"/>
      <c r="AO15" s="905">
        <f>-'New Type 2 Res Summary'!AG15-'5A3_OJJ'!P15-'5B2_RSD LA'!AI7</f>
        <v>-6935741</v>
      </c>
      <c r="AP15" s="906">
        <f>-'New Type 2 Res Summary'!AH15-'5B2_RSD LA'!AJ7</f>
        <v>0</v>
      </c>
      <c r="AQ15" s="907">
        <f>-'New Type 2 Res Summary'!AI15-'5B2_RSD LA'!AK7</f>
        <v>0</v>
      </c>
      <c r="AR15" s="906">
        <f>-'New Type 2 Res Summary'!AJ15-'5B2_RSD LA'!AL7</f>
        <v>0</v>
      </c>
      <c r="AS15" s="905">
        <f>-'New Type 2 Res Summary'!AK15-'5B2_RSD LA'!AM7</f>
        <v>0</v>
      </c>
      <c r="AT15" s="905">
        <f>-'New Type 2 Res Summary'!AL15-'5B2_RSD LA'!AN7</f>
        <v>0</v>
      </c>
      <c r="AU15" s="905">
        <f>-'New Type 2 Res Summary'!AM15-'5A3_OJJ'!P15-'5B2_RSD LA'!AO7</f>
        <v>-6935741</v>
      </c>
      <c r="AV15" s="905"/>
      <c r="AW15" s="905">
        <f>-'New Type 2 Res Summary'!AN15-'5B2_RSD LA'!AQ7</f>
        <v>3076</v>
      </c>
      <c r="AX15" s="905">
        <f>-'New Type 2 Res Summary'!AO15-'5A3_OJJ'!P15-'5B2_RSD LA'!AS7</f>
        <v>-6932665</v>
      </c>
      <c r="AY15" s="905"/>
      <c r="AZ15" s="905">
        <f>-'New Type 2 Res Summary'!AQ15-'5A3_OJJ'!P15-'5B2_RSD LA'!AU7</f>
        <v>-6930305</v>
      </c>
      <c r="BA15" s="234">
        <f>'2A-1_EFT (Annual)'!AO15</f>
        <v>-6933381</v>
      </c>
      <c r="BB15" s="235" t="e">
        <f>'2A-1_EFT (Annual)'!#REF!+'2A-1_EFT (Annual)'!#REF!</f>
        <v>#REF!</v>
      </c>
      <c r="BC15" s="235" t="e">
        <f t="shared" si="10"/>
        <v>#REF!</v>
      </c>
      <c r="BD15" s="234">
        <f>'2A-2_EFT (Monthly)'!AO15</f>
        <v>-577526</v>
      </c>
      <c r="BE15" s="235">
        <f t="shared" si="7"/>
        <v>196238570</v>
      </c>
      <c r="BF15" s="235">
        <f>'2A-2_EFT (Monthly)'!AP15</f>
        <v>16287210</v>
      </c>
      <c r="BG15" s="237"/>
      <c r="BH15" s="237"/>
      <c r="BI15" s="237"/>
      <c r="BJ15" s="237">
        <f>'2A-2_EFT (Monthly)'!BZ15+'2A-2_EFT (Monthly)'!AQ15</f>
        <v>-3076</v>
      </c>
      <c r="BK15" s="237"/>
      <c r="BL15" s="237">
        <f t="shared" si="11"/>
        <v>-3076</v>
      </c>
    </row>
    <row r="16" spans="1:64" ht="16.5" customHeight="1" x14ac:dyDescent="0.2">
      <c r="A16" s="800">
        <v>10</v>
      </c>
      <c r="B16" s="801">
        <v>10</v>
      </c>
      <c r="C16" s="802" t="s">
        <v>14</v>
      </c>
      <c r="D16" s="1363">
        <f>'8_2.1.22 SIS'!C16</f>
        <v>26823</v>
      </c>
      <c r="E16" s="240">
        <f>'2_State Distrib and Adjs'!AN16</f>
        <v>4091</v>
      </c>
      <c r="F16" s="240">
        <f>'2_State Distrib and Adjs'!AM16</f>
        <v>109744995</v>
      </c>
      <c r="G16" s="1338"/>
      <c r="H16" s="1338"/>
      <c r="I16" s="242"/>
      <c r="J16" s="240"/>
      <c r="K16" s="242"/>
      <c r="L16" s="240"/>
      <c r="M16" s="242"/>
      <c r="N16" s="240"/>
      <c r="O16" s="242"/>
      <c r="P16" s="240"/>
      <c r="Q16" s="1194">
        <f t="shared" si="8"/>
        <v>109744995</v>
      </c>
      <c r="R16" s="243"/>
      <c r="S16" s="240">
        <f>'2_State Distrib and Adjs'!AR16</f>
        <v>0</v>
      </c>
      <c r="T16" s="240">
        <f>'2_State Distrib and Adjs'!AS16</f>
        <v>0</v>
      </c>
      <c r="U16" s="244">
        <f>'2_State Distrib and Adjs'!AT16</f>
        <v>0</v>
      </c>
      <c r="V16" s="243">
        <f t="shared" si="5"/>
        <v>109744995</v>
      </c>
      <c r="W16" s="241"/>
      <c r="X16" s="241"/>
      <c r="Y16" s="243">
        <f t="shared" si="6"/>
        <v>109744995</v>
      </c>
      <c r="Z16" s="240">
        <f>'2_State Distrib and Adjs'!AO16</f>
        <v>-47479</v>
      </c>
      <c r="AA16" s="245">
        <f>'2_State Distrib and Adjs'!AV16</f>
        <v>651000</v>
      </c>
      <c r="AB16" s="897">
        <f>'2_State Distrib and Adjs'!AW16</f>
        <v>860720</v>
      </c>
      <c r="AC16" s="1473">
        <f>'2_State Distrib and Adjs'!AX16</f>
        <v>4687875</v>
      </c>
      <c r="AD16" s="1473">
        <f>'2_State Distrib and Adjs'!AY16</f>
        <v>3750299</v>
      </c>
      <c r="AE16" s="243">
        <f>'2_State Distrib and Adjs'!BA16</f>
        <v>126679221</v>
      </c>
      <c r="AF16" s="246">
        <f>'2_State Distrib and Adjs'!BB16</f>
        <v>0</v>
      </c>
      <c r="AG16" s="240">
        <f>'2_State Distrib and Adjs'!BC16</f>
        <v>126679221</v>
      </c>
      <c r="AH16" s="247">
        <f>'2_State Distrib and Adjs'!BD16</f>
        <v>10556602</v>
      </c>
      <c r="AI16" s="245">
        <f>'2_State Distrib and Adjs'!BE16</f>
        <v>0</v>
      </c>
      <c r="AJ16" s="901">
        <f>'2_State Distrib and Adjs'!BF16</f>
        <v>695345</v>
      </c>
      <c r="AK16" s="901">
        <f>'2_State Distrib and Adjs'!BG16</f>
        <v>0</v>
      </c>
      <c r="AL16" s="247">
        <f>'2_State Distrib and Adjs'!BI16</f>
        <v>127374566</v>
      </c>
      <c r="AM16" s="247">
        <f t="shared" si="9"/>
        <v>127374566</v>
      </c>
      <c r="AN16" s="248"/>
      <c r="AO16" s="249">
        <f>-'New Type 2 Res Summary'!AG16-'5A3_OJJ'!P16</f>
        <v>-928168</v>
      </c>
      <c r="AP16" s="239">
        <f>-'New Type 2 Res Summary'!AH16</f>
        <v>0</v>
      </c>
      <c r="AQ16" s="248">
        <f>-'New Type 2 Res Summary'!AI16</f>
        <v>0</v>
      </c>
      <c r="AR16" s="239">
        <f>-'New Type 2 Res Summary'!AJ16</f>
        <v>0</v>
      </c>
      <c r="AS16" s="250">
        <f>-'New Type 2 Res Summary'!AK16</f>
        <v>0</v>
      </c>
      <c r="AT16" s="251">
        <f>-'New Type 2 Res Summary'!AL16</f>
        <v>0</v>
      </c>
      <c r="AU16" s="249">
        <f>-'New Type 2 Res Summary'!AM16-'5A3_OJJ'!P16</f>
        <v>-17872368</v>
      </c>
      <c r="AV16" s="894"/>
      <c r="AW16" s="252">
        <f>-'New Type 2 Res Summary'!AN16</f>
        <v>2160</v>
      </c>
      <c r="AX16" s="249">
        <f>-'New Type 2 Res Summary'!AO16-'5A3_OJJ'!P16</f>
        <v>-926008</v>
      </c>
      <c r="AY16" s="250"/>
      <c r="AZ16" s="909">
        <f>-'New Type 2 Res Summary'!AQ16-'5A3_OJJ'!P16</f>
        <v>-926008</v>
      </c>
      <c r="BA16" s="249">
        <f>'2A-1_EFT (Annual)'!AO16</f>
        <v>-17861485</v>
      </c>
      <c r="BB16" s="250" t="e">
        <f>'2A-1_EFT (Annual)'!#REF!+'2A-1_EFT (Annual)'!#REF!</f>
        <v>#REF!</v>
      </c>
      <c r="BC16" s="250" t="e">
        <f t="shared" si="10"/>
        <v>#REF!</v>
      </c>
      <c r="BD16" s="249">
        <f>'2A-2_EFT (Monthly)'!AO16</f>
        <v>-1484747</v>
      </c>
      <c r="BE16" s="250">
        <f t="shared" si="7"/>
        <v>109513081</v>
      </c>
      <c r="BF16" s="250">
        <f>'2A-2_EFT (Monthly)'!AP16</f>
        <v>9071855</v>
      </c>
      <c r="BG16" s="252"/>
      <c r="BH16" s="252"/>
      <c r="BI16" s="252"/>
      <c r="BJ16" s="252">
        <f>'2A-2_EFT (Monthly)'!BZ16+'2A-2_EFT (Monthly)'!AQ16</f>
        <v>-44520</v>
      </c>
      <c r="BK16" s="252"/>
      <c r="BL16" s="252">
        <f t="shared" si="11"/>
        <v>-44520</v>
      </c>
    </row>
    <row r="17" spans="1:64" ht="16.5" customHeight="1" x14ac:dyDescent="0.2">
      <c r="A17" s="796">
        <v>11</v>
      </c>
      <c r="B17" s="797">
        <v>11</v>
      </c>
      <c r="C17" s="798" t="s">
        <v>15</v>
      </c>
      <c r="D17" s="1361">
        <f>'8_2.1.22 SIS'!C17</f>
        <v>1452</v>
      </c>
      <c r="E17" s="209">
        <f>'2_State Distrib and Adjs'!AN17</f>
        <v>7966</v>
      </c>
      <c r="F17" s="209">
        <f>'2_State Distrib and Adjs'!AM17</f>
        <v>11566005</v>
      </c>
      <c r="G17" s="1335"/>
      <c r="H17" s="1335"/>
      <c r="I17" s="211"/>
      <c r="J17" s="209"/>
      <c r="K17" s="211"/>
      <c r="L17" s="209"/>
      <c r="M17" s="211"/>
      <c r="N17" s="209"/>
      <c r="O17" s="211"/>
      <c r="P17" s="209"/>
      <c r="Q17" s="1192">
        <f t="shared" si="8"/>
        <v>11566005</v>
      </c>
      <c r="R17" s="212"/>
      <c r="S17" s="209">
        <f>'2_State Distrib and Adjs'!AR17</f>
        <v>0</v>
      </c>
      <c r="T17" s="209">
        <f>'2_State Distrib and Adjs'!AS17</f>
        <v>0</v>
      </c>
      <c r="U17" s="213">
        <f>'2_State Distrib and Adjs'!AT17</f>
        <v>0</v>
      </c>
      <c r="V17" s="212">
        <f t="shared" si="5"/>
        <v>11566005</v>
      </c>
      <c r="W17" s="210"/>
      <c r="X17" s="210"/>
      <c r="Y17" s="212">
        <f t="shared" si="6"/>
        <v>11566005</v>
      </c>
      <c r="Z17" s="209">
        <f>'2_State Distrib and Adjs'!AO17</f>
        <v>-10712</v>
      </c>
      <c r="AA17" s="223">
        <f>'2_State Distrib and Adjs'!AV17</f>
        <v>0</v>
      </c>
      <c r="AB17" s="896">
        <f>'2_State Distrib and Adjs'!AW17</f>
        <v>45220</v>
      </c>
      <c r="AC17" s="1471">
        <f>'2_State Distrib and Adjs'!AX17</f>
        <v>266384</v>
      </c>
      <c r="AD17" s="1471">
        <f>'2_State Distrib and Adjs'!AY17</f>
        <v>213109</v>
      </c>
      <c r="AE17" s="212">
        <f>'2_State Distrib and Adjs'!BA17</f>
        <v>12479584</v>
      </c>
      <c r="AF17" s="209">
        <f>'2_State Distrib and Adjs'!BB17</f>
        <v>0</v>
      </c>
      <c r="AG17" s="209">
        <f>'2_State Distrib and Adjs'!BC17</f>
        <v>12479584</v>
      </c>
      <c r="AH17" s="212">
        <f>'2_State Distrib and Adjs'!BD17</f>
        <v>1039965</v>
      </c>
      <c r="AI17" s="223">
        <f>'2_State Distrib and Adjs'!BE17</f>
        <v>0</v>
      </c>
      <c r="AJ17" s="899">
        <f>'2_State Distrib and Adjs'!BF17</f>
        <v>50972</v>
      </c>
      <c r="AK17" s="899">
        <f>'2_State Distrib and Adjs'!BG17</f>
        <v>0</v>
      </c>
      <c r="AL17" s="214">
        <f>'2_State Distrib and Adjs'!BI17</f>
        <v>12530556</v>
      </c>
      <c r="AM17" s="214">
        <f t="shared" si="9"/>
        <v>12530556</v>
      </c>
      <c r="AN17" s="215"/>
      <c r="AO17" s="216">
        <f>-'New Type 2 Res Summary'!AG17-'5A3_OJJ'!P17</f>
        <v>-45803</v>
      </c>
      <c r="AP17" s="208">
        <f>-'New Type 2 Res Summary'!AH17</f>
        <v>0</v>
      </c>
      <c r="AQ17" s="215">
        <f>-'New Type 2 Res Summary'!AI17</f>
        <v>0</v>
      </c>
      <c r="AR17" s="208">
        <f>-'New Type 2 Res Summary'!AJ17</f>
        <v>0</v>
      </c>
      <c r="AS17" s="217">
        <f>-'New Type 2 Res Summary'!AK17</f>
        <v>0</v>
      </c>
      <c r="AT17" s="218">
        <f>-'New Type 2 Res Summary'!AL17</f>
        <v>0</v>
      </c>
      <c r="AU17" s="216">
        <f>-'New Type 2 Res Summary'!AM17-'5A3_OJJ'!P17</f>
        <v>-45803</v>
      </c>
      <c r="AV17" s="893"/>
      <c r="AW17" s="219">
        <f>-'New Type 2 Res Summary'!AN17</f>
        <v>115</v>
      </c>
      <c r="AX17" s="216">
        <f>-'New Type 2 Res Summary'!AO17-'5A3_OJJ'!P17</f>
        <v>-45688</v>
      </c>
      <c r="AY17" s="217"/>
      <c r="AZ17" s="908">
        <f>-'New Type 2 Res Summary'!AQ17-'5A3_OJJ'!P17</f>
        <v>-45688</v>
      </c>
      <c r="BA17" s="216">
        <f>'2A-1_EFT (Annual)'!AO17</f>
        <v>-45803</v>
      </c>
      <c r="BB17" s="217" t="e">
        <f>'2A-1_EFT (Annual)'!#REF!+'2A-1_EFT (Annual)'!#REF!</f>
        <v>#REF!</v>
      </c>
      <c r="BC17" s="217" t="e">
        <f t="shared" si="10"/>
        <v>#REF!</v>
      </c>
      <c r="BD17" s="216">
        <f>'2A-2_EFT (Monthly)'!AO17</f>
        <v>-3807</v>
      </c>
      <c r="BE17" s="217">
        <f t="shared" si="7"/>
        <v>12484753</v>
      </c>
      <c r="BF17" s="217">
        <f>'2A-2_EFT (Monthly)'!AP17</f>
        <v>1036158</v>
      </c>
      <c r="BG17" s="219"/>
      <c r="BH17" s="219"/>
      <c r="BI17" s="219"/>
      <c r="BJ17" s="219">
        <f>'2A-2_EFT (Monthly)'!BZ17+'2A-2_EFT (Monthly)'!AQ17</f>
        <v>-115</v>
      </c>
      <c r="BK17" s="219"/>
      <c r="BL17" s="219">
        <f t="shared" si="11"/>
        <v>-115</v>
      </c>
    </row>
    <row r="18" spans="1:64" ht="16.5" customHeight="1" x14ac:dyDescent="0.2">
      <c r="A18" s="221">
        <v>12</v>
      </c>
      <c r="B18" s="317">
        <v>12</v>
      </c>
      <c r="C18" s="799" t="s">
        <v>16</v>
      </c>
      <c r="D18" s="1362">
        <f>'8_2.1.22 SIS'!C18</f>
        <v>1076</v>
      </c>
      <c r="E18" s="226">
        <f>'2_State Distrib and Adjs'!AN18</f>
        <v>2877</v>
      </c>
      <c r="F18" s="226">
        <f>'2_State Distrib and Adjs'!AM18</f>
        <v>3095549</v>
      </c>
      <c r="G18" s="1337"/>
      <c r="H18" s="1337"/>
      <c r="I18" s="228"/>
      <c r="J18" s="226"/>
      <c r="K18" s="228"/>
      <c r="L18" s="226"/>
      <c r="M18" s="228"/>
      <c r="N18" s="226"/>
      <c r="O18" s="228"/>
      <c r="P18" s="226"/>
      <c r="Q18" s="1089">
        <f t="shared" si="8"/>
        <v>3095549</v>
      </c>
      <c r="R18" s="229"/>
      <c r="S18" s="226">
        <f>'2_State Distrib and Adjs'!AR18</f>
        <v>0</v>
      </c>
      <c r="T18" s="226">
        <f>'2_State Distrib and Adjs'!AS18</f>
        <v>0</v>
      </c>
      <c r="U18" s="230">
        <f>'2_State Distrib and Adjs'!AT18</f>
        <v>0</v>
      </c>
      <c r="V18" s="229">
        <f t="shared" si="5"/>
        <v>3095549</v>
      </c>
      <c r="W18" s="227"/>
      <c r="X18" s="227"/>
      <c r="Y18" s="229">
        <f t="shared" si="6"/>
        <v>3095549</v>
      </c>
      <c r="Z18" s="226">
        <f>'2_State Distrib and Adjs'!AO18</f>
        <v>30366</v>
      </c>
      <c r="AA18" s="231">
        <f>'2_State Distrib and Adjs'!AV18</f>
        <v>0</v>
      </c>
      <c r="AB18" s="231">
        <f>'2_State Distrib and Adjs'!AW18</f>
        <v>35840</v>
      </c>
      <c r="AC18" s="1472">
        <f>'2_State Distrib and Adjs'!AX18</f>
        <v>269800</v>
      </c>
      <c r="AD18" s="1472">
        <f>'2_State Distrib and Adjs'!AY18</f>
        <v>215842</v>
      </c>
      <c r="AE18" s="229">
        <f>'2_State Distrib and Adjs'!BA18</f>
        <v>4052099</v>
      </c>
      <c r="AF18" s="226">
        <f>'2_State Distrib and Adjs'!BB18</f>
        <v>0</v>
      </c>
      <c r="AG18" s="226">
        <f>'2_State Distrib and Adjs'!BC18</f>
        <v>4052099</v>
      </c>
      <c r="AH18" s="229">
        <f>'2_State Distrib and Adjs'!BD18</f>
        <v>337675</v>
      </c>
      <c r="AI18" s="231">
        <f>'2_State Distrib and Adjs'!BE18</f>
        <v>0</v>
      </c>
      <c r="AJ18" s="900">
        <f>'2_State Distrib and Adjs'!BF18</f>
        <v>25000</v>
      </c>
      <c r="AK18" s="900">
        <f>'2_State Distrib and Adjs'!BG18</f>
        <v>0</v>
      </c>
      <c r="AL18" s="232">
        <f>'2_State Distrib and Adjs'!BI18</f>
        <v>4077099</v>
      </c>
      <c r="AM18" s="232">
        <f t="shared" si="9"/>
        <v>4077099</v>
      </c>
      <c r="AN18" s="233"/>
      <c r="AO18" s="234">
        <f>-'New Type 2 Res Summary'!AG18-'5A3_OJJ'!P18</f>
        <v>-56848</v>
      </c>
      <c r="AP18" s="225">
        <f>-'New Type 2 Res Summary'!AH18</f>
        <v>0</v>
      </c>
      <c r="AQ18" s="233">
        <f>-'New Type 2 Res Summary'!AI18</f>
        <v>0</v>
      </c>
      <c r="AR18" s="225">
        <f>-'New Type 2 Res Summary'!AJ18</f>
        <v>0</v>
      </c>
      <c r="AS18" s="235">
        <f>-'New Type 2 Res Summary'!AK18</f>
        <v>0</v>
      </c>
      <c r="AT18" s="236">
        <f>-'New Type 2 Res Summary'!AL18</f>
        <v>0</v>
      </c>
      <c r="AU18" s="234">
        <f>-'New Type 2 Res Summary'!AM18-'5A3_OJJ'!P18</f>
        <v>-120012</v>
      </c>
      <c r="AV18" s="237"/>
      <c r="AW18" s="237">
        <f>-'New Type 2 Res Summary'!AN18</f>
        <v>142</v>
      </c>
      <c r="AX18" s="234">
        <f>-'New Type 2 Res Summary'!AO18-'5A3_OJJ'!P18</f>
        <v>-56706</v>
      </c>
      <c r="AY18" s="235"/>
      <c r="AZ18" s="234">
        <f>-'New Type 2 Res Summary'!AQ18-'5A3_OJJ'!P18</f>
        <v>-56706</v>
      </c>
      <c r="BA18" s="234">
        <f>'2A-1_EFT (Annual)'!AO18</f>
        <v>-120012</v>
      </c>
      <c r="BB18" s="235" t="e">
        <f>'2A-1_EFT (Annual)'!#REF!+'2A-1_EFT (Annual)'!#REF!</f>
        <v>#REF!</v>
      </c>
      <c r="BC18" s="235" t="e">
        <f t="shared" si="10"/>
        <v>#REF!</v>
      </c>
      <c r="BD18" s="234">
        <f>'2A-2_EFT (Monthly)'!AO18</f>
        <v>-9977</v>
      </c>
      <c r="BE18" s="235">
        <f t="shared" si="7"/>
        <v>3957087</v>
      </c>
      <c r="BF18" s="235">
        <f>'2A-2_EFT (Monthly)'!AP18</f>
        <v>327698</v>
      </c>
      <c r="BG18" s="237"/>
      <c r="BH18" s="237"/>
      <c r="BI18" s="237"/>
      <c r="BJ18" s="237">
        <f>'2A-2_EFT (Monthly)'!BZ18+'2A-2_EFT (Monthly)'!AQ18</f>
        <v>-300</v>
      </c>
      <c r="BK18" s="237"/>
      <c r="BL18" s="237">
        <f t="shared" si="11"/>
        <v>-300</v>
      </c>
    </row>
    <row r="19" spans="1:64" ht="16.5" customHeight="1" x14ac:dyDescent="0.2">
      <c r="A19" s="221">
        <v>13</v>
      </c>
      <c r="B19" s="317">
        <v>13</v>
      </c>
      <c r="C19" s="799" t="s">
        <v>17</v>
      </c>
      <c r="D19" s="1362">
        <f>'8_2.1.22 SIS'!C19</f>
        <v>1007</v>
      </c>
      <c r="E19" s="226">
        <f>'2_State Distrib and Adjs'!AN19</f>
        <v>7694</v>
      </c>
      <c r="F19" s="226">
        <f>'2_State Distrib and Adjs'!AM19</f>
        <v>7747467</v>
      </c>
      <c r="G19" s="1337"/>
      <c r="H19" s="1337"/>
      <c r="I19" s="228"/>
      <c r="J19" s="226"/>
      <c r="K19" s="228"/>
      <c r="L19" s="226"/>
      <c r="M19" s="228"/>
      <c r="N19" s="226"/>
      <c r="O19" s="228"/>
      <c r="P19" s="226"/>
      <c r="Q19" s="1089">
        <f t="shared" si="8"/>
        <v>7747467</v>
      </c>
      <c r="R19" s="229"/>
      <c r="S19" s="226">
        <f>'2_State Distrib and Adjs'!AR19</f>
        <v>0</v>
      </c>
      <c r="T19" s="226">
        <f>'2_State Distrib and Adjs'!AS19</f>
        <v>0</v>
      </c>
      <c r="U19" s="230">
        <f>'2_State Distrib and Adjs'!AT19</f>
        <v>0</v>
      </c>
      <c r="V19" s="229">
        <f t="shared" si="5"/>
        <v>7747467</v>
      </c>
      <c r="W19" s="227"/>
      <c r="X19" s="227"/>
      <c r="Y19" s="229">
        <f t="shared" si="6"/>
        <v>7747467</v>
      </c>
      <c r="Z19" s="226">
        <f>'2_State Distrib and Adjs'!AO19</f>
        <v>-22213</v>
      </c>
      <c r="AA19" s="231">
        <f>'2_State Distrib and Adjs'!AV19</f>
        <v>0</v>
      </c>
      <c r="AB19" s="231">
        <f>'2_State Distrib and Adjs'!AW19</f>
        <v>31850</v>
      </c>
      <c r="AC19" s="1472">
        <f>'2_State Distrib and Adjs'!AX19</f>
        <v>140992</v>
      </c>
      <c r="AD19" s="1472">
        <f>'2_State Distrib and Adjs'!AY19</f>
        <v>112793</v>
      </c>
      <c r="AE19" s="229">
        <f>'2_State Distrib and Adjs'!BA19</f>
        <v>8222376</v>
      </c>
      <c r="AF19" s="226">
        <f>'2_State Distrib and Adjs'!BB19</f>
        <v>0</v>
      </c>
      <c r="AG19" s="226">
        <f>'2_State Distrib and Adjs'!BC19</f>
        <v>8222376</v>
      </c>
      <c r="AH19" s="229">
        <f>'2_State Distrib and Adjs'!BD19</f>
        <v>685198</v>
      </c>
      <c r="AI19" s="231">
        <f>'2_State Distrib and Adjs'!BE19</f>
        <v>0</v>
      </c>
      <c r="AJ19" s="900">
        <f>'2_State Distrib and Adjs'!BF19</f>
        <v>31270</v>
      </c>
      <c r="AK19" s="900">
        <f>'2_State Distrib and Adjs'!BG19</f>
        <v>0</v>
      </c>
      <c r="AL19" s="232">
        <f>'2_State Distrib and Adjs'!BI19</f>
        <v>8253646</v>
      </c>
      <c r="AM19" s="232">
        <f t="shared" si="9"/>
        <v>8253646</v>
      </c>
      <c r="AN19" s="233"/>
      <c r="AO19" s="234">
        <f>-'New Type 2 Res Summary'!AG19-'5A3_OJJ'!P19</f>
        <v>-41656</v>
      </c>
      <c r="AP19" s="225">
        <f>-'New Type 2 Res Summary'!AH19</f>
        <v>0</v>
      </c>
      <c r="AQ19" s="233">
        <f>-'New Type 2 Res Summary'!AI19</f>
        <v>0</v>
      </c>
      <c r="AR19" s="225">
        <f>-'New Type 2 Res Summary'!AJ19</f>
        <v>0</v>
      </c>
      <c r="AS19" s="235">
        <f>-'New Type 2 Res Summary'!AK19</f>
        <v>0</v>
      </c>
      <c r="AT19" s="236">
        <f>-'New Type 2 Res Summary'!AL19</f>
        <v>0</v>
      </c>
      <c r="AU19" s="234">
        <f>-'New Type 2 Res Summary'!AM19-'5A3_OJJ'!P19</f>
        <v>-361787</v>
      </c>
      <c r="AV19" s="237"/>
      <c r="AW19" s="237">
        <f>-'New Type 2 Res Summary'!AN19</f>
        <v>104</v>
      </c>
      <c r="AX19" s="234">
        <f>-'New Type 2 Res Summary'!AO19-'5A3_OJJ'!P19</f>
        <v>-41552</v>
      </c>
      <c r="AY19" s="235"/>
      <c r="AZ19" s="234">
        <f>-'New Type 2 Res Summary'!AQ19-'5A3_OJJ'!P19</f>
        <v>-38849</v>
      </c>
      <c r="BA19" s="234">
        <f>'2A-1_EFT (Annual)'!AO19</f>
        <v>-359084</v>
      </c>
      <c r="BB19" s="235" t="e">
        <f>'2A-1_EFT (Annual)'!#REF!+'2A-1_EFT (Annual)'!#REF!</f>
        <v>#REF!</v>
      </c>
      <c r="BC19" s="235" t="e">
        <f t="shared" si="10"/>
        <v>#REF!</v>
      </c>
      <c r="BD19" s="234">
        <f>'2A-2_EFT (Monthly)'!AO19</f>
        <v>-29849</v>
      </c>
      <c r="BE19" s="235">
        <f t="shared" si="7"/>
        <v>7894562</v>
      </c>
      <c r="BF19" s="235">
        <f>'2A-2_EFT (Monthly)'!AP19</f>
        <v>655349</v>
      </c>
      <c r="BG19" s="237"/>
      <c r="BH19" s="237"/>
      <c r="BI19" s="237"/>
      <c r="BJ19" s="237">
        <f>'2A-2_EFT (Monthly)'!BZ19+'2A-2_EFT (Monthly)'!AQ19</f>
        <v>-904</v>
      </c>
      <c r="BK19" s="237"/>
      <c r="BL19" s="237">
        <f t="shared" si="11"/>
        <v>-904</v>
      </c>
    </row>
    <row r="20" spans="1:64" ht="16.5" customHeight="1" x14ac:dyDescent="0.2">
      <c r="A20" s="221">
        <v>14</v>
      </c>
      <c r="B20" s="317">
        <v>14</v>
      </c>
      <c r="C20" s="799" t="s">
        <v>18</v>
      </c>
      <c r="D20" s="1362">
        <f>'8_2.1.22 SIS'!C20</f>
        <v>1629</v>
      </c>
      <c r="E20" s="226">
        <f>'2_State Distrib and Adjs'!AN20</f>
        <v>7951</v>
      </c>
      <c r="F20" s="226">
        <f>'2_State Distrib and Adjs'!AM20</f>
        <v>12951848</v>
      </c>
      <c r="G20" s="1337"/>
      <c r="H20" s="1337"/>
      <c r="I20" s="228"/>
      <c r="J20" s="226"/>
      <c r="K20" s="228"/>
      <c r="L20" s="226"/>
      <c r="M20" s="228"/>
      <c r="N20" s="226"/>
      <c r="O20" s="228"/>
      <c r="P20" s="226"/>
      <c r="Q20" s="1089">
        <f t="shared" si="8"/>
        <v>12951848</v>
      </c>
      <c r="R20" s="229"/>
      <c r="S20" s="226">
        <f>'2_State Distrib and Adjs'!AR20</f>
        <v>0</v>
      </c>
      <c r="T20" s="226">
        <f>'2_State Distrib and Adjs'!AS20</f>
        <v>0</v>
      </c>
      <c r="U20" s="230">
        <f>'2_State Distrib and Adjs'!AT20</f>
        <v>0</v>
      </c>
      <c r="V20" s="229">
        <f t="shared" si="5"/>
        <v>12951848</v>
      </c>
      <c r="W20" s="227"/>
      <c r="X20" s="227"/>
      <c r="Y20" s="229">
        <f t="shared" si="6"/>
        <v>12951848</v>
      </c>
      <c r="Z20" s="226">
        <f>'2_State Distrib and Adjs'!AO20</f>
        <v>-3620</v>
      </c>
      <c r="AA20" s="231">
        <f>'2_State Distrib and Adjs'!AV20</f>
        <v>0</v>
      </c>
      <c r="AB20" s="231">
        <f>'2_State Distrib and Adjs'!AW20</f>
        <v>47880</v>
      </c>
      <c r="AC20" s="1472">
        <f>'2_State Distrib and Adjs'!AX20</f>
        <v>259079</v>
      </c>
      <c r="AD20" s="1472">
        <f>'2_State Distrib and Adjs'!AY20</f>
        <v>207263</v>
      </c>
      <c r="AE20" s="229">
        <f>'2_State Distrib and Adjs'!BA20</f>
        <v>13851070</v>
      </c>
      <c r="AF20" s="226">
        <f>'2_State Distrib and Adjs'!BB20</f>
        <v>0</v>
      </c>
      <c r="AG20" s="226">
        <f>'2_State Distrib and Adjs'!BC20</f>
        <v>13851070</v>
      </c>
      <c r="AH20" s="229">
        <f>'2_State Distrib and Adjs'!BD20</f>
        <v>1154256</v>
      </c>
      <c r="AI20" s="231">
        <f>'2_State Distrib and Adjs'!BE20</f>
        <v>0</v>
      </c>
      <c r="AJ20" s="900">
        <f>'2_State Distrib and Adjs'!BF20</f>
        <v>60732</v>
      </c>
      <c r="AK20" s="900">
        <f>'2_State Distrib and Adjs'!BG20</f>
        <v>0</v>
      </c>
      <c r="AL20" s="232">
        <f>'2_State Distrib and Adjs'!BI20</f>
        <v>13911802</v>
      </c>
      <c r="AM20" s="232">
        <f t="shared" si="9"/>
        <v>13911802</v>
      </c>
      <c r="AN20" s="233"/>
      <c r="AO20" s="234">
        <f>-'New Type 2 Res Summary'!AG20-'5A3_OJJ'!P20</f>
        <v>-18950</v>
      </c>
      <c r="AP20" s="225">
        <f>-'New Type 2 Res Summary'!AH20</f>
        <v>0</v>
      </c>
      <c r="AQ20" s="233">
        <f>-'New Type 2 Res Summary'!AI20</f>
        <v>0</v>
      </c>
      <c r="AR20" s="225">
        <f>-'New Type 2 Res Summary'!AJ20</f>
        <v>0</v>
      </c>
      <c r="AS20" s="235">
        <f>-'New Type 2 Res Summary'!AK20</f>
        <v>0</v>
      </c>
      <c r="AT20" s="236">
        <f>-'New Type 2 Res Summary'!AL20</f>
        <v>0</v>
      </c>
      <c r="AU20" s="234">
        <f>-'New Type 2 Res Summary'!AM20-'5A3_OJJ'!P20</f>
        <v>-376885</v>
      </c>
      <c r="AV20" s="237"/>
      <c r="AW20" s="237">
        <f>-'New Type 2 Res Summary'!AN20</f>
        <v>47</v>
      </c>
      <c r="AX20" s="234">
        <f>-'New Type 2 Res Summary'!AO20-'5A3_OJJ'!P20</f>
        <v>-18903</v>
      </c>
      <c r="AY20" s="235"/>
      <c r="AZ20" s="234">
        <f>-'New Type 2 Res Summary'!AQ20-'5A3_OJJ'!P20</f>
        <v>-18903</v>
      </c>
      <c r="BA20" s="234">
        <f>'2A-1_EFT (Annual)'!AO20</f>
        <v>-376885</v>
      </c>
      <c r="BB20" s="235" t="e">
        <f>'2A-1_EFT (Annual)'!#REF!+'2A-1_EFT (Annual)'!#REF!</f>
        <v>#REF!</v>
      </c>
      <c r="BC20" s="235" t="e">
        <f t="shared" si="10"/>
        <v>#REF!</v>
      </c>
      <c r="BD20" s="234">
        <f>'2A-2_EFT (Monthly)'!AO20</f>
        <v>-31329</v>
      </c>
      <c r="BE20" s="235">
        <f t="shared" si="7"/>
        <v>13534917</v>
      </c>
      <c r="BF20" s="235">
        <f>'2A-2_EFT (Monthly)'!AP20</f>
        <v>1122927</v>
      </c>
      <c r="BG20" s="237"/>
      <c r="BH20" s="237"/>
      <c r="BI20" s="237"/>
      <c r="BJ20" s="237">
        <f>'2A-2_EFT (Monthly)'!BZ20+'2A-2_EFT (Monthly)'!AQ20</f>
        <v>-943</v>
      </c>
      <c r="BK20" s="237"/>
      <c r="BL20" s="237">
        <f t="shared" si="11"/>
        <v>-943</v>
      </c>
    </row>
    <row r="21" spans="1:64" ht="16.5" customHeight="1" x14ac:dyDescent="0.2">
      <c r="A21" s="800">
        <v>15</v>
      </c>
      <c r="B21" s="801">
        <v>15</v>
      </c>
      <c r="C21" s="802" t="s">
        <v>19</v>
      </c>
      <c r="D21" s="1363">
        <f>'8_2.1.22 SIS'!C21</f>
        <v>2874</v>
      </c>
      <c r="E21" s="240">
        <f>'2_State Distrib and Adjs'!AN21</f>
        <v>7002</v>
      </c>
      <c r="F21" s="240">
        <f>'2_State Distrib and Adjs'!AM21</f>
        <v>20125141</v>
      </c>
      <c r="G21" s="1338"/>
      <c r="H21" s="1338"/>
      <c r="I21" s="242"/>
      <c r="J21" s="240"/>
      <c r="K21" s="242"/>
      <c r="L21" s="240"/>
      <c r="M21" s="242"/>
      <c r="N21" s="240"/>
      <c r="O21" s="242"/>
      <c r="P21" s="240"/>
      <c r="Q21" s="1194">
        <f t="shared" si="8"/>
        <v>20125141</v>
      </c>
      <c r="R21" s="243"/>
      <c r="S21" s="240">
        <f>'2_State Distrib and Adjs'!AR21</f>
        <v>0</v>
      </c>
      <c r="T21" s="240">
        <f>'2_State Distrib and Adjs'!AS21</f>
        <v>0</v>
      </c>
      <c r="U21" s="244">
        <f>'2_State Distrib and Adjs'!AT21</f>
        <v>0</v>
      </c>
      <c r="V21" s="243">
        <f t="shared" si="5"/>
        <v>20125141</v>
      </c>
      <c r="W21" s="241"/>
      <c r="X21" s="241"/>
      <c r="Y21" s="243">
        <f t="shared" si="6"/>
        <v>20125141</v>
      </c>
      <c r="Z21" s="240">
        <f>'2_State Distrib and Adjs'!AO21</f>
        <v>-33458</v>
      </c>
      <c r="AA21" s="245">
        <f>'2_State Distrib and Adjs'!AV21</f>
        <v>42000</v>
      </c>
      <c r="AB21" s="897">
        <f>'2_State Distrib and Adjs'!AW21</f>
        <v>90230</v>
      </c>
      <c r="AC21" s="1473">
        <f>'2_State Distrib and Adjs'!AX21</f>
        <v>517642</v>
      </c>
      <c r="AD21" s="1473">
        <f>'2_State Distrib and Adjs'!AY21</f>
        <v>414113</v>
      </c>
      <c r="AE21" s="243">
        <f>'2_State Distrib and Adjs'!BA21</f>
        <v>21932131</v>
      </c>
      <c r="AF21" s="246">
        <f>'2_State Distrib and Adjs'!BB21</f>
        <v>0</v>
      </c>
      <c r="AG21" s="240">
        <f>'2_State Distrib and Adjs'!BC21</f>
        <v>21932131</v>
      </c>
      <c r="AH21" s="247">
        <f>'2_State Distrib and Adjs'!BD21</f>
        <v>1827678</v>
      </c>
      <c r="AI21" s="245">
        <f>'2_State Distrib and Adjs'!BE21</f>
        <v>0</v>
      </c>
      <c r="AJ21" s="901">
        <f>'2_State Distrib and Adjs'!BF21</f>
        <v>90737</v>
      </c>
      <c r="AK21" s="901">
        <f>'2_State Distrib and Adjs'!BG21</f>
        <v>0</v>
      </c>
      <c r="AL21" s="247">
        <f>'2_State Distrib and Adjs'!BI21</f>
        <v>22022868</v>
      </c>
      <c r="AM21" s="247">
        <f t="shared" si="9"/>
        <v>22022868</v>
      </c>
      <c r="AN21" s="248"/>
      <c r="AO21" s="249">
        <f>-'New Type 2 Res Summary'!AG21-'5A3_OJJ'!P21</f>
        <v>-50980</v>
      </c>
      <c r="AP21" s="239">
        <f>-'New Type 2 Res Summary'!AH21</f>
        <v>0</v>
      </c>
      <c r="AQ21" s="248">
        <f>-'New Type 2 Res Summary'!AI21</f>
        <v>0</v>
      </c>
      <c r="AR21" s="239">
        <f>-'New Type 2 Res Summary'!AJ21</f>
        <v>0</v>
      </c>
      <c r="AS21" s="250">
        <f>-'New Type 2 Res Summary'!AK21</f>
        <v>0</v>
      </c>
      <c r="AT21" s="251">
        <f>-'New Type 2 Res Summary'!AL21</f>
        <v>0</v>
      </c>
      <c r="AU21" s="249">
        <f>-'New Type 2 Res Summary'!AM21-'5A3_OJJ'!P21</f>
        <v>-1282715</v>
      </c>
      <c r="AV21" s="894"/>
      <c r="AW21" s="252">
        <f>-'New Type 2 Res Summary'!AN21</f>
        <v>123</v>
      </c>
      <c r="AX21" s="249">
        <f>-'New Type 2 Res Summary'!AO21-'5A3_OJJ'!P21</f>
        <v>-50857</v>
      </c>
      <c r="AY21" s="250"/>
      <c r="AZ21" s="909">
        <f>-'New Type 2 Res Summary'!AQ21-'5A3_OJJ'!P21</f>
        <v>-50857</v>
      </c>
      <c r="BA21" s="249">
        <f>'2A-1_EFT (Annual)'!AO21</f>
        <v>-1282715</v>
      </c>
      <c r="BB21" s="250" t="e">
        <f>'2A-1_EFT (Annual)'!#REF!+'2A-1_EFT (Annual)'!#REF!</f>
        <v>#REF!</v>
      </c>
      <c r="BC21" s="250" t="e">
        <f t="shared" si="10"/>
        <v>#REF!</v>
      </c>
      <c r="BD21" s="249">
        <f>'2A-2_EFT (Monthly)'!AO21</f>
        <v>-106625</v>
      </c>
      <c r="BE21" s="250">
        <f t="shared" si="7"/>
        <v>20740153</v>
      </c>
      <c r="BF21" s="250">
        <f>'2A-2_EFT (Monthly)'!AP21</f>
        <v>1721053</v>
      </c>
      <c r="BG21" s="252"/>
      <c r="BH21" s="252"/>
      <c r="BI21" s="252"/>
      <c r="BJ21" s="252">
        <f>'2A-2_EFT (Monthly)'!BZ21+'2A-2_EFT (Monthly)'!AQ21</f>
        <v>-3202</v>
      </c>
      <c r="BK21" s="252"/>
      <c r="BL21" s="252">
        <f t="shared" si="11"/>
        <v>-3202</v>
      </c>
    </row>
    <row r="22" spans="1:64" ht="16.5" customHeight="1" x14ac:dyDescent="0.2">
      <c r="A22" s="796">
        <v>16</v>
      </c>
      <c r="B22" s="797">
        <v>16</v>
      </c>
      <c r="C22" s="798" t="s">
        <v>20</v>
      </c>
      <c r="D22" s="1361">
        <f>'8_2.1.22 SIS'!C22</f>
        <v>4633</v>
      </c>
      <c r="E22" s="209">
        <f>'2_State Distrib and Adjs'!AN22</f>
        <v>3151</v>
      </c>
      <c r="F22" s="209">
        <f>'2_State Distrib and Adjs'!AM22</f>
        <v>14599860</v>
      </c>
      <c r="G22" s="1335"/>
      <c r="H22" s="1335"/>
      <c r="I22" s="211"/>
      <c r="J22" s="209"/>
      <c r="K22" s="211"/>
      <c r="L22" s="209"/>
      <c r="M22" s="211"/>
      <c r="N22" s="209"/>
      <c r="O22" s="211"/>
      <c r="P22" s="209"/>
      <c r="Q22" s="1192">
        <f t="shared" si="8"/>
        <v>14599860</v>
      </c>
      <c r="R22" s="212"/>
      <c r="S22" s="209">
        <f>'2_State Distrib and Adjs'!AR22</f>
        <v>0</v>
      </c>
      <c r="T22" s="209">
        <f>'2_State Distrib and Adjs'!AS22</f>
        <v>0</v>
      </c>
      <c r="U22" s="213">
        <f>'2_State Distrib and Adjs'!AT22</f>
        <v>0</v>
      </c>
      <c r="V22" s="212">
        <f t="shared" si="5"/>
        <v>14599860</v>
      </c>
      <c r="W22" s="210"/>
      <c r="X22" s="210"/>
      <c r="Y22" s="212">
        <f t="shared" si="6"/>
        <v>14599860</v>
      </c>
      <c r="Z22" s="209">
        <f>'2_State Distrib and Adjs'!AO22</f>
        <v>-6142</v>
      </c>
      <c r="AA22" s="223">
        <f>'2_State Distrib and Adjs'!AV22</f>
        <v>0</v>
      </c>
      <c r="AB22" s="896">
        <f>'2_State Distrib and Adjs'!AW22</f>
        <v>152040</v>
      </c>
      <c r="AC22" s="1471">
        <f>'2_State Distrib and Adjs'!AX22</f>
        <v>698102</v>
      </c>
      <c r="AD22" s="1471">
        <f>'2_State Distrib and Adjs'!AY22</f>
        <v>558481</v>
      </c>
      <c r="AE22" s="212">
        <f>'2_State Distrib and Adjs'!BA22</f>
        <v>17049494</v>
      </c>
      <c r="AF22" s="209">
        <f>'2_State Distrib and Adjs'!BB22</f>
        <v>0</v>
      </c>
      <c r="AG22" s="209">
        <f>'2_State Distrib and Adjs'!BC22</f>
        <v>17049494</v>
      </c>
      <c r="AH22" s="212">
        <f>'2_State Distrib and Adjs'!BD22</f>
        <v>1420791</v>
      </c>
      <c r="AI22" s="223">
        <f>'2_State Distrib and Adjs'!BE22</f>
        <v>0</v>
      </c>
      <c r="AJ22" s="899">
        <f>'2_State Distrib and Adjs'!BF22</f>
        <v>239313</v>
      </c>
      <c r="AK22" s="899">
        <f>'2_State Distrib and Adjs'!BG22</f>
        <v>0</v>
      </c>
      <c r="AL22" s="214">
        <f>'2_State Distrib and Adjs'!BI22</f>
        <v>17288807</v>
      </c>
      <c r="AM22" s="214">
        <f t="shared" si="9"/>
        <v>17288807</v>
      </c>
      <c r="AN22" s="215"/>
      <c r="AO22" s="216">
        <f>-'New Type 2 Res Summary'!AG22-'5A3_OJJ'!P22</f>
        <v>-416171</v>
      </c>
      <c r="AP22" s="208">
        <f>-'New Type 2 Res Summary'!AH22</f>
        <v>0</v>
      </c>
      <c r="AQ22" s="215">
        <f>-'New Type 2 Res Summary'!AI22</f>
        <v>0</v>
      </c>
      <c r="AR22" s="208">
        <f>-'New Type 2 Res Summary'!AJ22</f>
        <v>0</v>
      </c>
      <c r="AS22" s="217">
        <f>-'New Type 2 Res Summary'!AK22</f>
        <v>0</v>
      </c>
      <c r="AT22" s="218">
        <f>-'New Type 2 Res Summary'!AL22</f>
        <v>0</v>
      </c>
      <c r="AU22" s="216">
        <f>-'New Type 2 Res Summary'!AM22-'5A3_OJJ'!P22</f>
        <v>-416171</v>
      </c>
      <c r="AV22" s="893"/>
      <c r="AW22" s="219">
        <f>-'New Type 2 Res Summary'!AN22</f>
        <v>1007</v>
      </c>
      <c r="AX22" s="216">
        <f>-'New Type 2 Res Summary'!AO22-'5A3_OJJ'!P22</f>
        <v>-415164</v>
      </c>
      <c r="AY22" s="217"/>
      <c r="AZ22" s="908">
        <f>-'New Type 2 Res Summary'!AQ22-'5A3_OJJ'!P22</f>
        <v>-415164</v>
      </c>
      <c r="BA22" s="216">
        <f>'2A-1_EFT (Annual)'!AO22</f>
        <v>-416171</v>
      </c>
      <c r="BB22" s="217" t="e">
        <f>'2A-1_EFT (Annual)'!#REF!+'2A-1_EFT (Annual)'!#REF!</f>
        <v>#REF!</v>
      </c>
      <c r="BC22" s="217" t="e">
        <f t="shared" si="10"/>
        <v>#REF!</v>
      </c>
      <c r="BD22" s="216">
        <f>'2A-2_EFT (Monthly)'!AO22</f>
        <v>-34597</v>
      </c>
      <c r="BE22" s="217">
        <f t="shared" si="7"/>
        <v>16872636</v>
      </c>
      <c r="BF22" s="217">
        <f>'2A-2_EFT (Monthly)'!AP22</f>
        <v>1386194</v>
      </c>
      <c r="BG22" s="219"/>
      <c r="BH22" s="219"/>
      <c r="BI22" s="219"/>
      <c r="BJ22" s="219">
        <f>'2A-2_EFT (Monthly)'!BZ22+'2A-2_EFT (Monthly)'!AQ22</f>
        <v>-1007</v>
      </c>
      <c r="BK22" s="219"/>
      <c r="BL22" s="219">
        <f t="shared" si="11"/>
        <v>-1007</v>
      </c>
    </row>
    <row r="23" spans="1:64" ht="16.5" customHeight="1" x14ac:dyDescent="0.2">
      <c r="A23" s="221">
        <v>17</v>
      </c>
      <c r="B23" s="317">
        <v>17</v>
      </c>
      <c r="C23" s="799" t="s">
        <v>21</v>
      </c>
      <c r="D23" s="1362">
        <f>'8_2.1.22 SIS'!C23</f>
        <v>39525</v>
      </c>
      <c r="E23" s="226">
        <f>'2_State Distrib and Adjs'!AN23</f>
        <v>4391</v>
      </c>
      <c r="F23" s="226">
        <f>'2_State Distrib and Adjs'!AM23</f>
        <v>173569475</v>
      </c>
      <c r="G23" s="1337"/>
      <c r="H23" s="1337"/>
      <c r="I23" s="228"/>
      <c r="J23" s="226"/>
      <c r="K23" s="228"/>
      <c r="L23" s="226"/>
      <c r="M23" s="228"/>
      <c r="N23" s="226"/>
      <c r="O23" s="228"/>
      <c r="P23" s="226"/>
      <c r="Q23" s="1089">
        <f t="shared" si="8"/>
        <v>173569475</v>
      </c>
      <c r="R23" s="229"/>
      <c r="S23" s="226">
        <f>'2_State Distrib and Adjs'!AR23</f>
        <v>0</v>
      </c>
      <c r="T23" s="226">
        <f>'2_State Distrib and Adjs'!AS23</f>
        <v>0</v>
      </c>
      <c r="U23" s="230">
        <f>'2_State Distrib and Adjs'!AT23</f>
        <v>0</v>
      </c>
      <c r="V23" s="229">
        <f t="shared" si="5"/>
        <v>173569475</v>
      </c>
      <c r="W23" s="227"/>
      <c r="X23" s="227"/>
      <c r="Y23" s="229">
        <f t="shared" si="6"/>
        <v>173569475</v>
      </c>
      <c r="Z23" s="226">
        <f>'2_State Distrib and Adjs'!AO23</f>
        <v>-155996</v>
      </c>
      <c r="AA23" s="231">
        <f>'2_State Distrib and Adjs'!AV23</f>
        <v>441000</v>
      </c>
      <c r="AB23" s="231">
        <f>'2_State Distrib and Adjs'!AW23</f>
        <v>1148840</v>
      </c>
      <c r="AC23" s="1472">
        <f>'2_State Distrib and Adjs'!AX23</f>
        <v>6662397</v>
      </c>
      <c r="AD23" s="1472">
        <f>'2_State Distrib and Adjs'!AY23</f>
        <v>5329917</v>
      </c>
      <c r="AE23" s="229">
        <f>'2_State Distrib and Adjs'!BA23</f>
        <v>196989226</v>
      </c>
      <c r="AF23" s="226">
        <f>'2_State Distrib and Adjs'!BB23</f>
        <v>0</v>
      </c>
      <c r="AG23" s="226">
        <f>'2_State Distrib and Adjs'!BC23</f>
        <v>196989226</v>
      </c>
      <c r="AH23" s="229">
        <f>'2_State Distrib and Adjs'!BD23</f>
        <v>16415769</v>
      </c>
      <c r="AI23" s="231">
        <f>'2_State Distrib and Adjs'!BE23</f>
        <v>0</v>
      </c>
      <c r="AJ23" s="900">
        <f>'2_State Distrib and Adjs'!BF23</f>
        <v>1136737</v>
      </c>
      <c r="AK23" s="900">
        <f>'2_State Distrib and Adjs'!BG23</f>
        <v>0</v>
      </c>
      <c r="AL23" s="232">
        <f>'2_State Distrib and Adjs'!BI23</f>
        <v>198125963</v>
      </c>
      <c r="AM23" s="232">
        <f t="shared" si="9"/>
        <v>198125963</v>
      </c>
      <c r="AN23" s="233"/>
      <c r="AO23" s="905">
        <f>-'New Type 2 Res Summary'!AG23-'5A3_OJJ'!P23-'5B2_RSD LA'!AI18</f>
        <v>-17050366</v>
      </c>
      <c r="AP23" s="906">
        <f>-'New Type 2 Res Summary'!AH23-'5B2_RSD LA'!AJ18</f>
        <v>0</v>
      </c>
      <c r="AQ23" s="907">
        <f>-'New Type 2 Res Summary'!AI23-'5B2_RSD LA'!AK18</f>
        <v>0</v>
      </c>
      <c r="AR23" s="906">
        <f>-'New Type 2 Res Summary'!AJ23-'5B2_RSD LA'!AL18</f>
        <v>0</v>
      </c>
      <c r="AS23" s="905">
        <f>-'New Type 2 Res Summary'!AK23-'5B2_RSD LA'!AM18</f>
        <v>0</v>
      </c>
      <c r="AT23" s="905">
        <f>-'New Type 2 Res Summary'!AL23-'5B2_RSD LA'!AN18</f>
        <v>0</v>
      </c>
      <c r="AU23" s="905">
        <f>-'New Type 2 Res Summary'!AM23-'5A3_OJJ'!P23-'5B2_RSD LA'!AO18</f>
        <v>-44079141</v>
      </c>
      <c r="AV23" s="905">
        <f>-'5B2_RSD LA'!AP18</f>
        <v>194571</v>
      </c>
      <c r="AW23" s="905">
        <f>-'New Type 2 Res Summary'!AN23-'5B2_RSD LA'!AQ18</f>
        <v>36338</v>
      </c>
      <c r="AX23" s="905">
        <f>-'New Type 2 Res Summary'!AO23-'5A3_OJJ'!P23-'5B2_RSD LA'!AS18</f>
        <v>-16819457</v>
      </c>
      <c r="AY23" s="905"/>
      <c r="AZ23" s="905">
        <f>-'New Type 2 Res Summary'!AQ23-'5A3_OJJ'!P23-'5B2_RSD LA'!AU18</f>
        <v>-16806130</v>
      </c>
      <c r="BA23" s="234">
        <f>'2A-1_EFT (Annual)'!AO23</f>
        <v>-44696730</v>
      </c>
      <c r="BB23" s="235" t="e">
        <f>'2A-1_EFT (Annual)'!#REF!+'2A-1_EFT (Annual)'!#REF!</f>
        <v>#REF!</v>
      </c>
      <c r="BC23" s="235" t="e">
        <f t="shared" si="10"/>
        <v>#REF!</v>
      </c>
      <c r="BD23" s="234">
        <f>'2A-2_EFT (Monthly)'!AO23</f>
        <v>-3699723</v>
      </c>
      <c r="BE23" s="235">
        <f t="shared" si="7"/>
        <v>153429233</v>
      </c>
      <c r="BF23" s="235">
        <f>'2A-2_EFT (Monthly)'!AP23</f>
        <v>12716046</v>
      </c>
      <c r="BG23" s="237"/>
      <c r="BH23" s="237"/>
      <c r="BI23" s="237"/>
      <c r="BJ23" s="237">
        <f>'2A-2_EFT (Monthly)'!BZ23+'2A-2_EFT (Monthly)'!AQ23</f>
        <v>-298481</v>
      </c>
      <c r="BK23" s="237"/>
      <c r="BL23" s="235">
        <f t="shared" si="11"/>
        <v>-298481</v>
      </c>
    </row>
    <row r="24" spans="1:64" ht="16.5" customHeight="1" x14ac:dyDescent="0.2">
      <c r="A24" s="221">
        <v>18</v>
      </c>
      <c r="B24" s="317">
        <v>18</v>
      </c>
      <c r="C24" s="799" t="s">
        <v>22</v>
      </c>
      <c r="D24" s="1362">
        <f>'8_2.1.22 SIS'!C24</f>
        <v>766</v>
      </c>
      <c r="E24" s="226">
        <f>'2_State Distrib and Adjs'!AN24</f>
        <v>7212</v>
      </c>
      <c r="F24" s="226">
        <f>'2_State Distrib and Adjs'!AM24</f>
        <v>5524405</v>
      </c>
      <c r="G24" s="1337"/>
      <c r="H24" s="1337"/>
      <c r="I24" s="228"/>
      <c r="J24" s="226"/>
      <c r="K24" s="228"/>
      <c r="L24" s="226"/>
      <c r="M24" s="228"/>
      <c r="N24" s="226"/>
      <c r="O24" s="228"/>
      <c r="P24" s="226"/>
      <c r="Q24" s="1089">
        <f t="shared" si="8"/>
        <v>5524405</v>
      </c>
      <c r="R24" s="229"/>
      <c r="S24" s="226">
        <f>'2_State Distrib and Adjs'!AR24</f>
        <v>0</v>
      </c>
      <c r="T24" s="226">
        <f>'2_State Distrib and Adjs'!AS24</f>
        <v>0</v>
      </c>
      <c r="U24" s="230">
        <f>'2_State Distrib and Adjs'!AT24</f>
        <v>0</v>
      </c>
      <c r="V24" s="229">
        <f t="shared" si="5"/>
        <v>5524405</v>
      </c>
      <c r="W24" s="227"/>
      <c r="X24" s="227"/>
      <c r="Y24" s="229">
        <f t="shared" si="6"/>
        <v>5524405</v>
      </c>
      <c r="Z24" s="226">
        <f>'2_State Distrib and Adjs'!AO24</f>
        <v>-22268</v>
      </c>
      <c r="AA24" s="231">
        <f>'2_State Distrib and Adjs'!AV24</f>
        <v>42000</v>
      </c>
      <c r="AB24" s="231">
        <f>'2_State Distrib and Adjs'!AW24</f>
        <v>25200</v>
      </c>
      <c r="AC24" s="1472">
        <f>'2_State Distrib and Adjs'!AX24</f>
        <v>116952</v>
      </c>
      <c r="AD24" s="1472">
        <f>'2_State Distrib and Adjs'!AY24</f>
        <v>93562</v>
      </c>
      <c r="AE24" s="229">
        <f>'2_State Distrib and Adjs'!BA24</f>
        <v>5955279</v>
      </c>
      <c r="AF24" s="226">
        <f>'2_State Distrib and Adjs'!BB24</f>
        <v>0</v>
      </c>
      <c r="AG24" s="226">
        <f>'2_State Distrib and Adjs'!BC24</f>
        <v>5955279</v>
      </c>
      <c r="AH24" s="229">
        <f>'2_State Distrib and Adjs'!BD24</f>
        <v>496273</v>
      </c>
      <c r="AI24" s="231">
        <f>'2_State Distrib and Adjs'!BE24</f>
        <v>0</v>
      </c>
      <c r="AJ24" s="900">
        <f>'2_State Distrib and Adjs'!BF24</f>
        <v>35608</v>
      </c>
      <c r="AK24" s="900">
        <f>'2_State Distrib and Adjs'!BG24</f>
        <v>0</v>
      </c>
      <c r="AL24" s="232">
        <f>'2_State Distrib and Adjs'!BI24</f>
        <v>5990887</v>
      </c>
      <c r="AM24" s="232">
        <f t="shared" si="9"/>
        <v>5990887</v>
      </c>
      <c r="AN24" s="233"/>
      <c r="AO24" s="234">
        <f>-'New Type 2 Res Summary'!AG24-'5A3_OJJ'!P24</f>
        <v>-7065</v>
      </c>
      <c r="AP24" s="225">
        <f>-'New Type 2 Res Summary'!AH24</f>
        <v>0</v>
      </c>
      <c r="AQ24" s="233">
        <f>-'New Type 2 Res Summary'!AI24</f>
        <v>0</v>
      </c>
      <c r="AR24" s="225">
        <f>-'New Type 2 Res Summary'!AJ24</f>
        <v>0</v>
      </c>
      <c r="AS24" s="235">
        <f>-'New Type 2 Res Summary'!AK24</f>
        <v>0</v>
      </c>
      <c r="AT24" s="236">
        <f>-'New Type 2 Res Summary'!AL24</f>
        <v>0</v>
      </c>
      <c r="AU24" s="234">
        <f>-'New Type 2 Res Summary'!AM24-'5A3_OJJ'!P24</f>
        <v>-7065</v>
      </c>
      <c r="AV24" s="237"/>
      <c r="AW24" s="237">
        <f>-'New Type 2 Res Summary'!AN24</f>
        <v>18</v>
      </c>
      <c r="AX24" s="234">
        <f>-'New Type 2 Res Summary'!AO24-'5A3_OJJ'!P24</f>
        <v>-7047</v>
      </c>
      <c r="AY24" s="235"/>
      <c r="AZ24" s="234">
        <f>-'New Type 2 Res Summary'!AQ24-'5A3_OJJ'!P24</f>
        <v>-7047</v>
      </c>
      <c r="BA24" s="234">
        <f>'2A-1_EFT (Annual)'!AO24</f>
        <v>-7065</v>
      </c>
      <c r="BB24" s="235" t="e">
        <f>'2A-1_EFT (Annual)'!#REF!+'2A-1_EFT (Annual)'!#REF!</f>
        <v>#REF!</v>
      </c>
      <c r="BC24" s="235" t="e">
        <f t="shared" si="10"/>
        <v>#REF!</v>
      </c>
      <c r="BD24" s="234">
        <f>'2A-2_EFT (Monthly)'!AO24</f>
        <v>-587</v>
      </c>
      <c r="BE24" s="235">
        <f t="shared" si="7"/>
        <v>5983822</v>
      </c>
      <c r="BF24" s="235">
        <f>'2A-2_EFT (Monthly)'!AP24</f>
        <v>495686</v>
      </c>
      <c r="BG24" s="237"/>
      <c r="BH24" s="237"/>
      <c r="BI24" s="237"/>
      <c r="BJ24" s="237">
        <f>'2A-2_EFT (Monthly)'!BZ24+'2A-2_EFT (Monthly)'!AQ24</f>
        <v>-18</v>
      </c>
      <c r="BK24" s="237"/>
      <c r="BL24" s="237">
        <f t="shared" si="11"/>
        <v>-18</v>
      </c>
    </row>
    <row r="25" spans="1:64" ht="16.5" customHeight="1" x14ac:dyDescent="0.2">
      <c r="A25" s="221">
        <v>19</v>
      </c>
      <c r="B25" s="317">
        <v>19</v>
      </c>
      <c r="C25" s="799" t="s">
        <v>23</v>
      </c>
      <c r="D25" s="1362">
        <f>'8_2.1.22 SIS'!C25</f>
        <v>1605</v>
      </c>
      <c r="E25" s="226">
        <f>'2_State Distrib and Adjs'!AN25</f>
        <v>5831</v>
      </c>
      <c r="F25" s="226">
        <f>'2_State Distrib and Adjs'!AM25</f>
        <v>9357995</v>
      </c>
      <c r="G25" s="1337"/>
      <c r="H25" s="1337"/>
      <c r="I25" s="228"/>
      <c r="J25" s="226"/>
      <c r="K25" s="228"/>
      <c r="L25" s="226"/>
      <c r="M25" s="228"/>
      <c r="N25" s="226"/>
      <c r="O25" s="228"/>
      <c r="P25" s="226"/>
      <c r="Q25" s="1089">
        <f t="shared" si="8"/>
        <v>9357995</v>
      </c>
      <c r="R25" s="229"/>
      <c r="S25" s="226">
        <f>'2_State Distrib and Adjs'!AR25</f>
        <v>0</v>
      </c>
      <c r="T25" s="226">
        <f>'2_State Distrib and Adjs'!AS25</f>
        <v>0</v>
      </c>
      <c r="U25" s="230">
        <f>'2_State Distrib and Adjs'!AT25</f>
        <v>0</v>
      </c>
      <c r="V25" s="229">
        <f t="shared" si="5"/>
        <v>9357995</v>
      </c>
      <c r="W25" s="227"/>
      <c r="X25" s="227"/>
      <c r="Y25" s="229">
        <f t="shared" si="6"/>
        <v>9357995</v>
      </c>
      <c r="Z25" s="226">
        <f>'2_State Distrib and Adjs'!AO25</f>
        <v>11233</v>
      </c>
      <c r="AA25" s="231">
        <f>'2_State Distrib and Adjs'!AV25</f>
        <v>0</v>
      </c>
      <c r="AB25" s="231">
        <f>'2_State Distrib and Adjs'!AW25</f>
        <v>51730</v>
      </c>
      <c r="AC25" s="1472">
        <f>'2_State Distrib and Adjs'!AX25</f>
        <v>251056</v>
      </c>
      <c r="AD25" s="1472">
        <f>'2_State Distrib and Adjs'!AY25</f>
        <v>200845</v>
      </c>
      <c r="AE25" s="229">
        <f>'2_State Distrib and Adjs'!BA25</f>
        <v>10249443</v>
      </c>
      <c r="AF25" s="226">
        <f>'2_State Distrib and Adjs'!BB25</f>
        <v>0</v>
      </c>
      <c r="AG25" s="226">
        <f>'2_State Distrib and Adjs'!BC25</f>
        <v>10249443</v>
      </c>
      <c r="AH25" s="229">
        <f>'2_State Distrib and Adjs'!BD25</f>
        <v>854120</v>
      </c>
      <c r="AI25" s="231">
        <f>'2_State Distrib and Adjs'!BE25</f>
        <v>0</v>
      </c>
      <c r="AJ25" s="900">
        <f>'2_State Distrib and Adjs'!BF25</f>
        <v>25000</v>
      </c>
      <c r="AK25" s="900">
        <f>'2_State Distrib and Adjs'!BG25</f>
        <v>0</v>
      </c>
      <c r="AL25" s="232">
        <f>'2_State Distrib and Adjs'!BI25</f>
        <v>10274443</v>
      </c>
      <c r="AM25" s="232">
        <f t="shared" si="9"/>
        <v>10274443</v>
      </c>
      <c r="AN25" s="233"/>
      <c r="AO25" s="234">
        <f>-'New Type 2 Res Summary'!AG25-'5A3_OJJ'!P25</f>
        <v>-203112</v>
      </c>
      <c r="AP25" s="225">
        <f>-'New Type 2 Res Summary'!AH25</f>
        <v>0</v>
      </c>
      <c r="AQ25" s="233">
        <f>-'New Type 2 Res Summary'!AI25</f>
        <v>0</v>
      </c>
      <c r="AR25" s="225">
        <f>-'New Type 2 Res Summary'!AJ25</f>
        <v>0</v>
      </c>
      <c r="AS25" s="235">
        <f>-'New Type 2 Res Summary'!AK25</f>
        <v>0</v>
      </c>
      <c r="AT25" s="236">
        <f>-'New Type 2 Res Summary'!AL25</f>
        <v>0</v>
      </c>
      <c r="AU25" s="234">
        <f>-'New Type 2 Res Summary'!AM25-'5A3_OJJ'!P25</f>
        <v>-321594</v>
      </c>
      <c r="AV25" s="237"/>
      <c r="AW25" s="237">
        <f>-'New Type 2 Res Summary'!AN25</f>
        <v>508</v>
      </c>
      <c r="AX25" s="234">
        <f>-'New Type 2 Res Summary'!AO25-'5A3_OJJ'!P25</f>
        <v>-202604</v>
      </c>
      <c r="AY25" s="235"/>
      <c r="AZ25" s="234">
        <f>-'New Type 2 Res Summary'!AQ25-'5A3_OJJ'!P25</f>
        <v>-202604</v>
      </c>
      <c r="BA25" s="234">
        <f>'2A-1_EFT (Annual)'!AO25</f>
        <v>-321594</v>
      </c>
      <c r="BB25" s="235" t="e">
        <f>'2A-1_EFT (Annual)'!#REF!+'2A-1_EFT (Annual)'!#REF!</f>
        <v>#REF!</v>
      </c>
      <c r="BC25" s="235" t="e">
        <f t="shared" si="10"/>
        <v>#REF!</v>
      </c>
      <c r="BD25" s="234">
        <f>'2A-2_EFT (Monthly)'!AO25</f>
        <v>-26733</v>
      </c>
      <c r="BE25" s="235">
        <f t="shared" si="7"/>
        <v>9952849</v>
      </c>
      <c r="BF25" s="235">
        <f>'2A-2_EFT (Monthly)'!AP25</f>
        <v>827387</v>
      </c>
      <c r="BG25" s="237"/>
      <c r="BH25" s="237"/>
      <c r="BI25" s="237"/>
      <c r="BJ25" s="237">
        <f>'2A-2_EFT (Monthly)'!BZ25+'2A-2_EFT (Monthly)'!AQ25</f>
        <v>-804</v>
      </c>
      <c r="BK25" s="237"/>
      <c r="BL25" s="237">
        <f t="shared" si="11"/>
        <v>-804</v>
      </c>
    </row>
    <row r="26" spans="1:64" ht="16.5" customHeight="1" x14ac:dyDescent="0.2">
      <c r="A26" s="800">
        <v>20</v>
      </c>
      <c r="B26" s="801">
        <v>20</v>
      </c>
      <c r="C26" s="802" t="s">
        <v>24</v>
      </c>
      <c r="D26" s="1363">
        <f>'8_2.1.22 SIS'!C26</f>
        <v>5409</v>
      </c>
      <c r="E26" s="240">
        <f>'2_State Distrib and Adjs'!AN26</f>
        <v>6901</v>
      </c>
      <c r="F26" s="240">
        <f>'2_State Distrib and Adjs'!AM26</f>
        <v>37327621</v>
      </c>
      <c r="G26" s="1338"/>
      <c r="H26" s="1338"/>
      <c r="I26" s="242"/>
      <c r="J26" s="240"/>
      <c r="K26" s="242"/>
      <c r="L26" s="240"/>
      <c r="M26" s="242"/>
      <c r="N26" s="240"/>
      <c r="O26" s="242"/>
      <c r="P26" s="240"/>
      <c r="Q26" s="1194">
        <f t="shared" si="8"/>
        <v>37327621</v>
      </c>
      <c r="R26" s="243"/>
      <c r="S26" s="240">
        <f>'2_State Distrib and Adjs'!AR26</f>
        <v>0</v>
      </c>
      <c r="T26" s="240">
        <f>'2_State Distrib and Adjs'!AS26</f>
        <v>0</v>
      </c>
      <c r="U26" s="244">
        <f>'2_State Distrib and Adjs'!AT26</f>
        <v>0</v>
      </c>
      <c r="V26" s="243">
        <f t="shared" si="5"/>
        <v>37327621</v>
      </c>
      <c r="W26" s="241"/>
      <c r="X26" s="241"/>
      <c r="Y26" s="243">
        <f t="shared" si="6"/>
        <v>37327621</v>
      </c>
      <c r="Z26" s="240">
        <f>'2_State Distrib and Adjs'!AO26</f>
        <v>-8661</v>
      </c>
      <c r="AA26" s="245">
        <f>'2_State Distrib and Adjs'!AV26</f>
        <v>168000</v>
      </c>
      <c r="AB26" s="897">
        <f>'2_State Distrib and Adjs'!AW26</f>
        <v>168910</v>
      </c>
      <c r="AC26" s="1473">
        <f>'2_State Distrib and Adjs'!AX26</f>
        <v>800138</v>
      </c>
      <c r="AD26" s="1473">
        <f>'2_State Distrib and Adjs'!AY26</f>
        <v>640110</v>
      </c>
      <c r="AE26" s="243">
        <f>'2_State Distrib and Adjs'!BA26</f>
        <v>40296327</v>
      </c>
      <c r="AF26" s="246">
        <f>'2_State Distrib and Adjs'!BB26</f>
        <v>0</v>
      </c>
      <c r="AG26" s="240">
        <f>'2_State Distrib and Adjs'!BC26</f>
        <v>40296327</v>
      </c>
      <c r="AH26" s="247">
        <f>'2_State Distrib and Adjs'!BD26</f>
        <v>3358027</v>
      </c>
      <c r="AI26" s="245">
        <f>'2_State Distrib and Adjs'!BE26</f>
        <v>0</v>
      </c>
      <c r="AJ26" s="901">
        <f>'2_State Distrib and Adjs'!BF26</f>
        <v>145685</v>
      </c>
      <c r="AK26" s="901">
        <f>'2_State Distrib and Adjs'!BG26</f>
        <v>0</v>
      </c>
      <c r="AL26" s="247">
        <f>'2_State Distrib and Adjs'!BI26</f>
        <v>40442012</v>
      </c>
      <c r="AM26" s="247">
        <f t="shared" si="9"/>
        <v>40442012</v>
      </c>
      <c r="AN26" s="248"/>
      <c r="AO26" s="249">
        <f>-'New Type 2 Res Summary'!AG26-'5A3_OJJ'!P26</f>
        <v>-101146</v>
      </c>
      <c r="AP26" s="239">
        <f>-'New Type 2 Res Summary'!AH26</f>
        <v>0</v>
      </c>
      <c r="AQ26" s="248">
        <f>-'New Type 2 Res Summary'!AI26</f>
        <v>0</v>
      </c>
      <c r="AR26" s="239">
        <f>-'New Type 2 Res Summary'!AJ26</f>
        <v>0</v>
      </c>
      <c r="AS26" s="250">
        <f>-'New Type 2 Res Summary'!AK26</f>
        <v>0</v>
      </c>
      <c r="AT26" s="251">
        <f>-'New Type 2 Res Summary'!AL26</f>
        <v>0</v>
      </c>
      <c r="AU26" s="249">
        <f>-'New Type 2 Res Summary'!AM26-'5A3_OJJ'!P26</f>
        <v>-113478</v>
      </c>
      <c r="AV26" s="894"/>
      <c r="AW26" s="252">
        <f>-'New Type 2 Res Summary'!AN26</f>
        <v>243</v>
      </c>
      <c r="AX26" s="249">
        <f>-'New Type 2 Res Summary'!AO26-'5A3_OJJ'!P26</f>
        <v>-100903</v>
      </c>
      <c r="AY26" s="250"/>
      <c r="AZ26" s="909">
        <f>-'New Type 2 Res Summary'!AQ26-'5A3_OJJ'!P26</f>
        <v>-100903</v>
      </c>
      <c r="BA26" s="249">
        <f>'2A-1_EFT (Annual)'!AO26</f>
        <v>-113478</v>
      </c>
      <c r="BB26" s="250" t="e">
        <f>'2A-1_EFT (Annual)'!#REF!+'2A-1_EFT (Annual)'!#REF!</f>
        <v>#REF!</v>
      </c>
      <c r="BC26" s="250" t="e">
        <f t="shared" si="10"/>
        <v>#REF!</v>
      </c>
      <c r="BD26" s="249">
        <f>'2A-2_EFT (Monthly)'!AO26</f>
        <v>-9434</v>
      </c>
      <c r="BE26" s="250">
        <f t="shared" si="7"/>
        <v>40328534</v>
      </c>
      <c r="BF26" s="250">
        <f>'2A-2_EFT (Monthly)'!AP26</f>
        <v>3348593</v>
      </c>
      <c r="BG26" s="252"/>
      <c r="BH26" s="252"/>
      <c r="BI26" s="252"/>
      <c r="BJ26" s="252">
        <f>'2A-2_EFT (Monthly)'!BZ26+'2A-2_EFT (Monthly)'!AQ26</f>
        <v>-274</v>
      </c>
      <c r="BK26" s="252"/>
      <c r="BL26" s="252">
        <f t="shared" si="11"/>
        <v>-274</v>
      </c>
    </row>
    <row r="27" spans="1:64" ht="16.5" customHeight="1" x14ac:dyDescent="0.2">
      <c r="A27" s="796">
        <v>21</v>
      </c>
      <c r="B27" s="797">
        <v>21</v>
      </c>
      <c r="C27" s="798" t="s">
        <v>25</v>
      </c>
      <c r="D27" s="1361">
        <f>'8_2.1.22 SIS'!C27</f>
        <v>2690</v>
      </c>
      <c r="E27" s="209">
        <f>'2_State Distrib and Adjs'!AN27</f>
        <v>7344</v>
      </c>
      <c r="F27" s="209">
        <f>'2_State Distrib and Adjs'!AM27</f>
        <v>19756619</v>
      </c>
      <c r="G27" s="1335"/>
      <c r="H27" s="1335"/>
      <c r="I27" s="211"/>
      <c r="J27" s="209"/>
      <c r="K27" s="211"/>
      <c r="L27" s="209"/>
      <c r="M27" s="211"/>
      <c r="N27" s="209"/>
      <c r="O27" s="211"/>
      <c r="P27" s="209"/>
      <c r="Q27" s="1192">
        <f t="shared" si="8"/>
        <v>19756619</v>
      </c>
      <c r="R27" s="212"/>
      <c r="S27" s="209">
        <f>'2_State Distrib and Adjs'!AR27</f>
        <v>0</v>
      </c>
      <c r="T27" s="209">
        <f>'2_State Distrib and Adjs'!AS27</f>
        <v>0</v>
      </c>
      <c r="U27" s="213">
        <f>'2_State Distrib and Adjs'!AT27</f>
        <v>0</v>
      </c>
      <c r="V27" s="212">
        <f t="shared" si="5"/>
        <v>19756619</v>
      </c>
      <c r="W27" s="210"/>
      <c r="X27" s="210"/>
      <c r="Y27" s="212">
        <f t="shared" si="6"/>
        <v>19756619</v>
      </c>
      <c r="Z27" s="209">
        <f>'2_State Distrib and Adjs'!AO27</f>
        <v>0</v>
      </c>
      <c r="AA27" s="223">
        <f>'2_State Distrib and Adjs'!AV27</f>
        <v>0</v>
      </c>
      <c r="AB27" s="896">
        <f>'2_State Distrib and Adjs'!AW27</f>
        <v>82110</v>
      </c>
      <c r="AC27" s="1471">
        <f>'2_State Distrib and Adjs'!AX27</f>
        <v>416181</v>
      </c>
      <c r="AD27" s="1471">
        <f>'2_State Distrib and Adjs'!AY27</f>
        <v>332946</v>
      </c>
      <c r="AE27" s="212">
        <f>'2_State Distrib and Adjs'!BA27</f>
        <v>21212127</v>
      </c>
      <c r="AF27" s="209">
        <f>'2_State Distrib and Adjs'!BB27</f>
        <v>0</v>
      </c>
      <c r="AG27" s="209">
        <f>'2_State Distrib and Adjs'!BC27</f>
        <v>21212127</v>
      </c>
      <c r="AH27" s="212">
        <f>'2_State Distrib and Adjs'!BD27</f>
        <v>1767677</v>
      </c>
      <c r="AI27" s="223">
        <f>'2_State Distrib and Adjs'!BE27</f>
        <v>0</v>
      </c>
      <c r="AJ27" s="899">
        <f>'2_State Distrib and Adjs'!BF27</f>
        <v>25000</v>
      </c>
      <c r="AK27" s="899">
        <f>'2_State Distrib and Adjs'!BG27</f>
        <v>0</v>
      </c>
      <c r="AL27" s="214">
        <f>'2_State Distrib and Adjs'!BI27</f>
        <v>21237127</v>
      </c>
      <c r="AM27" s="214">
        <f t="shared" si="9"/>
        <v>21237127</v>
      </c>
      <c r="AN27" s="215"/>
      <c r="AO27" s="216">
        <f>-'New Type 2 Res Summary'!AG27-'5A3_OJJ'!P27</f>
        <v>-79458</v>
      </c>
      <c r="AP27" s="208">
        <f>-'New Type 2 Res Summary'!AH27</f>
        <v>0</v>
      </c>
      <c r="AQ27" s="215">
        <f>-'New Type 2 Res Summary'!AI27</f>
        <v>0</v>
      </c>
      <c r="AR27" s="208">
        <f>-'New Type 2 Res Summary'!AJ27</f>
        <v>0</v>
      </c>
      <c r="AS27" s="217">
        <f>-'New Type 2 Res Summary'!AK27</f>
        <v>0</v>
      </c>
      <c r="AT27" s="218">
        <f>-'New Type 2 Res Summary'!AL27</f>
        <v>0</v>
      </c>
      <c r="AU27" s="216">
        <f>-'New Type 2 Res Summary'!AM27-'5A3_OJJ'!P27</f>
        <v>-82793</v>
      </c>
      <c r="AV27" s="893"/>
      <c r="AW27" s="219">
        <f>-'New Type 2 Res Summary'!AN27</f>
        <v>195</v>
      </c>
      <c r="AX27" s="216">
        <f>-'New Type 2 Res Summary'!AO27-'5A3_OJJ'!P27</f>
        <v>-79263</v>
      </c>
      <c r="AY27" s="217"/>
      <c r="AZ27" s="908">
        <f>-'New Type 2 Res Summary'!AQ27-'5A3_OJJ'!P27</f>
        <v>-79263</v>
      </c>
      <c r="BA27" s="216">
        <f>'2A-1_EFT (Annual)'!AO27</f>
        <v>-82793</v>
      </c>
      <c r="BB27" s="217" t="e">
        <f>'2A-1_EFT (Annual)'!#REF!+'2A-1_EFT (Annual)'!#REF!</f>
        <v>#REF!</v>
      </c>
      <c r="BC27" s="217" t="e">
        <f t="shared" si="10"/>
        <v>#REF!</v>
      </c>
      <c r="BD27" s="216">
        <f>'2A-2_EFT (Monthly)'!AO27</f>
        <v>-6882</v>
      </c>
      <c r="BE27" s="217">
        <f t="shared" si="7"/>
        <v>21154334</v>
      </c>
      <c r="BF27" s="217">
        <f>'2A-2_EFT (Monthly)'!AP27</f>
        <v>1760795</v>
      </c>
      <c r="BG27" s="219"/>
      <c r="BH27" s="219"/>
      <c r="BI27" s="219"/>
      <c r="BJ27" s="219">
        <f>'2A-2_EFT (Monthly)'!BZ27+'2A-2_EFT (Monthly)'!AQ27</f>
        <v>-203</v>
      </c>
      <c r="BK27" s="219"/>
      <c r="BL27" s="219">
        <f t="shared" si="11"/>
        <v>-203</v>
      </c>
    </row>
    <row r="28" spans="1:64" ht="16.5" customHeight="1" x14ac:dyDescent="0.2">
      <c r="A28" s="221">
        <v>22</v>
      </c>
      <c r="B28" s="317">
        <v>22</v>
      </c>
      <c r="C28" s="799" t="s">
        <v>26</v>
      </c>
      <c r="D28" s="1362">
        <f>'8_2.1.22 SIS'!C28</f>
        <v>2759</v>
      </c>
      <c r="E28" s="226">
        <f>'2_State Distrib and Adjs'!AN28</f>
        <v>7923</v>
      </c>
      <c r="F28" s="226">
        <f>'2_State Distrib and Adjs'!AM28</f>
        <v>21860668</v>
      </c>
      <c r="G28" s="1337"/>
      <c r="H28" s="1337"/>
      <c r="I28" s="228"/>
      <c r="J28" s="226"/>
      <c r="K28" s="228"/>
      <c r="L28" s="226"/>
      <c r="M28" s="228"/>
      <c r="N28" s="226"/>
      <c r="O28" s="228"/>
      <c r="P28" s="226"/>
      <c r="Q28" s="1089">
        <f t="shared" si="8"/>
        <v>21860668</v>
      </c>
      <c r="R28" s="229"/>
      <c r="S28" s="226">
        <f>'2_State Distrib and Adjs'!AR28</f>
        <v>0</v>
      </c>
      <c r="T28" s="226">
        <f>'2_State Distrib and Adjs'!AS28</f>
        <v>0</v>
      </c>
      <c r="U28" s="230">
        <f>'2_State Distrib and Adjs'!AT28</f>
        <v>0</v>
      </c>
      <c r="V28" s="229">
        <f t="shared" si="5"/>
        <v>21860668</v>
      </c>
      <c r="W28" s="227"/>
      <c r="X28" s="227"/>
      <c r="Y28" s="229">
        <f t="shared" si="6"/>
        <v>21860668</v>
      </c>
      <c r="Z28" s="226">
        <f>'2_State Distrib and Adjs'!AO28</f>
        <v>0</v>
      </c>
      <c r="AA28" s="231">
        <f>'2_State Distrib and Adjs'!AV28</f>
        <v>0</v>
      </c>
      <c r="AB28" s="231">
        <f>'2_State Distrib and Adjs'!AW28</f>
        <v>88620</v>
      </c>
      <c r="AC28" s="1472">
        <f>'2_State Distrib and Adjs'!AX28</f>
        <v>409666</v>
      </c>
      <c r="AD28" s="1472">
        <f>'2_State Distrib and Adjs'!AY28</f>
        <v>327733</v>
      </c>
      <c r="AE28" s="229">
        <f>'2_State Distrib and Adjs'!BA28</f>
        <v>23301187</v>
      </c>
      <c r="AF28" s="226">
        <f>'2_State Distrib and Adjs'!BB28</f>
        <v>0</v>
      </c>
      <c r="AG28" s="226">
        <f>'2_State Distrib and Adjs'!BC28</f>
        <v>23301187</v>
      </c>
      <c r="AH28" s="229">
        <f>'2_State Distrib and Adjs'!BD28</f>
        <v>1941766</v>
      </c>
      <c r="AI28" s="231">
        <f>'2_State Distrib and Adjs'!BE28</f>
        <v>0</v>
      </c>
      <c r="AJ28" s="900">
        <f>'2_State Distrib and Adjs'!BF28</f>
        <v>88387</v>
      </c>
      <c r="AK28" s="900">
        <f>'2_State Distrib and Adjs'!BG28</f>
        <v>0</v>
      </c>
      <c r="AL28" s="232">
        <f>'2_State Distrib and Adjs'!BI28</f>
        <v>23389574</v>
      </c>
      <c r="AM28" s="232">
        <f t="shared" si="9"/>
        <v>23389574</v>
      </c>
      <c r="AN28" s="233"/>
      <c r="AO28" s="234">
        <f>-'New Type 2 Res Summary'!AG28-'5A3_OJJ'!P28</f>
        <v>-31335</v>
      </c>
      <c r="AP28" s="225">
        <f>-'New Type 2 Res Summary'!AH28</f>
        <v>0</v>
      </c>
      <c r="AQ28" s="233">
        <f>-'New Type 2 Res Summary'!AI28</f>
        <v>0</v>
      </c>
      <c r="AR28" s="225">
        <f>-'New Type 2 Res Summary'!AJ28</f>
        <v>0</v>
      </c>
      <c r="AS28" s="235">
        <f>-'New Type 2 Res Summary'!AK28</f>
        <v>0</v>
      </c>
      <c r="AT28" s="236">
        <f>-'New Type 2 Res Summary'!AL28</f>
        <v>0</v>
      </c>
      <c r="AU28" s="234">
        <f>-'New Type 2 Res Summary'!AM28-'5A3_OJJ'!P28</f>
        <v>-31335</v>
      </c>
      <c r="AV28" s="237"/>
      <c r="AW28" s="237">
        <f>-'New Type 2 Res Summary'!AN28</f>
        <v>78</v>
      </c>
      <c r="AX28" s="234">
        <f>-'New Type 2 Res Summary'!AO28-'5A3_OJJ'!P28</f>
        <v>-31257</v>
      </c>
      <c r="AY28" s="235"/>
      <c r="AZ28" s="234">
        <f>-'New Type 2 Res Summary'!AQ28-'5A3_OJJ'!P28</f>
        <v>-31257</v>
      </c>
      <c r="BA28" s="234">
        <f>'2A-1_EFT (Annual)'!AO28</f>
        <v>-31335</v>
      </c>
      <c r="BB28" s="235" t="e">
        <f>'2A-1_EFT (Annual)'!#REF!+'2A-1_EFT (Annual)'!#REF!</f>
        <v>#REF!</v>
      </c>
      <c r="BC28" s="235" t="e">
        <f t="shared" si="10"/>
        <v>#REF!</v>
      </c>
      <c r="BD28" s="234">
        <f>'2A-2_EFT (Monthly)'!AO28</f>
        <v>-2605</v>
      </c>
      <c r="BE28" s="235">
        <f t="shared" si="7"/>
        <v>23358239</v>
      </c>
      <c r="BF28" s="235">
        <f>'2A-2_EFT (Monthly)'!AP28</f>
        <v>1939161</v>
      </c>
      <c r="BG28" s="237"/>
      <c r="BH28" s="237"/>
      <c r="BI28" s="237"/>
      <c r="BJ28" s="237">
        <f>'2A-2_EFT (Monthly)'!BZ28+'2A-2_EFT (Monthly)'!AQ28</f>
        <v>-78</v>
      </c>
      <c r="BK28" s="237"/>
      <c r="BL28" s="237">
        <f t="shared" si="11"/>
        <v>-78</v>
      </c>
    </row>
    <row r="29" spans="1:64" ht="16.5" customHeight="1" x14ac:dyDescent="0.2">
      <c r="A29" s="221">
        <v>23</v>
      </c>
      <c r="B29" s="317">
        <v>23</v>
      </c>
      <c r="C29" s="799" t="s">
        <v>27</v>
      </c>
      <c r="D29" s="1362">
        <f>'8_2.1.22 SIS'!C29</f>
        <v>10980</v>
      </c>
      <c r="E29" s="226">
        <f>'2_State Distrib and Adjs'!AN29</f>
        <v>6076</v>
      </c>
      <c r="F29" s="226">
        <f>'2_State Distrib and Adjs'!AM29</f>
        <v>66716660</v>
      </c>
      <c r="G29" s="1337"/>
      <c r="H29" s="1337"/>
      <c r="I29" s="228"/>
      <c r="J29" s="226"/>
      <c r="K29" s="228"/>
      <c r="L29" s="226"/>
      <c r="M29" s="228"/>
      <c r="N29" s="226"/>
      <c r="O29" s="228"/>
      <c r="P29" s="226"/>
      <c r="Q29" s="1089">
        <f t="shared" si="8"/>
        <v>66716660</v>
      </c>
      <c r="R29" s="229"/>
      <c r="S29" s="226">
        <f>'2_State Distrib and Adjs'!AR29</f>
        <v>0</v>
      </c>
      <c r="T29" s="226">
        <f>'2_State Distrib and Adjs'!AS29</f>
        <v>0</v>
      </c>
      <c r="U29" s="230">
        <f>'2_State Distrib and Adjs'!AT29</f>
        <v>0</v>
      </c>
      <c r="V29" s="229">
        <f t="shared" si="5"/>
        <v>66716660</v>
      </c>
      <c r="W29" s="227"/>
      <c r="X29" s="227"/>
      <c r="Y29" s="229">
        <f t="shared" si="6"/>
        <v>66716660</v>
      </c>
      <c r="Z29" s="226">
        <f>'2_State Distrib and Adjs'!AO29</f>
        <v>-46362</v>
      </c>
      <c r="AA29" s="231">
        <f>'2_State Distrib and Adjs'!AV29</f>
        <v>168000</v>
      </c>
      <c r="AB29" s="231">
        <f>'2_State Distrib and Adjs'!AW29</f>
        <v>341530</v>
      </c>
      <c r="AC29" s="1472">
        <f>'2_State Distrib and Adjs'!AX29</f>
        <v>1614494</v>
      </c>
      <c r="AD29" s="1472">
        <f>'2_State Distrib and Adjs'!AY29</f>
        <v>1291596</v>
      </c>
      <c r="AE29" s="229">
        <f>'2_State Distrib and Adjs'!BA29</f>
        <v>72507661</v>
      </c>
      <c r="AF29" s="226">
        <f>'2_State Distrib and Adjs'!BB29</f>
        <v>0</v>
      </c>
      <c r="AG29" s="226">
        <f>'2_State Distrib and Adjs'!BC29</f>
        <v>72507661</v>
      </c>
      <c r="AH29" s="229">
        <f>'2_State Distrib and Adjs'!BD29</f>
        <v>6042305</v>
      </c>
      <c r="AI29" s="231">
        <f>'2_State Distrib and Adjs'!BE29</f>
        <v>0</v>
      </c>
      <c r="AJ29" s="900">
        <f>'2_State Distrib and Adjs'!BF29</f>
        <v>347763</v>
      </c>
      <c r="AK29" s="900">
        <f>'2_State Distrib and Adjs'!BG29</f>
        <v>0</v>
      </c>
      <c r="AL29" s="232">
        <f>'2_State Distrib and Adjs'!BI29</f>
        <v>72855424</v>
      </c>
      <c r="AM29" s="232">
        <f t="shared" si="9"/>
        <v>72855424</v>
      </c>
      <c r="AN29" s="233"/>
      <c r="AO29" s="234">
        <f>-'New Type 2 Res Summary'!AG29-'5A3_OJJ'!P29</f>
        <v>-407872</v>
      </c>
      <c r="AP29" s="225">
        <f>-'New Type 2 Res Summary'!AH29</f>
        <v>0</v>
      </c>
      <c r="AQ29" s="233">
        <f>-'New Type 2 Res Summary'!AI29</f>
        <v>0</v>
      </c>
      <c r="AR29" s="225">
        <f>-'New Type 2 Res Summary'!AJ29</f>
        <v>0</v>
      </c>
      <c r="AS29" s="235">
        <f>-'New Type 2 Res Summary'!AK29</f>
        <v>0</v>
      </c>
      <c r="AT29" s="236">
        <f>-'New Type 2 Res Summary'!AL29</f>
        <v>0</v>
      </c>
      <c r="AU29" s="234">
        <f>-'New Type 2 Res Summary'!AM29-'5A3_OJJ'!P29</f>
        <v>-999744</v>
      </c>
      <c r="AV29" s="237"/>
      <c r="AW29" s="237">
        <f>-'New Type 2 Res Summary'!AN29</f>
        <v>979</v>
      </c>
      <c r="AX29" s="234">
        <f>-'New Type 2 Res Summary'!AO29-'5A3_OJJ'!P29</f>
        <v>-406893</v>
      </c>
      <c r="AY29" s="235"/>
      <c r="AZ29" s="234">
        <f>-'New Type 2 Res Summary'!AQ29-'5A3_OJJ'!P29</f>
        <v>-405226</v>
      </c>
      <c r="BA29" s="234">
        <f>'2A-1_EFT (Annual)'!AO29</f>
        <v>-998077</v>
      </c>
      <c r="BB29" s="235" t="e">
        <f>'2A-1_EFT (Annual)'!#REF!+'2A-1_EFT (Annual)'!#REF!</f>
        <v>#REF!</v>
      </c>
      <c r="BC29" s="235" t="e">
        <f t="shared" si="10"/>
        <v>#REF!</v>
      </c>
      <c r="BD29" s="234">
        <f>'2A-2_EFT (Monthly)'!AO29</f>
        <v>-82969</v>
      </c>
      <c r="BE29" s="235">
        <f t="shared" si="7"/>
        <v>71857347</v>
      </c>
      <c r="BF29" s="235">
        <f>'2A-2_EFT (Monthly)'!AP29</f>
        <v>5959336</v>
      </c>
      <c r="BG29" s="237"/>
      <c r="BH29" s="237"/>
      <c r="BI29" s="237"/>
      <c r="BJ29" s="237">
        <f>'2A-2_EFT (Monthly)'!BZ29+'2A-2_EFT (Monthly)'!AQ29</f>
        <v>-2459</v>
      </c>
      <c r="BK29" s="237"/>
      <c r="BL29" s="237">
        <f t="shared" si="11"/>
        <v>-2459</v>
      </c>
    </row>
    <row r="30" spans="1:64" ht="16.5" customHeight="1" x14ac:dyDescent="0.2">
      <c r="A30" s="221">
        <v>24</v>
      </c>
      <c r="B30" s="317">
        <v>24</v>
      </c>
      <c r="C30" s="799" t="s">
        <v>28</v>
      </c>
      <c r="D30" s="1362">
        <f>'8_2.1.22 SIS'!C30</f>
        <v>4003</v>
      </c>
      <c r="E30" s="226">
        <f>'2_State Distrib and Adjs'!AN30</f>
        <v>2917</v>
      </c>
      <c r="F30" s="226">
        <f>'2_State Distrib and Adjs'!AM30</f>
        <v>11678743</v>
      </c>
      <c r="G30" s="1337"/>
      <c r="H30" s="1337"/>
      <c r="I30" s="228"/>
      <c r="J30" s="226"/>
      <c r="K30" s="228"/>
      <c r="L30" s="226"/>
      <c r="M30" s="228"/>
      <c r="N30" s="226"/>
      <c r="O30" s="228"/>
      <c r="P30" s="226"/>
      <c r="Q30" s="1089">
        <f t="shared" si="8"/>
        <v>11678743</v>
      </c>
      <c r="R30" s="229"/>
      <c r="S30" s="226">
        <f>'2_State Distrib and Adjs'!AR30</f>
        <v>0</v>
      </c>
      <c r="T30" s="226">
        <f>'2_State Distrib and Adjs'!AS30</f>
        <v>0</v>
      </c>
      <c r="U30" s="230">
        <f>'2_State Distrib and Adjs'!AT30</f>
        <v>0</v>
      </c>
      <c r="V30" s="229">
        <f t="shared" si="5"/>
        <v>11678743</v>
      </c>
      <c r="W30" s="227"/>
      <c r="X30" s="227"/>
      <c r="Y30" s="229">
        <f t="shared" si="6"/>
        <v>11678743</v>
      </c>
      <c r="Z30" s="226">
        <f>'2_State Distrib and Adjs'!AO30</f>
        <v>0</v>
      </c>
      <c r="AA30" s="231">
        <f>'2_State Distrib and Adjs'!AV30</f>
        <v>0</v>
      </c>
      <c r="AB30" s="231">
        <f>'2_State Distrib and Adjs'!AW30</f>
        <v>134190</v>
      </c>
      <c r="AC30" s="1472">
        <f>'2_State Distrib and Adjs'!AX30</f>
        <v>760880</v>
      </c>
      <c r="AD30" s="1472">
        <f>'2_State Distrib and Adjs'!AY30</f>
        <v>608704</v>
      </c>
      <c r="AE30" s="229">
        <f>'2_State Distrib and Adjs'!BA30</f>
        <v>14323837</v>
      </c>
      <c r="AF30" s="226">
        <f>'2_State Distrib and Adjs'!BB30</f>
        <v>0</v>
      </c>
      <c r="AG30" s="226">
        <f>'2_State Distrib and Adjs'!BC30</f>
        <v>14323837</v>
      </c>
      <c r="AH30" s="229">
        <f>'2_State Distrib and Adjs'!BD30</f>
        <v>1193653</v>
      </c>
      <c r="AI30" s="231">
        <f>'2_State Distrib and Adjs'!BE30</f>
        <v>0</v>
      </c>
      <c r="AJ30" s="900">
        <f>'2_State Distrib and Adjs'!BF30</f>
        <v>66697</v>
      </c>
      <c r="AK30" s="900">
        <f>'2_State Distrib and Adjs'!BG30</f>
        <v>0</v>
      </c>
      <c r="AL30" s="232">
        <f>'2_State Distrib and Adjs'!BI30</f>
        <v>14390534</v>
      </c>
      <c r="AM30" s="232">
        <f t="shared" si="9"/>
        <v>14390534</v>
      </c>
      <c r="AN30" s="233"/>
      <c r="AO30" s="234">
        <f>-'New Type 2 Res Summary'!AG30-'5A3_OJJ'!P30</f>
        <v>-192479</v>
      </c>
      <c r="AP30" s="225">
        <f>-'New Type 2 Res Summary'!AH30</f>
        <v>0</v>
      </c>
      <c r="AQ30" s="233">
        <f>-'New Type 2 Res Summary'!AI30</f>
        <v>0</v>
      </c>
      <c r="AR30" s="225">
        <f>-'New Type 2 Res Summary'!AJ30</f>
        <v>0</v>
      </c>
      <c r="AS30" s="235">
        <f>-'New Type 2 Res Summary'!AK30</f>
        <v>0</v>
      </c>
      <c r="AT30" s="236">
        <f>-'New Type 2 Res Summary'!AL30</f>
        <v>0</v>
      </c>
      <c r="AU30" s="234">
        <f>-'New Type 2 Res Summary'!AM30-'5A3_OJJ'!P30</f>
        <v>-2845829</v>
      </c>
      <c r="AV30" s="237"/>
      <c r="AW30" s="237">
        <f>-'New Type 2 Res Summary'!AN30</f>
        <v>477</v>
      </c>
      <c r="AX30" s="234">
        <f>-'New Type 2 Res Summary'!AO30-'5A3_OJJ'!P30</f>
        <v>-192002</v>
      </c>
      <c r="AY30" s="235"/>
      <c r="AZ30" s="234">
        <f>-'New Type 2 Res Summary'!AQ30-'5A3_OJJ'!P30</f>
        <v>-192002</v>
      </c>
      <c r="BA30" s="234">
        <f>'2A-1_EFT (Annual)'!AO30</f>
        <v>-2845829</v>
      </c>
      <c r="BB30" s="235" t="e">
        <f>'2A-1_EFT (Annual)'!#REF!+'2A-1_EFT (Annual)'!#REF!</f>
        <v>#REF!</v>
      </c>
      <c r="BC30" s="235" t="e">
        <f t="shared" si="10"/>
        <v>#REF!</v>
      </c>
      <c r="BD30" s="234">
        <f>'2A-2_EFT (Monthly)'!AO30</f>
        <v>-236560</v>
      </c>
      <c r="BE30" s="235">
        <f t="shared" si="7"/>
        <v>11544705</v>
      </c>
      <c r="BF30" s="235">
        <f>'2A-2_EFT (Monthly)'!AP30</f>
        <v>957093</v>
      </c>
      <c r="BG30" s="237"/>
      <c r="BH30" s="237"/>
      <c r="BI30" s="237"/>
      <c r="BJ30" s="237">
        <f>'2A-2_EFT (Monthly)'!BZ30+'2A-2_EFT (Monthly)'!AQ30</f>
        <v>-7111</v>
      </c>
      <c r="BK30" s="237"/>
      <c r="BL30" s="237">
        <f t="shared" si="11"/>
        <v>-7111</v>
      </c>
    </row>
    <row r="31" spans="1:64" ht="16.5" customHeight="1" x14ac:dyDescent="0.2">
      <c r="A31" s="800">
        <v>25</v>
      </c>
      <c r="B31" s="801">
        <v>25</v>
      </c>
      <c r="C31" s="802" t="s">
        <v>29</v>
      </c>
      <c r="D31" s="1363">
        <f>'8_2.1.22 SIS'!C31</f>
        <v>2004</v>
      </c>
      <c r="E31" s="240">
        <f>'2_State Distrib and Adjs'!AN31</f>
        <v>6008</v>
      </c>
      <c r="F31" s="240">
        <f>'2_State Distrib and Adjs'!AM31</f>
        <v>12040115</v>
      </c>
      <c r="G31" s="1338"/>
      <c r="H31" s="1338"/>
      <c r="I31" s="242"/>
      <c r="J31" s="240"/>
      <c r="K31" s="242"/>
      <c r="L31" s="240"/>
      <c r="M31" s="242"/>
      <c r="N31" s="240"/>
      <c r="O31" s="242"/>
      <c r="P31" s="240"/>
      <c r="Q31" s="1194">
        <f t="shared" si="8"/>
        <v>12040115</v>
      </c>
      <c r="R31" s="243"/>
      <c r="S31" s="240">
        <f>'2_State Distrib and Adjs'!AR31</f>
        <v>0</v>
      </c>
      <c r="T31" s="240">
        <f>'2_State Distrib and Adjs'!AS31</f>
        <v>0</v>
      </c>
      <c r="U31" s="244">
        <f>'2_State Distrib and Adjs'!AT31</f>
        <v>0</v>
      </c>
      <c r="V31" s="243">
        <f t="shared" si="5"/>
        <v>12040115</v>
      </c>
      <c r="W31" s="241"/>
      <c r="X31" s="241"/>
      <c r="Y31" s="243">
        <f t="shared" si="6"/>
        <v>12040115</v>
      </c>
      <c r="Z31" s="240">
        <f>'2_State Distrib and Adjs'!AO31</f>
        <v>-5496</v>
      </c>
      <c r="AA31" s="245">
        <f>'2_State Distrib and Adjs'!AV31</f>
        <v>0</v>
      </c>
      <c r="AB31" s="897">
        <f>'2_State Distrib and Adjs'!AW31</f>
        <v>64890</v>
      </c>
      <c r="AC31" s="1473">
        <f>'2_State Distrib and Adjs'!AX31</f>
        <v>287117</v>
      </c>
      <c r="AD31" s="1473">
        <f>'2_State Distrib and Adjs'!AY31</f>
        <v>229694</v>
      </c>
      <c r="AE31" s="243">
        <f>'2_State Distrib and Adjs'!BA31</f>
        <v>13046995</v>
      </c>
      <c r="AF31" s="246">
        <f>'2_State Distrib and Adjs'!BB31</f>
        <v>0</v>
      </c>
      <c r="AG31" s="240">
        <f>'2_State Distrib and Adjs'!BC31</f>
        <v>13046995</v>
      </c>
      <c r="AH31" s="247">
        <f>'2_State Distrib and Adjs'!BD31</f>
        <v>1087250</v>
      </c>
      <c r="AI31" s="245">
        <f>'2_State Distrib and Adjs'!BE31</f>
        <v>0</v>
      </c>
      <c r="AJ31" s="901">
        <f>'2_State Distrib and Adjs'!BF31</f>
        <v>37415</v>
      </c>
      <c r="AK31" s="901">
        <f>'2_State Distrib and Adjs'!BG31</f>
        <v>0</v>
      </c>
      <c r="AL31" s="247">
        <f>'2_State Distrib and Adjs'!BI31</f>
        <v>13084410</v>
      </c>
      <c r="AM31" s="247">
        <f t="shared" si="9"/>
        <v>13084410</v>
      </c>
      <c r="AN31" s="248"/>
      <c r="AO31" s="249">
        <f>-'New Type 2 Res Summary'!AG31-'5A3_OJJ'!P31</f>
        <v>-113630</v>
      </c>
      <c r="AP31" s="239">
        <f>-'New Type 2 Res Summary'!AH31</f>
        <v>0</v>
      </c>
      <c r="AQ31" s="248">
        <f>-'New Type 2 Res Summary'!AI31</f>
        <v>0</v>
      </c>
      <c r="AR31" s="239">
        <f>-'New Type 2 Res Summary'!AJ31</f>
        <v>0</v>
      </c>
      <c r="AS31" s="250">
        <f>-'New Type 2 Res Summary'!AK31</f>
        <v>0</v>
      </c>
      <c r="AT31" s="251">
        <f>-'New Type 2 Res Summary'!AL31</f>
        <v>0</v>
      </c>
      <c r="AU31" s="249">
        <f>-'New Type 2 Res Summary'!AM31-'5A3_OJJ'!P31</f>
        <v>-238046</v>
      </c>
      <c r="AV31" s="894"/>
      <c r="AW31" s="252">
        <f>-'New Type 2 Res Summary'!AN31</f>
        <v>280</v>
      </c>
      <c r="AX31" s="249">
        <f>-'New Type 2 Res Summary'!AO31-'5A3_OJJ'!P31</f>
        <v>-113350</v>
      </c>
      <c r="AY31" s="250"/>
      <c r="AZ31" s="909">
        <f>-'New Type 2 Res Summary'!AQ31-'5A3_OJJ'!P31</f>
        <v>-113350</v>
      </c>
      <c r="BA31" s="249">
        <f>'2A-1_EFT (Annual)'!AO31</f>
        <v>-238046</v>
      </c>
      <c r="BB31" s="250" t="e">
        <f>'2A-1_EFT (Annual)'!#REF!+'2A-1_EFT (Annual)'!#REF!</f>
        <v>#REF!</v>
      </c>
      <c r="BC31" s="250" t="e">
        <f t="shared" si="10"/>
        <v>#REF!</v>
      </c>
      <c r="BD31" s="249">
        <f>'2A-2_EFT (Monthly)'!AO31</f>
        <v>-19787</v>
      </c>
      <c r="BE31" s="250">
        <f t="shared" si="7"/>
        <v>12846364</v>
      </c>
      <c r="BF31" s="250">
        <f>'2A-2_EFT (Monthly)'!AP31</f>
        <v>1067463</v>
      </c>
      <c r="BG31" s="252"/>
      <c r="BH31" s="252"/>
      <c r="BI31" s="252"/>
      <c r="BJ31" s="252">
        <f>'2A-2_EFT (Monthly)'!BZ31+'2A-2_EFT (Monthly)'!AQ31</f>
        <v>-591</v>
      </c>
      <c r="BK31" s="252"/>
      <c r="BL31" s="252">
        <f t="shared" si="11"/>
        <v>-591</v>
      </c>
    </row>
    <row r="32" spans="1:64" ht="16.5" customHeight="1" x14ac:dyDescent="0.2">
      <c r="A32" s="796">
        <v>26</v>
      </c>
      <c r="B32" s="797">
        <v>26</v>
      </c>
      <c r="C32" s="798" t="s">
        <v>30</v>
      </c>
      <c r="D32" s="1361">
        <f>'8_2.1.22 SIS'!C32</f>
        <v>45796</v>
      </c>
      <c r="E32" s="209">
        <f>'2_State Distrib and Adjs'!AN32</f>
        <v>4824</v>
      </c>
      <c r="F32" s="209">
        <f>'2_State Distrib and Adjs'!AM32</f>
        <v>220923174</v>
      </c>
      <c r="G32" s="1335"/>
      <c r="H32" s="1335"/>
      <c r="I32" s="211"/>
      <c r="J32" s="209"/>
      <c r="K32" s="211"/>
      <c r="L32" s="209"/>
      <c r="M32" s="211"/>
      <c r="N32" s="209"/>
      <c r="O32" s="211"/>
      <c r="P32" s="209"/>
      <c r="Q32" s="1192">
        <f t="shared" si="8"/>
        <v>220923174</v>
      </c>
      <c r="R32" s="212"/>
      <c r="S32" s="209">
        <f>'2_State Distrib and Adjs'!AR32</f>
        <v>0</v>
      </c>
      <c r="T32" s="209">
        <f>'2_State Distrib and Adjs'!AS32</f>
        <v>0</v>
      </c>
      <c r="U32" s="213">
        <f>'2_State Distrib and Adjs'!AT32</f>
        <v>0</v>
      </c>
      <c r="V32" s="212">
        <f t="shared" si="5"/>
        <v>220923174</v>
      </c>
      <c r="W32" s="210"/>
      <c r="X32" s="210"/>
      <c r="Y32" s="212">
        <f t="shared" si="6"/>
        <v>220923174</v>
      </c>
      <c r="Z32" s="209">
        <f>'2_State Distrib and Adjs'!AO32</f>
        <v>-169622</v>
      </c>
      <c r="AA32" s="223">
        <f>'2_State Distrib and Adjs'!AV32</f>
        <v>399000</v>
      </c>
      <c r="AB32" s="896">
        <f>'2_State Distrib and Adjs'!AW32</f>
        <v>1379140</v>
      </c>
      <c r="AC32" s="1471">
        <f>'2_State Distrib and Adjs'!AX32</f>
        <v>6421106</v>
      </c>
      <c r="AD32" s="1471">
        <f>'2_State Distrib and Adjs'!AY32</f>
        <v>5136886</v>
      </c>
      <c r="AE32" s="212">
        <f>'2_State Distrib and Adjs'!BA32</f>
        <v>243721342</v>
      </c>
      <c r="AF32" s="209">
        <f>'2_State Distrib and Adjs'!BB32</f>
        <v>0</v>
      </c>
      <c r="AG32" s="209">
        <f>'2_State Distrib and Adjs'!BC32</f>
        <v>243721342</v>
      </c>
      <c r="AH32" s="212">
        <f>'2_State Distrib and Adjs'!BD32</f>
        <v>20310112</v>
      </c>
      <c r="AI32" s="223">
        <f>'2_State Distrib and Adjs'!BE32</f>
        <v>0</v>
      </c>
      <c r="AJ32" s="899">
        <f>'2_State Distrib and Adjs'!BF32</f>
        <v>1152462</v>
      </c>
      <c r="AK32" s="899">
        <f>'2_State Distrib and Adjs'!BG32</f>
        <v>0</v>
      </c>
      <c r="AL32" s="214">
        <f>'2_State Distrib and Adjs'!BI32</f>
        <v>244873804</v>
      </c>
      <c r="AM32" s="214">
        <f t="shared" si="9"/>
        <v>244873804</v>
      </c>
      <c r="AN32" s="215"/>
      <c r="AO32" s="216">
        <f>-'New Type 2 Res Summary'!AG32-'5A3_OJJ'!P32</f>
        <v>-3175629</v>
      </c>
      <c r="AP32" s="208">
        <f>-'New Type 2 Res Summary'!AH32</f>
        <v>0</v>
      </c>
      <c r="AQ32" s="215">
        <f>-'New Type 2 Res Summary'!AI32</f>
        <v>0</v>
      </c>
      <c r="AR32" s="208">
        <f>-'New Type 2 Res Summary'!AJ32</f>
        <v>0</v>
      </c>
      <c r="AS32" s="217">
        <f>-'New Type 2 Res Summary'!AK32</f>
        <v>0</v>
      </c>
      <c r="AT32" s="218">
        <f>-'New Type 2 Res Summary'!AL32</f>
        <v>0</v>
      </c>
      <c r="AU32" s="216">
        <f>-'New Type 2 Res Summary'!AM32-'5A3_OJJ'!P32</f>
        <v>-19015245</v>
      </c>
      <c r="AV32" s="893"/>
      <c r="AW32" s="219">
        <f>-'New Type 2 Res Summary'!AN32</f>
        <v>7879</v>
      </c>
      <c r="AX32" s="216">
        <f>-'New Type 2 Res Summary'!AO32-'5A3_OJJ'!P32</f>
        <v>-3167750</v>
      </c>
      <c r="AY32" s="217"/>
      <c r="AZ32" s="908">
        <f>-'New Type 2 Res Summary'!AQ32-'5A3_OJJ'!P32</f>
        <v>-3167750</v>
      </c>
      <c r="BA32" s="216">
        <f>'2A-1_EFT (Annual)'!AO32</f>
        <v>-19009932</v>
      </c>
      <c r="BB32" s="217" t="e">
        <f>'2A-1_EFT (Annual)'!#REF!+'2A-1_EFT (Annual)'!#REF!</f>
        <v>#REF!</v>
      </c>
      <c r="BC32" s="217" t="e">
        <f t="shared" si="10"/>
        <v>#REF!</v>
      </c>
      <c r="BD32" s="216">
        <f>'2A-2_EFT (Monthly)'!AO32</f>
        <v>-1580206</v>
      </c>
      <c r="BE32" s="217">
        <f t="shared" si="7"/>
        <v>225863872</v>
      </c>
      <c r="BF32" s="217">
        <f>'2A-2_EFT (Monthly)'!AP32</f>
        <v>18729906</v>
      </c>
      <c r="BG32" s="219"/>
      <c r="BH32" s="219"/>
      <c r="BI32" s="219"/>
      <c r="BJ32" s="219">
        <f>'2A-2_EFT (Monthly)'!BZ32+'2A-2_EFT (Monthly)'!AQ32</f>
        <v>-47477</v>
      </c>
      <c r="BK32" s="219"/>
      <c r="BL32" s="219">
        <f t="shared" si="11"/>
        <v>-47477</v>
      </c>
    </row>
    <row r="33" spans="1:64" ht="16.5" customHeight="1" x14ac:dyDescent="0.2">
      <c r="A33" s="221">
        <v>27</v>
      </c>
      <c r="B33" s="317">
        <v>27</v>
      </c>
      <c r="C33" s="799" t="s">
        <v>31</v>
      </c>
      <c r="D33" s="1362">
        <f>'8_2.1.22 SIS'!C33</f>
        <v>5165</v>
      </c>
      <c r="E33" s="226">
        <f>'2_State Distrib and Adjs'!AN33</f>
        <v>6639</v>
      </c>
      <c r="F33" s="226">
        <f>'2_State Distrib and Adjs'!AM33</f>
        <v>34291408</v>
      </c>
      <c r="G33" s="1337"/>
      <c r="H33" s="1337"/>
      <c r="I33" s="228"/>
      <c r="J33" s="226"/>
      <c r="K33" s="228"/>
      <c r="L33" s="226"/>
      <c r="M33" s="228"/>
      <c r="N33" s="226"/>
      <c r="O33" s="228"/>
      <c r="P33" s="226"/>
      <c r="Q33" s="1089">
        <f t="shared" si="8"/>
        <v>34291408</v>
      </c>
      <c r="R33" s="229"/>
      <c r="S33" s="226">
        <f>'2_State Distrib and Adjs'!AR33</f>
        <v>0</v>
      </c>
      <c r="T33" s="226">
        <f>'2_State Distrib and Adjs'!AS33</f>
        <v>0</v>
      </c>
      <c r="U33" s="230">
        <f>'2_State Distrib and Adjs'!AT33</f>
        <v>0</v>
      </c>
      <c r="V33" s="229">
        <f t="shared" si="5"/>
        <v>34291408</v>
      </c>
      <c r="W33" s="227"/>
      <c r="X33" s="227"/>
      <c r="Y33" s="229">
        <f t="shared" si="6"/>
        <v>34291408</v>
      </c>
      <c r="Z33" s="226">
        <f>'2_State Distrib and Adjs'!AO33</f>
        <v>5935</v>
      </c>
      <c r="AA33" s="231">
        <f>'2_State Distrib and Adjs'!AV33</f>
        <v>0</v>
      </c>
      <c r="AB33" s="231">
        <f>'2_State Distrib and Adjs'!AW33</f>
        <v>167090</v>
      </c>
      <c r="AC33" s="1472">
        <f>'2_State Distrib and Adjs'!AX33</f>
        <v>781608</v>
      </c>
      <c r="AD33" s="1472">
        <f>'2_State Distrib and Adjs'!AY33</f>
        <v>625286</v>
      </c>
      <c r="AE33" s="229">
        <f>'2_State Distrib and Adjs'!BA33</f>
        <v>37043740</v>
      </c>
      <c r="AF33" s="226">
        <f>'2_State Distrib and Adjs'!BB33</f>
        <v>0</v>
      </c>
      <c r="AG33" s="226">
        <f>'2_State Distrib and Adjs'!BC33</f>
        <v>37043740</v>
      </c>
      <c r="AH33" s="229">
        <f>'2_State Distrib and Adjs'!BD33</f>
        <v>3086978</v>
      </c>
      <c r="AI33" s="231">
        <f>'2_State Distrib and Adjs'!BE33</f>
        <v>0</v>
      </c>
      <c r="AJ33" s="900">
        <f>'2_State Distrib and Adjs'!BF33</f>
        <v>110258</v>
      </c>
      <c r="AK33" s="900">
        <f>'2_State Distrib and Adjs'!BG33</f>
        <v>0</v>
      </c>
      <c r="AL33" s="232">
        <f>'2_State Distrib and Adjs'!BI33</f>
        <v>37153998</v>
      </c>
      <c r="AM33" s="232">
        <f t="shared" si="9"/>
        <v>37153998</v>
      </c>
      <c r="AN33" s="233"/>
      <c r="AO33" s="234">
        <f>-'New Type 2 Res Summary'!AG33-'5A3_OJJ'!P33</f>
        <v>-132958</v>
      </c>
      <c r="AP33" s="225">
        <f>-'New Type 2 Res Summary'!AH33</f>
        <v>0</v>
      </c>
      <c r="AQ33" s="233">
        <f>-'New Type 2 Res Summary'!AI33</f>
        <v>0</v>
      </c>
      <c r="AR33" s="225">
        <f>-'New Type 2 Res Summary'!AJ33</f>
        <v>0</v>
      </c>
      <c r="AS33" s="235">
        <f>-'New Type 2 Res Summary'!AK33</f>
        <v>0</v>
      </c>
      <c r="AT33" s="236">
        <f>-'New Type 2 Res Summary'!AL33</f>
        <v>0</v>
      </c>
      <c r="AU33" s="234">
        <f>-'New Type 2 Res Summary'!AM33-'5A3_OJJ'!P33</f>
        <v>-159526</v>
      </c>
      <c r="AV33" s="237"/>
      <c r="AW33" s="237">
        <f>-'New Type 2 Res Summary'!AN33</f>
        <v>318</v>
      </c>
      <c r="AX33" s="234">
        <f>-'New Type 2 Res Summary'!AO33-'5A3_OJJ'!P33</f>
        <v>-132640</v>
      </c>
      <c r="AY33" s="235"/>
      <c r="AZ33" s="234">
        <f>-'New Type 2 Res Summary'!AQ33-'5A3_OJJ'!P33</f>
        <v>-132640</v>
      </c>
      <c r="BA33" s="234">
        <f>'2A-1_EFT (Annual)'!AO33</f>
        <v>-159526</v>
      </c>
      <c r="BB33" s="235" t="e">
        <f>'2A-1_EFT (Annual)'!#REF!+'2A-1_EFT (Annual)'!#REF!</f>
        <v>#REF!</v>
      </c>
      <c r="BC33" s="235" t="e">
        <f t="shared" si="10"/>
        <v>#REF!</v>
      </c>
      <c r="BD33" s="234">
        <f>'2A-2_EFT (Monthly)'!AO33</f>
        <v>-13262</v>
      </c>
      <c r="BE33" s="235">
        <f t="shared" si="7"/>
        <v>36994472</v>
      </c>
      <c r="BF33" s="235">
        <f>'2A-2_EFT (Monthly)'!AP33</f>
        <v>3073716</v>
      </c>
      <c r="BG33" s="237"/>
      <c r="BH33" s="237"/>
      <c r="BI33" s="237"/>
      <c r="BJ33" s="237">
        <f>'2A-2_EFT (Monthly)'!BZ33+'2A-2_EFT (Monthly)'!AQ33</f>
        <v>-384</v>
      </c>
      <c r="BK33" s="237"/>
      <c r="BL33" s="237">
        <f t="shared" si="11"/>
        <v>-384</v>
      </c>
    </row>
    <row r="34" spans="1:64" ht="16.5" customHeight="1" x14ac:dyDescent="0.2">
      <c r="A34" s="221">
        <v>28</v>
      </c>
      <c r="B34" s="317">
        <v>28</v>
      </c>
      <c r="C34" s="799" t="s">
        <v>32</v>
      </c>
      <c r="D34" s="1362">
        <f>'8_2.1.22 SIS'!C34</f>
        <v>30608</v>
      </c>
      <c r="E34" s="226">
        <f>'2_State Distrib and Adjs'!AN34</f>
        <v>4646</v>
      </c>
      <c r="F34" s="226">
        <f>'2_State Distrib and Adjs'!AM34</f>
        <v>142209810</v>
      </c>
      <c r="G34" s="1337"/>
      <c r="H34" s="1337"/>
      <c r="I34" s="228"/>
      <c r="J34" s="226"/>
      <c r="K34" s="228"/>
      <c r="L34" s="226"/>
      <c r="M34" s="228"/>
      <c r="N34" s="226"/>
      <c r="O34" s="228"/>
      <c r="P34" s="226"/>
      <c r="Q34" s="1089">
        <f t="shared" si="8"/>
        <v>142209810</v>
      </c>
      <c r="R34" s="229"/>
      <c r="S34" s="226">
        <f>'2_State Distrib and Adjs'!AR34</f>
        <v>0</v>
      </c>
      <c r="T34" s="226">
        <f>'2_State Distrib and Adjs'!AS34</f>
        <v>0</v>
      </c>
      <c r="U34" s="230">
        <f>'2_State Distrib and Adjs'!AT34</f>
        <v>0</v>
      </c>
      <c r="V34" s="229">
        <f t="shared" si="5"/>
        <v>142209810</v>
      </c>
      <c r="W34" s="227"/>
      <c r="X34" s="227"/>
      <c r="Y34" s="229">
        <f t="shared" si="6"/>
        <v>142209810</v>
      </c>
      <c r="Z34" s="226">
        <f>'2_State Distrib and Adjs'!AO34</f>
        <v>-76269</v>
      </c>
      <c r="AA34" s="231">
        <f>'2_State Distrib and Adjs'!AV34</f>
        <v>588000</v>
      </c>
      <c r="AB34" s="231">
        <f>'2_State Distrib and Adjs'!AW34</f>
        <v>991340</v>
      </c>
      <c r="AC34" s="1472">
        <f>'2_State Distrib and Adjs'!AX34</f>
        <v>4307398</v>
      </c>
      <c r="AD34" s="1472">
        <f>'2_State Distrib and Adjs'!AY34</f>
        <v>3445919</v>
      </c>
      <c r="AE34" s="229">
        <f>'2_State Distrib and Adjs'!BA34</f>
        <v>157927296</v>
      </c>
      <c r="AF34" s="226">
        <f>'2_State Distrib and Adjs'!BB34</f>
        <v>0</v>
      </c>
      <c r="AG34" s="226">
        <f>'2_State Distrib and Adjs'!BC34</f>
        <v>157927296</v>
      </c>
      <c r="AH34" s="229">
        <f>'2_State Distrib and Adjs'!BD34</f>
        <v>13160608</v>
      </c>
      <c r="AI34" s="231">
        <f>'2_State Distrib and Adjs'!BE34</f>
        <v>0</v>
      </c>
      <c r="AJ34" s="900">
        <f>'2_State Distrib and Adjs'!BF34</f>
        <v>766922</v>
      </c>
      <c r="AK34" s="900">
        <f>'2_State Distrib and Adjs'!BG34</f>
        <v>0</v>
      </c>
      <c r="AL34" s="232">
        <f>'2_State Distrib and Adjs'!BI34</f>
        <v>158694218</v>
      </c>
      <c r="AM34" s="232">
        <f t="shared" si="9"/>
        <v>158694218</v>
      </c>
      <c r="AN34" s="233"/>
      <c r="AO34" s="234">
        <f>-'New Type 2 Res Summary'!AG34-'5A3_OJJ'!P34</f>
        <v>-1311266</v>
      </c>
      <c r="AP34" s="225">
        <f>-'New Type 2 Res Summary'!AH34</f>
        <v>0</v>
      </c>
      <c r="AQ34" s="233">
        <f>-'New Type 2 Res Summary'!AI34</f>
        <v>0</v>
      </c>
      <c r="AR34" s="225">
        <f>-'New Type 2 Res Summary'!AJ34</f>
        <v>0</v>
      </c>
      <c r="AS34" s="235">
        <f>-'New Type 2 Res Summary'!AK34</f>
        <v>0</v>
      </c>
      <c r="AT34" s="236">
        <f>-'New Type 2 Res Summary'!AL34</f>
        <v>0</v>
      </c>
      <c r="AU34" s="234">
        <f>-'New Type 2 Res Summary'!AM34-'5A3_OJJ'!P34</f>
        <v>-19827453</v>
      </c>
      <c r="AV34" s="237"/>
      <c r="AW34" s="237">
        <f>-'New Type 2 Res Summary'!AN34</f>
        <v>3181</v>
      </c>
      <c r="AX34" s="234">
        <f>-'New Type 2 Res Summary'!AO34-'5A3_OJJ'!P34</f>
        <v>-1308085</v>
      </c>
      <c r="AY34" s="235"/>
      <c r="AZ34" s="234">
        <f>-'New Type 2 Res Summary'!AQ34-'5A3_OJJ'!P34</f>
        <v>-1305481</v>
      </c>
      <c r="BA34" s="234">
        <f>'2A-1_EFT (Annual)'!AO34</f>
        <v>-19830636</v>
      </c>
      <c r="BB34" s="235" t="e">
        <f>'2A-1_EFT (Annual)'!#REF!+'2A-1_EFT (Annual)'!#REF!</f>
        <v>#REF!</v>
      </c>
      <c r="BC34" s="235" t="e">
        <f t="shared" si="10"/>
        <v>#REF!</v>
      </c>
      <c r="BD34" s="234">
        <f>'2A-2_EFT (Monthly)'!AO34</f>
        <v>-1648430</v>
      </c>
      <c r="BE34" s="235">
        <f t="shared" si="7"/>
        <v>138863582</v>
      </c>
      <c r="BF34" s="235">
        <f>'2A-2_EFT (Monthly)'!AP34</f>
        <v>11512178</v>
      </c>
      <c r="BG34" s="237"/>
      <c r="BH34" s="237"/>
      <c r="BI34" s="237"/>
      <c r="BJ34" s="237">
        <f>'2A-2_EFT (Monthly)'!BZ34+'2A-2_EFT (Monthly)'!AQ34</f>
        <v>-49472</v>
      </c>
      <c r="BK34" s="237"/>
      <c r="BL34" s="237">
        <f t="shared" si="11"/>
        <v>-49472</v>
      </c>
    </row>
    <row r="35" spans="1:64" ht="16.5" customHeight="1" x14ac:dyDescent="0.2">
      <c r="A35" s="221">
        <v>29</v>
      </c>
      <c r="B35" s="317">
        <v>29</v>
      </c>
      <c r="C35" s="799" t="s">
        <v>33</v>
      </c>
      <c r="D35" s="1362">
        <f>'8_2.1.22 SIS'!C35</f>
        <v>13233</v>
      </c>
      <c r="E35" s="226">
        <f>'2_State Distrib and Adjs'!AN35</f>
        <v>5344</v>
      </c>
      <c r="F35" s="226">
        <f>'2_State Distrib and Adjs'!AM35</f>
        <v>70711222</v>
      </c>
      <c r="G35" s="1337"/>
      <c r="H35" s="1337"/>
      <c r="I35" s="228"/>
      <c r="J35" s="226"/>
      <c r="K35" s="228"/>
      <c r="L35" s="226"/>
      <c r="M35" s="228"/>
      <c r="N35" s="226"/>
      <c r="O35" s="228"/>
      <c r="P35" s="226"/>
      <c r="Q35" s="1089">
        <f t="shared" si="8"/>
        <v>70711222</v>
      </c>
      <c r="R35" s="229"/>
      <c r="S35" s="226">
        <f>'2_State Distrib and Adjs'!AR35</f>
        <v>0</v>
      </c>
      <c r="T35" s="226">
        <f>'2_State Distrib and Adjs'!AS35</f>
        <v>0</v>
      </c>
      <c r="U35" s="230">
        <f>'2_State Distrib and Adjs'!AT35</f>
        <v>0</v>
      </c>
      <c r="V35" s="229">
        <f t="shared" si="5"/>
        <v>70711222</v>
      </c>
      <c r="W35" s="227"/>
      <c r="X35" s="227"/>
      <c r="Y35" s="229">
        <f t="shared" si="6"/>
        <v>70711222</v>
      </c>
      <c r="Z35" s="226">
        <f>'2_State Distrib and Adjs'!AO35</f>
        <v>-2260</v>
      </c>
      <c r="AA35" s="231">
        <f>'2_State Distrib and Adjs'!AV35</f>
        <v>315000</v>
      </c>
      <c r="AB35" s="231">
        <f>'2_State Distrib and Adjs'!AW35</f>
        <v>418950</v>
      </c>
      <c r="AC35" s="1472">
        <f>'2_State Distrib and Adjs'!AX35</f>
        <v>1871497</v>
      </c>
      <c r="AD35" s="1472">
        <f>'2_State Distrib and Adjs'!AY35</f>
        <v>1497197</v>
      </c>
      <c r="AE35" s="229">
        <f>'2_State Distrib and Adjs'!BA35</f>
        <v>77618850</v>
      </c>
      <c r="AF35" s="226">
        <f>'2_State Distrib and Adjs'!BB35</f>
        <v>0</v>
      </c>
      <c r="AG35" s="226">
        <f>'2_State Distrib and Adjs'!BC35</f>
        <v>77618850</v>
      </c>
      <c r="AH35" s="229">
        <f>'2_State Distrib and Adjs'!BD35</f>
        <v>6468238</v>
      </c>
      <c r="AI35" s="231">
        <f>'2_State Distrib and Adjs'!BE35</f>
        <v>0</v>
      </c>
      <c r="AJ35" s="900">
        <f>'2_State Distrib and Adjs'!BF35</f>
        <v>453140</v>
      </c>
      <c r="AK35" s="900">
        <f>'2_State Distrib and Adjs'!BG35</f>
        <v>0</v>
      </c>
      <c r="AL35" s="232">
        <f>'2_State Distrib and Adjs'!BI35</f>
        <v>78071990</v>
      </c>
      <c r="AM35" s="232">
        <f t="shared" si="9"/>
        <v>78071990</v>
      </c>
      <c r="AN35" s="233"/>
      <c r="AO35" s="234">
        <f>-'New Type 2 Res Summary'!AG35-'5A3_OJJ'!P35</f>
        <v>-381789</v>
      </c>
      <c r="AP35" s="225">
        <f>-'New Type 2 Res Summary'!AH35</f>
        <v>0</v>
      </c>
      <c r="AQ35" s="233">
        <f>-'New Type 2 Res Summary'!AI35</f>
        <v>0</v>
      </c>
      <c r="AR35" s="225">
        <f>-'New Type 2 Res Summary'!AJ35</f>
        <v>0</v>
      </c>
      <c r="AS35" s="235">
        <f>-'New Type 2 Res Summary'!AK35</f>
        <v>0</v>
      </c>
      <c r="AT35" s="236">
        <f>-'New Type 2 Res Summary'!AL35</f>
        <v>0</v>
      </c>
      <c r="AU35" s="234">
        <f>-'New Type 2 Res Summary'!AM35-'5A3_OJJ'!P35</f>
        <v>-736718</v>
      </c>
      <c r="AV35" s="237"/>
      <c r="AW35" s="237">
        <f>-'New Type 2 Res Summary'!AN35</f>
        <v>933</v>
      </c>
      <c r="AX35" s="234">
        <f>-'New Type 2 Res Summary'!AO35-'5A3_OJJ'!P35</f>
        <v>-380856</v>
      </c>
      <c r="AY35" s="235"/>
      <c r="AZ35" s="234">
        <f>-'New Type 2 Res Summary'!AQ35-'5A3_OJJ'!P35</f>
        <v>-380856</v>
      </c>
      <c r="BA35" s="234">
        <f>'2A-1_EFT (Annual)'!AO35</f>
        <v>-736718</v>
      </c>
      <c r="BB35" s="235" t="e">
        <f>'2A-1_EFT (Annual)'!#REF!+'2A-1_EFT (Annual)'!#REF!</f>
        <v>#REF!</v>
      </c>
      <c r="BC35" s="235" t="e">
        <f t="shared" si="10"/>
        <v>#REF!</v>
      </c>
      <c r="BD35" s="234">
        <f>'2A-2_EFT (Monthly)'!AO35</f>
        <v>-61241</v>
      </c>
      <c r="BE35" s="235">
        <f t="shared" si="7"/>
        <v>77335272</v>
      </c>
      <c r="BF35" s="235">
        <f>'2A-2_EFT (Monthly)'!AP35</f>
        <v>6406997</v>
      </c>
      <c r="BG35" s="237"/>
      <c r="BH35" s="237"/>
      <c r="BI35" s="237"/>
      <c r="BJ35" s="237">
        <f>'2A-2_EFT (Monthly)'!BZ35+'2A-2_EFT (Monthly)'!AQ35</f>
        <v>-1820</v>
      </c>
      <c r="BK35" s="237"/>
      <c r="BL35" s="237">
        <f t="shared" si="11"/>
        <v>-1820</v>
      </c>
    </row>
    <row r="36" spans="1:64" ht="16.5" customHeight="1" x14ac:dyDescent="0.2">
      <c r="A36" s="800">
        <v>30</v>
      </c>
      <c r="B36" s="801">
        <v>30</v>
      </c>
      <c r="C36" s="802" t="s">
        <v>34</v>
      </c>
      <c r="D36" s="1363">
        <f>'8_2.1.22 SIS'!C36</f>
        <v>2401</v>
      </c>
      <c r="E36" s="240">
        <f>'2_State Distrib and Adjs'!AN36</f>
        <v>6964</v>
      </c>
      <c r="F36" s="240">
        <f>'2_State Distrib and Adjs'!AM36</f>
        <v>16720647</v>
      </c>
      <c r="G36" s="1338"/>
      <c r="H36" s="1338"/>
      <c r="I36" s="242"/>
      <c r="J36" s="240"/>
      <c r="K36" s="242"/>
      <c r="L36" s="240"/>
      <c r="M36" s="242"/>
      <c r="N36" s="240"/>
      <c r="O36" s="242"/>
      <c r="P36" s="240"/>
      <c r="Q36" s="1194">
        <f t="shared" si="8"/>
        <v>16720647</v>
      </c>
      <c r="R36" s="243"/>
      <c r="S36" s="240">
        <f>'2_State Distrib and Adjs'!AR36</f>
        <v>0</v>
      </c>
      <c r="T36" s="240">
        <f>'2_State Distrib and Adjs'!AS36</f>
        <v>0</v>
      </c>
      <c r="U36" s="244">
        <f>'2_State Distrib and Adjs'!AT36</f>
        <v>0</v>
      </c>
      <c r="V36" s="243">
        <f t="shared" si="5"/>
        <v>16720647</v>
      </c>
      <c r="W36" s="241"/>
      <c r="X36" s="241"/>
      <c r="Y36" s="243">
        <f t="shared" si="6"/>
        <v>16720647</v>
      </c>
      <c r="Z36" s="240">
        <f>'2_State Distrib and Adjs'!AO36</f>
        <v>-5334</v>
      </c>
      <c r="AA36" s="245">
        <f>'2_State Distrib and Adjs'!AV36</f>
        <v>0</v>
      </c>
      <c r="AB36" s="897">
        <f>'2_State Distrib and Adjs'!AW36</f>
        <v>76860</v>
      </c>
      <c r="AC36" s="1473">
        <f>'2_State Distrib and Adjs'!AX36</f>
        <v>357462</v>
      </c>
      <c r="AD36" s="1473">
        <f>'2_State Distrib and Adjs'!AY36</f>
        <v>285969</v>
      </c>
      <c r="AE36" s="243">
        <f>'2_State Distrib and Adjs'!BA36</f>
        <v>17971796</v>
      </c>
      <c r="AF36" s="246">
        <f>'2_State Distrib and Adjs'!BB36</f>
        <v>0</v>
      </c>
      <c r="AG36" s="240">
        <f>'2_State Distrib and Adjs'!BC36</f>
        <v>17971796</v>
      </c>
      <c r="AH36" s="247">
        <f>'2_State Distrib and Adjs'!BD36</f>
        <v>1497650</v>
      </c>
      <c r="AI36" s="245">
        <f>'2_State Distrib and Adjs'!BE36</f>
        <v>0</v>
      </c>
      <c r="AJ36" s="901">
        <f>'2_State Distrib and Adjs'!BF36</f>
        <v>56394</v>
      </c>
      <c r="AK36" s="901">
        <f>'2_State Distrib and Adjs'!BG36</f>
        <v>0</v>
      </c>
      <c r="AL36" s="247">
        <f>'2_State Distrib and Adjs'!BI36</f>
        <v>18028190</v>
      </c>
      <c r="AM36" s="247">
        <f t="shared" si="9"/>
        <v>18028190</v>
      </c>
      <c r="AN36" s="248"/>
      <c r="AO36" s="249">
        <f>-'New Type 2 Res Summary'!AG36-'5A3_OJJ'!P36</f>
        <v>-87984</v>
      </c>
      <c r="AP36" s="239">
        <f>-'New Type 2 Res Summary'!AH36</f>
        <v>0</v>
      </c>
      <c r="AQ36" s="248">
        <f>-'New Type 2 Res Summary'!AI36</f>
        <v>0</v>
      </c>
      <c r="AR36" s="239">
        <f>-'New Type 2 Res Summary'!AJ36</f>
        <v>0</v>
      </c>
      <c r="AS36" s="250">
        <f>-'New Type 2 Res Summary'!AK36</f>
        <v>0</v>
      </c>
      <c r="AT36" s="251">
        <f>-'New Type 2 Res Summary'!AL36</f>
        <v>0</v>
      </c>
      <c r="AU36" s="249">
        <f>-'New Type 2 Res Summary'!AM36-'5A3_OJJ'!P36</f>
        <v>-87984</v>
      </c>
      <c r="AV36" s="894"/>
      <c r="AW36" s="252">
        <f>-'New Type 2 Res Summary'!AN36</f>
        <v>220</v>
      </c>
      <c r="AX36" s="249">
        <f>-'New Type 2 Res Summary'!AO36-'5A3_OJJ'!P36</f>
        <v>-87764</v>
      </c>
      <c r="AY36" s="250"/>
      <c r="AZ36" s="909">
        <f>-'New Type 2 Res Summary'!AQ36-'5A3_OJJ'!P36</f>
        <v>-85522</v>
      </c>
      <c r="BA36" s="249">
        <f>'2A-1_EFT (Annual)'!AO36</f>
        <v>-85742</v>
      </c>
      <c r="BB36" s="250" t="e">
        <f>'2A-1_EFT (Annual)'!#REF!+'2A-1_EFT (Annual)'!#REF!</f>
        <v>#REF!</v>
      </c>
      <c r="BC36" s="250" t="e">
        <f t="shared" si="10"/>
        <v>#REF!</v>
      </c>
      <c r="BD36" s="249">
        <f>'2A-2_EFT (Monthly)'!AO36</f>
        <v>-7127</v>
      </c>
      <c r="BE36" s="250">
        <f t="shared" si="7"/>
        <v>17942448</v>
      </c>
      <c r="BF36" s="250">
        <f>'2A-2_EFT (Monthly)'!AP36</f>
        <v>1490523</v>
      </c>
      <c r="BG36" s="252"/>
      <c r="BH36" s="252"/>
      <c r="BI36" s="252"/>
      <c r="BJ36" s="252">
        <f>'2A-2_EFT (Monthly)'!BZ36+'2A-2_EFT (Monthly)'!AQ36</f>
        <v>-220</v>
      </c>
      <c r="BK36" s="252"/>
      <c r="BL36" s="252">
        <f t="shared" si="11"/>
        <v>-220</v>
      </c>
    </row>
    <row r="37" spans="1:64" ht="16.5" customHeight="1" x14ac:dyDescent="0.2">
      <c r="A37" s="796">
        <v>31</v>
      </c>
      <c r="B37" s="797">
        <v>31</v>
      </c>
      <c r="C37" s="798" t="s">
        <v>35</v>
      </c>
      <c r="D37" s="1361">
        <f>'8_2.1.22 SIS'!C37</f>
        <v>5584</v>
      </c>
      <c r="E37" s="209">
        <f>'2_State Distrib and Adjs'!AN37</f>
        <v>5464</v>
      </c>
      <c r="F37" s="209">
        <f>'2_State Distrib and Adjs'!AM37</f>
        <v>30510587</v>
      </c>
      <c r="G37" s="1335"/>
      <c r="H37" s="1335"/>
      <c r="I37" s="211"/>
      <c r="J37" s="209"/>
      <c r="K37" s="211"/>
      <c r="L37" s="209"/>
      <c r="M37" s="211"/>
      <c r="N37" s="209"/>
      <c r="O37" s="211"/>
      <c r="P37" s="209"/>
      <c r="Q37" s="1192">
        <f t="shared" si="8"/>
        <v>30510587</v>
      </c>
      <c r="R37" s="212"/>
      <c r="S37" s="209">
        <f>'2_State Distrib and Adjs'!AR37</f>
        <v>0</v>
      </c>
      <c r="T37" s="209">
        <f>'2_State Distrib and Adjs'!AS37</f>
        <v>0</v>
      </c>
      <c r="U37" s="213">
        <f>'2_State Distrib and Adjs'!AT37</f>
        <v>0</v>
      </c>
      <c r="V37" s="212">
        <f t="shared" si="5"/>
        <v>30510587</v>
      </c>
      <c r="W37" s="210"/>
      <c r="X37" s="210"/>
      <c r="Y37" s="212">
        <f t="shared" si="6"/>
        <v>30510587</v>
      </c>
      <c r="Z37" s="209">
        <f>'2_State Distrib and Adjs'!AO37</f>
        <v>0</v>
      </c>
      <c r="AA37" s="223">
        <f>'2_State Distrib and Adjs'!AV37</f>
        <v>63000</v>
      </c>
      <c r="AB37" s="896">
        <f>'2_State Distrib and Adjs'!AW37</f>
        <v>173810</v>
      </c>
      <c r="AC37" s="1471">
        <f>'2_State Distrib and Adjs'!AX37</f>
        <v>908029</v>
      </c>
      <c r="AD37" s="1471">
        <f>'2_State Distrib and Adjs'!AY37</f>
        <v>726423</v>
      </c>
      <c r="AE37" s="212">
        <f>'2_State Distrib and Adjs'!BA37</f>
        <v>33743895</v>
      </c>
      <c r="AF37" s="209">
        <f>'2_State Distrib and Adjs'!BB37</f>
        <v>0</v>
      </c>
      <c r="AG37" s="209">
        <f>'2_State Distrib and Adjs'!BC37</f>
        <v>33743895</v>
      </c>
      <c r="AH37" s="212">
        <f>'2_State Distrib and Adjs'!BD37</f>
        <v>2811991</v>
      </c>
      <c r="AI37" s="223">
        <f>'2_State Distrib and Adjs'!BE37</f>
        <v>0</v>
      </c>
      <c r="AJ37" s="899">
        <f>'2_State Distrib and Adjs'!BF37</f>
        <v>127971</v>
      </c>
      <c r="AK37" s="899">
        <f>'2_State Distrib and Adjs'!BG37</f>
        <v>0</v>
      </c>
      <c r="AL37" s="214">
        <f>'2_State Distrib and Adjs'!BI37</f>
        <v>33871866</v>
      </c>
      <c r="AM37" s="214">
        <f t="shared" si="9"/>
        <v>33871866</v>
      </c>
      <c r="AN37" s="215"/>
      <c r="AO37" s="216">
        <f>-'New Type 2 Res Summary'!AG37-'5A3_OJJ'!P37</f>
        <v>-236010</v>
      </c>
      <c r="AP37" s="208">
        <f>-'New Type 2 Res Summary'!AH37</f>
        <v>0</v>
      </c>
      <c r="AQ37" s="215">
        <f>-'New Type 2 Res Summary'!AI37</f>
        <v>0</v>
      </c>
      <c r="AR37" s="208">
        <f>-'New Type 2 Res Summary'!AJ37</f>
        <v>0</v>
      </c>
      <c r="AS37" s="217">
        <f>-'New Type 2 Res Summary'!AK37</f>
        <v>0</v>
      </c>
      <c r="AT37" s="218">
        <f>-'New Type 2 Res Summary'!AL37</f>
        <v>0</v>
      </c>
      <c r="AU37" s="216">
        <f>-'New Type 2 Res Summary'!AM37-'5A3_OJJ'!P37</f>
        <v>-4673450</v>
      </c>
      <c r="AV37" s="893"/>
      <c r="AW37" s="219">
        <f>-'New Type 2 Res Summary'!AN37</f>
        <v>589</v>
      </c>
      <c r="AX37" s="216">
        <f>-'New Type 2 Res Summary'!AO37-'5A3_OJJ'!P37</f>
        <v>-235421</v>
      </c>
      <c r="AY37" s="217"/>
      <c r="AZ37" s="908">
        <f>-'New Type 2 Res Summary'!AQ37-'5A3_OJJ'!P37</f>
        <v>-235421</v>
      </c>
      <c r="BA37" s="216">
        <f>'2A-1_EFT (Annual)'!AO37</f>
        <v>-4673450</v>
      </c>
      <c r="BB37" s="217" t="e">
        <f>'2A-1_EFT (Annual)'!#REF!+'2A-1_EFT (Annual)'!#REF!</f>
        <v>#REF!</v>
      </c>
      <c r="BC37" s="217" t="e">
        <f t="shared" si="10"/>
        <v>#REF!</v>
      </c>
      <c r="BD37" s="216">
        <f>'2A-2_EFT (Monthly)'!AO37</f>
        <v>-388481</v>
      </c>
      <c r="BE37" s="217">
        <f t="shared" si="7"/>
        <v>29198416</v>
      </c>
      <c r="BF37" s="217">
        <f>'2A-2_EFT (Monthly)'!AP37</f>
        <v>2423510</v>
      </c>
      <c r="BG37" s="219"/>
      <c r="BH37" s="219"/>
      <c r="BI37" s="219"/>
      <c r="BJ37" s="219">
        <f>'2A-2_EFT (Monthly)'!BZ37+'2A-2_EFT (Monthly)'!AQ37</f>
        <v>-11683</v>
      </c>
      <c r="BK37" s="219"/>
      <c r="BL37" s="219">
        <f t="shared" si="11"/>
        <v>-11683</v>
      </c>
    </row>
    <row r="38" spans="1:64" ht="16.5" customHeight="1" x14ac:dyDescent="0.2">
      <c r="A38" s="221">
        <v>32</v>
      </c>
      <c r="B38" s="317">
        <v>32</v>
      </c>
      <c r="C38" s="799" t="s">
        <v>36</v>
      </c>
      <c r="D38" s="1362">
        <f>'8_2.1.22 SIS'!C38</f>
        <v>25875</v>
      </c>
      <c r="E38" s="226">
        <f>'2_State Distrib and Adjs'!AN38</f>
        <v>6797</v>
      </c>
      <c r="F38" s="226">
        <f>'2_State Distrib and Adjs'!AM38</f>
        <v>175878313</v>
      </c>
      <c r="G38" s="1337"/>
      <c r="H38" s="1337"/>
      <c r="I38" s="228"/>
      <c r="J38" s="226"/>
      <c r="K38" s="228"/>
      <c r="L38" s="226"/>
      <c r="M38" s="228"/>
      <c r="N38" s="226"/>
      <c r="O38" s="228"/>
      <c r="P38" s="226"/>
      <c r="Q38" s="1089">
        <f t="shared" si="8"/>
        <v>175878313</v>
      </c>
      <c r="R38" s="229"/>
      <c r="S38" s="226">
        <f>'2_State Distrib and Adjs'!AR38</f>
        <v>0</v>
      </c>
      <c r="T38" s="226">
        <f>'2_State Distrib and Adjs'!AS38</f>
        <v>0</v>
      </c>
      <c r="U38" s="230">
        <f>'2_State Distrib and Adjs'!AT38</f>
        <v>0</v>
      </c>
      <c r="V38" s="229">
        <f t="shared" si="5"/>
        <v>175878313</v>
      </c>
      <c r="W38" s="227"/>
      <c r="X38" s="227"/>
      <c r="Y38" s="229">
        <f t="shared" si="6"/>
        <v>175878313</v>
      </c>
      <c r="Z38" s="226">
        <f>'2_State Distrib and Adjs'!AO38</f>
        <v>-82721</v>
      </c>
      <c r="AA38" s="231">
        <f>'2_State Distrib and Adjs'!AV38</f>
        <v>0</v>
      </c>
      <c r="AB38" s="231">
        <f>'2_State Distrib and Adjs'!AW38</f>
        <v>806190</v>
      </c>
      <c r="AC38" s="1472">
        <f>'2_State Distrib and Adjs'!AX38</f>
        <v>3660932</v>
      </c>
      <c r="AD38" s="1472">
        <f>'2_State Distrib and Adjs'!AY38</f>
        <v>2928745</v>
      </c>
      <c r="AE38" s="229">
        <f>'2_State Distrib and Adjs'!BA38</f>
        <v>188682856</v>
      </c>
      <c r="AF38" s="226">
        <f>'2_State Distrib and Adjs'!BB38</f>
        <v>0</v>
      </c>
      <c r="AG38" s="226">
        <f>'2_State Distrib and Adjs'!BC38</f>
        <v>188682856</v>
      </c>
      <c r="AH38" s="229">
        <f>'2_State Distrib and Adjs'!BD38</f>
        <v>15723571</v>
      </c>
      <c r="AI38" s="231">
        <f>'2_State Distrib and Adjs'!BE38</f>
        <v>0</v>
      </c>
      <c r="AJ38" s="900">
        <f>'2_State Distrib and Adjs'!BF38</f>
        <v>1091911</v>
      </c>
      <c r="AK38" s="900">
        <f>'2_State Distrib and Adjs'!BG38</f>
        <v>0</v>
      </c>
      <c r="AL38" s="232">
        <f>'2_State Distrib and Adjs'!BI38</f>
        <v>189774767</v>
      </c>
      <c r="AM38" s="232">
        <f t="shared" si="9"/>
        <v>189774767</v>
      </c>
      <c r="AN38" s="233"/>
      <c r="AO38" s="234">
        <f>-'New Type 2 Res Summary'!AG38-'5A3_OJJ'!P38</f>
        <v>-1303892</v>
      </c>
      <c r="AP38" s="225">
        <f>-'New Type 2 Res Summary'!AH38</f>
        <v>0</v>
      </c>
      <c r="AQ38" s="233">
        <f>-'New Type 2 Res Summary'!AI38</f>
        <v>0</v>
      </c>
      <c r="AR38" s="225">
        <f>-'New Type 2 Res Summary'!AJ38</f>
        <v>0</v>
      </c>
      <c r="AS38" s="235">
        <f>-'New Type 2 Res Summary'!AK38</f>
        <v>0</v>
      </c>
      <c r="AT38" s="236">
        <f>-'New Type 2 Res Summary'!AL38</f>
        <v>0</v>
      </c>
      <c r="AU38" s="234">
        <f>-'New Type 2 Res Summary'!AM38-'5A3_OJJ'!P38</f>
        <v>-1507228</v>
      </c>
      <c r="AV38" s="237"/>
      <c r="AW38" s="237">
        <f>-'New Type 2 Res Summary'!AN38</f>
        <v>3260</v>
      </c>
      <c r="AX38" s="234">
        <f>-'New Type 2 Res Summary'!AO38-'5A3_OJJ'!P38</f>
        <v>-1300632</v>
      </c>
      <c r="AY38" s="235"/>
      <c r="AZ38" s="234">
        <f>-'New Type 2 Res Summary'!AQ38-'5A3_OJJ'!P38</f>
        <v>-1298259</v>
      </c>
      <c r="BA38" s="234">
        <f>'2A-1_EFT (Annual)'!AO38</f>
        <v>-1504855</v>
      </c>
      <c r="BB38" s="235" t="e">
        <f>'2A-1_EFT (Annual)'!#REF!+'2A-1_EFT (Annual)'!#REF!</f>
        <v>#REF!</v>
      </c>
      <c r="BC38" s="235" t="e">
        <f t="shared" si="10"/>
        <v>#REF!</v>
      </c>
      <c r="BD38" s="234">
        <f>'2A-2_EFT (Monthly)'!AO38</f>
        <v>-125091</v>
      </c>
      <c r="BE38" s="235">
        <f t="shared" si="7"/>
        <v>188269912</v>
      </c>
      <c r="BF38" s="235">
        <f>'2A-2_EFT (Monthly)'!AP38</f>
        <v>15598480</v>
      </c>
      <c r="BG38" s="237"/>
      <c r="BH38" s="237"/>
      <c r="BI38" s="237"/>
      <c r="BJ38" s="237">
        <f>'2A-2_EFT (Monthly)'!BZ38+'2A-2_EFT (Monthly)'!AQ38</f>
        <v>-3768</v>
      </c>
      <c r="BK38" s="237"/>
      <c r="BL38" s="237">
        <f t="shared" si="11"/>
        <v>-3768</v>
      </c>
    </row>
    <row r="39" spans="1:64" ht="16.5" customHeight="1" x14ac:dyDescent="0.2">
      <c r="A39" s="221">
        <v>33</v>
      </c>
      <c r="B39" s="317">
        <v>33</v>
      </c>
      <c r="C39" s="799" t="s">
        <v>37</v>
      </c>
      <c r="D39" s="1362">
        <f>'8_2.1.22 SIS'!C39</f>
        <v>1152</v>
      </c>
      <c r="E39" s="226">
        <f>'2_State Distrib and Adjs'!AN39</f>
        <v>6634</v>
      </c>
      <c r="F39" s="226">
        <f>'2_State Distrib and Adjs'!AM39</f>
        <v>7642564</v>
      </c>
      <c r="G39" s="1337"/>
      <c r="H39" s="1337"/>
      <c r="I39" s="228"/>
      <c r="J39" s="226"/>
      <c r="K39" s="228"/>
      <c r="L39" s="226"/>
      <c r="M39" s="228"/>
      <c r="N39" s="226"/>
      <c r="O39" s="228"/>
      <c r="P39" s="226"/>
      <c r="Q39" s="1089">
        <f t="shared" si="8"/>
        <v>7642564</v>
      </c>
      <c r="R39" s="229"/>
      <c r="S39" s="226">
        <f>'2_State Distrib and Adjs'!AR39</f>
        <v>0</v>
      </c>
      <c r="T39" s="226">
        <f>'2_State Distrib and Adjs'!AS39</f>
        <v>0</v>
      </c>
      <c r="U39" s="230">
        <f>'2_State Distrib and Adjs'!AT39</f>
        <v>0</v>
      </c>
      <c r="V39" s="229">
        <f t="shared" ref="V39:V70" si="12">Q39+U39</f>
        <v>7642564</v>
      </c>
      <c r="W39" s="227"/>
      <c r="X39" s="227"/>
      <c r="Y39" s="229">
        <f t="shared" si="6"/>
        <v>7642564</v>
      </c>
      <c r="Z39" s="226">
        <f>'2_State Distrib and Adjs'!AO39</f>
        <v>-63788</v>
      </c>
      <c r="AA39" s="231">
        <f>'2_State Distrib and Adjs'!AV39</f>
        <v>0</v>
      </c>
      <c r="AB39" s="231">
        <f>'2_State Distrib and Adjs'!AW39</f>
        <v>38220</v>
      </c>
      <c r="AC39" s="1472">
        <f>'2_State Distrib and Adjs'!AX39</f>
        <v>188770</v>
      </c>
      <c r="AD39" s="1472">
        <f>'2_State Distrib and Adjs'!AY39</f>
        <v>151016</v>
      </c>
      <c r="AE39" s="229">
        <f>'2_State Distrib and Adjs'!BA39</f>
        <v>8239936</v>
      </c>
      <c r="AF39" s="226">
        <f>'2_State Distrib and Adjs'!BB39</f>
        <v>0</v>
      </c>
      <c r="AG39" s="226">
        <f>'2_State Distrib and Adjs'!BC39</f>
        <v>8239936</v>
      </c>
      <c r="AH39" s="229">
        <f>'2_State Distrib and Adjs'!BD39</f>
        <v>686661</v>
      </c>
      <c r="AI39" s="231">
        <f>'2_State Distrib and Adjs'!BE39</f>
        <v>0</v>
      </c>
      <c r="AJ39" s="900">
        <f>'2_State Distrib and Adjs'!BF39</f>
        <v>49706</v>
      </c>
      <c r="AK39" s="900">
        <f>'2_State Distrib and Adjs'!BG39</f>
        <v>0</v>
      </c>
      <c r="AL39" s="232">
        <f>'2_State Distrib and Adjs'!BI39</f>
        <v>8289642</v>
      </c>
      <c r="AM39" s="232">
        <f t="shared" si="9"/>
        <v>8289642</v>
      </c>
      <c r="AN39" s="233"/>
      <c r="AO39" s="234">
        <f>-'New Type 2 Res Summary'!AG39-'5A3_OJJ'!P39</f>
        <v>-346475</v>
      </c>
      <c r="AP39" s="225">
        <f>-'New Type 2 Res Summary'!AH39</f>
        <v>0</v>
      </c>
      <c r="AQ39" s="233">
        <f>-'New Type 2 Res Summary'!AI39</f>
        <v>0</v>
      </c>
      <c r="AR39" s="225">
        <f>-'New Type 2 Res Summary'!AJ39</f>
        <v>0</v>
      </c>
      <c r="AS39" s="235">
        <f>-'New Type 2 Res Summary'!AK39</f>
        <v>0</v>
      </c>
      <c r="AT39" s="236">
        <f>-'New Type 2 Res Summary'!AL39</f>
        <v>0</v>
      </c>
      <c r="AU39" s="234">
        <f>-'New Type 2 Res Summary'!AM39-'5A3_OJJ'!P39</f>
        <v>-346475</v>
      </c>
      <c r="AV39" s="237"/>
      <c r="AW39" s="237">
        <f>-'New Type 2 Res Summary'!AN39</f>
        <v>854</v>
      </c>
      <c r="AX39" s="234">
        <f>-'New Type 2 Res Summary'!AO39-'5A3_OJJ'!P39</f>
        <v>-345621</v>
      </c>
      <c r="AY39" s="235"/>
      <c r="AZ39" s="234">
        <f>-'New Type 2 Res Summary'!AQ39-'5A3_OJJ'!P39</f>
        <v>-345621</v>
      </c>
      <c r="BA39" s="234">
        <f>'2A-1_EFT (Annual)'!AO39</f>
        <v>-346475</v>
      </c>
      <c r="BB39" s="235" t="e">
        <f>'2A-1_EFT (Annual)'!#REF!+'2A-1_EFT (Annual)'!#REF!</f>
        <v>#REF!</v>
      </c>
      <c r="BC39" s="235" t="e">
        <f t="shared" si="10"/>
        <v>#REF!</v>
      </c>
      <c r="BD39" s="234">
        <f>'2A-2_EFT (Monthly)'!AO39</f>
        <v>-28802</v>
      </c>
      <c r="BE39" s="235">
        <f t="shared" si="7"/>
        <v>7943167</v>
      </c>
      <c r="BF39" s="235">
        <f>'2A-2_EFT (Monthly)'!AP39</f>
        <v>657859</v>
      </c>
      <c r="BG39" s="237"/>
      <c r="BH39" s="237"/>
      <c r="BI39" s="237"/>
      <c r="BJ39" s="237">
        <f>'2A-2_EFT (Monthly)'!BZ39+'2A-2_EFT (Monthly)'!AQ39</f>
        <v>-854</v>
      </c>
      <c r="BK39" s="237"/>
      <c r="BL39" s="237">
        <f t="shared" si="11"/>
        <v>-854</v>
      </c>
    </row>
    <row r="40" spans="1:64" ht="16.5" customHeight="1" x14ac:dyDescent="0.2">
      <c r="A40" s="221">
        <v>34</v>
      </c>
      <c r="B40" s="317">
        <v>34</v>
      </c>
      <c r="C40" s="799" t="s">
        <v>38</v>
      </c>
      <c r="D40" s="1362">
        <f>'8_2.1.22 SIS'!C40</f>
        <v>3200</v>
      </c>
      <c r="E40" s="226">
        <f>'2_State Distrib and Adjs'!AN40</f>
        <v>6996</v>
      </c>
      <c r="F40" s="226">
        <f>'2_State Distrib and Adjs'!AM40</f>
        <v>22385637</v>
      </c>
      <c r="G40" s="1337"/>
      <c r="H40" s="1337"/>
      <c r="I40" s="228"/>
      <c r="J40" s="226"/>
      <c r="K40" s="228"/>
      <c r="L40" s="226"/>
      <c r="M40" s="228"/>
      <c r="N40" s="226"/>
      <c r="O40" s="228"/>
      <c r="P40" s="226"/>
      <c r="Q40" s="1089">
        <f t="shared" si="8"/>
        <v>22385637</v>
      </c>
      <c r="R40" s="229"/>
      <c r="S40" s="226">
        <f>'2_State Distrib and Adjs'!AR40</f>
        <v>0</v>
      </c>
      <c r="T40" s="226">
        <f>'2_State Distrib and Adjs'!AS40</f>
        <v>0</v>
      </c>
      <c r="U40" s="230">
        <f>'2_State Distrib and Adjs'!AT40</f>
        <v>0</v>
      </c>
      <c r="V40" s="229">
        <f t="shared" si="12"/>
        <v>22385637</v>
      </c>
      <c r="W40" s="227"/>
      <c r="X40" s="227"/>
      <c r="Y40" s="229">
        <f t="shared" si="6"/>
        <v>22385637</v>
      </c>
      <c r="Z40" s="226">
        <f>'2_State Distrib and Adjs'!AO40</f>
        <v>-149516</v>
      </c>
      <c r="AA40" s="231">
        <f>'2_State Distrib and Adjs'!AV40</f>
        <v>0</v>
      </c>
      <c r="AB40" s="231">
        <f>'2_State Distrib and Adjs'!AW40</f>
        <v>99960</v>
      </c>
      <c r="AC40" s="1472">
        <f>'2_State Distrib and Adjs'!AX40</f>
        <v>464291</v>
      </c>
      <c r="AD40" s="1472">
        <f>'2_State Distrib and Adjs'!AY40</f>
        <v>371432</v>
      </c>
      <c r="AE40" s="229">
        <f>'2_State Distrib and Adjs'!BA40</f>
        <v>23868241</v>
      </c>
      <c r="AF40" s="226">
        <f>'2_State Distrib and Adjs'!BB40</f>
        <v>0</v>
      </c>
      <c r="AG40" s="226">
        <f>'2_State Distrib and Adjs'!BC40</f>
        <v>23868241</v>
      </c>
      <c r="AH40" s="229">
        <f>'2_State Distrib and Adjs'!BD40</f>
        <v>1989020</v>
      </c>
      <c r="AI40" s="231">
        <f>'2_State Distrib and Adjs'!BE40</f>
        <v>0</v>
      </c>
      <c r="AJ40" s="900">
        <f>'2_State Distrib and Adjs'!BF40</f>
        <v>71396</v>
      </c>
      <c r="AK40" s="900">
        <f>'2_State Distrib and Adjs'!BG40</f>
        <v>0</v>
      </c>
      <c r="AL40" s="232">
        <f>'2_State Distrib and Adjs'!BI40</f>
        <v>23939637</v>
      </c>
      <c r="AM40" s="232">
        <f t="shared" si="9"/>
        <v>23939637</v>
      </c>
      <c r="AN40" s="233"/>
      <c r="AO40" s="234">
        <f>-'New Type 2 Res Summary'!AG40-'5A3_OJJ'!P40</f>
        <v>-260144</v>
      </c>
      <c r="AP40" s="225">
        <f>-'New Type 2 Res Summary'!AH40</f>
        <v>0</v>
      </c>
      <c r="AQ40" s="233">
        <f>-'New Type 2 Res Summary'!AI40</f>
        <v>0</v>
      </c>
      <c r="AR40" s="225">
        <f>-'New Type 2 Res Summary'!AJ40</f>
        <v>0</v>
      </c>
      <c r="AS40" s="235">
        <f>-'New Type 2 Res Summary'!AK40</f>
        <v>0</v>
      </c>
      <c r="AT40" s="236">
        <f>-'New Type 2 Res Summary'!AL40</f>
        <v>0</v>
      </c>
      <c r="AU40" s="234">
        <f>-'New Type 2 Res Summary'!AM40-'5A3_OJJ'!P40</f>
        <v>-264474</v>
      </c>
      <c r="AV40" s="237"/>
      <c r="AW40" s="237">
        <f>-'New Type 2 Res Summary'!AN40</f>
        <v>634</v>
      </c>
      <c r="AX40" s="234">
        <f>-'New Type 2 Res Summary'!AO40-'5A3_OJJ'!P40</f>
        <v>-259510</v>
      </c>
      <c r="AY40" s="235"/>
      <c r="AZ40" s="234">
        <f>-'New Type 2 Res Summary'!AQ40-'5A3_OJJ'!P40</f>
        <v>-259510</v>
      </c>
      <c r="BA40" s="234">
        <f>'2A-1_EFT (Annual)'!AO40</f>
        <v>-264474</v>
      </c>
      <c r="BB40" s="235" t="e">
        <f>'2A-1_EFT (Annual)'!#REF!+'2A-1_EFT (Annual)'!#REF!</f>
        <v>#REF!</v>
      </c>
      <c r="BC40" s="235" t="e">
        <f t="shared" si="10"/>
        <v>#REF!</v>
      </c>
      <c r="BD40" s="234">
        <f>'2A-2_EFT (Monthly)'!AO40</f>
        <v>-21986</v>
      </c>
      <c r="BE40" s="235">
        <f t="shared" si="7"/>
        <v>23675163</v>
      </c>
      <c r="BF40" s="235">
        <f>'2A-2_EFT (Monthly)'!AP40</f>
        <v>1967034</v>
      </c>
      <c r="BG40" s="237"/>
      <c r="BH40" s="237"/>
      <c r="BI40" s="237"/>
      <c r="BJ40" s="237">
        <f>'2A-2_EFT (Monthly)'!BZ40+'2A-2_EFT (Monthly)'!AQ40</f>
        <v>-645</v>
      </c>
      <c r="BK40" s="237"/>
      <c r="BL40" s="237">
        <f t="shared" si="11"/>
        <v>-645</v>
      </c>
    </row>
    <row r="41" spans="1:64" ht="16.5" customHeight="1" x14ac:dyDescent="0.2">
      <c r="A41" s="800">
        <v>35</v>
      </c>
      <c r="B41" s="801">
        <v>35</v>
      </c>
      <c r="C41" s="802" t="s">
        <v>39</v>
      </c>
      <c r="D41" s="1363">
        <f>'8_2.1.22 SIS'!C41</f>
        <v>5079</v>
      </c>
      <c r="E41" s="240">
        <f>'2_State Distrib and Adjs'!AN41</f>
        <v>5575</v>
      </c>
      <c r="F41" s="240">
        <f>'2_State Distrib and Adjs'!AM41</f>
        <v>28314591</v>
      </c>
      <c r="G41" s="1338"/>
      <c r="H41" s="1338"/>
      <c r="I41" s="242"/>
      <c r="J41" s="240"/>
      <c r="K41" s="242"/>
      <c r="L41" s="240"/>
      <c r="M41" s="242"/>
      <c r="N41" s="240"/>
      <c r="O41" s="242"/>
      <c r="P41" s="240"/>
      <c r="Q41" s="1194">
        <f t="shared" si="8"/>
        <v>28314591</v>
      </c>
      <c r="R41" s="243"/>
      <c r="S41" s="240">
        <f>'2_State Distrib and Adjs'!AR41</f>
        <v>0</v>
      </c>
      <c r="T41" s="240">
        <f>'2_State Distrib and Adjs'!AS41</f>
        <v>0</v>
      </c>
      <c r="U41" s="244">
        <f>'2_State Distrib and Adjs'!AT41</f>
        <v>0</v>
      </c>
      <c r="V41" s="243">
        <f t="shared" si="12"/>
        <v>28314591</v>
      </c>
      <c r="W41" s="241"/>
      <c r="X41" s="241"/>
      <c r="Y41" s="243">
        <f t="shared" si="6"/>
        <v>28314591</v>
      </c>
      <c r="Z41" s="240">
        <f>'2_State Distrib and Adjs'!AO41</f>
        <v>0</v>
      </c>
      <c r="AA41" s="245">
        <f>'2_State Distrib and Adjs'!AV41</f>
        <v>0</v>
      </c>
      <c r="AB41" s="897">
        <f>'2_State Distrib and Adjs'!AW41</f>
        <v>164430</v>
      </c>
      <c r="AC41" s="1473">
        <f>'2_State Distrib and Adjs'!AX41</f>
        <v>745207</v>
      </c>
      <c r="AD41" s="1473">
        <f>'2_State Distrib and Adjs'!AY41</f>
        <v>596166</v>
      </c>
      <c r="AE41" s="243">
        <f>'2_State Distrib and Adjs'!BA41</f>
        <v>30938205</v>
      </c>
      <c r="AF41" s="246">
        <f>'2_State Distrib and Adjs'!BB41</f>
        <v>0</v>
      </c>
      <c r="AG41" s="240">
        <f>'2_State Distrib and Adjs'!BC41</f>
        <v>30938205</v>
      </c>
      <c r="AH41" s="247">
        <f>'2_State Distrib and Adjs'!BD41</f>
        <v>2578184</v>
      </c>
      <c r="AI41" s="245">
        <f>'2_State Distrib and Adjs'!BE41</f>
        <v>0</v>
      </c>
      <c r="AJ41" s="901">
        <f>'2_State Distrib and Adjs'!BF41</f>
        <v>175508</v>
      </c>
      <c r="AK41" s="901">
        <f>'2_State Distrib and Adjs'!BG41</f>
        <v>0</v>
      </c>
      <c r="AL41" s="247">
        <f>'2_State Distrib and Adjs'!BI41</f>
        <v>31113713</v>
      </c>
      <c r="AM41" s="247">
        <f t="shared" si="9"/>
        <v>31113713</v>
      </c>
      <c r="AN41" s="248"/>
      <c r="AO41" s="249">
        <f>-'New Type 2 Res Summary'!AG41-'5A3_OJJ'!P41</f>
        <v>-169411</v>
      </c>
      <c r="AP41" s="239">
        <f>-'New Type 2 Res Summary'!AH41</f>
        <v>0</v>
      </c>
      <c r="AQ41" s="248">
        <f>-'New Type 2 Res Summary'!AI41</f>
        <v>0</v>
      </c>
      <c r="AR41" s="239">
        <f>-'New Type 2 Res Summary'!AJ41</f>
        <v>0</v>
      </c>
      <c r="AS41" s="250">
        <f>-'New Type 2 Res Summary'!AK41</f>
        <v>0</v>
      </c>
      <c r="AT41" s="251">
        <f>-'New Type 2 Res Summary'!AL41</f>
        <v>0</v>
      </c>
      <c r="AU41" s="249">
        <f>-'New Type 2 Res Summary'!AM41-'5A3_OJJ'!P41</f>
        <v>-169411</v>
      </c>
      <c r="AV41" s="894"/>
      <c r="AW41" s="252">
        <f>-'New Type 2 Res Summary'!AN41</f>
        <v>418</v>
      </c>
      <c r="AX41" s="249">
        <f>-'New Type 2 Res Summary'!AO41-'5A3_OJJ'!P41</f>
        <v>-168993</v>
      </c>
      <c r="AY41" s="250"/>
      <c r="AZ41" s="909">
        <f>-'New Type 2 Res Summary'!AQ41-'5A3_OJJ'!P41</f>
        <v>-168993</v>
      </c>
      <c r="BA41" s="249">
        <f>'2A-1_EFT (Annual)'!AO41</f>
        <v>-169411</v>
      </c>
      <c r="BB41" s="250" t="e">
        <f>'2A-1_EFT (Annual)'!#REF!+'2A-1_EFT (Annual)'!#REF!</f>
        <v>#REF!</v>
      </c>
      <c r="BC41" s="250" t="e">
        <f t="shared" si="10"/>
        <v>#REF!</v>
      </c>
      <c r="BD41" s="249">
        <f>'2A-2_EFT (Monthly)'!AO41</f>
        <v>-14083</v>
      </c>
      <c r="BE41" s="250">
        <f t="shared" si="7"/>
        <v>30944302</v>
      </c>
      <c r="BF41" s="250">
        <f>'2A-2_EFT (Monthly)'!AP41</f>
        <v>2564101</v>
      </c>
      <c r="BG41" s="252"/>
      <c r="BH41" s="252"/>
      <c r="BI41" s="252"/>
      <c r="BJ41" s="252">
        <f>'2A-2_EFT (Monthly)'!BZ41+'2A-2_EFT (Monthly)'!AQ41</f>
        <v>-418</v>
      </c>
      <c r="BK41" s="252"/>
      <c r="BL41" s="252">
        <f t="shared" si="11"/>
        <v>-418</v>
      </c>
    </row>
    <row r="42" spans="1:64" ht="16.5" customHeight="1" x14ac:dyDescent="0.2">
      <c r="A42" s="796">
        <v>36</v>
      </c>
      <c r="B42" s="797">
        <v>36</v>
      </c>
      <c r="C42" s="798" t="s">
        <v>40</v>
      </c>
      <c r="D42" s="1361">
        <f>'8_2.1.22 SIS'!C42</f>
        <v>42521</v>
      </c>
      <c r="E42" s="209">
        <f>'2_State Distrib and Adjs'!AN42</f>
        <v>4796</v>
      </c>
      <c r="F42" s="209">
        <f>'2_State Distrib and Adjs'!AM42</f>
        <v>203917757</v>
      </c>
      <c r="G42" s="1335"/>
      <c r="H42" s="1335"/>
      <c r="I42" s="211"/>
      <c r="J42" s="209"/>
      <c r="K42" s="211"/>
      <c r="L42" s="209"/>
      <c r="M42" s="211"/>
      <c r="N42" s="209"/>
      <c r="O42" s="211"/>
      <c r="P42" s="209"/>
      <c r="Q42" s="1192">
        <f t="shared" si="8"/>
        <v>203917757</v>
      </c>
      <c r="R42" s="212"/>
      <c r="S42" s="209">
        <f>'2_State Distrib and Adjs'!AR42</f>
        <v>0</v>
      </c>
      <c r="T42" s="209">
        <f>'2_State Distrib and Adjs'!AS42</f>
        <v>0</v>
      </c>
      <c r="U42" s="213">
        <f>'2_State Distrib and Adjs'!AT42</f>
        <v>0</v>
      </c>
      <c r="V42" s="212">
        <f t="shared" si="12"/>
        <v>203917757</v>
      </c>
      <c r="W42" s="210"/>
      <c r="X42" s="210"/>
      <c r="Y42" s="212">
        <f t="shared" si="6"/>
        <v>203917757</v>
      </c>
      <c r="Z42" s="209">
        <f>'2_State Distrib and Adjs'!AO42</f>
        <v>-51762</v>
      </c>
      <c r="AA42" s="223">
        <f>'2_State Distrib and Adjs'!AV42</f>
        <v>525000</v>
      </c>
      <c r="AB42" s="896">
        <f>'2_State Distrib and Adjs'!AW42</f>
        <v>1394820</v>
      </c>
      <c r="AC42" s="1471">
        <f>'2_State Distrib and Adjs'!AX42</f>
        <v>6285948</v>
      </c>
      <c r="AD42" s="1471">
        <f>'2_State Distrib and Adjs'!AY42</f>
        <v>5028762</v>
      </c>
      <c r="AE42" s="212">
        <f>'2_State Distrib and Adjs'!BA42</f>
        <v>226529451</v>
      </c>
      <c r="AF42" s="209">
        <f>'2_State Distrib and Adjs'!BB42</f>
        <v>0</v>
      </c>
      <c r="AG42" s="209">
        <f>'2_State Distrib and Adjs'!BC42</f>
        <v>226529451</v>
      </c>
      <c r="AH42" s="212">
        <f>'2_State Distrib and Adjs'!BD42</f>
        <v>18877454</v>
      </c>
      <c r="AI42" s="223">
        <f>'2_State Distrib and Adjs'!BE42</f>
        <v>0</v>
      </c>
      <c r="AJ42" s="899">
        <f>'2_State Distrib and Adjs'!BF42</f>
        <v>831856</v>
      </c>
      <c r="AK42" s="899">
        <f>'2_State Distrib and Adjs'!BG42</f>
        <v>0</v>
      </c>
      <c r="AL42" s="214">
        <f>'2_State Distrib and Adjs'!BI42</f>
        <v>227361307</v>
      </c>
      <c r="AM42" s="214">
        <f t="shared" si="9"/>
        <v>227361307</v>
      </c>
      <c r="AN42" s="215"/>
      <c r="AO42" s="216">
        <f>-'New Type 2 Res Summary'!AG42-'5A3_OJJ'!P42</f>
        <v>-1674364</v>
      </c>
      <c r="AP42" s="208">
        <f>-'New Type 2 Res Summary'!AH42</f>
        <v>0</v>
      </c>
      <c r="AQ42" s="215">
        <f>-'New Type 2 Res Summary'!AI42</f>
        <v>0</v>
      </c>
      <c r="AR42" s="208">
        <f>-'New Type 2 Res Summary'!AJ42</f>
        <v>0</v>
      </c>
      <c r="AS42" s="217">
        <f>-'New Type 2 Res Summary'!AK42</f>
        <v>0</v>
      </c>
      <c r="AT42" s="218">
        <f>-'New Type 2 Res Summary'!AL42</f>
        <v>0</v>
      </c>
      <c r="AU42" s="216">
        <f>-'New Type 2 Res Summary'!AM42-'5A3_OJJ'!P42</f>
        <v>-13445350</v>
      </c>
      <c r="AV42" s="893"/>
      <c r="AW42" s="219">
        <f>-'New Type 2 Res Summary'!AN42</f>
        <v>3896</v>
      </c>
      <c r="AX42" s="216">
        <f>-'New Type 2 Res Summary'!AO42-'5A3_OJJ'!P42</f>
        <v>-1670468</v>
      </c>
      <c r="AY42" s="217"/>
      <c r="AZ42" s="908">
        <f>-'New Type 2 Res Summary'!AQ42-'5A3_OJJ'!P42</f>
        <v>-1667503</v>
      </c>
      <c r="BA42" s="216">
        <f>'2A-1_EFT (Annual)'!AO42</f>
        <v>-13442828</v>
      </c>
      <c r="BB42" s="217" t="e">
        <f>'2A-1_EFT (Annual)'!#REF!+'2A-1_EFT (Annual)'!#REF!</f>
        <v>#REF!</v>
      </c>
      <c r="BC42" s="217" t="e">
        <f t="shared" si="10"/>
        <v>#REF!</v>
      </c>
      <c r="BD42" s="216">
        <f>'2A-2_EFT (Monthly)'!AO42</f>
        <v>-1117457</v>
      </c>
      <c r="BE42" s="217">
        <f t="shared" si="7"/>
        <v>213918479</v>
      </c>
      <c r="BF42" s="217">
        <f>'2A-2_EFT (Monthly)'!AP42</f>
        <v>17759997</v>
      </c>
      <c r="BG42" s="219"/>
      <c r="BH42" s="219"/>
      <c r="BI42" s="219"/>
      <c r="BJ42" s="219">
        <f>'2A-2_EFT (Monthly)'!BZ42+'2A-2_EFT (Monthly)'!AQ42</f>
        <v>-33324</v>
      </c>
      <c r="BK42" s="219"/>
      <c r="BL42" s="219">
        <f t="shared" si="11"/>
        <v>-33324</v>
      </c>
    </row>
    <row r="43" spans="1:64" ht="16.5" customHeight="1" x14ac:dyDescent="0.2">
      <c r="A43" s="221">
        <v>37</v>
      </c>
      <c r="B43" s="317">
        <v>37</v>
      </c>
      <c r="C43" s="799" t="s">
        <v>41</v>
      </c>
      <c r="D43" s="1362">
        <f>'8_2.1.22 SIS'!C43</f>
        <v>17680</v>
      </c>
      <c r="E43" s="226">
        <f>'2_State Distrib and Adjs'!AN43</f>
        <v>6341</v>
      </c>
      <c r="F43" s="226">
        <f>'2_State Distrib and Adjs'!AM43</f>
        <v>112103653</v>
      </c>
      <c r="G43" s="1337"/>
      <c r="H43" s="1337"/>
      <c r="I43" s="228"/>
      <c r="J43" s="226"/>
      <c r="K43" s="228"/>
      <c r="L43" s="226"/>
      <c r="M43" s="228"/>
      <c r="N43" s="226"/>
      <c r="O43" s="228"/>
      <c r="P43" s="226"/>
      <c r="Q43" s="1089">
        <f t="shared" si="8"/>
        <v>112103653</v>
      </c>
      <c r="R43" s="229"/>
      <c r="S43" s="226">
        <f>'2_State Distrib and Adjs'!AR43</f>
        <v>0</v>
      </c>
      <c r="T43" s="226">
        <f>'2_State Distrib and Adjs'!AS43</f>
        <v>0</v>
      </c>
      <c r="U43" s="230">
        <f>'2_State Distrib and Adjs'!AT43</f>
        <v>0</v>
      </c>
      <c r="V43" s="229">
        <f t="shared" si="12"/>
        <v>112103653</v>
      </c>
      <c r="W43" s="227"/>
      <c r="X43" s="227"/>
      <c r="Y43" s="229">
        <f t="shared" si="6"/>
        <v>112103653</v>
      </c>
      <c r="Z43" s="226">
        <f>'2_State Distrib and Adjs'!AO43</f>
        <v>-17328</v>
      </c>
      <c r="AA43" s="231">
        <f>'2_State Distrib and Adjs'!AV43</f>
        <v>0</v>
      </c>
      <c r="AB43" s="231">
        <f>'2_State Distrib and Adjs'!AW43</f>
        <v>561820</v>
      </c>
      <c r="AC43" s="1472">
        <f>'2_State Distrib and Adjs'!AX43</f>
        <v>2558684</v>
      </c>
      <c r="AD43" s="1472">
        <f>'2_State Distrib and Adjs'!AY43</f>
        <v>2046948</v>
      </c>
      <c r="AE43" s="229">
        <f>'2_State Distrib and Adjs'!BA43</f>
        <v>121091804</v>
      </c>
      <c r="AF43" s="226">
        <f>'2_State Distrib and Adjs'!BB43</f>
        <v>0</v>
      </c>
      <c r="AG43" s="226">
        <f>'2_State Distrib and Adjs'!BC43</f>
        <v>121091804</v>
      </c>
      <c r="AH43" s="229">
        <f>'2_State Distrib and Adjs'!BD43</f>
        <v>10090984</v>
      </c>
      <c r="AI43" s="231">
        <f>'2_State Distrib and Adjs'!BE43</f>
        <v>0</v>
      </c>
      <c r="AJ43" s="900">
        <f>'2_State Distrib and Adjs'!BF43</f>
        <v>267329</v>
      </c>
      <c r="AK43" s="900">
        <f>'2_State Distrib and Adjs'!BG43</f>
        <v>0</v>
      </c>
      <c r="AL43" s="232">
        <f>'2_State Distrib and Adjs'!BI43</f>
        <v>121359133</v>
      </c>
      <c r="AM43" s="232">
        <f t="shared" si="9"/>
        <v>121359133</v>
      </c>
      <c r="AN43" s="233"/>
      <c r="AO43" s="234">
        <f>-'New Type 2 Res Summary'!AG43-'5A3_OJJ'!P43</f>
        <v>-540192</v>
      </c>
      <c r="AP43" s="225">
        <f>-'New Type 2 Res Summary'!AH43</f>
        <v>0</v>
      </c>
      <c r="AQ43" s="233">
        <f>-'New Type 2 Res Summary'!AI43</f>
        <v>0</v>
      </c>
      <c r="AR43" s="225">
        <f>-'New Type 2 Res Summary'!AJ43</f>
        <v>0</v>
      </c>
      <c r="AS43" s="235">
        <f>-'New Type 2 Res Summary'!AK43</f>
        <v>0</v>
      </c>
      <c r="AT43" s="236">
        <f>-'New Type 2 Res Summary'!AL43</f>
        <v>0</v>
      </c>
      <c r="AU43" s="234">
        <f>-'New Type 2 Res Summary'!AM43-'5A3_OJJ'!P43</f>
        <v>-628847</v>
      </c>
      <c r="AV43" s="237"/>
      <c r="AW43" s="237">
        <f>-'New Type 2 Res Summary'!AN43</f>
        <v>1314</v>
      </c>
      <c r="AX43" s="234">
        <f>-'New Type 2 Res Summary'!AO43-'5A3_OJJ'!P43</f>
        <v>-538878</v>
      </c>
      <c r="AY43" s="235"/>
      <c r="AZ43" s="234">
        <f>-'New Type 2 Res Summary'!AQ43-'5A3_OJJ'!P43</f>
        <v>-538878</v>
      </c>
      <c r="BA43" s="234">
        <f>'2A-1_EFT (Annual)'!AO43</f>
        <v>-628847</v>
      </c>
      <c r="BB43" s="235" t="e">
        <f>'2A-1_EFT (Annual)'!#REF!+'2A-1_EFT (Annual)'!#REF!</f>
        <v>#REF!</v>
      </c>
      <c r="BC43" s="235" t="e">
        <f t="shared" si="10"/>
        <v>#REF!</v>
      </c>
      <c r="BD43" s="234">
        <f>'2A-2_EFT (Monthly)'!AO43</f>
        <v>-52277</v>
      </c>
      <c r="BE43" s="235">
        <f t="shared" si="7"/>
        <v>120730286</v>
      </c>
      <c r="BF43" s="235">
        <f>'2A-2_EFT (Monthly)'!AP43</f>
        <v>10038707</v>
      </c>
      <c r="BG43" s="237"/>
      <c r="BH43" s="237"/>
      <c r="BI43" s="237"/>
      <c r="BJ43" s="237">
        <f>'2A-2_EFT (Monthly)'!BZ43+'2A-2_EFT (Monthly)'!AQ43</f>
        <v>-1535</v>
      </c>
      <c r="BK43" s="237"/>
      <c r="BL43" s="237">
        <f t="shared" si="11"/>
        <v>-1535</v>
      </c>
    </row>
    <row r="44" spans="1:64" ht="16.5" customHeight="1" x14ac:dyDescent="0.2">
      <c r="A44" s="221">
        <v>38</v>
      </c>
      <c r="B44" s="317">
        <v>38</v>
      </c>
      <c r="C44" s="799" t="s">
        <v>42</v>
      </c>
      <c r="D44" s="1362">
        <f>'8_2.1.22 SIS'!C44</f>
        <v>3603</v>
      </c>
      <c r="E44" s="226">
        <f>'2_State Distrib and Adjs'!AN44</f>
        <v>2795</v>
      </c>
      <c r="F44" s="226">
        <f>'2_State Distrib and Adjs'!AM44</f>
        <v>10070631</v>
      </c>
      <c r="G44" s="1337"/>
      <c r="H44" s="1337"/>
      <c r="I44" s="228"/>
      <c r="J44" s="226"/>
      <c r="K44" s="228"/>
      <c r="L44" s="226"/>
      <c r="M44" s="228"/>
      <c r="N44" s="226"/>
      <c r="O44" s="228"/>
      <c r="P44" s="226"/>
      <c r="Q44" s="1089">
        <f t="shared" si="8"/>
        <v>10070631</v>
      </c>
      <c r="R44" s="229"/>
      <c r="S44" s="226">
        <f>'2_State Distrib and Adjs'!AR44</f>
        <v>0</v>
      </c>
      <c r="T44" s="226">
        <f>'2_State Distrib and Adjs'!AS44</f>
        <v>0</v>
      </c>
      <c r="U44" s="230">
        <f>'2_State Distrib and Adjs'!AT44</f>
        <v>0</v>
      </c>
      <c r="V44" s="229">
        <f t="shared" si="12"/>
        <v>10070631</v>
      </c>
      <c r="W44" s="227"/>
      <c r="X44" s="227"/>
      <c r="Y44" s="229">
        <f t="shared" si="6"/>
        <v>10070631</v>
      </c>
      <c r="Z44" s="226">
        <f>'2_State Distrib and Adjs'!AO44</f>
        <v>-2786</v>
      </c>
      <c r="AA44" s="231">
        <f>'2_State Distrib and Adjs'!AV44</f>
        <v>0</v>
      </c>
      <c r="AB44" s="231">
        <f>'2_State Distrib and Adjs'!AW44</f>
        <v>125790</v>
      </c>
      <c r="AC44" s="1472">
        <f>'2_State Distrib and Adjs'!AX44</f>
        <v>621975</v>
      </c>
      <c r="AD44" s="1472">
        <f>'2_State Distrib and Adjs'!AY44</f>
        <v>497581</v>
      </c>
      <c r="AE44" s="229">
        <f>'2_State Distrib and Adjs'!BA44</f>
        <v>12246154</v>
      </c>
      <c r="AF44" s="226">
        <f>'2_State Distrib and Adjs'!BB44</f>
        <v>0</v>
      </c>
      <c r="AG44" s="226">
        <f>'2_State Distrib and Adjs'!BC44</f>
        <v>12246154</v>
      </c>
      <c r="AH44" s="229">
        <f>'2_State Distrib and Adjs'!BD44</f>
        <v>1020513</v>
      </c>
      <c r="AI44" s="231">
        <f>'2_State Distrib and Adjs'!BE44</f>
        <v>0</v>
      </c>
      <c r="AJ44" s="900">
        <f>'2_State Distrib and Adjs'!BF44</f>
        <v>25000</v>
      </c>
      <c r="AK44" s="900">
        <f>'2_State Distrib and Adjs'!BG44</f>
        <v>0</v>
      </c>
      <c r="AL44" s="232">
        <f>'2_State Distrib and Adjs'!BI44</f>
        <v>12271154</v>
      </c>
      <c r="AM44" s="232">
        <f t="shared" si="9"/>
        <v>12271154</v>
      </c>
      <c r="AN44" s="233"/>
      <c r="AO44" s="234">
        <f>-'New Type 2 Res Summary'!AG44-'5A3_OJJ'!P44</f>
        <v>-313281</v>
      </c>
      <c r="AP44" s="225">
        <f>-'New Type 2 Res Summary'!AH44</f>
        <v>0</v>
      </c>
      <c r="AQ44" s="233">
        <f>-'New Type 2 Res Summary'!AI44</f>
        <v>0</v>
      </c>
      <c r="AR44" s="225">
        <f>-'New Type 2 Res Summary'!AJ44</f>
        <v>0</v>
      </c>
      <c r="AS44" s="235">
        <f>-'New Type 2 Res Summary'!AK44</f>
        <v>0</v>
      </c>
      <c r="AT44" s="236">
        <f>-'New Type 2 Res Summary'!AL44</f>
        <v>0</v>
      </c>
      <c r="AU44" s="234">
        <f>-'New Type 2 Res Summary'!AM44-'5A3_OJJ'!P44</f>
        <v>-603356</v>
      </c>
      <c r="AV44" s="237"/>
      <c r="AW44" s="237">
        <f>-'New Type 2 Res Summary'!AN44</f>
        <v>783</v>
      </c>
      <c r="AX44" s="234">
        <f>-'New Type 2 Res Summary'!AO44-'5A3_OJJ'!P44</f>
        <v>-312498</v>
      </c>
      <c r="AY44" s="235"/>
      <c r="AZ44" s="234">
        <f>-'New Type 2 Res Summary'!AQ44-'5A3_OJJ'!P44</f>
        <v>-312498</v>
      </c>
      <c r="BA44" s="234">
        <f>'2A-1_EFT (Annual)'!AO44</f>
        <v>-603356</v>
      </c>
      <c r="BB44" s="235" t="e">
        <f>'2A-1_EFT (Annual)'!#REF!+'2A-1_EFT (Annual)'!#REF!</f>
        <v>#REF!</v>
      </c>
      <c r="BC44" s="235" t="e">
        <f t="shared" si="10"/>
        <v>#REF!</v>
      </c>
      <c r="BD44" s="234">
        <f>'2A-2_EFT (Monthly)'!AO44</f>
        <v>-50155</v>
      </c>
      <c r="BE44" s="235">
        <f t="shared" si="7"/>
        <v>11667798</v>
      </c>
      <c r="BF44" s="235">
        <f>'2A-2_EFT (Monthly)'!AP44</f>
        <v>970358</v>
      </c>
      <c r="BG44" s="237"/>
      <c r="BH44" s="237"/>
      <c r="BI44" s="237"/>
      <c r="BJ44" s="237">
        <f>'2A-2_EFT (Monthly)'!BZ44+'2A-2_EFT (Monthly)'!AQ44</f>
        <v>-1508</v>
      </c>
      <c r="BK44" s="237"/>
      <c r="BL44" s="237">
        <f t="shared" si="11"/>
        <v>-1508</v>
      </c>
    </row>
    <row r="45" spans="1:64" ht="16.5" customHeight="1" x14ac:dyDescent="0.2">
      <c r="A45" s="221">
        <v>39</v>
      </c>
      <c r="B45" s="317">
        <v>39</v>
      </c>
      <c r="C45" s="799" t="s">
        <v>43</v>
      </c>
      <c r="D45" s="1362">
        <f>'8_2.1.22 SIS'!C45</f>
        <v>2486</v>
      </c>
      <c r="E45" s="226">
        <f>'2_State Distrib and Adjs'!AN45</f>
        <v>3735</v>
      </c>
      <c r="F45" s="226">
        <f>'2_State Distrib and Adjs'!AM45</f>
        <v>9284148</v>
      </c>
      <c r="G45" s="1337"/>
      <c r="H45" s="1337"/>
      <c r="I45" s="228"/>
      <c r="J45" s="226"/>
      <c r="K45" s="228"/>
      <c r="L45" s="226"/>
      <c r="M45" s="228"/>
      <c r="N45" s="226"/>
      <c r="O45" s="228"/>
      <c r="P45" s="226"/>
      <c r="Q45" s="1089">
        <f t="shared" si="8"/>
        <v>9284148</v>
      </c>
      <c r="R45" s="229"/>
      <c r="S45" s="226">
        <f>'2_State Distrib and Adjs'!AR45</f>
        <v>0</v>
      </c>
      <c r="T45" s="226">
        <f>'2_State Distrib and Adjs'!AS45</f>
        <v>0</v>
      </c>
      <c r="U45" s="230">
        <f>'2_State Distrib and Adjs'!AT45</f>
        <v>0</v>
      </c>
      <c r="V45" s="229">
        <f t="shared" si="12"/>
        <v>9284148</v>
      </c>
      <c r="W45" s="227"/>
      <c r="X45" s="227"/>
      <c r="Y45" s="229">
        <f t="shared" si="6"/>
        <v>9284148</v>
      </c>
      <c r="Z45" s="226">
        <f>'2_State Distrib and Adjs'!AO45</f>
        <v>-11469</v>
      </c>
      <c r="AA45" s="231">
        <f>'2_State Distrib and Adjs'!AV45</f>
        <v>0</v>
      </c>
      <c r="AB45" s="231">
        <f>'2_State Distrib and Adjs'!AW45</f>
        <v>78120</v>
      </c>
      <c r="AC45" s="1472">
        <f>'2_State Distrib and Adjs'!AX45</f>
        <v>215743</v>
      </c>
      <c r="AD45" s="1472">
        <f>'2_State Distrib and Adjs'!AY45</f>
        <v>172595</v>
      </c>
      <c r="AE45" s="229">
        <f>'2_State Distrib and Adjs'!BA45</f>
        <v>10062752</v>
      </c>
      <c r="AF45" s="226">
        <f>'2_State Distrib and Adjs'!BB45</f>
        <v>0</v>
      </c>
      <c r="AG45" s="226">
        <f>'2_State Distrib and Adjs'!BC45</f>
        <v>10062752</v>
      </c>
      <c r="AH45" s="229">
        <f>'2_State Distrib and Adjs'!BD45</f>
        <v>838563</v>
      </c>
      <c r="AI45" s="231">
        <f>'2_State Distrib and Adjs'!BE45</f>
        <v>0</v>
      </c>
      <c r="AJ45" s="900">
        <f>'2_State Distrib and Adjs'!BF45</f>
        <v>70854</v>
      </c>
      <c r="AK45" s="900">
        <f>'2_State Distrib and Adjs'!BG45</f>
        <v>0</v>
      </c>
      <c r="AL45" s="232">
        <f>'2_State Distrib and Adjs'!BI45</f>
        <v>10133606</v>
      </c>
      <c r="AM45" s="232">
        <f t="shared" si="9"/>
        <v>10133606</v>
      </c>
      <c r="AN45" s="233"/>
      <c r="AO45" s="234">
        <f>-'New Type 2 Res Summary'!AG45-'5A3_OJJ'!P45</f>
        <v>-256972</v>
      </c>
      <c r="AP45" s="225">
        <f>-'New Type 2 Res Summary'!AH45</f>
        <v>0</v>
      </c>
      <c r="AQ45" s="233">
        <f>-'New Type 2 Res Summary'!AI45</f>
        <v>0</v>
      </c>
      <c r="AR45" s="225">
        <f>-'New Type 2 Res Summary'!AJ45</f>
        <v>0</v>
      </c>
      <c r="AS45" s="235">
        <f>-'New Type 2 Res Summary'!AK45</f>
        <v>0</v>
      </c>
      <c r="AT45" s="236">
        <f>-'New Type 2 Res Summary'!AL45</f>
        <v>0</v>
      </c>
      <c r="AU45" s="234">
        <f>-'New Type 2 Res Summary'!AM45-'5A3_OJJ'!P45</f>
        <v>-370638</v>
      </c>
      <c r="AV45" s="237"/>
      <c r="AW45" s="237">
        <f>-'New Type 2 Res Summary'!AN45</f>
        <v>621</v>
      </c>
      <c r="AX45" s="234">
        <f>-'New Type 2 Res Summary'!AO45-'5A3_OJJ'!P45</f>
        <v>-256351</v>
      </c>
      <c r="AY45" s="235"/>
      <c r="AZ45" s="234">
        <f>-'New Type 2 Res Summary'!AQ45-'5A3_OJJ'!P45</f>
        <v>-256351</v>
      </c>
      <c r="BA45" s="234">
        <f>'2A-1_EFT (Annual)'!AO45</f>
        <v>-370638</v>
      </c>
      <c r="BB45" s="235" t="e">
        <f>'2A-1_EFT (Annual)'!#REF!+'2A-1_EFT (Annual)'!#REF!</f>
        <v>#REF!</v>
      </c>
      <c r="BC45" s="235" t="e">
        <f t="shared" si="10"/>
        <v>#REF!</v>
      </c>
      <c r="BD45" s="234">
        <f>'2A-2_EFT (Monthly)'!AO45</f>
        <v>-30812</v>
      </c>
      <c r="BE45" s="235">
        <f t="shared" si="7"/>
        <v>9762968</v>
      </c>
      <c r="BF45" s="235">
        <f>'2A-2_EFT (Monthly)'!AP45</f>
        <v>807751</v>
      </c>
      <c r="BG45" s="237"/>
      <c r="BH45" s="237"/>
      <c r="BI45" s="237"/>
      <c r="BJ45" s="237">
        <f>'2A-2_EFT (Monthly)'!BZ45+'2A-2_EFT (Monthly)'!AQ45</f>
        <v>-904</v>
      </c>
      <c r="BK45" s="237"/>
      <c r="BL45" s="237">
        <f t="shared" si="11"/>
        <v>-904</v>
      </c>
    </row>
    <row r="46" spans="1:64" ht="16.5" customHeight="1" x14ac:dyDescent="0.2">
      <c r="A46" s="800">
        <v>40</v>
      </c>
      <c r="B46" s="801">
        <v>40</v>
      </c>
      <c r="C46" s="802" t="s">
        <v>44</v>
      </c>
      <c r="D46" s="1363">
        <f>'8_2.1.22 SIS'!C46</f>
        <v>20675</v>
      </c>
      <c r="E46" s="240">
        <f>'2_State Distrib and Adjs'!AN46</f>
        <v>5984</v>
      </c>
      <c r="F46" s="240">
        <f>'2_State Distrib and Adjs'!AM46</f>
        <v>123709335</v>
      </c>
      <c r="G46" s="1338"/>
      <c r="H46" s="1338"/>
      <c r="I46" s="242"/>
      <c r="J46" s="240"/>
      <c r="K46" s="242"/>
      <c r="L46" s="240"/>
      <c r="M46" s="242"/>
      <c r="N46" s="240"/>
      <c r="O46" s="242"/>
      <c r="P46" s="240"/>
      <c r="Q46" s="1194">
        <f t="shared" si="8"/>
        <v>123709335</v>
      </c>
      <c r="R46" s="243"/>
      <c r="S46" s="240">
        <f>'2_State Distrib and Adjs'!AR46</f>
        <v>0</v>
      </c>
      <c r="T46" s="240">
        <f>'2_State Distrib and Adjs'!AS46</f>
        <v>0</v>
      </c>
      <c r="U46" s="244">
        <f>'2_State Distrib and Adjs'!AT46</f>
        <v>0</v>
      </c>
      <c r="V46" s="243">
        <f t="shared" si="12"/>
        <v>123709335</v>
      </c>
      <c r="W46" s="241"/>
      <c r="X46" s="241"/>
      <c r="Y46" s="243">
        <f t="shared" si="6"/>
        <v>123709335</v>
      </c>
      <c r="Z46" s="240">
        <f>'2_State Distrib and Adjs'!AO46</f>
        <v>-110269</v>
      </c>
      <c r="AA46" s="245">
        <f>'2_State Distrib and Adjs'!AV46</f>
        <v>0</v>
      </c>
      <c r="AB46" s="897">
        <f>'2_State Distrib and Adjs'!AW46</f>
        <v>669620</v>
      </c>
      <c r="AC46" s="1473">
        <f>'2_State Distrib and Adjs'!AX46</f>
        <v>3171410</v>
      </c>
      <c r="AD46" s="1473">
        <f>'2_State Distrib and Adjs'!AY46</f>
        <v>2537130</v>
      </c>
      <c r="AE46" s="243">
        <f>'2_State Distrib and Adjs'!BA46</f>
        <v>134734342</v>
      </c>
      <c r="AF46" s="246">
        <f>'2_State Distrib and Adjs'!BB46</f>
        <v>0</v>
      </c>
      <c r="AG46" s="240">
        <f>'2_State Distrib and Adjs'!BC46</f>
        <v>134734342</v>
      </c>
      <c r="AH46" s="247">
        <f>'2_State Distrib and Adjs'!BD46</f>
        <v>11227862</v>
      </c>
      <c r="AI46" s="245">
        <f>'2_State Distrib and Adjs'!BE46</f>
        <v>0</v>
      </c>
      <c r="AJ46" s="901">
        <f>'2_State Distrib and Adjs'!BF46</f>
        <v>595933</v>
      </c>
      <c r="AK46" s="901">
        <f>'2_State Distrib and Adjs'!BG46</f>
        <v>0</v>
      </c>
      <c r="AL46" s="247">
        <f>'2_State Distrib and Adjs'!BI46</f>
        <v>135330275</v>
      </c>
      <c r="AM46" s="247">
        <f t="shared" si="9"/>
        <v>135330275</v>
      </c>
      <c r="AN46" s="248"/>
      <c r="AO46" s="249">
        <f>-'New Type 2 Res Summary'!AG46-'5A3_OJJ'!P46</f>
        <v>-442174</v>
      </c>
      <c r="AP46" s="239">
        <f>-'New Type 2 Res Summary'!AH46</f>
        <v>0</v>
      </c>
      <c r="AQ46" s="248">
        <f>-'New Type 2 Res Summary'!AI46</f>
        <v>0</v>
      </c>
      <c r="AR46" s="239">
        <f>-'New Type 2 Res Summary'!AJ46</f>
        <v>0</v>
      </c>
      <c r="AS46" s="250">
        <f>-'New Type 2 Res Summary'!AK46</f>
        <v>0</v>
      </c>
      <c r="AT46" s="251">
        <f>-'New Type 2 Res Summary'!AL46</f>
        <v>0</v>
      </c>
      <c r="AU46" s="249">
        <f>-'New Type 2 Res Summary'!AM46-'5A3_OJJ'!P46</f>
        <v>-442174</v>
      </c>
      <c r="AV46" s="894"/>
      <c r="AW46" s="252">
        <f>-'New Type 2 Res Summary'!AN46</f>
        <v>1085</v>
      </c>
      <c r="AX46" s="249">
        <f>-'New Type 2 Res Summary'!AO46-'5A3_OJJ'!P46</f>
        <v>-441089</v>
      </c>
      <c r="AY46" s="250"/>
      <c r="AZ46" s="909">
        <f>-'New Type 2 Res Summary'!AQ46-'5A3_OJJ'!P46</f>
        <v>-441089</v>
      </c>
      <c r="BA46" s="249">
        <f>'2A-1_EFT (Annual)'!AO46</f>
        <v>-442174</v>
      </c>
      <c r="BB46" s="250" t="e">
        <f>'2A-1_EFT (Annual)'!#REF!+'2A-1_EFT (Annual)'!#REF!</f>
        <v>#REF!</v>
      </c>
      <c r="BC46" s="250" t="e">
        <f t="shared" si="10"/>
        <v>#REF!</v>
      </c>
      <c r="BD46" s="249">
        <f>'2A-2_EFT (Monthly)'!AO46</f>
        <v>-36758</v>
      </c>
      <c r="BE46" s="250">
        <f t="shared" si="7"/>
        <v>134888101</v>
      </c>
      <c r="BF46" s="250">
        <f>'2A-2_EFT (Monthly)'!AP46</f>
        <v>11191104</v>
      </c>
      <c r="BG46" s="252"/>
      <c r="BH46" s="252"/>
      <c r="BI46" s="252"/>
      <c r="BJ46" s="252">
        <f>'2A-2_EFT (Monthly)'!BZ46+'2A-2_EFT (Monthly)'!AQ46</f>
        <v>-1085</v>
      </c>
      <c r="BK46" s="252"/>
      <c r="BL46" s="252">
        <f t="shared" si="11"/>
        <v>-1085</v>
      </c>
    </row>
    <row r="47" spans="1:64" ht="16.5" customHeight="1" x14ac:dyDescent="0.2">
      <c r="A47" s="796">
        <v>41</v>
      </c>
      <c r="B47" s="797">
        <v>41</v>
      </c>
      <c r="C47" s="798" t="s">
        <v>45</v>
      </c>
      <c r="D47" s="1361">
        <f>'8_2.1.22 SIS'!C47</f>
        <v>1160</v>
      </c>
      <c r="E47" s="209">
        <f>'2_State Distrib and Adjs'!AN47</f>
        <v>3535</v>
      </c>
      <c r="F47" s="209">
        <f>'2_State Distrib and Adjs'!AM47</f>
        <v>4101178</v>
      </c>
      <c r="G47" s="1335"/>
      <c r="H47" s="1335"/>
      <c r="I47" s="211"/>
      <c r="J47" s="209"/>
      <c r="K47" s="211"/>
      <c r="L47" s="209"/>
      <c r="M47" s="211"/>
      <c r="N47" s="209"/>
      <c r="O47" s="211"/>
      <c r="P47" s="209"/>
      <c r="Q47" s="1192">
        <f t="shared" si="8"/>
        <v>4101178</v>
      </c>
      <c r="R47" s="212"/>
      <c r="S47" s="209">
        <f>'2_State Distrib and Adjs'!AR47</f>
        <v>0</v>
      </c>
      <c r="T47" s="209">
        <f>'2_State Distrib and Adjs'!AS47</f>
        <v>0</v>
      </c>
      <c r="U47" s="213">
        <f>'2_State Distrib and Adjs'!AT47</f>
        <v>0</v>
      </c>
      <c r="V47" s="212">
        <f t="shared" si="12"/>
        <v>4101178</v>
      </c>
      <c r="W47" s="210"/>
      <c r="X47" s="210"/>
      <c r="Y47" s="212">
        <f t="shared" si="6"/>
        <v>4101178</v>
      </c>
      <c r="Z47" s="209">
        <f>'2_State Distrib and Adjs'!AO47</f>
        <v>1387</v>
      </c>
      <c r="AA47" s="223">
        <f>'2_State Distrib and Adjs'!AV47</f>
        <v>0</v>
      </c>
      <c r="AB47" s="896">
        <f>'2_State Distrib and Adjs'!AW47</f>
        <v>38640</v>
      </c>
      <c r="AC47" s="1471">
        <f>'2_State Distrib and Adjs'!AX47</f>
        <v>226818</v>
      </c>
      <c r="AD47" s="1471">
        <f>'2_State Distrib and Adjs'!AY47</f>
        <v>181454</v>
      </c>
      <c r="AE47" s="212">
        <f>'2_State Distrib and Adjs'!BA47</f>
        <v>4889704</v>
      </c>
      <c r="AF47" s="209">
        <f>'2_State Distrib and Adjs'!BB47</f>
        <v>0</v>
      </c>
      <c r="AG47" s="209">
        <f>'2_State Distrib and Adjs'!BC47</f>
        <v>4889704</v>
      </c>
      <c r="AH47" s="212">
        <f>'2_State Distrib and Adjs'!BD47</f>
        <v>407475</v>
      </c>
      <c r="AI47" s="223">
        <f>'2_State Distrib and Adjs'!BE47</f>
        <v>0</v>
      </c>
      <c r="AJ47" s="899">
        <f>'2_State Distrib and Adjs'!BF47</f>
        <v>48260</v>
      </c>
      <c r="AK47" s="899">
        <f>'2_State Distrib and Adjs'!BG47</f>
        <v>0</v>
      </c>
      <c r="AL47" s="214">
        <f>'2_State Distrib and Adjs'!BI47</f>
        <v>4937964</v>
      </c>
      <c r="AM47" s="214">
        <f t="shared" si="9"/>
        <v>4937964</v>
      </c>
      <c r="AN47" s="215"/>
      <c r="AO47" s="216">
        <f>-'New Type 2 Res Summary'!AG47-'5A3_OJJ'!P47</f>
        <v>-135538</v>
      </c>
      <c r="AP47" s="208">
        <f>-'New Type 2 Res Summary'!AH47</f>
        <v>0</v>
      </c>
      <c r="AQ47" s="215">
        <f>-'New Type 2 Res Summary'!AI47</f>
        <v>0</v>
      </c>
      <c r="AR47" s="208">
        <f>-'New Type 2 Res Summary'!AJ47</f>
        <v>0</v>
      </c>
      <c r="AS47" s="217">
        <f>-'New Type 2 Res Summary'!AK47</f>
        <v>0</v>
      </c>
      <c r="AT47" s="218">
        <f>-'New Type 2 Res Summary'!AL47</f>
        <v>0</v>
      </c>
      <c r="AU47" s="216">
        <f>-'New Type 2 Res Summary'!AM47-'5A3_OJJ'!P47</f>
        <v>-135538</v>
      </c>
      <c r="AV47" s="893"/>
      <c r="AW47" s="219">
        <f>-'New Type 2 Res Summary'!AN47</f>
        <v>339</v>
      </c>
      <c r="AX47" s="216">
        <f>-'New Type 2 Res Summary'!AO47-'5A3_OJJ'!P47</f>
        <v>-135199</v>
      </c>
      <c r="AY47" s="217"/>
      <c r="AZ47" s="908">
        <f>-'New Type 2 Res Summary'!AQ47-'5A3_OJJ'!P47</f>
        <v>-135199</v>
      </c>
      <c r="BA47" s="216">
        <f>'2A-1_EFT (Annual)'!AO47</f>
        <v>-135538</v>
      </c>
      <c r="BB47" s="217" t="e">
        <f>'2A-1_EFT (Annual)'!#REF!+'2A-1_EFT (Annual)'!#REF!</f>
        <v>#REF!</v>
      </c>
      <c r="BC47" s="217" t="e">
        <f t="shared" si="10"/>
        <v>#REF!</v>
      </c>
      <c r="BD47" s="216">
        <f>'2A-2_EFT (Monthly)'!AO47</f>
        <v>-11267</v>
      </c>
      <c r="BE47" s="217">
        <f t="shared" si="7"/>
        <v>4802426</v>
      </c>
      <c r="BF47" s="217">
        <f>'2A-2_EFT (Monthly)'!AP47</f>
        <v>396208</v>
      </c>
      <c r="BG47" s="219"/>
      <c r="BH47" s="219"/>
      <c r="BI47" s="219"/>
      <c r="BJ47" s="219">
        <f>'2A-2_EFT (Monthly)'!BZ47+'2A-2_EFT (Monthly)'!AQ47</f>
        <v>-339</v>
      </c>
      <c r="BK47" s="219"/>
      <c r="BL47" s="219">
        <f t="shared" si="11"/>
        <v>-339</v>
      </c>
    </row>
    <row r="48" spans="1:64" ht="16.5" customHeight="1" x14ac:dyDescent="0.2">
      <c r="A48" s="221">
        <v>42</v>
      </c>
      <c r="B48" s="317">
        <v>42</v>
      </c>
      <c r="C48" s="799" t="s">
        <v>46</v>
      </c>
      <c r="D48" s="1362">
        <f>'8_2.1.22 SIS'!C48</f>
        <v>2632</v>
      </c>
      <c r="E48" s="226">
        <f>'2_State Distrib and Adjs'!AN48</f>
        <v>5928</v>
      </c>
      <c r="F48" s="226">
        <f>'2_State Distrib and Adjs'!AM48</f>
        <v>15601985</v>
      </c>
      <c r="G48" s="1337"/>
      <c r="H48" s="1337"/>
      <c r="I48" s="228"/>
      <c r="J48" s="226"/>
      <c r="K48" s="228"/>
      <c r="L48" s="226"/>
      <c r="M48" s="228"/>
      <c r="N48" s="226"/>
      <c r="O48" s="228"/>
      <c r="P48" s="226"/>
      <c r="Q48" s="1089">
        <f t="shared" si="8"/>
        <v>15601985</v>
      </c>
      <c r="R48" s="229"/>
      <c r="S48" s="226">
        <f>'2_State Distrib and Adjs'!AR48</f>
        <v>0</v>
      </c>
      <c r="T48" s="226">
        <f>'2_State Distrib and Adjs'!AS48</f>
        <v>0</v>
      </c>
      <c r="U48" s="230">
        <f>'2_State Distrib and Adjs'!AT48</f>
        <v>0</v>
      </c>
      <c r="V48" s="229">
        <f t="shared" si="12"/>
        <v>15601985</v>
      </c>
      <c r="W48" s="227"/>
      <c r="X48" s="227"/>
      <c r="Y48" s="229">
        <f t="shared" si="6"/>
        <v>15601985</v>
      </c>
      <c r="Z48" s="226">
        <f>'2_State Distrib and Adjs'!AO48</f>
        <v>-1926</v>
      </c>
      <c r="AA48" s="231">
        <f>'2_State Distrib and Adjs'!AV48</f>
        <v>0</v>
      </c>
      <c r="AB48" s="231">
        <f>'2_State Distrib and Adjs'!AW48</f>
        <v>84350</v>
      </c>
      <c r="AC48" s="1472">
        <f>'2_State Distrib and Adjs'!AX48</f>
        <v>346303</v>
      </c>
      <c r="AD48" s="1472">
        <f>'2_State Distrib and Adjs'!AY48</f>
        <v>277043</v>
      </c>
      <c r="AE48" s="229">
        <f>'2_State Distrib and Adjs'!BA48</f>
        <v>16827211</v>
      </c>
      <c r="AF48" s="226">
        <f>'2_State Distrib and Adjs'!BB48</f>
        <v>0</v>
      </c>
      <c r="AG48" s="226">
        <f>'2_State Distrib and Adjs'!BC48</f>
        <v>16827211</v>
      </c>
      <c r="AH48" s="229">
        <f>'2_State Distrib and Adjs'!BD48</f>
        <v>1402268</v>
      </c>
      <c r="AI48" s="231">
        <f>'2_State Distrib and Adjs'!BE48</f>
        <v>0</v>
      </c>
      <c r="AJ48" s="900">
        <f>'2_State Distrib and Adjs'!BF48</f>
        <v>63082</v>
      </c>
      <c r="AK48" s="900">
        <f>'2_State Distrib and Adjs'!BG48</f>
        <v>0</v>
      </c>
      <c r="AL48" s="232">
        <f>'2_State Distrib and Adjs'!BI48</f>
        <v>16890293</v>
      </c>
      <c r="AM48" s="232">
        <f t="shared" si="9"/>
        <v>16890293</v>
      </c>
      <c r="AN48" s="233"/>
      <c r="AO48" s="234">
        <f>-'New Type 2 Res Summary'!AG48-'5A3_OJJ'!P48</f>
        <v>-98292</v>
      </c>
      <c r="AP48" s="225">
        <f>-'New Type 2 Res Summary'!AH48</f>
        <v>0</v>
      </c>
      <c r="AQ48" s="233">
        <f>-'New Type 2 Res Summary'!AI48</f>
        <v>0</v>
      </c>
      <c r="AR48" s="225">
        <f>-'New Type 2 Res Summary'!AJ48</f>
        <v>0</v>
      </c>
      <c r="AS48" s="235">
        <f>-'New Type 2 Res Summary'!AK48</f>
        <v>0</v>
      </c>
      <c r="AT48" s="236">
        <f>-'New Type 2 Res Summary'!AL48</f>
        <v>0</v>
      </c>
      <c r="AU48" s="234">
        <f>-'New Type 2 Res Summary'!AM48-'5A3_OJJ'!P48</f>
        <v>-98292</v>
      </c>
      <c r="AV48" s="237"/>
      <c r="AW48" s="237">
        <f>-'New Type 2 Res Summary'!AN48</f>
        <v>228</v>
      </c>
      <c r="AX48" s="234">
        <f>-'New Type 2 Res Summary'!AO48-'5A3_OJJ'!P48</f>
        <v>-98064</v>
      </c>
      <c r="AY48" s="235"/>
      <c r="AZ48" s="234">
        <f>-'New Type 2 Res Summary'!AQ48-'5A3_OJJ'!P48</f>
        <v>-98064</v>
      </c>
      <c r="BA48" s="234">
        <f>'2A-1_EFT (Annual)'!AO48</f>
        <v>-98292</v>
      </c>
      <c r="BB48" s="235" t="e">
        <f>'2A-1_EFT (Annual)'!#REF!+'2A-1_EFT (Annual)'!#REF!</f>
        <v>#REF!</v>
      </c>
      <c r="BC48" s="235" t="e">
        <f t="shared" si="10"/>
        <v>#REF!</v>
      </c>
      <c r="BD48" s="234">
        <f>'2A-2_EFT (Monthly)'!AO48</f>
        <v>-8173</v>
      </c>
      <c r="BE48" s="235">
        <f t="shared" si="7"/>
        <v>16792001</v>
      </c>
      <c r="BF48" s="235">
        <f>'2A-2_EFT (Monthly)'!AP48</f>
        <v>1394095</v>
      </c>
      <c r="BG48" s="237"/>
      <c r="BH48" s="237"/>
      <c r="BI48" s="237"/>
      <c r="BJ48" s="237">
        <f>'2A-2_EFT (Monthly)'!BZ48+'2A-2_EFT (Monthly)'!AQ48</f>
        <v>-228</v>
      </c>
      <c r="BK48" s="237"/>
      <c r="BL48" s="237">
        <f t="shared" si="11"/>
        <v>-228</v>
      </c>
    </row>
    <row r="49" spans="1:64" ht="16.5" customHeight="1" x14ac:dyDescent="0.2">
      <c r="A49" s="221">
        <v>43</v>
      </c>
      <c r="B49" s="317">
        <v>43</v>
      </c>
      <c r="C49" s="799" t="s">
        <v>47</v>
      </c>
      <c r="D49" s="1362">
        <f>'8_2.1.22 SIS'!C49</f>
        <v>3773</v>
      </c>
      <c r="E49" s="226">
        <f>'2_State Distrib and Adjs'!AN49</f>
        <v>6193</v>
      </c>
      <c r="F49" s="226">
        <f>'2_State Distrib and Adjs'!AM49</f>
        <v>23367554</v>
      </c>
      <c r="G49" s="1337"/>
      <c r="H49" s="1337"/>
      <c r="I49" s="228"/>
      <c r="J49" s="226"/>
      <c r="K49" s="228"/>
      <c r="L49" s="226"/>
      <c r="M49" s="228"/>
      <c r="N49" s="226"/>
      <c r="O49" s="228"/>
      <c r="P49" s="226"/>
      <c r="Q49" s="1089">
        <f t="shared" si="8"/>
        <v>23367554</v>
      </c>
      <c r="R49" s="229"/>
      <c r="S49" s="226">
        <f>'2_State Distrib and Adjs'!AR49</f>
        <v>0</v>
      </c>
      <c r="T49" s="226">
        <f>'2_State Distrib and Adjs'!AS49</f>
        <v>0</v>
      </c>
      <c r="U49" s="230">
        <f>'2_State Distrib and Adjs'!AT49</f>
        <v>0</v>
      </c>
      <c r="V49" s="229">
        <f t="shared" si="12"/>
        <v>23367554</v>
      </c>
      <c r="W49" s="227"/>
      <c r="X49" s="227"/>
      <c r="Y49" s="229">
        <f t="shared" si="6"/>
        <v>23367554</v>
      </c>
      <c r="Z49" s="226">
        <f>'2_State Distrib and Adjs'!AO49</f>
        <v>-27127</v>
      </c>
      <c r="AA49" s="231">
        <f>'2_State Distrib and Adjs'!AV49</f>
        <v>0</v>
      </c>
      <c r="AB49" s="231">
        <f>'2_State Distrib and Adjs'!AW49</f>
        <v>123900</v>
      </c>
      <c r="AC49" s="1472">
        <f>'2_State Distrib and Adjs'!AX49</f>
        <v>623532</v>
      </c>
      <c r="AD49" s="1472">
        <f>'2_State Distrib and Adjs'!AY49</f>
        <v>498826</v>
      </c>
      <c r="AE49" s="229">
        <f>'2_State Distrib and Adjs'!BA49</f>
        <v>25521982</v>
      </c>
      <c r="AF49" s="226">
        <f>'2_State Distrib and Adjs'!BB49</f>
        <v>0</v>
      </c>
      <c r="AG49" s="226">
        <f>'2_State Distrib and Adjs'!BC49</f>
        <v>25521982</v>
      </c>
      <c r="AH49" s="229">
        <f>'2_State Distrib and Adjs'!BD49</f>
        <v>2126832</v>
      </c>
      <c r="AI49" s="231">
        <f>'2_State Distrib and Adjs'!BE49</f>
        <v>0</v>
      </c>
      <c r="AJ49" s="900">
        <f>'2_State Distrib and Adjs'!BF49</f>
        <v>143516</v>
      </c>
      <c r="AK49" s="900">
        <f>'2_State Distrib and Adjs'!BG49</f>
        <v>0</v>
      </c>
      <c r="AL49" s="232">
        <f>'2_State Distrib and Adjs'!BI49</f>
        <v>25665498</v>
      </c>
      <c r="AM49" s="232">
        <f t="shared" si="9"/>
        <v>25665498</v>
      </c>
      <c r="AN49" s="233"/>
      <c r="AO49" s="234">
        <f>-'New Type 2 Res Summary'!AG49-'5A3_OJJ'!P49</f>
        <v>-86170</v>
      </c>
      <c r="AP49" s="225">
        <f>-'New Type 2 Res Summary'!AH49</f>
        <v>0</v>
      </c>
      <c r="AQ49" s="233">
        <f>-'New Type 2 Res Summary'!AI49</f>
        <v>0</v>
      </c>
      <c r="AR49" s="225">
        <f>-'New Type 2 Res Summary'!AJ49</f>
        <v>0</v>
      </c>
      <c r="AS49" s="235">
        <f>-'New Type 2 Res Summary'!AK49</f>
        <v>0</v>
      </c>
      <c r="AT49" s="236">
        <f>-'New Type 2 Res Summary'!AL49</f>
        <v>0</v>
      </c>
      <c r="AU49" s="234">
        <f>-'New Type 2 Res Summary'!AM49-'5A3_OJJ'!P49</f>
        <v>-86170</v>
      </c>
      <c r="AV49" s="237"/>
      <c r="AW49" s="237">
        <f>-'New Type 2 Res Summary'!AN49</f>
        <v>216</v>
      </c>
      <c r="AX49" s="234">
        <f>-'New Type 2 Res Summary'!AO49-'5A3_OJJ'!P49</f>
        <v>-85954</v>
      </c>
      <c r="AY49" s="235"/>
      <c r="AZ49" s="234">
        <f>-'New Type 2 Res Summary'!AQ49-'5A3_OJJ'!P49</f>
        <v>-85954</v>
      </c>
      <c r="BA49" s="234">
        <f>'2A-1_EFT (Annual)'!AO49</f>
        <v>-86170</v>
      </c>
      <c r="BB49" s="235" t="e">
        <f>'2A-1_EFT (Annual)'!#REF!+'2A-1_EFT (Annual)'!#REF!</f>
        <v>#REF!</v>
      </c>
      <c r="BC49" s="235" t="e">
        <f t="shared" si="10"/>
        <v>#REF!</v>
      </c>
      <c r="BD49" s="234">
        <f>'2A-2_EFT (Monthly)'!AO49</f>
        <v>-7162</v>
      </c>
      <c r="BE49" s="235">
        <f t="shared" si="7"/>
        <v>25579328</v>
      </c>
      <c r="BF49" s="235">
        <f>'2A-2_EFT (Monthly)'!AP49</f>
        <v>2119670</v>
      </c>
      <c r="BG49" s="237"/>
      <c r="BH49" s="237"/>
      <c r="BI49" s="237"/>
      <c r="BJ49" s="237">
        <f>'2A-2_EFT (Monthly)'!BZ49+'2A-2_EFT (Monthly)'!AQ49</f>
        <v>-216</v>
      </c>
      <c r="BK49" s="237"/>
      <c r="BL49" s="237">
        <f t="shared" si="11"/>
        <v>-216</v>
      </c>
    </row>
    <row r="50" spans="1:64" ht="16.5" customHeight="1" x14ac:dyDescent="0.2">
      <c r="A50" s="221">
        <v>44</v>
      </c>
      <c r="B50" s="317">
        <v>44</v>
      </c>
      <c r="C50" s="799" t="s">
        <v>48</v>
      </c>
      <c r="D50" s="1362">
        <f>'8_2.1.22 SIS'!C50</f>
        <v>7483</v>
      </c>
      <c r="E50" s="226">
        <f>'2_State Distrib and Adjs'!AN50</f>
        <v>6046</v>
      </c>
      <c r="F50" s="226">
        <f>'2_State Distrib and Adjs'!AM50</f>
        <v>45238958</v>
      </c>
      <c r="G50" s="1337"/>
      <c r="H50" s="1337"/>
      <c r="I50" s="228"/>
      <c r="J50" s="226"/>
      <c r="K50" s="228"/>
      <c r="L50" s="226"/>
      <c r="M50" s="228"/>
      <c r="N50" s="226"/>
      <c r="O50" s="228"/>
      <c r="P50" s="226"/>
      <c r="Q50" s="1089">
        <f t="shared" si="8"/>
        <v>45238958</v>
      </c>
      <c r="R50" s="229"/>
      <c r="S50" s="226">
        <f>'2_State Distrib and Adjs'!AR50</f>
        <v>0</v>
      </c>
      <c r="T50" s="226">
        <f>'2_State Distrib and Adjs'!AS50</f>
        <v>0</v>
      </c>
      <c r="U50" s="230">
        <f>'2_State Distrib and Adjs'!AT50</f>
        <v>0</v>
      </c>
      <c r="V50" s="229">
        <f t="shared" si="12"/>
        <v>45238958</v>
      </c>
      <c r="W50" s="227"/>
      <c r="X50" s="227"/>
      <c r="Y50" s="229">
        <f t="shared" si="6"/>
        <v>45238958</v>
      </c>
      <c r="Z50" s="226">
        <f>'2_State Distrib and Adjs'!AO50</f>
        <v>-15745</v>
      </c>
      <c r="AA50" s="231">
        <f>'2_State Distrib and Adjs'!AV50</f>
        <v>0</v>
      </c>
      <c r="AB50" s="231">
        <f>'2_State Distrib and Adjs'!AW50</f>
        <v>242900</v>
      </c>
      <c r="AC50" s="1472">
        <f>'2_State Distrib and Adjs'!AX50</f>
        <v>958941</v>
      </c>
      <c r="AD50" s="1472">
        <f>'2_State Distrib and Adjs'!AY50</f>
        <v>767153</v>
      </c>
      <c r="AE50" s="229">
        <f>'2_State Distrib and Adjs'!BA50</f>
        <v>48630620</v>
      </c>
      <c r="AF50" s="226">
        <f>'2_State Distrib and Adjs'!BB50</f>
        <v>0</v>
      </c>
      <c r="AG50" s="226">
        <f>'2_State Distrib and Adjs'!BC50</f>
        <v>48630620</v>
      </c>
      <c r="AH50" s="229">
        <f>'2_State Distrib and Adjs'!BD50</f>
        <v>4052552</v>
      </c>
      <c r="AI50" s="231">
        <f>'2_State Distrib and Adjs'!BE50</f>
        <v>0</v>
      </c>
      <c r="AJ50" s="900">
        <f>'2_State Distrib and Adjs'!BF50</f>
        <v>194126</v>
      </c>
      <c r="AK50" s="900">
        <f>'2_State Distrib and Adjs'!BG50</f>
        <v>0</v>
      </c>
      <c r="AL50" s="232">
        <f>'2_State Distrib and Adjs'!BI50</f>
        <v>48824746</v>
      </c>
      <c r="AM50" s="232">
        <f t="shared" si="9"/>
        <v>48824746</v>
      </c>
      <c r="AN50" s="233"/>
      <c r="AO50" s="234">
        <f>-'New Type 2 Res Summary'!AG50-'5A3_OJJ'!P50</f>
        <v>-126737</v>
      </c>
      <c r="AP50" s="225">
        <f>-'New Type 2 Res Summary'!AH50</f>
        <v>0</v>
      </c>
      <c r="AQ50" s="233">
        <f>-'New Type 2 Res Summary'!AI50</f>
        <v>0</v>
      </c>
      <c r="AR50" s="225">
        <f>-'New Type 2 Res Summary'!AJ50</f>
        <v>0</v>
      </c>
      <c r="AS50" s="235">
        <f>-'New Type 2 Res Summary'!AK50</f>
        <v>0</v>
      </c>
      <c r="AT50" s="236">
        <f>-'New Type 2 Res Summary'!AL50</f>
        <v>0</v>
      </c>
      <c r="AU50" s="234">
        <f>-'New Type 2 Res Summary'!AM50-'5A3_OJJ'!P50</f>
        <v>-226837</v>
      </c>
      <c r="AV50" s="237"/>
      <c r="AW50" s="237">
        <f>-'New Type 2 Res Summary'!AN50</f>
        <v>297</v>
      </c>
      <c r="AX50" s="234">
        <f>-'New Type 2 Res Summary'!AO50-'5A3_OJJ'!P50</f>
        <v>-126440</v>
      </c>
      <c r="AY50" s="235"/>
      <c r="AZ50" s="234">
        <f>-'New Type 2 Res Summary'!AQ50-'5A3_OJJ'!P50</f>
        <v>-124734</v>
      </c>
      <c r="BA50" s="234">
        <f>'2A-1_EFT (Annual)'!AO50</f>
        <v>-225131</v>
      </c>
      <c r="BB50" s="235" t="e">
        <f>'2A-1_EFT (Annual)'!#REF!+'2A-1_EFT (Annual)'!#REF!</f>
        <v>#REF!</v>
      </c>
      <c r="BC50" s="235" t="e">
        <f t="shared" si="10"/>
        <v>#REF!</v>
      </c>
      <c r="BD50" s="234">
        <f>'2A-2_EFT (Monthly)'!AO50</f>
        <v>-18715</v>
      </c>
      <c r="BE50" s="235">
        <f t="shared" si="7"/>
        <v>48599615</v>
      </c>
      <c r="BF50" s="235">
        <f>'2A-2_EFT (Monthly)'!AP50</f>
        <v>4033837</v>
      </c>
      <c r="BG50" s="237"/>
      <c r="BH50" s="237"/>
      <c r="BI50" s="237"/>
      <c r="BJ50" s="237">
        <f>'2A-2_EFT (Monthly)'!BZ50+'2A-2_EFT (Monthly)'!AQ50</f>
        <v>-547</v>
      </c>
      <c r="BK50" s="237"/>
      <c r="BL50" s="237">
        <f t="shared" si="11"/>
        <v>-547</v>
      </c>
    </row>
    <row r="51" spans="1:64" ht="16.5" customHeight="1" x14ac:dyDescent="0.2">
      <c r="A51" s="800">
        <v>45</v>
      </c>
      <c r="B51" s="801">
        <v>45</v>
      </c>
      <c r="C51" s="802" t="s">
        <v>49</v>
      </c>
      <c r="D51" s="1363">
        <f>'8_2.1.22 SIS'!C51</f>
        <v>9037</v>
      </c>
      <c r="E51" s="240">
        <f>'2_State Distrib and Adjs'!AN51</f>
        <v>2898</v>
      </c>
      <c r="F51" s="240">
        <f>'2_State Distrib and Adjs'!AM51</f>
        <v>26191213</v>
      </c>
      <c r="G51" s="1338"/>
      <c r="H51" s="1338"/>
      <c r="I51" s="242"/>
      <c r="J51" s="240"/>
      <c r="K51" s="242"/>
      <c r="L51" s="240"/>
      <c r="M51" s="242"/>
      <c r="N51" s="240"/>
      <c r="O51" s="242"/>
      <c r="P51" s="240"/>
      <c r="Q51" s="1194">
        <f t="shared" si="8"/>
        <v>26191213</v>
      </c>
      <c r="R51" s="243"/>
      <c r="S51" s="240">
        <f>'2_State Distrib and Adjs'!AR51</f>
        <v>0</v>
      </c>
      <c r="T51" s="240">
        <f>'2_State Distrib and Adjs'!AS51</f>
        <v>0</v>
      </c>
      <c r="U51" s="244">
        <f>'2_State Distrib and Adjs'!AT51</f>
        <v>0</v>
      </c>
      <c r="V51" s="243">
        <f t="shared" si="12"/>
        <v>26191213</v>
      </c>
      <c r="W51" s="241"/>
      <c r="X51" s="241"/>
      <c r="Y51" s="243">
        <f t="shared" si="6"/>
        <v>26191213</v>
      </c>
      <c r="Z51" s="240">
        <f>'2_State Distrib and Adjs'!AO51</f>
        <v>-2651</v>
      </c>
      <c r="AA51" s="245">
        <f>'2_State Distrib and Adjs'!AV51</f>
        <v>0</v>
      </c>
      <c r="AB51" s="897">
        <f>'2_State Distrib and Adjs'!AW51</f>
        <v>295820</v>
      </c>
      <c r="AC51" s="1473">
        <f>'2_State Distrib and Adjs'!AX51</f>
        <v>1734526</v>
      </c>
      <c r="AD51" s="1473">
        <f>'2_State Distrib and Adjs'!AY51</f>
        <v>1387621</v>
      </c>
      <c r="AE51" s="243">
        <f>'2_State Distrib and Adjs'!BA51</f>
        <v>32208319</v>
      </c>
      <c r="AF51" s="246">
        <f>'2_State Distrib and Adjs'!BB51</f>
        <v>0</v>
      </c>
      <c r="AG51" s="240">
        <f>'2_State Distrib and Adjs'!BC51</f>
        <v>32208319</v>
      </c>
      <c r="AH51" s="247">
        <f>'2_State Distrib and Adjs'!BD51</f>
        <v>2684027</v>
      </c>
      <c r="AI51" s="245">
        <f>'2_State Distrib and Adjs'!BE51</f>
        <v>0</v>
      </c>
      <c r="AJ51" s="901">
        <f>'2_State Distrib and Adjs'!BF51</f>
        <v>249254</v>
      </c>
      <c r="AK51" s="901">
        <f>'2_State Distrib and Adjs'!BG51</f>
        <v>0</v>
      </c>
      <c r="AL51" s="247">
        <f>'2_State Distrib and Adjs'!BI51</f>
        <v>32457573</v>
      </c>
      <c r="AM51" s="247">
        <f t="shared" si="9"/>
        <v>32457573</v>
      </c>
      <c r="AN51" s="248"/>
      <c r="AO51" s="249">
        <f>-'New Type 2 Res Summary'!AG51-'5A3_OJJ'!P51</f>
        <v>-440956</v>
      </c>
      <c r="AP51" s="239">
        <f>-'New Type 2 Res Summary'!AH51</f>
        <v>0</v>
      </c>
      <c r="AQ51" s="248">
        <f>-'New Type 2 Res Summary'!AI51</f>
        <v>0</v>
      </c>
      <c r="AR51" s="239">
        <f>-'New Type 2 Res Summary'!AJ51</f>
        <v>0</v>
      </c>
      <c r="AS51" s="250">
        <f>-'New Type 2 Res Summary'!AK51</f>
        <v>0</v>
      </c>
      <c r="AT51" s="251">
        <f>-'New Type 2 Res Summary'!AL51</f>
        <v>0</v>
      </c>
      <c r="AU51" s="249">
        <f>-'New Type 2 Res Summary'!AM51-'5A3_OJJ'!P51</f>
        <v>-604273</v>
      </c>
      <c r="AV51" s="894"/>
      <c r="AW51" s="252">
        <f>-'New Type 2 Res Summary'!AN51</f>
        <v>1103</v>
      </c>
      <c r="AX51" s="249">
        <f>-'New Type 2 Res Summary'!AO51-'5A3_OJJ'!P51</f>
        <v>-439853</v>
      </c>
      <c r="AY51" s="250"/>
      <c r="AZ51" s="909">
        <f>-'New Type 2 Res Summary'!AQ51-'5A3_OJJ'!P51</f>
        <v>-439853</v>
      </c>
      <c r="BA51" s="249">
        <f>'2A-1_EFT (Annual)'!AO51</f>
        <v>-604273</v>
      </c>
      <c r="BB51" s="250" t="e">
        <f>'2A-1_EFT (Annual)'!#REF!+'2A-1_EFT (Annual)'!#REF!</f>
        <v>#REF!</v>
      </c>
      <c r="BC51" s="250" t="e">
        <f t="shared" si="10"/>
        <v>#REF!</v>
      </c>
      <c r="BD51" s="249">
        <f>'2A-2_EFT (Monthly)'!AO51</f>
        <v>-50229</v>
      </c>
      <c r="BE51" s="250">
        <f t="shared" si="7"/>
        <v>31853300</v>
      </c>
      <c r="BF51" s="250">
        <f>'2A-2_EFT (Monthly)'!AP51</f>
        <v>2633798</v>
      </c>
      <c r="BG51" s="252"/>
      <c r="BH51" s="252"/>
      <c r="BI51" s="252"/>
      <c r="BJ51" s="252">
        <f>'2A-2_EFT (Monthly)'!BZ51+'2A-2_EFT (Monthly)'!AQ51</f>
        <v>-1511</v>
      </c>
      <c r="BK51" s="252"/>
      <c r="BL51" s="252">
        <f t="shared" si="11"/>
        <v>-1511</v>
      </c>
    </row>
    <row r="52" spans="1:64" ht="16.5" customHeight="1" x14ac:dyDescent="0.2">
      <c r="A52" s="796">
        <v>46</v>
      </c>
      <c r="B52" s="797">
        <v>46</v>
      </c>
      <c r="C52" s="798" t="s">
        <v>50</v>
      </c>
      <c r="D52" s="1361">
        <f>'8_2.1.22 SIS'!C52</f>
        <v>1042</v>
      </c>
      <c r="E52" s="209">
        <f>'2_State Distrib and Adjs'!AN52</f>
        <v>8389</v>
      </c>
      <c r="F52" s="209">
        <f>'2_State Distrib and Adjs'!AM52</f>
        <v>8741148</v>
      </c>
      <c r="G52" s="1335"/>
      <c r="H52" s="1335"/>
      <c r="I52" s="211"/>
      <c r="J52" s="209"/>
      <c r="K52" s="211"/>
      <c r="L52" s="209"/>
      <c r="M52" s="211"/>
      <c r="N52" s="209"/>
      <c r="O52" s="211"/>
      <c r="P52" s="209"/>
      <c r="Q52" s="1192">
        <f t="shared" si="8"/>
        <v>8741148</v>
      </c>
      <c r="R52" s="212"/>
      <c r="S52" s="209">
        <f>'2_State Distrib and Adjs'!AR52</f>
        <v>0</v>
      </c>
      <c r="T52" s="209">
        <f>'2_State Distrib and Adjs'!AS52</f>
        <v>0</v>
      </c>
      <c r="U52" s="213">
        <f>'2_State Distrib and Adjs'!AT52</f>
        <v>0</v>
      </c>
      <c r="V52" s="212">
        <f t="shared" si="12"/>
        <v>8741148</v>
      </c>
      <c r="W52" s="210"/>
      <c r="X52" s="210"/>
      <c r="Y52" s="212">
        <f t="shared" si="6"/>
        <v>8741148</v>
      </c>
      <c r="Z52" s="209">
        <f>'2_State Distrib and Adjs'!AO52</f>
        <v>-8886</v>
      </c>
      <c r="AA52" s="223">
        <f>'2_State Distrib and Adjs'!AV52</f>
        <v>0</v>
      </c>
      <c r="AB52" s="896">
        <f>'2_State Distrib and Adjs'!AW52</f>
        <v>35070</v>
      </c>
      <c r="AC52" s="1471">
        <f>'2_State Distrib and Adjs'!AX52</f>
        <v>142637</v>
      </c>
      <c r="AD52" s="1471">
        <f>'2_State Distrib and Adjs'!AY52</f>
        <v>114110</v>
      </c>
      <c r="AE52" s="212">
        <f>'2_State Distrib and Adjs'!BA52</f>
        <v>9238034</v>
      </c>
      <c r="AF52" s="209">
        <f>'2_State Distrib and Adjs'!BB52</f>
        <v>0</v>
      </c>
      <c r="AG52" s="209">
        <f>'2_State Distrib and Adjs'!BC52</f>
        <v>9238034</v>
      </c>
      <c r="AH52" s="212">
        <f>'2_State Distrib and Adjs'!BD52</f>
        <v>769836</v>
      </c>
      <c r="AI52" s="223">
        <f>'2_State Distrib and Adjs'!BE52</f>
        <v>0</v>
      </c>
      <c r="AJ52" s="899">
        <f>'2_State Distrib and Adjs'!BF52</f>
        <v>25000</v>
      </c>
      <c r="AK52" s="899">
        <f>'2_State Distrib and Adjs'!BG52</f>
        <v>0</v>
      </c>
      <c r="AL52" s="214">
        <f>'2_State Distrib and Adjs'!BI52</f>
        <v>9263034</v>
      </c>
      <c r="AM52" s="214">
        <f t="shared" si="9"/>
        <v>9263034</v>
      </c>
      <c r="AN52" s="215"/>
      <c r="AO52" s="216">
        <f>-'New Type 2 Res Summary'!AG52-'5A3_OJJ'!P52</f>
        <v>-87774</v>
      </c>
      <c r="AP52" s="208">
        <f>-'New Type 2 Res Summary'!AH52</f>
        <v>0</v>
      </c>
      <c r="AQ52" s="215">
        <f>-'New Type 2 Res Summary'!AI52</f>
        <v>0</v>
      </c>
      <c r="AR52" s="208">
        <f>-'New Type 2 Res Summary'!AJ52</f>
        <v>0</v>
      </c>
      <c r="AS52" s="217">
        <f>-'New Type 2 Res Summary'!AK52</f>
        <v>0</v>
      </c>
      <c r="AT52" s="218">
        <f>-'New Type 2 Res Summary'!AL52</f>
        <v>0</v>
      </c>
      <c r="AU52" s="216">
        <f>-'New Type 2 Res Summary'!AM52-'5A3_OJJ'!P52</f>
        <v>-87774</v>
      </c>
      <c r="AV52" s="893"/>
      <c r="AW52" s="219">
        <f>-'New Type 2 Res Summary'!AN52</f>
        <v>220</v>
      </c>
      <c r="AX52" s="216">
        <f>-'New Type 2 Res Summary'!AO52-'5A3_OJJ'!P52</f>
        <v>-87554</v>
      </c>
      <c r="AY52" s="217"/>
      <c r="AZ52" s="908">
        <f>-'New Type 2 Res Summary'!AQ52-'5A3_OJJ'!P52</f>
        <v>-87554</v>
      </c>
      <c r="BA52" s="216">
        <f>'2A-1_EFT (Annual)'!AO52</f>
        <v>-87774</v>
      </c>
      <c r="BB52" s="217" t="e">
        <f>'2A-1_EFT (Annual)'!#REF!+'2A-1_EFT (Annual)'!#REF!</f>
        <v>#REF!</v>
      </c>
      <c r="BC52" s="217" t="e">
        <f t="shared" si="10"/>
        <v>#REF!</v>
      </c>
      <c r="BD52" s="216">
        <f>'2A-2_EFT (Monthly)'!AO52</f>
        <v>-7297</v>
      </c>
      <c r="BE52" s="217">
        <f t="shared" si="7"/>
        <v>9175260</v>
      </c>
      <c r="BF52" s="217">
        <f>'2A-2_EFT (Monthly)'!AP52</f>
        <v>762539</v>
      </c>
      <c r="BG52" s="219"/>
      <c r="BH52" s="219"/>
      <c r="BI52" s="219"/>
      <c r="BJ52" s="219">
        <f>'2A-2_EFT (Monthly)'!BZ52+'2A-2_EFT (Monthly)'!AQ52</f>
        <v>-220</v>
      </c>
      <c r="BK52" s="219"/>
      <c r="BL52" s="219">
        <f t="shared" si="11"/>
        <v>-220</v>
      </c>
    </row>
    <row r="53" spans="1:64" ht="16.5" customHeight="1" x14ac:dyDescent="0.2">
      <c r="A53" s="221">
        <v>47</v>
      </c>
      <c r="B53" s="317">
        <v>47</v>
      </c>
      <c r="C53" s="799" t="s">
        <v>51</v>
      </c>
      <c r="D53" s="1362">
        <f>'8_2.1.22 SIS'!C53</f>
        <v>3219</v>
      </c>
      <c r="E53" s="226">
        <f>'2_State Distrib and Adjs'!AN53</f>
        <v>3172</v>
      </c>
      <c r="F53" s="226">
        <f>'2_State Distrib and Adjs'!AM53</f>
        <v>10209844</v>
      </c>
      <c r="G53" s="1337"/>
      <c r="H53" s="1337"/>
      <c r="I53" s="228"/>
      <c r="J53" s="226"/>
      <c r="K53" s="228"/>
      <c r="L53" s="226"/>
      <c r="M53" s="228"/>
      <c r="N53" s="226"/>
      <c r="O53" s="228"/>
      <c r="P53" s="226"/>
      <c r="Q53" s="1089">
        <f t="shared" si="8"/>
        <v>10209844</v>
      </c>
      <c r="R53" s="229"/>
      <c r="S53" s="226">
        <f>'2_State Distrib and Adjs'!AR53</f>
        <v>0</v>
      </c>
      <c r="T53" s="226">
        <f>'2_State Distrib and Adjs'!AS53</f>
        <v>0</v>
      </c>
      <c r="U53" s="230">
        <f>'2_State Distrib and Adjs'!AT53</f>
        <v>0</v>
      </c>
      <c r="V53" s="229">
        <f t="shared" si="12"/>
        <v>10209844</v>
      </c>
      <c r="W53" s="227"/>
      <c r="X53" s="227"/>
      <c r="Y53" s="229">
        <f t="shared" si="6"/>
        <v>10209844</v>
      </c>
      <c r="Z53" s="226">
        <f>'2_State Distrib and Adjs'!AO53</f>
        <v>-8967</v>
      </c>
      <c r="AA53" s="231">
        <f>'2_State Distrib and Adjs'!AV53</f>
        <v>0</v>
      </c>
      <c r="AB53" s="231">
        <f>'2_State Distrib and Adjs'!AW53</f>
        <v>109760</v>
      </c>
      <c r="AC53" s="1472">
        <f>'2_State Distrib and Adjs'!AX53</f>
        <v>519242</v>
      </c>
      <c r="AD53" s="1472">
        <f>'2_State Distrib and Adjs'!AY53</f>
        <v>415394</v>
      </c>
      <c r="AE53" s="229">
        <f>'2_State Distrib and Adjs'!BA53</f>
        <v>12024136</v>
      </c>
      <c r="AF53" s="226">
        <f>'2_State Distrib and Adjs'!BB53</f>
        <v>0</v>
      </c>
      <c r="AG53" s="226">
        <f>'2_State Distrib and Adjs'!BC53</f>
        <v>12024136</v>
      </c>
      <c r="AH53" s="229">
        <f>'2_State Distrib and Adjs'!BD53</f>
        <v>1002011</v>
      </c>
      <c r="AI53" s="231">
        <f>'2_State Distrib and Adjs'!BE53</f>
        <v>0</v>
      </c>
      <c r="AJ53" s="900">
        <f>'2_State Distrib and Adjs'!BF53</f>
        <v>71035</v>
      </c>
      <c r="AK53" s="900">
        <f>'2_State Distrib and Adjs'!BG53</f>
        <v>0</v>
      </c>
      <c r="AL53" s="232">
        <f>'2_State Distrib and Adjs'!BI53</f>
        <v>12095171</v>
      </c>
      <c r="AM53" s="232">
        <f t="shared" si="9"/>
        <v>12095171</v>
      </c>
      <c r="AN53" s="233"/>
      <c r="AO53" s="234">
        <f>-'New Type 2 Res Summary'!AG53-'5A3_OJJ'!P53</f>
        <v>-81632</v>
      </c>
      <c r="AP53" s="225">
        <f>-'New Type 2 Res Summary'!AH53</f>
        <v>0</v>
      </c>
      <c r="AQ53" s="233">
        <f>-'New Type 2 Res Summary'!AI53</f>
        <v>0</v>
      </c>
      <c r="AR53" s="225">
        <f>-'New Type 2 Res Summary'!AJ53</f>
        <v>0</v>
      </c>
      <c r="AS53" s="235">
        <f>-'New Type 2 Res Summary'!AK53</f>
        <v>0</v>
      </c>
      <c r="AT53" s="236">
        <f>-'New Type 2 Res Summary'!AL53</f>
        <v>0</v>
      </c>
      <c r="AU53" s="234">
        <f>-'New Type 2 Res Summary'!AM53-'5A3_OJJ'!P53</f>
        <v>-81632</v>
      </c>
      <c r="AV53" s="237"/>
      <c r="AW53" s="237">
        <f>-'New Type 2 Res Summary'!AN53</f>
        <v>204</v>
      </c>
      <c r="AX53" s="234">
        <f>-'New Type 2 Res Summary'!AO53-'5A3_OJJ'!P53</f>
        <v>-81428</v>
      </c>
      <c r="AY53" s="235"/>
      <c r="AZ53" s="234">
        <f>-'New Type 2 Res Summary'!AQ53-'5A3_OJJ'!P53</f>
        <v>-81428</v>
      </c>
      <c r="BA53" s="234">
        <f>'2A-1_EFT (Annual)'!AO53</f>
        <v>-81632</v>
      </c>
      <c r="BB53" s="235" t="e">
        <f>'2A-1_EFT (Annual)'!#REF!+'2A-1_EFT (Annual)'!#REF!</f>
        <v>#REF!</v>
      </c>
      <c r="BC53" s="235" t="e">
        <f t="shared" si="10"/>
        <v>#REF!</v>
      </c>
      <c r="BD53" s="234">
        <f>'2A-2_EFT (Monthly)'!AO53</f>
        <v>-6786</v>
      </c>
      <c r="BE53" s="235">
        <f t="shared" si="7"/>
        <v>12013539</v>
      </c>
      <c r="BF53" s="235">
        <f>'2A-2_EFT (Monthly)'!AP53</f>
        <v>995225</v>
      </c>
      <c r="BG53" s="237"/>
      <c r="BH53" s="237"/>
      <c r="BI53" s="237"/>
      <c r="BJ53" s="237">
        <f>'2A-2_EFT (Monthly)'!BZ53+'2A-2_EFT (Monthly)'!AQ53</f>
        <v>-204</v>
      </c>
      <c r="BK53" s="237"/>
      <c r="BL53" s="237">
        <f t="shared" si="11"/>
        <v>-204</v>
      </c>
    </row>
    <row r="54" spans="1:64" ht="16.5" customHeight="1" x14ac:dyDescent="0.2">
      <c r="A54" s="221">
        <v>48</v>
      </c>
      <c r="B54" s="317">
        <v>48</v>
      </c>
      <c r="C54" s="799" t="s">
        <v>89</v>
      </c>
      <c r="D54" s="1362">
        <f>'8_2.1.22 SIS'!C54</f>
        <v>4693</v>
      </c>
      <c r="E54" s="226">
        <f>'2_State Distrib and Adjs'!AN54</f>
        <v>5098</v>
      </c>
      <c r="F54" s="226">
        <f>'2_State Distrib and Adjs'!AM54</f>
        <v>23923739</v>
      </c>
      <c r="G54" s="1337"/>
      <c r="H54" s="1337"/>
      <c r="I54" s="228"/>
      <c r="J54" s="226"/>
      <c r="K54" s="228"/>
      <c r="L54" s="226"/>
      <c r="M54" s="228"/>
      <c r="N54" s="226"/>
      <c r="O54" s="228"/>
      <c r="P54" s="226"/>
      <c r="Q54" s="1089">
        <f t="shared" si="8"/>
        <v>23923739</v>
      </c>
      <c r="R54" s="229"/>
      <c r="S54" s="226">
        <f>'2_State Distrib and Adjs'!AR54</f>
        <v>0</v>
      </c>
      <c r="T54" s="226">
        <f>'2_State Distrib and Adjs'!AS54</f>
        <v>0</v>
      </c>
      <c r="U54" s="230">
        <f>'2_State Distrib and Adjs'!AT54</f>
        <v>0</v>
      </c>
      <c r="V54" s="229">
        <f t="shared" si="12"/>
        <v>23923739</v>
      </c>
      <c r="W54" s="227"/>
      <c r="X54" s="227"/>
      <c r="Y54" s="229">
        <f t="shared" si="6"/>
        <v>23923739</v>
      </c>
      <c r="Z54" s="226">
        <f>'2_State Distrib and Adjs'!AO54</f>
        <v>-46187</v>
      </c>
      <c r="AA54" s="231">
        <f>'2_State Distrib and Adjs'!AV54</f>
        <v>0</v>
      </c>
      <c r="AB54" s="231">
        <f>'2_State Distrib and Adjs'!AW54</f>
        <v>159950</v>
      </c>
      <c r="AC54" s="1472">
        <f>'2_State Distrib and Adjs'!AX54</f>
        <v>806572</v>
      </c>
      <c r="AD54" s="1472">
        <f>'2_State Distrib and Adjs'!AY54</f>
        <v>645258</v>
      </c>
      <c r="AE54" s="229">
        <f>'2_State Distrib and Adjs'!BA54</f>
        <v>26699191</v>
      </c>
      <c r="AF54" s="226">
        <f>'2_State Distrib and Adjs'!BB54</f>
        <v>0</v>
      </c>
      <c r="AG54" s="226">
        <f>'2_State Distrib and Adjs'!BC54</f>
        <v>26699191</v>
      </c>
      <c r="AH54" s="229">
        <f>'2_State Distrib and Adjs'!BD54</f>
        <v>2224933</v>
      </c>
      <c r="AI54" s="231">
        <f>'2_State Distrib and Adjs'!BE54</f>
        <v>0</v>
      </c>
      <c r="AJ54" s="900">
        <f>'2_State Distrib and Adjs'!BF54</f>
        <v>113511</v>
      </c>
      <c r="AK54" s="900">
        <f>'2_State Distrib and Adjs'!BG54</f>
        <v>0</v>
      </c>
      <c r="AL54" s="232">
        <f>'2_State Distrib and Adjs'!BI54</f>
        <v>26812702</v>
      </c>
      <c r="AM54" s="232">
        <f t="shared" si="9"/>
        <v>26812702</v>
      </c>
      <c r="AN54" s="233"/>
      <c r="AO54" s="234">
        <f>-'New Type 2 Res Summary'!AG54-'5A3_OJJ'!P54</f>
        <v>-998427</v>
      </c>
      <c r="AP54" s="225">
        <f>-'New Type 2 Res Summary'!AH54</f>
        <v>0</v>
      </c>
      <c r="AQ54" s="233">
        <f>-'New Type 2 Res Summary'!AI54</f>
        <v>0</v>
      </c>
      <c r="AR54" s="225">
        <f>-'New Type 2 Res Summary'!AJ54</f>
        <v>0</v>
      </c>
      <c r="AS54" s="235">
        <f>-'New Type 2 Res Summary'!AK54</f>
        <v>0</v>
      </c>
      <c r="AT54" s="236">
        <f>-'New Type 2 Res Summary'!AL54</f>
        <v>0</v>
      </c>
      <c r="AU54" s="234">
        <f>-'New Type 2 Res Summary'!AM54-'5A3_OJJ'!P54</f>
        <v>-1187007</v>
      </c>
      <c r="AV54" s="237"/>
      <c r="AW54" s="237">
        <f>-'New Type 2 Res Summary'!AN54</f>
        <v>2489</v>
      </c>
      <c r="AX54" s="234">
        <f>-'New Type 2 Res Summary'!AO54-'5A3_OJJ'!P54</f>
        <v>-995938</v>
      </c>
      <c r="AY54" s="235"/>
      <c r="AZ54" s="234">
        <f>-'New Type 2 Res Summary'!AQ54-'5A3_OJJ'!P54</f>
        <v>-995938</v>
      </c>
      <c r="BA54" s="234">
        <f>'2A-1_EFT (Annual)'!AO54</f>
        <v>-1187007</v>
      </c>
      <c r="BB54" s="235" t="e">
        <f>'2A-1_EFT (Annual)'!#REF!+'2A-1_EFT (Annual)'!#REF!</f>
        <v>#REF!</v>
      </c>
      <c r="BC54" s="235" t="e">
        <f t="shared" si="10"/>
        <v>#REF!</v>
      </c>
      <c r="BD54" s="234">
        <f>'2A-2_EFT (Monthly)'!AO54</f>
        <v>-98670</v>
      </c>
      <c r="BE54" s="235">
        <f t="shared" si="7"/>
        <v>25625695</v>
      </c>
      <c r="BF54" s="235">
        <f>'2A-2_EFT (Monthly)'!AP54</f>
        <v>2126263</v>
      </c>
      <c r="BG54" s="237"/>
      <c r="BH54" s="237"/>
      <c r="BI54" s="237"/>
      <c r="BJ54" s="237">
        <f>'2A-2_EFT (Monthly)'!BZ54+'2A-2_EFT (Monthly)'!AQ54</f>
        <v>-2960</v>
      </c>
      <c r="BK54" s="237"/>
      <c r="BL54" s="237">
        <f t="shared" si="11"/>
        <v>-2960</v>
      </c>
    </row>
    <row r="55" spans="1:64" ht="16.5" customHeight="1" x14ac:dyDescent="0.2">
      <c r="A55" s="221">
        <v>49</v>
      </c>
      <c r="B55" s="317">
        <v>49</v>
      </c>
      <c r="C55" s="799" t="s">
        <v>52</v>
      </c>
      <c r="D55" s="1362">
        <f>'8_2.1.22 SIS'!C55</f>
        <v>11760</v>
      </c>
      <c r="E55" s="226">
        <f>'2_State Distrib and Adjs'!AN55</f>
        <v>6219</v>
      </c>
      <c r="F55" s="226">
        <f>'2_State Distrib and Adjs'!AM55</f>
        <v>73134862</v>
      </c>
      <c r="G55" s="1337"/>
      <c r="H55" s="1337"/>
      <c r="I55" s="228"/>
      <c r="J55" s="226"/>
      <c r="K55" s="228"/>
      <c r="L55" s="226"/>
      <c r="M55" s="228"/>
      <c r="N55" s="226"/>
      <c r="O55" s="228"/>
      <c r="P55" s="226"/>
      <c r="Q55" s="1089">
        <f t="shared" si="8"/>
        <v>73134862</v>
      </c>
      <c r="R55" s="229"/>
      <c r="S55" s="226">
        <f>'2_State Distrib and Adjs'!AR55</f>
        <v>0</v>
      </c>
      <c r="T55" s="226">
        <f>'2_State Distrib and Adjs'!AS55</f>
        <v>0</v>
      </c>
      <c r="U55" s="230">
        <f>'2_State Distrib and Adjs'!AT55</f>
        <v>0</v>
      </c>
      <c r="V55" s="229">
        <f t="shared" si="12"/>
        <v>73134862</v>
      </c>
      <c r="W55" s="227"/>
      <c r="X55" s="227"/>
      <c r="Y55" s="229">
        <f t="shared" si="6"/>
        <v>73134862</v>
      </c>
      <c r="Z55" s="226">
        <f>'2_State Distrib and Adjs'!AO55</f>
        <v>-62754</v>
      </c>
      <c r="AA55" s="231">
        <f>'2_State Distrib and Adjs'!AV55</f>
        <v>63000</v>
      </c>
      <c r="AB55" s="231">
        <f>'2_State Distrib and Adjs'!AW55</f>
        <v>371490</v>
      </c>
      <c r="AC55" s="1472">
        <f>'2_State Distrib and Adjs'!AX55</f>
        <v>1766956</v>
      </c>
      <c r="AD55" s="1472">
        <f>'2_State Distrib and Adjs'!AY55</f>
        <v>1413565</v>
      </c>
      <c r="AE55" s="229">
        <f>'2_State Distrib and Adjs'!BA55</f>
        <v>79337553</v>
      </c>
      <c r="AF55" s="226">
        <f>'2_State Distrib and Adjs'!BB55</f>
        <v>0</v>
      </c>
      <c r="AG55" s="226">
        <f>'2_State Distrib and Adjs'!BC55</f>
        <v>79337553</v>
      </c>
      <c r="AH55" s="229">
        <f>'2_State Distrib and Adjs'!BD55</f>
        <v>6611463</v>
      </c>
      <c r="AI55" s="231">
        <f>'2_State Distrib and Adjs'!BE55</f>
        <v>0</v>
      </c>
      <c r="AJ55" s="900">
        <f>'2_State Distrib and Adjs'!BF55</f>
        <v>487754</v>
      </c>
      <c r="AK55" s="900">
        <f>'2_State Distrib and Adjs'!BG55</f>
        <v>0</v>
      </c>
      <c r="AL55" s="232">
        <f>'2_State Distrib and Adjs'!BI55</f>
        <v>79825307</v>
      </c>
      <c r="AM55" s="232">
        <f t="shared" si="9"/>
        <v>79825307</v>
      </c>
      <c r="AN55" s="233"/>
      <c r="AO55" s="234">
        <f>-'New Type 2 Res Summary'!AG55-'5A3_OJJ'!P55</f>
        <v>-640421</v>
      </c>
      <c r="AP55" s="225">
        <f>-'New Type 2 Res Summary'!AH55</f>
        <v>0</v>
      </c>
      <c r="AQ55" s="233">
        <f>-'New Type 2 Res Summary'!AI55</f>
        <v>0</v>
      </c>
      <c r="AR55" s="225">
        <f>-'New Type 2 Res Summary'!AJ55</f>
        <v>0</v>
      </c>
      <c r="AS55" s="235">
        <f>-'New Type 2 Res Summary'!AK55</f>
        <v>0</v>
      </c>
      <c r="AT55" s="236">
        <f>-'New Type 2 Res Summary'!AL55</f>
        <v>0</v>
      </c>
      <c r="AU55" s="234">
        <f>-'New Type 2 Res Summary'!AM55-'5A3_OJJ'!P55</f>
        <v>-2790101</v>
      </c>
      <c r="AV55" s="237"/>
      <c r="AW55" s="237">
        <f>-'New Type 2 Res Summary'!AN55</f>
        <v>1566</v>
      </c>
      <c r="AX55" s="234">
        <f>-'New Type 2 Res Summary'!AO55-'5A3_OJJ'!P55</f>
        <v>-638855</v>
      </c>
      <c r="AY55" s="235"/>
      <c r="AZ55" s="234">
        <f>-'New Type 2 Res Summary'!AQ55-'5A3_OJJ'!P55</f>
        <v>-638855</v>
      </c>
      <c r="BA55" s="234">
        <f>'2A-1_EFT (Annual)'!AO55</f>
        <v>-2790101</v>
      </c>
      <c r="BB55" s="235" t="e">
        <f>'2A-1_EFT (Annual)'!#REF!+'2A-1_EFT (Annual)'!#REF!</f>
        <v>#REF!</v>
      </c>
      <c r="BC55" s="235" t="e">
        <f t="shared" si="10"/>
        <v>#REF!</v>
      </c>
      <c r="BD55" s="234">
        <f>'2A-2_EFT (Monthly)'!AO55</f>
        <v>-231929</v>
      </c>
      <c r="BE55" s="235">
        <f t="shared" si="7"/>
        <v>77035206</v>
      </c>
      <c r="BF55" s="235">
        <f>'2A-2_EFT (Monthly)'!AP55</f>
        <v>6379534</v>
      </c>
      <c r="BG55" s="237"/>
      <c r="BH55" s="237"/>
      <c r="BI55" s="237"/>
      <c r="BJ55" s="237">
        <f>'2A-2_EFT (Monthly)'!BZ55+'2A-2_EFT (Monthly)'!AQ55</f>
        <v>-6941</v>
      </c>
      <c r="BK55" s="237"/>
      <c r="BL55" s="237">
        <f t="shared" si="11"/>
        <v>-6941</v>
      </c>
    </row>
    <row r="56" spans="1:64" ht="16.5" customHeight="1" x14ac:dyDescent="0.2">
      <c r="A56" s="800">
        <v>50</v>
      </c>
      <c r="B56" s="801">
        <v>50</v>
      </c>
      <c r="C56" s="802" t="s">
        <v>53</v>
      </c>
      <c r="D56" s="1363">
        <f>'8_2.1.22 SIS'!C56</f>
        <v>6922</v>
      </c>
      <c r="E56" s="240">
        <f>'2_State Distrib and Adjs'!AN56</f>
        <v>5868</v>
      </c>
      <c r="F56" s="240">
        <f>'2_State Distrib and Adjs'!AM56</f>
        <v>40620732</v>
      </c>
      <c r="G56" s="1338"/>
      <c r="H56" s="1338"/>
      <c r="I56" s="242"/>
      <c r="J56" s="240"/>
      <c r="K56" s="242"/>
      <c r="L56" s="240"/>
      <c r="M56" s="242"/>
      <c r="N56" s="240"/>
      <c r="O56" s="242"/>
      <c r="P56" s="240"/>
      <c r="Q56" s="1194">
        <f t="shared" si="8"/>
        <v>40620732</v>
      </c>
      <c r="R56" s="243"/>
      <c r="S56" s="240">
        <f>'2_State Distrib and Adjs'!AR56</f>
        <v>0</v>
      </c>
      <c r="T56" s="240">
        <f>'2_State Distrib and Adjs'!AS56</f>
        <v>0</v>
      </c>
      <c r="U56" s="244">
        <f>'2_State Distrib and Adjs'!AT56</f>
        <v>0</v>
      </c>
      <c r="V56" s="243">
        <f t="shared" si="12"/>
        <v>40620732</v>
      </c>
      <c r="W56" s="241"/>
      <c r="X56" s="241"/>
      <c r="Y56" s="243">
        <f t="shared" si="6"/>
        <v>40620732</v>
      </c>
      <c r="Z56" s="240">
        <f>'2_State Distrib and Adjs'!AO56</f>
        <v>-69091</v>
      </c>
      <c r="AA56" s="245">
        <f>'2_State Distrib and Adjs'!AV56</f>
        <v>168000</v>
      </c>
      <c r="AB56" s="897">
        <f>'2_State Distrib and Adjs'!AW56</f>
        <v>225330</v>
      </c>
      <c r="AC56" s="1473">
        <f>'2_State Distrib and Adjs'!AX56</f>
        <v>940968</v>
      </c>
      <c r="AD56" s="1473">
        <f>'2_State Distrib and Adjs'!AY56</f>
        <v>752775</v>
      </c>
      <c r="AE56" s="243">
        <f>'2_State Distrib and Adjs'!BA56</f>
        <v>44050165</v>
      </c>
      <c r="AF56" s="246">
        <f>'2_State Distrib and Adjs'!BB56</f>
        <v>0</v>
      </c>
      <c r="AG56" s="240">
        <f>'2_State Distrib and Adjs'!BC56</f>
        <v>44050165</v>
      </c>
      <c r="AH56" s="247">
        <f>'2_State Distrib and Adjs'!BD56</f>
        <v>3670847</v>
      </c>
      <c r="AI56" s="245">
        <f>'2_State Distrib and Adjs'!BE56</f>
        <v>0</v>
      </c>
      <c r="AJ56" s="901">
        <f>'2_State Distrib and Adjs'!BF56</f>
        <v>167736</v>
      </c>
      <c r="AK56" s="901">
        <f>'2_State Distrib and Adjs'!BG56</f>
        <v>0</v>
      </c>
      <c r="AL56" s="247">
        <f>'2_State Distrib and Adjs'!BI56</f>
        <v>44217901</v>
      </c>
      <c r="AM56" s="247">
        <f t="shared" si="9"/>
        <v>44217901</v>
      </c>
      <c r="AN56" s="248"/>
      <c r="AO56" s="249">
        <f>-'New Type 2 Res Summary'!AG56-'5A3_OJJ'!P56</f>
        <v>-198273</v>
      </c>
      <c r="AP56" s="239">
        <f>-'New Type 2 Res Summary'!AH56</f>
        <v>0</v>
      </c>
      <c r="AQ56" s="248">
        <f>-'New Type 2 Res Summary'!AI56</f>
        <v>0</v>
      </c>
      <c r="AR56" s="239">
        <f>-'New Type 2 Res Summary'!AJ56</f>
        <v>0</v>
      </c>
      <c r="AS56" s="250">
        <f>-'New Type 2 Res Summary'!AK56</f>
        <v>0</v>
      </c>
      <c r="AT56" s="251">
        <f>-'New Type 2 Res Summary'!AL56</f>
        <v>0</v>
      </c>
      <c r="AU56" s="249">
        <f>-'New Type 2 Res Summary'!AM56-'5A3_OJJ'!P56</f>
        <v>-1140465</v>
      </c>
      <c r="AV56" s="894"/>
      <c r="AW56" s="252">
        <f>-'New Type 2 Res Summary'!AN56</f>
        <v>491</v>
      </c>
      <c r="AX56" s="249">
        <f>-'New Type 2 Res Summary'!AO56-'5A3_OJJ'!P56</f>
        <v>-197782</v>
      </c>
      <c r="AY56" s="250"/>
      <c r="AZ56" s="909">
        <f>-'New Type 2 Res Summary'!AQ56-'5A3_OJJ'!P56</f>
        <v>-197782</v>
      </c>
      <c r="BA56" s="249">
        <f>'2A-1_EFT (Annual)'!AO56</f>
        <v>-1140465</v>
      </c>
      <c r="BB56" s="250" t="e">
        <f>'2A-1_EFT (Annual)'!#REF!+'2A-1_EFT (Annual)'!#REF!</f>
        <v>#REF!</v>
      </c>
      <c r="BC56" s="250" t="e">
        <f t="shared" si="10"/>
        <v>#REF!</v>
      </c>
      <c r="BD56" s="249">
        <f>'2A-2_EFT (Monthly)'!AO56</f>
        <v>-94801</v>
      </c>
      <c r="BE56" s="250">
        <f t="shared" si="7"/>
        <v>43077436</v>
      </c>
      <c r="BF56" s="250">
        <f>'2A-2_EFT (Monthly)'!AP56</f>
        <v>3576046</v>
      </c>
      <c r="BG56" s="252"/>
      <c r="BH56" s="252"/>
      <c r="BI56" s="252"/>
      <c r="BJ56" s="252">
        <f>'2A-2_EFT (Monthly)'!BZ56+'2A-2_EFT (Monthly)'!AQ56</f>
        <v>-2847</v>
      </c>
      <c r="BK56" s="252"/>
      <c r="BL56" s="252">
        <f t="shared" si="11"/>
        <v>-2847</v>
      </c>
    </row>
    <row r="57" spans="1:64" ht="16.5" customHeight="1" x14ac:dyDescent="0.2">
      <c r="A57" s="796">
        <v>51</v>
      </c>
      <c r="B57" s="797">
        <v>51</v>
      </c>
      <c r="C57" s="798" t="s">
        <v>54</v>
      </c>
      <c r="D57" s="1361">
        <f>'8_2.1.22 SIS'!C57</f>
        <v>7624</v>
      </c>
      <c r="E57" s="209">
        <f>'2_State Distrib and Adjs'!AN57</f>
        <v>6146</v>
      </c>
      <c r="F57" s="209">
        <f>'2_State Distrib and Adjs'!AM57</f>
        <v>46860709</v>
      </c>
      <c r="G57" s="1335"/>
      <c r="H57" s="1335"/>
      <c r="I57" s="211"/>
      <c r="J57" s="209"/>
      <c r="K57" s="211"/>
      <c r="L57" s="209"/>
      <c r="M57" s="211"/>
      <c r="N57" s="209"/>
      <c r="O57" s="211"/>
      <c r="P57" s="209"/>
      <c r="Q57" s="1192">
        <f t="shared" si="8"/>
        <v>46860709</v>
      </c>
      <c r="R57" s="212"/>
      <c r="S57" s="209">
        <f>'2_State Distrib and Adjs'!AR57</f>
        <v>0</v>
      </c>
      <c r="T57" s="209">
        <f>'2_State Distrib and Adjs'!AS57</f>
        <v>0</v>
      </c>
      <c r="U57" s="213">
        <f>'2_State Distrib and Adjs'!AT57</f>
        <v>0</v>
      </c>
      <c r="V57" s="212">
        <f t="shared" si="12"/>
        <v>46860709</v>
      </c>
      <c r="W57" s="210"/>
      <c r="X57" s="210"/>
      <c r="Y57" s="212">
        <f t="shared" si="6"/>
        <v>46860709</v>
      </c>
      <c r="Z57" s="209">
        <f>'2_State Distrib and Adjs'!AO57</f>
        <v>-37195</v>
      </c>
      <c r="AA57" s="223">
        <f>'2_State Distrib and Adjs'!AV57</f>
        <v>0</v>
      </c>
      <c r="AB57" s="896">
        <f>'2_State Distrib and Adjs'!AW57</f>
        <v>249900</v>
      </c>
      <c r="AC57" s="1471">
        <f>'2_State Distrib and Adjs'!AX57</f>
        <v>1177428</v>
      </c>
      <c r="AD57" s="1471">
        <f>'2_State Distrib and Adjs'!AY57</f>
        <v>941942</v>
      </c>
      <c r="AE57" s="212">
        <f>'2_State Distrib and Adjs'!BA57</f>
        <v>50958926</v>
      </c>
      <c r="AF57" s="209">
        <f>'2_State Distrib and Adjs'!BB57</f>
        <v>0</v>
      </c>
      <c r="AG57" s="209">
        <f>'2_State Distrib and Adjs'!BC57</f>
        <v>50958926</v>
      </c>
      <c r="AH57" s="212">
        <f>'2_State Distrib and Adjs'!BD57</f>
        <v>4246577</v>
      </c>
      <c r="AI57" s="223">
        <f>'2_State Distrib and Adjs'!BE57</f>
        <v>0</v>
      </c>
      <c r="AJ57" s="899">
        <f>'2_State Distrib and Adjs'!BF57</f>
        <v>256123</v>
      </c>
      <c r="AK57" s="899">
        <f>'2_State Distrib and Adjs'!BG57</f>
        <v>0</v>
      </c>
      <c r="AL57" s="214">
        <f>'2_State Distrib and Adjs'!BI57</f>
        <v>51215049</v>
      </c>
      <c r="AM57" s="214">
        <f t="shared" si="9"/>
        <v>51215049</v>
      </c>
      <c r="AN57" s="215"/>
      <c r="AO57" s="216">
        <f>-'New Type 2 Res Summary'!AG57-'5A3_OJJ'!P57</f>
        <v>-333676</v>
      </c>
      <c r="AP57" s="208">
        <f>-'New Type 2 Res Summary'!AH57</f>
        <v>0</v>
      </c>
      <c r="AQ57" s="215">
        <f>-'New Type 2 Res Summary'!AI57</f>
        <v>0</v>
      </c>
      <c r="AR57" s="208">
        <f>-'New Type 2 Res Summary'!AJ57</f>
        <v>0</v>
      </c>
      <c r="AS57" s="217">
        <f>-'New Type 2 Res Summary'!AK57</f>
        <v>0</v>
      </c>
      <c r="AT57" s="218">
        <f>-'New Type 2 Res Summary'!AL57</f>
        <v>0</v>
      </c>
      <c r="AU57" s="216">
        <f>-'New Type 2 Res Summary'!AM57-'5A3_OJJ'!P57</f>
        <v>-344976</v>
      </c>
      <c r="AV57" s="893"/>
      <c r="AW57" s="219">
        <f>-'New Type 2 Res Summary'!AN57</f>
        <v>827</v>
      </c>
      <c r="AX57" s="216">
        <f>-'New Type 2 Res Summary'!AO57-'5A3_OJJ'!P57</f>
        <v>-332849</v>
      </c>
      <c r="AY57" s="217"/>
      <c r="AZ57" s="908">
        <f>-'New Type 2 Res Summary'!AQ57-'5A3_OJJ'!P57</f>
        <v>-332849</v>
      </c>
      <c r="BA57" s="216">
        <f>'2A-1_EFT (Annual)'!AO57</f>
        <v>-344976</v>
      </c>
      <c r="BB57" s="217" t="e">
        <f>'2A-1_EFT (Annual)'!#REF!+'2A-1_EFT (Annual)'!#REF!</f>
        <v>#REF!</v>
      </c>
      <c r="BC57" s="217" t="e">
        <f t="shared" si="10"/>
        <v>#REF!</v>
      </c>
      <c r="BD57" s="216">
        <f>'2A-2_EFT (Monthly)'!AO57</f>
        <v>-28678</v>
      </c>
      <c r="BE57" s="217">
        <f t="shared" si="7"/>
        <v>50870073</v>
      </c>
      <c r="BF57" s="217">
        <f>'2A-2_EFT (Monthly)'!AP57</f>
        <v>4217899</v>
      </c>
      <c r="BG57" s="219"/>
      <c r="BH57" s="219"/>
      <c r="BI57" s="219"/>
      <c r="BJ57" s="219">
        <f>'2A-2_EFT (Monthly)'!BZ57+'2A-2_EFT (Monthly)'!AQ57</f>
        <v>-855</v>
      </c>
      <c r="BK57" s="219"/>
      <c r="BL57" s="219">
        <f t="shared" si="11"/>
        <v>-855</v>
      </c>
    </row>
    <row r="58" spans="1:64" ht="16.5" customHeight="1" x14ac:dyDescent="0.2">
      <c r="A58" s="221">
        <v>52</v>
      </c>
      <c r="B58" s="317">
        <v>52</v>
      </c>
      <c r="C58" s="799" t="s">
        <v>55</v>
      </c>
      <c r="D58" s="1362">
        <f>'8_2.1.22 SIS'!C58</f>
        <v>36205</v>
      </c>
      <c r="E58" s="226">
        <f>'2_State Distrib and Adjs'!AN58</f>
        <v>5610</v>
      </c>
      <c r="F58" s="226">
        <f>'2_State Distrib and Adjs'!AM58</f>
        <v>203097382</v>
      </c>
      <c r="G58" s="1337"/>
      <c r="H58" s="1337"/>
      <c r="I58" s="228"/>
      <c r="J58" s="226"/>
      <c r="K58" s="228"/>
      <c r="L58" s="226"/>
      <c r="M58" s="228"/>
      <c r="N58" s="226"/>
      <c r="O58" s="228"/>
      <c r="P58" s="226"/>
      <c r="Q58" s="1089">
        <f t="shared" si="8"/>
        <v>203097382</v>
      </c>
      <c r="R58" s="229"/>
      <c r="S58" s="226">
        <f>'2_State Distrib and Adjs'!AR58</f>
        <v>0</v>
      </c>
      <c r="T58" s="226">
        <f>'2_State Distrib and Adjs'!AS58</f>
        <v>0</v>
      </c>
      <c r="U58" s="230">
        <f>'2_State Distrib and Adjs'!AT58</f>
        <v>0</v>
      </c>
      <c r="V58" s="229">
        <f t="shared" si="12"/>
        <v>203097382</v>
      </c>
      <c r="W58" s="227"/>
      <c r="X58" s="227"/>
      <c r="Y58" s="229">
        <f t="shared" si="6"/>
        <v>203097382</v>
      </c>
      <c r="Z58" s="226">
        <f>'2_State Distrib and Adjs'!AO58</f>
        <v>-116190</v>
      </c>
      <c r="AA58" s="231">
        <f>'2_State Distrib and Adjs'!AV58</f>
        <v>0</v>
      </c>
      <c r="AB58" s="231">
        <f>'2_State Distrib and Adjs'!AW58</f>
        <v>1181460</v>
      </c>
      <c r="AC58" s="1472">
        <f>'2_State Distrib and Adjs'!AX58</f>
        <v>5841481</v>
      </c>
      <c r="AD58" s="1472">
        <f>'2_State Distrib and Adjs'!AY58</f>
        <v>4673184</v>
      </c>
      <c r="AE58" s="229">
        <f>'2_State Distrib and Adjs'!BA58</f>
        <v>223439539</v>
      </c>
      <c r="AF58" s="226">
        <f>'2_State Distrib and Adjs'!BB58</f>
        <v>0</v>
      </c>
      <c r="AG58" s="226">
        <f>'2_State Distrib and Adjs'!BC58</f>
        <v>223439539</v>
      </c>
      <c r="AH58" s="229">
        <f>'2_State Distrib and Adjs'!BD58</f>
        <v>18619962</v>
      </c>
      <c r="AI58" s="231">
        <f>'2_State Distrib and Adjs'!BE58</f>
        <v>0</v>
      </c>
      <c r="AJ58" s="900">
        <f>'2_State Distrib and Adjs'!BF58</f>
        <v>753366</v>
      </c>
      <c r="AK58" s="900">
        <f>'2_State Distrib and Adjs'!BG58</f>
        <v>0</v>
      </c>
      <c r="AL58" s="232">
        <f>'2_State Distrib and Adjs'!BI58</f>
        <v>224192905</v>
      </c>
      <c r="AM58" s="232">
        <f t="shared" si="9"/>
        <v>224192905</v>
      </c>
      <c r="AN58" s="233"/>
      <c r="AO58" s="234">
        <f>-'New Type 2 Res Summary'!AG58-'5A3_OJJ'!P58</f>
        <v>-3663383</v>
      </c>
      <c r="AP58" s="225">
        <f>-'New Type 2 Res Summary'!AH58</f>
        <v>0</v>
      </c>
      <c r="AQ58" s="233">
        <f>-'New Type 2 Res Summary'!AI58</f>
        <v>0</v>
      </c>
      <c r="AR58" s="225">
        <f>-'New Type 2 Res Summary'!AJ58</f>
        <v>0</v>
      </c>
      <c r="AS58" s="235">
        <f>-'New Type 2 Res Summary'!AK58</f>
        <v>0</v>
      </c>
      <c r="AT58" s="236">
        <f>-'New Type 2 Res Summary'!AL58</f>
        <v>0</v>
      </c>
      <c r="AU58" s="234">
        <f>-'New Type 2 Res Summary'!AM58-'5A3_OJJ'!P58</f>
        <v>-3839586</v>
      </c>
      <c r="AV58" s="237"/>
      <c r="AW58" s="237">
        <f>-'New Type 2 Res Summary'!AN58</f>
        <v>9118</v>
      </c>
      <c r="AX58" s="234">
        <f>-'New Type 2 Res Summary'!AO58-'5A3_OJJ'!P58</f>
        <v>-3654265</v>
      </c>
      <c r="AY58" s="235"/>
      <c r="AZ58" s="234">
        <f>-'New Type 2 Res Summary'!AQ58-'5A3_OJJ'!P58</f>
        <v>-3646036</v>
      </c>
      <c r="BA58" s="234">
        <f>'2A-1_EFT (Annual)'!AO58</f>
        <v>-4566813</v>
      </c>
      <c r="BB58" s="235" t="e">
        <f>'2A-1_EFT (Annual)'!#REF!+'2A-1_EFT (Annual)'!#REF!</f>
        <v>#REF!</v>
      </c>
      <c r="BC58" s="235" t="e">
        <f t="shared" si="10"/>
        <v>#REF!</v>
      </c>
      <c r="BD58" s="234">
        <f>'2A-2_EFT (Monthly)'!AO58</f>
        <v>-379620</v>
      </c>
      <c r="BE58" s="235">
        <f t="shared" si="7"/>
        <v>219626092</v>
      </c>
      <c r="BF58" s="235">
        <f>'2A-2_EFT (Monthly)'!AP58</f>
        <v>18240342</v>
      </c>
      <c r="BG58" s="237"/>
      <c r="BH58" s="237"/>
      <c r="BI58" s="237"/>
      <c r="BJ58" s="237">
        <f>'2A-2_EFT (Monthly)'!BZ58+'2A-2_EFT (Monthly)'!AQ58</f>
        <v>-9558</v>
      </c>
      <c r="BK58" s="237"/>
      <c r="BL58" s="237">
        <f t="shared" si="11"/>
        <v>-9558</v>
      </c>
    </row>
    <row r="59" spans="1:64" ht="16.5" customHeight="1" x14ac:dyDescent="0.2">
      <c r="A59" s="221">
        <v>53</v>
      </c>
      <c r="B59" s="317">
        <v>53</v>
      </c>
      <c r="C59" s="799" t="s">
        <v>56</v>
      </c>
      <c r="D59" s="1362">
        <f>'8_2.1.22 SIS'!C59</f>
        <v>18560</v>
      </c>
      <c r="E59" s="226">
        <f>'2_State Distrib and Adjs'!AN59</f>
        <v>6422</v>
      </c>
      <c r="F59" s="226">
        <f>'2_State Distrib and Adjs'!AM59</f>
        <v>119191488</v>
      </c>
      <c r="G59" s="1337"/>
      <c r="H59" s="1337"/>
      <c r="I59" s="228"/>
      <c r="J59" s="226"/>
      <c r="K59" s="228"/>
      <c r="L59" s="226"/>
      <c r="M59" s="228"/>
      <c r="N59" s="226"/>
      <c r="O59" s="228"/>
      <c r="P59" s="226"/>
      <c r="Q59" s="1089">
        <f t="shared" si="8"/>
        <v>119191488</v>
      </c>
      <c r="R59" s="229"/>
      <c r="S59" s="226">
        <f>'2_State Distrib and Adjs'!AR59</f>
        <v>0</v>
      </c>
      <c r="T59" s="226">
        <f>'2_State Distrib and Adjs'!AS59</f>
        <v>0</v>
      </c>
      <c r="U59" s="230">
        <f>'2_State Distrib and Adjs'!AT59</f>
        <v>0</v>
      </c>
      <c r="V59" s="229">
        <f t="shared" si="12"/>
        <v>119191488</v>
      </c>
      <c r="W59" s="227"/>
      <c r="X59" s="227"/>
      <c r="Y59" s="229">
        <f t="shared" si="6"/>
        <v>119191488</v>
      </c>
      <c r="Z59" s="226">
        <f>'2_State Distrib and Adjs'!AO59</f>
        <v>-7027</v>
      </c>
      <c r="AA59" s="231">
        <f>'2_State Distrib and Adjs'!AV59</f>
        <v>0</v>
      </c>
      <c r="AB59" s="231">
        <f>'2_State Distrib and Adjs'!AW59</f>
        <v>603610</v>
      </c>
      <c r="AC59" s="1472">
        <f>'2_State Distrib and Adjs'!AX59</f>
        <v>2781070</v>
      </c>
      <c r="AD59" s="1472">
        <f>'2_State Distrib and Adjs'!AY59</f>
        <v>2224856</v>
      </c>
      <c r="AE59" s="229">
        <f>'2_State Distrib and Adjs'!BA59</f>
        <v>128965603</v>
      </c>
      <c r="AF59" s="226">
        <f>'2_State Distrib and Adjs'!BB59</f>
        <v>0</v>
      </c>
      <c r="AG59" s="226">
        <f>'2_State Distrib and Adjs'!BC59</f>
        <v>128965603</v>
      </c>
      <c r="AH59" s="229">
        <f>'2_State Distrib and Adjs'!BD59</f>
        <v>10747134</v>
      </c>
      <c r="AI59" s="231">
        <f>'2_State Distrib and Adjs'!BE59</f>
        <v>0</v>
      </c>
      <c r="AJ59" s="900">
        <f>'2_State Distrib and Adjs'!BF59</f>
        <v>644555</v>
      </c>
      <c r="AK59" s="900">
        <f>'2_State Distrib and Adjs'!BG59</f>
        <v>0</v>
      </c>
      <c r="AL59" s="232">
        <f>'2_State Distrib and Adjs'!BI59</f>
        <v>129610158</v>
      </c>
      <c r="AM59" s="232">
        <f t="shared" si="9"/>
        <v>129610158</v>
      </c>
      <c r="AN59" s="233"/>
      <c r="AO59" s="234">
        <f>-'New Type 2 Res Summary'!AG59-'5A3_OJJ'!P59</f>
        <v>-1201936</v>
      </c>
      <c r="AP59" s="225">
        <f>-'New Type 2 Res Summary'!AH59</f>
        <v>0</v>
      </c>
      <c r="AQ59" s="233">
        <f>-'New Type 2 Res Summary'!AI59</f>
        <v>0</v>
      </c>
      <c r="AR59" s="225">
        <f>-'New Type 2 Res Summary'!AJ59</f>
        <v>0</v>
      </c>
      <c r="AS59" s="235">
        <f>-'New Type 2 Res Summary'!AK59</f>
        <v>0</v>
      </c>
      <c r="AT59" s="236">
        <f>-'New Type 2 Res Summary'!AL59</f>
        <v>0</v>
      </c>
      <c r="AU59" s="234">
        <f>-'New Type 2 Res Summary'!AM59-'5A3_OJJ'!P59</f>
        <v>-1232785</v>
      </c>
      <c r="AV59" s="237"/>
      <c r="AW59" s="237">
        <f>-'New Type 2 Res Summary'!AN59</f>
        <v>2985</v>
      </c>
      <c r="AX59" s="234">
        <f>-'New Type 2 Res Summary'!AO59-'5A3_OJJ'!P59</f>
        <v>-1198951</v>
      </c>
      <c r="AY59" s="235"/>
      <c r="AZ59" s="234">
        <f>-'New Type 2 Res Summary'!AQ59-'5A3_OJJ'!P59</f>
        <v>-1198951</v>
      </c>
      <c r="BA59" s="234">
        <f>'2A-1_EFT (Annual)'!AO59</f>
        <v>-1232785</v>
      </c>
      <c r="BB59" s="235" t="e">
        <f>'2A-1_EFT (Annual)'!#REF!+'2A-1_EFT (Annual)'!#REF!</f>
        <v>#REF!</v>
      </c>
      <c r="BC59" s="235" t="e">
        <f t="shared" si="10"/>
        <v>#REF!</v>
      </c>
      <c r="BD59" s="234">
        <f>'2A-2_EFT (Monthly)'!AO59</f>
        <v>-102478</v>
      </c>
      <c r="BE59" s="235">
        <f t="shared" si="7"/>
        <v>128377373</v>
      </c>
      <c r="BF59" s="235">
        <f>'2A-2_EFT (Monthly)'!AP59</f>
        <v>10644656</v>
      </c>
      <c r="BG59" s="237"/>
      <c r="BH59" s="237"/>
      <c r="BI59" s="237"/>
      <c r="BJ59" s="237">
        <f>'2A-2_EFT (Monthly)'!BZ59+'2A-2_EFT (Monthly)'!AQ59</f>
        <v>-3062</v>
      </c>
      <c r="BK59" s="237"/>
      <c r="BL59" s="237">
        <f t="shared" si="11"/>
        <v>-3062</v>
      </c>
    </row>
    <row r="60" spans="1:64" ht="16.5" customHeight="1" x14ac:dyDescent="0.2">
      <c r="A60" s="221">
        <v>54</v>
      </c>
      <c r="B60" s="317">
        <v>54</v>
      </c>
      <c r="C60" s="799" t="s">
        <v>57</v>
      </c>
      <c r="D60" s="1362">
        <f>'8_2.1.22 SIS'!C60</f>
        <v>315</v>
      </c>
      <c r="E60" s="226">
        <f>'2_State Distrib and Adjs'!AN60</f>
        <v>5814</v>
      </c>
      <c r="F60" s="226">
        <f>'2_State Distrib and Adjs'!AM60</f>
        <v>1831278</v>
      </c>
      <c r="G60" s="1337"/>
      <c r="H60" s="1337"/>
      <c r="I60" s="228"/>
      <c r="J60" s="226"/>
      <c r="K60" s="228"/>
      <c r="L60" s="226"/>
      <c r="M60" s="228"/>
      <c r="N60" s="226"/>
      <c r="O60" s="228"/>
      <c r="P60" s="226"/>
      <c r="Q60" s="1089">
        <f t="shared" si="8"/>
        <v>1831278</v>
      </c>
      <c r="R60" s="229"/>
      <c r="S60" s="226">
        <f>'2_State Distrib and Adjs'!AR60</f>
        <v>0</v>
      </c>
      <c r="T60" s="226">
        <f>'2_State Distrib and Adjs'!AS60</f>
        <v>0</v>
      </c>
      <c r="U60" s="230">
        <f>'2_State Distrib and Adjs'!AT60</f>
        <v>0</v>
      </c>
      <c r="V60" s="229">
        <f t="shared" si="12"/>
        <v>1831278</v>
      </c>
      <c r="W60" s="227"/>
      <c r="X60" s="227"/>
      <c r="Y60" s="229">
        <f t="shared" si="6"/>
        <v>1831278</v>
      </c>
      <c r="Z60" s="226">
        <f>'2_State Distrib and Adjs'!AO60</f>
        <v>474</v>
      </c>
      <c r="AA60" s="231">
        <f>'2_State Distrib and Adjs'!AV60</f>
        <v>0</v>
      </c>
      <c r="AB60" s="231">
        <f>'2_State Distrib and Adjs'!AW60</f>
        <v>10010</v>
      </c>
      <c r="AC60" s="1472">
        <f>'2_State Distrib and Adjs'!AX60</f>
        <v>77190</v>
      </c>
      <c r="AD60" s="1472">
        <f>'2_State Distrib and Adjs'!AY60</f>
        <v>61751</v>
      </c>
      <c r="AE60" s="229">
        <f>'2_State Distrib and Adjs'!BA60</f>
        <v>2096488</v>
      </c>
      <c r="AF60" s="226">
        <f>'2_State Distrib and Adjs'!BB60</f>
        <v>0</v>
      </c>
      <c r="AG60" s="226">
        <f>'2_State Distrib and Adjs'!BC60</f>
        <v>2096488</v>
      </c>
      <c r="AH60" s="229">
        <f>'2_State Distrib and Adjs'!BD60</f>
        <v>174707</v>
      </c>
      <c r="AI60" s="231">
        <f>'2_State Distrib and Adjs'!BE60</f>
        <v>0</v>
      </c>
      <c r="AJ60" s="900">
        <f>'2_State Distrib and Adjs'!BF60</f>
        <v>25000</v>
      </c>
      <c r="AK60" s="900">
        <f>'2_State Distrib and Adjs'!BG60</f>
        <v>0</v>
      </c>
      <c r="AL60" s="232">
        <f>'2_State Distrib and Adjs'!BI60</f>
        <v>2121488</v>
      </c>
      <c r="AM60" s="232">
        <f t="shared" si="9"/>
        <v>2121488</v>
      </c>
      <c r="AN60" s="233"/>
      <c r="AO60" s="234">
        <f>-'New Type 2 Res Summary'!AG60-'5A3_OJJ'!P60</f>
        <v>-27525</v>
      </c>
      <c r="AP60" s="225">
        <f>-'New Type 2 Res Summary'!AH60</f>
        <v>0</v>
      </c>
      <c r="AQ60" s="233">
        <f>-'New Type 2 Res Summary'!AI60</f>
        <v>0</v>
      </c>
      <c r="AR60" s="225">
        <f>-'New Type 2 Res Summary'!AJ60</f>
        <v>0</v>
      </c>
      <c r="AS60" s="235">
        <f>-'New Type 2 Res Summary'!AK60</f>
        <v>0</v>
      </c>
      <c r="AT60" s="236">
        <f>-'New Type 2 Res Summary'!AL60</f>
        <v>0</v>
      </c>
      <c r="AU60" s="234">
        <f>-'New Type 2 Res Summary'!AM60-'5A3_OJJ'!P60</f>
        <v>-368733</v>
      </c>
      <c r="AV60" s="237"/>
      <c r="AW60" s="237">
        <f>-'New Type 2 Res Summary'!AN60</f>
        <v>55</v>
      </c>
      <c r="AX60" s="234">
        <f>-'New Type 2 Res Summary'!AO60-'5A3_OJJ'!P60</f>
        <v>-27470</v>
      </c>
      <c r="AY60" s="235"/>
      <c r="AZ60" s="234">
        <f>-'New Type 2 Res Summary'!AQ60-'5A3_OJJ'!P60</f>
        <v>-27470</v>
      </c>
      <c r="BA60" s="234">
        <f>'2A-1_EFT (Annual)'!AO60</f>
        <v>-368733</v>
      </c>
      <c r="BB60" s="235" t="e">
        <f>'2A-1_EFT (Annual)'!#REF!+'2A-1_EFT (Annual)'!#REF!</f>
        <v>#REF!</v>
      </c>
      <c r="BC60" s="235" t="e">
        <f t="shared" si="10"/>
        <v>#REF!</v>
      </c>
      <c r="BD60" s="234">
        <f>'2A-2_EFT (Monthly)'!AO60</f>
        <v>-30652</v>
      </c>
      <c r="BE60" s="235">
        <f t="shared" si="7"/>
        <v>1752755</v>
      </c>
      <c r="BF60" s="235">
        <f>'2A-2_EFT (Monthly)'!AP60</f>
        <v>144055</v>
      </c>
      <c r="BG60" s="237"/>
      <c r="BH60" s="237"/>
      <c r="BI60" s="237"/>
      <c r="BJ60" s="237">
        <f>'2A-2_EFT (Monthly)'!BZ60+'2A-2_EFT (Monthly)'!AQ60</f>
        <v>-908</v>
      </c>
      <c r="BK60" s="237"/>
      <c r="BL60" s="237">
        <f t="shared" si="11"/>
        <v>-908</v>
      </c>
    </row>
    <row r="61" spans="1:64" ht="16.5" customHeight="1" x14ac:dyDescent="0.2">
      <c r="A61" s="800">
        <v>55</v>
      </c>
      <c r="B61" s="801">
        <v>55</v>
      </c>
      <c r="C61" s="802" t="s">
        <v>58</v>
      </c>
      <c r="D61" s="1363">
        <f>'8_2.1.22 SIS'!C61</f>
        <v>14247</v>
      </c>
      <c r="E61" s="240">
        <f>'2_State Distrib and Adjs'!AN61</f>
        <v>5313</v>
      </c>
      <c r="F61" s="240">
        <f>'2_State Distrib and Adjs'!AM61</f>
        <v>75692155</v>
      </c>
      <c r="G61" s="1338"/>
      <c r="H61" s="1338"/>
      <c r="I61" s="242"/>
      <c r="J61" s="240"/>
      <c r="K61" s="242"/>
      <c r="L61" s="240"/>
      <c r="M61" s="242"/>
      <c r="N61" s="240"/>
      <c r="O61" s="242"/>
      <c r="P61" s="240"/>
      <c r="Q61" s="1194">
        <f t="shared" si="8"/>
        <v>75692155</v>
      </c>
      <c r="R61" s="243"/>
      <c r="S61" s="240">
        <f>'2_State Distrib and Adjs'!AR61</f>
        <v>0</v>
      </c>
      <c r="T61" s="240">
        <f>'2_State Distrib and Adjs'!AS61</f>
        <v>0</v>
      </c>
      <c r="U61" s="244">
        <f>'2_State Distrib and Adjs'!AT61</f>
        <v>0</v>
      </c>
      <c r="V61" s="243">
        <f t="shared" si="12"/>
        <v>75692155</v>
      </c>
      <c r="W61" s="241"/>
      <c r="X61" s="241"/>
      <c r="Y61" s="243">
        <f t="shared" si="6"/>
        <v>75692155</v>
      </c>
      <c r="Z61" s="240">
        <f>'2_State Distrib and Adjs'!AO61</f>
        <v>-25055</v>
      </c>
      <c r="AA61" s="245">
        <f>'2_State Distrib and Adjs'!AV61</f>
        <v>0</v>
      </c>
      <c r="AB61" s="897">
        <f>'2_State Distrib and Adjs'!AW61</f>
        <v>454020</v>
      </c>
      <c r="AC61" s="1473">
        <f>'2_State Distrib and Adjs'!AX61</f>
        <v>2124892</v>
      </c>
      <c r="AD61" s="1473">
        <f>'2_State Distrib and Adjs'!AY61</f>
        <v>1699913</v>
      </c>
      <c r="AE61" s="243">
        <f>'2_State Distrib and Adjs'!BA61</f>
        <v>83133263</v>
      </c>
      <c r="AF61" s="246">
        <f>'2_State Distrib and Adjs'!BB61</f>
        <v>0</v>
      </c>
      <c r="AG61" s="240">
        <f>'2_State Distrib and Adjs'!BC61</f>
        <v>83133263</v>
      </c>
      <c r="AH61" s="247">
        <f>'2_State Distrib and Adjs'!BD61</f>
        <v>6927772</v>
      </c>
      <c r="AI61" s="245">
        <f>'2_State Distrib and Adjs'!BE61</f>
        <v>0</v>
      </c>
      <c r="AJ61" s="901">
        <f>'2_State Distrib and Adjs'!BF61</f>
        <v>432354</v>
      </c>
      <c r="AK61" s="901">
        <f>'2_State Distrib and Adjs'!BG61</f>
        <v>0</v>
      </c>
      <c r="AL61" s="247">
        <f>'2_State Distrib and Adjs'!BI61</f>
        <v>83565617</v>
      </c>
      <c r="AM61" s="247">
        <f t="shared" si="9"/>
        <v>83565617</v>
      </c>
      <c r="AN61" s="248"/>
      <c r="AO61" s="249">
        <f>-'New Type 2 Res Summary'!AG61-'5A3_OJJ'!P61</f>
        <v>-1026874</v>
      </c>
      <c r="AP61" s="239">
        <f>-'New Type 2 Res Summary'!AH61</f>
        <v>0</v>
      </c>
      <c r="AQ61" s="248">
        <f>-'New Type 2 Res Summary'!AI61</f>
        <v>0</v>
      </c>
      <c r="AR61" s="239">
        <f>-'New Type 2 Res Summary'!AJ61</f>
        <v>0</v>
      </c>
      <c r="AS61" s="250">
        <f>-'New Type 2 Res Summary'!AK61</f>
        <v>0</v>
      </c>
      <c r="AT61" s="251">
        <f>-'New Type 2 Res Summary'!AL61</f>
        <v>0</v>
      </c>
      <c r="AU61" s="249">
        <f>-'New Type 2 Res Summary'!AM61-'5A3_OJJ'!P61</f>
        <v>-1332514</v>
      </c>
      <c r="AV61" s="894"/>
      <c r="AW61" s="252">
        <f>-'New Type 2 Res Summary'!AN61</f>
        <v>2510</v>
      </c>
      <c r="AX61" s="249">
        <f>-'New Type 2 Res Summary'!AO61-'5A3_OJJ'!P61</f>
        <v>-1024364</v>
      </c>
      <c r="AY61" s="250"/>
      <c r="AZ61" s="909">
        <f>-'New Type 2 Res Summary'!AQ61-'5A3_OJJ'!P61</f>
        <v>-1022574</v>
      </c>
      <c r="BA61" s="249">
        <f>'2A-1_EFT (Annual)'!AO61</f>
        <v>-1330724</v>
      </c>
      <c r="BB61" s="250" t="e">
        <f>'2A-1_EFT (Annual)'!#REF!+'2A-1_EFT (Annual)'!#REF!</f>
        <v>#REF!</v>
      </c>
      <c r="BC61" s="250" t="e">
        <f t="shared" si="10"/>
        <v>#REF!</v>
      </c>
      <c r="BD61" s="249">
        <f>'2A-2_EFT (Monthly)'!AO61</f>
        <v>-110620</v>
      </c>
      <c r="BE61" s="250">
        <f t="shared" si="7"/>
        <v>82234893</v>
      </c>
      <c r="BF61" s="250">
        <f>'2A-2_EFT (Monthly)'!AP61</f>
        <v>6817152</v>
      </c>
      <c r="BG61" s="252"/>
      <c r="BH61" s="252"/>
      <c r="BI61" s="252"/>
      <c r="BJ61" s="252">
        <f>'2A-2_EFT (Monthly)'!BZ61+'2A-2_EFT (Monthly)'!AQ61</f>
        <v>-3274</v>
      </c>
      <c r="BK61" s="252"/>
      <c r="BL61" s="252">
        <f t="shared" si="11"/>
        <v>-3274</v>
      </c>
    </row>
    <row r="62" spans="1:64" ht="16.5" customHeight="1" x14ac:dyDescent="0.2">
      <c r="A62" s="796">
        <v>56</v>
      </c>
      <c r="B62" s="797">
        <v>56</v>
      </c>
      <c r="C62" s="798" t="s">
        <v>59</v>
      </c>
      <c r="D62" s="1361">
        <f>'8_2.1.22 SIS'!C62</f>
        <v>1800</v>
      </c>
      <c r="E62" s="209">
        <f>'2_State Distrib and Adjs'!AN62</f>
        <v>7039</v>
      </c>
      <c r="F62" s="209">
        <f>'2_State Distrib and Adjs'!AM62</f>
        <v>12669663</v>
      </c>
      <c r="G62" s="1335"/>
      <c r="H62" s="1335"/>
      <c r="I62" s="211"/>
      <c r="J62" s="209"/>
      <c r="K62" s="211"/>
      <c r="L62" s="209"/>
      <c r="M62" s="211"/>
      <c r="N62" s="209"/>
      <c r="O62" s="211"/>
      <c r="P62" s="209"/>
      <c r="Q62" s="1192">
        <f t="shared" si="8"/>
        <v>12669663</v>
      </c>
      <c r="R62" s="212"/>
      <c r="S62" s="209">
        <f>'2_State Distrib and Adjs'!AR62</f>
        <v>0</v>
      </c>
      <c r="T62" s="209">
        <f>'2_State Distrib and Adjs'!AS62</f>
        <v>0</v>
      </c>
      <c r="U62" s="213">
        <f>'2_State Distrib and Adjs'!AT62</f>
        <v>0</v>
      </c>
      <c r="V62" s="212">
        <f t="shared" si="12"/>
        <v>12669663</v>
      </c>
      <c r="W62" s="210"/>
      <c r="X62" s="210"/>
      <c r="Y62" s="212">
        <f t="shared" si="6"/>
        <v>12669663</v>
      </c>
      <c r="Z62" s="209">
        <f>'2_State Distrib and Adjs'!AO62</f>
        <v>-1597</v>
      </c>
      <c r="AA62" s="223">
        <f>'2_State Distrib and Adjs'!AV62</f>
        <v>0</v>
      </c>
      <c r="AB62" s="896">
        <f>'2_State Distrib and Adjs'!AW62</f>
        <v>57610</v>
      </c>
      <c r="AC62" s="1471">
        <f>'2_State Distrib and Adjs'!AX62</f>
        <v>274237</v>
      </c>
      <c r="AD62" s="1471">
        <f>'2_State Distrib and Adjs'!AY62</f>
        <v>219389</v>
      </c>
      <c r="AE62" s="212">
        <f>'2_State Distrib and Adjs'!BA62</f>
        <v>13630657</v>
      </c>
      <c r="AF62" s="209">
        <f>'2_State Distrib and Adjs'!BB62</f>
        <v>0</v>
      </c>
      <c r="AG62" s="209">
        <f>'2_State Distrib and Adjs'!BC62</f>
        <v>13630657</v>
      </c>
      <c r="AH62" s="212">
        <f>'2_State Distrib and Adjs'!BD62</f>
        <v>1135888</v>
      </c>
      <c r="AI62" s="223">
        <f>'2_State Distrib and Adjs'!BE62</f>
        <v>0</v>
      </c>
      <c r="AJ62" s="899">
        <f>'2_State Distrib and Adjs'!BF62</f>
        <v>47537</v>
      </c>
      <c r="AK62" s="899">
        <f>'2_State Distrib and Adjs'!BG62</f>
        <v>0</v>
      </c>
      <c r="AL62" s="214">
        <f>'2_State Distrib and Adjs'!BI62</f>
        <v>13678194</v>
      </c>
      <c r="AM62" s="214">
        <f t="shared" si="9"/>
        <v>13678194</v>
      </c>
      <c r="AN62" s="215"/>
      <c r="AO62" s="216">
        <f>-'New Type 2 Res Summary'!AG62-'5A3_OJJ'!P62</f>
        <v>-77086</v>
      </c>
      <c r="AP62" s="208">
        <f>-'New Type 2 Res Summary'!AH62</f>
        <v>0</v>
      </c>
      <c r="AQ62" s="215">
        <f>-'New Type 2 Res Summary'!AI62</f>
        <v>0</v>
      </c>
      <c r="AR62" s="208">
        <f>-'New Type 2 Res Summary'!AJ62</f>
        <v>0</v>
      </c>
      <c r="AS62" s="217">
        <f>-'New Type 2 Res Summary'!AK62</f>
        <v>0</v>
      </c>
      <c r="AT62" s="218">
        <f>-'New Type 2 Res Summary'!AL62</f>
        <v>0</v>
      </c>
      <c r="AU62" s="216">
        <f>-'New Type 2 Res Summary'!AM62-'5A3_OJJ'!P62</f>
        <v>-5120846</v>
      </c>
      <c r="AV62" s="893"/>
      <c r="AW62" s="219">
        <f>-'New Type 2 Res Summary'!AN62</f>
        <v>190</v>
      </c>
      <c r="AX62" s="216">
        <f>-'New Type 2 Res Summary'!AO62-'5A3_OJJ'!P62</f>
        <v>-76896</v>
      </c>
      <c r="AY62" s="217"/>
      <c r="AZ62" s="908">
        <f>-'New Type 2 Res Summary'!AQ62-'5A3_OJJ'!P62</f>
        <v>-76896</v>
      </c>
      <c r="BA62" s="216">
        <f>'2A-1_EFT (Annual)'!AO62</f>
        <v>-5120846</v>
      </c>
      <c r="BB62" s="217" t="e">
        <f>'2A-1_EFT (Annual)'!#REF!+'2A-1_EFT (Annual)'!#REF!</f>
        <v>#REF!</v>
      </c>
      <c r="BC62" s="217" t="e">
        <f t="shared" si="10"/>
        <v>#REF!</v>
      </c>
      <c r="BD62" s="216">
        <f>'2A-2_EFT (Monthly)'!AO62</f>
        <v>-425671</v>
      </c>
      <c r="BE62" s="217">
        <f t="shared" si="7"/>
        <v>8557348</v>
      </c>
      <c r="BF62" s="217">
        <f>'2A-2_EFT (Monthly)'!AP62</f>
        <v>710217</v>
      </c>
      <c r="BG62" s="219"/>
      <c r="BH62" s="219"/>
      <c r="BI62" s="219"/>
      <c r="BJ62" s="219">
        <f>'2A-2_EFT (Monthly)'!BZ62+'2A-2_EFT (Monthly)'!AQ62</f>
        <v>-12799</v>
      </c>
      <c r="BK62" s="219"/>
      <c r="BL62" s="219">
        <f t="shared" si="11"/>
        <v>-12799</v>
      </c>
    </row>
    <row r="63" spans="1:64" ht="16.5" customHeight="1" x14ac:dyDescent="0.2">
      <c r="A63" s="221">
        <v>57</v>
      </c>
      <c r="B63" s="317">
        <v>57</v>
      </c>
      <c r="C63" s="799" t="s">
        <v>60</v>
      </c>
      <c r="D63" s="1362">
        <f>'8_2.1.22 SIS'!C63</f>
        <v>9007</v>
      </c>
      <c r="E63" s="226">
        <f>'2_State Distrib and Adjs'!AN63</f>
        <v>6381</v>
      </c>
      <c r="F63" s="226">
        <f>'2_State Distrib and Adjs'!AM63</f>
        <v>57474263</v>
      </c>
      <c r="G63" s="1337"/>
      <c r="H63" s="1337"/>
      <c r="I63" s="228"/>
      <c r="J63" s="226"/>
      <c r="K63" s="228"/>
      <c r="L63" s="226"/>
      <c r="M63" s="228"/>
      <c r="N63" s="226"/>
      <c r="O63" s="228"/>
      <c r="P63" s="226"/>
      <c r="Q63" s="1089">
        <f t="shared" si="8"/>
        <v>57474263</v>
      </c>
      <c r="R63" s="229"/>
      <c r="S63" s="226">
        <f>'2_State Distrib and Adjs'!AR63</f>
        <v>0</v>
      </c>
      <c r="T63" s="226">
        <f>'2_State Distrib and Adjs'!AS63</f>
        <v>0</v>
      </c>
      <c r="U63" s="230">
        <f>'2_State Distrib and Adjs'!AT63</f>
        <v>0</v>
      </c>
      <c r="V63" s="229">
        <f t="shared" si="12"/>
        <v>57474263</v>
      </c>
      <c r="W63" s="227"/>
      <c r="X63" s="227"/>
      <c r="Y63" s="229">
        <f t="shared" si="6"/>
        <v>57474263</v>
      </c>
      <c r="Z63" s="226">
        <f>'2_State Distrib and Adjs'!AO63</f>
        <v>0</v>
      </c>
      <c r="AA63" s="231">
        <f>'2_State Distrib and Adjs'!AV63</f>
        <v>63000</v>
      </c>
      <c r="AB63" s="231">
        <f>'2_State Distrib and Adjs'!AW63</f>
        <v>273700</v>
      </c>
      <c r="AC63" s="1472">
        <f>'2_State Distrib and Adjs'!AX63</f>
        <v>1273260</v>
      </c>
      <c r="AD63" s="1472">
        <f>'2_State Distrib and Adjs'!AY63</f>
        <v>1018609</v>
      </c>
      <c r="AE63" s="229">
        <f>'2_State Distrib and Adjs'!BA63</f>
        <v>62012724</v>
      </c>
      <c r="AF63" s="226">
        <f>'2_State Distrib and Adjs'!BB63</f>
        <v>0</v>
      </c>
      <c r="AG63" s="226">
        <f>'2_State Distrib and Adjs'!BC63</f>
        <v>62012724</v>
      </c>
      <c r="AH63" s="229">
        <f>'2_State Distrib and Adjs'!BD63</f>
        <v>5167727</v>
      </c>
      <c r="AI63" s="231">
        <f>'2_State Distrib and Adjs'!BE63</f>
        <v>0</v>
      </c>
      <c r="AJ63" s="900">
        <f>'2_State Distrib and Adjs'!BF63</f>
        <v>146950</v>
      </c>
      <c r="AK63" s="900">
        <f>'2_State Distrib and Adjs'!BG63</f>
        <v>0</v>
      </c>
      <c r="AL63" s="232">
        <f>'2_State Distrib and Adjs'!BI63</f>
        <v>62159674</v>
      </c>
      <c r="AM63" s="232">
        <f t="shared" si="9"/>
        <v>62159674</v>
      </c>
      <c r="AN63" s="233"/>
      <c r="AO63" s="234">
        <f>-'New Type 2 Res Summary'!AG63-'5A3_OJJ'!P63</f>
        <v>-135277</v>
      </c>
      <c r="AP63" s="225">
        <f>-'New Type 2 Res Summary'!AH63</f>
        <v>0</v>
      </c>
      <c r="AQ63" s="233">
        <f>-'New Type 2 Res Summary'!AI63</f>
        <v>0</v>
      </c>
      <c r="AR63" s="225">
        <f>-'New Type 2 Res Summary'!AJ63</f>
        <v>0</v>
      </c>
      <c r="AS63" s="235">
        <f>-'New Type 2 Res Summary'!AK63</f>
        <v>0</v>
      </c>
      <c r="AT63" s="236">
        <f>-'New Type 2 Res Summary'!AL63</f>
        <v>0</v>
      </c>
      <c r="AU63" s="234">
        <f>-'New Type 2 Res Summary'!AM63-'5A3_OJJ'!P63</f>
        <v>-554839</v>
      </c>
      <c r="AV63" s="237"/>
      <c r="AW63" s="237">
        <f>-'New Type 2 Res Summary'!AN63</f>
        <v>330</v>
      </c>
      <c r="AX63" s="234">
        <f>-'New Type 2 Res Summary'!AO63-'5A3_OJJ'!P63</f>
        <v>-134947</v>
      </c>
      <c r="AY63" s="235"/>
      <c r="AZ63" s="234">
        <f>-'New Type 2 Res Summary'!AQ63-'5A3_OJJ'!P63</f>
        <v>-134947</v>
      </c>
      <c r="BA63" s="234">
        <f>'2A-1_EFT (Annual)'!AO63</f>
        <v>-554839</v>
      </c>
      <c r="BB63" s="235" t="e">
        <f>'2A-1_EFT (Annual)'!#REF!+'2A-1_EFT (Annual)'!#REF!</f>
        <v>#REF!</v>
      </c>
      <c r="BC63" s="235" t="e">
        <f t="shared" si="10"/>
        <v>#REF!</v>
      </c>
      <c r="BD63" s="234">
        <f>'2A-2_EFT (Monthly)'!AO63</f>
        <v>-46123</v>
      </c>
      <c r="BE63" s="235">
        <f t="shared" si="7"/>
        <v>61604835</v>
      </c>
      <c r="BF63" s="235">
        <f>'2A-2_EFT (Monthly)'!AP63</f>
        <v>5121604</v>
      </c>
      <c r="BG63" s="237"/>
      <c r="BH63" s="237"/>
      <c r="BI63" s="237"/>
      <c r="BJ63" s="237">
        <f>'2A-2_EFT (Monthly)'!BZ63+'2A-2_EFT (Monthly)'!AQ63</f>
        <v>-1378</v>
      </c>
      <c r="BK63" s="237"/>
      <c r="BL63" s="237">
        <f t="shared" si="11"/>
        <v>-1378</v>
      </c>
    </row>
    <row r="64" spans="1:64" ht="16.5" customHeight="1" x14ac:dyDescent="0.2">
      <c r="A64" s="221">
        <v>58</v>
      </c>
      <c r="B64" s="317">
        <v>58</v>
      </c>
      <c r="C64" s="799" t="s">
        <v>61</v>
      </c>
      <c r="D64" s="1362">
        <f>'8_2.1.22 SIS'!C64</f>
        <v>7436</v>
      </c>
      <c r="E64" s="226">
        <f>'2_State Distrib and Adjs'!AN64</f>
        <v>6658</v>
      </c>
      <c r="F64" s="226">
        <f>'2_State Distrib and Adjs'!AM64</f>
        <v>49509707</v>
      </c>
      <c r="G64" s="1337"/>
      <c r="H64" s="1337"/>
      <c r="I64" s="228"/>
      <c r="J64" s="226"/>
      <c r="K64" s="228"/>
      <c r="L64" s="226"/>
      <c r="M64" s="228"/>
      <c r="N64" s="226"/>
      <c r="O64" s="228"/>
      <c r="P64" s="226"/>
      <c r="Q64" s="1089">
        <f t="shared" si="8"/>
        <v>49509707</v>
      </c>
      <c r="R64" s="229"/>
      <c r="S64" s="226">
        <f>'2_State Distrib and Adjs'!AR64</f>
        <v>0</v>
      </c>
      <c r="T64" s="226">
        <f>'2_State Distrib and Adjs'!AS64</f>
        <v>0</v>
      </c>
      <c r="U64" s="230">
        <f>'2_State Distrib and Adjs'!AT64</f>
        <v>0</v>
      </c>
      <c r="V64" s="229">
        <f t="shared" si="12"/>
        <v>49509707</v>
      </c>
      <c r="W64" s="227"/>
      <c r="X64" s="227"/>
      <c r="Y64" s="229">
        <f t="shared" si="6"/>
        <v>49509707</v>
      </c>
      <c r="Z64" s="226">
        <f>'2_State Distrib and Adjs'!AO64</f>
        <v>-11067</v>
      </c>
      <c r="AA64" s="231">
        <f>'2_State Distrib and Adjs'!AV64</f>
        <v>0</v>
      </c>
      <c r="AB64" s="231">
        <f>'2_State Distrib and Adjs'!AW64</f>
        <v>213780</v>
      </c>
      <c r="AC64" s="1472">
        <f>'2_State Distrib and Adjs'!AX64</f>
        <v>1050401</v>
      </c>
      <c r="AD64" s="1472">
        <f>'2_State Distrib and Adjs'!AY64</f>
        <v>840321</v>
      </c>
      <c r="AE64" s="229">
        <f>'2_State Distrib and Adjs'!BA64</f>
        <v>53178744</v>
      </c>
      <c r="AF64" s="226">
        <f>'2_State Distrib and Adjs'!BB64</f>
        <v>0</v>
      </c>
      <c r="AG64" s="226">
        <f>'2_State Distrib and Adjs'!BC64</f>
        <v>53178744</v>
      </c>
      <c r="AH64" s="229">
        <f>'2_State Distrib and Adjs'!BD64</f>
        <v>4431562</v>
      </c>
      <c r="AI64" s="231">
        <f>'2_State Distrib and Adjs'!BE64</f>
        <v>0</v>
      </c>
      <c r="AJ64" s="900">
        <f>'2_State Distrib and Adjs'!BF64</f>
        <v>102305</v>
      </c>
      <c r="AK64" s="900">
        <f>'2_State Distrib and Adjs'!BG64</f>
        <v>0</v>
      </c>
      <c r="AL64" s="232">
        <f>'2_State Distrib and Adjs'!BI64</f>
        <v>53281049</v>
      </c>
      <c r="AM64" s="232">
        <f t="shared" si="9"/>
        <v>53281049</v>
      </c>
      <c r="AN64" s="233"/>
      <c r="AO64" s="234">
        <f>-'New Type 2 Res Summary'!AG64-'5A3_OJJ'!P64</f>
        <v>-181632</v>
      </c>
      <c r="AP64" s="225">
        <f>-'New Type 2 Res Summary'!AH64</f>
        <v>0</v>
      </c>
      <c r="AQ64" s="233">
        <f>-'New Type 2 Res Summary'!AI64</f>
        <v>0</v>
      </c>
      <c r="AR64" s="225">
        <f>-'New Type 2 Res Summary'!AJ64</f>
        <v>0</v>
      </c>
      <c r="AS64" s="235">
        <f>-'New Type 2 Res Summary'!AK64</f>
        <v>0</v>
      </c>
      <c r="AT64" s="236">
        <f>-'New Type 2 Res Summary'!AL64</f>
        <v>0</v>
      </c>
      <c r="AU64" s="234">
        <f>-'New Type 2 Res Summary'!AM64-'5A3_OJJ'!P64</f>
        <v>-181632</v>
      </c>
      <c r="AV64" s="237"/>
      <c r="AW64" s="237">
        <f>-'New Type 2 Res Summary'!AN64</f>
        <v>447</v>
      </c>
      <c r="AX64" s="234">
        <f>-'New Type 2 Res Summary'!AO64-'5A3_OJJ'!P64</f>
        <v>-181185</v>
      </c>
      <c r="AY64" s="235"/>
      <c r="AZ64" s="234">
        <f>-'New Type 2 Res Summary'!AQ64-'5A3_OJJ'!P64</f>
        <v>-181185</v>
      </c>
      <c r="BA64" s="234">
        <f>'2A-1_EFT (Annual)'!AO64</f>
        <v>-181632</v>
      </c>
      <c r="BB64" s="235" t="e">
        <f>'2A-1_EFT (Annual)'!#REF!+'2A-1_EFT (Annual)'!#REF!</f>
        <v>#REF!</v>
      </c>
      <c r="BC64" s="235" t="e">
        <f t="shared" si="10"/>
        <v>#REF!</v>
      </c>
      <c r="BD64" s="234">
        <f>'2A-2_EFT (Monthly)'!AO64</f>
        <v>-15099</v>
      </c>
      <c r="BE64" s="235">
        <f t="shared" si="7"/>
        <v>53099417</v>
      </c>
      <c r="BF64" s="235">
        <f>'2A-2_EFT (Monthly)'!AP64</f>
        <v>4416463</v>
      </c>
      <c r="BG64" s="237"/>
      <c r="BH64" s="237"/>
      <c r="BI64" s="237"/>
      <c r="BJ64" s="237">
        <f>'2A-2_EFT (Monthly)'!BZ64+'2A-2_EFT (Monthly)'!AQ64</f>
        <v>-447</v>
      </c>
      <c r="BK64" s="237"/>
      <c r="BL64" s="237">
        <f t="shared" si="11"/>
        <v>-447</v>
      </c>
    </row>
    <row r="65" spans="1:64" ht="16.5" customHeight="1" x14ac:dyDescent="0.2">
      <c r="A65" s="221">
        <v>59</v>
      </c>
      <c r="B65" s="317">
        <v>59</v>
      </c>
      <c r="C65" s="799" t="s">
        <v>62</v>
      </c>
      <c r="D65" s="1362">
        <f>'8_2.1.22 SIS'!C65</f>
        <v>4641</v>
      </c>
      <c r="E65" s="226">
        <f>'2_State Distrib and Adjs'!AN65</f>
        <v>7760</v>
      </c>
      <c r="F65" s="226">
        <f>'2_State Distrib and Adjs'!AM65</f>
        <v>36013917</v>
      </c>
      <c r="G65" s="1337"/>
      <c r="H65" s="1337"/>
      <c r="I65" s="228"/>
      <c r="J65" s="226"/>
      <c r="K65" s="228"/>
      <c r="L65" s="226"/>
      <c r="M65" s="228"/>
      <c r="N65" s="226"/>
      <c r="O65" s="228"/>
      <c r="P65" s="226"/>
      <c r="Q65" s="1089">
        <f t="shared" si="8"/>
        <v>36013917</v>
      </c>
      <c r="R65" s="229"/>
      <c r="S65" s="226">
        <f>'2_State Distrib and Adjs'!AR65</f>
        <v>0</v>
      </c>
      <c r="T65" s="226">
        <f>'2_State Distrib and Adjs'!AS65</f>
        <v>0</v>
      </c>
      <c r="U65" s="230">
        <f>'2_State Distrib and Adjs'!AT65</f>
        <v>0</v>
      </c>
      <c r="V65" s="229">
        <f t="shared" si="12"/>
        <v>36013917</v>
      </c>
      <c r="W65" s="227"/>
      <c r="X65" s="227"/>
      <c r="Y65" s="229">
        <f t="shared" si="6"/>
        <v>36013917</v>
      </c>
      <c r="Z65" s="226">
        <f>'2_State Distrib and Adjs'!AO65</f>
        <v>-9132</v>
      </c>
      <c r="AA65" s="231">
        <f>'2_State Distrib and Adjs'!AV65</f>
        <v>0</v>
      </c>
      <c r="AB65" s="231">
        <f>'2_State Distrib and Adjs'!AW65</f>
        <v>152040</v>
      </c>
      <c r="AC65" s="1472">
        <f>'2_State Distrib and Adjs'!AX65</f>
        <v>718794</v>
      </c>
      <c r="AD65" s="1472">
        <f>'2_State Distrib and Adjs'!AY65</f>
        <v>575037</v>
      </c>
      <c r="AE65" s="229">
        <f>'2_State Distrib and Adjs'!BA65</f>
        <v>38528848</v>
      </c>
      <c r="AF65" s="226">
        <f>'2_State Distrib and Adjs'!BB65</f>
        <v>0</v>
      </c>
      <c r="AG65" s="226">
        <f>'2_State Distrib and Adjs'!BC65</f>
        <v>38528848</v>
      </c>
      <c r="AH65" s="229">
        <f>'2_State Distrib and Adjs'!BD65</f>
        <v>3210737</v>
      </c>
      <c r="AI65" s="231">
        <f>'2_State Distrib and Adjs'!BE65</f>
        <v>0</v>
      </c>
      <c r="AJ65" s="900">
        <f>'2_State Distrib and Adjs'!BF65</f>
        <v>120018</v>
      </c>
      <c r="AK65" s="900">
        <f>'2_State Distrib and Adjs'!BG65</f>
        <v>0</v>
      </c>
      <c r="AL65" s="232">
        <f>'2_State Distrib and Adjs'!BI65</f>
        <v>38648866</v>
      </c>
      <c r="AM65" s="232">
        <f t="shared" si="9"/>
        <v>38648866</v>
      </c>
      <c r="AN65" s="233"/>
      <c r="AO65" s="234">
        <f>-'New Type 2 Res Summary'!AG65-'5A3_OJJ'!P65</f>
        <v>-145287</v>
      </c>
      <c r="AP65" s="225">
        <f>-'New Type 2 Res Summary'!AH65</f>
        <v>0</v>
      </c>
      <c r="AQ65" s="233">
        <f>-'New Type 2 Res Summary'!AI65</f>
        <v>0</v>
      </c>
      <c r="AR65" s="225">
        <f>-'New Type 2 Res Summary'!AJ65</f>
        <v>0</v>
      </c>
      <c r="AS65" s="235">
        <f>-'New Type 2 Res Summary'!AK65</f>
        <v>0</v>
      </c>
      <c r="AT65" s="236">
        <f>-'New Type 2 Res Summary'!AL65</f>
        <v>0</v>
      </c>
      <c r="AU65" s="234">
        <f>-'New Type 2 Res Summary'!AM65-'5A3_OJJ'!P65</f>
        <v>-145287</v>
      </c>
      <c r="AV65" s="237"/>
      <c r="AW65" s="237">
        <f>-'New Type 2 Res Summary'!AN65</f>
        <v>361</v>
      </c>
      <c r="AX65" s="234">
        <f>-'New Type 2 Res Summary'!AO65-'5A3_OJJ'!P65</f>
        <v>-144926</v>
      </c>
      <c r="AY65" s="235"/>
      <c r="AZ65" s="234">
        <f>-'New Type 2 Res Summary'!AQ65-'5A3_OJJ'!P65</f>
        <v>-144218</v>
      </c>
      <c r="BA65" s="234">
        <f>'2A-1_EFT (Annual)'!AO65</f>
        <v>-144579</v>
      </c>
      <c r="BB65" s="235" t="e">
        <f>'2A-1_EFT (Annual)'!#REF!+'2A-1_EFT (Annual)'!#REF!</f>
        <v>#REF!</v>
      </c>
      <c r="BC65" s="235" t="e">
        <f t="shared" si="10"/>
        <v>#REF!</v>
      </c>
      <c r="BD65" s="234">
        <f>'2A-2_EFT (Monthly)'!AO65</f>
        <v>-12018</v>
      </c>
      <c r="BE65" s="235">
        <f t="shared" si="7"/>
        <v>38504287</v>
      </c>
      <c r="BF65" s="235">
        <f>'2A-2_EFT (Monthly)'!AP65</f>
        <v>3198719</v>
      </c>
      <c r="BG65" s="237"/>
      <c r="BH65" s="237"/>
      <c r="BI65" s="237"/>
      <c r="BJ65" s="237">
        <f>'2A-2_EFT (Monthly)'!BZ65+'2A-2_EFT (Monthly)'!AQ65</f>
        <v>-361</v>
      </c>
      <c r="BK65" s="237"/>
      <c r="BL65" s="237">
        <f t="shared" si="11"/>
        <v>-361</v>
      </c>
    </row>
    <row r="66" spans="1:64" ht="16.5" customHeight="1" x14ac:dyDescent="0.2">
      <c r="A66" s="800">
        <v>60</v>
      </c>
      <c r="B66" s="801">
        <v>60</v>
      </c>
      <c r="C66" s="802" t="s">
        <v>63</v>
      </c>
      <c r="D66" s="1363">
        <f>'8_2.1.22 SIS'!C66</f>
        <v>5286</v>
      </c>
      <c r="E66" s="240">
        <f>'2_State Distrib and Adjs'!AN66</f>
        <v>6389</v>
      </c>
      <c r="F66" s="240">
        <f>'2_State Distrib and Adjs'!AM66</f>
        <v>33773473</v>
      </c>
      <c r="G66" s="1338"/>
      <c r="H66" s="1338"/>
      <c r="I66" s="242"/>
      <c r="J66" s="240"/>
      <c r="K66" s="242"/>
      <c r="L66" s="240"/>
      <c r="M66" s="242"/>
      <c r="N66" s="240"/>
      <c r="O66" s="242"/>
      <c r="P66" s="240"/>
      <c r="Q66" s="1194">
        <f t="shared" si="8"/>
        <v>33773473</v>
      </c>
      <c r="R66" s="243"/>
      <c r="S66" s="240">
        <f>'2_State Distrib and Adjs'!AR66</f>
        <v>0</v>
      </c>
      <c r="T66" s="240">
        <f>'2_State Distrib and Adjs'!AS66</f>
        <v>0</v>
      </c>
      <c r="U66" s="244">
        <f>'2_State Distrib and Adjs'!AT66</f>
        <v>0</v>
      </c>
      <c r="V66" s="243">
        <f t="shared" si="12"/>
        <v>33773473</v>
      </c>
      <c r="W66" s="241"/>
      <c r="X66" s="241"/>
      <c r="Y66" s="243">
        <f t="shared" si="6"/>
        <v>33773473</v>
      </c>
      <c r="Z66" s="240">
        <f>'2_State Distrib and Adjs'!AO66</f>
        <v>-24744</v>
      </c>
      <c r="AA66" s="245">
        <f>'2_State Distrib and Adjs'!AV66</f>
        <v>0</v>
      </c>
      <c r="AB66" s="897">
        <f>'2_State Distrib and Adjs'!AW66</f>
        <v>176610</v>
      </c>
      <c r="AC66" s="1473">
        <f>'2_State Distrib and Adjs'!AX66</f>
        <v>735366</v>
      </c>
      <c r="AD66" s="1473">
        <f>'2_State Distrib and Adjs'!AY66</f>
        <v>588292</v>
      </c>
      <c r="AE66" s="243">
        <f>'2_State Distrib and Adjs'!BA66</f>
        <v>36352045</v>
      </c>
      <c r="AF66" s="246">
        <f>'2_State Distrib and Adjs'!BB66</f>
        <v>0</v>
      </c>
      <c r="AG66" s="240">
        <f>'2_State Distrib and Adjs'!BC66</f>
        <v>36352045</v>
      </c>
      <c r="AH66" s="247">
        <f>'2_State Distrib and Adjs'!BD66</f>
        <v>3029337</v>
      </c>
      <c r="AI66" s="245">
        <f>'2_State Distrib and Adjs'!BE66</f>
        <v>0</v>
      </c>
      <c r="AJ66" s="901">
        <f>'2_State Distrib and Adjs'!BF66</f>
        <v>165748</v>
      </c>
      <c r="AK66" s="901">
        <f>'2_State Distrib and Adjs'!BG66</f>
        <v>0</v>
      </c>
      <c r="AL66" s="247">
        <f>'2_State Distrib and Adjs'!BI66</f>
        <v>36517793</v>
      </c>
      <c r="AM66" s="247">
        <f t="shared" si="9"/>
        <v>36517793</v>
      </c>
      <c r="AN66" s="248"/>
      <c r="AO66" s="249">
        <f>-'New Type 2 Res Summary'!AG66-'5A3_OJJ'!P66</f>
        <v>-179377</v>
      </c>
      <c r="AP66" s="239">
        <f>-'New Type 2 Res Summary'!AH66</f>
        <v>0</v>
      </c>
      <c r="AQ66" s="248">
        <f>-'New Type 2 Res Summary'!AI66</f>
        <v>0</v>
      </c>
      <c r="AR66" s="239">
        <f>-'New Type 2 Res Summary'!AJ66</f>
        <v>0</v>
      </c>
      <c r="AS66" s="250">
        <f>-'New Type 2 Res Summary'!AK66</f>
        <v>0</v>
      </c>
      <c r="AT66" s="251">
        <f>-'New Type 2 Res Summary'!AL66</f>
        <v>0</v>
      </c>
      <c r="AU66" s="249">
        <f>-'New Type 2 Res Summary'!AM66-'5A3_OJJ'!P66</f>
        <v>-202625</v>
      </c>
      <c r="AV66" s="894"/>
      <c r="AW66" s="252">
        <f>-'New Type 2 Res Summary'!AN66</f>
        <v>444</v>
      </c>
      <c r="AX66" s="249">
        <f>-'New Type 2 Res Summary'!AO66-'5A3_OJJ'!P66</f>
        <v>-178933</v>
      </c>
      <c r="AY66" s="250"/>
      <c r="AZ66" s="909">
        <f>-'New Type 2 Res Summary'!AQ66-'5A3_OJJ'!P66</f>
        <v>-178933</v>
      </c>
      <c r="BA66" s="249">
        <f>'2A-1_EFT (Annual)'!AO66</f>
        <v>-202625</v>
      </c>
      <c r="BB66" s="250" t="e">
        <f>'2A-1_EFT (Annual)'!#REF!+'2A-1_EFT (Annual)'!#REF!</f>
        <v>#REF!</v>
      </c>
      <c r="BC66" s="250" t="e">
        <f t="shared" si="10"/>
        <v>#REF!</v>
      </c>
      <c r="BD66" s="249">
        <f>'2A-2_EFT (Monthly)'!AO66</f>
        <v>-16845</v>
      </c>
      <c r="BE66" s="250">
        <f t="shared" si="7"/>
        <v>36315168</v>
      </c>
      <c r="BF66" s="250">
        <f>'2A-2_EFT (Monthly)'!AP66</f>
        <v>3012492</v>
      </c>
      <c r="BG66" s="252"/>
      <c r="BH66" s="252"/>
      <c r="BI66" s="252"/>
      <c r="BJ66" s="252">
        <f>'2A-2_EFT (Monthly)'!BZ66+'2A-2_EFT (Monthly)'!AQ66</f>
        <v>-502</v>
      </c>
      <c r="BK66" s="252"/>
      <c r="BL66" s="252">
        <f t="shared" si="11"/>
        <v>-502</v>
      </c>
    </row>
    <row r="67" spans="1:64" ht="16.5" customHeight="1" x14ac:dyDescent="0.2">
      <c r="A67" s="796">
        <v>61</v>
      </c>
      <c r="B67" s="797">
        <v>61</v>
      </c>
      <c r="C67" s="798" t="s">
        <v>64</v>
      </c>
      <c r="D67" s="1361">
        <f>'8_2.1.22 SIS'!C67</f>
        <v>3869</v>
      </c>
      <c r="E67" s="209">
        <f>'2_State Distrib and Adjs'!AN67</f>
        <v>4099</v>
      </c>
      <c r="F67" s="209">
        <f>'2_State Distrib and Adjs'!AM67</f>
        <v>15859468</v>
      </c>
      <c r="G67" s="1335"/>
      <c r="H67" s="1335"/>
      <c r="I67" s="211"/>
      <c r="J67" s="209"/>
      <c r="K67" s="211"/>
      <c r="L67" s="209"/>
      <c r="M67" s="211"/>
      <c r="N67" s="209"/>
      <c r="O67" s="211"/>
      <c r="P67" s="209"/>
      <c r="Q67" s="1192">
        <f t="shared" si="8"/>
        <v>15859468</v>
      </c>
      <c r="R67" s="212"/>
      <c r="S67" s="209">
        <f>'2_State Distrib and Adjs'!AR67</f>
        <v>0</v>
      </c>
      <c r="T67" s="209">
        <f>'2_State Distrib and Adjs'!AS67</f>
        <v>0</v>
      </c>
      <c r="U67" s="213">
        <f>'2_State Distrib and Adjs'!AT67</f>
        <v>0</v>
      </c>
      <c r="V67" s="212">
        <f t="shared" si="12"/>
        <v>15859468</v>
      </c>
      <c r="W67" s="210"/>
      <c r="X67" s="210"/>
      <c r="Y67" s="212">
        <f t="shared" si="6"/>
        <v>15859468</v>
      </c>
      <c r="Z67" s="209">
        <f>'2_State Distrib and Adjs'!AO67</f>
        <v>17798</v>
      </c>
      <c r="AA67" s="223">
        <f>'2_State Distrib and Adjs'!AV67</f>
        <v>0</v>
      </c>
      <c r="AB67" s="896">
        <f>'2_State Distrib and Adjs'!AW67</f>
        <v>119700</v>
      </c>
      <c r="AC67" s="1471">
        <f>'2_State Distrib and Adjs'!AX67</f>
        <v>673034</v>
      </c>
      <c r="AD67" s="1471">
        <f>'2_State Distrib and Adjs'!AY67</f>
        <v>538428</v>
      </c>
      <c r="AE67" s="212">
        <f>'2_State Distrib and Adjs'!BA67</f>
        <v>18217980</v>
      </c>
      <c r="AF67" s="209">
        <f>'2_State Distrib and Adjs'!BB67</f>
        <v>0</v>
      </c>
      <c r="AG67" s="209">
        <f>'2_State Distrib and Adjs'!BC67</f>
        <v>18217980</v>
      </c>
      <c r="AH67" s="212">
        <f>'2_State Distrib and Adjs'!BD67</f>
        <v>1518165</v>
      </c>
      <c r="AI67" s="223">
        <f>'2_State Distrib and Adjs'!BE67</f>
        <v>0</v>
      </c>
      <c r="AJ67" s="899">
        <f>'2_State Distrib and Adjs'!BF67</f>
        <v>106100</v>
      </c>
      <c r="AK67" s="899">
        <f>'2_State Distrib and Adjs'!BG67</f>
        <v>0</v>
      </c>
      <c r="AL67" s="214">
        <f>'2_State Distrib and Adjs'!BI67</f>
        <v>18324080</v>
      </c>
      <c r="AM67" s="214">
        <f t="shared" si="9"/>
        <v>18324080</v>
      </c>
      <c r="AN67" s="215"/>
      <c r="AO67" s="216">
        <f>-'New Type 2 Res Summary'!AG67-'5A3_OJJ'!P67</f>
        <v>-604653</v>
      </c>
      <c r="AP67" s="208">
        <f>-'New Type 2 Res Summary'!AH67</f>
        <v>0</v>
      </c>
      <c r="AQ67" s="215">
        <f>-'New Type 2 Res Summary'!AI67</f>
        <v>0</v>
      </c>
      <c r="AR67" s="208">
        <f>-'New Type 2 Res Summary'!AJ67</f>
        <v>0</v>
      </c>
      <c r="AS67" s="217">
        <f>-'New Type 2 Res Summary'!AK67</f>
        <v>0</v>
      </c>
      <c r="AT67" s="218">
        <f>-'New Type 2 Res Summary'!AL67</f>
        <v>0</v>
      </c>
      <c r="AU67" s="216">
        <f>-'New Type 2 Res Summary'!AM67-'5A3_OJJ'!P67</f>
        <v>-1394799</v>
      </c>
      <c r="AV67" s="893"/>
      <c r="AW67" s="219">
        <f>-'New Type 2 Res Summary'!AN67</f>
        <v>1496</v>
      </c>
      <c r="AX67" s="216">
        <f>-'New Type 2 Res Summary'!AO67-'5A3_OJJ'!P67</f>
        <v>-603157</v>
      </c>
      <c r="AY67" s="217"/>
      <c r="AZ67" s="908">
        <f>-'New Type 2 Res Summary'!AQ67-'5A3_OJJ'!P67</f>
        <v>-598279</v>
      </c>
      <c r="BA67" s="216">
        <f>'2A-1_EFT (Annual)'!AO67</f>
        <v>-1389921</v>
      </c>
      <c r="BB67" s="217" t="e">
        <f>'2A-1_EFT (Annual)'!#REF!+'2A-1_EFT (Annual)'!#REF!</f>
        <v>#REF!</v>
      </c>
      <c r="BC67" s="217" t="e">
        <f t="shared" si="10"/>
        <v>#REF!</v>
      </c>
      <c r="BD67" s="216">
        <f>'2A-2_EFT (Monthly)'!AO67</f>
        <v>-115539</v>
      </c>
      <c r="BE67" s="217">
        <f t="shared" si="7"/>
        <v>16934159</v>
      </c>
      <c r="BF67" s="217">
        <f>'2A-2_EFT (Monthly)'!AP67</f>
        <v>1402626</v>
      </c>
      <c r="BG67" s="219"/>
      <c r="BH67" s="219"/>
      <c r="BI67" s="219"/>
      <c r="BJ67" s="219">
        <f>'2A-2_EFT (Monthly)'!BZ67+'2A-2_EFT (Monthly)'!AQ67</f>
        <v>-3471</v>
      </c>
      <c r="BK67" s="219"/>
      <c r="BL67" s="219">
        <f t="shared" si="11"/>
        <v>-3471</v>
      </c>
    </row>
    <row r="68" spans="1:64" ht="16.5" customHeight="1" x14ac:dyDescent="0.2">
      <c r="A68" s="221">
        <v>62</v>
      </c>
      <c r="B68" s="317">
        <v>62</v>
      </c>
      <c r="C68" s="799" t="s">
        <v>65</v>
      </c>
      <c r="D68" s="1362">
        <f>'8_2.1.22 SIS'!C68</f>
        <v>1771</v>
      </c>
      <c r="E68" s="226">
        <f>'2_State Distrib and Adjs'!AN68</f>
        <v>7101</v>
      </c>
      <c r="F68" s="226">
        <f>'2_State Distrib and Adjs'!AM68</f>
        <v>12575582</v>
      </c>
      <c r="G68" s="1337"/>
      <c r="H68" s="1337"/>
      <c r="I68" s="228"/>
      <c r="J68" s="226"/>
      <c r="K68" s="228"/>
      <c r="L68" s="226"/>
      <c r="M68" s="228"/>
      <c r="N68" s="226"/>
      <c r="O68" s="228"/>
      <c r="P68" s="226"/>
      <c r="Q68" s="1089">
        <f t="shared" si="8"/>
        <v>12575582</v>
      </c>
      <c r="R68" s="229"/>
      <c r="S68" s="226">
        <f>'2_State Distrib and Adjs'!AR68</f>
        <v>0</v>
      </c>
      <c r="T68" s="226">
        <f>'2_State Distrib and Adjs'!AS68</f>
        <v>0</v>
      </c>
      <c r="U68" s="230">
        <f>'2_State Distrib and Adjs'!AT68</f>
        <v>0</v>
      </c>
      <c r="V68" s="229">
        <f t="shared" si="12"/>
        <v>12575582</v>
      </c>
      <c r="W68" s="227"/>
      <c r="X68" s="227"/>
      <c r="Y68" s="229">
        <f t="shared" si="6"/>
        <v>12575582</v>
      </c>
      <c r="Z68" s="226">
        <f>'2_State Distrib and Adjs'!AO68</f>
        <v>0</v>
      </c>
      <c r="AA68" s="231">
        <f>'2_State Distrib and Adjs'!AV68</f>
        <v>0</v>
      </c>
      <c r="AB68" s="231">
        <f>'2_State Distrib and Adjs'!AW68</f>
        <v>57960</v>
      </c>
      <c r="AC68" s="1472">
        <f>'2_State Distrib and Adjs'!AX68</f>
        <v>204392</v>
      </c>
      <c r="AD68" s="1472">
        <f>'2_State Distrib and Adjs'!AY68</f>
        <v>163513</v>
      </c>
      <c r="AE68" s="229">
        <f>'2_State Distrib and Adjs'!BA68</f>
        <v>13308034</v>
      </c>
      <c r="AF68" s="226">
        <f>'2_State Distrib and Adjs'!BB68</f>
        <v>0</v>
      </c>
      <c r="AG68" s="226">
        <f>'2_State Distrib and Adjs'!BC68</f>
        <v>13308034</v>
      </c>
      <c r="AH68" s="229">
        <f>'2_State Distrib and Adjs'!BD68</f>
        <v>1109003</v>
      </c>
      <c r="AI68" s="231">
        <f>'2_State Distrib and Adjs'!BE68</f>
        <v>0</v>
      </c>
      <c r="AJ68" s="900">
        <f>'2_State Distrib and Adjs'!BF68</f>
        <v>34162</v>
      </c>
      <c r="AK68" s="900">
        <f>'2_State Distrib and Adjs'!BG68</f>
        <v>0</v>
      </c>
      <c r="AL68" s="232">
        <f>'2_State Distrib and Adjs'!BI68</f>
        <v>13342196</v>
      </c>
      <c r="AM68" s="232">
        <f t="shared" si="9"/>
        <v>13342196</v>
      </c>
      <c r="AN68" s="233"/>
      <c r="AO68" s="234">
        <f>-'New Type 2 Res Summary'!AG68-'5A3_OJJ'!P68</f>
        <v>-47991</v>
      </c>
      <c r="AP68" s="225">
        <f>-'New Type 2 Res Summary'!AH68</f>
        <v>0</v>
      </c>
      <c r="AQ68" s="233">
        <f>-'New Type 2 Res Summary'!AI68</f>
        <v>0</v>
      </c>
      <c r="AR68" s="225">
        <f>-'New Type 2 Res Summary'!AJ68</f>
        <v>0</v>
      </c>
      <c r="AS68" s="235">
        <f>-'New Type 2 Res Summary'!AK68</f>
        <v>0</v>
      </c>
      <c r="AT68" s="236">
        <f>-'New Type 2 Res Summary'!AL68</f>
        <v>0</v>
      </c>
      <c r="AU68" s="234">
        <f>-'New Type 2 Res Summary'!AM68-'5A3_OJJ'!P68</f>
        <v>-47991</v>
      </c>
      <c r="AV68" s="237"/>
      <c r="AW68" s="237">
        <f>-'New Type 2 Res Summary'!AN68</f>
        <v>111</v>
      </c>
      <c r="AX68" s="234">
        <f>-'New Type 2 Res Summary'!AO68-'5A3_OJJ'!P68</f>
        <v>-47880</v>
      </c>
      <c r="AY68" s="235"/>
      <c r="AZ68" s="234">
        <f>-'New Type 2 Res Summary'!AQ68-'5A3_OJJ'!P68</f>
        <v>-46839</v>
      </c>
      <c r="BA68" s="234">
        <f>'2A-1_EFT (Annual)'!AO68</f>
        <v>-46950</v>
      </c>
      <c r="BB68" s="235" t="e">
        <f>'2A-1_EFT (Annual)'!#REF!+'2A-1_EFT (Annual)'!#REF!</f>
        <v>#REF!</v>
      </c>
      <c r="BC68" s="235" t="e">
        <f t="shared" si="10"/>
        <v>#REF!</v>
      </c>
      <c r="BD68" s="234">
        <f>'2A-2_EFT (Monthly)'!AO68</f>
        <v>-3903</v>
      </c>
      <c r="BE68" s="235">
        <f t="shared" si="7"/>
        <v>13295246</v>
      </c>
      <c r="BF68" s="235">
        <f>'2A-2_EFT (Monthly)'!AP68</f>
        <v>1105100</v>
      </c>
      <c r="BG68" s="237"/>
      <c r="BH68" s="237"/>
      <c r="BI68" s="237"/>
      <c r="BJ68" s="237">
        <f>'2A-2_EFT (Monthly)'!BZ68+'2A-2_EFT (Monthly)'!AQ68</f>
        <v>-111</v>
      </c>
      <c r="BK68" s="237"/>
      <c r="BL68" s="237">
        <f t="shared" si="11"/>
        <v>-111</v>
      </c>
    </row>
    <row r="69" spans="1:64" ht="16.5" customHeight="1" x14ac:dyDescent="0.2">
      <c r="A69" s="221">
        <v>63</v>
      </c>
      <c r="B69" s="317">
        <v>63</v>
      </c>
      <c r="C69" s="799" t="s">
        <v>66</v>
      </c>
      <c r="D69" s="1362">
        <f>'8_2.1.22 SIS'!C69</f>
        <v>2061</v>
      </c>
      <c r="E69" s="226">
        <f>'2_State Distrib and Adjs'!AN69</f>
        <v>4114</v>
      </c>
      <c r="F69" s="226">
        <f>'2_State Distrib and Adjs'!AM69</f>
        <v>8479800</v>
      </c>
      <c r="G69" s="1337"/>
      <c r="H69" s="1337"/>
      <c r="I69" s="228"/>
      <c r="J69" s="226"/>
      <c r="K69" s="228"/>
      <c r="L69" s="226"/>
      <c r="M69" s="228"/>
      <c r="N69" s="226"/>
      <c r="O69" s="228"/>
      <c r="P69" s="226"/>
      <c r="Q69" s="1089">
        <f t="shared" si="8"/>
        <v>8479800</v>
      </c>
      <c r="R69" s="229"/>
      <c r="S69" s="226">
        <f>'2_State Distrib and Adjs'!AR69</f>
        <v>0</v>
      </c>
      <c r="T69" s="226">
        <f>'2_State Distrib and Adjs'!AS69</f>
        <v>0</v>
      </c>
      <c r="U69" s="230">
        <f>'2_State Distrib and Adjs'!AT69</f>
        <v>0</v>
      </c>
      <c r="V69" s="229">
        <f t="shared" si="12"/>
        <v>8479800</v>
      </c>
      <c r="W69" s="227"/>
      <c r="X69" s="227"/>
      <c r="Y69" s="229">
        <f t="shared" si="6"/>
        <v>8479800</v>
      </c>
      <c r="Z69" s="226">
        <f>'2_State Distrib and Adjs'!AO69</f>
        <v>0</v>
      </c>
      <c r="AA69" s="231">
        <f>'2_State Distrib and Adjs'!AV69</f>
        <v>0</v>
      </c>
      <c r="AB69" s="231">
        <f>'2_State Distrib and Adjs'!AW69</f>
        <v>65940</v>
      </c>
      <c r="AC69" s="1472">
        <f>'2_State Distrib and Adjs'!AX69</f>
        <v>375147</v>
      </c>
      <c r="AD69" s="1472">
        <f>'2_State Distrib and Adjs'!AY69</f>
        <v>300119</v>
      </c>
      <c r="AE69" s="229">
        <f>'2_State Distrib and Adjs'!BA69</f>
        <v>9783728</v>
      </c>
      <c r="AF69" s="226">
        <f>'2_State Distrib and Adjs'!BB69</f>
        <v>0</v>
      </c>
      <c r="AG69" s="226">
        <f>'2_State Distrib and Adjs'!BC69</f>
        <v>9783728</v>
      </c>
      <c r="AH69" s="229">
        <f>'2_State Distrib and Adjs'!BD69</f>
        <v>815311</v>
      </c>
      <c r="AI69" s="231">
        <f>'2_State Distrib and Adjs'!BE69</f>
        <v>0</v>
      </c>
      <c r="AJ69" s="900">
        <f>'2_State Distrib and Adjs'!BF69</f>
        <v>53683</v>
      </c>
      <c r="AK69" s="900">
        <f>'2_State Distrib and Adjs'!BG69</f>
        <v>0</v>
      </c>
      <c r="AL69" s="232">
        <f>'2_State Distrib and Adjs'!BI69</f>
        <v>9837411</v>
      </c>
      <c r="AM69" s="232">
        <f t="shared" si="9"/>
        <v>9837411</v>
      </c>
      <c r="AN69" s="233"/>
      <c r="AO69" s="234">
        <f>-'New Type 2 Res Summary'!AG69-'5A3_OJJ'!P69</f>
        <v>-205260</v>
      </c>
      <c r="AP69" s="225">
        <f>-'New Type 2 Res Summary'!AH69</f>
        <v>0</v>
      </c>
      <c r="AQ69" s="233">
        <f>-'New Type 2 Res Summary'!AI69</f>
        <v>0</v>
      </c>
      <c r="AR69" s="225">
        <f>-'New Type 2 Res Summary'!AJ69</f>
        <v>0</v>
      </c>
      <c r="AS69" s="235">
        <f>-'New Type 2 Res Summary'!AK69</f>
        <v>0</v>
      </c>
      <c r="AT69" s="236">
        <f>-'New Type 2 Res Summary'!AL69</f>
        <v>0</v>
      </c>
      <c r="AU69" s="234">
        <f>-'New Type 2 Res Summary'!AM69-'5A3_OJJ'!P69</f>
        <v>-230208</v>
      </c>
      <c r="AV69" s="237"/>
      <c r="AW69" s="237">
        <f>-'New Type 2 Res Summary'!AN69</f>
        <v>505</v>
      </c>
      <c r="AX69" s="234">
        <f>-'New Type 2 Res Summary'!AO69-'5A3_OJJ'!P69</f>
        <v>-204755</v>
      </c>
      <c r="AY69" s="235"/>
      <c r="AZ69" s="234">
        <f>-'New Type 2 Res Summary'!AQ69-'5A3_OJJ'!P69</f>
        <v>-204755</v>
      </c>
      <c r="BA69" s="234">
        <f>'2A-1_EFT (Annual)'!AO69</f>
        <v>-230208</v>
      </c>
      <c r="BB69" s="235" t="e">
        <f>'2A-1_EFT (Annual)'!#REF!+'2A-1_EFT (Annual)'!#REF!</f>
        <v>#REF!</v>
      </c>
      <c r="BC69" s="235" t="e">
        <f t="shared" si="10"/>
        <v>#REF!</v>
      </c>
      <c r="BD69" s="234">
        <f>'2A-2_EFT (Monthly)'!AO69</f>
        <v>-19137</v>
      </c>
      <c r="BE69" s="235">
        <f t="shared" si="7"/>
        <v>9607203</v>
      </c>
      <c r="BF69" s="235">
        <f>'2A-2_EFT (Monthly)'!AP69</f>
        <v>796174</v>
      </c>
      <c r="BG69" s="237"/>
      <c r="BH69" s="237"/>
      <c r="BI69" s="237"/>
      <c r="BJ69" s="237">
        <f>'2A-2_EFT (Monthly)'!BZ69+'2A-2_EFT (Monthly)'!AQ69</f>
        <v>-567</v>
      </c>
      <c r="BK69" s="237"/>
      <c r="BL69" s="237">
        <f t="shared" si="11"/>
        <v>-567</v>
      </c>
    </row>
    <row r="70" spans="1:64" ht="16.5" customHeight="1" x14ac:dyDescent="0.2">
      <c r="A70" s="221">
        <v>64</v>
      </c>
      <c r="B70" s="317">
        <v>64</v>
      </c>
      <c r="C70" s="799" t="s">
        <v>67</v>
      </c>
      <c r="D70" s="1362">
        <f>'8_2.1.22 SIS'!C70</f>
        <v>1888</v>
      </c>
      <c r="E70" s="226">
        <f>'2_State Distrib and Adjs'!AN70</f>
        <v>7258</v>
      </c>
      <c r="F70" s="226">
        <f>'2_State Distrib and Adjs'!AM70</f>
        <v>13702322</v>
      </c>
      <c r="G70" s="1337"/>
      <c r="H70" s="1337"/>
      <c r="I70" s="228"/>
      <c r="J70" s="226"/>
      <c r="K70" s="228"/>
      <c r="L70" s="226"/>
      <c r="M70" s="228"/>
      <c r="N70" s="226"/>
      <c r="O70" s="228"/>
      <c r="P70" s="226"/>
      <c r="Q70" s="1089">
        <f t="shared" si="8"/>
        <v>13702322</v>
      </c>
      <c r="R70" s="229"/>
      <c r="S70" s="226">
        <f>'2_State Distrib and Adjs'!AR70</f>
        <v>0</v>
      </c>
      <c r="T70" s="226">
        <f>'2_State Distrib and Adjs'!AS70</f>
        <v>0</v>
      </c>
      <c r="U70" s="230">
        <f>'2_State Distrib and Adjs'!AT70</f>
        <v>0</v>
      </c>
      <c r="V70" s="229">
        <f t="shared" si="12"/>
        <v>13702322</v>
      </c>
      <c r="W70" s="227"/>
      <c r="X70" s="227"/>
      <c r="Y70" s="229">
        <f t="shared" si="6"/>
        <v>13702322</v>
      </c>
      <c r="Z70" s="226">
        <f>'2_State Distrib and Adjs'!AO70</f>
        <v>-8516</v>
      </c>
      <c r="AA70" s="231">
        <f>'2_State Distrib and Adjs'!AV70</f>
        <v>0</v>
      </c>
      <c r="AB70" s="231">
        <f>'2_State Distrib and Adjs'!AW70</f>
        <v>63070</v>
      </c>
      <c r="AC70" s="1472">
        <f>'2_State Distrib and Adjs'!AX70</f>
        <v>294018</v>
      </c>
      <c r="AD70" s="1472">
        <f>'2_State Distrib and Adjs'!AY70</f>
        <v>235214</v>
      </c>
      <c r="AE70" s="229">
        <f>'2_State Distrib and Adjs'!BA70</f>
        <v>14727135</v>
      </c>
      <c r="AF70" s="226">
        <f>'2_State Distrib and Adjs'!BB70</f>
        <v>0</v>
      </c>
      <c r="AG70" s="226">
        <f>'2_State Distrib and Adjs'!BC70</f>
        <v>14727135</v>
      </c>
      <c r="AH70" s="229">
        <f>'2_State Distrib and Adjs'!BD70</f>
        <v>1227261</v>
      </c>
      <c r="AI70" s="231">
        <f>'2_State Distrib and Adjs'!BE70</f>
        <v>0</v>
      </c>
      <c r="AJ70" s="900">
        <f>'2_State Distrib and Adjs'!BF70</f>
        <v>103389</v>
      </c>
      <c r="AK70" s="900">
        <f>'2_State Distrib and Adjs'!BG70</f>
        <v>0</v>
      </c>
      <c r="AL70" s="232">
        <f>'2_State Distrib and Adjs'!BI70</f>
        <v>14830524</v>
      </c>
      <c r="AM70" s="232">
        <f t="shared" si="9"/>
        <v>14830524</v>
      </c>
      <c r="AN70" s="233"/>
      <c r="AO70" s="234">
        <f>-'New Type 2 Res Summary'!AG70-'5A3_OJJ'!P70</f>
        <v>-32985</v>
      </c>
      <c r="AP70" s="225">
        <f>-'New Type 2 Res Summary'!AH70</f>
        <v>0</v>
      </c>
      <c r="AQ70" s="233">
        <f>-'New Type 2 Res Summary'!AI70</f>
        <v>0</v>
      </c>
      <c r="AR70" s="225">
        <f>-'New Type 2 Res Summary'!AJ70</f>
        <v>0</v>
      </c>
      <c r="AS70" s="235">
        <f>-'New Type 2 Res Summary'!AK70</f>
        <v>0</v>
      </c>
      <c r="AT70" s="236">
        <f>-'New Type 2 Res Summary'!AL70</f>
        <v>0</v>
      </c>
      <c r="AU70" s="234">
        <f>-'New Type 2 Res Summary'!AM70-'5A3_OJJ'!P70</f>
        <v>-32985</v>
      </c>
      <c r="AV70" s="237"/>
      <c r="AW70" s="237">
        <f>-'New Type 2 Res Summary'!AN70</f>
        <v>82</v>
      </c>
      <c r="AX70" s="234">
        <f>-'New Type 2 Res Summary'!AO70-'5A3_OJJ'!P70</f>
        <v>-32903</v>
      </c>
      <c r="AY70" s="235"/>
      <c r="AZ70" s="234">
        <f>-'New Type 2 Res Summary'!AQ70-'5A3_OJJ'!P70</f>
        <v>-32903</v>
      </c>
      <c r="BA70" s="234">
        <f>'2A-1_EFT (Annual)'!AO70</f>
        <v>-32985</v>
      </c>
      <c r="BB70" s="235" t="e">
        <f>'2A-1_EFT (Annual)'!#REF!+'2A-1_EFT (Annual)'!#REF!</f>
        <v>#REF!</v>
      </c>
      <c r="BC70" s="235" t="e">
        <f t="shared" si="10"/>
        <v>#REF!</v>
      </c>
      <c r="BD70" s="234">
        <f>'2A-2_EFT (Monthly)'!AO70</f>
        <v>-2742</v>
      </c>
      <c r="BE70" s="235">
        <f t="shared" si="7"/>
        <v>14797539</v>
      </c>
      <c r="BF70" s="235">
        <f>'2A-2_EFT (Monthly)'!AP70</f>
        <v>1224519</v>
      </c>
      <c r="BG70" s="237"/>
      <c r="BH70" s="237"/>
      <c r="BI70" s="237"/>
      <c r="BJ70" s="237">
        <f>'2A-2_EFT (Monthly)'!BZ70+'2A-2_EFT (Monthly)'!AQ70</f>
        <v>-82</v>
      </c>
      <c r="BK70" s="237"/>
      <c r="BL70" s="237">
        <f t="shared" si="11"/>
        <v>-82</v>
      </c>
    </row>
    <row r="71" spans="1:64" ht="16.5" customHeight="1" x14ac:dyDescent="0.2">
      <c r="A71" s="800">
        <v>65</v>
      </c>
      <c r="B71" s="801">
        <v>65</v>
      </c>
      <c r="C71" s="802" t="s">
        <v>68</v>
      </c>
      <c r="D71" s="1363">
        <f>'8_2.1.22 SIS'!C71</f>
        <v>7798</v>
      </c>
      <c r="E71" s="240">
        <f>'2_State Distrib and Adjs'!AN71</f>
        <v>5981</v>
      </c>
      <c r="F71" s="240">
        <f>'2_State Distrib and Adjs'!AM71</f>
        <v>46641131</v>
      </c>
      <c r="G71" s="1338"/>
      <c r="H71" s="1338"/>
      <c r="I71" s="242"/>
      <c r="J71" s="240"/>
      <c r="K71" s="242"/>
      <c r="L71" s="240"/>
      <c r="M71" s="242"/>
      <c r="N71" s="240"/>
      <c r="O71" s="242"/>
      <c r="P71" s="240"/>
      <c r="Q71" s="1194">
        <f t="shared" si="8"/>
        <v>46641131</v>
      </c>
      <c r="R71" s="243"/>
      <c r="S71" s="240">
        <f>'2_State Distrib and Adjs'!AR71</f>
        <v>0</v>
      </c>
      <c r="T71" s="240">
        <f>'2_State Distrib and Adjs'!AS71</f>
        <v>0</v>
      </c>
      <c r="U71" s="244">
        <f>'2_State Distrib and Adjs'!AT71</f>
        <v>0</v>
      </c>
      <c r="V71" s="243">
        <f t="shared" ref="V71:V75" si="13">Q71+U71</f>
        <v>46641131</v>
      </c>
      <c r="W71" s="241"/>
      <c r="X71" s="241"/>
      <c r="Y71" s="243">
        <f>V71</f>
        <v>46641131</v>
      </c>
      <c r="Z71" s="240">
        <f>'2_State Distrib and Adjs'!AO71</f>
        <v>7079</v>
      </c>
      <c r="AA71" s="245">
        <f>'2_State Distrib and Adjs'!AV71</f>
        <v>0</v>
      </c>
      <c r="AB71" s="897">
        <f>'2_State Distrib and Adjs'!AW71</f>
        <v>237230</v>
      </c>
      <c r="AC71" s="1473">
        <f>'2_State Distrib and Adjs'!AX71</f>
        <v>1261359</v>
      </c>
      <c r="AD71" s="1473">
        <f>'2_State Distrib and Adjs'!AY71</f>
        <v>1009088</v>
      </c>
      <c r="AE71" s="243">
        <f>'2_State Distrib and Adjs'!BA71</f>
        <v>51047926</v>
      </c>
      <c r="AF71" s="246">
        <f>'2_State Distrib and Adjs'!BB71</f>
        <v>0</v>
      </c>
      <c r="AG71" s="240">
        <f>'2_State Distrib and Adjs'!BC71</f>
        <v>51047926</v>
      </c>
      <c r="AH71" s="247">
        <f>'2_State Distrib and Adjs'!BD71</f>
        <v>4253994</v>
      </c>
      <c r="AI71" s="245">
        <f>'2_State Distrib and Adjs'!BE71</f>
        <v>0</v>
      </c>
      <c r="AJ71" s="901">
        <f>'2_State Distrib and Adjs'!BF71</f>
        <v>175508</v>
      </c>
      <c r="AK71" s="901">
        <f>'2_State Distrib and Adjs'!BG71</f>
        <v>0</v>
      </c>
      <c r="AL71" s="247">
        <f>'2_State Distrib and Adjs'!BI71</f>
        <v>51223434</v>
      </c>
      <c r="AM71" s="247">
        <f t="shared" si="9"/>
        <v>51223434</v>
      </c>
      <c r="AN71" s="248"/>
      <c r="AO71" s="249">
        <f>-'New Type 2 Res Summary'!AG71-'5A3_OJJ'!P71</f>
        <v>-96147</v>
      </c>
      <c r="AP71" s="239">
        <f>-'New Type 2 Res Summary'!AH71</f>
        <v>0</v>
      </c>
      <c r="AQ71" s="248">
        <f>-'New Type 2 Res Summary'!AI71</f>
        <v>0</v>
      </c>
      <c r="AR71" s="239">
        <f>-'New Type 2 Res Summary'!AJ71</f>
        <v>0</v>
      </c>
      <c r="AS71" s="250">
        <f>-'New Type 2 Res Summary'!AK71</f>
        <v>0</v>
      </c>
      <c r="AT71" s="251">
        <f>-'New Type 2 Res Summary'!AL71</f>
        <v>0</v>
      </c>
      <c r="AU71" s="249">
        <f>-'New Type 2 Res Summary'!AM71-'5A3_OJJ'!P71</f>
        <v>-106941</v>
      </c>
      <c r="AV71" s="894"/>
      <c r="AW71" s="252">
        <f>-'New Type 2 Res Summary'!AN71</f>
        <v>231</v>
      </c>
      <c r="AX71" s="249">
        <f>-'New Type 2 Res Summary'!AO71-'5A3_OJJ'!P71</f>
        <v>-95916</v>
      </c>
      <c r="AY71" s="250"/>
      <c r="AZ71" s="909">
        <f>-'New Type 2 Res Summary'!AQ71-'5A3_OJJ'!P71</f>
        <v>-95916</v>
      </c>
      <c r="BA71" s="249">
        <f>'2A-1_EFT (Annual)'!AO71</f>
        <v>-106941</v>
      </c>
      <c r="BB71" s="250" t="e">
        <f>'2A-1_EFT (Annual)'!#REF!+'2A-1_EFT (Annual)'!#REF!</f>
        <v>#REF!</v>
      </c>
      <c r="BC71" s="250" t="e">
        <f t="shared" si="10"/>
        <v>#REF!</v>
      </c>
      <c r="BD71" s="249">
        <f>'2A-2_EFT (Monthly)'!AO71</f>
        <v>-8891</v>
      </c>
      <c r="BE71" s="250">
        <f>AM71+BA71</f>
        <v>51116493</v>
      </c>
      <c r="BF71" s="250">
        <f>'2A-2_EFT (Monthly)'!AP71</f>
        <v>4245103</v>
      </c>
      <c r="BG71" s="252"/>
      <c r="BH71" s="252"/>
      <c r="BI71" s="252"/>
      <c r="BJ71" s="252">
        <f>'2A-2_EFT (Monthly)'!BZ71+'2A-2_EFT (Monthly)'!AQ71</f>
        <v>-258</v>
      </c>
      <c r="BK71" s="252"/>
      <c r="BL71" s="252">
        <f t="shared" si="11"/>
        <v>-258</v>
      </c>
    </row>
    <row r="72" spans="1:64" ht="16.5" customHeight="1" x14ac:dyDescent="0.2">
      <c r="A72" s="796">
        <v>66</v>
      </c>
      <c r="B72" s="797">
        <v>66</v>
      </c>
      <c r="C72" s="798" t="s">
        <v>69</v>
      </c>
      <c r="D72" s="1361">
        <f>'8_2.1.22 SIS'!C72</f>
        <v>1804</v>
      </c>
      <c r="E72" s="209">
        <f>'2_State Distrib and Adjs'!AN72</f>
        <v>6961</v>
      </c>
      <c r="F72" s="209">
        <f>'2_State Distrib and Adjs'!AM72</f>
        <v>12557294</v>
      </c>
      <c r="G72" s="1335"/>
      <c r="H72" s="1335"/>
      <c r="I72" s="211"/>
      <c r="J72" s="209"/>
      <c r="K72" s="211"/>
      <c r="L72" s="209"/>
      <c r="M72" s="211"/>
      <c r="N72" s="209"/>
      <c r="O72" s="211"/>
      <c r="P72" s="209"/>
      <c r="Q72" s="1192">
        <f>F72+H72+J72+L72+N72+P72</f>
        <v>12557294</v>
      </c>
      <c r="R72" s="212"/>
      <c r="S72" s="209">
        <f>'2_State Distrib and Adjs'!AR72</f>
        <v>0</v>
      </c>
      <c r="T72" s="209">
        <f>'2_State Distrib and Adjs'!AS72</f>
        <v>0</v>
      </c>
      <c r="U72" s="213">
        <f>'2_State Distrib and Adjs'!AT72</f>
        <v>0</v>
      </c>
      <c r="V72" s="212">
        <f t="shared" si="13"/>
        <v>12557294</v>
      </c>
      <c r="W72" s="210"/>
      <c r="X72" s="210"/>
      <c r="Y72" s="212">
        <f>V72</f>
        <v>12557294</v>
      </c>
      <c r="Z72" s="209">
        <f>'2_State Distrib and Adjs'!AO72</f>
        <v>-5429</v>
      </c>
      <c r="AA72" s="223">
        <f>'2_State Distrib and Adjs'!AV72</f>
        <v>0</v>
      </c>
      <c r="AB72" s="896">
        <f>'2_State Distrib and Adjs'!AW72</f>
        <v>51870</v>
      </c>
      <c r="AC72" s="1471">
        <f>'2_State Distrib and Adjs'!AX72</f>
        <v>308331</v>
      </c>
      <c r="AD72" s="1471">
        <f>'2_State Distrib and Adjs'!AY72</f>
        <v>246663</v>
      </c>
      <c r="AE72" s="212">
        <f>'2_State Distrib and Adjs'!BA72</f>
        <v>13621224</v>
      </c>
      <c r="AF72" s="209">
        <f>'2_State Distrib and Adjs'!BB72</f>
        <v>0</v>
      </c>
      <c r="AG72" s="209">
        <f>'2_State Distrib and Adjs'!BC72</f>
        <v>13621224</v>
      </c>
      <c r="AH72" s="212">
        <f>'2_State Distrib and Adjs'!BD72</f>
        <v>1135102</v>
      </c>
      <c r="AI72" s="223">
        <f>'2_State Distrib and Adjs'!BE72</f>
        <v>0</v>
      </c>
      <c r="AJ72" s="899">
        <f>'2_State Distrib and Adjs'!BF72</f>
        <v>41753</v>
      </c>
      <c r="AK72" s="899">
        <f>'2_State Distrib and Adjs'!BG72</f>
        <v>0</v>
      </c>
      <c r="AL72" s="214">
        <f>'2_State Distrib and Adjs'!BI72</f>
        <v>13662977</v>
      </c>
      <c r="AM72" s="214">
        <f>AL72</f>
        <v>13662977</v>
      </c>
      <c r="AN72" s="215"/>
      <c r="AO72" s="216">
        <f>-'New Type 2 Res Summary'!AG72-'5A3_OJJ'!P72</f>
        <v>-171635</v>
      </c>
      <c r="AP72" s="208">
        <f>-'New Type 2 Res Summary'!AH72</f>
        <v>0</v>
      </c>
      <c r="AQ72" s="215">
        <f>-'New Type 2 Res Summary'!AI72</f>
        <v>0</v>
      </c>
      <c r="AR72" s="208">
        <f>-'New Type 2 Res Summary'!AJ72</f>
        <v>0</v>
      </c>
      <c r="AS72" s="217">
        <f>-'New Type 2 Res Summary'!AK72</f>
        <v>0</v>
      </c>
      <c r="AT72" s="218">
        <f>-'New Type 2 Res Summary'!AL72</f>
        <v>0</v>
      </c>
      <c r="AU72" s="216">
        <f>-'New Type 2 Res Summary'!AM72-'5A3_OJJ'!P72</f>
        <v>-171635</v>
      </c>
      <c r="AV72" s="893"/>
      <c r="AW72" s="219">
        <f>-'New Type 2 Res Summary'!AN72</f>
        <v>429</v>
      </c>
      <c r="AX72" s="216">
        <f>-'New Type 2 Res Summary'!AO72-'5A3_OJJ'!P72</f>
        <v>-171206</v>
      </c>
      <c r="AY72" s="217"/>
      <c r="AZ72" s="908">
        <f>-'New Type 2 Res Summary'!AQ72-'5A3_OJJ'!P72</f>
        <v>-171206</v>
      </c>
      <c r="BA72" s="216">
        <f>'2A-1_EFT (Annual)'!AO72</f>
        <v>-171635</v>
      </c>
      <c r="BB72" s="217" t="e">
        <f>'2A-1_EFT (Annual)'!#REF!+'2A-1_EFT (Annual)'!#REF!</f>
        <v>#REF!</v>
      </c>
      <c r="BC72" s="217" t="e">
        <f>BA72-BB72</f>
        <v>#REF!</v>
      </c>
      <c r="BD72" s="216">
        <f>'2A-2_EFT (Monthly)'!AO72</f>
        <v>-14268</v>
      </c>
      <c r="BE72" s="217">
        <f>AM72+BA72</f>
        <v>13491342</v>
      </c>
      <c r="BF72" s="217">
        <f>'2A-2_EFT (Monthly)'!AP72</f>
        <v>1120834</v>
      </c>
      <c r="BG72" s="219"/>
      <c r="BH72" s="219"/>
      <c r="BI72" s="219"/>
      <c r="BJ72" s="219">
        <f>'2A-2_EFT (Monthly)'!BZ72+'2A-2_EFT (Monthly)'!AQ72</f>
        <v>-429</v>
      </c>
      <c r="BK72" s="219"/>
      <c r="BL72" s="219">
        <f>BJ72-BK72</f>
        <v>-429</v>
      </c>
    </row>
    <row r="73" spans="1:64" ht="16.5" customHeight="1" x14ac:dyDescent="0.2">
      <c r="A73" s="221">
        <v>67</v>
      </c>
      <c r="B73" s="317">
        <v>67</v>
      </c>
      <c r="C73" s="799" t="s">
        <v>3</v>
      </c>
      <c r="D73" s="1362">
        <f>'8_2.1.22 SIS'!C73</f>
        <v>5284</v>
      </c>
      <c r="E73" s="226">
        <f>'2_State Distrib and Adjs'!AN73</f>
        <v>6246</v>
      </c>
      <c r="F73" s="226">
        <f>'2_State Distrib and Adjs'!AM73</f>
        <v>33006489</v>
      </c>
      <c r="G73" s="1337"/>
      <c r="H73" s="1337"/>
      <c r="I73" s="228"/>
      <c r="J73" s="226"/>
      <c r="K73" s="228"/>
      <c r="L73" s="226"/>
      <c r="M73" s="228"/>
      <c r="N73" s="226"/>
      <c r="O73" s="228"/>
      <c r="P73" s="226"/>
      <c r="Q73" s="1089">
        <f>F73+H73+J73+L73+N73+P73</f>
        <v>33006489</v>
      </c>
      <c r="R73" s="229"/>
      <c r="S73" s="226">
        <f>'2_State Distrib and Adjs'!AR73</f>
        <v>0</v>
      </c>
      <c r="T73" s="226">
        <f>'2_State Distrib and Adjs'!AS73</f>
        <v>0</v>
      </c>
      <c r="U73" s="230">
        <f>'2_State Distrib and Adjs'!AT73</f>
        <v>0</v>
      </c>
      <c r="V73" s="229">
        <f t="shared" si="13"/>
        <v>33006489</v>
      </c>
      <c r="W73" s="227"/>
      <c r="X73" s="227"/>
      <c r="Y73" s="229">
        <f>V73</f>
        <v>33006489</v>
      </c>
      <c r="Z73" s="226">
        <f>'2_State Distrib and Adjs'!AO73</f>
        <v>6283</v>
      </c>
      <c r="AA73" s="231">
        <f>'2_State Distrib and Adjs'!AV73</f>
        <v>0</v>
      </c>
      <c r="AB73" s="231">
        <f>'2_State Distrib and Adjs'!AW73</f>
        <v>174090</v>
      </c>
      <c r="AC73" s="1472">
        <f>'2_State Distrib and Adjs'!AX73</f>
        <v>630814</v>
      </c>
      <c r="AD73" s="1472">
        <f>'2_State Distrib and Adjs'!AY73</f>
        <v>504652</v>
      </c>
      <c r="AE73" s="229">
        <f>'2_State Distrib and Adjs'!BA73</f>
        <v>35268548</v>
      </c>
      <c r="AF73" s="226">
        <f>'2_State Distrib and Adjs'!BB73</f>
        <v>0</v>
      </c>
      <c r="AG73" s="226">
        <f>'2_State Distrib and Adjs'!BC73</f>
        <v>35268548</v>
      </c>
      <c r="AH73" s="229">
        <f>'2_State Distrib and Adjs'!BD73</f>
        <v>2939046</v>
      </c>
      <c r="AI73" s="231">
        <f>'2_State Distrib and Adjs'!BE73</f>
        <v>0</v>
      </c>
      <c r="AJ73" s="900">
        <f>'2_State Distrib and Adjs'!BF73</f>
        <v>94171</v>
      </c>
      <c r="AK73" s="900">
        <f>'2_State Distrib and Adjs'!BG73</f>
        <v>0</v>
      </c>
      <c r="AL73" s="232">
        <f>'2_State Distrib and Adjs'!BI73</f>
        <v>35362719</v>
      </c>
      <c r="AM73" s="232">
        <f>AL73</f>
        <v>35362719</v>
      </c>
      <c r="AN73" s="233"/>
      <c r="AO73" s="234">
        <f>-'New Type 2 Res Summary'!AG73-'5A3_OJJ'!P73</f>
        <v>-231251</v>
      </c>
      <c r="AP73" s="225">
        <f>-'New Type 2 Res Summary'!AH73</f>
        <v>0</v>
      </c>
      <c r="AQ73" s="233">
        <f>-'New Type 2 Res Summary'!AI73</f>
        <v>0</v>
      </c>
      <c r="AR73" s="225">
        <f>-'New Type 2 Res Summary'!AJ73</f>
        <v>0</v>
      </c>
      <c r="AS73" s="235">
        <f>-'New Type 2 Res Summary'!AK73</f>
        <v>0</v>
      </c>
      <c r="AT73" s="236">
        <f>-'New Type 2 Res Summary'!AL73</f>
        <v>0</v>
      </c>
      <c r="AU73" s="234">
        <f>-'New Type 2 Res Summary'!AM73-'5A3_OJJ'!P73</f>
        <v>-418516</v>
      </c>
      <c r="AV73" s="237"/>
      <c r="AW73" s="237">
        <f>-'New Type 2 Res Summary'!AN73</f>
        <v>578</v>
      </c>
      <c r="AX73" s="234">
        <f>-'New Type 2 Res Summary'!AO73-'5A3_OJJ'!P73</f>
        <v>-230673</v>
      </c>
      <c r="AY73" s="235"/>
      <c r="AZ73" s="234">
        <f>-'New Type 2 Res Summary'!AQ73-'5A3_OJJ'!P73</f>
        <v>-230673</v>
      </c>
      <c r="BA73" s="234">
        <f>'2A-1_EFT (Annual)'!AO73</f>
        <v>-418516</v>
      </c>
      <c r="BB73" s="235" t="e">
        <f>'2A-1_EFT (Annual)'!#REF!+'2A-1_EFT (Annual)'!#REF!</f>
        <v>#REF!</v>
      </c>
      <c r="BC73" s="235" t="e">
        <f>BA73-BB73</f>
        <v>#REF!</v>
      </c>
      <c r="BD73" s="234">
        <f>'2A-2_EFT (Monthly)'!AO73</f>
        <v>-34789</v>
      </c>
      <c r="BE73" s="235">
        <f>AM73+BA73</f>
        <v>34944203</v>
      </c>
      <c r="BF73" s="235">
        <f>'2A-2_EFT (Monthly)'!AP73</f>
        <v>2904257</v>
      </c>
      <c r="BG73" s="237"/>
      <c r="BH73" s="237"/>
      <c r="BI73" s="237"/>
      <c r="BJ73" s="237">
        <f>'2A-2_EFT (Monthly)'!BZ73+'2A-2_EFT (Monthly)'!AQ73</f>
        <v>-1045</v>
      </c>
      <c r="BK73" s="237"/>
      <c r="BL73" s="237">
        <f>BJ73-BK73</f>
        <v>-1045</v>
      </c>
    </row>
    <row r="74" spans="1:64" ht="16.5" customHeight="1" x14ac:dyDescent="0.2">
      <c r="A74" s="221">
        <v>68</v>
      </c>
      <c r="B74" s="317">
        <v>68</v>
      </c>
      <c r="C74" s="799" t="s">
        <v>2</v>
      </c>
      <c r="D74" s="1362">
        <f>'8_2.1.22 SIS'!C74</f>
        <v>960</v>
      </c>
      <c r="E74" s="226">
        <f>'2_State Distrib and Adjs'!AN74</f>
        <v>7428</v>
      </c>
      <c r="F74" s="226">
        <f>'2_State Distrib and Adjs'!AM74</f>
        <v>7130551</v>
      </c>
      <c r="G74" s="1337"/>
      <c r="H74" s="1337"/>
      <c r="I74" s="228"/>
      <c r="J74" s="226"/>
      <c r="K74" s="228"/>
      <c r="L74" s="226"/>
      <c r="M74" s="228"/>
      <c r="N74" s="226"/>
      <c r="O74" s="228"/>
      <c r="P74" s="226"/>
      <c r="Q74" s="1089">
        <f>F74+H74+J74+L74+N74+P74</f>
        <v>7130551</v>
      </c>
      <c r="R74" s="229"/>
      <c r="S74" s="226">
        <f>'2_State Distrib and Adjs'!AR74</f>
        <v>0</v>
      </c>
      <c r="T74" s="226">
        <f>'2_State Distrib and Adjs'!AS74</f>
        <v>0</v>
      </c>
      <c r="U74" s="230">
        <f>'2_State Distrib and Adjs'!AT74</f>
        <v>0</v>
      </c>
      <c r="V74" s="229">
        <f t="shared" si="13"/>
        <v>7130551</v>
      </c>
      <c r="W74" s="227"/>
      <c r="X74" s="227"/>
      <c r="Y74" s="229">
        <f>V74</f>
        <v>7130551</v>
      </c>
      <c r="Z74" s="226">
        <f>'2_State Distrib and Adjs'!AO74</f>
        <v>-43480</v>
      </c>
      <c r="AA74" s="231">
        <f>'2_State Distrib and Adjs'!AV74</f>
        <v>0</v>
      </c>
      <c r="AB74" s="231">
        <f>'2_State Distrib and Adjs'!AW74</f>
        <v>37870</v>
      </c>
      <c r="AC74" s="1472">
        <f>'2_State Distrib and Adjs'!AX74</f>
        <v>157857</v>
      </c>
      <c r="AD74" s="1472">
        <f>'2_State Distrib and Adjs'!AY74</f>
        <v>126285</v>
      </c>
      <c r="AE74" s="229">
        <f>'2_State Distrib and Adjs'!BA74</f>
        <v>7645868</v>
      </c>
      <c r="AF74" s="226">
        <f>'2_State Distrib and Adjs'!BB74</f>
        <v>0</v>
      </c>
      <c r="AG74" s="226">
        <f>'2_State Distrib and Adjs'!BC74</f>
        <v>7645868</v>
      </c>
      <c r="AH74" s="229">
        <f>'2_State Distrib and Adjs'!BD74</f>
        <v>637156</v>
      </c>
      <c r="AI74" s="231">
        <f>'2_State Distrib and Adjs'!BE74</f>
        <v>0</v>
      </c>
      <c r="AJ74" s="900">
        <f>'2_State Distrib and Adjs'!BF74</f>
        <v>31631</v>
      </c>
      <c r="AK74" s="900">
        <f>'2_State Distrib and Adjs'!BG74</f>
        <v>0</v>
      </c>
      <c r="AL74" s="232">
        <f>'2_State Distrib and Adjs'!BI74</f>
        <v>7677499</v>
      </c>
      <c r="AM74" s="232">
        <f>AL74</f>
        <v>7677499</v>
      </c>
      <c r="AN74" s="233"/>
      <c r="AO74" s="234">
        <f>-'New Type 2 Res Summary'!AG74-'5A3_OJJ'!P74</f>
        <v>-120451</v>
      </c>
      <c r="AP74" s="225">
        <f>-'New Type 2 Res Summary'!AH74</f>
        <v>0</v>
      </c>
      <c r="AQ74" s="233">
        <f>-'New Type 2 Res Summary'!AI74</f>
        <v>0</v>
      </c>
      <c r="AR74" s="225">
        <f>-'New Type 2 Res Summary'!AJ74</f>
        <v>0</v>
      </c>
      <c r="AS74" s="235">
        <f>-'New Type 2 Res Summary'!AK74</f>
        <v>0</v>
      </c>
      <c r="AT74" s="236">
        <f>-'New Type 2 Res Summary'!AL74</f>
        <v>0</v>
      </c>
      <c r="AU74" s="234">
        <f>-'New Type 2 Res Summary'!AM74-'5A3_OJJ'!P74</f>
        <v>-2245126</v>
      </c>
      <c r="AV74" s="237"/>
      <c r="AW74" s="237">
        <f>-'New Type 2 Res Summary'!AN74</f>
        <v>299</v>
      </c>
      <c r="AX74" s="234">
        <f>-'New Type 2 Res Summary'!AO74-'5A3_OJJ'!P74</f>
        <v>-120152</v>
      </c>
      <c r="AY74" s="235"/>
      <c r="AZ74" s="234">
        <f>-'New Type 2 Res Summary'!AQ74-'5A3_OJJ'!P74</f>
        <v>-120152</v>
      </c>
      <c r="BA74" s="234">
        <f>'2A-1_EFT (Annual)'!AO74</f>
        <v>-2779501</v>
      </c>
      <c r="BB74" s="235" t="e">
        <f>'2A-1_EFT (Annual)'!#REF!+'2A-1_EFT (Annual)'!#REF!</f>
        <v>#REF!</v>
      </c>
      <c r="BC74" s="235" t="e">
        <f>BA74-BB74</f>
        <v>#REF!</v>
      </c>
      <c r="BD74" s="234">
        <f>'2A-2_EFT (Monthly)'!AO74</f>
        <v>-231047</v>
      </c>
      <c r="BE74" s="235">
        <f>AM74+BA74</f>
        <v>4897998</v>
      </c>
      <c r="BF74" s="235">
        <f>'2A-2_EFT (Monthly)'!AP74</f>
        <v>406109</v>
      </c>
      <c r="BG74" s="237"/>
      <c r="BH74" s="237"/>
      <c r="BI74" s="237"/>
      <c r="BJ74" s="237">
        <f>'2A-2_EFT (Monthly)'!BZ74+'2A-2_EFT (Monthly)'!AQ74</f>
        <v>-5610</v>
      </c>
      <c r="BK74" s="237"/>
      <c r="BL74" s="237">
        <f>BJ74-BK74</f>
        <v>-5610</v>
      </c>
    </row>
    <row r="75" spans="1:64" ht="16.5" customHeight="1" x14ac:dyDescent="0.2">
      <c r="A75" s="221">
        <v>69</v>
      </c>
      <c r="B75" s="317">
        <v>69</v>
      </c>
      <c r="C75" s="799" t="s">
        <v>91</v>
      </c>
      <c r="D75" s="1362">
        <f>'8_2.1.22 SIS'!C75</f>
        <v>4752</v>
      </c>
      <c r="E75" s="226">
        <f>'2_State Distrib and Adjs'!AN75</f>
        <v>6869</v>
      </c>
      <c r="F75" s="226">
        <f>'2_State Distrib and Adjs'!AM75</f>
        <v>32642679</v>
      </c>
      <c r="G75" s="1337"/>
      <c r="H75" s="1337"/>
      <c r="I75" s="228"/>
      <c r="J75" s="226"/>
      <c r="K75" s="228"/>
      <c r="L75" s="226"/>
      <c r="M75" s="228"/>
      <c r="N75" s="226"/>
      <c r="O75" s="228"/>
      <c r="P75" s="226"/>
      <c r="Q75" s="1089">
        <f>F75+H75+J75+L75+N75+P75</f>
        <v>32642679</v>
      </c>
      <c r="R75" s="229"/>
      <c r="S75" s="226">
        <f>'2_State Distrib and Adjs'!AR75</f>
        <v>0</v>
      </c>
      <c r="T75" s="226">
        <f>'2_State Distrib and Adjs'!AS75</f>
        <v>0</v>
      </c>
      <c r="U75" s="230">
        <f>'2_State Distrib and Adjs'!AT75</f>
        <v>0</v>
      </c>
      <c r="V75" s="229">
        <f t="shared" si="13"/>
        <v>32642679</v>
      </c>
      <c r="W75" s="227"/>
      <c r="X75" s="227"/>
      <c r="Y75" s="229">
        <f>V75</f>
        <v>32642679</v>
      </c>
      <c r="Z75" s="226">
        <f>'2_State Distrib and Adjs'!AO75</f>
        <v>-3084</v>
      </c>
      <c r="AA75" s="231">
        <f>'2_State Distrib and Adjs'!AV75</f>
        <v>0</v>
      </c>
      <c r="AB75" s="231">
        <f>'2_State Distrib and Adjs'!AW75</f>
        <v>158130</v>
      </c>
      <c r="AC75" s="1472">
        <f>'2_State Distrib and Adjs'!AX75</f>
        <v>525189</v>
      </c>
      <c r="AD75" s="1472">
        <f>'2_State Distrib and Adjs'!AY75</f>
        <v>420150</v>
      </c>
      <c r="AE75" s="229">
        <f>'2_State Distrib and Adjs'!BA75</f>
        <v>34530844</v>
      </c>
      <c r="AF75" s="226">
        <f>'2_State Distrib and Adjs'!BB75</f>
        <v>0</v>
      </c>
      <c r="AG75" s="226">
        <f>'2_State Distrib and Adjs'!BC75</f>
        <v>34530844</v>
      </c>
      <c r="AH75" s="229">
        <f>'2_State Distrib and Adjs'!BD75</f>
        <v>2877570</v>
      </c>
      <c r="AI75" s="231">
        <f>'2_State Distrib and Adjs'!BE75</f>
        <v>0</v>
      </c>
      <c r="AJ75" s="900">
        <f>'2_State Distrib and Adjs'!BF75</f>
        <v>199910</v>
      </c>
      <c r="AK75" s="900">
        <f>'2_State Distrib and Adjs'!BG75</f>
        <v>0</v>
      </c>
      <c r="AL75" s="232">
        <f>'2_State Distrib and Adjs'!BI75</f>
        <v>34730754</v>
      </c>
      <c r="AM75" s="232">
        <f>AL75</f>
        <v>34730754</v>
      </c>
      <c r="AN75" s="233"/>
      <c r="AO75" s="234">
        <f>-'New Type 2 Res Summary'!AG75-'5A3_OJJ'!P75</f>
        <v>-156272</v>
      </c>
      <c r="AP75" s="225">
        <f>-'New Type 2 Res Summary'!AH75</f>
        <v>0</v>
      </c>
      <c r="AQ75" s="233">
        <f>-'New Type 2 Res Summary'!AI75</f>
        <v>0</v>
      </c>
      <c r="AR75" s="225">
        <f>-'New Type 2 Res Summary'!AJ75</f>
        <v>0</v>
      </c>
      <c r="AS75" s="235">
        <f>-'New Type 2 Res Summary'!AK75</f>
        <v>0</v>
      </c>
      <c r="AT75" s="236">
        <f>-'New Type 2 Res Summary'!AL75</f>
        <v>0</v>
      </c>
      <c r="AU75" s="234">
        <f>-'New Type 2 Res Summary'!AM75-'5A3_OJJ'!P75</f>
        <v>-453932</v>
      </c>
      <c r="AV75" s="237"/>
      <c r="AW75" s="237">
        <f>-'New Type 2 Res Summary'!AN75</f>
        <v>391</v>
      </c>
      <c r="AX75" s="234">
        <f>-'New Type 2 Res Summary'!AO75-'5A3_OJJ'!P75</f>
        <v>-155881</v>
      </c>
      <c r="AY75" s="235"/>
      <c r="AZ75" s="234">
        <f>-'New Type 2 Res Summary'!AQ75-'5A3_OJJ'!P75</f>
        <v>-155881</v>
      </c>
      <c r="BA75" s="234">
        <f>'2A-1_EFT (Annual)'!AO75</f>
        <v>-455847</v>
      </c>
      <c r="BB75" s="235" t="e">
        <f>'2A-1_EFT (Annual)'!#REF!+'2A-1_EFT (Annual)'!#REF!</f>
        <v>#REF!</v>
      </c>
      <c r="BC75" s="235" t="e">
        <f>BA75-BB75</f>
        <v>#REF!</v>
      </c>
      <c r="BD75" s="234">
        <f>'2A-2_EFT (Monthly)'!AO75</f>
        <v>-37893</v>
      </c>
      <c r="BE75" s="235">
        <f>AM75+BA75</f>
        <v>34274907</v>
      </c>
      <c r="BF75" s="235">
        <f>'2A-2_EFT (Monthly)'!AP75</f>
        <v>2839677</v>
      </c>
      <c r="BG75" s="237"/>
      <c r="BH75" s="237"/>
      <c r="BI75" s="237"/>
      <c r="BJ75" s="237">
        <f>'2A-2_EFT (Monthly)'!BZ75+'2A-2_EFT (Monthly)'!AQ75</f>
        <v>-1135</v>
      </c>
      <c r="BK75" s="237"/>
      <c r="BL75" s="237">
        <f>BJ75-BK75</f>
        <v>-1135</v>
      </c>
    </row>
    <row r="76" spans="1:64" s="100" customFormat="1" ht="16.5" customHeight="1" thickBot="1" x14ac:dyDescent="0.25">
      <c r="A76" s="891"/>
      <c r="B76" s="892"/>
      <c r="C76" s="1354" t="s">
        <v>262</v>
      </c>
      <c r="D76" s="1364">
        <f>SUM(D7:D75)</f>
        <v>628243</v>
      </c>
      <c r="E76" s="254"/>
      <c r="F76" s="254">
        <f>SUM(F7:F75)</f>
        <v>3441419666</v>
      </c>
      <c r="G76" s="1365"/>
      <c r="H76" s="1365">
        <f t="shared" ref="H76:O76" si="14">SUM(H7:H75)</f>
        <v>0</v>
      </c>
      <c r="I76" s="1364">
        <f t="shared" si="14"/>
        <v>0</v>
      </c>
      <c r="J76" s="254">
        <f t="shared" si="14"/>
        <v>0</v>
      </c>
      <c r="K76" s="1364">
        <f t="shared" si="14"/>
        <v>0</v>
      </c>
      <c r="L76" s="254">
        <f t="shared" si="14"/>
        <v>0</v>
      </c>
      <c r="M76" s="1364">
        <f t="shared" si="14"/>
        <v>0</v>
      </c>
      <c r="N76" s="254">
        <f t="shared" si="14"/>
        <v>0</v>
      </c>
      <c r="O76" s="1364">
        <f t="shared" si="14"/>
        <v>0</v>
      </c>
      <c r="P76" s="254">
        <f t="shared" ref="P76:AK76" si="15">SUM(P7:P75)</f>
        <v>0</v>
      </c>
      <c r="Q76" s="1366">
        <f t="shared" si="15"/>
        <v>3441419666</v>
      </c>
      <c r="R76" s="256">
        <f t="shared" si="15"/>
        <v>0</v>
      </c>
      <c r="S76" s="254">
        <f t="shared" si="15"/>
        <v>0</v>
      </c>
      <c r="T76" s="254">
        <f t="shared" si="15"/>
        <v>0</v>
      </c>
      <c r="U76" s="257">
        <f t="shared" si="15"/>
        <v>0</v>
      </c>
      <c r="V76" s="256">
        <f t="shared" si="15"/>
        <v>3441419666</v>
      </c>
      <c r="W76" s="255">
        <f t="shared" si="15"/>
        <v>0</v>
      </c>
      <c r="X76" s="255">
        <f t="shared" si="15"/>
        <v>0</v>
      </c>
      <c r="Y76" s="256">
        <f t="shared" si="15"/>
        <v>3441419666</v>
      </c>
      <c r="Z76" s="255">
        <f t="shared" si="15"/>
        <v>-1982697</v>
      </c>
      <c r="AA76" s="258">
        <f t="shared" si="15"/>
        <v>3990000</v>
      </c>
      <c r="AB76" s="898">
        <f t="shared" si="15"/>
        <v>19948670</v>
      </c>
      <c r="AC76" s="1474">
        <f t="shared" ref="AC76:AD76" si="16">SUM(AC7:AC75)</f>
        <v>94494154</v>
      </c>
      <c r="AD76" s="1474">
        <f t="shared" si="16"/>
        <v>75595336</v>
      </c>
      <c r="AE76" s="256">
        <f t="shared" si="15"/>
        <v>3775206377</v>
      </c>
      <c r="AF76" s="254">
        <f t="shared" si="15"/>
        <v>0</v>
      </c>
      <c r="AG76" s="254">
        <f t="shared" si="15"/>
        <v>3775206377</v>
      </c>
      <c r="AH76" s="256">
        <f t="shared" si="15"/>
        <v>314600534</v>
      </c>
      <c r="AI76" s="258">
        <f t="shared" si="15"/>
        <v>0</v>
      </c>
      <c r="AJ76" s="902">
        <f t="shared" si="15"/>
        <v>16528620</v>
      </c>
      <c r="AK76" s="902">
        <f t="shared" si="15"/>
        <v>0</v>
      </c>
      <c r="AL76" s="259">
        <f>SUM(AL7:AL75)</f>
        <v>3791734997</v>
      </c>
      <c r="AM76" s="259">
        <f>SUM(AM7:AM75)</f>
        <v>3791734997</v>
      </c>
      <c r="AN76" s="260"/>
      <c r="AO76" s="261">
        <f t="shared" ref="AO76:BF76" si="17">SUM(AO7:AO75)</f>
        <v>-51304198</v>
      </c>
      <c r="AP76" s="253">
        <f t="shared" si="17"/>
        <v>0</v>
      </c>
      <c r="AQ76" s="260">
        <f t="shared" si="17"/>
        <v>0</v>
      </c>
      <c r="AR76" s="253">
        <f t="shared" si="17"/>
        <v>0</v>
      </c>
      <c r="AS76" s="262">
        <f t="shared" si="17"/>
        <v>0</v>
      </c>
      <c r="AT76" s="263">
        <f t="shared" si="17"/>
        <v>0</v>
      </c>
      <c r="AU76" s="261">
        <f t="shared" si="17"/>
        <v>-167541878</v>
      </c>
      <c r="AV76" s="895">
        <f t="shared" si="17"/>
        <v>194571</v>
      </c>
      <c r="AW76" s="264">
        <f t="shared" si="17"/>
        <v>106481</v>
      </c>
      <c r="AX76" s="261">
        <f t="shared" si="17"/>
        <v>-51003146</v>
      </c>
      <c r="AY76" s="262">
        <f t="shared" si="17"/>
        <v>0</v>
      </c>
      <c r="AZ76" s="910">
        <f t="shared" si="17"/>
        <v>-50953551</v>
      </c>
      <c r="BA76" s="261">
        <f t="shared" si="17"/>
        <v>-169384979</v>
      </c>
      <c r="BB76" s="262" t="e">
        <f t="shared" si="17"/>
        <v>#REF!</v>
      </c>
      <c r="BC76" s="262" t="e">
        <f t="shared" si="17"/>
        <v>#REF!</v>
      </c>
      <c r="BD76" s="261">
        <f t="shared" si="17"/>
        <v>-14065731</v>
      </c>
      <c r="BE76" s="262">
        <f t="shared" si="17"/>
        <v>3622350018</v>
      </c>
      <c r="BF76" s="262">
        <f t="shared" si="17"/>
        <v>300534803</v>
      </c>
      <c r="BG76" s="264">
        <f t="shared" ref="BG76:BL76" si="18">SUM(BG7:BG75)</f>
        <v>0</v>
      </c>
      <c r="BH76" s="264">
        <f t="shared" si="18"/>
        <v>0</v>
      </c>
      <c r="BI76" s="264">
        <f t="shared" si="18"/>
        <v>0</v>
      </c>
      <c r="BJ76" s="264">
        <f t="shared" si="18"/>
        <v>-591640</v>
      </c>
      <c r="BK76" s="264">
        <f t="shared" si="18"/>
        <v>0</v>
      </c>
      <c r="BL76" s="264">
        <f t="shared" si="18"/>
        <v>-591640</v>
      </c>
    </row>
    <row r="77" spans="1:64" customFormat="1" ht="6.75" customHeight="1" thickTop="1" x14ac:dyDescent="0.2">
      <c r="A77" s="916"/>
      <c r="B77" s="916"/>
      <c r="C77" s="916"/>
      <c r="D77" s="916"/>
      <c r="E77" s="916"/>
      <c r="F77" s="916"/>
      <c r="G77" s="916"/>
      <c r="H77" s="916"/>
      <c r="I77" s="916"/>
      <c r="J77" s="916"/>
      <c r="K77" s="916"/>
      <c r="L77" s="916"/>
      <c r="M77" s="916"/>
      <c r="N77" s="916"/>
      <c r="O77" s="916"/>
      <c r="P77" s="916"/>
      <c r="Q77" s="916"/>
      <c r="R77" s="916"/>
      <c r="S77" s="916"/>
      <c r="T77" s="916"/>
      <c r="U77" s="916"/>
      <c r="V77" s="916"/>
      <c r="W77" s="916"/>
      <c r="X77" s="916"/>
      <c r="Y77" s="916"/>
      <c r="Z77" s="916"/>
      <c r="AA77" s="916"/>
      <c r="AB77" s="916"/>
      <c r="AC77" s="916"/>
      <c r="AD77" s="916"/>
      <c r="AE77" s="916"/>
      <c r="AF77" s="916"/>
      <c r="AG77" s="916"/>
      <c r="AH77" s="916"/>
      <c r="AI77" s="916"/>
      <c r="AJ77" s="916"/>
      <c r="AK77" s="916"/>
      <c r="AL77" s="916"/>
      <c r="AM77" s="916"/>
      <c r="AN77" s="916"/>
      <c r="AO77" s="916"/>
      <c r="AP77" s="916"/>
      <c r="AQ77" s="916"/>
      <c r="AR77" s="916"/>
      <c r="AS77" s="916"/>
      <c r="AT77" s="916"/>
      <c r="AU77" s="916"/>
      <c r="AV77" s="916"/>
      <c r="AW77" s="916"/>
      <c r="AX77" s="916"/>
      <c r="AY77" s="916"/>
      <c r="AZ77" s="916"/>
      <c r="BA77" s="916"/>
      <c r="BB77" s="916"/>
      <c r="BC77" s="916"/>
      <c r="BD77" s="916"/>
      <c r="BE77" s="916"/>
      <c r="BF77" s="916"/>
      <c r="BG77" s="916"/>
      <c r="BH77" s="916"/>
      <c r="BI77" s="916"/>
      <c r="BJ77" s="916"/>
      <c r="BK77" s="916"/>
      <c r="BL77" s="916"/>
    </row>
    <row r="78" spans="1:64" ht="16.5" customHeight="1" x14ac:dyDescent="0.2">
      <c r="A78" s="220">
        <v>341001</v>
      </c>
      <c r="B78" s="316">
        <v>341001</v>
      </c>
      <c r="C78" s="207" t="s">
        <v>267</v>
      </c>
      <c r="D78" s="211">
        <f>'5C1B_DArbonne'!$C$87</f>
        <v>973</v>
      </c>
      <c r="E78" s="209"/>
      <c r="F78" s="209">
        <f>'5C1B_DArbonne'!$E$87</f>
        <v>4937569.7922043344</v>
      </c>
      <c r="G78" s="1335"/>
      <c r="H78" s="1335"/>
      <c r="I78" s="211">
        <f>'5C1B_DArbonne'!$F$87</f>
        <v>544</v>
      </c>
      <c r="J78" s="209">
        <f>'5C1B_DArbonne'!$H$87</f>
        <v>367496.31285033224</v>
      </c>
      <c r="K78" s="211">
        <f>'5C1B_DArbonne'!$I$87</f>
        <v>404</v>
      </c>
      <c r="L78" s="209">
        <f>'5C1B_DArbonne'!$K$87</f>
        <v>74213.480902493204</v>
      </c>
      <c r="M78" s="211">
        <f>'5C1B_DArbonne'!$L$87</f>
        <v>111</v>
      </c>
      <c r="N78" s="209">
        <f>'5C1B_DArbonne'!$N$87</f>
        <v>509476.33031055087</v>
      </c>
      <c r="O78" s="211">
        <f>'5C1B_DArbonne'!$O$87</f>
        <v>42</v>
      </c>
      <c r="P78" s="209">
        <f>'5C1B_DArbonne'!$Q$87</f>
        <v>77603.196607874837</v>
      </c>
      <c r="Q78" s="1192">
        <f t="shared" ref="Q78:Q84" si="19">F78+H78+J78+L78+N78+P78</f>
        <v>5966359.1128755845</v>
      </c>
      <c r="R78" s="212"/>
      <c r="S78" s="209">
        <f>'5C1B_DArbonne'!$S$87</f>
        <v>0</v>
      </c>
      <c r="T78" s="209">
        <f>'5C1B_DArbonne'!$T$87</f>
        <v>0</v>
      </c>
      <c r="U78" s="213">
        <f>'5C1B_DArbonne'!$U$87</f>
        <v>0</v>
      </c>
      <c r="V78" s="212">
        <f>'5C1B_DArbonne'!$V$87</f>
        <v>5966358</v>
      </c>
      <c r="W78" s="210"/>
      <c r="X78" s="210">
        <f>'5C1B_DArbonne'!$W$87</f>
        <v>-14916</v>
      </c>
      <c r="Y78" s="212">
        <f>'5C1B_DArbonne'!$X$87</f>
        <v>5951442</v>
      </c>
      <c r="Z78" s="209">
        <f>'5C1B_DArbonne'!$Y$87</f>
        <v>0</v>
      </c>
      <c r="AA78" s="223">
        <f>'5C1B_DArbonne'!$Z$78</f>
        <v>0</v>
      </c>
      <c r="AB78" s="896">
        <f>'5C1B_DArbonne'!$Z$82</f>
        <v>0</v>
      </c>
      <c r="AC78" s="1471">
        <f>'5C1B_DArbonne'!$Z$84</f>
        <v>0</v>
      </c>
      <c r="AD78" s="1471">
        <f>'5C1B_DArbonne'!$Z$85</f>
        <v>0</v>
      </c>
      <c r="AE78" s="212">
        <f>'5C1B_DArbonne'!$Z$87</f>
        <v>6338031</v>
      </c>
      <c r="AF78" s="209">
        <f>'5C1B_DArbonne'!$AA$87</f>
        <v>0</v>
      </c>
      <c r="AG78" s="209">
        <f>'5C1B_DArbonne'!$AB$87</f>
        <v>6338031</v>
      </c>
      <c r="AH78" s="212">
        <f>'5C1B_DArbonne'!$AC$87</f>
        <v>528170</v>
      </c>
      <c r="AI78" s="223">
        <f>'5C1B_DArbonne'!$AD$79</f>
        <v>0</v>
      </c>
      <c r="AJ78" s="899">
        <f>'5C1B_DArbonne'!$AD$80</f>
        <v>0</v>
      </c>
      <c r="AK78" s="899">
        <f>'5C1B_DArbonne'!$AD$81</f>
        <v>0</v>
      </c>
      <c r="AL78" s="214">
        <f>'5C1B_DArbonne'!$AD$87</f>
        <v>6371651</v>
      </c>
      <c r="AM78" s="214">
        <f t="shared" ref="AM78:AM110" si="20">AL78-X78</f>
        <v>6386567</v>
      </c>
      <c r="AN78" s="215"/>
      <c r="AO78" s="216">
        <f>'5C1B_DArbonne'!$AF$87</f>
        <v>4769887</v>
      </c>
      <c r="AP78" s="208">
        <f>'5C1B_DArbonne'!$AG$87</f>
        <v>0</v>
      </c>
      <c r="AQ78" s="215">
        <f>'5C1B_DArbonne'!$AH$87</f>
        <v>0</v>
      </c>
      <c r="AR78" s="208">
        <f>'5C1B_DArbonne'!$AI$87</f>
        <v>0</v>
      </c>
      <c r="AS78" s="217">
        <f>'5C1B_DArbonne'!$AJ$87</f>
        <v>0</v>
      </c>
      <c r="AT78" s="218">
        <f>'5C1B_DArbonne'!$AK$87</f>
        <v>0</v>
      </c>
      <c r="AU78" s="216">
        <f>'5C1B_DArbonne'!$AL$87</f>
        <v>4769887</v>
      </c>
      <c r="AV78" s="893"/>
      <c r="AW78" s="219">
        <f>'5C1B_DArbonne'!$AM$87</f>
        <v>-11925</v>
      </c>
      <c r="AX78" s="216">
        <f>'5C1B_DArbonne'!$AN$87</f>
        <v>4757962</v>
      </c>
      <c r="AY78" s="217">
        <f>'5C1B_DArbonne'!$AO$87</f>
        <v>0</v>
      </c>
      <c r="AZ78" s="908">
        <f>'5C1B_DArbonne'!$AP$87</f>
        <v>4757962</v>
      </c>
      <c r="BA78" s="216">
        <f>'5C1B_DArbonne'!$AP$87-AW78</f>
        <v>4769887</v>
      </c>
      <c r="BB78" s="217">
        <f>'5C1B_DArbonne'!$AQ$87</f>
        <v>0</v>
      </c>
      <c r="BC78" s="217">
        <f>'5C1B_DArbonne'!$AR$87</f>
        <v>4757962</v>
      </c>
      <c r="BD78" s="216">
        <f>'5C1B_DArbonne'!$AS$87</f>
        <v>396498</v>
      </c>
      <c r="BE78" s="217">
        <f t="shared" ref="BE78:BE84" si="21">AM78+BA78</f>
        <v>11156454</v>
      </c>
      <c r="BF78" s="217">
        <f t="shared" ref="BF78:BF110" si="22">AH78+BD78</f>
        <v>924668</v>
      </c>
      <c r="BG78" s="219">
        <f t="shared" ref="BG78:BG110" si="23">-X78</f>
        <v>14916</v>
      </c>
      <c r="BH78" s="219" t="e">
        <f>VLOOKUP($A78,'5C1_NewType 2'!$A$7:$AX$42,COLUMN('5C1_NewType 2'!#REF!),FALSE)</f>
        <v>#REF!</v>
      </c>
      <c r="BI78" s="219" t="e">
        <f t="shared" ref="BI78:BI84" si="24">BG78-BH78</f>
        <v>#REF!</v>
      </c>
      <c r="BJ78" s="219">
        <f t="shared" ref="BJ78:BJ84" si="25">-AW78</f>
        <v>11925</v>
      </c>
      <c r="BK78" s="219">
        <f>'5C1B_DArbonne'!$AW$87</f>
        <v>0</v>
      </c>
      <c r="BL78" s="219">
        <f t="shared" ref="BL78:BL84" si="26">BJ78-BK78</f>
        <v>11925</v>
      </c>
    </row>
    <row r="79" spans="1:64" ht="16.5" customHeight="1" x14ac:dyDescent="0.2">
      <c r="A79" s="221">
        <v>343001</v>
      </c>
      <c r="B79" s="317">
        <v>343001</v>
      </c>
      <c r="C79" s="224" t="s">
        <v>394</v>
      </c>
      <c r="D79" s="228">
        <f>'5C1A_Madison'!$C$87</f>
        <v>542</v>
      </c>
      <c r="E79" s="226"/>
      <c r="F79" s="226">
        <f>'5C1A_Madison'!$E$87</f>
        <v>2005284.0678233169</v>
      </c>
      <c r="G79" s="1337"/>
      <c r="H79" s="1337"/>
      <c r="I79" s="228">
        <f>'5C1A_Madison'!$F$87</f>
        <v>489</v>
      </c>
      <c r="J79" s="226">
        <f>'5C1A_Madison'!$H$87</f>
        <v>230113.97577949773</v>
      </c>
      <c r="K79" s="228">
        <f>'5C1A_Madison'!$I$87</f>
        <v>508</v>
      </c>
      <c r="L79" s="226">
        <f>'5C1A_Madison'!$K$87</f>
        <v>65700.988242987762</v>
      </c>
      <c r="M79" s="228">
        <f>'5C1A_Madison'!$L$87</f>
        <v>29</v>
      </c>
      <c r="N79" s="226">
        <f>'5C1A_Madison'!$N$87</f>
        <v>89559.512170968577</v>
      </c>
      <c r="O79" s="228">
        <f>'5C1A_Madison'!$O$87</f>
        <v>0</v>
      </c>
      <c r="P79" s="226">
        <f>'5C1A_Madison'!$Q$87</f>
        <v>0</v>
      </c>
      <c r="Q79" s="1089">
        <f t="shared" si="19"/>
        <v>2390658.5440167706</v>
      </c>
      <c r="R79" s="229"/>
      <c r="S79" s="226">
        <f>'5C1A_Madison'!$S$87</f>
        <v>0</v>
      </c>
      <c r="T79" s="226">
        <f>'5C1A_Madison'!$T$87</f>
        <v>0</v>
      </c>
      <c r="U79" s="230">
        <f>'5C1A_Madison'!$U$87</f>
        <v>0</v>
      </c>
      <c r="V79" s="229">
        <f>'5C1A_Madison'!$V$87</f>
        <v>2390660</v>
      </c>
      <c r="W79" s="227"/>
      <c r="X79" s="227">
        <f>'5C1A_Madison'!$W$87</f>
        <v>-5975</v>
      </c>
      <c r="Y79" s="229">
        <f>'5C1A_Madison'!$X$87</f>
        <v>2384685</v>
      </c>
      <c r="Z79" s="226">
        <f>'5C1A_Madison'!$Y$87</f>
        <v>2741</v>
      </c>
      <c r="AA79" s="231">
        <f>'5C1A_Madison'!$Z$78</f>
        <v>0</v>
      </c>
      <c r="AB79" s="231">
        <f>'5C1A_Madison'!$Z$82</f>
        <v>0</v>
      </c>
      <c r="AC79" s="1472">
        <f>'5C1A_Madison'!$Z$84</f>
        <v>0</v>
      </c>
      <c r="AD79" s="1472">
        <f>'5C1A_Madison'!$Z$85</f>
        <v>0</v>
      </c>
      <c r="AE79" s="229">
        <f>'5C1A_Madison'!$Z$87</f>
        <v>2623557</v>
      </c>
      <c r="AF79" s="226">
        <f>'5C1A_Madison'!$AA$87</f>
        <v>0</v>
      </c>
      <c r="AG79" s="226">
        <f>'5C1A_Madison'!$AB$87</f>
        <v>2623557</v>
      </c>
      <c r="AH79" s="229">
        <f>'5C1A_Madison'!$AC$87</f>
        <v>218630</v>
      </c>
      <c r="AI79" s="231">
        <f>'5C1A_Madison'!$AD$79</f>
        <v>0</v>
      </c>
      <c r="AJ79" s="900">
        <f>'5C1A_Madison'!$AD$80</f>
        <v>0</v>
      </c>
      <c r="AK79" s="900">
        <f>'5C1A_Madison'!$AD$81</f>
        <v>0</v>
      </c>
      <c r="AL79" s="232">
        <f>'5C1A_Madison'!$AD$87</f>
        <v>2664768</v>
      </c>
      <c r="AM79" s="232">
        <f t="shared" si="20"/>
        <v>2670743</v>
      </c>
      <c r="AN79" s="233"/>
      <c r="AO79" s="234">
        <f>'5C1A_Madison'!$AF$87</f>
        <v>4472431</v>
      </c>
      <c r="AP79" s="225">
        <f>'5C1A_Madison'!$AG$87</f>
        <v>0</v>
      </c>
      <c r="AQ79" s="233">
        <f>'5C1A_Madison'!$AH$87</f>
        <v>0</v>
      </c>
      <c r="AR79" s="225">
        <f>'5C1A_Madison'!$AI$87</f>
        <v>0</v>
      </c>
      <c r="AS79" s="235">
        <f>'5C1A_Madison'!$AJ$87</f>
        <v>0</v>
      </c>
      <c r="AT79" s="236">
        <f>'5C1A_Madison'!$AK$87</f>
        <v>0</v>
      </c>
      <c r="AU79" s="234">
        <f>'5C1A_Madison'!$AL$87</f>
        <v>4472431</v>
      </c>
      <c r="AV79" s="237"/>
      <c r="AW79" s="237">
        <f>'5C1A_Madison'!$AM$87</f>
        <v>-11180</v>
      </c>
      <c r="AX79" s="234">
        <f>'5C1A_Madison'!$AN$87</f>
        <v>4461251</v>
      </c>
      <c r="AY79" s="235">
        <f>'5C1A_Madison'!$AO$87</f>
        <v>1915</v>
      </c>
      <c r="AZ79" s="234">
        <f>'5C1A_Madison'!$AP$87</f>
        <v>4463166</v>
      </c>
      <c r="BA79" s="234">
        <f>'5C1A_Madison'!$AP$87-AW79</f>
        <v>4474346</v>
      </c>
      <c r="BB79" s="235">
        <f>'5C1A_Madison'!$AQ$87</f>
        <v>0</v>
      </c>
      <c r="BC79" s="235">
        <f>'5C1A_Madison'!$AR$87</f>
        <v>4463166</v>
      </c>
      <c r="BD79" s="234">
        <f>'5C1A_Madison'!$AS$87</f>
        <v>371932</v>
      </c>
      <c r="BE79" s="235">
        <f t="shared" si="21"/>
        <v>7145089</v>
      </c>
      <c r="BF79" s="235">
        <f t="shared" si="22"/>
        <v>590562</v>
      </c>
      <c r="BG79" s="237">
        <f t="shared" si="23"/>
        <v>5975</v>
      </c>
      <c r="BH79" s="237" t="e">
        <f>VLOOKUP($A79,'5C1_NewType 2'!$A$7:$AX$42,COLUMN('5C1_NewType 2'!#REF!),FALSE)</f>
        <v>#REF!</v>
      </c>
      <c r="BI79" s="237" t="e">
        <f t="shared" si="24"/>
        <v>#REF!</v>
      </c>
      <c r="BJ79" s="237">
        <f t="shared" si="25"/>
        <v>11180</v>
      </c>
      <c r="BK79" s="237">
        <f>'5C1A_Madison'!$AW$87</f>
        <v>0</v>
      </c>
      <c r="BL79" s="237">
        <f t="shared" si="26"/>
        <v>11180</v>
      </c>
    </row>
    <row r="80" spans="1:64" ht="16.5" customHeight="1" x14ac:dyDescent="0.2">
      <c r="A80" s="221">
        <v>344001</v>
      </c>
      <c r="B80" s="317">
        <v>344001</v>
      </c>
      <c r="C80" s="224" t="s">
        <v>268</v>
      </c>
      <c r="D80" s="228">
        <f>'5C1C_IntlHigh'!$C$87</f>
        <v>389</v>
      </c>
      <c r="E80" s="226"/>
      <c r="F80" s="226">
        <f>'5C1C_IntlHigh'!$E$87</f>
        <v>1494799.7882608459</v>
      </c>
      <c r="G80" s="1337"/>
      <c r="H80" s="1337"/>
      <c r="I80" s="228">
        <f>'5C1C_IntlHigh'!$F$87</f>
        <v>333</v>
      </c>
      <c r="J80" s="226">
        <f>'5C1C_IntlHigh'!$H$87</f>
        <v>170649.39185829903</v>
      </c>
      <c r="K80" s="228">
        <f>'5C1C_IntlHigh'!$I$87</f>
        <v>83</v>
      </c>
      <c r="L80" s="226">
        <f>'5C1C_IntlHigh'!$K$87</f>
        <v>11426.428911954144</v>
      </c>
      <c r="M80" s="228">
        <f>'5C1C_IntlHigh'!$L$87</f>
        <v>25</v>
      </c>
      <c r="N80" s="226">
        <f>'5C1C_IntlHigh'!$N$87</f>
        <v>86876.449619582156</v>
      </c>
      <c r="O80" s="228">
        <f>'5C1C_IntlHigh'!$O$87</f>
        <v>0</v>
      </c>
      <c r="P80" s="226">
        <f>'5C1C_IntlHigh'!$Q$87</f>
        <v>0</v>
      </c>
      <c r="Q80" s="1089">
        <f t="shared" si="19"/>
        <v>1763752.0586506813</v>
      </c>
      <c r="R80" s="229"/>
      <c r="S80" s="226">
        <f>'5C1C_IntlHigh'!$S$87</f>
        <v>0</v>
      </c>
      <c r="T80" s="226">
        <f>'5C1C_IntlHigh'!$T$87</f>
        <v>0</v>
      </c>
      <c r="U80" s="230">
        <f>'5C1C_IntlHigh'!$U$87</f>
        <v>0</v>
      </c>
      <c r="V80" s="229">
        <f>'5C1C_IntlHigh'!$V$87</f>
        <v>1763752</v>
      </c>
      <c r="W80" s="227"/>
      <c r="X80" s="227">
        <f>'5C1C_IntlHigh'!$W$87</f>
        <v>-4410</v>
      </c>
      <c r="Y80" s="229">
        <f>'5C1C_IntlHigh'!$X$87</f>
        <v>1759342</v>
      </c>
      <c r="Z80" s="226">
        <f>'5C1C_IntlHigh'!$Y$87</f>
        <v>-1695</v>
      </c>
      <c r="AA80" s="231">
        <f>'5C1C_IntlHigh'!$Z$78</f>
        <v>0</v>
      </c>
      <c r="AB80" s="231">
        <f>'5C1C_IntlHigh'!$Z$82</f>
        <v>0</v>
      </c>
      <c r="AC80" s="1472">
        <f>'5C1C_IntlHigh'!$Z$84</f>
        <v>0</v>
      </c>
      <c r="AD80" s="1472">
        <f>'5C1C_IntlHigh'!$Z$85</f>
        <v>0</v>
      </c>
      <c r="AE80" s="229">
        <f>'5C1C_IntlHigh'!$Z$87</f>
        <v>1991727</v>
      </c>
      <c r="AF80" s="226">
        <f>'5C1C_IntlHigh'!$AA$87</f>
        <v>0</v>
      </c>
      <c r="AG80" s="226">
        <f>'5C1C_IntlHigh'!$AB$87</f>
        <v>1991727</v>
      </c>
      <c r="AH80" s="229">
        <f>'5C1C_IntlHigh'!$AC$87</f>
        <v>165979</v>
      </c>
      <c r="AI80" s="231">
        <f>'5C1C_IntlHigh'!$AD$79</f>
        <v>0</v>
      </c>
      <c r="AJ80" s="900">
        <f>'5C1C_IntlHigh'!$AD$80</f>
        <v>0</v>
      </c>
      <c r="AK80" s="900">
        <f>'5C1C_IntlHigh'!$AD$81</f>
        <v>0</v>
      </c>
      <c r="AL80" s="232">
        <f>'5C1C_IntlHigh'!$AD$87</f>
        <v>2001727</v>
      </c>
      <c r="AM80" s="232">
        <f t="shared" si="20"/>
        <v>2006137</v>
      </c>
      <c r="AN80" s="233"/>
      <c r="AO80" s="234">
        <f>'5C1C_IntlHigh'!$AF$87</f>
        <v>2468139</v>
      </c>
      <c r="AP80" s="225">
        <f>'5C1C_IntlHigh'!$AG$87</f>
        <v>0</v>
      </c>
      <c r="AQ80" s="233">
        <f>'5C1C_IntlHigh'!$AH$87</f>
        <v>0</v>
      </c>
      <c r="AR80" s="225">
        <f>'5C1C_IntlHigh'!$AI$87</f>
        <v>0</v>
      </c>
      <c r="AS80" s="235">
        <f>'5C1C_IntlHigh'!$AJ$87</f>
        <v>0</v>
      </c>
      <c r="AT80" s="236">
        <f>'5C1C_IntlHigh'!$AK$87</f>
        <v>0</v>
      </c>
      <c r="AU80" s="234">
        <f>'5C1C_IntlHigh'!$AL$87</f>
        <v>2468139</v>
      </c>
      <c r="AV80" s="237"/>
      <c r="AW80" s="237">
        <f>'5C1C_IntlHigh'!$AM$87</f>
        <v>-6171</v>
      </c>
      <c r="AX80" s="234">
        <f>'5C1C_IntlHigh'!$AN$87</f>
        <v>2461968</v>
      </c>
      <c r="AY80" s="235">
        <f>'5C1C_IntlHigh'!$AO$87</f>
        <v>-2851</v>
      </c>
      <c r="AZ80" s="234">
        <f>'5C1C_IntlHigh'!$AP$87</f>
        <v>2459117</v>
      </c>
      <c r="BA80" s="234">
        <f>'5C1C_IntlHigh'!$AP$87-AW80</f>
        <v>2465288</v>
      </c>
      <c r="BB80" s="235">
        <f>'5C1C_IntlHigh'!$AQ$87</f>
        <v>0</v>
      </c>
      <c r="BC80" s="235">
        <f>'5C1C_IntlHigh'!$AR$87</f>
        <v>2459117</v>
      </c>
      <c r="BD80" s="234">
        <f>'5C1C_IntlHigh'!$AS$87</f>
        <v>204928</v>
      </c>
      <c r="BE80" s="235">
        <f t="shared" si="21"/>
        <v>4471425</v>
      </c>
      <c r="BF80" s="235">
        <f t="shared" si="22"/>
        <v>370907</v>
      </c>
      <c r="BG80" s="237">
        <f t="shared" si="23"/>
        <v>4410</v>
      </c>
      <c r="BH80" s="237" t="e">
        <f>VLOOKUP($A80,'5C1_NewType 2'!$A$7:$AX$42,COLUMN('5C1_NewType 2'!#REF!),FALSE)</f>
        <v>#REF!</v>
      </c>
      <c r="BI80" s="237" t="e">
        <f t="shared" si="24"/>
        <v>#REF!</v>
      </c>
      <c r="BJ80" s="237">
        <f t="shared" si="25"/>
        <v>6171</v>
      </c>
      <c r="BK80" s="237">
        <f>'5C1C_IntlHigh'!$AW$87</f>
        <v>0</v>
      </c>
      <c r="BL80" s="237">
        <f t="shared" si="26"/>
        <v>6171</v>
      </c>
    </row>
    <row r="81" spans="1:64" ht="16.5" customHeight="1" x14ac:dyDescent="0.2">
      <c r="A81" s="221">
        <v>345001</v>
      </c>
      <c r="B81" s="317">
        <v>345001</v>
      </c>
      <c r="C81" s="224" t="s">
        <v>572</v>
      </c>
      <c r="D81" s="228">
        <f>'5C3_UnvView'!$C$87</f>
        <v>3708</v>
      </c>
      <c r="E81" s="226"/>
      <c r="F81" s="226">
        <f>'5C3_UnvView'!$E$87</f>
        <v>14852218.362850314</v>
      </c>
      <c r="G81" s="1337"/>
      <c r="H81" s="1337"/>
      <c r="I81" s="228">
        <f>'5C3_UnvView'!$F$87</f>
        <v>2386</v>
      </c>
      <c r="J81" s="226">
        <f>'5C3_UnvView'!$H$87</f>
        <v>1268324.7500784951</v>
      </c>
      <c r="K81" s="228">
        <f>'5C3_UnvView'!$I$87</f>
        <v>2082</v>
      </c>
      <c r="L81" s="226">
        <f>'5C3_UnvView'!$K$87</f>
        <v>300674.29725764412</v>
      </c>
      <c r="M81" s="228">
        <f>'5C3_UnvView'!$L$87</f>
        <v>465</v>
      </c>
      <c r="N81" s="226">
        <f>'5C3_UnvView'!$N$87</f>
        <v>1668455.4971564019</v>
      </c>
      <c r="O81" s="228">
        <f>'5C3_UnvView'!$O$87</f>
        <v>176</v>
      </c>
      <c r="P81" s="226">
        <f>'5C3_UnvView'!$Q$87</f>
        <v>251025.44927537843</v>
      </c>
      <c r="Q81" s="1089">
        <f t="shared" si="19"/>
        <v>18340698.356618233</v>
      </c>
      <c r="R81" s="911">
        <f>'5C3_UnvView'!$S$76</f>
        <v>2037854</v>
      </c>
      <c r="S81" s="911">
        <f>'5C3_UnvView'!$T$87</f>
        <v>0</v>
      </c>
      <c r="T81" s="911">
        <f>'5C3_UnvView'!$U$87</f>
        <v>0</v>
      </c>
      <c r="U81" s="911">
        <f>'5C3_UnvView'!$V$87</f>
        <v>0</v>
      </c>
      <c r="V81" s="911">
        <f>'5C3_UnvView'!$W$87</f>
        <v>18340695</v>
      </c>
      <c r="W81" s="226"/>
      <c r="X81" s="911">
        <f>'5C3_UnvView'!$X$87</f>
        <v>-45852</v>
      </c>
      <c r="Y81" s="911">
        <f>'5C3_UnvView'!$Y$87</f>
        <v>18294843</v>
      </c>
      <c r="Z81" s="911">
        <f>'5C3_UnvView'!$Z$87</f>
        <v>-19752</v>
      </c>
      <c r="AA81" s="911">
        <f>'5C3_UnvView'!$AA$78</f>
        <v>0</v>
      </c>
      <c r="AB81" s="911">
        <f>'5C3_UnvView'!$AA$82</f>
        <v>159530</v>
      </c>
      <c r="AC81" s="1475">
        <f>'5C3_UnvView'!$AA$84</f>
        <v>316942</v>
      </c>
      <c r="AD81" s="1475">
        <f>'5C3_UnvView'!$AA$85</f>
        <v>253553</v>
      </c>
      <c r="AE81" s="911">
        <f>'5C3_UnvView'!$AA$87</f>
        <v>19480529</v>
      </c>
      <c r="AF81" s="911">
        <f>'5C3_UnvView'!$AB$87</f>
        <v>0</v>
      </c>
      <c r="AG81" s="911">
        <f>'5C3_UnvView'!$AC$87</f>
        <v>19480529</v>
      </c>
      <c r="AH81" s="911">
        <f>'5C3_UnvView'!$AD$87</f>
        <v>1623382</v>
      </c>
      <c r="AI81" s="911">
        <f>'5C3_UnvView'!$AE$79</f>
        <v>0</v>
      </c>
      <c r="AJ81" s="913">
        <f>'5C3_UnvView'!$AE$80</f>
        <v>105197</v>
      </c>
      <c r="AK81" s="913">
        <f>'5C3_UnvView'!$AE$81</f>
        <v>0</v>
      </c>
      <c r="AL81" s="914">
        <f>'5C3_UnvView'!$AE$87</f>
        <v>19585726</v>
      </c>
      <c r="AM81" s="914">
        <f t="shared" si="20"/>
        <v>19631578</v>
      </c>
      <c r="AN81" s="233"/>
      <c r="AO81" s="904">
        <f>'5C3_UnvView'!$AG$87</f>
        <v>20715435</v>
      </c>
      <c r="AP81" s="912">
        <f>'5C3_UnvView'!$AH$87</f>
        <v>0</v>
      </c>
      <c r="AQ81" s="915">
        <f>'5C3_UnvView'!$AI$87</f>
        <v>0</v>
      </c>
      <c r="AR81" s="912">
        <f>'5C3_UnvView'!$AJ$87</f>
        <v>0</v>
      </c>
      <c r="AS81" s="904">
        <f>'5C3_UnvView'!$AK$87</f>
        <v>0</v>
      </c>
      <c r="AT81" s="904">
        <f>'5C3_UnvView'!$AL$87</f>
        <v>0</v>
      </c>
      <c r="AU81" s="904">
        <f>'5C3_UnvView'!$AM$87</f>
        <v>20715435</v>
      </c>
      <c r="AV81" s="904"/>
      <c r="AW81" s="904">
        <f>'5C3_UnvView'!$AN$87</f>
        <v>-51789</v>
      </c>
      <c r="AX81" s="904">
        <f>'5C3_UnvView'!$AO$87</f>
        <v>20663646</v>
      </c>
      <c r="AY81" s="904">
        <f>'5C3_UnvView'!$AP$87</f>
        <v>-15532</v>
      </c>
      <c r="AZ81" s="904">
        <f>'5C3_UnvView'!$AQ$87</f>
        <v>20648114</v>
      </c>
      <c r="BA81" s="904">
        <f>'5C3_UnvView'!$AQ$87-AW81</f>
        <v>20699903</v>
      </c>
      <c r="BB81" s="904">
        <f>'5C3_UnvView'!$AR$87</f>
        <v>0</v>
      </c>
      <c r="BC81" s="904">
        <f>'5C3_UnvView'!$AS$87</f>
        <v>20648114</v>
      </c>
      <c r="BD81" s="904">
        <f>'5C3_UnvView'!$AT$87</f>
        <v>1720677</v>
      </c>
      <c r="BE81" s="904">
        <f t="shared" si="21"/>
        <v>40331481</v>
      </c>
      <c r="BF81" s="904">
        <f t="shared" si="22"/>
        <v>3344059</v>
      </c>
      <c r="BG81" s="904">
        <f t="shared" si="23"/>
        <v>45852</v>
      </c>
      <c r="BH81" s="904" t="e">
        <f>VLOOKUP($A81,'5C1_NewType 2'!$A$7:$AX$42,COLUMN('5C1_NewType 2'!#REF!),FALSE)</f>
        <v>#REF!</v>
      </c>
      <c r="BI81" s="904" t="e">
        <f t="shared" si="24"/>
        <v>#REF!</v>
      </c>
      <c r="BJ81" s="904">
        <f t="shared" si="25"/>
        <v>51789</v>
      </c>
      <c r="BK81" s="904">
        <f>'5C3_UnvView'!$AX$87</f>
        <v>0</v>
      </c>
      <c r="BL81" s="904">
        <f t="shared" si="26"/>
        <v>51789</v>
      </c>
    </row>
    <row r="82" spans="1:64" ht="16.5" customHeight="1" x14ac:dyDescent="0.2">
      <c r="A82" s="222">
        <v>346001</v>
      </c>
      <c r="B82" s="318">
        <v>346001</v>
      </c>
      <c r="C82" s="238" t="s">
        <v>269</v>
      </c>
      <c r="D82" s="242">
        <f>'5C1F_LCCharter'!$C$87</f>
        <v>834</v>
      </c>
      <c r="E82" s="240"/>
      <c r="F82" s="240">
        <f>'5C1F_LCCharter'!$E$87</f>
        <v>2670072.2923783781</v>
      </c>
      <c r="G82" s="1338"/>
      <c r="H82" s="1338"/>
      <c r="I82" s="242">
        <f>'5C1F_LCCharter'!$F$87</f>
        <v>691</v>
      </c>
      <c r="J82" s="240">
        <f>'5C1F_LCCharter'!$H$87</f>
        <v>316409.68502858171</v>
      </c>
      <c r="K82" s="242">
        <f>'5C1F_LCCharter'!$I$87</f>
        <v>328</v>
      </c>
      <c r="L82" s="240">
        <f>'5C1F_LCCharter'!$K$87</f>
        <v>40981.970022082576</v>
      </c>
      <c r="M82" s="242">
        <f>'5C1F_LCCharter'!$L$87</f>
        <v>98</v>
      </c>
      <c r="N82" s="240">
        <f>'5C1F_LCCharter'!$N$87</f>
        <v>305560.69956881751</v>
      </c>
      <c r="O82" s="242">
        <f>'5C1F_LCCharter'!$O$87</f>
        <v>12</v>
      </c>
      <c r="P82" s="240">
        <f>'5C1F_LCCharter'!$Q$87</f>
        <v>14971.30755019866</v>
      </c>
      <c r="Q82" s="1194">
        <f t="shared" si="19"/>
        <v>3347995.954548059</v>
      </c>
      <c r="R82" s="243"/>
      <c r="S82" s="240">
        <f>'5C1F_LCCharter'!$S$87</f>
        <v>0</v>
      </c>
      <c r="T82" s="240">
        <f>'5C1F_LCCharter'!$T$87</f>
        <v>0</v>
      </c>
      <c r="U82" s="244">
        <f>'5C1F_LCCharter'!$U$87</f>
        <v>0</v>
      </c>
      <c r="V82" s="243">
        <f>'5C1F_LCCharter'!$V$87</f>
        <v>3347996</v>
      </c>
      <c r="W82" s="241"/>
      <c r="X82" s="241">
        <f>'5C1F_LCCharter'!$W$87</f>
        <v>-8370</v>
      </c>
      <c r="Y82" s="243">
        <f>'5C1F_LCCharter'!$X$87</f>
        <v>3339626</v>
      </c>
      <c r="Z82" s="240">
        <f>'5C1F_LCCharter'!$Y$87</f>
        <v>0</v>
      </c>
      <c r="AA82" s="245">
        <f>'5C1F_LCCharter'!$Z$78</f>
        <v>0</v>
      </c>
      <c r="AB82" s="897">
        <f>'5C1F_LCCharter'!$Z$82</f>
        <v>0</v>
      </c>
      <c r="AC82" s="1473">
        <f>'5C1F_LCCharter'!$Z$84</f>
        <v>0</v>
      </c>
      <c r="AD82" s="1473">
        <f>'5C1F_LCCharter'!$Z$85</f>
        <v>0</v>
      </c>
      <c r="AE82" s="243">
        <f>'5C1F_LCCharter'!$Z$87</f>
        <v>3690743</v>
      </c>
      <c r="AF82" s="246">
        <f>'5C1F_LCCharter'!$AA$87</f>
        <v>0</v>
      </c>
      <c r="AG82" s="240">
        <f>'5C1F_LCCharter'!$AB$87</f>
        <v>3690743</v>
      </c>
      <c r="AH82" s="247">
        <f>'5C1F_LCCharter'!$AC$87</f>
        <v>307561</v>
      </c>
      <c r="AI82" s="245">
        <f>'5C1F_LCCharter'!$AD$79</f>
        <v>0</v>
      </c>
      <c r="AJ82" s="901">
        <f>'5C1F_LCCharter'!$AD$80</f>
        <v>0</v>
      </c>
      <c r="AK82" s="901">
        <f>'5C1F_LCCharter'!$AD$81</f>
        <v>0</v>
      </c>
      <c r="AL82" s="247">
        <f>'5C1F_LCCharter'!$AD$87</f>
        <v>3690743</v>
      </c>
      <c r="AM82" s="247">
        <f t="shared" si="20"/>
        <v>3699113</v>
      </c>
      <c r="AN82" s="248"/>
      <c r="AO82" s="249">
        <f>'5C1F_LCCharter'!$AF$87</f>
        <v>7157476</v>
      </c>
      <c r="AP82" s="239">
        <f>'5C1F_LCCharter'!$AG$87</f>
        <v>0</v>
      </c>
      <c r="AQ82" s="248">
        <f>'5C1F_LCCharter'!$AH$87</f>
        <v>0</v>
      </c>
      <c r="AR82" s="239">
        <f>'5C1F_LCCharter'!$AI$87</f>
        <v>0</v>
      </c>
      <c r="AS82" s="250">
        <f>'5C1F_LCCharter'!$AJ$87</f>
        <v>0</v>
      </c>
      <c r="AT82" s="251">
        <f>'5C1F_LCCharter'!$AK$87</f>
        <v>0</v>
      </c>
      <c r="AU82" s="249">
        <f>'5C1F_LCCharter'!$AL$87</f>
        <v>7157476</v>
      </c>
      <c r="AV82" s="894"/>
      <c r="AW82" s="252">
        <f>'5C1F_LCCharter'!$AM$87</f>
        <v>-17894</v>
      </c>
      <c r="AX82" s="249">
        <f>'5C1F_LCCharter'!$AN$87</f>
        <v>7139582</v>
      </c>
      <c r="AY82" s="250">
        <f>'5C1F_LCCharter'!$AO$87</f>
        <v>0</v>
      </c>
      <c r="AZ82" s="909">
        <f>'5C1F_LCCharter'!$AP$87</f>
        <v>7139582</v>
      </c>
      <c r="BA82" s="249">
        <f>'5C1F_LCCharter'!$AP$87-AW82</f>
        <v>7157476</v>
      </c>
      <c r="BB82" s="250">
        <f>'5C1F_LCCharter'!$AQ$87</f>
        <v>0</v>
      </c>
      <c r="BC82" s="250">
        <f>'5C1F_LCCharter'!$AR$87</f>
        <v>7139582</v>
      </c>
      <c r="BD82" s="249">
        <f>'5C1F_LCCharter'!$AS$87</f>
        <v>594966</v>
      </c>
      <c r="BE82" s="250">
        <f t="shared" si="21"/>
        <v>10856589</v>
      </c>
      <c r="BF82" s="250">
        <f t="shared" si="22"/>
        <v>902527</v>
      </c>
      <c r="BG82" s="252">
        <f t="shared" si="23"/>
        <v>8370</v>
      </c>
      <c r="BH82" s="252" t="e">
        <f>VLOOKUP($A82,'5C1_NewType 2'!$A$7:$AX$42,COLUMN('5C1_NewType 2'!#REF!),FALSE)</f>
        <v>#REF!</v>
      </c>
      <c r="BI82" s="252" t="e">
        <f t="shared" si="24"/>
        <v>#REF!</v>
      </c>
      <c r="BJ82" s="252">
        <f t="shared" si="25"/>
        <v>17894</v>
      </c>
      <c r="BK82" s="252">
        <f>'5C1F_LCCharter'!$AW$87</f>
        <v>0</v>
      </c>
      <c r="BL82" s="252">
        <f t="shared" si="26"/>
        <v>17894</v>
      </c>
    </row>
    <row r="83" spans="1:64" ht="16.5" customHeight="1" x14ac:dyDescent="0.2">
      <c r="A83" s="220">
        <v>347001</v>
      </c>
      <c r="B83" s="316">
        <v>347001</v>
      </c>
      <c r="C83" s="207" t="s">
        <v>270</v>
      </c>
      <c r="D83" s="211">
        <f>'5C1E_LFNO'!$C$87</f>
        <v>973</v>
      </c>
      <c r="E83" s="209"/>
      <c r="F83" s="209">
        <f>'5C1E_LFNO'!$E$87</f>
        <v>3669065.4600854418</v>
      </c>
      <c r="G83" s="1335"/>
      <c r="H83" s="1335"/>
      <c r="I83" s="211">
        <f>'5C1E_LFNO'!$F$87</f>
        <v>505</v>
      </c>
      <c r="J83" s="209">
        <f>'5C1E_LFNO'!$H$87</f>
        <v>251790.33661850437</v>
      </c>
      <c r="K83" s="211">
        <f>'5C1E_LFNO'!$I$87</f>
        <v>13</v>
      </c>
      <c r="L83" s="209">
        <f>'5C1E_LFNO'!$K$87</f>
        <v>1779.1505274574338</v>
      </c>
      <c r="M83" s="211">
        <f>'5C1E_LFNO'!$L$87</f>
        <v>65</v>
      </c>
      <c r="N83" s="209">
        <f>'5C1E_LFNO'!$N$87</f>
        <v>221508.3586287293</v>
      </c>
      <c r="O83" s="211">
        <f>'5C1E_LFNO'!$O$87</f>
        <v>53</v>
      </c>
      <c r="P83" s="209">
        <f>'5C1E_LFNO'!$Q$87</f>
        <v>72616.332947429226</v>
      </c>
      <c r="Q83" s="1192">
        <f t="shared" si="19"/>
        <v>4216759.6388075622</v>
      </c>
      <c r="R83" s="212"/>
      <c r="S83" s="209">
        <f>'5C1E_LFNO'!$S$87</f>
        <v>0</v>
      </c>
      <c r="T83" s="209">
        <f>'5C1E_LFNO'!$T$87</f>
        <v>0</v>
      </c>
      <c r="U83" s="213">
        <f>'5C1E_LFNO'!$U$87</f>
        <v>0</v>
      </c>
      <c r="V83" s="212">
        <f>'5C1E_LFNO'!$V$87</f>
        <v>4216760</v>
      </c>
      <c r="W83" s="210"/>
      <c r="X83" s="210">
        <f>'5C1E_LFNO'!$W$87</f>
        <v>-10541</v>
      </c>
      <c r="Y83" s="212">
        <f>'5C1E_LFNO'!$X$87</f>
        <v>4206219</v>
      </c>
      <c r="Z83" s="209">
        <f>'5C1E_LFNO'!$Y$87</f>
        <v>5843</v>
      </c>
      <c r="AA83" s="223">
        <f>'5C1E_LFNO'!$Z$78</f>
        <v>0</v>
      </c>
      <c r="AB83" s="896">
        <f>'5C1E_LFNO'!$Z$82</f>
        <v>0</v>
      </c>
      <c r="AC83" s="1471">
        <f>'5C1E_LFNO'!$Z$84</f>
        <v>0</v>
      </c>
      <c r="AD83" s="1471">
        <f>'5C1E_LFNO'!$Z$85</f>
        <v>0</v>
      </c>
      <c r="AE83" s="212">
        <f>'5C1E_LFNO'!$Z$87</f>
        <v>5554655</v>
      </c>
      <c r="AF83" s="209">
        <f>'5C1E_LFNO'!$AA$87</f>
        <v>0</v>
      </c>
      <c r="AG83" s="209">
        <f>'5C1E_LFNO'!$AB$87</f>
        <v>5554655</v>
      </c>
      <c r="AH83" s="212">
        <f>'5C1E_LFNO'!$AC$87</f>
        <v>462888</v>
      </c>
      <c r="AI83" s="223">
        <f>'5C1E_LFNO'!$AD$79</f>
        <v>0</v>
      </c>
      <c r="AJ83" s="899">
        <f>'5C1E_LFNO'!$AD$80</f>
        <v>0</v>
      </c>
      <c r="AK83" s="899">
        <f>'5C1E_LFNO'!$AD$81</f>
        <v>0</v>
      </c>
      <c r="AL83" s="214">
        <f>'5C1E_LFNO'!$AD$87</f>
        <v>5564655</v>
      </c>
      <c r="AM83" s="214">
        <f t="shared" si="20"/>
        <v>5575196</v>
      </c>
      <c r="AN83" s="215"/>
      <c r="AO83" s="216">
        <f>'5C1E_LFNO'!$AF$87</f>
        <v>6700782</v>
      </c>
      <c r="AP83" s="208">
        <f>'5C1E_LFNO'!$AG$87</f>
        <v>0</v>
      </c>
      <c r="AQ83" s="215">
        <f>'5C1E_LFNO'!$AH$87</f>
        <v>0</v>
      </c>
      <c r="AR83" s="208">
        <f>'5C1E_LFNO'!$AI$87</f>
        <v>0</v>
      </c>
      <c r="AS83" s="217">
        <f>'5C1E_LFNO'!$AJ$87</f>
        <v>0</v>
      </c>
      <c r="AT83" s="218">
        <f>'5C1E_LFNO'!$AK$87</f>
        <v>0</v>
      </c>
      <c r="AU83" s="216">
        <f>'5C1E_LFNO'!$AL$87</f>
        <v>6700782</v>
      </c>
      <c r="AV83" s="893"/>
      <c r="AW83" s="219">
        <f>'5C1E_LFNO'!$AM$87</f>
        <v>-16752</v>
      </c>
      <c r="AX83" s="216">
        <f>'5C1E_LFNO'!$AN$87</f>
        <v>6684030</v>
      </c>
      <c r="AY83" s="217">
        <f>'5C1E_LFNO'!$AO$87</f>
        <v>5951</v>
      </c>
      <c r="AZ83" s="908">
        <f>'5C1E_LFNO'!$AP$87</f>
        <v>6689981</v>
      </c>
      <c r="BA83" s="216">
        <f>'5C1E_LFNO'!$AP$87-AW83</f>
        <v>6706733</v>
      </c>
      <c r="BB83" s="217">
        <f>'5C1E_LFNO'!$AQ$87</f>
        <v>0</v>
      </c>
      <c r="BC83" s="217">
        <f>'5C1E_LFNO'!$AR$87</f>
        <v>6689981</v>
      </c>
      <c r="BD83" s="216">
        <f>'5C1E_LFNO'!$AS$87</f>
        <v>557497</v>
      </c>
      <c r="BE83" s="217">
        <f t="shared" si="21"/>
        <v>12281929</v>
      </c>
      <c r="BF83" s="217">
        <f t="shared" si="22"/>
        <v>1020385</v>
      </c>
      <c r="BG83" s="219">
        <f t="shared" si="23"/>
        <v>10541</v>
      </c>
      <c r="BH83" s="219" t="e">
        <f>VLOOKUP($A83,'5C1_NewType 2'!$A$7:$AX$42,COLUMN('5C1_NewType 2'!#REF!),FALSE)</f>
        <v>#REF!</v>
      </c>
      <c r="BI83" s="219" t="e">
        <f t="shared" si="24"/>
        <v>#REF!</v>
      </c>
      <c r="BJ83" s="219">
        <f t="shared" si="25"/>
        <v>16752</v>
      </c>
      <c r="BK83" s="219">
        <f>'5C1E_LFNO'!$AW$87</f>
        <v>0</v>
      </c>
      <c r="BL83" s="219">
        <f t="shared" si="26"/>
        <v>16752</v>
      </c>
    </row>
    <row r="84" spans="1:64" ht="16.5" customHeight="1" x14ac:dyDescent="0.2">
      <c r="A84" s="221">
        <v>348001</v>
      </c>
      <c r="B84" s="317">
        <v>348001</v>
      </c>
      <c r="C84" s="224" t="s">
        <v>525</v>
      </c>
      <c r="D84" s="228">
        <f>'5C1D_NOMMA'!$C$87</f>
        <v>921</v>
      </c>
      <c r="E84" s="226"/>
      <c r="F84" s="226">
        <f>'5C1D_NOMMA'!$E$87</f>
        <v>3508492.4401854207</v>
      </c>
      <c r="G84" s="1337"/>
      <c r="H84" s="1337"/>
      <c r="I84" s="228">
        <f>'5C1D_NOMMA'!$F$87</f>
        <v>754</v>
      </c>
      <c r="J84" s="226">
        <f>'5C1D_NOMMA'!$H$87</f>
        <v>365342.35431296966</v>
      </c>
      <c r="K84" s="228">
        <f>'5C1D_NOMMA'!$I$87</f>
        <v>1098</v>
      </c>
      <c r="L84" s="226">
        <f>'5C1D_NOMMA'!$K$87</f>
        <v>144881.76337081884</v>
      </c>
      <c r="M84" s="228">
        <f>'5C1D_NOMMA'!$L$87</f>
        <v>82</v>
      </c>
      <c r="N84" s="226">
        <f>'5C1D_NOMMA'!$N$87</f>
        <v>268634.99811141181</v>
      </c>
      <c r="O84" s="228">
        <f>'5C1D_NOMMA'!$O$87</f>
        <v>0</v>
      </c>
      <c r="P84" s="226">
        <f>'5C1D_NOMMA'!$Q$87</f>
        <v>0</v>
      </c>
      <c r="Q84" s="1089">
        <f t="shared" si="19"/>
        <v>4287351.5559806209</v>
      </c>
      <c r="R84" s="229"/>
      <c r="S84" s="226">
        <f>'5C1D_NOMMA'!$S$87</f>
        <v>0</v>
      </c>
      <c r="T84" s="226">
        <f>'5C1D_NOMMA'!$T$87</f>
        <v>0</v>
      </c>
      <c r="U84" s="230">
        <f>'5C1D_NOMMA'!$U$87</f>
        <v>0</v>
      </c>
      <c r="V84" s="229">
        <f>'5C1D_NOMMA'!$V$87</f>
        <v>4287351</v>
      </c>
      <c r="W84" s="227"/>
      <c r="X84" s="227">
        <f>'5C1D_NOMMA'!$W$87</f>
        <v>-10718</v>
      </c>
      <c r="Y84" s="229">
        <f>'5C1D_NOMMA'!$X$87</f>
        <v>4276633</v>
      </c>
      <c r="Z84" s="226">
        <f>'5C1D_NOMMA'!$Y$87</f>
        <v>0</v>
      </c>
      <c r="AA84" s="231">
        <f>'5C1D_NOMMA'!$Z$78</f>
        <v>0</v>
      </c>
      <c r="AB84" s="231">
        <f>'5C1D_NOMMA'!$Z$82</f>
        <v>0</v>
      </c>
      <c r="AC84" s="1472">
        <f>'5C1D_NOMMA'!$Z$84</f>
        <v>0</v>
      </c>
      <c r="AD84" s="1472">
        <f>'5C1D_NOMMA'!$Z$85</f>
        <v>0</v>
      </c>
      <c r="AE84" s="229">
        <f>'5C1D_NOMMA'!$Z$87</f>
        <v>4729149</v>
      </c>
      <c r="AF84" s="226">
        <f>'5C1D_NOMMA'!$AA$87</f>
        <v>0</v>
      </c>
      <c r="AG84" s="226">
        <f>'5C1D_NOMMA'!$AB$87</f>
        <v>4729149</v>
      </c>
      <c r="AH84" s="229">
        <f>'5C1D_NOMMA'!$AC$87</f>
        <v>394096</v>
      </c>
      <c r="AI84" s="231">
        <f>'5C1D_NOMMA'!$AD$79</f>
        <v>0</v>
      </c>
      <c r="AJ84" s="900">
        <f>'5C1D_NOMMA'!$AD$80</f>
        <v>0</v>
      </c>
      <c r="AK84" s="900">
        <f>'5C1D_NOMMA'!$AD$81</f>
        <v>0</v>
      </c>
      <c r="AL84" s="232">
        <f>'5C1D_NOMMA'!$AD$87</f>
        <v>4780663</v>
      </c>
      <c r="AM84" s="232">
        <f t="shared" si="20"/>
        <v>4791381</v>
      </c>
      <c r="AN84" s="233"/>
      <c r="AO84" s="234">
        <f>'5C1D_NOMMA'!$AF$87</f>
        <v>6720703</v>
      </c>
      <c r="AP84" s="225">
        <f>'5C1D_NOMMA'!$AG$87</f>
        <v>0</v>
      </c>
      <c r="AQ84" s="233">
        <f>'5C1D_NOMMA'!$AH$87</f>
        <v>0</v>
      </c>
      <c r="AR84" s="225">
        <f>'5C1D_NOMMA'!$AI$87</f>
        <v>0</v>
      </c>
      <c r="AS84" s="235">
        <f>'5C1D_NOMMA'!$AJ$87</f>
        <v>0</v>
      </c>
      <c r="AT84" s="236">
        <f>'5C1D_NOMMA'!$AK$87</f>
        <v>0</v>
      </c>
      <c r="AU84" s="234">
        <f>'5C1D_NOMMA'!$AL$87</f>
        <v>6720703</v>
      </c>
      <c r="AV84" s="237"/>
      <c r="AW84" s="237">
        <f>'5C1D_NOMMA'!$AM$87</f>
        <v>-16801</v>
      </c>
      <c r="AX84" s="234">
        <f>'5C1D_NOMMA'!$AN$87</f>
        <v>6703902</v>
      </c>
      <c r="AY84" s="235">
        <f>'5C1D_NOMMA'!$AO$87</f>
        <v>0</v>
      </c>
      <c r="AZ84" s="234">
        <f>'5C1D_NOMMA'!$AP$87</f>
        <v>6703902</v>
      </c>
      <c r="BA84" s="234">
        <f>'5C1D_NOMMA'!$AP$87-AW84</f>
        <v>6720703</v>
      </c>
      <c r="BB84" s="235">
        <f>'5C1D_NOMMA'!$AQ$87</f>
        <v>0</v>
      </c>
      <c r="BC84" s="235">
        <f>'5C1D_NOMMA'!$AR$87</f>
        <v>6703902</v>
      </c>
      <c r="BD84" s="234">
        <f>'5C1D_NOMMA'!$AS$87</f>
        <v>558659</v>
      </c>
      <c r="BE84" s="235">
        <f t="shared" si="21"/>
        <v>11512084</v>
      </c>
      <c r="BF84" s="235">
        <f t="shared" si="22"/>
        <v>952755</v>
      </c>
      <c r="BG84" s="237">
        <f t="shared" si="23"/>
        <v>10718</v>
      </c>
      <c r="BH84" s="237" t="e">
        <f>VLOOKUP($A84,'5C1_NewType 2'!$A$7:$AX$42,COLUMN('5C1_NewType 2'!#REF!),FALSE)</f>
        <v>#REF!</v>
      </c>
      <c r="BI84" s="237" t="e">
        <f t="shared" si="24"/>
        <v>#REF!</v>
      </c>
      <c r="BJ84" s="237">
        <f t="shared" si="25"/>
        <v>16801</v>
      </c>
      <c r="BK84" s="237">
        <f>'5C1D_NOMMA'!$AW$87</f>
        <v>0</v>
      </c>
      <c r="BL84" s="237">
        <f t="shared" si="26"/>
        <v>16801</v>
      </c>
    </row>
    <row r="85" spans="1:64" ht="16.5" customHeight="1" x14ac:dyDescent="0.2">
      <c r="A85" s="1525" t="s">
        <v>1194</v>
      </c>
      <c r="B85" s="1526" t="s">
        <v>1194</v>
      </c>
      <c r="C85" s="1527" t="s">
        <v>1196</v>
      </c>
      <c r="D85" s="228">
        <f>'5C1AM_Williams'!$C$87</f>
        <v>95</v>
      </c>
      <c r="E85" s="226"/>
      <c r="F85" s="226">
        <f>'5C1AM_Williams'!$E$87</f>
        <v>487338.73897876433</v>
      </c>
      <c r="G85" s="1337"/>
      <c r="H85" s="1337"/>
      <c r="I85" s="228">
        <f>'5C1AM_Williams'!$F$87</f>
        <v>88</v>
      </c>
      <c r="J85" s="226">
        <f>'5C1AM_Williams'!$H$87</f>
        <v>60277.714223163115</v>
      </c>
      <c r="K85" s="228">
        <f>'5C1AM_Williams'!$I$87</f>
        <v>0</v>
      </c>
      <c r="L85" s="226">
        <f>'5C1AM_Williams'!$K$87</f>
        <v>0</v>
      </c>
      <c r="M85" s="228">
        <f>'5C1AM_Williams'!$L$87</f>
        <v>10</v>
      </c>
      <c r="N85" s="226">
        <f>'5C1AM_Williams'!$N$87</f>
        <v>47531.272884853155</v>
      </c>
      <c r="O85" s="228">
        <f>'5C1AM_Williams'!$O$87</f>
        <v>1</v>
      </c>
      <c r="P85" s="226">
        <f>'5C1AM_Williams'!$Q$87</f>
        <v>1753.0730117096018</v>
      </c>
      <c r="Q85" s="1089">
        <f t="shared" ref="Q85:Q86" si="27">F85+H85+J85+L85+N85+P85</f>
        <v>596900.79909849027</v>
      </c>
      <c r="R85" s="229"/>
      <c r="S85" s="226">
        <f>'5C1AM_Williams'!$S$87</f>
        <v>0</v>
      </c>
      <c r="T85" s="226">
        <f>'5C1AM_Williams'!$T$87</f>
        <v>0</v>
      </c>
      <c r="U85" s="230">
        <f>'5C1AM_Williams'!$U$87</f>
        <v>0</v>
      </c>
      <c r="V85" s="229">
        <f>'5C1AM_Williams'!$V$87</f>
        <v>596902</v>
      </c>
      <c r="W85" s="227"/>
      <c r="X85" s="227">
        <f>'5C1AM_Williams'!$W$87</f>
        <v>-1493</v>
      </c>
      <c r="Y85" s="229">
        <f>'5C1AM_Williams'!$X$87</f>
        <v>595409</v>
      </c>
      <c r="Z85" s="226">
        <f>'5C1AM_Williams'!$Y$87</f>
        <v>0</v>
      </c>
      <c r="AA85" s="231">
        <f>'5C1AM_Williams'!$Z$78</f>
        <v>0</v>
      </c>
      <c r="AB85" s="231">
        <f>'5C1AM_Williams'!$Z$82</f>
        <v>0</v>
      </c>
      <c r="AC85" s="1472">
        <f>'5C1AM_Williams'!$Z$84</f>
        <v>0</v>
      </c>
      <c r="AD85" s="1472">
        <f>'5C1AM_Williams'!$Z$85</f>
        <v>0</v>
      </c>
      <c r="AE85" s="229">
        <f>'5C1AM_Williams'!$Z$87</f>
        <v>672309</v>
      </c>
      <c r="AF85" s="226">
        <f>'5C1AM_Williams'!$AA$87</f>
        <v>0</v>
      </c>
      <c r="AG85" s="226">
        <f>'5C1AM_Williams'!$AB$87</f>
        <v>672309</v>
      </c>
      <c r="AH85" s="229">
        <f>'5C1AM_Williams'!$AC$87</f>
        <v>56027</v>
      </c>
      <c r="AI85" s="231">
        <f>'5C1AM_Williams'!$AD$79</f>
        <v>0</v>
      </c>
      <c r="AJ85" s="900">
        <f>'5C1AM_Williams'!$AD$80</f>
        <v>0</v>
      </c>
      <c r="AK85" s="900">
        <f>'5C1AM_Williams'!$AD$81</f>
        <v>0</v>
      </c>
      <c r="AL85" s="232">
        <f>'5C1AM_Williams'!$AD$87</f>
        <v>682309</v>
      </c>
      <c r="AM85" s="232">
        <f t="shared" si="20"/>
        <v>683802</v>
      </c>
      <c r="AN85" s="233"/>
      <c r="AO85" s="234">
        <f>'5C1AM_Williams'!$AF$87</f>
        <v>304807</v>
      </c>
      <c r="AP85" s="225">
        <f>'5C1AM_Williams'!$AG$87</f>
        <v>0</v>
      </c>
      <c r="AQ85" s="233">
        <f>'5C1AM_Williams'!$AH$87</f>
        <v>0</v>
      </c>
      <c r="AR85" s="225">
        <f>'5C1AM_Williams'!$AI$87</f>
        <v>0</v>
      </c>
      <c r="AS85" s="235">
        <f>'5C1AM_Williams'!$AJ$87</f>
        <v>0</v>
      </c>
      <c r="AT85" s="236">
        <f>'5C1AM_Williams'!$AK$87</f>
        <v>0</v>
      </c>
      <c r="AU85" s="234">
        <f>'5C1AM_Williams'!$AL$87</f>
        <v>304807</v>
      </c>
      <c r="AV85" s="237"/>
      <c r="AW85" s="237">
        <f>'5C1AM_Williams'!$AM$87</f>
        <v>-762</v>
      </c>
      <c r="AX85" s="234">
        <f>'5C1AM_Williams'!$AN$87</f>
        <v>304045</v>
      </c>
      <c r="AY85" s="235">
        <f>'5C1AM_Williams'!$AO$87</f>
        <v>0</v>
      </c>
      <c r="AZ85" s="234">
        <f>'5C1AM_Williams'!$AP$87</f>
        <v>304045</v>
      </c>
      <c r="BA85" s="234">
        <f>'5C1AM_Williams'!$AP$87-AW85</f>
        <v>304807</v>
      </c>
      <c r="BB85" s="235">
        <f>'5C1AM_Williams'!$AQ$87</f>
        <v>0</v>
      </c>
      <c r="BC85" s="235">
        <f>'5C1AM_Williams'!$AR$87</f>
        <v>304045</v>
      </c>
      <c r="BD85" s="234">
        <f>'5C1AM_Williams'!$AS$87</f>
        <v>25337</v>
      </c>
      <c r="BE85" s="235">
        <f t="shared" ref="BE85:BE86" si="28">AM85+BA85</f>
        <v>988609</v>
      </c>
      <c r="BF85" s="235">
        <f t="shared" si="22"/>
        <v>81364</v>
      </c>
      <c r="BG85" s="237">
        <f t="shared" si="23"/>
        <v>1493</v>
      </c>
      <c r="BH85" s="237" t="e">
        <f>VLOOKUP($A85,'5C1_NewType 2'!$A$7:$AX$42,COLUMN('5C1_NewType 2'!#REF!),FALSE)</f>
        <v>#REF!</v>
      </c>
      <c r="BI85" s="237" t="e">
        <f t="shared" ref="BI85:BI86" si="29">BG85-BH85</f>
        <v>#REF!</v>
      </c>
      <c r="BJ85" s="237">
        <f t="shared" ref="BJ85:BJ86" si="30">-AW85</f>
        <v>762</v>
      </c>
      <c r="BK85" s="237">
        <f>'5C1AM_Williams'!$AW$87</f>
        <v>0</v>
      </c>
      <c r="BL85" s="237">
        <f t="shared" ref="BL85:BL86" si="31">BJ85-BK85</f>
        <v>762</v>
      </c>
    </row>
    <row r="86" spans="1:64" ht="16.5" customHeight="1" x14ac:dyDescent="0.2">
      <c r="A86" s="1525" t="s">
        <v>1195</v>
      </c>
      <c r="B86" s="1526" t="s">
        <v>1195</v>
      </c>
      <c r="C86" s="1527" t="s">
        <v>1197</v>
      </c>
      <c r="D86" s="228">
        <f>'5C1AN_StLandry'!$C$87</f>
        <v>189</v>
      </c>
      <c r="E86" s="226"/>
      <c r="F86" s="226">
        <f>'5C1AN_StLandry'!$E$87</f>
        <v>912750.21110272058</v>
      </c>
      <c r="G86" s="1337"/>
      <c r="H86" s="1337"/>
      <c r="I86" s="228">
        <f>'5C1AN_StLandry'!$F$87</f>
        <v>169</v>
      </c>
      <c r="J86" s="226">
        <f>'5C1AN_StLandry'!$H$87</f>
        <v>111125.4214385566</v>
      </c>
      <c r="K86" s="228">
        <f>'5C1AN_StLandry'!$I$87</f>
        <v>0</v>
      </c>
      <c r="L86" s="226">
        <f>'5C1AN_StLandry'!$K$87</f>
        <v>0</v>
      </c>
      <c r="M86" s="228">
        <f>'5C1AN_StLandry'!$L$87</f>
        <v>11</v>
      </c>
      <c r="N86" s="226">
        <f>'5C1AN_StLandry'!$N$87</f>
        <v>49376.619738409776</v>
      </c>
      <c r="O86" s="228">
        <f>'5C1AN_StLandry'!$O$87</f>
        <v>0</v>
      </c>
      <c r="P86" s="226">
        <f>'5C1AN_StLandry'!$Q$87</f>
        <v>0</v>
      </c>
      <c r="Q86" s="1089">
        <f t="shared" si="27"/>
        <v>1073252.252279687</v>
      </c>
      <c r="R86" s="229"/>
      <c r="S86" s="226">
        <f>'5C1AN_StLandry'!$S$87</f>
        <v>0</v>
      </c>
      <c r="T86" s="226">
        <f>'5C1AN_StLandry'!$T$87</f>
        <v>0</v>
      </c>
      <c r="U86" s="230">
        <f>'5C1AN_StLandry'!$U$87</f>
        <v>0</v>
      </c>
      <c r="V86" s="229">
        <f>'5C1AN_StLandry'!$V$87</f>
        <v>1073252</v>
      </c>
      <c r="W86" s="227"/>
      <c r="X86" s="227">
        <f>'5C1AN_StLandry'!$W$87</f>
        <v>-2683</v>
      </c>
      <c r="Y86" s="229">
        <f>'5C1AN_StLandry'!$X$87</f>
        <v>1070569</v>
      </c>
      <c r="Z86" s="226">
        <f>'5C1AN_StLandry'!$Y$87</f>
        <v>0</v>
      </c>
      <c r="AA86" s="231">
        <f>'5C1AN_StLandry'!$Z$78</f>
        <v>0</v>
      </c>
      <c r="AB86" s="231">
        <f>'5C1AN_StLandry'!$Z$82</f>
        <v>0</v>
      </c>
      <c r="AC86" s="1472">
        <f>'5C1AN_StLandry'!$Z$84</f>
        <v>0</v>
      </c>
      <c r="AD86" s="1472">
        <f>'5C1AN_StLandry'!$Z$85</f>
        <v>0</v>
      </c>
      <c r="AE86" s="229">
        <f>'5C1AN_StLandry'!$Z$87</f>
        <v>1153399</v>
      </c>
      <c r="AF86" s="226">
        <f>'5C1AN_StLandry'!$AA$87</f>
        <v>0</v>
      </c>
      <c r="AG86" s="226">
        <f>'5C1AN_StLandry'!$AB$87</f>
        <v>1153399</v>
      </c>
      <c r="AH86" s="229">
        <f>'5C1AN_StLandry'!$AC$87</f>
        <v>96117</v>
      </c>
      <c r="AI86" s="231">
        <f>'5C1AN_StLandry'!$AD$79</f>
        <v>0</v>
      </c>
      <c r="AJ86" s="900">
        <f>'5C1AN_StLandry'!$AD$80</f>
        <v>0</v>
      </c>
      <c r="AK86" s="900">
        <f>'5C1AN_StLandry'!$AD$81</f>
        <v>0</v>
      </c>
      <c r="AL86" s="232">
        <f>'5C1AN_StLandry'!$AD$87</f>
        <v>1153399</v>
      </c>
      <c r="AM86" s="232">
        <f t="shared" si="20"/>
        <v>1156082</v>
      </c>
      <c r="AN86" s="233"/>
      <c r="AO86" s="234">
        <f>'5C1AN_StLandry'!$AF$87</f>
        <v>654087</v>
      </c>
      <c r="AP86" s="225">
        <f>'5C1AN_StLandry'!$AG$87</f>
        <v>0</v>
      </c>
      <c r="AQ86" s="233">
        <f>'5C1AN_StLandry'!$AH$87</f>
        <v>0</v>
      </c>
      <c r="AR86" s="225">
        <f>'5C1AN_StLandry'!$AI$87</f>
        <v>0</v>
      </c>
      <c r="AS86" s="235">
        <f>'5C1AN_StLandry'!$AJ$87</f>
        <v>0</v>
      </c>
      <c r="AT86" s="236">
        <f>'5C1AN_StLandry'!$AK$87</f>
        <v>0</v>
      </c>
      <c r="AU86" s="234">
        <f>'5C1AN_StLandry'!$AL$87</f>
        <v>654087</v>
      </c>
      <c r="AV86" s="237"/>
      <c r="AW86" s="237">
        <f>'5C1AN_StLandry'!$AM$87</f>
        <v>-1635</v>
      </c>
      <c r="AX86" s="234">
        <f>'5C1AN_StLandry'!$AN$87</f>
        <v>652452</v>
      </c>
      <c r="AY86" s="235">
        <f>'5C1AN_StLandry'!$AO$87</f>
        <v>0</v>
      </c>
      <c r="AZ86" s="234">
        <f>'5C1AN_StLandry'!$AP$87</f>
        <v>652452</v>
      </c>
      <c r="BA86" s="234">
        <f>'5C1AN_StLandry'!$AP$87-AW86</f>
        <v>654087</v>
      </c>
      <c r="BB86" s="235">
        <f>'5C1AN_StLandry'!$AQ$87</f>
        <v>0</v>
      </c>
      <c r="BC86" s="235">
        <f>'5C1AN_StLandry'!$AR$87</f>
        <v>652452</v>
      </c>
      <c r="BD86" s="234">
        <f>'5C1AN_StLandry'!$AS$87</f>
        <v>54371</v>
      </c>
      <c r="BE86" s="235">
        <f t="shared" si="28"/>
        <v>1810169</v>
      </c>
      <c r="BF86" s="235">
        <f t="shared" si="22"/>
        <v>150488</v>
      </c>
      <c r="BG86" s="237">
        <f t="shared" si="23"/>
        <v>2683</v>
      </c>
      <c r="BH86" s="237" t="e">
        <f>VLOOKUP($A86,'5C1_NewType 2'!$A$7:$AX$42,COLUMN('5C1_NewType 2'!#REF!),FALSE)</f>
        <v>#REF!</v>
      </c>
      <c r="BI86" s="237" t="e">
        <f t="shared" si="29"/>
        <v>#REF!</v>
      </c>
      <c r="BJ86" s="237">
        <f t="shared" si="30"/>
        <v>1635</v>
      </c>
      <c r="BK86" s="237">
        <f>'5C1AN_StLandry'!$AW$87</f>
        <v>0</v>
      </c>
      <c r="BL86" s="237">
        <f t="shared" si="31"/>
        <v>1635</v>
      </c>
    </row>
    <row r="87" spans="1:64" ht="16.5" customHeight="1" x14ac:dyDescent="0.2">
      <c r="A87" s="222" t="s">
        <v>666</v>
      </c>
      <c r="B87" s="318" t="s">
        <v>666</v>
      </c>
      <c r="C87" s="238" t="s">
        <v>1074</v>
      </c>
      <c r="D87" s="242">
        <f>'5C1AE_NobleMinds'!$C$87</f>
        <v>130</v>
      </c>
      <c r="E87" s="240"/>
      <c r="F87" s="240">
        <f>'5C1AE_NobleMinds'!$E$87</f>
        <v>489320.84854296845</v>
      </c>
      <c r="G87" s="1338"/>
      <c r="H87" s="1338"/>
      <c r="I87" s="242">
        <f>'5C1AE_NobleMinds'!$F$87</f>
        <v>107</v>
      </c>
      <c r="J87" s="240">
        <f>'5C1AE_NobleMinds'!$H$87</f>
        <v>53913.518516726064</v>
      </c>
      <c r="K87" s="242">
        <f>'5C1AE_NobleMinds'!$I$87</f>
        <v>0</v>
      </c>
      <c r="L87" s="240">
        <f>'5C1AE_NobleMinds'!$K$87</f>
        <v>0</v>
      </c>
      <c r="M87" s="242">
        <f>'5C1AE_NobleMinds'!$L$87</f>
        <v>34</v>
      </c>
      <c r="N87" s="240">
        <f>'5C1AE_NobleMinds'!$N$87</f>
        <v>115267.56826904329</v>
      </c>
      <c r="O87" s="242">
        <f>'5C1AE_NobleMinds'!$O$87</f>
        <v>1</v>
      </c>
      <c r="P87" s="240">
        <f>'5C1AE_NobleMinds'!$Q$87</f>
        <v>1379.4752648558713</v>
      </c>
      <c r="Q87" s="1194">
        <f t="shared" ref="Q87:Q110" si="32">F87+H87+J87+L87+N87+P87</f>
        <v>659881.41059359373</v>
      </c>
      <c r="R87" s="243"/>
      <c r="S87" s="240">
        <f>'5C1AE_NobleMinds'!$S$87</f>
        <v>0</v>
      </c>
      <c r="T87" s="240">
        <f>'5C1AE_NobleMinds'!$T$87</f>
        <v>0</v>
      </c>
      <c r="U87" s="244">
        <f>'5C1AE_NobleMinds'!$U$87</f>
        <v>0</v>
      </c>
      <c r="V87" s="243">
        <f>'5C1AE_NobleMinds'!$V$87</f>
        <v>659882</v>
      </c>
      <c r="W87" s="241"/>
      <c r="X87" s="241">
        <f>'5C1AE_NobleMinds'!$W$87</f>
        <v>-1649</v>
      </c>
      <c r="Y87" s="243">
        <f>'5C1AE_NobleMinds'!$X$87</f>
        <v>658233</v>
      </c>
      <c r="Z87" s="240">
        <f>'5C1AE_NobleMinds'!$Y$87</f>
        <v>0</v>
      </c>
      <c r="AA87" s="245">
        <f>'5C1AE_NobleMinds'!$Z$78</f>
        <v>0</v>
      </c>
      <c r="AB87" s="897">
        <f>'5C1AE_NobleMinds'!$Z$82</f>
        <v>0</v>
      </c>
      <c r="AC87" s="1473">
        <f>'5C1AE_NobleMinds'!$Z$84</f>
        <v>0</v>
      </c>
      <c r="AD87" s="1473">
        <f>'5C1AE_NobleMinds'!$Z$85</f>
        <v>0</v>
      </c>
      <c r="AE87" s="243">
        <f>'5C1AE_NobleMinds'!$Z$87</f>
        <v>716049</v>
      </c>
      <c r="AF87" s="246">
        <f>'5C1AE_NobleMinds'!$AA$87</f>
        <v>0</v>
      </c>
      <c r="AG87" s="240">
        <f>'5C1AE_NobleMinds'!$AB$87</f>
        <v>716049</v>
      </c>
      <c r="AH87" s="247">
        <f>'5C1AE_NobleMinds'!$AC$87</f>
        <v>59672</v>
      </c>
      <c r="AI87" s="245">
        <f>'5C1AE_NobleMinds'!$AD$79</f>
        <v>0</v>
      </c>
      <c r="AJ87" s="901">
        <f>'5C1AE_NobleMinds'!$AD$80</f>
        <v>0</v>
      </c>
      <c r="AK87" s="901">
        <f>'5C1AE_NobleMinds'!$AD$81</f>
        <v>0</v>
      </c>
      <c r="AL87" s="247">
        <f>'5C1AE_NobleMinds'!$AD$87</f>
        <v>716049</v>
      </c>
      <c r="AM87" s="247">
        <f t="shared" si="20"/>
        <v>717698</v>
      </c>
      <c r="AN87" s="248"/>
      <c r="AO87" s="249">
        <f>'5C1AE_NobleMinds'!$AF$87</f>
        <v>945905</v>
      </c>
      <c r="AP87" s="239">
        <f>'5C1AE_NobleMinds'!$AG$87</f>
        <v>0</v>
      </c>
      <c r="AQ87" s="248">
        <f>'5C1AE_NobleMinds'!$AH$87</f>
        <v>0</v>
      </c>
      <c r="AR87" s="239">
        <f>'5C1AE_NobleMinds'!$AI$87</f>
        <v>0</v>
      </c>
      <c r="AS87" s="250">
        <f>'5C1AE_NobleMinds'!$AJ$87</f>
        <v>0</v>
      </c>
      <c r="AT87" s="251">
        <f>'5C1AE_NobleMinds'!$AK$87</f>
        <v>0</v>
      </c>
      <c r="AU87" s="249">
        <f>'5C1AE_NobleMinds'!$AL$87</f>
        <v>945905</v>
      </c>
      <c r="AV87" s="894"/>
      <c r="AW87" s="252">
        <f>'5C1AE_NobleMinds'!$AM$87</f>
        <v>-2364</v>
      </c>
      <c r="AX87" s="249">
        <f>'5C1AE_NobleMinds'!$AN$87</f>
        <v>943541</v>
      </c>
      <c r="AY87" s="250">
        <f>'5C1AE_NobleMinds'!$AO$87</f>
        <v>0</v>
      </c>
      <c r="AZ87" s="909">
        <f>'5C1AE_NobleMinds'!$AP$87</f>
        <v>943541</v>
      </c>
      <c r="BA87" s="249">
        <f>'5C1AE_NobleMinds'!$AP$87-AW87</f>
        <v>945905</v>
      </c>
      <c r="BB87" s="250">
        <f>'5C1AE_NobleMinds'!$AQ$87</f>
        <v>0</v>
      </c>
      <c r="BC87" s="250">
        <f>'5C1AE_NobleMinds'!$AR$87</f>
        <v>943541</v>
      </c>
      <c r="BD87" s="249">
        <f>'5C1AE_NobleMinds'!$AS$87</f>
        <v>78628</v>
      </c>
      <c r="BE87" s="250">
        <f t="shared" ref="BE87:BE110" si="33">AM87+BA87</f>
        <v>1663603</v>
      </c>
      <c r="BF87" s="250">
        <f t="shared" si="22"/>
        <v>138300</v>
      </c>
      <c r="BG87" s="252">
        <f t="shared" si="23"/>
        <v>1649</v>
      </c>
      <c r="BH87" s="252" t="e">
        <f>VLOOKUP($A87,'5C1_NewType 2'!$A$7:$AX$42,COLUMN('5C1_NewType 2'!#REF!),FALSE)</f>
        <v>#REF!</v>
      </c>
      <c r="BI87" s="252" t="e">
        <f t="shared" ref="BI87:BI110" si="34">BG87-BH87</f>
        <v>#REF!</v>
      </c>
      <c r="BJ87" s="252">
        <f t="shared" ref="BJ87:BJ110" si="35">-AW87</f>
        <v>2364</v>
      </c>
      <c r="BK87" s="252">
        <f>'5C1AE_NobleMinds'!$AW$87</f>
        <v>0</v>
      </c>
      <c r="BL87" s="252">
        <f t="shared" ref="BL87:BL110" si="36">BJ87-BK87</f>
        <v>2364</v>
      </c>
    </row>
    <row r="88" spans="1:64" ht="16.5" customHeight="1" x14ac:dyDescent="0.2">
      <c r="A88" s="220" t="s">
        <v>482</v>
      </c>
      <c r="B88" s="316" t="s">
        <v>319</v>
      </c>
      <c r="C88" s="207" t="s">
        <v>811</v>
      </c>
      <c r="D88" s="211">
        <f>'5C1J_JCFAEast'!$C$87</f>
        <v>142</v>
      </c>
      <c r="E88" s="209"/>
      <c r="F88" s="209">
        <f>'5C1J_JCFAEast'!$E$87</f>
        <v>538835.04610922991</v>
      </c>
      <c r="G88" s="1335"/>
      <c r="H88" s="1335"/>
      <c r="I88" s="211">
        <f>'5C1J_JCFAEast'!$F$87</f>
        <v>118</v>
      </c>
      <c r="J88" s="209">
        <f>'5C1J_JCFAEast'!$H$87</f>
        <v>56362.149335847069</v>
      </c>
      <c r="K88" s="211">
        <f>'5C1J_JCFAEast'!$I$87</f>
        <v>59</v>
      </c>
      <c r="L88" s="209">
        <f>'5C1J_JCFAEast'!$K$87</f>
        <v>7684.7299066439946</v>
      </c>
      <c r="M88" s="211">
        <f>'5C1J_JCFAEast'!$L$87</f>
        <v>23</v>
      </c>
      <c r="N88" s="209">
        <f>'5C1J_JCFAEast'!$N$87</f>
        <v>74189.118204781509</v>
      </c>
      <c r="O88" s="211">
        <f>'5C1J_JCFAEast'!$O$87</f>
        <v>0</v>
      </c>
      <c r="P88" s="209">
        <f>'5C1J_JCFAEast'!$Q$87</f>
        <v>0</v>
      </c>
      <c r="Q88" s="1192">
        <f t="shared" si="32"/>
        <v>677071.04355650255</v>
      </c>
      <c r="R88" s="212"/>
      <c r="S88" s="209">
        <f>'5C1J_JCFAEast'!$S$87</f>
        <v>0</v>
      </c>
      <c r="T88" s="209">
        <f>'5C1J_JCFAEast'!$T$87</f>
        <v>0</v>
      </c>
      <c r="U88" s="213">
        <f>'5C1J_JCFAEast'!$U$87</f>
        <v>0</v>
      </c>
      <c r="V88" s="212">
        <f>'5C1J_JCFAEast'!$V$87</f>
        <v>677071</v>
      </c>
      <c r="W88" s="210"/>
      <c r="X88" s="210">
        <f>'5C1J_JCFAEast'!$W$87</f>
        <v>-1693</v>
      </c>
      <c r="Y88" s="212">
        <f>'5C1J_JCFAEast'!$X$87</f>
        <v>675378</v>
      </c>
      <c r="Z88" s="209">
        <f>'5C1J_JCFAEast'!$Y$87</f>
        <v>-6041</v>
      </c>
      <c r="AA88" s="223">
        <f>'5C1J_JCFAEast'!$Z$78</f>
        <v>0</v>
      </c>
      <c r="AB88" s="896">
        <f>'5C1J_JCFAEast'!$Z$82</f>
        <v>0</v>
      </c>
      <c r="AC88" s="1471">
        <f>'5C1J_JCFAEast'!$Z$84</f>
        <v>0</v>
      </c>
      <c r="AD88" s="1471">
        <f>'5C1J_JCFAEast'!$Z$85</f>
        <v>0</v>
      </c>
      <c r="AE88" s="212">
        <f>'5C1J_JCFAEast'!$Z$87</f>
        <v>795204</v>
      </c>
      <c r="AF88" s="209">
        <f>'5C1J_JCFAEast'!$AA$87</f>
        <v>0</v>
      </c>
      <c r="AG88" s="209">
        <f>'5C1J_JCFAEast'!$AB$87</f>
        <v>795204</v>
      </c>
      <c r="AH88" s="212">
        <f>'5C1J_JCFAEast'!$AC$87</f>
        <v>66266</v>
      </c>
      <c r="AI88" s="223">
        <f>'5C1J_JCFAEast'!$AD$79</f>
        <v>0</v>
      </c>
      <c r="AJ88" s="899">
        <f>'5C1J_JCFAEast'!$AD$80</f>
        <v>0</v>
      </c>
      <c r="AK88" s="899">
        <f>'5C1J_JCFAEast'!$AD$81</f>
        <v>0</v>
      </c>
      <c r="AL88" s="214">
        <f>'5C1J_JCFAEast'!$AD$87</f>
        <v>805204</v>
      </c>
      <c r="AM88" s="214">
        <f t="shared" si="20"/>
        <v>806897</v>
      </c>
      <c r="AN88" s="215"/>
      <c r="AO88" s="216">
        <f>'5C1J_JCFAEast'!$AF$87</f>
        <v>1054281</v>
      </c>
      <c r="AP88" s="208">
        <f>'5C1J_JCFAEast'!$AG$87</f>
        <v>0</v>
      </c>
      <c r="AQ88" s="215">
        <f>'5C1J_JCFAEast'!$AH$87</f>
        <v>0</v>
      </c>
      <c r="AR88" s="208">
        <f>'5C1J_JCFAEast'!$AI$87</f>
        <v>0</v>
      </c>
      <c r="AS88" s="217">
        <f>'5C1J_JCFAEast'!$AJ$87</f>
        <v>0</v>
      </c>
      <c r="AT88" s="218">
        <f>'5C1J_JCFAEast'!$AK$87</f>
        <v>0</v>
      </c>
      <c r="AU88" s="216">
        <f>'5C1J_JCFAEast'!$AL$87</f>
        <v>1054281</v>
      </c>
      <c r="AV88" s="893"/>
      <c r="AW88" s="219">
        <f>'5C1J_JCFAEast'!$AM$87</f>
        <v>-2636</v>
      </c>
      <c r="AX88" s="216">
        <f>'5C1J_JCFAEast'!$AN$87</f>
        <v>1051645</v>
      </c>
      <c r="AY88" s="217">
        <f>'5C1J_JCFAEast'!$AO$87</f>
        <v>-7970</v>
      </c>
      <c r="AZ88" s="908">
        <f>'5C1J_JCFAEast'!$AP$87</f>
        <v>1043675</v>
      </c>
      <c r="BA88" s="216">
        <f>'5C1J_JCFAEast'!$AP$87-AW88</f>
        <v>1046311</v>
      </c>
      <c r="BB88" s="217">
        <f>'5C1J_JCFAEast'!$AQ$87</f>
        <v>0</v>
      </c>
      <c r="BC88" s="217">
        <f>'5C1J_JCFAEast'!$AR$87</f>
        <v>1043675</v>
      </c>
      <c r="BD88" s="216">
        <f>'5C1J_JCFAEast'!$AS$87</f>
        <v>86973</v>
      </c>
      <c r="BE88" s="217">
        <f t="shared" si="33"/>
        <v>1853208</v>
      </c>
      <c r="BF88" s="217">
        <f t="shared" si="22"/>
        <v>153239</v>
      </c>
      <c r="BG88" s="219">
        <f t="shared" si="23"/>
        <v>1693</v>
      </c>
      <c r="BH88" s="219" t="e">
        <f>VLOOKUP($A88,'5C1_NewType 2'!$A$7:$AX$42,COLUMN('5C1_NewType 2'!#REF!),FALSE)</f>
        <v>#REF!</v>
      </c>
      <c r="BI88" s="219" t="e">
        <f t="shared" si="34"/>
        <v>#REF!</v>
      </c>
      <c r="BJ88" s="219">
        <f t="shared" si="35"/>
        <v>2636</v>
      </c>
      <c r="BK88" s="219">
        <f>'5C1J_JCFAEast'!$AW$87</f>
        <v>0</v>
      </c>
      <c r="BL88" s="219">
        <f t="shared" si="36"/>
        <v>2636</v>
      </c>
    </row>
    <row r="89" spans="1:64" ht="16.5" customHeight="1" x14ac:dyDescent="0.2">
      <c r="A89" s="221" t="s">
        <v>483</v>
      </c>
      <c r="B89" s="317" t="s">
        <v>335</v>
      </c>
      <c r="C89" s="224" t="s">
        <v>273</v>
      </c>
      <c r="D89" s="228">
        <f>'5C1Q_Advantage'!$C$87</f>
        <v>473</v>
      </c>
      <c r="E89" s="226"/>
      <c r="F89" s="226">
        <f>'5C1Q_Advantage'!$E$87</f>
        <v>2124706.8643968995</v>
      </c>
      <c r="G89" s="1337"/>
      <c r="H89" s="1337"/>
      <c r="I89" s="228">
        <f>'5C1Q_Advantage'!$F$87</f>
        <v>447</v>
      </c>
      <c r="J89" s="226">
        <f>'5C1Q_Advantage'!$H$87</f>
        <v>255633.14966948333</v>
      </c>
      <c r="K89" s="228">
        <f>'5C1Q_Advantage'!$I$87</f>
        <v>188</v>
      </c>
      <c r="L89" s="226">
        <f>'5C1Q_Advantage'!$K$87</f>
        <v>29349.68604987357</v>
      </c>
      <c r="M89" s="228">
        <f>'5C1Q_Advantage'!$L$87</f>
        <v>38</v>
      </c>
      <c r="N89" s="226">
        <f>'5C1Q_Advantage'!$N$87</f>
        <v>142819.17081126478</v>
      </c>
      <c r="O89" s="228">
        <f>'5C1Q_Advantage'!$O$87</f>
        <v>0</v>
      </c>
      <c r="P89" s="226">
        <f>'5C1Q_Advantage'!$Q$87</f>
        <v>0</v>
      </c>
      <c r="Q89" s="1089">
        <f t="shared" si="32"/>
        <v>2552508.870927521</v>
      </c>
      <c r="R89" s="229"/>
      <c r="S89" s="226">
        <f>'5C1Q_Advantage'!$S$87</f>
        <v>0</v>
      </c>
      <c r="T89" s="226">
        <f>'5C1Q_Advantage'!$T$87</f>
        <v>0</v>
      </c>
      <c r="U89" s="230">
        <f>'5C1Q_Advantage'!$U$87</f>
        <v>0</v>
      </c>
      <c r="V89" s="229">
        <f>'5C1Q_Advantage'!$V$87</f>
        <v>2552508</v>
      </c>
      <c r="W89" s="227"/>
      <c r="X89" s="227">
        <f>'5C1Q_Advantage'!$W$87</f>
        <v>-6382</v>
      </c>
      <c r="Y89" s="229">
        <f>'5C1Q_Advantage'!$X$87</f>
        <v>2546126</v>
      </c>
      <c r="Z89" s="226">
        <f>'5C1Q_Advantage'!$Y$87</f>
        <v>0</v>
      </c>
      <c r="AA89" s="231">
        <f>'5C1Q_Advantage'!$Z$78</f>
        <v>0</v>
      </c>
      <c r="AB89" s="231">
        <f>'5C1Q_Advantage'!$Z$82</f>
        <v>0</v>
      </c>
      <c r="AC89" s="1472">
        <f>'5C1Q_Advantage'!$Z$84</f>
        <v>0</v>
      </c>
      <c r="AD89" s="1472">
        <f>'5C1Q_Advantage'!$Z$85</f>
        <v>0</v>
      </c>
      <c r="AE89" s="229">
        <f>'5C1Q_Advantage'!$Z$87</f>
        <v>2798425</v>
      </c>
      <c r="AF89" s="226">
        <f>'5C1Q_Advantage'!$AA$87</f>
        <v>0</v>
      </c>
      <c r="AG89" s="226">
        <f>'5C1Q_Advantage'!$AB$87</f>
        <v>2798425</v>
      </c>
      <c r="AH89" s="229">
        <f>'5C1Q_Advantage'!$AC$87</f>
        <v>233201</v>
      </c>
      <c r="AI89" s="231">
        <f>'5C1Q_Advantage'!$AD$79</f>
        <v>0</v>
      </c>
      <c r="AJ89" s="900">
        <f>'5C1Q_Advantage'!$AD$80</f>
        <v>0</v>
      </c>
      <c r="AK89" s="900">
        <f>'5C1Q_Advantage'!$AD$81</f>
        <v>0</v>
      </c>
      <c r="AL89" s="232">
        <f>'5C1Q_Advantage'!$AD$87</f>
        <v>2798425</v>
      </c>
      <c r="AM89" s="232">
        <f t="shared" si="20"/>
        <v>2804807</v>
      </c>
      <c r="AN89" s="233"/>
      <c r="AO89" s="234">
        <f>'5C1Q_Advantage'!$AF$87</f>
        <v>3016543</v>
      </c>
      <c r="AP89" s="225">
        <f>'5C1Q_Advantage'!$AG$87</f>
        <v>0</v>
      </c>
      <c r="AQ89" s="233">
        <f>'5C1Q_Advantage'!$AH$87</f>
        <v>0</v>
      </c>
      <c r="AR89" s="225">
        <f>'5C1Q_Advantage'!$AI$87</f>
        <v>0</v>
      </c>
      <c r="AS89" s="235">
        <f>'5C1Q_Advantage'!$AJ$87</f>
        <v>0</v>
      </c>
      <c r="AT89" s="236">
        <f>'5C1Q_Advantage'!$AK$87</f>
        <v>0</v>
      </c>
      <c r="AU89" s="234">
        <f>'5C1Q_Advantage'!$AL$87</f>
        <v>3016543</v>
      </c>
      <c r="AV89" s="237"/>
      <c r="AW89" s="237">
        <f>'5C1Q_Advantage'!$AM$87</f>
        <v>-7540</v>
      </c>
      <c r="AX89" s="234">
        <f>'5C1Q_Advantage'!$AN$87</f>
        <v>3009003</v>
      </c>
      <c r="AY89" s="235">
        <f>'5C1Q_Advantage'!$AO$87</f>
        <v>0</v>
      </c>
      <c r="AZ89" s="234">
        <f>'5C1Q_Advantage'!$AP$87</f>
        <v>3009003</v>
      </c>
      <c r="BA89" s="234">
        <f>'5C1Q_Advantage'!$AP$87-AW89</f>
        <v>3016543</v>
      </c>
      <c r="BB89" s="235">
        <f>'5C1Q_Advantage'!$AQ$87</f>
        <v>0</v>
      </c>
      <c r="BC89" s="235">
        <f>'5C1Q_Advantage'!$AR$87</f>
        <v>3009003</v>
      </c>
      <c r="BD89" s="234">
        <f>'5C1Q_Advantage'!$AS$87</f>
        <v>250751</v>
      </c>
      <c r="BE89" s="235">
        <f t="shared" si="33"/>
        <v>5821350</v>
      </c>
      <c r="BF89" s="235">
        <f t="shared" si="22"/>
        <v>483952</v>
      </c>
      <c r="BG89" s="237">
        <f t="shared" si="23"/>
        <v>6382</v>
      </c>
      <c r="BH89" s="237" t="e">
        <f>VLOOKUP($A89,'5C1_NewType 2'!$A$7:$AX$42,COLUMN('5C1_NewType 2'!#REF!),FALSE)</f>
        <v>#REF!</v>
      </c>
      <c r="BI89" s="237" t="e">
        <f t="shared" si="34"/>
        <v>#REF!</v>
      </c>
      <c r="BJ89" s="237">
        <f t="shared" si="35"/>
        <v>7540</v>
      </c>
      <c r="BK89" s="237">
        <f>'5C1Q_Advantage'!$AW$87</f>
        <v>0</v>
      </c>
      <c r="BL89" s="237">
        <f t="shared" si="36"/>
        <v>7540</v>
      </c>
    </row>
    <row r="90" spans="1:64" ht="16.5" customHeight="1" x14ac:dyDescent="0.2">
      <c r="A90" s="221" t="s">
        <v>667</v>
      </c>
      <c r="B90" s="317" t="s">
        <v>667</v>
      </c>
      <c r="C90" s="224" t="s">
        <v>795</v>
      </c>
      <c r="D90" s="228">
        <f>'5C1AF_JCFA-Laf'!$C$87</f>
        <v>60</v>
      </c>
      <c r="E90" s="226"/>
      <c r="F90" s="226">
        <f>'5C1AF_JCFA-Laf'!$E$87</f>
        <v>232663.66919981569</v>
      </c>
      <c r="G90" s="1337"/>
      <c r="H90" s="1337"/>
      <c r="I90" s="228">
        <f>'5C1AF_JCFA-Laf'!$F$87</f>
        <v>58</v>
      </c>
      <c r="J90" s="226">
        <f>'5C1AF_JCFA-Laf'!$H$87</f>
        <v>30575.900838536989</v>
      </c>
      <c r="K90" s="228">
        <f>'5C1AF_JCFA-Laf'!$I$87</f>
        <v>24</v>
      </c>
      <c r="L90" s="226">
        <f>'5C1AF_JCFA-Laf'!$K$87</f>
        <v>3448.3738913336933</v>
      </c>
      <c r="M90" s="228">
        <f>'5C1AF_JCFA-Laf'!$L$87</f>
        <v>10</v>
      </c>
      <c r="N90" s="226">
        <f>'5C1AF_JCFA-Laf'!$N$87</f>
        <v>35576.810762638408</v>
      </c>
      <c r="O90" s="228">
        <f>'5C1AF_JCFA-Laf'!$O$87</f>
        <v>0</v>
      </c>
      <c r="P90" s="226">
        <f>'5C1AF_JCFA-Laf'!$Q$87</f>
        <v>0</v>
      </c>
      <c r="Q90" s="1089">
        <f t="shared" si="32"/>
        <v>302264.75469232479</v>
      </c>
      <c r="R90" s="229"/>
      <c r="S90" s="226">
        <f>'5C1AF_JCFA-Laf'!$S$87</f>
        <v>0</v>
      </c>
      <c r="T90" s="226">
        <f>'5C1AF_JCFA-Laf'!$T$87</f>
        <v>0</v>
      </c>
      <c r="U90" s="230">
        <f>'5C1AF_JCFA-Laf'!$U$87</f>
        <v>0</v>
      </c>
      <c r="V90" s="229">
        <f>'5C1AF_JCFA-Laf'!$V$87</f>
        <v>302264</v>
      </c>
      <c r="W90" s="227"/>
      <c r="X90" s="227">
        <f>'5C1AF_JCFA-Laf'!$W$87</f>
        <v>-756</v>
      </c>
      <c r="Y90" s="229">
        <f>'5C1AF_JCFA-Laf'!$X$87</f>
        <v>301508</v>
      </c>
      <c r="Z90" s="226">
        <f>'5C1AF_JCFA-Laf'!$Y$87</f>
        <v>0</v>
      </c>
      <c r="AA90" s="231">
        <f>'5C1AF_JCFA-Laf'!$Z$78</f>
        <v>0</v>
      </c>
      <c r="AB90" s="231">
        <f>'5C1AF_JCFA-Laf'!$Z$82</f>
        <v>0</v>
      </c>
      <c r="AC90" s="1472">
        <f>'5C1AF_JCFA-Laf'!$Z$84</f>
        <v>0</v>
      </c>
      <c r="AD90" s="1472">
        <f>'5C1AF_JCFA-Laf'!$Z$85</f>
        <v>0</v>
      </c>
      <c r="AE90" s="229">
        <f>'5C1AF_JCFA-Laf'!$Z$87</f>
        <v>343568</v>
      </c>
      <c r="AF90" s="226">
        <f>'5C1AF_JCFA-Laf'!$AA$87</f>
        <v>0</v>
      </c>
      <c r="AG90" s="226">
        <f>'5C1AF_JCFA-Laf'!$AB$87</f>
        <v>343568</v>
      </c>
      <c r="AH90" s="229">
        <f>'5C1AF_JCFA-Laf'!$AC$87</f>
        <v>28632</v>
      </c>
      <c r="AI90" s="231">
        <f>'5C1AF_JCFA-Laf'!$AD$79</f>
        <v>0</v>
      </c>
      <c r="AJ90" s="900">
        <f>'5C1AF_JCFA-Laf'!$AD$80</f>
        <v>0</v>
      </c>
      <c r="AK90" s="900">
        <f>'5C1AF_JCFA-Laf'!$AD$81</f>
        <v>0</v>
      </c>
      <c r="AL90" s="232">
        <f>'5C1AF_JCFA-Laf'!$AD$87</f>
        <v>353568</v>
      </c>
      <c r="AM90" s="232">
        <f t="shared" si="20"/>
        <v>354324</v>
      </c>
      <c r="AN90" s="233"/>
      <c r="AO90" s="234">
        <f>'5C1AF_JCFA-Laf'!$AF$87</f>
        <v>379145</v>
      </c>
      <c r="AP90" s="225">
        <f>'5C1AF_JCFA-Laf'!$AG$87</f>
        <v>0</v>
      </c>
      <c r="AQ90" s="233">
        <f>'5C1AF_JCFA-Laf'!$AH$87</f>
        <v>0</v>
      </c>
      <c r="AR90" s="225">
        <f>'5C1AF_JCFA-Laf'!$AI$87</f>
        <v>0</v>
      </c>
      <c r="AS90" s="235">
        <f>'5C1AF_JCFA-Laf'!$AJ$87</f>
        <v>0</v>
      </c>
      <c r="AT90" s="236">
        <f>'5C1AF_JCFA-Laf'!$AK$87</f>
        <v>0</v>
      </c>
      <c r="AU90" s="234">
        <f>'5C1AF_JCFA-Laf'!$AL$87</f>
        <v>379145</v>
      </c>
      <c r="AV90" s="237"/>
      <c r="AW90" s="237">
        <f>'5C1AF_JCFA-Laf'!$AM$87</f>
        <v>-948</v>
      </c>
      <c r="AX90" s="234">
        <f>'5C1AF_JCFA-Laf'!$AN$87</f>
        <v>378197</v>
      </c>
      <c r="AY90" s="235">
        <f>'5C1AF_JCFA-Laf'!$AO$87</f>
        <v>0</v>
      </c>
      <c r="AZ90" s="234">
        <f>'5C1AF_JCFA-Laf'!$AP$87</f>
        <v>378197</v>
      </c>
      <c r="BA90" s="234">
        <f>'5C1AF_JCFA-Laf'!$AP$87-AW90</f>
        <v>379145</v>
      </c>
      <c r="BB90" s="235">
        <f>'5C1AF_JCFA-Laf'!$AQ$87</f>
        <v>0</v>
      </c>
      <c r="BC90" s="235">
        <f>'5C1AF_JCFA-Laf'!$AR$87</f>
        <v>378197</v>
      </c>
      <c r="BD90" s="234">
        <f>'5C1AF_JCFA-Laf'!$AS$87</f>
        <v>31516</v>
      </c>
      <c r="BE90" s="235">
        <f t="shared" si="33"/>
        <v>733469</v>
      </c>
      <c r="BF90" s="235">
        <f t="shared" si="22"/>
        <v>60148</v>
      </c>
      <c r="BG90" s="237">
        <f t="shared" si="23"/>
        <v>756</v>
      </c>
      <c r="BH90" s="237" t="e">
        <f>VLOOKUP($A90,'5C1_NewType 2'!$A$7:$AX$42,COLUMN('5C1_NewType 2'!#REF!),FALSE)</f>
        <v>#REF!</v>
      </c>
      <c r="BI90" s="237" t="e">
        <f t="shared" si="34"/>
        <v>#REF!</v>
      </c>
      <c r="BJ90" s="237">
        <f t="shared" si="35"/>
        <v>948</v>
      </c>
      <c r="BK90" s="237">
        <f>'5C1AF_JCFA-Laf'!$AW$87</f>
        <v>0</v>
      </c>
      <c r="BL90" s="237">
        <f t="shared" si="36"/>
        <v>948</v>
      </c>
    </row>
    <row r="91" spans="1:64" ht="16.5" customHeight="1" x14ac:dyDescent="0.2">
      <c r="A91" s="221" t="s">
        <v>484</v>
      </c>
      <c r="B91" s="317" t="s">
        <v>343</v>
      </c>
      <c r="C91" s="224" t="s">
        <v>388</v>
      </c>
      <c r="D91" s="228">
        <f>'5C1W_Willow'!$C$87</f>
        <v>631</v>
      </c>
      <c r="E91" s="226"/>
      <c r="F91" s="226">
        <f>'5C1W_Willow'!$E$87</f>
        <v>2480489.4464197615</v>
      </c>
      <c r="G91" s="1337"/>
      <c r="H91" s="1337"/>
      <c r="I91" s="228">
        <f>'5C1W_Willow'!$F$87</f>
        <v>624</v>
      </c>
      <c r="J91" s="226">
        <f>'5C1W_Willow'!$H$87</f>
        <v>332689.05163298134</v>
      </c>
      <c r="K91" s="228">
        <f>'5C1W_Willow'!$I$87</f>
        <v>121</v>
      </c>
      <c r="L91" s="226">
        <f>'5C1W_Willow'!$K$87</f>
        <v>17545.718537819783</v>
      </c>
      <c r="M91" s="228">
        <f>'5C1W_Willow'!$L$87</f>
        <v>52</v>
      </c>
      <c r="N91" s="226">
        <f>'5C1W_Willow'!$N$87</f>
        <v>188868.53732976867</v>
      </c>
      <c r="O91" s="228">
        <f>'5C1W_Willow'!$O$87</f>
        <v>0</v>
      </c>
      <c r="P91" s="226">
        <f>'5C1W_Willow'!$Q$87</f>
        <v>0</v>
      </c>
      <c r="Q91" s="1089">
        <f t="shared" si="32"/>
        <v>3019592.7539203311</v>
      </c>
      <c r="R91" s="229"/>
      <c r="S91" s="226">
        <f>'5C1W_Willow'!$S$87</f>
        <v>0</v>
      </c>
      <c r="T91" s="226">
        <f>'5C1W_Willow'!$T$87</f>
        <v>0</v>
      </c>
      <c r="U91" s="230">
        <f>'5C1W_Willow'!$U$87</f>
        <v>0</v>
      </c>
      <c r="V91" s="229">
        <f>'5C1W_Willow'!$V$87</f>
        <v>3019592</v>
      </c>
      <c r="W91" s="227"/>
      <c r="X91" s="227">
        <f>'5C1W_Willow'!$W$87</f>
        <v>-7549</v>
      </c>
      <c r="Y91" s="229">
        <f>'5C1W_Willow'!$X$87</f>
        <v>3012043</v>
      </c>
      <c r="Z91" s="226">
        <f>'5C1W_Willow'!$Y$87</f>
        <v>0</v>
      </c>
      <c r="AA91" s="231">
        <f>'5C1W_Willow'!$Z$78</f>
        <v>0</v>
      </c>
      <c r="AB91" s="231">
        <f>'5C1W_Willow'!$Z$82</f>
        <v>0</v>
      </c>
      <c r="AC91" s="1472">
        <f>'5C1W_Willow'!$Z$84</f>
        <v>0</v>
      </c>
      <c r="AD91" s="1472">
        <f>'5C1W_Willow'!$Z$85</f>
        <v>0</v>
      </c>
      <c r="AE91" s="229">
        <f>'5C1W_Willow'!$Z$87</f>
        <v>3265752</v>
      </c>
      <c r="AF91" s="226">
        <f>'5C1W_Willow'!$AA$87</f>
        <v>0</v>
      </c>
      <c r="AG91" s="226">
        <f>'5C1W_Willow'!$AB$87</f>
        <v>3265752</v>
      </c>
      <c r="AH91" s="229">
        <f>'5C1W_Willow'!$AC$87</f>
        <v>272147</v>
      </c>
      <c r="AI91" s="231">
        <f>'5C1W_Willow'!$AD$79</f>
        <v>0</v>
      </c>
      <c r="AJ91" s="900">
        <f>'5C1W_Willow'!$AD$80</f>
        <v>0</v>
      </c>
      <c r="AK91" s="900">
        <f>'5C1W_Willow'!$AD$81</f>
        <v>0</v>
      </c>
      <c r="AL91" s="232">
        <f>'5C1W_Willow'!$AD$87</f>
        <v>3265752</v>
      </c>
      <c r="AM91" s="232">
        <f t="shared" si="20"/>
        <v>3273301</v>
      </c>
      <c r="AN91" s="233"/>
      <c r="AO91" s="234">
        <f>'5C1W_Willow'!$AF$87</f>
        <v>3895675</v>
      </c>
      <c r="AP91" s="225">
        <f>'5C1W_Willow'!$AG$87</f>
        <v>0</v>
      </c>
      <c r="AQ91" s="233">
        <f>'5C1W_Willow'!$AH$87</f>
        <v>0</v>
      </c>
      <c r="AR91" s="225">
        <f>'5C1W_Willow'!$AI$87</f>
        <v>0</v>
      </c>
      <c r="AS91" s="235">
        <f>'5C1W_Willow'!$AJ$87</f>
        <v>0</v>
      </c>
      <c r="AT91" s="236">
        <f>'5C1W_Willow'!$AK$87</f>
        <v>0</v>
      </c>
      <c r="AU91" s="234">
        <f>'5C1W_Willow'!$AL$87</f>
        <v>3895675</v>
      </c>
      <c r="AV91" s="237"/>
      <c r="AW91" s="237">
        <f>'5C1W_Willow'!$AM$87</f>
        <v>-9740</v>
      </c>
      <c r="AX91" s="234">
        <f>'5C1W_Willow'!$AN$87</f>
        <v>3885935</v>
      </c>
      <c r="AY91" s="235">
        <f>'5C1W_Willow'!$AO$87</f>
        <v>0</v>
      </c>
      <c r="AZ91" s="234">
        <f>'5C1W_Willow'!$AP$87</f>
        <v>3885935</v>
      </c>
      <c r="BA91" s="234">
        <f>'5C1W_Willow'!$AP$87-AW91</f>
        <v>3895675</v>
      </c>
      <c r="BB91" s="235">
        <f>'5C1W_Willow'!$AQ$87</f>
        <v>0</v>
      </c>
      <c r="BC91" s="235">
        <f>'5C1W_Willow'!$AR$87</f>
        <v>3885935</v>
      </c>
      <c r="BD91" s="234">
        <f>'5C1W_Willow'!$AS$87</f>
        <v>323829</v>
      </c>
      <c r="BE91" s="235">
        <f t="shared" si="33"/>
        <v>7168976</v>
      </c>
      <c r="BF91" s="235">
        <f t="shared" si="22"/>
        <v>595976</v>
      </c>
      <c r="BG91" s="237">
        <f t="shared" si="23"/>
        <v>7549</v>
      </c>
      <c r="BH91" s="237" t="e">
        <f>VLOOKUP($A91,'5C1_NewType 2'!$A$7:$AX$42,COLUMN('5C1_NewType 2'!#REF!),FALSE)</f>
        <v>#REF!</v>
      </c>
      <c r="BI91" s="237" t="e">
        <f t="shared" si="34"/>
        <v>#REF!</v>
      </c>
      <c r="BJ91" s="237">
        <f t="shared" si="35"/>
        <v>9740</v>
      </c>
      <c r="BK91" s="237">
        <f>'5C1W_Willow'!$AW$87</f>
        <v>0</v>
      </c>
      <c r="BL91" s="237">
        <f t="shared" si="36"/>
        <v>9740</v>
      </c>
    </row>
    <row r="92" spans="1:64" ht="16.5" customHeight="1" x14ac:dyDescent="0.2">
      <c r="A92" s="222" t="s">
        <v>526</v>
      </c>
      <c r="B92" s="318" t="s">
        <v>526</v>
      </c>
      <c r="C92" s="238" t="s">
        <v>527</v>
      </c>
      <c r="D92" s="242">
        <f>'5C1Z_LincolnPrep'!$C$87</f>
        <v>645</v>
      </c>
      <c r="E92" s="240"/>
      <c r="F92" s="240">
        <f>'5C1Z_LincolnPrep'!$E$87</f>
        <v>2777307.3061518576</v>
      </c>
      <c r="G92" s="1338"/>
      <c r="H92" s="1338"/>
      <c r="I92" s="242">
        <f>'5C1Z_LincolnPrep'!$F$87</f>
        <v>640</v>
      </c>
      <c r="J92" s="240">
        <f>'5C1Z_LincolnPrep'!$H$87</f>
        <v>371255.17234274145</v>
      </c>
      <c r="K92" s="242">
        <f>'5C1Z_LincolnPrep'!$I$87</f>
        <v>283</v>
      </c>
      <c r="L92" s="240">
        <f>'5C1Z_LincolnPrep'!$K$87</f>
        <v>45308.524029208333</v>
      </c>
      <c r="M92" s="242">
        <f>'5C1Z_LincolnPrep'!$L$87</f>
        <v>136</v>
      </c>
      <c r="N92" s="240">
        <f>'5C1Z_LincolnPrep'!$N$87</f>
        <v>532618.64622162422</v>
      </c>
      <c r="O92" s="242">
        <f>'5C1Z_LincolnPrep'!$O$87</f>
        <v>9</v>
      </c>
      <c r="P92" s="240">
        <f>'5C1Z_LincolnPrep'!$Q$87</f>
        <v>14191.809667004227</v>
      </c>
      <c r="Q92" s="1194">
        <f t="shared" si="32"/>
        <v>3740681.4584124358</v>
      </c>
      <c r="R92" s="243"/>
      <c r="S92" s="240">
        <f>'5C1Z_LincolnPrep'!$S$87</f>
        <v>0</v>
      </c>
      <c r="T92" s="240">
        <f>'5C1Z_LincolnPrep'!$T$87</f>
        <v>0</v>
      </c>
      <c r="U92" s="244">
        <f>'5C1Z_LincolnPrep'!$U$87</f>
        <v>0</v>
      </c>
      <c r="V92" s="243">
        <f>'5C1Z_LincolnPrep'!$V$87</f>
        <v>3740681</v>
      </c>
      <c r="W92" s="241"/>
      <c r="X92" s="241">
        <f>'5C1Z_LincolnPrep'!$W$87</f>
        <v>-9352</v>
      </c>
      <c r="Y92" s="243">
        <f>'5C1Z_LincolnPrep'!$X$87</f>
        <v>3731329</v>
      </c>
      <c r="Z92" s="240">
        <f>'5C1Z_LincolnPrep'!$Y$87</f>
        <v>0</v>
      </c>
      <c r="AA92" s="245">
        <f>'5C1Z_LincolnPrep'!$Z$78</f>
        <v>0</v>
      </c>
      <c r="AB92" s="897">
        <f>'5C1Z_LincolnPrep'!$Z$82</f>
        <v>0</v>
      </c>
      <c r="AC92" s="1473">
        <f>'5C1Z_LincolnPrep'!$Z$84</f>
        <v>0</v>
      </c>
      <c r="AD92" s="1473">
        <f>'5C1Z_LincolnPrep'!$Z$85</f>
        <v>0</v>
      </c>
      <c r="AE92" s="243">
        <f>'5C1Z_LincolnPrep'!$Z$87</f>
        <v>4101112</v>
      </c>
      <c r="AF92" s="246">
        <f>'5C1Z_LincolnPrep'!$AA$87</f>
        <v>0</v>
      </c>
      <c r="AG92" s="240">
        <f>'5C1Z_LincolnPrep'!$AB$87</f>
        <v>4101112</v>
      </c>
      <c r="AH92" s="247">
        <f>'5C1Z_LincolnPrep'!$AC$87</f>
        <v>341759</v>
      </c>
      <c r="AI92" s="245">
        <f>'5C1Z_LincolnPrep'!$AD$79</f>
        <v>0</v>
      </c>
      <c r="AJ92" s="901">
        <f>'5C1Z_LincolnPrep'!$AD$80</f>
        <v>0</v>
      </c>
      <c r="AK92" s="901">
        <f>'5C1Z_LincolnPrep'!$AD$81</f>
        <v>0</v>
      </c>
      <c r="AL92" s="247">
        <f>'5C1Z_LincolnPrep'!$AD$87</f>
        <v>4111112</v>
      </c>
      <c r="AM92" s="247">
        <f t="shared" si="20"/>
        <v>4120464</v>
      </c>
      <c r="AN92" s="248"/>
      <c r="AO92" s="249">
        <f>'5C1Z_LincolnPrep'!$AF$87</f>
        <v>4987182</v>
      </c>
      <c r="AP92" s="239">
        <f>'5C1Z_LincolnPrep'!$AG$87</f>
        <v>0</v>
      </c>
      <c r="AQ92" s="248">
        <f>'5C1Z_LincolnPrep'!$AH$87</f>
        <v>0</v>
      </c>
      <c r="AR92" s="239">
        <f>'5C1Z_LincolnPrep'!$AI$87</f>
        <v>0</v>
      </c>
      <c r="AS92" s="250">
        <f>'5C1Z_LincolnPrep'!$AJ$87</f>
        <v>0</v>
      </c>
      <c r="AT92" s="251">
        <f>'5C1Z_LincolnPrep'!$AK$87</f>
        <v>0</v>
      </c>
      <c r="AU92" s="249">
        <f>'5C1Z_LincolnPrep'!$AL$87</f>
        <v>4987182</v>
      </c>
      <c r="AV92" s="894"/>
      <c r="AW92" s="252">
        <f>'5C1Z_LincolnPrep'!$AM$87</f>
        <v>-12468</v>
      </c>
      <c r="AX92" s="249">
        <f>'5C1Z_LincolnPrep'!$AN$87</f>
        <v>4974714</v>
      </c>
      <c r="AY92" s="250">
        <f>'5C1Z_LincolnPrep'!$AO$87</f>
        <v>0</v>
      </c>
      <c r="AZ92" s="909">
        <f>'5C1Z_LincolnPrep'!$AP$87</f>
        <v>4974714</v>
      </c>
      <c r="BA92" s="249">
        <f>'5C1Z_LincolnPrep'!$AP$87-AW92</f>
        <v>4987182</v>
      </c>
      <c r="BB92" s="250">
        <f>'5C1Z_LincolnPrep'!$AQ$87</f>
        <v>0</v>
      </c>
      <c r="BC92" s="250">
        <f>'5C1Z_LincolnPrep'!$AR$87</f>
        <v>4974714</v>
      </c>
      <c r="BD92" s="249">
        <f>'5C1Z_LincolnPrep'!$AS$87</f>
        <v>414560</v>
      </c>
      <c r="BE92" s="250">
        <f t="shared" si="33"/>
        <v>9107646</v>
      </c>
      <c r="BF92" s="250">
        <f t="shared" si="22"/>
        <v>756319</v>
      </c>
      <c r="BG92" s="252">
        <f t="shared" si="23"/>
        <v>9352</v>
      </c>
      <c r="BH92" s="252" t="e">
        <f>VLOOKUP($A92,'5C1_NewType 2'!$A$7:$AX$42,COLUMN('5C1_NewType 2'!#REF!),FALSE)</f>
        <v>#REF!</v>
      </c>
      <c r="BI92" s="252" t="e">
        <f t="shared" si="34"/>
        <v>#REF!</v>
      </c>
      <c r="BJ92" s="252">
        <f t="shared" si="35"/>
        <v>12468</v>
      </c>
      <c r="BK92" s="252">
        <f>'5C1Z_LincolnPrep'!$AW$87</f>
        <v>0</v>
      </c>
      <c r="BL92" s="252">
        <f t="shared" si="36"/>
        <v>12468</v>
      </c>
    </row>
    <row r="93" spans="1:64" ht="16.5" customHeight="1" x14ac:dyDescent="0.2">
      <c r="A93" s="220" t="s">
        <v>485</v>
      </c>
      <c r="B93" s="316" t="s">
        <v>336</v>
      </c>
      <c r="C93" s="207" t="s">
        <v>309</v>
      </c>
      <c r="D93" s="211">
        <f>'5C1R_Iberville'!$C$87</f>
        <v>502</v>
      </c>
      <c r="E93" s="209"/>
      <c r="F93" s="209">
        <f>'5C1R_Iberville'!$E$87</f>
        <v>1800268.4637711698</v>
      </c>
      <c r="G93" s="1335"/>
      <c r="H93" s="1335"/>
      <c r="I93" s="211">
        <f>'5C1R_Iberville'!$F$87</f>
        <v>329</v>
      </c>
      <c r="J93" s="209">
        <f>'5C1R_Iberville'!$H$87</f>
        <v>130269.15900561884</v>
      </c>
      <c r="K93" s="211">
        <f>'5C1R_Iberville'!$I$87</f>
        <v>105</v>
      </c>
      <c r="L93" s="209">
        <f>'5C1R_Iberville'!$K$87</f>
        <v>9000.1988641494154</v>
      </c>
      <c r="M93" s="211">
        <f>'5C1R_Iberville'!$L$87</f>
        <v>53</v>
      </c>
      <c r="N93" s="209">
        <f>'5C1R_Iberville'!$N$87</f>
        <v>140605.35024355797</v>
      </c>
      <c r="O93" s="211">
        <f>'5C1R_Iberville'!$O$87</f>
        <v>0</v>
      </c>
      <c r="P93" s="209">
        <f>'5C1R_Iberville'!$Q$87</f>
        <v>0</v>
      </c>
      <c r="Q93" s="1192">
        <f t="shared" si="32"/>
        <v>2080143.171884496</v>
      </c>
      <c r="R93" s="212"/>
      <c r="S93" s="209">
        <f>'5C1R_Iberville'!$S$87</f>
        <v>0</v>
      </c>
      <c r="T93" s="209">
        <f>'5C1R_Iberville'!$T$87</f>
        <v>0</v>
      </c>
      <c r="U93" s="213">
        <f>'5C1R_Iberville'!$U$87</f>
        <v>0</v>
      </c>
      <c r="V93" s="212">
        <f>'5C1R_Iberville'!$V$87</f>
        <v>2080144</v>
      </c>
      <c r="W93" s="210"/>
      <c r="X93" s="210">
        <f>'5C1R_Iberville'!$W$87</f>
        <v>-5201</v>
      </c>
      <c r="Y93" s="212">
        <f>'5C1R_Iberville'!$X$87</f>
        <v>2074943</v>
      </c>
      <c r="Z93" s="209">
        <f>'5C1R_Iberville'!$Y$87</f>
        <v>0</v>
      </c>
      <c r="AA93" s="223">
        <f>'5C1R_Iberville'!$Z$78</f>
        <v>0</v>
      </c>
      <c r="AB93" s="896">
        <f>'5C1R_Iberville'!$Z$82</f>
        <v>0</v>
      </c>
      <c r="AC93" s="1471">
        <f>'5C1R_Iberville'!$Z$84</f>
        <v>0</v>
      </c>
      <c r="AD93" s="1471">
        <f>'5C1R_Iberville'!$Z$85</f>
        <v>0</v>
      </c>
      <c r="AE93" s="212">
        <f>'5C1R_Iberville'!$Z$87</f>
        <v>2215338</v>
      </c>
      <c r="AF93" s="209">
        <f>'5C1R_Iberville'!$AA$87</f>
        <v>0</v>
      </c>
      <c r="AG93" s="209">
        <f>'5C1R_Iberville'!$AB$87</f>
        <v>2215338</v>
      </c>
      <c r="AH93" s="212">
        <f>'5C1R_Iberville'!$AC$87</f>
        <v>184613</v>
      </c>
      <c r="AI93" s="223">
        <f>'5C1R_Iberville'!$AD$79</f>
        <v>0</v>
      </c>
      <c r="AJ93" s="899">
        <f>'5C1R_Iberville'!$AD$80</f>
        <v>0</v>
      </c>
      <c r="AK93" s="899">
        <f>'5C1R_Iberville'!$AD$81</f>
        <v>0</v>
      </c>
      <c r="AL93" s="214">
        <f>'5C1R_Iberville'!$AD$87</f>
        <v>2215338</v>
      </c>
      <c r="AM93" s="214">
        <f t="shared" si="20"/>
        <v>2220539</v>
      </c>
      <c r="AN93" s="215"/>
      <c r="AO93" s="216">
        <f>'5C1R_Iberville'!$AF$87</f>
        <v>4728434</v>
      </c>
      <c r="AP93" s="208">
        <f>'5C1R_Iberville'!$AG$87</f>
        <v>0</v>
      </c>
      <c r="AQ93" s="215">
        <f>'5C1R_Iberville'!$AH$87</f>
        <v>0</v>
      </c>
      <c r="AR93" s="208">
        <f>'5C1R_Iberville'!$AI$87</f>
        <v>0</v>
      </c>
      <c r="AS93" s="217">
        <f>'5C1R_Iberville'!$AJ$87</f>
        <v>0</v>
      </c>
      <c r="AT93" s="218">
        <f>'5C1R_Iberville'!$AK$87</f>
        <v>0</v>
      </c>
      <c r="AU93" s="216">
        <f>'5C1R_Iberville'!$AL$87</f>
        <v>4728434</v>
      </c>
      <c r="AV93" s="893"/>
      <c r="AW93" s="219">
        <f>'5C1R_Iberville'!$AM$87</f>
        <v>-11821</v>
      </c>
      <c r="AX93" s="216">
        <f>'5C1R_Iberville'!$AN$87</f>
        <v>4716613</v>
      </c>
      <c r="AY93" s="217">
        <f>'5C1R_Iberville'!$AO$87</f>
        <v>0</v>
      </c>
      <c r="AZ93" s="908">
        <f>'5C1R_Iberville'!$AP$87</f>
        <v>4716613</v>
      </c>
      <c r="BA93" s="216">
        <f>'5C1R_Iberville'!$AP$87-AW93</f>
        <v>4728434</v>
      </c>
      <c r="BB93" s="217">
        <f>'5C1R_Iberville'!$AQ$87</f>
        <v>0</v>
      </c>
      <c r="BC93" s="217">
        <f>'5C1R_Iberville'!$AR$87</f>
        <v>4716613</v>
      </c>
      <c r="BD93" s="216">
        <f>'5C1R_Iberville'!$AS$87</f>
        <v>393051</v>
      </c>
      <c r="BE93" s="217">
        <f t="shared" si="33"/>
        <v>6948973</v>
      </c>
      <c r="BF93" s="217">
        <f t="shared" si="22"/>
        <v>577664</v>
      </c>
      <c r="BG93" s="219">
        <f t="shared" si="23"/>
        <v>5201</v>
      </c>
      <c r="BH93" s="219" t="e">
        <f>VLOOKUP($A93,'5C1_NewType 2'!$A$7:$AX$42,COLUMN('5C1_NewType 2'!#REF!),FALSE)</f>
        <v>#REF!</v>
      </c>
      <c r="BI93" s="219" t="e">
        <f t="shared" si="34"/>
        <v>#REF!</v>
      </c>
      <c r="BJ93" s="219">
        <f t="shared" si="35"/>
        <v>11821</v>
      </c>
      <c r="BK93" s="219">
        <f>'5C1R_Iberville'!$AW$87</f>
        <v>0</v>
      </c>
      <c r="BL93" s="219">
        <f t="shared" si="36"/>
        <v>11821</v>
      </c>
    </row>
    <row r="94" spans="1:64" ht="16.5" customHeight="1" x14ac:dyDescent="0.2">
      <c r="A94" s="221" t="s">
        <v>486</v>
      </c>
      <c r="B94" s="317" t="s">
        <v>321</v>
      </c>
      <c r="C94" s="224" t="s">
        <v>264</v>
      </c>
      <c r="D94" s="228">
        <f>'5C1N_Delta'!$C$87</f>
        <v>463</v>
      </c>
      <c r="E94" s="226"/>
      <c r="F94" s="226">
        <f>'5C1N_Delta'!$E$87</f>
        <v>2399080.9486887706</v>
      </c>
      <c r="G94" s="1337"/>
      <c r="H94" s="1337"/>
      <c r="I94" s="228">
        <f>'5C1N_Delta'!$F$87</f>
        <v>303</v>
      </c>
      <c r="J94" s="226">
        <f>'5C1N_Delta'!$H$87</f>
        <v>206199.01618265471</v>
      </c>
      <c r="K94" s="228">
        <f>'5C1N_Delta'!$I$87</f>
        <v>293</v>
      </c>
      <c r="L94" s="226">
        <f>'5C1N_Delta'!$K$87</f>
        <v>55605.769481710551</v>
      </c>
      <c r="M94" s="228">
        <f>'5C1N_Delta'!$L$87</f>
        <v>48</v>
      </c>
      <c r="N94" s="226">
        <f>'5C1N_Delta'!$N$87</f>
        <v>219538.25441807506</v>
      </c>
      <c r="O94" s="228">
        <f>'5C1N_Delta'!$O$87</f>
        <v>4</v>
      </c>
      <c r="P94" s="226">
        <f>'5C1N_Delta'!$Q$87</f>
        <v>7162.3567803183823</v>
      </c>
      <c r="Q94" s="1089">
        <f t="shared" si="32"/>
        <v>2887586.3455515294</v>
      </c>
      <c r="R94" s="229"/>
      <c r="S94" s="226">
        <f>'5C1N_Delta'!$S$87</f>
        <v>0</v>
      </c>
      <c r="T94" s="226">
        <f>'5C1N_Delta'!$T$87</f>
        <v>0</v>
      </c>
      <c r="U94" s="230">
        <f>'5C1N_Delta'!$U$87</f>
        <v>0</v>
      </c>
      <c r="V94" s="229">
        <f>'5C1N_Delta'!$V$87</f>
        <v>2887587</v>
      </c>
      <c r="W94" s="227"/>
      <c r="X94" s="227">
        <f>'5C1N_Delta'!$W$87</f>
        <v>-7219</v>
      </c>
      <c r="Y94" s="229">
        <f>'5C1N_Delta'!$X$87</f>
        <v>2880368</v>
      </c>
      <c r="Z94" s="226">
        <f>'5C1N_Delta'!$Y$87</f>
        <v>0</v>
      </c>
      <c r="AA94" s="231">
        <f>'5C1N_Delta'!$Z$78</f>
        <v>0</v>
      </c>
      <c r="AB94" s="231">
        <f>'5C1N_Delta'!$Z$82</f>
        <v>0</v>
      </c>
      <c r="AC94" s="1472">
        <f>'5C1N_Delta'!$Z$84</f>
        <v>0</v>
      </c>
      <c r="AD94" s="1472">
        <f>'5C1N_Delta'!$Z$85</f>
        <v>0</v>
      </c>
      <c r="AE94" s="229">
        <f>'5C1N_Delta'!$Z$87</f>
        <v>3097032</v>
      </c>
      <c r="AF94" s="226">
        <f>'5C1N_Delta'!$AA$87</f>
        <v>0</v>
      </c>
      <c r="AG94" s="226">
        <f>'5C1N_Delta'!$AB$87</f>
        <v>3097032</v>
      </c>
      <c r="AH94" s="229">
        <f>'5C1N_Delta'!$AC$87</f>
        <v>258086</v>
      </c>
      <c r="AI94" s="231">
        <f>'5C1N_Delta'!$AD$79</f>
        <v>0</v>
      </c>
      <c r="AJ94" s="900">
        <f>'5C1N_Delta'!$AD$80</f>
        <v>0</v>
      </c>
      <c r="AK94" s="900">
        <f>'5C1N_Delta'!$AD$81</f>
        <v>0</v>
      </c>
      <c r="AL94" s="232">
        <f>'5C1N_Delta'!$AD$87</f>
        <v>3107516</v>
      </c>
      <c r="AM94" s="232">
        <f t="shared" si="20"/>
        <v>3114735</v>
      </c>
      <c r="AN94" s="233"/>
      <c r="AO94" s="234">
        <f>'5C1N_Delta'!$AF$87</f>
        <v>1896409</v>
      </c>
      <c r="AP94" s="225">
        <f>'5C1N_Delta'!$AG$87</f>
        <v>0</v>
      </c>
      <c r="AQ94" s="233">
        <f>'5C1N_Delta'!$AH$87</f>
        <v>0</v>
      </c>
      <c r="AR94" s="225">
        <f>'5C1N_Delta'!$AI$87</f>
        <v>0</v>
      </c>
      <c r="AS94" s="235">
        <f>'5C1N_Delta'!$AJ$87</f>
        <v>0</v>
      </c>
      <c r="AT94" s="236">
        <f>'5C1N_Delta'!$AK$87</f>
        <v>0</v>
      </c>
      <c r="AU94" s="234">
        <f>'5C1N_Delta'!$AL$87</f>
        <v>1896409</v>
      </c>
      <c r="AV94" s="237"/>
      <c r="AW94" s="237">
        <f>'5C1N_Delta'!$AM$87</f>
        <v>-4740</v>
      </c>
      <c r="AX94" s="234">
        <f>'5C1N_Delta'!$AN$87</f>
        <v>1891669</v>
      </c>
      <c r="AY94" s="235">
        <f>'5C1N_Delta'!$AO$87</f>
        <v>0</v>
      </c>
      <c r="AZ94" s="234">
        <f>'5C1N_Delta'!$AP$87</f>
        <v>1891669</v>
      </c>
      <c r="BA94" s="234">
        <f>'5C1N_Delta'!$AP$87-AW94</f>
        <v>1896409</v>
      </c>
      <c r="BB94" s="235">
        <f>'5C1N_Delta'!$AQ$87</f>
        <v>0</v>
      </c>
      <c r="BC94" s="235">
        <f>'5C1N_Delta'!$AR$87</f>
        <v>1891669</v>
      </c>
      <c r="BD94" s="234">
        <f>'5C1N_Delta'!$AS$87</f>
        <v>157639</v>
      </c>
      <c r="BE94" s="235">
        <f t="shared" si="33"/>
        <v>5011144</v>
      </c>
      <c r="BF94" s="235">
        <f t="shared" si="22"/>
        <v>415725</v>
      </c>
      <c r="BG94" s="237">
        <f t="shared" si="23"/>
        <v>7219</v>
      </c>
      <c r="BH94" s="237" t="e">
        <f>VLOOKUP($A94,'5C1_NewType 2'!$A$7:$AX$42,COLUMN('5C1_NewType 2'!#REF!),FALSE)</f>
        <v>#REF!</v>
      </c>
      <c r="BI94" s="237" t="e">
        <f t="shared" si="34"/>
        <v>#REF!</v>
      </c>
      <c r="BJ94" s="237">
        <f t="shared" si="35"/>
        <v>4740</v>
      </c>
      <c r="BK94" s="237">
        <f>'5C1N_Delta'!$AW$87</f>
        <v>0</v>
      </c>
      <c r="BL94" s="237">
        <f t="shared" si="36"/>
        <v>4740</v>
      </c>
    </row>
    <row r="95" spans="1:64" ht="16.5" customHeight="1" x14ac:dyDescent="0.2">
      <c r="A95" s="221" t="s">
        <v>487</v>
      </c>
      <c r="B95" s="317">
        <v>328002</v>
      </c>
      <c r="C95" s="224" t="s">
        <v>274</v>
      </c>
      <c r="D95" s="228">
        <f>'5C1S_LCColPrep'!$C$87</f>
        <v>499</v>
      </c>
      <c r="E95" s="226"/>
      <c r="F95" s="226">
        <f>'5C1S_LCColPrep'!$E$87</f>
        <v>1595968.9870840358</v>
      </c>
      <c r="G95" s="1337"/>
      <c r="H95" s="1337"/>
      <c r="I95" s="228">
        <f>'5C1S_LCColPrep'!$F$87</f>
        <v>406</v>
      </c>
      <c r="J95" s="226">
        <f>'5C1S_LCColPrep'!$H$87</f>
        <v>185727.38755329789</v>
      </c>
      <c r="K95" s="228">
        <f>'5C1S_LCColPrep'!$I$87</f>
        <v>744</v>
      </c>
      <c r="L95" s="226">
        <f>'5C1S_LCColPrep'!$K$87</f>
        <v>92899.468234547108</v>
      </c>
      <c r="M95" s="228">
        <f>'5C1S_LCColPrep'!$L$87</f>
        <v>48</v>
      </c>
      <c r="N95" s="226">
        <f>'5C1S_LCColPrep'!$N$87</f>
        <v>149713.07550198663</v>
      </c>
      <c r="O95" s="228">
        <f>'5C1S_LCColPrep'!$O$87</f>
        <v>5</v>
      </c>
      <c r="P95" s="226">
        <f>'5C1S_LCColPrep'!$Q$87</f>
        <v>6238.0448125827752</v>
      </c>
      <c r="Q95" s="1089">
        <f t="shared" si="32"/>
        <v>2030546.9631864501</v>
      </c>
      <c r="R95" s="229"/>
      <c r="S95" s="226">
        <f>'5C1S_LCColPrep'!$S$87</f>
        <v>0</v>
      </c>
      <c r="T95" s="226">
        <f>'5C1S_LCColPrep'!$T$87</f>
        <v>0</v>
      </c>
      <c r="U95" s="230">
        <f>'5C1S_LCColPrep'!$U$87</f>
        <v>0</v>
      </c>
      <c r="V95" s="229">
        <f>'5C1S_LCColPrep'!$V$87</f>
        <v>2030547</v>
      </c>
      <c r="W95" s="227"/>
      <c r="X95" s="227">
        <f>'5C1S_LCColPrep'!$W$87</f>
        <v>-5076</v>
      </c>
      <c r="Y95" s="229">
        <f>'5C1S_LCColPrep'!$X$87</f>
        <v>2025471</v>
      </c>
      <c r="Z95" s="226">
        <f>'5C1S_LCColPrep'!$Y$87</f>
        <v>-5030</v>
      </c>
      <c r="AA95" s="231">
        <f>'5C1S_LCColPrep'!$Z$78</f>
        <v>0</v>
      </c>
      <c r="AB95" s="231">
        <f>'5C1S_LCColPrep'!$Z$82</f>
        <v>0</v>
      </c>
      <c r="AC95" s="1472">
        <f>'5C1S_LCColPrep'!$Z$84</f>
        <v>0</v>
      </c>
      <c r="AD95" s="1472">
        <f>'5C1S_LCColPrep'!$Z$85</f>
        <v>0</v>
      </c>
      <c r="AE95" s="229">
        <f>'5C1S_LCColPrep'!$Z$87</f>
        <v>2255761</v>
      </c>
      <c r="AF95" s="226">
        <f>'5C1S_LCColPrep'!$AA$87</f>
        <v>0</v>
      </c>
      <c r="AG95" s="226">
        <f>'5C1S_LCColPrep'!$AB$87</f>
        <v>2255761</v>
      </c>
      <c r="AH95" s="229">
        <f>'5C1S_LCColPrep'!$AC$87</f>
        <v>187980</v>
      </c>
      <c r="AI95" s="231">
        <f>'5C1S_LCColPrep'!$AD$79</f>
        <v>0</v>
      </c>
      <c r="AJ95" s="900">
        <f>'5C1S_LCColPrep'!$AD$80</f>
        <v>0</v>
      </c>
      <c r="AK95" s="900">
        <f>'5C1S_LCColPrep'!$AD$81</f>
        <v>0</v>
      </c>
      <c r="AL95" s="232">
        <f>'5C1S_LCColPrep'!$AD$87</f>
        <v>2287392</v>
      </c>
      <c r="AM95" s="232">
        <f t="shared" si="20"/>
        <v>2292468</v>
      </c>
      <c r="AN95" s="233"/>
      <c r="AO95" s="234">
        <f>'5C1S_LCColPrep'!$AF$87</f>
        <v>4274205</v>
      </c>
      <c r="AP95" s="225">
        <f>'5C1S_LCColPrep'!$AG$87</f>
        <v>0</v>
      </c>
      <c r="AQ95" s="233">
        <f>'5C1S_LCColPrep'!$AH$87</f>
        <v>0</v>
      </c>
      <c r="AR95" s="225">
        <f>'5C1S_LCColPrep'!$AI$87</f>
        <v>0</v>
      </c>
      <c r="AS95" s="235">
        <f>'5C1S_LCColPrep'!$AJ$87</f>
        <v>0</v>
      </c>
      <c r="AT95" s="236">
        <f>'5C1S_LCColPrep'!$AK$87</f>
        <v>0</v>
      </c>
      <c r="AU95" s="234">
        <f>'5C1S_LCColPrep'!$AL$87</f>
        <v>4274205</v>
      </c>
      <c r="AV95" s="237"/>
      <c r="AW95" s="237">
        <f>'5C1S_LCColPrep'!$AM$87</f>
        <v>-10686</v>
      </c>
      <c r="AX95" s="234">
        <f>'5C1S_LCColPrep'!$AN$87</f>
        <v>4263519</v>
      </c>
      <c r="AY95" s="235">
        <f>'5C1S_LCColPrep'!$AO$87</f>
        <v>-10883</v>
      </c>
      <c r="AZ95" s="234">
        <f>'5C1S_LCColPrep'!$AP$87</f>
        <v>4252636</v>
      </c>
      <c r="BA95" s="234">
        <f>'5C1S_LCColPrep'!$AP$87-AW95</f>
        <v>4263322</v>
      </c>
      <c r="BB95" s="235">
        <f>'5C1S_LCColPrep'!$AQ$87</f>
        <v>0</v>
      </c>
      <c r="BC95" s="235">
        <f>'5C1S_LCColPrep'!$AR$87</f>
        <v>4252636</v>
      </c>
      <c r="BD95" s="234">
        <f>'5C1S_LCColPrep'!$AS$87</f>
        <v>354386</v>
      </c>
      <c r="BE95" s="235">
        <f t="shared" si="33"/>
        <v>6555790</v>
      </c>
      <c r="BF95" s="235">
        <f t="shared" si="22"/>
        <v>542366</v>
      </c>
      <c r="BG95" s="237">
        <f t="shared" si="23"/>
        <v>5076</v>
      </c>
      <c r="BH95" s="237" t="e">
        <f>VLOOKUP($A95,'5C1_NewType 2'!$A$7:$AX$42,COLUMN('5C1_NewType 2'!#REF!),FALSE)</f>
        <v>#REF!</v>
      </c>
      <c r="BI95" s="237" t="e">
        <f t="shared" si="34"/>
        <v>#REF!</v>
      </c>
      <c r="BJ95" s="237">
        <f t="shared" si="35"/>
        <v>10686</v>
      </c>
      <c r="BK95" s="237">
        <f>'5C1S_LCColPrep'!$AW$87</f>
        <v>0</v>
      </c>
      <c r="BL95" s="237">
        <f t="shared" si="36"/>
        <v>10686</v>
      </c>
    </row>
    <row r="96" spans="1:64" ht="16.5" customHeight="1" x14ac:dyDescent="0.2">
      <c r="A96" s="221" t="s">
        <v>488</v>
      </c>
      <c r="B96" s="317" t="s">
        <v>337</v>
      </c>
      <c r="C96" s="224" t="s">
        <v>275</v>
      </c>
      <c r="D96" s="228">
        <f>'5C1T_Northeast'!$C$87</f>
        <v>181</v>
      </c>
      <c r="E96" s="226"/>
      <c r="F96" s="226">
        <f>'5C1T_Northeast'!$E$87</f>
        <v>941260.33391019027</v>
      </c>
      <c r="G96" s="1337"/>
      <c r="H96" s="1337"/>
      <c r="I96" s="228">
        <f>'5C1T_Northeast'!$F$87</f>
        <v>158</v>
      </c>
      <c r="J96" s="226">
        <f>'5C1T_Northeast'!$H$87</f>
        <v>107020.85611242367</v>
      </c>
      <c r="K96" s="228">
        <f>'5C1T_Northeast'!$I$87</f>
        <v>124.5</v>
      </c>
      <c r="L96" s="226">
        <f>'5C1T_Northeast'!$K$87</f>
        <v>22974.727105718943</v>
      </c>
      <c r="M96" s="228">
        <f>'5C1T_Northeast'!$L$87</f>
        <v>21</v>
      </c>
      <c r="N96" s="226">
        <f>'5C1T_Northeast'!$N$87</f>
        <v>97669.047384864971</v>
      </c>
      <c r="O96" s="228">
        <f>'5C1T_Northeast'!$O$87</f>
        <v>0</v>
      </c>
      <c r="P96" s="226">
        <f>'5C1T_Northeast'!$Q$87</f>
        <v>0</v>
      </c>
      <c r="Q96" s="1089">
        <f t="shared" si="32"/>
        <v>1168924.9645131978</v>
      </c>
      <c r="R96" s="229"/>
      <c r="S96" s="226">
        <f>'5C1T_Northeast'!$S$87</f>
        <v>0</v>
      </c>
      <c r="T96" s="226">
        <f>'5C1T_Northeast'!$T$87</f>
        <v>0</v>
      </c>
      <c r="U96" s="230">
        <f>'5C1T_Northeast'!$U$87</f>
        <v>0</v>
      </c>
      <c r="V96" s="229">
        <f>'5C1T_Northeast'!$V$87</f>
        <v>1168925</v>
      </c>
      <c r="W96" s="227"/>
      <c r="X96" s="227">
        <f>'5C1T_Northeast'!$W$87</f>
        <v>-2922</v>
      </c>
      <c r="Y96" s="229">
        <f>'5C1T_Northeast'!$X$87</f>
        <v>1166003</v>
      </c>
      <c r="Z96" s="226">
        <f>'5C1T_Northeast'!$Y$87</f>
        <v>0</v>
      </c>
      <c r="AA96" s="231">
        <f>'5C1T_Northeast'!$Z$78</f>
        <v>0</v>
      </c>
      <c r="AB96" s="231">
        <f>'5C1T_Northeast'!$Z$82</f>
        <v>0</v>
      </c>
      <c r="AC96" s="1472">
        <f>'5C1T_Northeast'!$Z$84</f>
        <v>0</v>
      </c>
      <c r="AD96" s="1472">
        <f>'5C1T_Northeast'!$Z$85</f>
        <v>0</v>
      </c>
      <c r="AE96" s="229">
        <f>'5C1T_Northeast'!$Z$87</f>
        <v>1210794</v>
      </c>
      <c r="AF96" s="226">
        <f>'5C1T_Northeast'!$AA$87</f>
        <v>0</v>
      </c>
      <c r="AG96" s="226">
        <f>'5C1T_Northeast'!$AB$87</f>
        <v>1210794</v>
      </c>
      <c r="AH96" s="229">
        <f>'5C1T_Northeast'!$AC$87</f>
        <v>100902</v>
      </c>
      <c r="AI96" s="231">
        <f>'5C1T_Northeast'!$AD$79</f>
        <v>0</v>
      </c>
      <c r="AJ96" s="900">
        <f>'5C1T_Northeast'!$AD$80</f>
        <v>0</v>
      </c>
      <c r="AK96" s="900">
        <f>'5C1T_Northeast'!$AD$81</f>
        <v>0</v>
      </c>
      <c r="AL96" s="232">
        <f>'5C1T_Northeast'!$AD$87</f>
        <v>1220794</v>
      </c>
      <c r="AM96" s="232">
        <f t="shared" si="20"/>
        <v>1223716</v>
      </c>
      <c r="AN96" s="233"/>
      <c r="AO96" s="234">
        <f>'5C1T_Northeast'!$AF$87</f>
        <v>850665</v>
      </c>
      <c r="AP96" s="225">
        <f>'5C1T_Northeast'!$AG$87</f>
        <v>0</v>
      </c>
      <c r="AQ96" s="233">
        <f>'5C1T_Northeast'!$AH$87</f>
        <v>0</v>
      </c>
      <c r="AR96" s="225">
        <f>'5C1T_Northeast'!$AI$87</f>
        <v>0</v>
      </c>
      <c r="AS96" s="235">
        <f>'5C1T_Northeast'!$AJ$87</f>
        <v>0</v>
      </c>
      <c r="AT96" s="236">
        <f>'5C1T_Northeast'!$AK$87</f>
        <v>0</v>
      </c>
      <c r="AU96" s="234">
        <f>'5C1T_Northeast'!$AL$87</f>
        <v>850665</v>
      </c>
      <c r="AV96" s="237"/>
      <c r="AW96" s="237">
        <f>'5C1T_Northeast'!$AM$87</f>
        <v>-2127</v>
      </c>
      <c r="AX96" s="234">
        <f>'5C1T_Northeast'!$AN$87</f>
        <v>848538</v>
      </c>
      <c r="AY96" s="235">
        <f>'5C1T_Northeast'!$AO$87</f>
        <v>0</v>
      </c>
      <c r="AZ96" s="234">
        <f>'5C1T_Northeast'!$AP$87</f>
        <v>848538</v>
      </c>
      <c r="BA96" s="234">
        <f>'5C1T_Northeast'!$AP$87-AW96</f>
        <v>850665</v>
      </c>
      <c r="BB96" s="235">
        <f>'5C1T_Northeast'!$AQ$87</f>
        <v>0</v>
      </c>
      <c r="BC96" s="235">
        <f>'5C1T_Northeast'!$AR$87</f>
        <v>848538</v>
      </c>
      <c r="BD96" s="234">
        <f>'5C1T_Northeast'!$AS$87</f>
        <v>70712</v>
      </c>
      <c r="BE96" s="235">
        <f t="shared" si="33"/>
        <v>2074381</v>
      </c>
      <c r="BF96" s="235">
        <f t="shared" si="22"/>
        <v>171614</v>
      </c>
      <c r="BG96" s="237">
        <f t="shared" si="23"/>
        <v>2922</v>
      </c>
      <c r="BH96" s="237" t="e">
        <f>VLOOKUP($A96,'5C1_NewType 2'!$A$7:$AX$42,COLUMN('5C1_NewType 2'!#REF!),FALSE)</f>
        <v>#REF!</v>
      </c>
      <c r="BI96" s="237" t="e">
        <f t="shared" si="34"/>
        <v>#REF!</v>
      </c>
      <c r="BJ96" s="237">
        <f t="shared" si="35"/>
        <v>2127</v>
      </c>
      <c r="BK96" s="237">
        <f>'5C1T_Northeast'!$AW$87</f>
        <v>0</v>
      </c>
      <c r="BL96" s="237">
        <f t="shared" si="36"/>
        <v>2127</v>
      </c>
    </row>
    <row r="97" spans="1:64" ht="16.5" customHeight="1" x14ac:dyDescent="0.2">
      <c r="A97" s="222" t="s">
        <v>489</v>
      </c>
      <c r="B97" s="318" t="s">
        <v>338</v>
      </c>
      <c r="C97" s="238" t="s">
        <v>276</v>
      </c>
      <c r="D97" s="242">
        <f>'5C1U_AcadianaRen'!$C$87</f>
        <v>1651</v>
      </c>
      <c r="E97" s="240"/>
      <c r="F97" s="240">
        <f>'5C1U_AcadianaRen'!$E$87</f>
        <v>6623629.2559500774</v>
      </c>
      <c r="G97" s="1338"/>
      <c r="H97" s="1338"/>
      <c r="I97" s="242">
        <f>'5C1U_AcadianaRen'!$F$87</f>
        <v>768</v>
      </c>
      <c r="J97" s="240">
        <f>'5C1U_AcadianaRen'!$H$87</f>
        <v>423987.86855029769</v>
      </c>
      <c r="K97" s="242">
        <f>'5C1U_AcadianaRen'!$I$87</f>
        <v>488</v>
      </c>
      <c r="L97" s="240">
        <f>'5C1U_AcadianaRen'!$K$87</f>
        <v>73158.752518637237</v>
      </c>
      <c r="M97" s="242">
        <f>'5C1U_AcadianaRen'!$L$87</f>
        <v>107</v>
      </c>
      <c r="N97" s="240">
        <f>'5C1U_AcadianaRen'!$N$87</f>
        <v>404162.47828649468</v>
      </c>
      <c r="O97" s="242">
        <f>'5C1U_AcadianaRen'!$O$87</f>
        <v>84</v>
      </c>
      <c r="P97" s="240">
        <f>'5C1U_AcadianaRen'!$Q$87</f>
        <v>125047.23472115799</v>
      </c>
      <c r="Q97" s="1194">
        <f t="shared" si="32"/>
        <v>7649985.5900266645</v>
      </c>
      <c r="R97" s="243"/>
      <c r="S97" s="240">
        <f>'5C1U_AcadianaRen'!$S$87</f>
        <v>0</v>
      </c>
      <c r="T97" s="240">
        <f>'5C1U_AcadianaRen'!$T$87</f>
        <v>0</v>
      </c>
      <c r="U97" s="244">
        <f>'5C1U_AcadianaRen'!$U$87</f>
        <v>0</v>
      </c>
      <c r="V97" s="243">
        <f>'5C1U_AcadianaRen'!$V$87</f>
        <v>7649986</v>
      </c>
      <c r="W97" s="241"/>
      <c r="X97" s="241">
        <f>'5C1U_AcadianaRen'!$W$87</f>
        <v>-19125</v>
      </c>
      <c r="Y97" s="243">
        <f>'5C1U_AcadianaRen'!$X$87</f>
        <v>7630861</v>
      </c>
      <c r="Z97" s="240">
        <f>'5C1U_AcadianaRen'!$Y$87</f>
        <v>0</v>
      </c>
      <c r="AA97" s="245">
        <f>'5C1U_AcadianaRen'!$Z$78</f>
        <v>0</v>
      </c>
      <c r="AB97" s="897">
        <f>'5C1U_AcadianaRen'!$Z$82</f>
        <v>0</v>
      </c>
      <c r="AC97" s="1473">
        <f>'5C1U_AcadianaRen'!$Z$84</f>
        <v>0</v>
      </c>
      <c r="AD97" s="1473">
        <f>'5C1U_AcadianaRen'!$Z$85</f>
        <v>0</v>
      </c>
      <c r="AE97" s="243">
        <f>'5C1U_AcadianaRen'!$Z$87</f>
        <v>8183431</v>
      </c>
      <c r="AF97" s="246">
        <f>'5C1U_AcadianaRen'!$AA$87</f>
        <v>0</v>
      </c>
      <c r="AG97" s="240">
        <f>'5C1U_AcadianaRen'!$AB$87</f>
        <v>8183431</v>
      </c>
      <c r="AH97" s="247">
        <f>'5C1U_AcadianaRen'!$AC$87</f>
        <v>681953</v>
      </c>
      <c r="AI97" s="245">
        <f>'5C1U_AcadianaRen'!$AD$79</f>
        <v>0</v>
      </c>
      <c r="AJ97" s="901">
        <f>'5C1U_AcadianaRen'!$AD$80</f>
        <v>0</v>
      </c>
      <c r="AK97" s="901">
        <f>'5C1U_AcadianaRen'!$AD$81</f>
        <v>0</v>
      </c>
      <c r="AL97" s="247">
        <f>'5C1U_AcadianaRen'!$AD$87</f>
        <v>8207290</v>
      </c>
      <c r="AM97" s="247">
        <f t="shared" si="20"/>
        <v>8226415</v>
      </c>
      <c r="AN97" s="248"/>
      <c r="AO97" s="249">
        <f>'5C1U_AcadianaRen'!$AF$87</f>
        <v>9955172</v>
      </c>
      <c r="AP97" s="239">
        <f>'5C1U_AcadianaRen'!$AG$87</f>
        <v>0</v>
      </c>
      <c r="AQ97" s="248">
        <f>'5C1U_AcadianaRen'!$AH$87</f>
        <v>0</v>
      </c>
      <c r="AR97" s="239">
        <f>'5C1U_AcadianaRen'!$AI$87</f>
        <v>0</v>
      </c>
      <c r="AS97" s="250">
        <f>'5C1U_AcadianaRen'!$AJ$87</f>
        <v>0</v>
      </c>
      <c r="AT97" s="251">
        <f>'5C1U_AcadianaRen'!$AK$87</f>
        <v>0</v>
      </c>
      <c r="AU97" s="249">
        <f>'5C1U_AcadianaRen'!$AL$87</f>
        <v>9955172</v>
      </c>
      <c r="AV97" s="894"/>
      <c r="AW97" s="252">
        <f>'5C1U_AcadianaRen'!$AM$87</f>
        <v>-24887</v>
      </c>
      <c r="AX97" s="249">
        <f>'5C1U_AcadianaRen'!$AN$87</f>
        <v>9930285</v>
      </c>
      <c r="AY97" s="250">
        <f>'5C1U_AcadianaRen'!$AO$87</f>
        <v>0</v>
      </c>
      <c r="AZ97" s="909">
        <f>'5C1U_AcadianaRen'!$AP$87</f>
        <v>9930285</v>
      </c>
      <c r="BA97" s="249">
        <f>'5C1U_AcadianaRen'!$AP$87-AW97</f>
        <v>9955172</v>
      </c>
      <c r="BB97" s="250">
        <f>'5C1U_AcadianaRen'!$AQ$87</f>
        <v>0</v>
      </c>
      <c r="BC97" s="250">
        <f>'5C1U_AcadianaRen'!$AR$87</f>
        <v>9930285</v>
      </c>
      <c r="BD97" s="249">
        <f>'5C1U_AcadianaRen'!$AS$87</f>
        <v>827526</v>
      </c>
      <c r="BE97" s="250">
        <f t="shared" si="33"/>
        <v>18181587</v>
      </c>
      <c r="BF97" s="250">
        <f t="shared" si="22"/>
        <v>1509479</v>
      </c>
      <c r="BG97" s="252">
        <f t="shared" si="23"/>
        <v>19125</v>
      </c>
      <c r="BH97" s="252" t="e">
        <f>VLOOKUP($A97,'5C1_NewType 2'!$A$7:$AX$42,COLUMN('5C1_NewType 2'!#REF!),FALSE)</f>
        <v>#REF!</v>
      </c>
      <c r="BI97" s="252" t="e">
        <f t="shared" si="34"/>
        <v>#REF!</v>
      </c>
      <c r="BJ97" s="252">
        <f t="shared" si="35"/>
        <v>24887</v>
      </c>
      <c r="BK97" s="252">
        <f>'5C1U_AcadianaRen'!$AW$87</f>
        <v>0</v>
      </c>
      <c r="BL97" s="252">
        <f t="shared" si="36"/>
        <v>24887</v>
      </c>
    </row>
    <row r="98" spans="1:64" ht="16.5" customHeight="1" x14ac:dyDescent="0.2">
      <c r="A98" s="220" t="s">
        <v>490</v>
      </c>
      <c r="B98" s="316" t="s">
        <v>322</v>
      </c>
      <c r="C98" s="207" t="s">
        <v>263</v>
      </c>
      <c r="D98" s="211">
        <f>'5C1I_LAKey'!$C$87</f>
        <v>445</v>
      </c>
      <c r="E98" s="209"/>
      <c r="F98" s="209">
        <f>'5C1I_LAKey'!$E$87</f>
        <v>1710890.9857580436</v>
      </c>
      <c r="G98" s="1335"/>
      <c r="H98" s="1335"/>
      <c r="I98" s="211">
        <f>'5C1I_LAKey'!$F$87</f>
        <v>311</v>
      </c>
      <c r="J98" s="209">
        <f>'5C1I_LAKey'!$H$87</f>
        <v>152456.89385428361</v>
      </c>
      <c r="K98" s="211">
        <f>'5C1I_LAKey'!$I$87</f>
        <v>0</v>
      </c>
      <c r="L98" s="209">
        <f>'5C1I_LAKey'!$K$87</f>
        <v>0</v>
      </c>
      <c r="M98" s="211">
        <f>'5C1I_LAKey'!$L$87</f>
        <v>272</v>
      </c>
      <c r="N98" s="209">
        <f>'5C1I_LAKey'!$N$87</f>
        <v>924055.18278594757</v>
      </c>
      <c r="O98" s="211">
        <f>'5C1I_LAKey'!$O$87</f>
        <v>0</v>
      </c>
      <c r="P98" s="209">
        <f>'5C1I_LAKey'!$Q$87</f>
        <v>0</v>
      </c>
      <c r="Q98" s="1192">
        <f t="shared" si="32"/>
        <v>2787403.0623982744</v>
      </c>
      <c r="R98" s="212"/>
      <c r="S98" s="209">
        <f>'5C1I_LAKey'!$S$87</f>
        <v>0</v>
      </c>
      <c r="T98" s="209">
        <f>'5C1I_LAKey'!$T$87</f>
        <v>0</v>
      </c>
      <c r="U98" s="213">
        <f>'5C1I_LAKey'!$U$87</f>
        <v>0</v>
      </c>
      <c r="V98" s="212">
        <f>'5C1I_LAKey'!$V$87</f>
        <v>2787404</v>
      </c>
      <c r="W98" s="210"/>
      <c r="X98" s="210">
        <f>'5C1I_LAKey'!$W$87</f>
        <v>-6970</v>
      </c>
      <c r="Y98" s="212">
        <f>'5C1I_LAKey'!$X$87</f>
        <v>2780434</v>
      </c>
      <c r="Z98" s="209">
        <f>'5C1I_LAKey'!$Y$87</f>
        <v>0</v>
      </c>
      <c r="AA98" s="223">
        <f>'5C1I_LAKey'!$Z$78</f>
        <v>0</v>
      </c>
      <c r="AB98" s="896">
        <f>'5C1I_LAKey'!$Z$82</f>
        <v>0</v>
      </c>
      <c r="AC98" s="1471">
        <f>'5C1I_LAKey'!$Z$84</f>
        <v>0</v>
      </c>
      <c r="AD98" s="1471">
        <f>'5C1I_LAKey'!$Z$85</f>
        <v>0</v>
      </c>
      <c r="AE98" s="212">
        <f>'5C1I_LAKey'!$Z$87</f>
        <v>3054682</v>
      </c>
      <c r="AF98" s="209">
        <f>'5C1I_LAKey'!$AA$87</f>
        <v>0</v>
      </c>
      <c r="AG98" s="209">
        <f>'5C1I_LAKey'!$AB$87</f>
        <v>3054682</v>
      </c>
      <c r="AH98" s="212">
        <f>'5C1I_LAKey'!$AC$87</f>
        <v>254559</v>
      </c>
      <c r="AI98" s="223">
        <f>'5C1I_LAKey'!$AD$79</f>
        <v>0</v>
      </c>
      <c r="AJ98" s="899">
        <f>'5C1I_LAKey'!$AD$80</f>
        <v>0</v>
      </c>
      <c r="AK98" s="899">
        <f>'5C1I_LAKey'!$AD$81</f>
        <v>0</v>
      </c>
      <c r="AL98" s="214">
        <f>'5C1I_LAKey'!$AD$87</f>
        <v>3054682</v>
      </c>
      <c r="AM98" s="214">
        <f t="shared" si="20"/>
        <v>3061652</v>
      </c>
      <c r="AN98" s="215"/>
      <c r="AO98" s="216">
        <f>'5C1I_LAKey'!$AF$87</f>
        <v>3561966</v>
      </c>
      <c r="AP98" s="208">
        <f>'5C1I_LAKey'!$AG$87</f>
        <v>0</v>
      </c>
      <c r="AQ98" s="215">
        <f>'5C1I_LAKey'!$AH$87</f>
        <v>0</v>
      </c>
      <c r="AR98" s="208">
        <f>'5C1I_LAKey'!$AI$87</f>
        <v>0</v>
      </c>
      <c r="AS98" s="217">
        <f>'5C1I_LAKey'!$AJ$87</f>
        <v>0</v>
      </c>
      <c r="AT98" s="218">
        <f>'5C1I_LAKey'!$AK$87</f>
        <v>0</v>
      </c>
      <c r="AU98" s="216">
        <f>'5C1I_LAKey'!$AL$87</f>
        <v>3561966</v>
      </c>
      <c r="AV98" s="893"/>
      <c r="AW98" s="219">
        <f>'5C1I_LAKey'!$AM$87</f>
        <v>-8905</v>
      </c>
      <c r="AX98" s="216">
        <f>'5C1I_LAKey'!$AN$87</f>
        <v>3553061</v>
      </c>
      <c r="AY98" s="217">
        <f>'5C1I_LAKey'!$AO$87</f>
        <v>0</v>
      </c>
      <c r="AZ98" s="908">
        <f>'5C1I_LAKey'!$AP$87</f>
        <v>3553061</v>
      </c>
      <c r="BA98" s="216">
        <f>'5C1I_LAKey'!$AP$87-AW98</f>
        <v>3561966</v>
      </c>
      <c r="BB98" s="217">
        <f>'5C1I_LAKey'!$AQ$87</f>
        <v>0</v>
      </c>
      <c r="BC98" s="217">
        <f>'5C1I_LAKey'!$AR$87</f>
        <v>3553061</v>
      </c>
      <c r="BD98" s="216">
        <f>'5C1I_LAKey'!$AS$87</f>
        <v>296089</v>
      </c>
      <c r="BE98" s="217">
        <f t="shared" si="33"/>
        <v>6623618</v>
      </c>
      <c r="BF98" s="217">
        <f t="shared" si="22"/>
        <v>550648</v>
      </c>
      <c r="BG98" s="219">
        <f t="shared" si="23"/>
        <v>6970</v>
      </c>
      <c r="BH98" s="219" t="e">
        <f>VLOOKUP($A98,'5C1_NewType 2'!$A$7:$AX$42,COLUMN('5C1_NewType 2'!#REF!),FALSE)</f>
        <v>#REF!</v>
      </c>
      <c r="BI98" s="219" t="e">
        <f t="shared" si="34"/>
        <v>#REF!</v>
      </c>
      <c r="BJ98" s="219">
        <f t="shared" si="35"/>
        <v>8905</v>
      </c>
      <c r="BK98" s="219">
        <f>'5C1I_LAKey'!$AW$87</f>
        <v>0</v>
      </c>
      <c r="BL98" s="219">
        <f t="shared" si="36"/>
        <v>8905</v>
      </c>
    </row>
    <row r="99" spans="1:64" ht="16.5" customHeight="1" x14ac:dyDescent="0.2">
      <c r="A99" s="221" t="s">
        <v>491</v>
      </c>
      <c r="B99" s="317" t="s">
        <v>339</v>
      </c>
      <c r="C99" s="224" t="s">
        <v>277</v>
      </c>
      <c r="D99" s="228">
        <f>'5C1V_LafRen'!$C$87</f>
        <v>1120</v>
      </c>
      <c r="E99" s="226"/>
      <c r="F99" s="226">
        <f>'5C1V_LafRen'!$E$87</f>
        <v>4510512.3489270173</v>
      </c>
      <c r="G99" s="1337"/>
      <c r="H99" s="1337"/>
      <c r="I99" s="228">
        <f>'5C1V_LafRen'!$F$87</f>
        <v>918</v>
      </c>
      <c r="J99" s="226">
        <f>'5C1V_LafRen'!$H$87</f>
        <v>500061.20254148467</v>
      </c>
      <c r="K99" s="228">
        <f>'5C1V_LafRen'!$I$87</f>
        <v>240</v>
      </c>
      <c r="L99" s="226">
        <f>'5C1V_LafRen'!$K$87</f>
        <v>35648.690055453255</v>
      </c>
      <c r="M99" s="228">
        <f>'5C1V_LafRen'!$L$87</f>
        <v>80</v>
      </c>
      <c r="N99" s="226">
        <f>'5C1V_LafRen'!$N$87</f>
        <v>298591.65946959989</v>
      </c>
      <c r="O99" s="228">
        <f>'5C1V_LafRen'!$O$87</f>
        <v>37</v>
      </c>
      <c r="P99" s="226">
        <f>'5C1V_LafRen'!$Q$87</f>
        <v>57292.081610162873</v>
      </c>
      <c r="Q99" s="1089">
        <f t="shared" si="32"/>
        <v>5402105.9826037176</v>
      </c>
      <c r="R99" s="229"/>
      <c r="S99" s="226">
        <f>'5C1V_LafRen'!$S$87</f>
        <v>0</v>
      </c>
      <c r="T99" s="226">
        <f>'5C1V_LafRen'!$T$87</f>
        <v>0</v>
      </c>
      <c r="U99" s="230">
        <f>'5C1V_LafRen'!$U$87</f>
        <v>0</v>
      </c>
      <c r="V99" s="229">
        <f>'5C1V_LafRen'!$V$87</f>
        <v>5402107</v>
      </c>
      <c r="W99" s="227"/>
      <c r="X99" s="227">
        <f>'5C1V_LafRen'!$W$87</f>
        <v>-13504</v>
      </c>
      <c r="Y99" s="229">
        <f>'5C1V_LafRen'!$X$87</f>
        <v>5388603</v>
      </c>
      <c r="Z99" s="226">
        <f>'5C1V_LafRen'!$Y$87</f>
        <v>3548</v>
      </c>
      <c r="AA99" s="231">
        <f>'5C1V_LafRen'!$Z$78</f>
        <v>0</v>
      </c>
      <c r="AB99" s="231">
        <f>'5C1V_LafRen'!$Z$82</f>
        <v>0</v>
      </c>
      <c r="AC99" s="1472">
        <f>'5C1V_LafRen'!$Z$84</f>
        <v>0</v>
      </c>
      <c r="AD99" s="1472">
        <f>'5C1V_LafRen'!$Z$85</f>
        <v>0</v>
      </c>
      <c r="AE99" s="229">
        <f>'5C1V_LafRen'!$Z$87</f>
        <v>5825730</v>
      </c>
      <c r="AF99" s="226">
        <f>'5C1V_LafRen'!$AA$87</f>
        <v>0</v>
      </c>
      <c r="AG99" s="226">
        <f>'5C1V_LafRen'!$AB$87</f>
        <v>5825730</v>
      </c>
      <c r="AH99" s="229">
        <f>'5C1V_LafRen'!$AC$87</f>
        <v>485478</v>
      </c>
      <c r="AI99" s="231">
        <f>'5C1V_LafRen'!$AD$79</f>
        <v>0</v>
      </c>
      <c r="AJ99" s="900">
        <f>'5C1V_LafRen'!$AD$80</f>
        <v>0</v>
      </c>
      <c r="AK99" s="900">
        <f>'5C1V_LafRen'!$AD$81</f>
        <v>0</v>
      </c>
      <c r="AL99" s="232">
        <f>'5C1V_LafRen'!$AD$87</f>
        <v>5835730</v>
      </c>
      <c r="AM99" s="232">
        <f t="shared" si="20"/>
        <v>5849234</v>
      </c>
      <c r="AN99" s="233"/>
      <c r="AO99" s="234">
        <f>'5C1V_LafRen'!$AF$87</f>
        <v>6619749</v>
      </c>
      <c r="AP99" s="225">
        <f>'5C1V_LafRen'!$AG$87</f>
        <v>0</v>
      </c>
      <c r="AQ99" s="233">
        <f>'5C1V_LafRen'!$AH$87</f>
        <v>0</v>
      </c>
      <c r="AR99" s="225">
        <f>'5C1V_LafRen'!$AI$87</f>
        <v>0</v>
      </c>
      <c r="AS99" s="235">
        <f>'5C1V_LafRen'!$AJ$87</f>
        <v>0</v>
      </c>
      <c r="AT99" s="236">
        <f>'5C1V_LafRen'!$AK$87</f>
        <v>0</v>
      </c>
      <c r="AU99" s="234">
        <f>'5C1V_LafRen'!$AL$87</f>
        <v>6619749</v>
      </c>
      <c r="AV99" s="237"/>
      <c r="AW99" s="237">
        <f>'5C1V_LafRen'!$AM$87</f>
        <v>-16548</v>
      </c>
      <c r="AX99" s="234">
        <f>'5C1V_LafRen'!$AN$87</f>
        <v>6603201</v>
      </c>
      <c r="AY99" s="235">
        <f>'5C1V_LafRen'!$AO$87</f>
        <v>5787</v>
      </c>
      <c r="AZ99" s="234">
        <f>'5C1V_LafRen'!$AP$87</f>
        <v>6608988</v>
      </c>
      <c r="BA99" s="234">
        <f>'5C1V_LafRen'!$AP$87-AW99</f>
        <v>6625536</v>
      </c>
      <c r="BB99" s="235">
        <f>'5C1V_LafRen'!$AQ$87</f>
        <v>0</v>
      </c>
      <c r="BC99" s="235">
        <f>'5C1V_LafRen'!$AR$87</f>
        <v>6608988</v>
      </c>
      <c r="BD99" s="234">
        <f>'5C1V_LafRen'!$AS$87</f>
        <v>550748</v>
      </c>
      <c r="BE99" s="235">
        <f t="shared" si="33"/>
        <v>12474770</v>
      </c>
      <c r="BF99" s="235">
        <f t="shared" si="22"/>
        <v>1036226</v>
      </c>
      <c r="BG99" s="237">
        <f t="shared" si="23"/>
        <v>13504</v>
      </c>
      <c r="BH99" s="237" t="e">
        <f>VLOOKUP($A99,'5C1_NewType 2'!$A$7:$AX$42,COLUMN('5C1_NewType 2'!#REF!),FALSE)</f>
        <v>#REF!</v>
      </c>
      <c r="BI99" s="237" t="e">
        <f t="shared" si="34"/>
        <v>#REF!</v>
      </c>
      <c r="BJ99" s="237">
        <f t="shared" si="35"/>
        <v>16548</v>
      </c>
      <c r="BK99" s="237">
        <f>'5C1V_LafRen'!$AW$87</f>
        <v>0</v>
      </c>
      <c r="BL99" s="237">
        <f t="shared" si="36"/>
        <v>16548</v>
      </c>
    </row>
    <row r="100" spans="1:64" ht="16.5" customHeight="1" x14ac:dyDescent="0.2">
      <c r="A100" s="221" t="s">
        <v>492</v>
      </c>
      <c r="B100" s="317" t="s">
        <v>334</v>
      </c>
      <c r="C100" s="224" t="s">
        <v>272</v>
      </c>
      <c r="D100" s="228">
        <f>'5C1O_Impact'!$C$87</f>
        <v>382</v>
      </c>
      <c r="E100" s="226"/>
      <c r="F100" s="226">
        <f>'5C1O_Impact'!$E$87</f>
        <v>1740663.2057818861</v>
      </c>
      <c r="G100" s="1337"/>
      <c r="H100" s="1337"/>
      <c r="I100" s="228">
        <f>'5C1O_Impact'!$F$87</f>
        <v>339</v>
      </c>
      <c r="J100" s="226">
        <f>'5C1O_Impact'!$H$87</f>
        <v>196691.5274496373</v>
      </c>
      <c r="K100" s="228">
        <f>'5C1O_Impact'!$I$87</f>
        <v>65</v>
      </c>
      <c r="L100" s="226">
        <f>'5C1O_Impact'!$K$87</f>
        <v>10548.901127637579</v>
      </c>
      <c r="M100" s="228">
        <f>'5C1O_Impact'!$L$87</f>
        <v>31</v>
      </c>
      <c r="N100" s="226">
        <f>'5C1O_Impact'!$N$87</f>
        <v>120649.12261585162</v>
      </c>
      <c r="O100" s="228">
        <f>'5C1O_Impact'!$O$87</f>
        <v>0</v>
      </c>
      <c r="P100" s="226">
        <f>'5C1O_Impact'!$Q$87</f>
        <v>0</v>
      </c>
      <c r="Q100" s="1089">
        <f t="shared" si="32"/>
        <v>2068552.7569750128</v>
      </c>
      <c r="R100" s="229"/>
      <c r="S100" s="226">
        <f>'5C1O_Impact'!$S$87</f>
        <v>0</v>
      </c>
      <c r="T100" s="226">
        <f>'5C1O_Impact'!$T$87</f>
        <v>0</v>
      </c>
      <c r="U100" s="230">
        <f>'5C1O_Impact'!$U$87</f>
        <v>0</v>
      </c>
      <c r="V100" s="229">
        <f>'5C1O_Impact'!$V$87</f>
        <v>2068551</v>
      </c>
      <c r="W100" s="227"/>
      <c r="X100" s="227">
        <f>'5C1O_Impact'!$W$87</f>
        <v>-5172</v>
      </c>
      <c r="Y100" s="229">
        <f>'5C1O_Impact'!$X$87</f>
        <v>2063379</v>
      </c>
      <c r="Z100" s="226">
        <f>'5C1O_Impact'!$Y$87</f>
        <v>-3872</v>
      </c>
      <c r="AA100" s="231">
        <f>'5C1O_Impact'!$Z$78</f>
        <v>0</v>
      </c>
      <c r="AB100" s="231">
        <f>'5C1O_Impact'!$Z$82</f>
        <v>0</v>
      </c>
      <c r="AC100" s="1472">
        <f>'5C1O_Impact'!$Z$84</f>
        <v>0</v>
      </c>
      <c r="AD100" s="1472">
        <f>'5C1O_Impact'!$Z$85</f>
        <v>0</v>
      </c>
      <c r="AE100" s="229">
        <f>'5C1O_Impact'!$Z$87</f>
        <v>2270677</v>
      </c>
      <c r="AF100" s="226">
        <f>'5C1O_Impact'!$AA$87</f>
        <v>0</v>
      </c>
      <c r="AG100" s="226">
        <f>'5C1O_Impact'!$AB$87</f>
        <v>2270677</v>
      </c>
      <c r="AH100" s="229">
        <f>'5C1O_Impact'!$AC$87</f>
        <v>189224</v>
      </c>
      <c r="AI100" s="231">
        <f>'5C1O_Impact'!$AD$79</f>
        <v>0</v>
      </c>
      <c r="AJ100" s="900">
        <f>'5C1O_Impact'!$AD$80</f>
        <v>0</v>
      </c>
      <c r="AK100" s="900">
        <f>'5C1O_Impact'!$AD$81</f>
        <v>0</v>
      </c>
      <c r="AL100" s="232">
        <f>'5C1O_Impact'!$AD$87</f>
        <v>2270677</v>
      </c>
      <c r="AM100" s="232">
        <f t="shared" si="20"/>
        <v>2275849</v>
      </c>
      <c r="AN100" s="233"/>
      <c r="AO100" s="234">
        <f>'5C1O_Impact'!$AF$87</f>
        <v>2355663</v>
      </c>
      <c r="AP100" s="225">
        <f>'5C1O_Impact'!$AG$87</f>
        <v>0</v>
      </c>
      <c r="AQ100" s="233">
        <f>'5C1O_Impact'!$AH$87</f>
        <v>0</v>
      </c>
      <c r="AR100" s="225">
        <f>'5C1O_Impact'!$AI$87</f>
        <v>0</v>
      </c>
      <c r="AS100" s="235">
        <f>'5C1O_Impact'!$AJ$87</f>
        <v>0</v>
      </c>
      <c r="AT100" s="236">
        <f>'5C1O_Impact'!$AK$87</f>
        <v>0</v>
      </c>
      <c r="AU100" s="234">
        <f>'5C1O_Impact'!$AL$87</f>
        <v>2355663</v>
      </c>
      <c r="AV100" s="237"/>
      <c r="AW100" s="237">
        <f>'5C1O_Impact'!$AM$87</f>
        <v>-5888</v>
      </c>
      <c r="AX100" s="234">
        <f>'5C1O_Impact'!$AN$87</f>
        <v>2349775</v>
      </c>
      <c r="AY100" s="235">
        <f>'5C1O_Impact'!$AO$87</f>
        <v>-7559</v>
      </c>
      <c r="AZ100" s="234">
        <f>'5C1O_Impact'!$AP$87</f>
        <v>2342216</v>
      </c>
      <c r="BA100" s="234">
        <f>'5C1O_Impact'!$AP$87-AW100</f>
        <v>2348104</v>
      </c>
      <c r="BB100" s="235">
        <f>'5C1O_Impact'!$AQ$87</f>
        <v>0</v>
      </c>
      <c r="BC100" s="235">
        <f>'5C1O_Impact'!$AR$87</f>
        <v>2342216</v>
      </c>
      <c r="BD100" s="234">
        <f>'5C1O_Impact'!$AS$87</f>
        <v>195184</v>
      </c>
      <c r="BE100" s="235">
        <f t="shared" si="33"/>
        <v>4623953</v>
      </c>
      <c r="BF100" s="235">
        <f t="shared" si="22"/>
        <v>384408</v>
      </c>
      <c r="BG100" s="237">
        <f t="shared" si="23"/>
        <v>5172</v>
      </c>
      <c r="BH100" s="237" t="e">
        <f>VLOOKUP($A100,'5C1_NewType 2'!$A$7:$AX$42,COLUMN('5C1_NewType 2'!#REF!),FALSE)</f>
        <v>#REF!</v>
      </c>
      <c r="BI100" s="237" t="e">
        <f t="shared" si="34"/>
        <v>#REF!</v>
      </c>
      <c r="BJ100" s="237">
        <f t="shared" si="35"/>
        <v>5888</v>
      </c>
      <c r="BK100" s="237">
        <f>'5C1O_Impact'!$AW$87</f>
        <v>0</v>
      </c>
      <c r="BL100" s="237">
        <f t="shared" si="36"/>
        <v>5888</v>
      </c>
    </row>
    <row r="101" spans="1:64" ht="16.5" customHeight="1" x14ac:dyDescent="0.2">
      <c r="A101" s="221" t="s">
        <v>493</v>
      </c>
      <c r="B101" s="317">
        <v>343002</v>
      </c>
      <c r="C101" s="224" t="s">
        <v>445</v>
      </c>
      <c r="D101" s="228">
        <f>'5C2_LAVCA'!$C$87</f>
        <v>1918</v>
      </c>
      <c r="E101" s="226"/>
      <c r="F101" s="226">
        <f>'5C2_LAVCA'!$E$87</f>
        <v>7527553.0154120149</v>
      </c>
      <c r="G101" s="1337"/>
      <c r="H101" s="1337"/>
      <c r="I101" s="228">
        <f>'5C2_LAVCA'!$F$87</f>
        <v>1778</v>
      </c>
      <c r="J101" s="226">
        <f>'5C2_LAVCA'!$H$87</f>
        <v>927975.40664558287</v>
      </c>
      <c r="K101" s="228">
        <f>'5C2_LAVCA'!$I$87</f>
        <v>1132</v>
      </c>
      <c r="L101" s="226">
        <f>'5C2_LAVCA'!$K$87</f>
        <v>162366.93197839972</v>
      </c>
      <c r="M101" s="228">
        <f>'5C2_LAVCA'!$L$87</f>
        <v>255</v>
      </c>
      <c r="N101" s="226">
        <f>'5C2_LAVCA'!$N$87</f>
        <v>918530.94753730716</v>
      </c>
      <c r="O101" s="228">
        <f>'5C2_LAVCA'!$O$87</f>
        <v>39</v>
      </c>
      <c r="P101" s="226">
        <f>'5C2_LAVCA'!$Q$87</f>
        <v>57794.757897179203</v>
      </c>
      <c r="Q101" s="1089">
        <f t="shared" si="32"/>
        <v>9594221.0594704822</v>
      </c>
      <c r="R101" s="911">
        <f>'5C2_LAVCA'!$S$76</f>
        <v>1066022</v>
      </c>
      <c r="S101" s="911">
        <f>'5C2_LAVCA'!$T$87</f>
        <v>0</v>
      </c>
      <c r="T101" s="911">
        <f>'5C2_LAVCA'!$U$87</f>
        <v>0</v>
      </c>
      <c r="U101" s="911">
        <f>'5C2_LAVCA'!$V$87</f>
        <v>0</v>
      </c>
      <c r="V101" s="911">
        <f>'5C2_LAVCA'!$W$87</f>
        <v>9594217</v>
      </c>
      <c r="W101" s="226"/>
      <c r="X101" s="911">
        <f>'5C2_LAVCA'!$X$87</f>
        <v>-23985</v>
      </c>
      <c r="Y101" s="911">
        <f>'5C2_LAVCA'!$Y$87</f>
        <v>9570232</v>
      </c>
      <c r="Z101" s="911">
        <f>'5C2_LAVCA'!$Z$87</f>
        <v>-29678</v>
      </c>
      <c r="AA101" s="911">
        <f>'5C2_LAVCA'!$AA$78</f>
        <v>0</v>
      </c>
      <c r="AB101" s="911">
        <f>'5C2_LAVCA'!$AA$82</f>
        <v>72940</v>
      </c>
      <c r="AC101" s="1475">
        <f>'5C2_LAVCA'!$AA$84</f>
        <v>126044</v>
      </c>
      <c r="AD101" s="1475">
        <f>'5C2_LAVCA'!$AA$85</f>
        <v>100835</v>
      </c>
      <c r="AE101" s="911">
        <f>'5C2_LAVCA'!$AA$87</f>
        <v>10029439</v>
      </c>
      <c r="AF101" s="911">
        <f>'5C2_LAVCA'!$AB$87</f>
        <v>0</v>
      </c>
      <c r="AG101" s="911">
        <f>'5C2_LAVCA'!$AC$87</f>
        <v>10029439</v>
      </c>
      <c r="AH101" s="911">
        <f>'5C2_LAVCA'!$AD$87</f>
        <v>835788</v>
      </c>
      <c r="AI101" s="911">
        <f>'5C2_LAVCA'!$AE$79</f>
        <v>0</v>
      </c>
      <c r="AJ101" s="913">
        <f>'5C2_LAVCA'!$AE$80</f>
        <v>74831</v>
      </c>
      <c r="AK101" s="913">
        <f>'5C2_LAVCA'!$AE$81</f>
        <v>0</v>
      </c>
      <c r="AL101" s="914">
        <f>'5C2_LAVCA'!$AE$87</f>
        <v>10104270</v>
      </c>
      <c r="AM101" s="914">
        <f t="shared" si="20"/>
        <v>10128255</v>
      </c>
      <c r="AN101" s="233"/>
      <c r="AO101" s="904">
        <f>'5C2_LAVCA'!$AG$87</f>
        <v>10758778</v>
      </c>
      <c r="AP101" s="912">
        <f>'5C2_LAVCA'!$AH$87</f>
        <v>0</v>
      </c>
      <c r="AQ101" s="915">
        <f>'5C2_LAVCA'!$AI$87</f>
        <v>0</v>
      </c>
      <c r="AR101" s="912">
        <f>'5C2_LAVCA'!$AJ$87</f>
        <v>0</v>
      </c>
      <c r="AS101" s="904">
        <f>'5C2_LAVCA'!$AK$87</f>
        <v>0</v>
      </c>
      <c r="AT101" s="904">
        <f>'5C2_LAVCA'!$AL$87</f>
        <v>0</v>
      </c>
      <c r="AU101" s="904">
        <f>'5C2_LAVCA'!$AM$87</f>
        <v>10758778</v>
      </c>
      <c r="AV101" s="904"/>
      <c r="AW101" s="904">
        <f>'5C2_LAVCA'!$AN$87</f>
        <v>-26897</v>
      </c>
      <c r="AX101" s="904">
        <f>'5C2_LAVCA'!$AO$87</f>
        <v>10731881</v>
      </c>
      <c r="AY101" s="904">
        <f>'5C2_LAVCA'!$AP$87</f>
        <v>-21778</v>
      </c>
      <c r="AZ101" s="904">
        <f>'5C2_LAVCA'!$AQ$87</f>
        <v>10710103</v>
      </c>
      <c r="BA101" s="904">
        <f>'5C2_LAVCA'!$AQ$87-AW101</f>
        <v>10737000</v>
      </c>
      <c r="BB101" s="904">
        <f>'5C2_LAVCA'!$AR$87</f>
        <v>0</v>
      </c>
      <c r="BC101" s="904">
        <f>'5C2_LAVCA'!$AS$87</f>
        <v>10710103</v>
      </c>
      <c r="BD101" s="904">
        <f>'5C2_LAVCA'!$AT$87</f>
        <v>892513</v>
      </c>
      <c r="BE101" s="904">
        <f t="shared" si="33"/>
        <v>20865255</v>
      </c>
      <c r="BF101" s="904">
        <f t="shared" si="22"/>
        <v>1728301</v>
      </c>
      <c r="BG101" s="904">
        <f t="shared" si="23"/>
        <v>23985</v>
      </c>
      <c r="BH101" s="904" t="e">
        <f>VLOOKUP($A101,'5C1_NewType 2'!$A$7:$AX$42,COLUMN('5C1_NewType 2'!#REF!),FALSE)</f>
        <v>#REF!</v>
      </c>
      <c r="BI101" s="904" t="e">
        <f t="shared" si="34"/>
        <v>#REF!</v>
      </c>
      <c r="BJ101" s="904">
        <f t="shared" si="35"/>
        <v>26897</v>
      </c>
      <c r="BK101" s="904">
        <f>'5C2_LAVCA'!$AX$87</f>
        <v>0</v>
      </c>
      <c r="BL101" s="904">
        <f t="shared" si="36"/>
        <v>26897</v>
      </c>
    </row>
    <row r="102" spans="1:64" ht="16.5" customHeight="1" x14ac:dyDescent="0.2">
      <c r="A102" s="222" t="s">
        <v>494</v>
      </c>
      <c r="B102" s="318">
        <v>328001</v>
      </c>
      <c r="C102" s="238" t="s">
        <v>266</v>
      </c>
      <c r="D102" s="242">
        <f>'5C1H_Southwest'!$C$87</f>
        <v>637</v>
      </c>
      <c r="E102" s="240"/>
      <c r="F102" s="240">
        <f>'5C1H_Southwest'!$E$87</f>
        <v>2038328.6728646022</v>
      </c>
      <c r="G102" s="1338"/>
      <c r="H102" s="1338"/>
      <c r="I102" s="242">
        <f>'5C1H_Southwest'!$F$87</f>
        <v>544</v>
      </c>
      <c r="J102" s="240">
        <f>'5C1H_Southwest'!$H$87</f>
        <v>249115.10683679153</v>
      </c>
      <c r="K102" s="242">
        <f>'5C1H_Southwest'!$I$87</f>
        <v>56</v>
      </c>
      <c r="L102" s="240">
        <f>'5C1H_Southwest'!$K$87</f>
        <v>6986.6101900927097</v>
      </c>
      <c r="M102" s="242">
        <f>'5C1H_Southwest'!$L$87</f>
        <v>67</v>
      </c>
      <c r="N102" s="240">
        <f>'5C1H_Southwest'!$N$87</f>
        <v>208974.50122152301</v>
      </c>
      <c r="O102" s="242">
        <f>'5C1H_Southwest'!$O$87</f>
        <v>0</v>
      </c>
      <c r="P102" s="240">
        <f>'5C1H_Southwest'!$Q$87</f>
        <v>0</v>
      </c>
      <c r="Q102" s="1194">
        <f t="shared" si="32"/>
        <v>2503404.8911130093</v>
      </c>
      <c r="R102" s="243"/>
      <c r="S102" s="240">
        <f>'5C1H_Southwest'!$S$87</f>
        <v>0</v>
      </c>
      <c r="T102" s="240">
        <f>'5C1H_Southwest'!$T$87</f>
        <v>0</v>
      </c>
      <c r="U102" s="244">
        <f>'5C1H_Southwest'!$U$87</f>
        <v>0</v>
      </c>
      <c r="V102" s="243">
        <f>'5C1H_Southwest'!$V$87</f>
        <v>2503406</v>
      </c>
      <c r="W102" s="241"/>
      <c r="X102" s="241">
        <f>'5C1H_Southwest'!$W$87</f>
        <v>-6259</v>
      </c>
      <c r="Y102" s="243">
        <f>'5C1H_Southwest'!$X$87</f>
        <v>2497147</v>
      </c>
      <c r="Z102" s="240">
        <f>'5C1H_Southwest'!$Y$87</f>
        <v>0</v>
      </c>
      <c r="AA102" s="245">
        <f>'5C1H_Southwest'!$Z$78</f>
        <v>0</v>
      </c>
      <c r="AB102" s="897">
        <f>'5C1H_Southwest'!$Z$82</f>
        <v>0</v>
      </c>
      <c r="AC102" s="1473">
        <f>'5C1H_Southwest'!$Z$84</f>
        <v>0</v>
      </c>
      <c r="AD102" s="1473">
        <f>'5C1H_Southwest'!$Z$85</f>
        <v>0</v>
      </c>
      <c r="AE102" s="243">
        <f>'5C1H_Southwest'!$Z$87</f>
        <v>2766921</v>
      </c>
      <c r="AF102" s="246">
        <f>'5C1H_Southwest'!$AA$87</f>
        <v>0</v>
      </c>
      <c r="AG102" s="240">
        <f>'5C1H_Southwest'!$AB$87</f>
        <v>2766921</v>
      </c>
      <c r="AH102" s="247">
        <f>'5C1H_Southwest'!$AC$87</f>
        <v>230576</v>
      </c>
      <c r="AI102" s="245">
        <f>'5C1H_Southwest'!$AD$79</f>
        <v>0</v>
      </c>
      <c r="AJ102" s="901">
        <f>'5C1H_Southwest'!$AD$80</f>
        <v>0</v>
      </c>
      <c r="AK102" s="901">
        <f>'5C1H_Southwest'!$AD$81</f>
        <v>0</v>
      </c>
      <c r="AL102" s="247">
        <f>'5C1H_Southwest'!$AD$87</f>
        <v>2766921</v>
      </c>
      <c r="AM102" s="247">
        <f t="shared" si="20"/>
        <v>2773180</v>
      </c>
      <c r="AN102" s="248"/>
      <c r="AO102" s="249">
        <f>'5C1H_Southwest'!$AF$87</f>
        <v>5450976</v>
      </c>
      <c r="AP102" s="239">
        <f>'5C1H_Southwest'!$AG$87</f>
        <v>0</v>
      </c>
      <c r="AQ102" s="248">
        <f>'5C1H_Southwest'!$AH$87</f>
        <v>0</v>
      </c>
      <c r="AR102" s="239">
        <f>'5C1H_Southwest'!$AI$87</f>
        <v>0</v>
      </c>
      <c r="AS102" s="250">
        <f>'5C1H_Southwest'!$AJ$87</f>
        <v>0</v>
      </c>
      <c r="AT102" s="251">
        <f>'5C1H_Southwest'!$AK$87</f>
        <v>0</v>
      </c>
      <c r="AU102" s="249">
        <f>'5C1H_Southwest'!$AL$87</f>
        <v>5450976</v>
      </c>
      <c r="AV102" s="894"/>
      <c r="AW102" s="252">
        <f>'5C1H_Southwest'!$AM$87</f>
        <v>-13627</v>
      </c>
      <c r="AX102" s="249">
        <f>'5C1H_Southwest'!$AN$87</f>
        <v>5437349</v>
      </c>
      <c r="AY102" s="250">
        <f>'5C1H_Southwest'!$AO$87</f>
        <v>0</v>
      </c>
      <c r="AZ102" s="909">
        <f>'5C1H_Southwest'!$AP$87</f>
        <v>5437349</v>
      </c>
      <c r="BA102" s="249">
        <f>'5C1H_Southwest'!$AP$87-AW102</f>
        <v>5450976</v>
      </c>
      <c r="BB102" s="250">
        <f>'5C1H_Southwest'!$AQ$87</f>
        <v>0</v>
      </c>
      <c r="BC102" s="250">
        <f>'5C1H_Southwest'!$AR$87</f>
        <v>5437349</v>
      </c>
      <c r="BD102" s="249">
        <f>'5C1H_Southwest'!$AS$87</f>
        <v>453112</v>
      </c>
      <c r="BE102" s="250">
        <f t="shared" si="33"/>
        <v>8224156</v>
      </c>
      <c r="BF102" s="250">
        <f t="shared" si="22"/>
        <v>683688</v>
      </c>
      <c r="BG102" s="252">
        <f t="shared" si="23"/>
        <v>6259</v>
      </c>
      <c r="BH102" s="252" t="e">
        <f>VLOOKUP($A102,'5C1_NewType 2'!$A$7:$AX$42,COLUMN('5C1_NewType 2'!#REF!),FALSE)</f>
        <v>#REF!</v>
      </c>
      <c r="BI102" s="252" t="e">
        <f t="shared" si="34"/>
        <v>#REF!</v>
      </c>
      <c r="BJ102" s="252">
        <f t="shared" si="35"/>
        <v>13627</v>
      </c>
      <c r="BK102" s="252">
        <f>'5C1H_Southwest'!$AW$87</f>
        <v>0</v>
      </c>
      <c r="BL102" s="252">
        <f t="shared" si="36"/>
        <v>13627</v>
      </c>
    </row>
    <row r="103" spans="1:64" ht="16.5" customHeight="1" x14ac:dyDescent="0.2">
      <c r="A103" s="220" t="s">
        <v>495</v>
      </c>
      <c r="B103" s="316">
        <v>349001</v>
      </c>
      <c r="C103" s="207" t="s">
        <v>271</v>
      </c>
      <c r="D103" s="211">
        <f>'5C1G_JSClark'!$C$87</f>
        <v>275</v>
      </c>
      <c r="E103" s="209"/>
      <c r="F103" s="209">
        <f>'5C1G_JSClark'!$E$87</f>
        <v>1329181.9603076258</v>
      </c>
      <c r="G103" s="1335"/>
      <c r="H103" s="1335"/>
      <c r="I103" s="211">
        <f>'5C1G_JSClark'!$F$87</f>
        <v>269</v>
      </c>
      <c r="J103" s="209">
        <f>'5C1G_JSClark'!$H$87</f>
        <v>177023.17653031868</v>
      </c>
      <c r="K103" s="211">
        <f>'5C1G_JSClark'!$I$87</f>
        <v>211</v>
      </c>
      <c r="L103" s="209">
        <f>'5C1G_JSClark'!$K$87</f>
        <v>37887.404977431164</v>
      </c>
      <c r="M103" s="211">
        <f>'5C1G_JSClark'!$L$87</f>
        <v>5</v>
      </c>
      <c r="N103" s="209">
        <f>'5C1G_JSClark'!$N$87</f>
        <v>22443.918062913537</v>
      </c>
      <c r="O103" s="211">
        <f>'5C1G_JSClark'!$O$87</f>
        <v>0</v>
      </c>
      <c r="P103" s="209">
        <f>'5C1G_JSClark'!$Q$87</f>
        <v>0</v>
      </c>
      <c r="Q103" s="1192">
        <f t="shared" si="32"/>
        <v>1566536.4598782889</v>
      </c>
      <c r="R103" s="212"/>
      <c r="S103" s="209">
        <f>'5C1G_JSClark'!$S$87</f>
        <v>0</v>
      </c>
      <c r="T103" s="209">
        <f>'5C1G_JSClark'!$T$87</f>
        <v>0</v>
      </c>
      <c r="U103" s="213">
        <f>'5C1G_JSClark'!$U$87</f>
        <v>0</v>
      </c>
      <c r="V103" s="212">
        <f>'5C1G_JSClark'!$V$87</f>
        <v>1566536</v>
      </c>
      <c r="W103" s="210"/>
      <c r="X103" s="210">
        <f>'5C1G_JSClark'!$W$87</f>
        <v>-3917</v>
      </c>
      <c r="Y103" s="212">
        <f>'5C1G_JSClark'!$X$87</f>
        <v>1562619</v>
      </c>
      <c r="Z103" s="209">
        <f>'5C1G_JSClark'!$Y$87</f>
        <v>4545</v>
      </c>
      <c r="AA103" s="223">
        <f>'5C1G_JSClark'!$Z$78</f>
        <v>0</v>
      </c>
      <c r="AB103" s="896">
        <f>'5C1G_JSClark'!$Z$82</f>
        <v>0</v>
      </c>
      <c r="AC103" s="1471">
        <f>'5C1G_JSClark'!$Z$84</f>
        <v>0</v>
      </c>
      <c r="AD103" s="1471">
        <f>'5C1G_JSClark'!$Z$85</f>
        <v>0</v>
      </c>
      <c r="AE103" s="212">
        <f>'5C1G_JSClark'!$Z$87</f>
        <v>1717266</v>
      </c>
      <c r="AF103" s="209">
        <f>'5C1G_JSClark'!$AA$87</f>
        <v>0</v>
      </c>
      <c r="AG103" s="209">
        <f>'5C1G_JSClark'!$AB$87</f>
        <v>1717266</v>
      </c>
      <c r="AH103" s="212">
        <f>'5C1G_JSClark'!$AC$87</f>
        <v>143106</v>
      </c>
      <c r="AI103" s="223">
        <f>'5C1G_JSClark'!$AD$79</f>
        <v>0</v>
      </c>
      <c r="AJ103" s="899">
        <f>'5C1G_JSClark'!$AD$80</f>
        <v>0</v>
      </c>
      <c r="AK103" s="899">
        <f>'5C1G_JSClark'!$AD$81</f>
        <v>0</v>
      </c>
      <c r="AL103" s="214">
        <f>'5C1G_JSClark'!$AD$87</f>
        <v>1734799</v>
      </c>
      <c r="AM103" s="214">
        <f t="shared" si="20"/>
        <v>1738716</v>
      </c>
      <c r="AN103" s="215"/>
      <c r="AO103" s="216">
        <f>'5C1G_JSClark'!$AF$87</f>
        <v>951119</v>
      </c>
      <c r="AP103" s="208">
        <f>'5C1G_JSClark'!$AG$87</f>
        <v>0</v>
      </c>
      <c r="AQ103" s="215">
        <f>'5C1G_JSClark'!$AH$87</f>
        <v>0</v>
      </c>
      <c r="AR103" s="208">
        <f>'5C1G_JSClark'!$AI$87</f>
        <v>0</v>
      </c>
      <c r="AS103" s="217">
        <f>'5C1G_JSClark'!$AJ$87</f>
        <v>0</v>
      </c>
      <c r="AT103" s="218">
        <f>'5C1G_JSClark'!$AK$87</f>
        <v>0</v>
      </c>
      <c r="AU103" s="216">
        <f>'5C1G_JSClark'!$AL$87</f>
        <v>951119</v>
      </c>
      <c r="AV103" s="893"/>
      <c r="AW103" s="219">
        <f>'5C1G_JSClark'!$AM$87</f>
        <v>-2378</v>
      </c>
      <c r="AX103" s="216">
        <f>'5C1G_JSClark'!$AN$87</f>
        <v>948741</v>
      </c>
      <c r="AY103" s="217">
        <f>'5C1G_JSClark'!$AO$87</f>
        <v>0</v>
      </c>
      <c r="AZ103" s="908">
        <f>'5C1G_JSClark'!$AP$87</f>
        <v>948741</v>
      </c>
      <c r="BA103" s="216">
        <f>'5C1G_JSClark'!$AP$87-AW103</f>
        <v>951119</v>
      </c>
      <c r="BB103" s="217">
        <f>'5C1G_JSClark'!$AQ$87</f>
        <v>0</v>
      </c>
      <c r="BC103" s="217">
        <f>'5C1G_JSClark'!$AR$87</f>
        <v>948741</v>
      </c>
      <c r="BD103" s="216">
        <f>'5C1G_JSClark'!$AS$87</f>
        <v>79061</v>
      </c>
      <c r="BE103" s="217">
        <f t="shared" si="33"/>
        <v>2689835</v>
      </c>
      <c r="BF103" s="217">
        <f t="shared" si="22"/>
        <v>222167</v>
      </c>
      <c r="BG103" s="219">
        <f t="shared" si="23"/>
        <v>3917</v>
      </c>
      <c r="BH103" s="219" t="e">
        <f>VLOOKUP($A103,'5C1_NewType 2'!$A$7:$AX$42,COLUMN('5C1_NewType 2'!#REF!),FALSE)</f>
        <v>#REF!</v>
      </c>
      <c r="BI103" s="219" t="e">
        <f t="shared" si="34"/>
        <v>#REF!</v>
      </c>
      <c r="BJ103" s="219">
        <f t="shared" si="35"/>
        <v>2378</v>
      </c>
      <c r="BK103" s="219">
        <f>'5C1G_JSClark'!$AW$87</f>
        <v>0</v>
      </c>
      <c r="BL103" s="219">
        <f t="shared" si="36"/>
        <v>2378</v>
      </c>
    </row>
    <row r="104" spans="1:64" ht="16.5" customHeight="1" x14ac:dyDescent="0.2">
      <c r="A104" s="221" t="s">
        <v>409</v>
      </c>
      <c r="B104" s="317" t="s">
        <v>409</v>
      </c>
      <c r="C104" s="224" t="s">
        <v>505</v>
      </c>
      <c r="D104" s="228">
        <f>'5C1Y_GEOPrep'!$C$87</f>
        <v>711</v>
      </c>
      <c r="E104" s="226"/>
      <c r="F104" s="226">
        <f>'5C1Y_GEOPrep'!$E$87</f>
        <v>2623115.766716707</v>
      </c>
      <c r="G104" s="1337"/>
      <c r="H104" s="1337"/>
      <c r="I104" s="228">
        <f>'5C1Y_GEOPrep'!$F$87</f>
        <v>634</v>
      </c>
      <c r="J104" s="226">
        <f>'5C1Y_GEOPrep'!$H$87</f>
        <v>297321.25309111032</v>
      </c>
      <c r="K104" s="228">
        <f>'5C1Y_GEOPrep'!$I$87</f>
        <v>0</v>
      </c>
      <c r="L104" s="226">
        <f>'5C1Y_GEOPrep'!$K$87</f>
        <v>0</v>
      </c>
      <c r="M104" s="228">
        <f>'5C1Y_GEOPrep'!$L$87</f>
        <v>83</v>
      </c>
      <c r="N104" s="226">
        <f>'5C1Y_GEOPrep'!$N$87</f>
        <v>264059.33588041307</v>
      </c>
      <c r="O104" s="228">
        <f>'5C1Y_GEOPrep'!$O$87</f>
        <v>2</v>
      </c>
      <c r="P104" s="226">
        <f>'5C1Y_GEOPrep'!$Q$87</f>
        <v>3095.6429947333054</v>
      </c>
      <c r="Q104" s="1089">
        <f t="shared" si="32"/>
        <v>3187591.9986829641</v>
      </c>
      <c r="R104" s="229"/>
      <c r="S104" s="226">
        <f>'5C1Y_GEOPrep'!$S$87</f>
        <v>0</v>
      </c>
      <c r="T104" s="226">
        <f>'5C1Y_GEOPrep'!$T$87</f>
        <v>0</v>
      </c>
      <c r="U104" s="230">
        <f>'5C1Y_GEOPrep'!$U$87</f>
        <v>0</v>
      </c>
      <c r="V104" s="229">
        <f>'5C1Y_GEOPrep'!$V$87</f>
        <v>3187591</v>
      </c>
      <c r="W104" s="227"/>
      <c r="X104" s="227">
        <f>'5C1Y_GEOPrep'!$W$87</f>
        <v>-7970</v>
      </c>
      <c r="Y104" s="229">
        <f>'5C1Y_GEOPrep'!$X$87</f>
        <v>3179621</v>
      </c>
      <c r="Z104" s="226">
        <f>'5C1Y_GEOPrep'!$Y$87</f>
        <v>0</v>
      </c>
      <c r="AA104" s="231">
        <f>'5C1Y_GEOPrep'!$Z$78</f>
        <v>0</v>
      </c>
      <c r="AB104" s="231">
        <f>'5C1Y_GEOPrep'!$Z$82</f>
        <v>0</v>
      </c>
      <c r="AC104" s="1472">
        <f>'5C1Y_GEOPrep'!$Z$84</f>
        <v>0</v>
      </c>
      <c r="AD104" s="1472">
        <f>'5C1Y_GEOPrep'!$Z$85</f>
        <v>0</v>
      </c>
      <c r="AE104" s="229">
        <f>'5C1Y_GEOPrep'!$Z$87</f>
        <v>3557269</v>
      </c>
      <c r="AF104" s="226">
        <f>'5C1Y_GEOPrep'!$AA$87</f>
        <v>0</v>
      </c>
      <c r="AG104" s="226">
        <f>'5C1Y_GEOPrep'!$AB$87</f>
        <v>3557269</v>
      </c>
      <c r="AH104" s="229">
        <f>'5C1Y_GEOPrep'!$AC$87</f>
        <v>296439</v>
      </c>
      <c r="AI104" s="231">
        <f>'5C1Y_GEOPrep'!$AD$79</f>
        <v>0</v>
      </c>
      <c r="AJ104" s="900">
        <f>'5C1Y_GEOPrep'!$AD$80</f>
        <v>0</v>
      </c>
      <c r="AK104" s="900">
        <f>'5C1Y_GEOPrep'!$AD$81</f>
        <v>0</v>
      </c>
      <c r="AL104" s="232">
        <f>'5C1Y_GEOPrep'!$AD$87</f>
        <v>3557269</v>
      </c>
      <c r="AM104" s="232">
        <f t="shared" si="20"/>
        <v>3565239</v>
      </c>
      <c r="AN104" s="233"/>
      <c r="AO104" s="234">
        <f>'5C1Y_GEOPrep'!$AF$87</f>
        <v>5874501</v>
      </c>
      <c r="AP104" s="225">
        <f>'5C1Y_GEOPrep'!$AG$87</f>
        <v>0</v>
      </c>
      <c r="AQ104" s="233">
        <f>'5C1Y_GEOPrep'!$AH$87</f>
        <v>0</v>
      </c>
      <c r="AR104" s="225">
        <f>'5C1Y_GEOPrep'!$AI$87</f>
        <v>0</v>
      </c>
      <c r="AS104" s="235">
        <f>'5C1Y_GEOPrep'!$AJ$87</f>
        <v>0</v>
      </c>
      <c r="AT104" s="236">
        <f>'5C1Y_GEOPrep'!$AK$87</f>
        <v>0</v>
      </c>
      <c r="AU104" s="234">
        <f>'5C1Y_GEOPrep'!$AL$87</f>
        <v>5874501</v>
      </c>
      <c r="AV104" s="237"/>
      <c r="AW104" s="237">
        <f>'5C1Y_GEOPrep'!$AM$87</f>
        <v>-14687</v>
      </c>
      <c r="AX104" s="234">
        <f>'5C1Y_GEOPrep'!$AN$87</f>
        <v>5859814</v>
      </c>
      <c r="AY104" s="235">
        <f>'5C1Y_GEOPrep'!$AO$87</f>
        <v>0</v>
      </c>
      <c r="AZ104" s="234">
        <f>'5C1Y_GEOPrep'!$AP$87</f>
        <v>5859814</v>
      </c>
      <c r="BA104" s="234">
        <f>'5C1Y_GEOPrep'!$AP$87-AW104</f>
        <v>5874501</v>
      </c>
      <c r="BB104" s="235">
        <f>'5C1Y_GEOPrep'!$AQ$87</f>
        <v>0</v>
      </c>
      <c r="BC104" s="235">
        <f>'5C1Y_GEOPrep'!$AR$87</f>
        <v>5859814</v>
      </c>
      <c r="BD104" s="234">
        <f>'5C1Y_GEOPrep'!$AS$87</f>
        <v>488317</v>
      </c>
      <c r="BE104" s="235">
        <f t="shared" si="33"/>
        <v>9439740</v>
      </c>
      <c r="BF104" s="235">
        <f t="shared" si="22"/>
        <v>784756</v>
      </c>
      <c r="BG104" s="237">
        <f t="shared" si="23"/>
        <v>7970</v>
      </c>
      <c r="BH104" s="237" t="e">
        <f>VLOOKUP($A104,'5C1_NewType 2'!$A$7:$AX$42,COLUMN('5C1_NewType 2'!#REF!),FALSE)</f>
        <v>#REF!</v>
      </c>
      <c r="BI104" s="237" t="e">
        <f t="shared" si="34"/>
        <v>#REF!</v>
      </c>
      <c r="BJ104" s="237">
        <f t="shared" si="35"/>
        <v>14687</v>
      </c>
      <c r="BK104" s="237">
        <f>'5C1Y_GEOPrep'!$AW$87</f>
        <v>0</v>
      </c>
      <c r="BL104" s="237">
        <f t="shared" si="36"/>
        <v>14687</v>
      </c>
    </row>
    <row r="105" spans="1:64" ht="16.5" customHeight="1" x14ac:dyDescent="0.2">
      <c r="A105" s="221" t="s">
        <v>817</v>
      </c>
      <c r="B105" s="317" t="s">
        <v>817</v>
      </c>
      <c r="C105" s="224" t="s">
        <v>814</v>
      </c>
      <c r="D105" s="228">
        <f>'5C1AI_Harmony'!$C$87</f>
        <v>257</v>
      </c>
      <c r="E105" s="226"/>
      <c r="F105" s="226">
        <f>'5C1AI_Harmony'!$E$87</f>
        <v>961952.35544103186</v>
      </c>
      <c r="G105" s="1337"/>
      <c r="H105" s="1337"/>
      <c r="I105" s="228">
        <f>'5C1AI_Harmony'!$F$87</f>
        <v>193</v>
      </c>
      <c r="J105" s="226">
        <f>'5C1AI_Harmony'!$H$87</f>
        <v>96998.229250556586</v>
      </c>
      <c r="K105" s="228">
        <f>'5C1AI_Harmony'!$I$87</f>
        <v>139</v>
      </c>
      <c r="L105" s="226">
        <f>'5C1AI_Harmony'!$K$87</f>
        <v>18962.591855514907</v>
      </c>
      <c r="M105" s="228">
        <f>'5C1AI_Harmony'!$L$87</f>
        <v>42</v>
      </c>
      <c r="N105" s="226">
        <f>'5C1AI_Harmony'!$N$87</f>
        <v>144313.62842779653</v>
      </c>
      <c r="O105" s="228">
        <f>'5C1AI_Harmony'!$O$87</f>
        <v>0</v>
      </c>
      <c r="P105" s="226">
        <f>'5C1AI_Harmony'!$Q$87</f>
        <v>0</v>
      </c>
      <c r="Q105" s="1089">
        <f t="shared" si="32"/>
        <v>1222226.8049748999</v>
      </c>
      <c r="R105" s="229"/>
      <c r="S105" s="226">
        <f>'5C1AI_Harmony'!$S$87</f>
        <v>0</v>
      </c>
      <c r="T105" s="226">
        <f>'5C1AI_Harmony'!$T$87</f>
        <v>0</v>
      </c>
      <c r="U105" s="230">
        <f>'5C1AI_Harmony'!$U$87</f>
        <v>0</v>
      </c>
      <c r="V105" s="229">
        <f>'5C1AI_Harmony'!$V$87</f>
        <v>1222227</v>
      </c>
      <c r="W105" s="227"/>
      <c r="X105" s="227">
        <f>'5C1AI_Harmony'!$W$87</f>
        <v>-3056</v>
      </c>
      <c r="Y105" s="229">
        <f>'5C1AI_Harmony'!$X$87</f>
        <v>1219171</v>
      </c>
      <c r="Z105" s="226">
        <f>'5C1AI_Harmony'!$Y$87</f>
        <v>0</v>
      </c>
      <c r="AA105" s="231">
        <f>'5C1AI_Harmony'!$Z$78</f>
        <v>0</v>
      </c>
      <c r="AB105" s="231">
        <f>'5C1AI_Harmony'!$Z$82</f>
        <v>0</v>
      </c>
      <c r="AC105" s="1472">
        <f>'5C1AI_Harmony'!$Z$84</f>
        <v>0</v>
      </c>
      <c r="AD105" s="1472">
        <f>'5C1AI_Harmony'!$Z$85</f>
        <v>0</v>
      </c>
      <c r="AE105" s="229">
        <f>'5C1AI_Harmony'!$Z$87</f>
        <v>1392087</v>
      </c>
      <c r="AF105" s="226">
        <f>'5C1AI_Harmony'!$AA$87</f>
        <v>0</v>
      </c>
      <c r="AG105" s="226">
        <f>'5C1AI_Harmony'!$AB$87</f>
        <v>1392087</v>
      </c>
      <c r="AH105" s="229">
        <f>'5C1AI_Harmony'!$AC$87</f>
        <v>116008</v>
      </c>
      <c r="AI105" s="231">
        <f>'5C1AI_Harmony'!$AD$79</f>
        <v>0</v>
      </c>
      <c r="AJ105" s="900">
        <f>'5C1AI_Harmony'!$AD$80</f>
        <v>0</v>
      </c>
      <c r="AK105" s="900">
        <f>'5C1AI_Harmony'!$AD$81</f>
        <v>0</v>
      </c>
      <c r="AL105" s="232">
        <f>'5C1AI_Harmony'!$AD$87</f>
        <v>1402087</v>
      </c>
      <c r="AM105" s="232">
        <f t="shared" si="20"/>
        <v>1405143</v>
      </c>
      <c r="AN105" s="233"/>
      <c r="AO105" s="234">
        <f>'5C1AI_Harmony'!$AF$87</f>
        <v>1843695</v>
      </c>
      <c r="AP105" s="225">
        <f>'5C1AI_Harmony'!$AG$87</f>
        <v>0</v>
      </c>
      <c r="AQ105" s="233">
        <f>'5C1AI_Harmony'!$AH$87</f>
        <v>0</v>
      </c>
      <c r="AR105" s="225">
        <f>'5C1AI_Harmony'!$AI$87</f>
        <v>0</v>
      </c>
      <c r="AS105" s="235">
        <f>'5C1AI_Harmony'!$AJ$87</f>
        <v>0</v>
      </c>
      <c r="AT105" s="236">
        <f>'5C1AI_Harmony'!$AK$87</f>
        <v>0</v>
      </c>
      <c r="AU105" s="234">
        <f>'5C1AI_Harmony'!$AL$87</f>
        <v>1843695</v>
      </c>
      <c r="AV105" s="237"/>
      <c r="AW105" s="237">
        <f>'5C1AI_Harmony'!$AM$87</f>
        <v>-4609</v>
      </c>
      <c r="AX105" s="234">
        <f>'5C1AI_Harmony'!$AN$87</f>
        <v>1839086</v>
      </c>
      <c r="AY105" s="235">
        <f>'5C1AI_Harmony'!$AO$87</f>
        <v>0</v>
      </c>
      <c r="AZ105" s="234">
        <f>'5C1AI_Harmony'!$AP$87</f>
        <v>1839086</v>
      </c>
      <c r="BA105" s="234">
        <f>'5C1AI_Harmony'!$AP$87-AW105</f>
        <v>1843695</v>
      </c>
      <c r="BB105" s="235">
        <f>'5C1AI_Harmony'!$AQ$87</f>
        <v>0</v>
      </c>
      <c r="BC105" s="235">
        <f>'5C1AI_Harmony'!$AR$87</f>
        <v>1839086</v>
      </c>
      <c r="BD105" s="234">
        <f>'5C1AI_Harmony'!$AS$87</f>
        <v>153258</v>
      </c>
      <c r="BE105" s="235">
        <f t="shared" si="33"/>
        <v>3248838</v>
      </c>
      <c r="BF105" s="235">
        <f t="shared" si="22"/>
        <v>269266</v>
      </c>
      <c r="BG105" s="237">
        <f t="shared" si="23"/>
        <v>3056</v>
      </c>
      <c r="BH105" s="237" t="e">
        <f>VLOOKUP($A105,'5C1_NewType 2'!$A$7:$AX$42,COLUMN('5C1_NewType 2'!#REF!),FALSE)</f>
        <v>#REF!</v>
      </c>
      <c r="BI105" s="237" t="e">
        <f t="shared" si="34"/>
        <v>#REF!</v>
      </c>
      <c r="BJ105" s="237">
        <f t="shared" si="35"/>
        <v>4609</v>
      </c>
      <c r="BK105" s="237">
        <f>'5C1AI_Harmony'!$AW$87</f>
        <v>0</v>
      </c>
      <c r="BL105" s="237">
        <f t="shared" si="36"/>
        <v>4609</v>
      </c>
    </row>
    <row r="106" spans="1:64" ht="16.5" customHeight="1" x14ac:dyDescent="0.2">
      <c r="A106" s="221" t="s">
        <v>819</v>
      </c>
      <c r="B106" s="317" t="s">
        <v>819</v>
      </c>
      <c r="C106" s="224" t="s">
        <v>813</v>
      </c>
      <c r="D106" s="228">
        <f>'5C1AJ_Athlos'!$C$87</f>
        <v>1159</v>
      </c>
      <c r="E106" s="226"/>
      <c r="F106" s="226">
        <f>'5C1AJ_Athlos'!$E$87</f>
        <v>4443066.5223790128</v>
      </c>
      <c r="G106" s="1337"/>
      <c r="H106" s="1337"/>
      <c r="I106" s="228">
        <f>'5C1AJ_Athlos'!$F$87</f>
        <v>1015</v>
      </c>
      <c r="J106" s="226">
        <f>'5C1AJ_Athlos'!$H$87</f>
        <v>488766.69145685527</v>
      </c>
      <c r="K106" s="228">
        <f>'5C1AJ_Athlos'!$I$87</f>
        <v>0</v>
      </c>
      <c r="L106" s="226">
        <f>'5C1AJ_Athlos'!$K$87</f>
        <v>0</v>
      </c>
      <c r="M106" s="228">
        <f>'5C1AJ_Athlos'!$L$87</f>
        <v>99</v>
      </c>
      <c r="N106" s="226">
        <f>'5C1AJ_Athlos'!$N$87</f>
        <v>325836.07951110951</v>
      </c>
      <c r="O106" s="228">
        <f>'5C1AJ_Athlos'!$O$87</f>
        <v>14</v>
      </c>
      <c r="P106" s="226">
        <f>'5C1AJ_Athlos'!$Q$87</f>
        <v>18391.778112394277</v>
      </c>
      <c r="Q106" s="1089">
        <f t="shared" si="32"/>
        <v>5276061.0714593725</v>
      </c>
      <c r="R106" s="229"/>
      <c r="S106" s="226">
        <f>'5C1AJ_Athlos'!$S$87</f>
        <v>0</v>
      </c>
      <c r="T106" s="226">
        <f>'5C1AJ_Athlos'!$T$87</f>
        <v>0</v>
      </c>
      <c r="U106" s="230">
        <f>'5C1AJ_Athlos'!$U$87</f>
        <v>0</v>
      </c>
      <c r="V106" s="229">
        <f>'5C1AJ_Athlos'!$V$87</f>
        <v>5276062</v>
      </c>
      <c r="W106" s="227"/>
      <c r="X106" s="227">
        <f>'5C1AJ_Athlos'!$W$87</f>
        <v>-13190</v>
      </c>
      <c r="Y106" s="229">
        <f>'5C1AJ_Athlos'!$X$87</f>
        <v>5262872</v>
      </c>
      <c r="Z106" s="226">
        <f>'5C1AJ_Athlos'!$Y$87</f>
        <v>1647</v>
      </c>
      <c r="AA106" s="231">
        <f>'5C1AJ_Athlos'!$Z$78</f>
        <v>0</v>
      </c>
      <c r="AB106" s="231">
        <f>'5C1AJ_Athlos'!$Z$82</f>
        <v>0</v>
      </c>
      <c r="AC106" s="1472">
        <f>'5C1AJ_Athlos'!$Z$84</f>
        <v>0</v>
      </c>
      <c r="AD106" s="1472">
        <f>'5C1AJ_Athlos'!$Z$85</f>
        <v>0</v>
      </c>
      <c r="AE106" s="229">
        <f>'5C1AJ_Athlos'!$Z$87</f>
        <v>5782386</v>
      </c>
      <c r="AF106" s="226">
        <f>'5C1AJ_Athlos'!$AA$87</f>
        <v>0</v>
      </c>
      <c r="AG106" s="226">
        <f>'5C1AJ_Athlos'!$AB$87</f>
        <v>5782386</v>
      </c>
      <c r="AH106" s="229">
        <f>'5C1AJ_Athlos'!$AC$87</f>
        <v>481865</v>
      </c>
      <c r="AI106" s="231">
        <f>'5C1AJ_Athlos'!$AD$79</f>
        <v>0</v>
      </c>
      <c r="AJ106" s="900">
        <f>'5C1AJ_Athlos'!$AD$80</f>
        <v>0</v>
      </c>
      <c r="AK106" s="900">
        <f>'5C1AJ_Athlos'!$AD$81</f>
        <v>0</v>
      </c>
      <c r="AL106" s="232">
        <f>'5C1AJ_Athlos'!$AD$87</f>
        <v>5782386</v>
      </c>
      <c r="AM106" s="232">
        <f t="shared" si="20"/>
        <v>5795576</v>
      </c>
      <c r="AN106" s="233"/>
      <c r="AO106" s="234">
        <f>'5C1AJ_Athlos'!$AF$87</f>
        <v>8450061</v>
      </c>
      <c r="AP106" s="225">
        <f>'5C1AJ_Athlos'!$AG$87</f>
        <v>0</v>
      </c>
      <c r="AQ106" s="233">
        <f>'5C1AJ_Athlos'!$AH$87</f>
        <v>0</v>
      </c>
      <c r="AR106" s="225">
        <f>'5C1AJ_Athlos'!$AI$87</f>
        <v>0</v>
      </c>
      <c r="AS106" s="235">
        <f>'5C1AJ_Athlos'!$AJ$87</f>
        <v>0</v>
      </c>
      <c r="AT106" s="236">
        <f>'5C1AJ_Athlos'!$AK$87</f>
        <v>0</v>
      </c>
      <c r="AU106" s="234">
        <f>'5C1AJ_Athlos'!$AL$87</f>
        <v>8450061</v>
      </c>
      <c r="AV106" s="237"/>
      <c r="AW106" s="237">
        <f>'5C1AJ_Athlos'!$AM$87</f>
        <v>-21124</v>
      </c>
      <c r="AX106" s="234">
        <f>'5C1AJ_Athlos'!$AN$87</f>
        <v>8428937</v>
      </c>
      <c r="AY106" s="235">
        <f>'5C1AJ_Athlos'!$AO$87</f>
        <v>0</v>
      </c>
      <c r="AZ106" s="234">
        <f>'5C1AJ_Athlos'!$AP$87</f>
        <v>8428937</v>
      </c>
      <c r="BA106" s="234">
        <f>'5C1AJ_Athlos'!$AP$87-AW106</f>
        <v>8450061</v>
      </c>
      <c r="BB106" s="235">
        <f>'5C1AJ_Athlos'!$AQ$87</f>
        <v>0</v>
      </c>
      <c r="BC106" s="235">
        <f>'5C1AJ_Athlos'!$AR$87</f>
        <v>8428937</v>
      </c>
      <c r="BD106" s="234">
        <f>'5C1AJ_Athlos'!$AS$87</f>
        <v>702413</v>
      </c>
      <c r="BE106" s="235">
        <f t="shared" si="33"/>
        <v>14245637</v>
      </c>
      <c r="BF106" s="235">
        <f t="shared" si="22"/>
        <v>1184278</v>
      </c>
      <c r="BG106" s="237">
        <f t="shared" si="23"/>
        <v>13190</v>
      </c>
      <c r="BH106" s="237" t="e">
        <f>VLOOKUP($A106,'5C1_NewType 2'!$A$7:$AX$42,COLUMN('5C1_NewType 2'!#REF!),FALSE)</f>
        <v>#REF!</v>
      </c>
      <c r="BI106" s="237" t="e">
        <f t="shared" si="34"/>
        <v>#REF!</v>
      </c>
      <c r="BJ106" s="237">
        <f t="shared" si="35"/>
        <v>21124</v>
      </c>
      <c r="BK106" s="237">
        <f>'5C1AJ_Athlos'!$AW$87</f>
        <v>0</v>
      </c>
      <c r="BL106" s="237">
        <f t="shared" si="36"/>
        <v>21124</v>
      </c>
    </row>
    <row r="107" spans="1:64" ht="16.5" customHeight="1" x14ac:dyDescent="0.2">
      <c r="A107" s="222" t="s">
        <v>1022</v>
      </c>
      <c r="B107" s="318" t="s">
        <v>1022</v>
      </c>
      <c r="C107" s="238" t="s">
        <v>1023</v>
      </c>
      <c r="D107" s="242">
        <f>'5C1AK_NxtGen'!$C$87</f>
        <v>286</v>
      </c>
      <c r="E107" s="240"/>
      <c r="F107" s="240">
        <f>'5C1AK_NxtGen'!$E$87</f>
        <v>1049739.626469644</v>
      </c>
      <c r="G107" s="1338"/>
      <c r="H107" s="1338"/>
      <c r="I107" s="242">
        <f>'5C1AK_NxtGen'!$F$87</f>
        <v>251</v>
      </c>
      <c r="J107" s="240">
        <f>'5C1AK_NxtGen'!$H$87</f>
        <v>117195.40875141171</v>
      </c>
      <c r="K107" s="242">
        <f>'5C1AK_NxtGen'!$I$87</f>
        <v>221</v>
      </c>
      <c r="L107" s="240">
        <f>'5C1AK_NxtGen'!$K$87</f>
        <v>28160.956318831191</v>
      </c>
      <c r="M107" s="242">
        <f>'5C1AK_NxtGen'!$L$87</f>
        <v>34</v>
      </c>
      <c r="N107" s="240">
        <f>'5C1AK_NxtGen'!$N$87</f>
        <v>107170.5829167772</v>
      </c>
      <c r="O107" s="242">
        <f>'5C1AK_NxtGen'!$O$87</f>
        <v>0</v>
      </c>
      <c r="P107" s="240">
        <f>'5C1AK_NxtGen'!$Q$87</f>
        <v>0</v>
      </c>
      <c r="Q107" s="1194">
        <f t="shared" si="32"/>
        <v>1302266.574456664</v>
      </c>
      <c r="R107" s="243"/>
      <c r="S107" s="240">
        <f>'5C1AK_NxtGen'!$S$87</f>
        <v>0</v>
      </c>
      <c r="T107" s="240">
        <f>'5C1AK_NxtGen'!$T$87</f>
        <v>0</v>
      </c>
      <c r="U107" s="244">
        <f>'5C1AK_NxtGen'!$U$87</f>
        <v>0</v>
      </c>
      <c r="V107" s="243">
        <f>'5C1AK_NxtGen'!$V$87</f>
        <v>1302267</v>
      </c>
      <c r="W107" s="241"/>
      <c r="X107" s="241">
        <f>'5C1AK_NxtGen'!$W$87</f>
        <v>-3255</v>
      </c>
      <c r="Y107" s="243">
        <f>'5C1AK_NxtGen'!$X$87</f>
        <v>1299012</v>
      </c>
      <c r="Z107" s="240">
        <f>'5C1AK_NxtGen'!$Y$87</f>
        <v>0</v>
      </c>
      <c r="AA107" s="245">
        <f>'5C1AK_NxtGen'!$Z$78</f>
        <v>0</v>
      </c>
      <c r="AB107" s="897">
        <f>'5C1AK_NxtGen'!$Z$82</f>
        <v>0</v>
      </c>
      <c r="AC107" s="1473">
        <f>'5C1AK_NxtGen'!$Z$84</f>
        <v>0</v>
      </c>
      <c r="AD107" s="1473">
        <f>'5C1AK_NxtGen'!$Z$85</f>
        <v>0</v>
      </c>
      <c r="AE107" s="243">
        <f>'5C1AK_NxtGen'!$Z$87</f>
        <v>1449362</v>
      </c>
      <c r="AF107" s="246">
        <f>'5C1AK_NxtGen'!$AA$87</f>
        <v>0</v>
      </c>
      <c r="AG107" s="240">
        <f>'5C1AK_NxtGen'!$AB$87</f>
        <v>1449362</v>
      </c>
      <c r="AH107" s="247">
        <f>'5C1AK_NxtGen'!$AC$87</f>
        <v>120781</v>
      </c>
      <c r="AI107" s="245">
        <f>'5C1AK_NxtGen'!$AD$79</f>
        <v>0</v>
      </c>
      <c r="AJ107" s="901">
        <f>'5C1AK_NxtGen'!$AD$80</f>
        <v>0</v>
      </c>
      <c r="AK107" s="901">
        <f>'5C1AK_NxtGen'!$AD$81</f>
        <v>0</v>
      </c>
      <c r="AL107" s="247">
        <f>'5C1AK_NxtGen'!$AD$87</f>
        <v>1459362</v>
      </c>
      <c r="AM107" s="247">
        <f t="shared" si="20"/>
        <v>1462617</v>
      </c>
      <c r="AN107" s="248"/>
      <c r="AO107" s="249">
        <f>'5C1AK_NxtGen'!$AF$87</f>
        <v>2372679</v>
      </c>
      <c r="AP107" s="239">
        <f>'5C1AK_NxtGen'!$AG$87</f>
        <v>0</v>
      </c>
      <c r="AQ107" s="248">
        <f>'5C1AK_NxtGen'!$AH$87</f>
        <v>0</v>
      </c>
      <c r="AR107" s="239">
        <f>'5C1AK_NxtGen'!$AI$87</f>
        <v>0</v>
      </c>
      <c r="AS107" s="250">
        <f>'5C1AK_NxtGen'!$AJ$87</f>
        <v>0</v>
      </c>
      <c r="AT107" s="251">
        <f>'5C1AK_NxtGen'!$AK$87</f>
        <v>0</v>
      </c>
      <c r="AU107" s="249">
        <f>'5C1AK_NxtGen'!$AL$87</f>
        <v>2372679</v>
      </c>
      <c r="AV107" s="894"/>
      <c r="AW107" s="252">
        <f>'5C1AK_NxtGen'!$AM$87</f>
        <v>-5932</v>
      </c>
      <c r="AX107" s="249">
        <f>'5C1AK_NxtGen'!$AN$87</f>
        <v>2366747</v>
      </c>
      <c r="AY107" s="250">
        <f>'5C1AK_NxtGen'!$AO$87</f>
        <v>0</v>
      </c>
      <c r="AZ107" s="909">
        <f>'5C1AK_NxtGen'!$AP$87</f>
        <v>2366747</v>
      </c>
      <c r="BA107" s="249">
        <f>'5C1AK_NxtGen'!$AP$87-AW107</f>
        <v>2372679</v>
      </c>
      <c r="BB107" s="250">
        <f>'5C1AK_NxtGen'!$AQ$87</f>
        <v>0</v>
      </c>
      <c r="BC107" s="250">
        <f>'5C1AK_NxtGen'!$AR$87</f>
        <v>2366747</v>
      </c>
      <c r="BD107" s="249">
        <f>'5C1AK_NxtGen'!$AS$87</f>
        <v>197229</v>
      </c>
      <c r="BE107" s="250">
        <f t="shared" si="33"/>
        <v>3835296</v>
      </c>
      <c r="BF107" s="250">
        <f t="shared" si="22"/>
        <v>318010</v>
      </c>
      <c r="BG107" s="252">
        <f t="shared" si="23"/>
        <v>3255</v>
      </c>
      <c r="BH107" s="252" t="e">
        <f>VLOOKUP($A107,'5C1_NewType 2'!$A$7:$AX$42,COLUMN('5C1_NewType 2'!#REF!),FALSE)</f>
        <v>#REF!</v>
      </c>
      <c r="BI107" s="252" t="e">
        <f t="shared" si="34"/>
        <v>#REF!</v>
      </c>
      <c r="BJ107" s="252">
        <f t="shared" si="35"/>
        <v>5932</v>
      </c>
      <c r="BK107" s="252">
        <f>'5C1AK_NxtGen'!$AW$87</f>
        <v>0</v>
      </c>
      <c r="BL107" s="252">
        <f t="shared" si="36"/>
        <v>5932</v>
      </c>
    </row>
    <row r="108" spans="1:64" ht="16.5" customHeight="1" x14ac:dyDescent="0.2">
      <c r="A108" s="220" t="s">
        <v>1024</v>
      </c>
      <c r="B108" s="316" t="s">
        <v>1024</v>
      </c>
      <c r="C108" s="207" t="s">
        <v>1025</v>
      </c>
      <c r="D108" s="211">
        <f>'5C1AL_RedRiver'!$C$87</f>
        <v>168</v>
      </c>
      <c r="E108" s="209"/>
      <c r="F108" s="209">
        <f>'5C1AL_RedRiver'!$E$87</f>
        <v>842852.34359744575</v>
      </c>
      <c r="G108" s="1335"/>
      <c r="H108" s="1335"/>
      <c r="I108" s="211">
        <f>'5C1AL_RedRiver'!$F$87</f>
        <v>130</v>
      </c>
      <c r="J108" s="209">
        <f>'5C1AL_RedRiver'!$H$87</f>
        <v>91862.59875685416</v>
      </c>
      <c r="K108" s="211">
        <f>'5C1AL_RedRiver'!$I$87</f>
        <v>79</v>
      </c>
      <c r="L108" s="209">
        <f>'5C1AL_RedRiver'!$K$87</f>
        <v>15282.088947485179</v>
      </c>
      <c r="M108" s="211">
        <f>'5C1AL_RedRiver'!$L$87</f>
        <v>0</v>
      </c>
      <c r="N108" s="209">
        <f>'5C1AL_RedRiver'!$N$87</f>
        <v>0</v>
      </c>
      <c r="O108" s="211">
        <f>'5C1AL_RedRiver'!$O$87</f>
        <v>0</v>
      </c>
      <c r="P108" s="209">
        <f>'5C1AL_RedRiver'!$Q$87</f>
        <v>0</v>
      </c>
      <c r="Q108" s="1192">
        <f t="shared" si="32"/>
        <v>949997.03130178514</v>
      </c>
      <c r="R108" s="212"/>
      <c r="S108" s="209">
        <f>'5C1AL_RedRiver'!$S$87</f>
        <v>0</v>
      </c>
      <c r="T108" s="209">
        <f>'5C1AL_RedRiver'!$T$87</f>
        <v>0</v>
      </c>
      <c r="U108" s="213">
        <f>'5C1AL_RedRiver'!$U$87</f>
        <v>0</v>
      </c>
      <c r="V108" s="212">
        <f>'5C1AL_RedRiver'!$V$87</f>
        <v>949997</v>
      </c>
      <c r="W108" s="210"/>
      <c r="X108" s="210">
        <f>'5C1AL_RedRiver'!$W$87</f>
        <v>-2375</v>
      </c>
      <c r="Y108" s="212">
        <f>'5C1AL_RedRiver'!$X$87</f>
        <v>947622</v>
      </c>
      <c r="Z108" s="209">
        <f>'5C1AL_RedRiver'!$Y$87</f>
        <v>0</v>
      </c>
      <c r="AA108" s="223">
        <f>'5C1AL_RedRiver'!$Z$78</f>
        <v>0</v>
      </c>
      <c r="AB108" s="896">
        <f>'5C1AL_RedRiver'!$Z$82</f>
        <v>0</v>
      </c>
      <c r="AC108" s="1471">
        <f>'5C1AL_RedRiver'!$Z$84</f>
        <v>0</v>
      </c>
      <c r="AD108" s="1471">
        <f>'5C1AL_RedRiver'!$Z$85</f>
        <v>0</v>
      </c>
      <c r="AE108" s="212">
        <f>'5C1AL_RedRiver'!$Z$87</f>
        <v>1029543</v>
      </c>
      <c r="AF108" s="209">
        <f>'5C1AL_RedRiver'!$AA$87</f>
        <v>0</v>
      </c>
      <c r="AG108" s="209">
        <f>'5C1AL_RedRiver'!$AB$87</f>
        <v>1029543</v>
      </c>
      <c r="AH108" s="212">
        <f>'5C1AL_RedRiver'!$AC$87</f>
        <v>85795</v>
      </c>
      <c r="AI108" s="223">
        <f>'5C1AL_RedRiver'!$AD$79</f>
        <v>0</v>
      </c>
      <c r="AJ108" s="899">
        <f>'5C1AL_RedRiver'!$AD$80</f>
        <v>0</v>
      </c>
      <c r="AK108" s="899">
        <f>'5C1AL_RedRiver'!$AD$81</f>
        <v>0</v>
      </c>
      <c r="AL108" s="214">
        <f>'5C1AL_RedRiver'!$AD$87</f>
        <v>1043822</v>
      </c>
      <c r="AM108" s="214">
        <f t="shared" si="20"/>
        <v>1046197</v>
      </c>
      <c r="AN108" s="215"/>
      <c r="AO108" s="216">
        <f>'5C1AL_RedRiver'!$AF$87</f>
        <v>477556</v>
      </c>
      <c r="AP108" s="208">
        <f>'5C1AL_RedRiver'!$AG$87</f>
        <v>0</v>
      </c>
      <c r="AQ108" s="215">
        <f>'5C1AL_RedRiver'!$AH$87</f>
        <v>0</v>
      </c>
      <c r="AR108" s="208">
        <f>'5C1AL_RedRiver'!$AI$87</f>
        <v>0</v>
      </c>
      <c r="AS108" s="217">
        <f>'5C1AL_RedRiver'!$AJ$87</f>
        <v>0</v>
      </c>
      <c r="AT108" s="218">
        <f>'5C1AL_RedRiver'!$AK$87</f>
        <v>0</v>
      </c>
      <c r="AU108" s="216">
        <f>'5C1AL_RedRiver'!$AL$87</f>
        <v>477556</v>
      </c>
      <c r="AV108" s="893"/>
      <c r="AW108" s="219">
        <f>'5C1AL_RedRiver'!$AM$87</f>
        <v>-1194</v>
      </c>
      <c r="AX108" s="216">
        <f>'5C1AL_RedRiver'!$AN$87</f>
        <v>476362</v>
      </c>
      <c r="AY108" s="217">
        <f>'5C1AL_RedRiver'!$AO$87</f>
        <v>0</v>
      </c>
      <c r="AZ108" s="908">
        <f>'5C1AL_RedRiver'!$AP$87</f>
        <v>476362</v>
      </c>
      <c r="BA108" s="216">
        <f>'5C1AL_RedRiver'!$AP$87-AW108</f>
        <v>477556</v>
      </c>
      <c r="BB108" s="217">
        <f>'5C1AL_RedRiver'!$AQ$87</f>
        <v>0</v>
      </c>
      <c r="BC108" s="217">
        <f>'5C1AL_RedRiver'!$AR$87</f>
        <v>476362</v>
      </c>
      <c r="BD108" s="216">
        <f>'5C1AL_RedRiver'!$AS$87</f>
        <v>39697</v>
      </c>
      <c r="BE108" s="217">
        <f t="shared" si="33"/>
        <v>1523753</v>
      </c>
      <c r="BF108" s="217">
        <f t="shared" si="22"/>
        <v>125492</v>
      </c>
      <c r="BG108" s="219">
        <f t="shared" si="23"/>
        <v>2375</v>
      </c>
      <c r="BH108" s="219" t="e">
        <f>VLOOKUP($A108,'5C1_NewType 2'!$A$7:$AX$42,COLUMN('5C1_NewType 2'!#REF!),FALSE)</f>
        <v>#REF!</v>
      </c>
      <c r="BI108" s="219" t="e">
        <f t="shared" si="34"/>
        <v>#REF!</v>
      </c>
      <c r="BJ108" s="219">
        <f t="shared" si="35"/>
        <v>1194</v>
      </c>
      <c r="BK108" s="219">
        <f>'5C1AL_RedRiver'!$AW$87</f>
        <v>0</v>
      </c>
      <c r="BL108" s="219">
        <f t="shared" si="36"/>
        <v>1194</v>
      </c>
    </row>
    <row r="109" spans="1:64" ht="16.5" customHeight="1" x14ac:dyDescent="0.2">
      <c r="A109" s="221" t="s">
        <v>668</v>
      </c>
      <c r="B109" s="317" t="s">
        <v>668</v>
      </c>
      <c r="C109" s="224" t="s">
        <v>588</v>
      </c>
      <c r="D109" s="228">
        <f>'5C1AG_Collegiate'!$C$87</f>
        <v>414</v>
      </c>
      <c r="E109" s="226"/>
      <c r="F109" s="226">
        <f>'5C1AG_Collegiate'!$E$87</f>
        <v>1523650.0365703038</v>
      </c>
      <c r="G109" s="1337"/>
      <c r="H109" s="1337"/>
      <c r="I109" s="228">
        <f>'5C1AG_Collegiate'!$F$87</f>
        <v>385</v>
      </c>
      <c r="J109" s="226">
        <f>'5C1AG_Collegiate'!$H$87</f>
        <v>179319.72453611143</v>
      </c>
      <c r="K109" s="228">
        <f>'5C1AG_Collegiate'!$I$87</f>
        <v>82</v>
      </c>
      <c r="L109" s="226">
        <f>'5C1AG_Collegiate'!$K$87</f>
        <v>10536.692875537035</v>
      </c>
      <c r="M109" s="228">
        <f>'5C1AG_Collegiate'!$L$87</f>
        <v>68</v>
      </c>
      <c r="N109" s="226">
        <f>'5C1AG_Collegiate'!$N$87</f>
        <v>212091.01033731271</v>
      </c>
      <c r="O109" s="228">
        <f>'5C1AG_Collegiate'!$O$87</f>
        <v>0</v>
      </c>
      <c r="P109" s="226">
        <f>'5C1AG_Collegiate'!$Q$87</f>
        <v>0</v>
      </c>
      <c r="Q109" s="226">
        <f t="shared" si="32"/>
        <v>1925597.464319265</v>
      </c>
      <c r="R109" s="229"/>
      <c r="S109" s="226">
        <f>'5C1AG_Collegiate'!$S$87</f>
        <v>0</v>
      </c>
      <c r="T109" s="226">
        <f>'5C1AG_Collegiate'!$T$87</f>
        <v>0</v>
      </c>
      <c r="U109" s="230">
        <f>'5C1AG_Collegiate'!$U$87</f>
        <v>0</v>
      </c>
      <c r="V109" s="229">
        <f>'5C1AG_Collegiate'!$V$87</f>
        <v>1925597</v>
      </c>
      <c r="W109" s="227"/>
      <c r="X109" s="227">
        <f>'5C1AG_Collegiate'!$W$87</f>
        <v>-4814</v>
      </c>
      <c r="Y109" s="229">
        <f>'5C1AG_Collegiate'!$X$87</f>
        <v>1920783</v>
      </c>
      <c r="Z109" s="226">
        <f>'5C1AG_Collegiate'!$Y$87</f>
        <v>0</v>
      </c>
      <c r="AA109" s="231">
        <f>'5C1AG_Collegiate'!$Z$78</f>
        <v>0</v>
      </c>
      <c r="AB109" s="231">
        <f>'5C1AG_Collegiate'!$Z$82</f>
        <v>0</v>
      </c>
      <c r="AC109" s="231">
        <f>'5C1AG_Collegiate'!$Z$84</f>
        <v>0</v>
      </c>
      <c r="AD109" s="231">
        <f>'5C1AG_Collegiate'!$Z$85</f>
        <v>0</v>
      </c>
      <c r="AE109" s="229">
        <f>'5C1AG_Collegiate'!$Z$87</f>
        <v>2154224</v>
      </c>
      <c r="AF109" s="226">
        <f>'5C1AG_Collegiate'!$AA$87</f>
        <v>0</v>
      </c>
      <c r="AG109" s="226">
        <f>'5C1AG_Collegiate'!$AB$87</f>
        <v>2154224</v>
      </c>
      <c r="AH109" s="229">
        <f>'5C1AG_Collegiate'!$AC$87</f>
        <v>179519</v>
      </c>
      <c r="AI109" s="231">
        <f>'5C1AG_Collegiate'!$AD$79</f>
        <v>0</v>
      </c>
      <c r="AJ109" s="900">
        <f>'5C1AG_Collegiate'!$AD$80</f>
        <v>0</v>
      </c>
      <c r="AK109" s="900">
        <f>'5C1AG_Collegiate'!$AD$81</f>
        <v>0</v>
      </c>
      <c r="AL109" s="232">
        <f>'5C1AG_Collegiate'!$AD$87</f>
        <v>2169046</v>
      </c>
      <c r="AM109" s="232">
        <f t="shared" si="20"/>
        <v>2173860</v>
      </c>
      <c r="AN109" s="233"/>
      <c r="AO109" s="234">
        <f>'5C1AG_Collegiate'!$AF$87</f>
        <v>3426248</v>
      </c>
      <c r="AP109" s="225">
        <f>'5C1AG_Collegiate'!$AG$87</f>
        <v>0</v>
      </c>
      <c r="AQ109" s="233">
        <f>'5C1AG_Collegiate'!$AH$87</f>
        <v>0</v>
      </c>
      <c r="AR109" s="225">
        <f>'5C1AG_Collegiate'!$AI$87</f>
        <v>0</v>
      </c>
      <c r="AS109" s="235">
        <f>'5C1AG_Collegiate'!$AJ$87</f>
        <v>0</v>
      </c>
      <c r="AT109" s="236">
        <f>'5C1AG_Collegiate'!$AK$87</f>
        <v>0</v>
      </c>
      <c r="AU109" s="234">
        <f>'5C1AG_Collegiate'!$AL$87</f>
        <v>3426248</v>
      </c>
      <c r="AV109" s="237"/>
      <c r="AW109" s="237">
        <f>'5C1AG_Collegiate'!$AM$87</f>
        <v>-8566</v>
      </c>
      <c r="AX109" s="234">
        <f>'5C1AG_Collegiate'!$AN$87</f>
        <v>3417682</v>
      </c>
      <c r="AY109" s="235">
        <f>'5C1AG_Collegiate'!$AO$87</f>
        <v>0</v>
      </c>
      <c r="AZ109" s="234">
        <f>'5C1AG_Collegiate'!$AP$87</f>
        <v>3417682</v>
      </c>
      <c r="BA109" s="234">
        <f>'5C1AG_Collegiate'!$AP$87-AW109</f>
        <v>3426248</v>
      </c>
      <c r="BB109" s="235">
        <f>'5C1AG_Collegiate'!$AQ$87</f>
        <v>0</v>
      </c>
      <c r="BC109" s="235">
        <f>'5C1AG_Collegiate'!$AR$87</f>
        <v>3417682</v>
      </c>
      <c r="BD109" s="234">
        <f>'5C1AG_Collegiate'!$AS$87</f>
        <v>284807</v>
      </c>
      <c r="BE109" s="235">
        <f t="shared" si="33"/>
        <v>5600108</v>
      </c>
      <c r="BF109" s="235">
        <f t="shared" si="22"/>
        <v>464326</v>
      </c>
      <c r="BG109" s="237">
        <f t="shared" si="23"/>
        <v>4814</v>
      </c>
      <c r="BH109" s="237" t="e">
        <f>VLOOKUP($A109,'5C1_NewType 2'!$A$7:$AX$42,COLUMN('5C1_NewType 2'!#REF!),FALSE)</f>
        <v>#REF!</v>
      </c>
      <c r="BI109" s="237" t="e">
        <f t="shared" si="34"/>
        <v>#REF!</v>
      </c>
      <c r="BJ109" s="237">
        <f t="shared" si="35"/>
        <v>8566</v>
      </c>
      <c r="BK109" s="237">
        <f>'5C1AG_Collegiate'!$AW$87</f>
        <v>0</v>
      </c>
      <c r="BL109" s="237">
        <f t="shared" si="36"/>
        <v>8566</v>
      </c>
    </row>
    <row r="110" spans="1:64" ht="16.5" customHeight="1" x14ac:dyDescent="0.2">
      <c r="A110" s="221" t="s">
        <v>669</v>
      </c>
      <c r="B110" s="317" t="s">
        <v>320</v>
      </c>
      <c r="C110" s="224" t="s">
        <v>800</v>
      </c>
      <c r="D110" s="228">
        <f>'5C1M_GEOMidCity'!$C$87</f>
        <v>666</v>
      </c>
      <c r="E110" s="226"/>
      <c r="F110" s="226">
        <f>'5C1M_GEOMidCity'!$E$87</f>
        <v>2407310.9112061728</v>
      </c>
      <c r="G110" s="1337"/>
      <c r="H110" s="1337"/>
      <c r="I110" s="228">
        <f>'5C1M_GEOMidCity'!$F$87</f>
        <v>641</v>
      </c>
      <c r="J110" s="226">
        <f>'5C1M_GEOMidCity'!$H$87</f>
        <v>293669.84315683466</v>
      </c>
      <c r="K110" s="228">
        <f>'5C1M_GEOMidCity'!$I$87</f>
        <v>198</v>
      </c>
      <c r="L110" s="226">
        <f>'5C1M_GEOMidCity'!$K$87</f>
        <v>25040.217267628159</v>
      </c>
      <c r="M110" s="228">
        <f>'5C1M_GEOMidCity'!$L$87</f>
        <v>81</v>
      </c>
      <c r="N110" s="226">
        <f>'5C1M_GEOMidCity'!$N$87</f>
        <v>255695.53905200175</v>
      </c>
      <c r="O110" s="228">
        <f>'5C1M_GEOMidCity'!$O$87</f>
        <v>0</v>
      </c>
      <c r="P110" s="226">
        <f>'5C1M_GEOMidCity'!$Q$87</f>
        <v>0</v>
      </c>
      <c r="Q110" s="226">
        <f t="shared" si="32"/>
        <v>2981716.5106826373</v>
      </c>
      <c r="R110" s="229"/>
      <c r="S110" s="226">
        <f>'5C1M_GEOMidCity'!$S$87</f>
        <v>0</v>
      </c>
      <c r="T110" s="226">
        <f>'5C1M_GEOMidCity'!$T$87</f>
        <v>0</v>
      </c>
      <c r="U110" s="230">
        <f>'5C1M_GEOMidCity'!$U$87</f>
        <v>0</v>
      </c>
      <c r="V110" s="229">
        <f>'5C1M_GEOMidCity'!$V$87</f>
        <v>2981716</v>
      </c>
      <c r="W110" s="227"/>
      <c r="X110" s="227">
        <f>'5C1M_GEOMidCity'!$W$87</f>
        <v>-7453</v>
      </c>
      <c r="Y110" s="229">
        <f>'5C1M_GEOMidCity'!$X$87</f>
        <v>2974263</v>
      </c>
      <c r="Z110" s="226">
        <f>'5C1M_GEOMidCity'!$Y$87</f>
        <v>0</v>
      </c>
      <c r="AA110" s="231">
        <f>'5C1M_GEOMidCity'!$Z$78</f>
        <v>0</v>
      </c>
      <c r="AB110" s="231">
        <f>'5C1M_GEOMidCity'!$Z$82</f>
        <v>0</v>
      </c>
      <c r="AC110" s="231">
        <f>'5C1M_GEOMidCity'!$Z$84</f>
        <v>0</v>
      </c>
      <c r="AD110" s="231">
        <f>'5C1M_GEOMidCity'!$Z$85</f>
        <v>0</v>
      </c>
      <c r="AE110" s="229">
        <f>'5C1M_GEOMidCity'!$Z$87</f>
        <v>3319011</v>
      </c>
      <c r="AF110" s="226">
        <f>'5C1M_GEOMidCity'!$AA$87</f>
        <v>0</v>
      </c>
      <c r="AG110" s="226">
        <f>'5C1M_GEOMidCity'!$AB$87</f>
        <v>3319011</v>
      </c>
      <c r="AH110" s="229">
        <f>'5C1M_GEOMidCity'!$AC$87</f>
        <v>276584</v>
      </c>
      <c r="AI110" s="231">
        <f>'5C1M_GEOMidCity'!$AD$79</f>
        <v>0</v>
      </c>
      <c r="AJ110" s="900">
        <f>'5C1M_GEOMidCity'!$AD$80</f>
        <v>0</v>
      </c>
      <c r="AK110" s="900">
        <f>'5C1M_GEOMidCity'!$AD$81</f>
        <v>0</v>
      </c>
      <c r="AL110" s="232">
        <f>'5C1M_GEOMidCity'!$AD$87</f>
        <v>3319011</v>
      </c>
      <c r="AM110" s="232">
        <f t="shared" si="20"/>
        <v>3326464</v>
      </c>
      <c r="AN110" s="233"/>
      <c r="AO110" s="234">
        <f>'5C1M_GEOMidCity'!$AF$87</f>
        <v>5621539</v>
      </c>
      <c r="AP110" s="225">
        <f>'5C1M_GEOMidCity'!$AG$87</f>
        <v>0</v>
      </c>
      <c r="AQ110" s="233">
        <f>'5C1M_GEOMidCity'!$AH$87</f>
        <v>0</v>
      </c>
      <c r="AR110" s="225">
        <f>'5C1M_GEOMidCity'!$AI$87</f>
        <v>0</v>
      </c>
      <c r="AS110" s="235">
        <f>'5C1M_GEOMidCity'!$AJ$87</f>
        <v>0</v>
      </c>
      <c r="AT110" s="236">
        <f>'5C1M_GEOMidCity'!$AK$87</f>
        <v>0</v>
      </c>
      <c r="AU110" s="234">
        <f>'5C1M_GEOMidCity'!$AL$87</f>
        <v>5621539</v>
      </c>
      <c r="AV110" s="237"/>
      <c r="AW110" s="237">
        <f>'5C1M_GEOMidCity'!$AM$87</f>
        <v>-14053</v>
      </c>
      <c r="AX110" s="234">
        <f>'5C1M_GEOMidCity'!$AN$87</f>
        <v>5607486</v>
      </c>
      <c r="AY110" s="235">
        <f>'5C1M_GEOMidCity'!$AO$87</f>
        <v>0</v>
      </c>
      <c r="AZ110" s="234">
        <f>'5C1M_GEOMidCity'!$AP$87</f>
        <v>5607486</v>
      </c>
      <c r="BA110" s="234">
        <f>'5C1M_GEOMidCity'!$AP$87-AW110</f>
        <v>5621539</v>
      </c>
      <c r="BB110" s="235">
        <f>'5C1M_GEOMidCity'!$AQ$87</f>
        <v>0</v>
      </c>
      <c r="BC110" s="235">
        <f>'5C1M_GEOMidCity'!$AR$87</f>
        <v>5607486</v>
      </c>
      <c r="BD110" s="234">
        <f>'5C1M_GEOMidCity'!$AS$87</f>
        <v>467291</v>
      </c>
      <c r="BE110" s="235">
        <f t="shared" si="33"/>
        <v>8948003</v>
      </c>
      <c r="BF110" s="235">
        <f t="shared" si="22"/>
        <v>743875</v>
      </c>
      <c r="BG110" s="237">
        <f t="shared" si="23"/>
        <v>7453</v>
      </c>
      <c r="BH110" s="237" t="e">
        <f>VLOOKUP($A110,'5C1_NewType 2'!$A$7:$AX$42,COLUMN('5C1_NewType 2'!#REF!),FALSE)</f>
        <v>#REF!</v>
      </c>
      <c r="BI110" s="237" t="e">
        <f t="shared" si="34"/>
        <v>#REF!</v>
      </c>
      <c r="BJ110" s="237">
        <f t="shared" si="35"/>
        <v>14053</v>
      </c>
      <c r="BK110" s="237">
        <f>'5C1M_GEOMidCity'!$AW$87</f>
        <v>0</v>
      </c>
      <c r="BL110" s="237">
        <f t="shared" si="36"/>
        <v>14053</v>
      </c>
    </row>
    <row r="111" spans="1:64" s="100" customFormat="1" ht="16.5" customHeight="1" thickBot="1" x14ac:dyDescent="0.25">
      <c r="A111" s="891"/>
      <c r="B111" s="892"/>
      <c r="C111" s="1354" t="s">
        <v>383</v>
      </c>
      <c r="D111" s="1364">
        <f>SUM(D78:D110)</f>
        <v>22439</v>
      </c>
      <c r="E111" s="254"/>
      <c r="F111" s="254">
        <f>SUM(F78:F110)</f>
        <v>89249940.07552582</v>
      </c>
      <c r="G111" s="1365"/>
      <c r="H111" s="1365">
        <f t="shared" ref="H111:AK111" si="37">SUM(H78:H110)</f>
        <v>0</v>
      </c>
      <c r="I111" s="1364">
        <f t="shared" si="37"/>
        <v>17325</v>
      </c>
      <c r="J111" s="254">
        <f t="shared" si="37"/>
        <v>9063620.234786842</v>
      </c>
      <c r="K111" s="1364">
        <f t="shared" si="37"/>
        <v>9368.5</v>
      </c>
      <c r="L111" s="254">
        <f t="shared" si="37"/>
        <v>1348055.1134490913</v>
      </c>
      <c r="M111" s="1364">
        <f t="shared" si="37"/>
        <v>2583</v>
      </c>
      <c r="N111" s="254">
        <f t="shared" si="37"/>
        <v>9150419.3034423776</v>
      </c>
      <c r="O111" s="1364">
        <f t="shared" si="37"/>
        <v>479</v>
      </c>
      <c r="P111" s="254">
        <f t="shared" si="37"/>
        <v>708562.54125297966</v>
      </c>
      <c r="Q111" s="1366">
        <f t="shared" si="37"/>
        <v>109520597.26845711</v>
      </c>
      <c r="R111" s="256">
        <f t="shared" si="37"/>
        <v>3103876</v>
      </c>
      <c r="S111" s="254">
        <f t="shared" si="37"/>
        <v>0</v>
      </c>
      <c r="T111" s="254">
        <f t="shared" si="37"/>
        <v>0</v>
      </c>
      <c r="U111" s="257">
        <f t="shared" si="37"/>
        <v>0</v>
      </c>
      <c r="V111" s="256">
        <f t="shared" si="37"/>
        <v>109520591</v>
      </c>
      <c r="W111" s="255">
        <f t="shared" si="37"/>
        <v>0</v>
      </c>
      <c r="X111" s="255">
        <f t="shared" si="37"/>
        <v>-273802</v>
      </c>
      <c r="Y111" s="256">
        <f t="shared" si="37"/>
        <v>109246789</v>
      </c>
      <c r="Z111" s="255">
        <f t="shared" si="37"/>
        <v>-47744</v>
      </c>
      <c r="AA111" s="258">
        <f t="shared" si="37"/>
        <v>0</v>
      </c>
      <c r="AB111" s="898">
        <f t="shared" si="37"/>
        <v>232470</v>
      </c>
      <c r="AC111" s="1474">
        <f t="shared" si="37"/>
        <v>442986</v>
      </c>
      <c r="AD111" s="1474">
        <f t="shared" si="37"/>
        <v>354388</v>
      </c>
      <c r="AE111" s="256">
        <f t="shared" si="37"/>
        <v>119565162</v>
      </c>
      <c r="AF111" s="254">
        <f t="shared" si="37"/>
        <v>0</v>
      </c>
      <c r="AG111" s="254">
        <f t="shared" si="37"/>
        <v>119565162</v>
      </c>
      <c r="AH111" s="256">
        <f t="shared" si="37"/>
        <v>9963783</v>
      </c>
      <c r="AI111" s="258">
        <f t="shared" si="37"/>
        <v>0</v>
      </c>
      <c r="AJ111" s="902">
        <f t="shared" si="37"/>
        <v>180028</v>
      </c>
      <c r="AK111" s="902">
        <f t="shared" si="37"/>
        <v>0</v>
      </c>
      <c r="AL111" s="259">
        <f>SUM(AL78:AL110)</f>
        <v>120084143</v>
      </c>
      <c r="AM111" s="259">
        <f>SUM(AM78:AM110)</f>
        <v>120357945</v>
      </c>
      <c r="AN111" s="260"/>
      <c r="AO111" s="261">
        <f t="shared" ref="AO111:BL111" si="38">SUM(AO78:AO110)</f>
        <v>147711893</v>
      </c>
      <c r="AP111" s="253">
        <f t="shared" si="38"/>
        <v>0</v>
      </c>
      <c r="AQ111" s="260">
        <f t="shared" si="38"/>
        <v>0</v>
      </c>
      <c r="AR111" s="253">
        <f t="shared" si="38"/>
        <v>0</v>
      </c>
      <c r="AS111" s="262">
        <f t="shared" si="38"/>
        <v>0</v>
      </c>
      <c r="AT111" s="263">
        <f t="shared" si="38"/>
        <v>0</v>
      </c>
      <c r="AU111" s="261">
        <f t="shared" si="38"/>
        <v>147711893</v>
      </c>
      <c r="AV111" s="264">
        <f t="shared" si="38"/>
        <v>0</v>
      </c>
      <c r="AW111" s="264">
        <f t="shared" si="38"/>
        <v>-369274</v>
      </c>
      <c r="AX111" s="261">
        <f t="shared" si="38"/>
        <v>147342619</v>
      </c>
      <c r="AY111" s="262">
        <f t="shared" si="38"/>
        <v>-52920</v>
      </c>
      <c r="AZ111" s="910">
        <f t="shared" si="38"/>
        <v>147289699</v>
      </c>
      <c r="BA111" s="261">
        <f t="shared" si="38"/>
        <v>147658973</v>
      </c>
      <c r="BB111" s="262">
        <f t="shared" si="38"/>
        <v>0</v>
      </c>
      <c r="BC111" s="262">
        <f t="shared" si="38"/>
        <v>147289699</v>
      </c>
      <c r="BD111" s="261">
        <f t="shared" si="38"/>
        <v>12274155</v>
      </c>
      <c r="BE111" s="262">
        <f t="shared" si="38"/>
        <v>268016918</v>
      </c>
      <c r="BF111" s="262">
        <f t="shared" si="38"/>
        <v>22237938</v>
      </c>
      <c r="BG111" s="264">
        <f t="shared" si="38"/>
        <v>273802</v>
      </c>
      <c r="BH111" s="264" t="e">
        <f t="shared" si="38"/>
        <v>#REF!</v>
      </c>
      <c r="BI111" s="264" t="e">
        <f t="shared" si="38"/>
        <v>#REF!</v>
      </c>
      <c r="BJ111" s="264">
        <f t="shared" si="38"/>
        <v>369274</v>
      </c>
      <c r="BK111" s="264">
        <f t="shared" si="38"/>
        <v>0</v>
      </c>
      <c r="BL111" s="264">
        <f t="shared" si="38"/>
        <v>369274</v>
      </c>
    </row>
    <row r="112" spans="1:64" customFormat="1" ht="6.75" customHeight="1" thickTop="1" x14ac:dyDescent="0.2">
      <c r="A112" s="916"/>
      <c r="B112" s="916"/>
      <c r="C112" s="916"/>
      <c r="D112" s="916"/>
      <c r="E112" s="916"/>
      <c r="F112" s="916"/>
      <c r="G112" s="916"/>
      <c r="H112" s="916"/>
      <c r="I112" s="916"/>
      <c r="J112" s="916"/>
      <c r="K112" s="916"/>
      <c r="L112" s="916"/>
      <c r="M112" s="916"/>
      <c r="N112" s="916"/>
      <c r="O112" s="916"/>
      <c r="P112" s="916"/>
      <c r="Q112" s="916"/>
      <c r="R112" s="916"/>
      <c r="S112" s="916"/>
      <c r="T112" s="916"/>
      <c r="U112" s="916"/>
      <c r="V112" s="916"/>
      <c r="W112" s="916"/>
      <c r="X112" s="916"/>
      <c r="Y112" s="916"/>
      <c r="Z112" s="916"/>
      <c r="AA112" s="916"/>
      <c r="AB112" s="916"/>
      <c r="AC112" s="916"/>
      <c r="AD112" s="916"/>
      <c r="AE112" s="916"/>
      <c r="AF112" s="916"/>
      <c r="AG112" s="916"/>
      <c r="AH112" s="916"/>
      <c r="AI112" s="916"/>
      <c r="AJ112" s="916"/>
      <c r="AK112" s="916"/>
      <c r="AL112" s="916"/>
      <c r="AM112" s="916"/>
      <c r="AN112" s="916"/>
      <c r="AO112" s="916"/>
      <c r="AP112" s="916"/>
      <c r="AQ112" s="916"/>
      <c r="AR112" s="916"/>
      <c r="AS112" s="916"/>
      <c r="AT112" s="916"/>
      <c r="AU112" s="916"/>
      <c r="AV112" s="916"/>
      <c r="AW112" s="916"/>
      <c r="AX112" s="916"/>
      <c r="AY112" s="916"/>
      <c r="AZ112" s="916"/>
      <c r="BA112" s="916"/>
      <c r="BB112" s="916"/>
      <c r="BC112" s="916"/>
      <c r="BD112" s="916"/>
      <c r="BE112" s="916"/>
      <c r="BF112" s="916"/>
      <c r="BG112" s="916"/>
      <c r="BH112" s="916"/>
      <c r="BI112" s="916"/>
      <c r="BJ112" s="916"/>
      <c r="BK112" s="916"/>
      <c r="BL112" s="916"/>
    </row>
    <row r="113" spans="1:65" ht="16.5" customHeight="1" x14ac:dyDescent="0.2">
      <c r="A113" s="220">
        <v>396211</v>
      </c>
      <c r="B113" s="316" t="s">
        <v>498</v>
      </c>
      <c r="C113" s="207" t="s">
        <v>799</v>
      </c>
      <c r="D113" s="211">
        <f>'5B2_RSD LA'!D7</f>
        <v>964</v>
      </c>
      <c r="E113" s="209">
        <f>'5B2_RSD LA'!E7</f>
        <v>4723.7518057214356</v>
      </c>
      <c r="F113" s="209">
        <f>'5B2_RSD LA'!F7</f>
        <v>4553696.7407154636</v>
      </c>
      <c r="G113" s="1335">
        <f>'5B2_RSD LA'!G7</f>
        <v>744.76</v>
      </c>
      <c r="H113" s="1335">
        <f>'5B2_RSD LA'!H7</f>
        <v>717948.64</v>
      </c>
      <c r="I113" s="211"/>
      <c r="J113" s="209"/>
      <c r="K113" s="211"/>
      <c r="L113" s="209"/>
      <c r="M113" s="211"/>
      <c r="N113" s="209"/>
      <c r="O113" s="211"/>
      <c r="P113" s="209"/>
      <c r="Q113" s="1192">
        <f t="shared" ref="Q113:Q119" si="39">F113+H113+J113+L113+N113+P113</f>
        <v>5271645.3807154633</v>
      </c>
      <c r="R113" s="212"/>
      <c r="S113" s="209">
        <f>'5B2_RSD LA'!J7</f>
        <v>0</v>
      </c>
      <c r="T113" s="209">
        <f>'5B2_RSD LA'!K7</f>
        <v>0</v>
      </c>
      <c r="U113" s="213">
        <f>'5B2_RSD LA'!L7</f>
        <v>0</v>
      </c>
      <c r="V113" s="212">
        <f>'5B2_RSD LA'!M7</f>
        <v>5271645</v>
      </c>
      <c r="W113" s="210">
        <f>'5B2_RSD LA'!N7</f>
        <v>0</v>
      </c>
      <c r="X113" s="210">
        <f>'5B2_RSD LA'!O7</f>
        <v>0</v>
      </c>
      <c r="Y113" s="212">
        <f>'5B2_RSD LA'!Q7</f>
        <v>5271645</v>
      </c>
      <c r="Z113" s="209">
        <f>'5B2_RSD LA'!R7</f>
        <v>5905</v>
      </c>
      <c r="AA113" s="223">
        <f>'5B2_RSD LA'!T7</f>
        <v>0</v>
      </c>
      <c r="AB113" s="896">
        <f>'5B2_RSD LA'!U7</f>
        <v>15400</v>
      </c>
      <c r="AC113" s="1471">
        <f>'5B2_RSD LA'!V7</f>
        <v>149486</v>
      </c>
      <c r="AD113" s="1471">
        <f>'5B2_RSD LA'!W7</f>
        <v>119588</v>
      </c>
      <c r="AE113" s="212">
        <f>'5B2_RSD LA'!Y7</f>
        <v>5786253</v>
      </c>
      <c r="AF113" s="209">
        <f>'5B2_RSD LA'!Z7</f>
        <v>0</v>
      </c>
      <c r="AG113" s="209">
        <f>'5B2_RSD LA'!AA7</f>
        <v>5786253</v>
      </c>
      <c r="AH113" s="212">
        <f>'5B2_RSD LA'!AB7</f>
        <v>482188</v>
      </c>
      <c r="AI113" s="223">
        <f>'5B2_RSD LA'!AC7</f>
        <v>0</v>
      </c>
      <c r="AJ113" s="899">
        <f>'5B2_RSD LA'!AD7</f>
        <v>0</v>
      </c>
      <c r="AK113" s="899">
        <f>'5B2_RSD LA'!AE7</f>
        <v>0</v>
      </c>
      <c r="AL113" s="214">
        <f>'5B2_RSD LA'!AG7</f>
        <v>5786253</v>
      </c>
      <c r="AM113" s="214">
        <f t="shared" ref="AM113:AM119" si="40">AL113-W113-X113</f>
        <v>5786253</v>
      </c>
      <c r="AN113" s="215">
        <f>'5B2_RSD LA'!AH7</f>
        <v>5848</v>
      </c>
      <c r="AO113" s="216">
        <f>'5B2_RSD LA'!AI7</f>
        <v>5637472</v>
      </c>
      <c r="AP113" s="208">
        <f>'5B2_RSD LA'!AJ7</f>
        <v>0</v>
      </c>
      <c r="AQ113" s="215">
        <f>'5B2_RSD LA'!AK7</f>
        <v>0</v>
      </c>
      <c r="AR113" s="208">
        <f>'5B2_RSD LA'!AL7</f>
        <v>0</v>
      </c>
      <c r="AS113" s="217">
        <f>'5B2_RSD LA'!AM7</f>
        <v>0</v>
      </c>
      <c r="AT113" s="218">
        <f>'5B2_RSD LA'!AN7</f>
        <v>0</v>
      </c>
      <c r="AU113" s="216">
        <f>'5B2_RSD LA'!AO7</f>
        <v>5637472</v>
      </c>
      <c r="AV113" s="893">
        <f>'5B2_RSD LA'!AP7</f>
        <v>0</v>
      </c>
      <c r="AW113" s="219">
        <f>'5B2_RSD LA'!AQ7</f>
        <v>0</v>
      </c>
      <c r="AX113" s="216">
        <f>'5B2_RSD LA'!AS7</f>
        <v>5637472</v>
      </c>
      <c r="AY113" s="217">
        <f>'5B2_RSD LA'!AT7</f>
        <v>-2360</v>
      </c>
      <c r="AZ113" s="908">
        <f>'5B2_RSD LA'!$AU$7</f>
        <v>5635112</v>
      </c>
      <c r="BA113" s="216">
        <f>'5B2_RSD LA'!$AU$7-AV113-AW113</f>
        <v>5635112</v>
      </c>
      <c r="BB113" s="217">
        <f>'5B2_RSD LA'!AV7</f>
        <v>0</v>
      </c>
      <c r="BC113" s="217">
        <f>'5B2_RSD LA'!AW7</f>
        <v>5635112</v>
      </c>
      <c r="BD113" s="216">
        <f>'5B2_RSD LA'!AX7</f>
        <v>469593</v>
      </c>
      <c r="BE113" s="217">
        <f t="shared" ref="BE113:BE119" si="41">AM113+BA113</f>
        <v>11421365</v>
      </c>
      <c r="BF113" s="217">
        <f t="shared" ref="BF113:BF119" si="42">AH113+BD113</f>
        <v>951781</v>
      </c>
      <c r="BG113" s="1182">
        <f>-W120</f>
        <v>114680</v>
      </c>
      <c r="BH113" s="1182">
        <v>125292</v>
      </c>
      <c r="BI113" s="1182">
        <f>BG113-BH113</f>
        <v>-10612</v>
      </c>
      <c r="BJ113" s="1182">
        <f>-AV120</f>
        <v>194571</v>
      </c>
      <c r="BK113" s="1182">
        <v>197714</v>
      </c>
      <c r="BL113" s="1182">
        <f>BJ113-BK113</f>
        <v>-3143</v>
      </c>
      <c r="BM113" s="100" t="s">
        <v>1048</v>
      </c>
    </row>
    <row r="114" spans="1:65" ht="16.5" customHeight="1" x14ac:dyDescent="0.2">
      <c r="A114" s="221" t="s">
        <v>1026</v>
      </c>
      <c r="B114" s="317" t="s">
        <v>504</v>
      </c>
      <c r="C114" s="224" t="s">
        <v>997</v>
      </c>
      <c r="D114" s="228">
        <f>'5B2_RSD LA'!D8</f>
        <v>327</v>
      </c>
      <c r="E114" s="226">
        <f>'5B2_RSD LA'!E8</f>
        <v>3599.5937458298117</v>
      </c>
      <c r="F114" s="226">
        <f>'5B2_RSD LA'!F8</f>
        <v>1177067.1548863484</v>
      </c>
      <c r="G114" s="1337">
        <f>'5B2_RSD LA'!G8</f>
        <v>801.48</v>
      </c>
      <c r="H114" s="1337">
        <f>'5B2_RSD LA'!H8</f>
        <v>262083.96</v>
      </c>
      <c r="I114" s="228"/>
      <c r="J114" s="226"/>
      <c r="K114" s="228"/>
      <c r="L114" s="226"/>
      <c r="M114" s="228"/>
      <c r="N114" s="226"/>
      <c r="O114" s="228"/>
      <c r="P114" s="226"/>
      <c r="Q114" s="1089">
        <f t="shared" si="39"/>
        <v>1439151.1148863484</v>
      </c>
      <c r="R114" s="229"/>
      <c r="S114" s="226">
        <f>'5B2_RSD LA'!J8</f>
        <v>0</v>
      </c>
      <c r="T114" s="226">
        <f>'5B2_RSD LA'!K8</f>
        <v>0</v>
      </c>
      <c r="U114" s="230">
        <f>'5B2_RSD LA'!L8</f>
        <v>0</v>
      </c>
      <c r="V114" s="229">
        <f>'5B2_RSD LA'!M8</f>
        <v>1439151</v>
      </c>
      <c r="W114" s="227">
        <f>'5B2_RSD LA'!N8</f>
        <v>0</v>
      </c>
      <c r="X114" s="227">
        <f>'5B2_RSD LA'!O8</f>
        <v>0</v>
      </c>
      <c r="Y114" s="229">
        <f>'5B2_RSD LA'!Q8</f>
        <v>1439151</v>
      </c>
      <c r="Z114" s="226">
        <f>'5B2_RSD LA'!R8</f>
        <v>-4675</v>
      </c>
      <c r="AA114" s="231">
        <f>'5B2_RSD LA'!T8</f>
        <v>0</v>
      </c>
      <c r="AB114" s="231">
        <f>'5B2_RSD LA'!U8</f>
        <v>22890</v>
      </c>
      <c r="AC114" s="1472">
        <f>'5B2_RSD LA'!V8</f>
        <v>44402</v>
      </c>
      <c r="AD114" s="1472">
        <f>'5B2_RSD LA'!W8</f>
        <v>35522</v>
      </c>
      <c r="AE114" s="229">
        <f>'5B2_RSD LA'!Y8</f>
        <v>1603893</v>
      </c>
      <c r="AF114" s="226">
        <f>'5B2_RSD LA'!Z8</f>
        <v>0</v>
      </c>
      <c r="AG114" s="226">
        <f>'5B2_RSD LA'!AA8</f>
        <v>1603893</v>
      </c>
      <c r="AH114" s="229">
        <f>'5B2_RSD LA'!AB8</f>
        <v>133658</v>
      </c>
      <c r="AI114" s="231">
        <f>'5B2_RSD LA'!AC8</f>
        <v>0</v>
      </c>
      <c r="AJ114" s="900">
        <f>'5B2_RSD LA'!AD8</f>
        <v>12472</v>
      </c>
      <c r="AK114" s="900">
        <f>'5B2_RSD LA'!AE8</f>
        <v>0</v>
      </c>
      <c r="AL114" s="232">
        <f>'5B2_RSD LA'!AG8</f>
        <v>1616365</v>
      </c>
      <c r="AM114" s="232">
        <f t="shared" si="40"/>
        <v>1616365</v>
      </c>
      <c r="AN114" s="233">
        <f>'5B2_RSD LA'!AH8</f>
        <v>7467</v>
      </c>
      <c r="AO114" s="234">
        <f>'5B2_RSD LA'!AI8</f>
        <v>2441709</v>
      </c>
      <c r="AP114" s="225">
        <f>'5B2_RSD LA'!AJ8</f>
        <v>0</v>
      </c>
      <c r="AQ114" s="233">
        <f>'5B2_RSD LA'!AK8</f>
        <v>0</v>
      </c>
      <c r="AR114" s="225">
        <f>'5B2_RSD LA'!AL8</f>
        <v>0</v>
      </c>
      <c r="AS114" s="235">
        <f>'5B2_RSD LA'!AM8</f>
        <v>0</v>
      </c>
      <c r="AT114" s="236">
        <f>'5B2_RSD LA'!AN8</f>
        <v>0</v>
      </c>
      <c r="AU114" s="234">
        <f>'5B2_RSD LA'!AO8</f>
        <v>2441709</v>
      </c>
      <c r="AV114" s="237">
        <f>'5B2_RSD LA'!AP8</f>
        <v>0</v>
      </c>
      <c r="AW114" s="237">
        <f>'5B2_RSD LA'!AQ8</f>
        <v>0</v>
      </c>
      <c r="AX114" s="234">
        <f>'5B2_RSD LA'!AS8</f>
        <v>2441709</v>
      </c>
      <c r="AY114" s="235">
        <f>'5B2_RSD LA'!AT8</f>
        <v>-13234</v>
      </c>
      <c r="AZ114" s="234">
        <f>'5B2_RSD LA'!$AU$8</f>
        <v>2428475</v>
      </c>
      <c r="BA114" s="234">
        <f>'5B2_RSD LA'!$AU8-AV114-AW114</f>
        <v>2428475</v>
      </c>
      <c r="BB114" s="235">
        <f>'5B2_RSD LA'!AV8</f>
        <v>0</v>
      </c>
      <c r="BC114" s="235">
        <f>'5B2_RSD LA'!AW8</f>
        <v>2428475</v>
      </c>
      <c r="BD114" s="234">
        <f>'5B2_RSD LA'!AX8</f>
        <v>202373</v>
      </c>
      <c r="BE114" s="235">
        <f t="shared" si="41"/>
        <v>4044840</v>
      </c>
      <c r="BF114" s="235">
        <f t="shared" si="42"/>
        <v>336031</v>
      </c>
      <c r="BG114" s="237"/>
      <c r="BH114" s="237"/>
      <c r="BI114" s="237"/>
      <c r="BJ114" s="237"/>
      <c r="BK114" s="237"/>
      <c r="BL114" s="237"/>
    </row>
    <row r="115" spans="1:65" ht="16.5" customHeight="1" x14ac:dyDescent="0.2">
      <c r="A115" s="221" t="s">
        <v>502</v>
      </c>
      <c r="B115" s="317" t="s">
        <v>372</v>
      </c>
      <c r="C115" s="224" t="s">
        <v>392</v>
      </c>
      <c r="D115" s="228">
        <f>'5B2_RSD LA'!D11</f>
        <v>198</v>
      </c>
      <c r="E115" s="226">
        <f>'5B2_RSD LA'!E11</f>
        <v>3599.5937458298117</v>
      </c>
      <c r="F115" s="226">
        <f>'5B2_RSD LA'!F11</f>
        <v>712719.56167430268</v>
      </c>
      <c r="G115" s="1337">
        <f>'5B2_RSD LA'!G11</f>
        <v>801.48</v>
      </c>
      <c r="H115" s="1337">
        <f>'5B2_RSD LA'!H11</f>
        <v>158693.04</v>
      </c>
      <c r="I115" s="228"/>
      <c r="J115" s="226"/>
      <c r="K115" s="228"/>
      <c r="L115" s="226"/>
      <c r="M115" s="228"/>
      <c r="N115" s="226"/>
      <c r="O115" s="228"/>
      <c r="P115" s="226"/>
      <c r="Q115" s="1089">
        <f t="shared" si="39"/>
        <v>871412.60167430271</v>
      </c>
      <c r="R115" s="229"/>
      <c r="S115" s="226">
        <f>'5B2_RSD LA'!J11</f>
        <v>0</v>
      </c>
      <c r="T115" s="226">
        <f>'5B2_RSD LA'!K11</f>
        <v>0</v>
      </c>
      <c r="U115" s="230">
        <f>'5B2_RSD LA'!L11</f>
        <v>0</v>
      </c>
      <c r="V115" s="229">
        <f>'5B2_RSD LA'!M11</f>
        <v>871413</v>
      </c>
      <c r="W115" s="227">
        <f>'5B2_RSD LA'!N11</f>
        <v>-15250</v>
      </c>
      <c r="X115" s="227">
        <f>'5B2_RSD LA'!O11</f>
        <v>-2179</v>
      </c>
      <c r="Y115" s="229">
        <f>'5B2_RSD LA'!Q11</f>
        <v>853984</v>
      </c>
      <c r="Z115" s="226">
        <f>'5B2_RSD LA'!R11</f>
        <v>-2109</v>
      </c>
      <c r="AA115" s="231">
        <f>'5B2_RSD LA'!T11</f>
        <v>0</v>
      </c>
      <c r="AB115" s="231">
        <f>'5B2_RSD LA'!U11</f>
        <v>0</v>
      </c>
      <c r="AC115" s="1472">
        <f>'5B2_RSD LA'!V11</f>
        <v>47035</v>
      </c>
      <c r="AD115" s="1472">
        <f>'5B2_RSD LA'!W11</f>
        <v>37629</v>
      </c>
      <c r="AE115" s="229">
        <f>'5B2_RSD LA'!Y11</f>
        <v>1007093</v>
      </c>
      <c r="AF115" s="226">
        <f>'5B2_RSD LA'!Z11</f>
        <v>0</v>
      </c>
      <c r="AG115" s="226">
        <f>'5B2_RSD LA'!AA11</f>
        <v>1007093</v>
      </c>
      <c r="AH115" s="229">
        <f>'5B2_RSD LA'!AB11</f>
        <v>83924</v>
      </c>
      <c r="AI115" s="231">
        <f>'5B2_RSD LA'!AC11</f>
        <v>0</v>
      </c>
      <c r="AJ115" s="900">
        <f>'5B2_RSD LA'!AD11</f>
        <v>0</v>
      </c>
      <c r="AK115" s="900">
        <f>'5B2_RSD LA'!AE11</f>
        <v>0</v>
      </c>
      <c r="AL115" s="232">
        <f>'5B2_RSD LA'!AG11</f>
        <v>1007093</v>
      </c>
      <c r="AM115" s="232">
        <f t="shared" si="40"/>
        <v>1024522</v>
      </c>
      <c r="AN115" s="233">
        <f>'5B2_RSD LA'!AH11</f>
        <v>7467</v>
      </c>
      <c r="AO115" s="234">
        <f>'5B2_RSD LA'!AI11</f>
        <v>1478466</v>
      </c>
      <c r="AP115" s="225">
        <f>'5B2_RSD LA'!AJ11</f>
        <v>0</v>
      </c>
      <c r="AQ115" s="233">
        <f>'5B2_RSD LA'!AK11</f>
        <v>0</v>
      </c>
      <c r="AR115" s="225">
        <f>'5B2_RSD LA'!AL11</f>
        <v>0</v>
      </c>
      <c r="AS115" s="235">
        <f>'5B2_RSD LA'!AM11</f>
        <v>0</v>
      </c>
      <c r="AT115" s="236">
        <f>'5B2_RSD LA'!AN11</f>
        <v>0</v>
      </c>
      <c r="AU115" s="234">
        <f>'5B2_RSD LA'!AO11</f>
        <v>1478466</v>
      </c>
      <c r="AV115" s="237">
        <f>'5B2_RSD LA'!AP11</f>
        <v>-25873</v>
      </c>
      <c r="AW115" s="237">
        <f>'5B2_RSD LA'!AQ11</f>
        <v>-3696</v>
      </c>
      <c r="AX115" s="234">
        <f>'5B2_RSD LA'!AS11</f>
        <v>1448897</v>
      </c>
      <c r="AY115" s="235">
        <f>'5B2_RSD LA'!AT11</f>
        <v>-3308</v>
      </c>
      <c r="AZ115" s="234">
        <f>'5B2_RSD LA'!$AU$11</f>
        <v>1445589</v>
      </c>
      <c r="BA115" s="234">
        <f>'5B2_RSD LA'!$AU11-AV115-AW115</f>
        <v>1475158</v>
      </c>
      <c r="BB115" s="235">
        <f>'5B2_RSD LA'!AV11</f>
        <v>0</v>
      </c>
      <c r="BC115" s="235">
        <f>'5B2_RSD LA'!AW11</f>
        <v>1445589</v>
      </c>
      <c r="BD115" s="234">
        <f>'5B2_RSD LA'!AX11</f>
        <v>120466</v>
      </c>
      <c r="BE115" s="235">
        <f t="shared" si="41"/>
        <v>2499680</v>
      </c>
      <c r="BF115" s="235">
        <f t="shared" si="42"/>
        <v>204390</v>
      </c>
      <c r="BG115" s="237">
        <f>-X115</f>
        <v>2179</v>
      </c>
      <c r="BH115" s="237">
        <v>2480</v>
      </c>
      <c r="BI115" s="237">
        <f>BG115-BH115</f>
        <v>-301</v>
      </c>
      <c r="BJ115" s="237">
        <f>-AW115</f>
        <v>3696</v>
      </c>
      <c r="BK115" s="237">
        <v>3914</v>
      </c>
      <c r="BL115" s="237">
        <f>BJ115-BK115</f>
        <v>-218</v>
      </c>
    </row>
    <row r="116" spans="1:65" ht="16.5" customHeight="1" x14ac:dyDescent="0.2">
      <c r="A116" s="221" t="s">
        <v>500</v>
      </c>
      <c r="B116" s="317" t="s">
        <v>340</v>
      </c>
      <c r="C116" s="224" t="s">
        <v>390</v>
      </c>
      <c r="D116" s="228">
        <f>'5B2_RSD LA'!D12</f>
        <v>232</v>
      </c>
      <c r="E116" s="226">
        <f>'5B2_RSD LA'!E12</f>
        <v>3599.5937458298117</v>
      </c>
      <c r="F116" s="226">
        <f>'5B2_RSD LA'!F12</f>
        <v>835105.74903251627</v>
      </c>
      <c r="G116" s="1337">
        <f>'5B2_RSD LA'!G12</f>
        <v>801.48</v>
      </c>
      <c r="H116" s="1337">
        <f>'5B2_RSD LA'!H12</f>
        <v>185943.36000000002</v>
      </c>
      <c r="I116" s="228"/>
      <c r="J116" s="226"/>
      <c r="K116" s="228"/>
      <c r="L116" s="226"/>
      <c r="M116" s="228"/>
      <c r="N116" s="226"/>
      <c r="O116" s="228"/>
      <c r="P116" s="226"/>
      <c r="Q116" s="1089">
        <f t="shared" si="39"/>
        <v>1021049.1090325163</v>
      </c>
      <c r="R116" s="229"/>
      <c r="S116" s="226">
        <f>'5B2_RSD LA'!J12</f>
        <v>0</v>
      </c>
      <c r="T116" s="226">
        <f>'5B2_RSD LA'!K12</f>
        <v>0</v>
      </c>
      <c r="U116" s="230">
        <f>'5B2_RSD LA'!L12</f>
        <v>0</v>
      </c>
      <c r="V116" s="229">
        <f>'5B2_RSD LA'!M12</f>
        <v>1021049</v>
      </c>
      <c r="W116" s="227">
        <f>'5B2_RSD LA'!N12</f>
        <v>-17868</v>
      </c>
      <c r="X116" s="227">
        <f>'5B2_RSD LA'!O12</f>
        <v>-2553</v>
      </c>
      <c r="Y116" s="229">
        <f>'5B2_RSD LA'!Q12</f>
        <v>1000628</v>
      </c>
      <c r="Z116" s="226">
        <f>'5B2_RSD LA'!R12</f>
        <v>0</v>
      </c>
      <c r="AA116" s="231">
        <f>'5B2_RSD LA'!T12</f>
        <v>0</v>
      </c>
      <c r="AB116" s="231">
        <f>'5B2_RSD LA'!U12</f>
        <v>0</v>
      </c>
      <c r="AC116" s="1472">
        <f>'5B2_RSD LA'!V12</f>
        <v>42540</v>
      </c>
      <c r="AD116" s="1472">
        <f>'5B2_RSD LA'!W12</f>
        <v>34033</v>
      </c>
      <c r="AE116" s="229">
        <f>'5B2_RSD LA'!Y12</f>
        <v>1141012</v>
      </c>
      <c r="AF116" s="226">
        <f>'5B2_RSD LA'!Z12</f>
        <v>0</v>
      </c>
      <c r="AG116" s="226">
        <f>'5B2_RSD LA'!AA12</f>
        <v>1141012</v>
      </c>
      <c r="AH116" s="229">
        <f>'5B2_RSD LA'!AB12</f>
        <v>95084</v>
      </c>
      <c r="AI116" s="231">
        <f>'5B2_RSD LA'!AC12</f>
        <v>0</v>
      </c>
      <c r="AJ116" s="900">
        <f>'5B2_RSD LA'!AD12</f>
        <v>0</v>
      </c>
      <c r="AK116" s="900">
        <f>'5B2_RSD LA'!AE12</f>
        <v>0</v>
      </c>
      <c r="AL116" s="232">
        <f>'5B2_RSD LA'!AG12</f>
        <v>1141012</v>
      </c>
      <c r="AM116" s="232">
        <f t="shared" si="40"/>
        <v>1161433</v>
      </c>
      <c r="AN116" s="233">
        <f>'5B2_RSD LA'!AH12</f>
        <v>7467</v>
      </c>
      <c r="AO116" s="234">
        <f>'5B2_RSD LA'!AI12</f>
        <v>1732344</v>
      </c>
      <c r="AP116" s="225">
        <f>'5B2_RSD LA'!AJ12</f>
        <v>0</v>
      </c>
      <c r="AQ116" s="233">
        <f>'5B2_RSD LA'!AK12</f>
        <v>0</v>
      </c>
      <c r="AR116" s="225">
        <f>'5B2_RSD LA'!AL12</f>
        <v>0</v>
      </c>
      <c r="AS116" s="235">
        <f>'5B2_RSD LA'!AM12</f>
        <v>0</v>
      </c>
      <c r="AT116" s="236">
        <f>'5B2_RSD LA'!AN12</f>
        <v>0</v>
      </c>
      <c r="AU116" s="234">
        <f>'5B2_RSD LA'!AO12</f>
        <v>1732344</v>
      </c>
      <c r="AV116" s="237">
        <f>'5B2_RSD LA'!AP12</f>
        <v>-30316</v>
      </c>
      <c r="AW116" s="237">
        <f>'5B2_RSD LA'!AQ12</f>
        <v>-4331</v>
      </c>
      <c r="AX116" s="234">
        <f>'5B2_RSD LA'!AS12</f>
        <v>1697697</v>
      </c>
      <c r="AY116" s="235">
        <f>'5B2_RSD LA'!AT12</f>
        <v>0</v>
      </c>
      <c r="AZ116" s="234">
        <f>'5B2_RSD LA'!$AU$12</f>
        <v>1697697</v>
      </c>
      <c r="BA116" s="234">
        <f>'5B2_RSD LA'!$AU12-AV116-AW116</f>
        <v>1732344</v>
      </c>
      <c r="BB116" s="235">
        <f>'5B2_RSD LA'!AV12</f>
        <v>0</v>
      </c>
      <c r="BC116" s="235">
        <f>'5B2_RSD LA'!AW12</f>
        <v>1697697</v>
      </c>
      <c r="BD116" s="234">
        <f>'5B2_RSD LA'!AX12</f>
        <v>141475</v>
      </c>
      <c r="BE116" s="235">
        <f t="shared" si="41"/>
        <v>2893777</v>
      </c>
      <c r="BF116" s="235">
        <f t="shared" si="42"/>
        <v>236559</v>
      </c>
      <c r="BG116" s="237">
        <f>-X116</f>
        <v>2553</v>
      </c>
      <c r="BH116" s="237">
        <v>2733</v>
      </c>
      <c r="BI116" s="237">
        <f>BG116-BH116</f>
        <v>-180</v>
      </c>
      <c r="BJ116" s="237">
        <f>-AW116</f>
        <v>4331</v>
      </c>
      <c r="BK116" s="237">
        <v>4312</v>
      </c>
      <c r="BL116" s="237">
        <f>BJ116-BK116</f>
        <v>19</v>
      </c>
    </row>
    <row r="117" spans="1:65" ht="16.5" customHeight="1" x14ac:dyDescent="0.2">
      <c r="A117" s="222" t="s">
        <v>407</v>
      </c>
      <c r="B117" s="318" t="s">
        <v>407</v>
      </c>
      <c r="C117" s="238" t="s">
        <v>396</v>
      </c>
      <c r="D117" s="242">
        <f>'5B2_RSD LA'!D13</f>
        <v>501</v>
      </c>
      <c r="E117" s="240">
        <f>'5B2_RSD LA'!E13</f>
        <v>3599.5937458298117</v>
      </c>
      <c r="F117" s="240">
        <f>'5B2_RSD LA'!F13</f>
        <v>1803396.4666607357</v>
      </c>
      <c r="G117" s="1338">
        <f>'5B2_RSD LA'!G13</f>
        <v>801.48</v>
      </c>
      <c r="H117" s="1338">
        <f>'5B2_RSD LA'!H13</f>
        <v>401541.48</v>
      </c>
      <c r="I117" s="242"/>
      <c r="J117" s="240"/>
      <c r="K117" s="242"/>
      <c r="L117" s="240"/>
      <c r="M117" s="242"/>
      <c r="N117" s="240"/>
      <c r="O117" s="242"/>
      <c r="P117" s="240"/>
      <c r="Q117" s="1194">
        <f t="shared" si="39"/>
        <v>2204937.9466607356</v>
      </c>
      <c r="R117" s="243"/>
      <c r="S117" s="240">
        <f>'5B2_RSD LA'!J13</f>
        <v>0</v>
      </c>
      <c r="T117" s="240">
        <f>'5B2_RSD LA'!K13</f>
        <v>0</v>
      </c>
      <c r="U117" s="244">
        <f>'5B2_RSD LA'!L13</f>
        <v>0</v>
      </c>
      <c r="V117" s="243">
        <f>'5B2_RSD LA'!M13</f>
        <v>2204938</v>
      </c>
      <c r="W117" s="241">
        <f>'5B2_RSD LA'!N13</f>
        <v>-38586</v>
      </c>
      <c r="X117" s="241">
        <f>'5B2_RSD LA'!O13</f>
        <v>-5512</v>
      </c>
      <c r="Y117" s="243">
        <f>'5B2_RSD LA'!Q13</f>
        <v>2160840</v>
      </c>
      <c r="Z117" s="240">
        <f>'5B2_RSD LA'!R13</f>
        <v>2603</v>
      </c>
      <c r="AA117" s="245">
        <f>'5B2_RSD LA'!T13</f>
        <v>0</v>
      </c>
      <c r="AB117" s="897">
        <f>'5B2_RSD LA'!U13</f>
        <v>7770</v>
      </c>
      <c r="AC117" s="1473">
        <f>'5B2_RSD LA'!V13</f>
        <v>64482</v>
      </c>
      <c r="AD117" s="1473">
        <f>'5B2_RSD LA'!W13</f>
        <v>51586</v>
      </c>
      <c r="AE117" s="243">
        <f>'5B2_RSD LA'!Y13</f>
        <v>2384004</v>
      </c>
      <c r="AF117" s="246">
        <f>'5B2_RSD LA'!Z13</f>
        <v>0</v>
      </c>
      <c r="AG117" s="240">
        <f>'5B2_RSD LA'!AA13</f>
        <v>2384004</v>
      </c>
      <c r="AH117" s="247">
        <f>'5B2_RSD LA'!AB13</f>
        <v>198667</v>
      </c>
      <c r="AI117" s="245">
        <f>'5B2_RSD LA'!AC13</f>
        <v>0</v>
      </c>
      <c r="AJ117" s="901">
        <f>'5B2_RSD LA'!AD13</f>
        <v>0</v>
      </c>
      <c r="AK117" s="901">
        <f>'5B2_RSD LA'!AE13</f>
        <v>0</v>
      </c>
      <c r="AL117" s="247">
        <f>'5B2_RSD LA'!AG13</f>
        <v>2384004</v>
      </c>
      <c r="AM117" s="247">
        <f t="shared" si="40"/>
        <v>2428102</v>
      </c>
      <c r="AN117" s="248">
        <f>'5B2_RSD LA'!AH13</f>
        <v>7467</v>
      </c>
      <c r="AO117" s="249">
        <f>'5B2_RSD LA'!AI13</f>
        <v>3740967</v>
      </c>
      <c r="AP117" s="239">
        <f>'5B2_RSD LA'!AJ13</f>
        <v>0</v>
      </c>
      <c r="AQ117" s="248">
        <f>'5B2_RSD LA'!AK13</f>
        <v>0</v>
      </c>
      <c r="AR117" s="239">
        <f>'5B2_RSD LA'!AL13</f>
        <v>0</v>
      </c>
      <c r="AS117" s="250">
        <f>'5B2_RSD LA'!AM13</f>
        <v>0</v>
      </c>
      <c r="AT117" s="251">
        <f>'5B2_RSD LA'!AN13</f>
        <v>0</v>
      </c>
      <c r="AU117" s="249">
        <f>'5B2_RSD LA'!AO13</f>
        <v>3740967</v>
      </c>
      <c r="AV117" s="894">
        <f>'5B2_RSD LA'!AP13</f>
        <v>-65467</v>
      </c>
      <c r="AW117" s="252">
        <f>'5B2_RSD LA'!AQ13</f>
        <v>-9352</v>
      </c>
      <c r="AX117" s="249">
        <f>'5B2_RSD LA'!AS13</f>
        <v>3666148</v>
      </c>
      <c r="AY117" s="250">
        <f>'5B2_RSD LA'!AT13</f>
        <v>6617</v>
      </c>
      <c r="AZ117" s="909">
        <f>'5B2_RSD LA'!$AU$13</f>
        <v>3672765</v>
      </c>
      <c r="BA117" s="249">
        <f>'5B2_RSD LA'!$AU13-AV117-AW117</f>
        <v>3747584</v>
      </c>
      <c r="BB117" s="250">
        <f>'5B2_RSD LA'!AV13</f>
        <v>0</v>
      </c>
      <c r="BC117" s="250">
        <f>'5B2_RSD LA'!AW13</f>
        <v>3672765</v>
      </c>
      <c r="BD117" s="249">
        <f>'5B2_RSD LA'!AX13</f>
        <v>306064</v>
      </c>
      <c r="BE117" s="250">
        <f t="shared" si="41"/>
        <v>6175686</v>
      </c>
      <c r="BF117" s="250">
        <f t="shared" si="42"/>
        <v>504731</v>
      </c>
      <c r="BG117" s="252">
        <f>-X117</f>
        <v>5512</v>
      </c>
      <c r="BH117" s="252">
        <v>5761</v>
      </c>
      <c r="BI117" s="252">
        <f>BG117-BH117</f>
        <v>-249</v>
      </c>
      <c r="BJ117" s="252">
        <f>-AW117</f>
        <v>9352</v>
      </c>
      <c r="BK117" s="252">
        <v>9092</v>
      </c>
      <c r="BL117" s="252">
        <f>BJ117-BK117</f>
        <v>260</v>
      </c>
    </row>
    <row r="118" spans="1:65" ht="16.5" customHeight="1" x14ac:dyDescent="0.2">
      <c r="A118" s="220" t="s">
        <v>499</v>
      </c>
      <c r="B118" s="316">
        <v>389002</v>
      </c>
      <c r="C118" s="207" t="s">
        <v>949</v>
      </c>
      <c r="D118" s="211">
        <f>'5B2_RSD LA'!D14</f>
        <v>381</v>
      </c>
      <c r="E118" s="209">
        <f>'5B2_RSD LA'!E14</f>
        <v>3599.5937458298117</v>
      </c>
      <c r="F118" s="209">
        <f>'5B2_RSD LA'!F14</f>
        <v>1371445.2171611583</v>
      </c>
      <c r="G118" s="1335">
        <f>'5B2_RSD LA'!G14</f>
        <v>801.48</v>
      </c>
      <c r="H118" s="1335">
        <f>'5B2_RSD LA'!H14</f>
        <v>305363.88</v>
      </c>
      <c r="I118" s="211"/>
      <c r="J118" s="209"/>
      <c r="K118" s="211"/>
      <c r="L118" s="209"/>
      <c r="M118" s="211"/>
      <c r="N118" s="209"/>
      <c r="O118" s="211"/>
      <c r="P118" s="209"/>
      <c r="Q118" s="1192">
        <f t="shared" si="39"/>
        <v>1676809.0971611585</v>
      </c>
      <c r="R118" s="212"/>
      <c r="S118" s="209">
        <f>'5B2_RSD LA'!J14</f>
        <v>0</v>
      </c>
      <c r="T118" s="209">
        <f>'5B2_RSD LA'!K14</f>
        <v>0</v>
      </c>
      <c r="U118" s="213">
        <f>'5B2_RSD LA'!L14</f>
        <v>0</v>
      </c>
      <c r="V118" s="212">
        <f>'5B2_RSD LA'!M14</f>
        <v>1676809</v>
      </c>
      <c r="W118" s="210">
        <f>'5B2_RSD LA'!N14</f>
        <v>-29344</v>
      </c>
      <c r="X118" s="210">
        <f>'5B2_RSD LA'!O14</f>
        <v>-4192</v>
      </c>
      <c r="Y118" s="212">
        <f>'5B2_RSD LA'!Q14</f>
        <v>1643273</v>
      </c>
      <c r="Z118" s="209">
        <f>'5B2_RSD LA'!R14</f>
        <v>0</v>
      </c>
      <c r="AA118" s="223">
        <f>'5B2_RSD LA'!T14</f>
        <v>0</v>
      </c>
      <c r="AB118" s="896">
        <f>'5B2_RSD LA'!U14</f>
        <v>19040</v>
      </c>
      <c r="AC118" s="1471">
        <f>'5B2_RSD LA'!V14</f>
        <v>61292</v>
      </c>
      <c r="AD118" s="1471">
        <f>'5B2_RSD LA'!W14</f>
        <v>49034</v>
      </c>
      <c r="AE118" s="212">
        <f>'5B2_RSD LA'!Y14</f>
        <v>1864577</v>
      </c>
      <c r="AF118" s="209">
        <f>'5B2_RSD LA'!Z14</f>
        <v>0</v>
      </c>
      <c r="AG118" s="209">
        <f>'5B2_RSD LA'!AA14</f>
        <v>1864577</v>
      </c>
      <c r="AH118" s="212">
        <f>'5B2_RSD LA'!AB14</f>
        <v>155381</v>
      </c>
      <c r="AI118" s="223">
        <f>'5B2_RSD LA'!AC14</f>
        <v>0</v>
      </c>
      <c r="AJ118" s="899">
        <f>'5B2_RSD LA'!AD14</f>
        <v>0</v>
      </c>
      <c r="AK118" s="899">
        <f>'5B2_RSD LA'!AE14</f>
        <v>0</v>
      </c>
      <c r="AL118" s="214">
        <f>'5B2_RSD LA'!AG14</f>
        <v>1864577</v>
      </c>
      <c r="AM118" s="214">
        <f t="shared" si="40"/>
        <v>1898113</v>
      </c>
      <c r="AN118" s="215">
        <f>'5B2_RSD LA'!AH14</f>
        <v>7467</v>
      </c>
      <c r="AO118" s="216">
        <f>'5B2_RSD LA'!AI14</f>
        <v>2844927</v>
      </c>
      <c r="AP118" s="208">
        <f>'5B2_RSD LA'!AJ14</f>
        <v>0</v>
      </c>
      <c r="AQ118" s="215">
        <f>'5B2_RSD LA'!AK14</f>
        <v>0</v>
      </c>
      <c r="AR118" s="208">
        <f>'5B2_RSD LA'!AL14</f>
        <v>0</v>
      </c>
      <c r="AS118" s="217">
        <f>'5B2_RSD LA'!AM14</f>
        <v>0</v>
      </c>
      <c r="AT118" s="218">
        <f>'5B2_RSD LA'!AN14</f>
        <v>0</v>
      </c>
      <c r="AU118" s="216">
        <f>'5B2_RSD LA'!AO14</f>
        <v>2844927</v>
      </c>
      <c r="AV118" s="893">
        <f>'5B2_RSD LA'!AP14</f>
        <v>-49786</v>
      </c>
      <c r="AW118" s="219">
        <f>'5B2_RSD LA'!AQ14</f>
        <v>-7112</v>
      </c>
      <c r="AX118" s="216">
        <f>'5B2_RSD LA'!AS14</f>
        <v>2788029</v>
      </c>
      <c r="AY118" s="217">
        <f>'5B2_RSD LA'!AT14</f>
        <v>0</v>
      </c>
      <c r="AZ118" s="908">
        <f>'5B2_RSD LA'!$AU$14</f>
        <v>2788029</v>
      </c>
      <c r="BA118" s="216">
        <f>'5B2_RSD LA'!$AU14-AV118-AW118</f>
        <v>2844927</v>
      </c>
      <c r="BB118" s="217">
        <f>'5B2_RSD LA'!AV14</f>
        <v>0</v>
      </c>
      <c r="BC118" s="217">
        <f>'5B2_RSD LA'!AW14</f>
        <v>2788029</v>
      </c>
      <c r="BD118" s="216">
        <f>'5B2_RSD LA'!AX14</f>
        <v>232336</v>
      </c>
      <c r="BE118" s="217">
        <f t="shared" si="41"/>
        <v>4743040</v>
      </c>
      <c r="BF118" s="217">
        <f t="shared" si="42"/>
        <v>387717</v>
      </c>
      <c r="BG118" s="219">
        <f>-X118</f>
        <v>4192</v>
      </c>
      <c r="BH118" s="219">
        <v>4269</v>
      </c>
      <c r="BI118" s="219">
        <f>BG118-BH118</f>
        <v>-77</v>
      </c>
      <c r="BJ118" s="219">
        <f>-AW118</f>
        <v>7112</v>
      </c>
      <c r="BK118" s="219">
        <v>6737</v>
      </c>
      <c r="BL118" s="219">
        <f>BJ118-BK118</f>
        <v>375</v>
      </c>
    </row>
    <row r="119" spans="1:65" ht="16.5" customHeight="1" x14ac:dyDescent="0.2">
      <c r="A119" s="221" t="s">
        <v>1027</v>
      </c>
      <c r="B119" s="317" t="s">
        <v>1028</v>
      </c>
      <c r="C119" s="224" t="s">
        <v>1029</v>
      </c>
      <c r="D119" s="228">
        <f>'5B2_RSD LA'!D15</f>
        <v>177</v>
      </c>
      <c r="E119" s="226">
        <f>'5B2_RSD LA'!E15</f>
        <v>3599.5937458298117</v>
      </c>
      <c r="F119" s="226">
        <f>'5B2_RSD LA'!F15</f>
        <v>637128.09301187668</v>
      </c>
      <c r="G119" s="1337">
        <f>'5B2_RSD LA'!G15</f>
        <v>801.48</v>
      </c>
      <c r="H119" s="1337">
        <f>'5B2_RSD LA'!H15</f>
        <v>141861.96</v>
      </c>
      <c r="I119" s="228"/>
      <c r="J119" s="226"/>
      <c r="K119" s="228"/>
      <c r="L119" s="226"/>
      <c r="M119" s="228"/>
      <c r="N119" s="226"/>
      <c r="O119" s="228"/>
      <c r="P119" s="226"/>
      <c r="Q119" s="1089">
        <f t="shared" si="39"/>
        <v>778990.05301187665</v>
      </c>
      <c r="R119" s="229"/>
      <c r="S119" s="226">
        <f>'5B2_RSD LA'!J15</f>
        <v>0</v>
      </c>
      <c r="T119" s="226">
        <f>'5B2_RSD LA'!K15</f>
        <v>0</v>
      </c>
      <c r="U119" s="230">
        <f>'5B2_RSD LA'!L15</f>
        <v>0</v>
      </c>
      <c r="V119" s="229">
        <f>'5B2_RSD LA'!M15</f>
        <v>778990</v>
      </c>
      <c r="W119" s="227">
        <f>'5B2_RSD LA'!N15</f>
        <v>-13632</v>
      </c>
      <c r="X119" s="227">
        <f>'5B2_RSD LA'!O15</f>
        <v>-1947</v>
      </c>
      <c r="Y119" s="229">
        <f>'5B2_RSD LA'!Q15</f>
        <v>763411</v>
      </c>
      <c r="Z119" s="226">
        <f>'5B2_RSD LA'!R15</f>
        <v>0</v>
      </c>
      <c r="AA119" s="231">
        <f>'5B2_RSD LA'!T15</f>
        <v>0</v>
      </c>
      <c r="AB119" s="231">
        <f>'5B2_RSD LA'!U15</f>
        <v>9100</v>
      </c>
      <c r="AC119" s="1472">
        <f>'5B2_RSD LA'!V15</f>
        <v>45831</v>
      </c>
      <c r="AD119" s="1472">
        <f>'5B2_RSD LA'!W15</f>
        <v>36664</v>
      </c>
      <c r="AE119" s="229">
        <f>'5B2_RSD LA'!Y15</f>
        <v>923752</v>
      </c>
      <c r="AF119" s="226">
        <f>'5B2_RSD LA'!Z15</f>
        <v>0</v>
      </c>
      <c r="AG119" s="226">
        <f>'5B2_RSD LA'!AA15</f>
        <v>923752</v>
      </c>
      <c r="AH119" s="229">
        <f>'5B2_RSD LA'!AB15</f>
        <v>76979</v>
      </c>
      <c r="AI119" s="231">
        <f>'5B2_RSD LA'!AC15</f>
        <v>0</v>
      </c>
      <c r="AJ119" s="900">
        <f>'5B2_RSD LA'!AD15</f>
        <v>0</v>
      </c>
      <c r="AK119" s="900">
        <f>'5B2_RSD LA'!AE15</f>
        <v>0</v>
      </c>
      <c r="AL119" s="232">
        <f>'5B2_RSD LA'!AG15</f>
        <v>923752</v>
      </c>
      <c r="AM119" s="232">
        <f t="shared" si="40"/>
        <v>939331</v>
      </c>
      <c r="AN119" s="233">
        <f>'5B2_RSD LA'!AH15</f>
        <v>7467</v>
      </c>
      <c r="AO119" s="234">
        <f>'5B2_RSD LA'!AI15</f>
        <v>1321659</v>
      </c>
      <c r="AP119" s="225">
        <f>'5B2_RSD LA'!AJ15</f>
        <v>0</v>
      </c>
      <c r="AQ119" s="233">
        <f>'5B2_RSD LA'!AK15</f>
        <v>0</v>
      </c>
      <c r="AR119" s="225">
        <f>'5B2_RSD LA'!AL15</f>
        <v>0</v>
      </c>
      <c r="AS119" s="235">
        <f>'5B2_RSD LA'!AM15</f>
        <v>0</v>
      </c>
      <c r="AT119" s="236">
        <f>'5B2_RSD LA'!AN15</f>
        <v>0</v>
      </c>
      <c r="AU119" s="234">
        <f>'5B2_RSD LA'!AO15</f>
        <v>1321659</v>
      </c>
      <c r="AV119" s="237">
        <f>'5B2_RSD LA'!AP15</f>
        <v>-23129</v>
      </c>
      <c r="AW119" s="237">
        <f>'5B2_RSD LA'!AQ15</f>
        <v>-3304</v>
      </c>
      <c r="AX119" s="234">
        <f>'5B2_RSD LA'!AS15</f>
        <v>1295226</v>
      </c>
      <c r="AY119" s="235">
        <f>'5B2_RSD LA'!AT15</f>
        <v>0</v>
      </c>
      <c r="AZ119" s="234">
        <f>'5B2_RSD LA'!$AU$15</f>
        <v>1295226</v>
      </c>
      <c r="BA119" s="234">
        <f>'5B2_RSD LA'!$AU15-AV119-AW119</f>
        <v>1321659</v>
      </c>
      <c r="BB119" s="235">
        <f>'5B2_RSD LA'!AV15</f>
        <v>0</v>
      </c>
      <c r="BC119" s="235">
        <f>'5B2_RSD LA'!AW15</f>
        <v>1295226</v>
      </c>
      <c r="BD119" s="234">
        <f>'5B2_RSD LA'!AX15</f>
        <v>107936</v>
      </c>
      <c r="BE119" s="235">
        <f t="shared" si="41"/>
        <v>2260990</v>
      </c>
      <c r="BF119" s="235">
        <f t="shared" si="42"/>
        <v>184915</v>
      </c>
      <c r="BG119" s="237">
        <f>-X119</f>
        <v>1947</v>
      </c>
      <c r="BH119" s="237">
        <v>2656</v>
      </c>
      <c r="BI119" s="237">
        <f>BG119-BH119</f>
        <v>-709</v>
      </c>
      <c r="BJ119" s="237">
        <f>-AW119</f>
        <v>3304</v>
      </c>
      <c r="BK119" s="237">
        <v>4191</v>
      </c>
      <c r="BL119" s="237">
        <f>BJ119-BK119</f>
        <v>-887</v>
      </c>
    </row>
    <row r="120" spans="1:65" s="100" customFormat="1" ht="16.5" customHeight="1" thickBot="1" x14ac:dyDescent="0.25">
      <c r="A120" s="891"/>
      <c r="B120" s="892"/>
      <c r="C120" s="1354" t="s">
        <v>403</v>
      </c>
      <c r="D120" s="1364">
        <f>SUM(D113:D119)</f>
        <v>2780</v>
      </c>
      <c r="E120" s="254"/>
      <c r="F120" s="254">
        <f>SUM(F113:F119)</f>
        <v>11090558.9831424</v>
      </c>
      <c r="G120" s="1365"/>
      <c r="H120" s="1365">
        <f t="shared" ref="H120:AM120" si="43">SUM(H113:H119)</f>
        <v>2173436.3199999998</v>
      </c>
      <c r="I120" s="1364">
        <f t="shared" si="43"/>
        <v>0</v>
      </c>
      <c r="J120" s="254">
        <f t="shared" si="43"/>
        <v>0</v>
      </c>
      <c r="K120" s="1364">
        <f t="shared" si="43"/>
        <v>0</v>
      </c>
      <c r="L120" s="254">
        <f t="shared" si="43"/>
        <v>0</v>
      </c>
      <c r="M120" s="1364">
        <f t="shared" si="43"/>
        <v>0</v>
      </c>
      <c r="N120" s="254">
        <f t="shared" si="43"/>
        <v>0</v>
      </c>
      <c r="O120" s="1364">
        <f t="shared" si="43"/>
        <v>0</v>
      </c>
      <c r="P120" s="254">
        <f t="shared" si="43"/>
        <v>0</v>
      </c>
      <c r="Q120" s="1366">
        <f t="shared" si="43"/>
        <v>13263995.3031424</v>
      </c>
      <c r="R120" s="256">
        <f t="shared" si="43"/>
        <v>0</v>
      </c>
      <c r="S120" s="254">
        <f t="shared" si="43"/>
        <v>0</v>
      </c>
      <c r="T120" s="254">
        <f t="shared" si="43"/>
        <v>0</v>
      </c>
      <c r="U120" s="257">
        <f t="shared" si="43"/>
        <v>0</v>
      </c>
      <c r="V120" s="256">
        <f t="shared" si="43"/>
        <v>13263995</v>
      </c>
      <c r="W120" s="255">
        <f t="shared" si="43"/>
        <v>-114680</v>
      </c>
      <c r="X120" s="255">
        <f t="shared" si="43"/>
        <v>-16383</v>
      </c>
      <c r="Y120" s="256">
        <f t="shared" si="43"/>
        <v>13132932</v>
      </c>
      <c r="Z120" s="255">
        <f t="shared" si="43"/>
        <v>1724</v>
      </c>
      <c r="AA120" s="258">
        <f t="shared" si="43"/>
        <v>0</v>
      </c>
      <c r="AB120" s="898">
        <f t="shared" si="43"/>
        <v>74200</v>
      </c>
      <c r="AC120" s="1474">
        <f t="shared" ref="AC120:AD120" si="44">SUM(AC113:AC119)</f>
        <v>455068</v>
      </c>
      <c r="AD120" s="1474">
        <f t="shared" si="44"/>
        <v>364056</v>
      </c>
      <c r="AE120" s="256">
        <f t="shared" si="43"/>
        <v>14710584</v>
      </c>
      <c r="AF120" s="254">
        <f t="shared" si="43"/>
        <v>0</v>
      </c>
      <c r="AG120" s="254">
        <f t="shared" si="43"/>
        <v>14710584</v>
      </c>
      <c r="AH120" s="256">
        <f t="shared" si="43"/>
        <v>1225881</v>
      </c>
      <c r="AI120" s="258">
        <f t="shared" si="43"/>
        <v>0</v>
      </c>
      <c r="AJ120" s="902">
        <f t="shared" si="43"/>
        <v>12472</v>
      </c>
      <c r="AK120" s="902">
        <f t="shared" si="43"/>
        <v>0</v>
      </c>
      <c r="AL120" s="259">
        <f t="shared" si="43"/>
        <v>14723056</v>
      </c>
      <c r="AM120" s="259">
        <f t="shared" si="43"/>
        <v>14854119</v>
      </c>
      <c r="AN120" s="260"/>
      <c r="AO120" s="261">
        <f t="shared" ref="AO120:BL120" si="45">SUM(AO113:AO119)</f>
        <v>19197544</v>
      </c>
      <c r="AP120" s="253">
        <f t="shared" si="45"/>
        <v>0</v>
      </c>
      <c r="AQ120" s="260">
        <f t="shared" si="45"/>
        <v>0</v>
      </c>
      <c r="AR120" s="253">
        <f t="shared" si="45"/>
        <v>0</v>
      </c>
      <c r="AS120" s="262">
        <f t="shared" si="45"/>
        <v>0</v>
      </c>
      <c r="AT120" s="263">
        <f t="shared" si="45"/>
        <v>0</v>
      </c>
      <c r="AU120" s="261">
        <f t="shared" si="45"/>
        <v>19197544</v>
      </c>
      <c r="AV120" s="895">
        <f t="shared" si="45"/>
        <v>-194571</v>
      </c>
      <c r="AW120" s="264">
        <f t="shared" si="45"/>
        <v>-27795</v>
      </c>
      <c r="AX120" s="261">
        <f t="shared" si="45"/>
        <v>18975178</v>
      </c>
      <c r="AY120" s="262">
        <f t="shared" si="45"/>
        <v>-12285</v>
      </c>
      <c r="AZ120" s="910">
        <f t="shared" si="45"/>
        <v>18962893</v>
      </c>
      <c r="BA120" s="261">
        <f t="shared" si="45"/>
        <v>19185259</v>
      </c>
      <c r="BB120" s="262">
        <f t="shared" si="45"/>
        <v>0</v>
      </c>
      <c r="BC120" s="262">
        <f t="shared" si="45"/>
        <v>18962893</v>
      </c>
      <c r="BD120" s="261">
        <f t="shared" si="45"/>
        <v>1580243</v>
      </c>
      <c r="BE120" s="262">
        <f t="shared" si="45"/>
        <v>34039378</v>
      </c>
      <c r="BF120" s="262">
        <f t="shared" si="45"/>
        <v>2806124</v>
      </c>
      <c r="BG120" s="264">
        <f t="shared" si="45"/>
        <v>131063</v>
      </c>
      <c r="BH120" s="264">
        <f t="shared" si="45"/>
        <v>143191</v>
      </c>
      <c r="BI120" s="264">
        <f t="shared" si="45"/>
        <v>-12128</v>
      </c>
      <c r="BJ120" s="264">
        <f t="shared" si="45"/>
        <v>222366</v>
      </c>
      <c r="BK120" s="264">
        <f t="shared" si="45"/>
        <v>225960</v>
      </c>
      <c r="BL120" s="264">
        <f t="shared" si="45"/>
        <v>-3594</v>
      </c>
    </row>
    <row r="121" spans="1:65" customFormat="1" ht="6.75" customHeight="1" thickTop="1" x14ac:dyDescent="0.2">
      <c r="A121" s="916"/>
      <c r="B121" s="916"/>
      <c r="C121" s="916"/>
      <c r="D121" s="916"/>
      <c r="E121" s="916"/>
      <c r="F121" s="916"/>
      <c r="G121" s="916"/>
      <c r="H121" s="916"/>
      <c r="I121" s="916"/>
      <c r="J121" s="916"/>
      <c r="K121" s="916"/>
      <c r="L121" s="916"/>
      <c r="M121" s="916"/>
      <c r="N121" s="916"/>
      <c r="O121" s="916"/>
      <c r="P121" s="916"/>
      <c r="Q121" s="916"/>
      <c r="R121" s="916"/>
      <c r="S121" s="916"/>
      <c r="T121" s="916"/>
      <c r="U121" s="916"/>
      <c r="V121" s="916"/>
      <c r="W121" s="916"/>
      <c r="X121" s="916"/>
      <c r="Y121" s="916"/>
      <c r="Z121" s="916"/>
      <c r="AA121" s="916"/>
      <c r="AB121" s="916"/>
      <c r="AC121" s="916"/>
      <c r="AD121" s="916"/>
      <c r="AE121" s="916"/>
      <c r="AF121" s="916"/>
      <c r="AG121" s="916"/>
      <c r="AH121" s="916"/>
      <c r="AI121" s="916"/>
      <c r="AJ121" s="916"/>
      <c r="AK121" s="916"/>
      <c r="AL121" s="916"/>
      <c r="AM121" s="916"/>
      <c r="AN121" s="916"/>
      <c r="AO121" s="916"/>
      <c r="AP121" s="916"/>
      <c r="AQ121" s="916"/>
      <c r="AR121" s="916"/>
      <c r="AS121" s="916"/>
      <c r="AT121" s="916"/>
      <c r="AU121" s="916"/>
      <c r="AV121" s="916"/>
      <c r="AW121" s="916"/>
      <c r="AX121" s="916"/>
      <c r="AY121" s="916"/>
      <c r="AZ121" s="916"/>
      <c r="BA121" s="916"/>
      <c r="BB121" s="916"/>
      <c r="BC121" s="916"/>
      <c r="BD121" s="916"/>
      <c r="BE121" s="916"/>
      <c r="BF121" s="916"/>
      <c r="BG121" s="916"/>
      <c r="BH121" s="916"/>
      <c r="BI121" s="916"/>
      <c r="BJ121" s="916"/>
      <c r="BK121" s="916"/>
      <c r="BL121" s="916"/>
    </row>
    <row r="122" spans="1:65" s="100" customFormat="1" ht="16.5" customHeight="1" thickBot="1" x14ac:dyDescent="0.25">
      <c r="A122" s="891"/>
      <c r="B122" s="892"/>
      <c r="C122" s="1354" t="s">
        <v>925</v>
      </c>
      <c r="D122" s="1364">
        <f>D76+D111+D120</f>
        <v>653462</v>
      </c>
      <c r="E122" s="254"/>
      <c r="F122" s="254">
        <f>F76+F111+F120</f>
        <v>3541760165.0586681</v>
      </c>
      <c r="G122" s="1365"/>
      <c r="H122" s="1365">
        <f t="shared" ref="H122:AK122" si="46">H76+H111+H120</f>
        <v>2173436.3199999998</v>
      </c>
      <c r="I122" s="1364">
        <f t="shared" si="46"/>
        <v>17325</v>
      </c>
      <c r="J122" s="254">
        <f t="shared" si="46"/>
        <v>9063620.234786842</v>
      </c>
      <c r="K122" s="1364">
        <f t="shared" si="46"/>
        <v>9368.5</v>
      </c>
      <c r="L122" s="254">
        <f t="shared" si="46"/>
        <v>1348055.1134490913</v>
      </c>
      <c r="M122" s="1364">
        <f t="shared" si="46"/>
        <v>2583</v>
      </c>
      <c r="N122" s="254">
        <f t="shared" si="46"/>
        <v>9150419.3034423776</v>
      </c>
      <c r="O122" s="1364">
        <f t="shared" si="46"/>
        <v>479</v>
      </c>
      <c r="P122" s="254">
        <f t="shared" si="46"/>
        <v>708562.54125297966</v>
      </c>
      <c r="Q122" s="1366">
        <f t="shared" si="46"/>
        <v>3564204258.5715995</v>
      </c>
      <c r="R122" s="256">
        <f t="shared" si="46"/>
        <v>3103876</v>
      </c>
      <c r="S122" s="254">
        <f t="shared" si="46"/>
        <v>0</v>
      </c>
      <c r="T122" s="254">
        <f t="shared" si="46"/>
        <v>0</v>
      </c>
      <c r="U122" s="257">
        <f t="shared" si="46"/>
        <v>0</v>
      </c>
      <c r="V122" s="256">
        <f t="shared" si="46"/>
        <v>3564204252</v>
      </c>
      <c r="W122" s="255">
        <f t="shared" si="46"/>
        <v>-114680</v>
      </c>
      <c r="X122" s="255">
        <f t="shared" si="46"/>
        <v>-290185</v>
      </c>
      <c r="Y122" s="256">
        <f t="shared" si="46"/>
        <v>3563799387</v>
      </c>
      <c r="Z122" s="255">
        <f t="shared" si="46"/>
        <v>-2028717</v>
      </c>
      <c r="AA122" s="258">
        <f t="shared" si="46"/>
        <v>3990000</v>
      </c>
      <c r="AB122" s="898">
        <f t="shared" si="46"/>
        <v>20255340</v>
      </c>
      <c r="AC122" s="1474">
        <f t="shared" si="46"/>
        <v>95392208</v>
      </c>
      <c r="AD122" s="1474">
        <f t="shared" si="46"/>
        <v>76313780</v>
      </c>
      <c r="AE122" s="256">
        <f t="shared" si="46"/>
        <v>3909482123</v>
      </c>
      <c r="AF122" s="254">
        <f t="shared" si="46"/>
        <v>0</v>
      </c>
      <c r="AG122" s="254">
        <f t="shared" si="46"/>
        <v>3909482123</v>
      </c>
      <c r="AH122" s="256">
        <f t="shared" si="46"/>
        <v>325790198</v>
      </c>
      <c r="AI122" s="258">
        <f t="shared" si="46"/>
        <v>0</v>
      </c>
      <c r="AJ122" s="902">
        <f t="shared" si="46"/>
        <v>16721120</v>
      </c>
      <c r="AK122" s="902">
        <f t="shared" si="46"/>
        <v>0</v>
      </c>
      <c r="AL122" s="259">
        <f>AL76+AL111+AL120</f>
        <v>3926542196</v>
      </c>
      <c r="AM122" s="259">
        <f>AM76+AM111+AM120</f>
        <v>3926947061</v>
      </c>
      <c r="AN122" s="260"/>
      <c r="AO122" s="261">
        <f t="shared" ref="AO122:BF122" si="47">AO76+AO111+AO120</f>
        <v>115605239</v>
      </c>
      <c r="AP122" s="253">
        <f t="shared" si="47"/>
        <v>0</v>
      </c>
      <c r="AQ122" s="260">
        <f t="shared" si="47"/>
        <v>0</v>
      </c>
      <c r="AR122" s="253">
        <f t="shared" si="47"/>
        <v>0</v>
      </c>
      <c r="AS122" s="262">
        <f t="shared" si="47"/>
        <v>0</v>
      </c>
      <c r="AT122" s="263">
        <f t="shared" si="47"/>
        <v>0</v>
      </c>
      <c r="AU122" s="261">
        <f t="shared" si="47"/>
        <v>-632441</v>
      </c>
      <c r="AV122" s="895">
        <f t="shared" si="47"/>
        <v>0</v>
      </c>
      <c r="AW122" s="264">
        <f t="shared" si="47"/>
        <v>-290588</v>
      </c>
      <c r="AX122" s="261">
        <f t="shared" si="47"/>
        <v>115314651</v>
      </c>
      <c r="AY122" s="262">
        <f t="shared" si="47"/>
        <v>-65205</v>
      </c>
      <c r="AZ122" s="910">
        <f t="shared" si="47"/>
        <v>115299041</v>
      </c>
      <c r="BA122" s="261">
        <f t="shared" si="47"/>
        <v>-2540747</v>
      </c>
      <c r="BB122" s="262" t="e">
        <f t="shared" si="47"/>
        <v>#REF!</v>
      </c>
      <c r="BC122" s="262" t="e">
        <f t="shared" si="47"/>
        <v>#REF!</v>
      </c>
      <c r="BD122" s="261">
        <f t="shared" si="47"/>
        <v>-211333</v>
      </c>
      <c r="BE122" s="262">
        <f t="shared" si="47"/>
        <v>3924406314</v>
      </c>
      <c r="BF122" s="262">
        <f t="shared" si="47"/>
        <v>325578865</v>
      </c>
      <c r="BG122" s="264"/>
      <c r="BH122" s="264"/>
      <c r="BI122" s="264"/>
      <c r="BJ122" s="264"/>
      <c r="BK122" s="264"/>
      <c r="BL122" s="264"/>
    </row>
    <row r="123" spans="1:65" customFormat="1" ht="13.5" thickTop="1" x14ac:dyDescent="0.2">
      <c r="A123" s="1367"/>
      <c r="B123" s="1367"/>
      <c r="C123" s="1367"/>
      <c r="D123" s="1367"/>
      <c r="E123" s="1367"/>
      <c r="F123" s="1367"/>
      <c r="G123" s="1367"/>
      <c r="H123" s="1367"/>
      <c r="I123" s="1367"/>
      <c r="J123" s="1367"/>
      <c r="K123" s="1367"/>
      <c r="L123" s="1367"/>
      <c r="M123" s="1367"/>
      <c r="N123" s="1367"/>
      <c r="O123" s="1367"/>
      <c r="P123" s="1367"/>
      <c r="Q123" s="1367"/>
    </row>
    <row r="124" spans="1:65" ht="16.5" customHeight="1" x14ac:dyDescent="0.2">
      <c r="A124" s="796">
        <v>318</v>
      </c>
      <c r="B124" s="797">
        <v>318001</v>
      </c>
      <c r="C124" s="798" t="s">
        <v>258</v>
      </c>
      <c r="D124" s="1361">
        <f>'5A1_Labs'!$C$7</f>
        <v>1451</v>
      </c>
      <c r="E124" s="209">
        <f>'5A1_Labs'!$D$7</f>
        <v>4753.1462640520795</v>
      </c>
      <c r="F124" s="209">
        <f>'5A1_Labs'!$E$7</f>
        <v>6896815.2291395674</v>
      </c>
      <c r="G124" s="1335">
        <f>'5A1_Labs'!$F$7</f>
        <v>605.97</v>
      </c>
      <c r="H124" s="1335">
        <f>'5A1_Labs'!$G$7</f>
        <v>879262.47000000009</v>
      </c>
      <c r="I124" s="211"/>
      <c r="J124" s="209"/>
      <c r="K124" s="211"/>
      <c r="L124" s="209"/>
      <c r="M124" s="211"/>
      <c r="N124" s="209"/>
      <c r="O124" s="211"/>
      <c r="P124" s="209"/>
      <c r="Q124" s="1192">
        <f t="shared" ref="Q124:Q129" si="48">F124+H124+J124+L124+N124+P124</f>
        <v>7776077.6991395671</v>
      </c>
      <c r="R124" s="212"/>
      <c r="S124" s="209">
        <f>'5A1_Labs'!$I$7</f>
        <v>0</v>
      </c>
      <c r="T124" s="209">
        <f>'5A1_Labs'!$J$7</f>
        <v>0</v>
      </c>
      <c r="U124" s="213">
        <f>'5A1_Labs'!$K$7</f>
        <v>0</v>
      </c>
      <c r="V124" s="212">
        <f>'5A1_Labs'!$L$7</f>
        <v>7776078</v>
      </c>
      <c r="W124" s="210"/>
      <c r="X124" s="210"/>
      <c r="Y124" s="212">
        <f>V124</f>
        <v>7776078</v>
      </c>
      <c r="Z124" s="209">
        <f>'5A1_Labs'!$M$7</f>
        <v>0</v>
      </c>
      <c r="AA124" s="223">
        <f>'5A1_Labs'!$O$7</f>
        <v>0</v>
      </c>
      <c r="AB124" s="896">
        <f>'5A1_Labs'!$P$7</f>
        <v>48650</v>
      </c>
      <c r="AC124" s="1471">
        <f>'5A1_Labs'!Q$7</f>
        <v>91404</v>
      </c>
      <c r="AD124" s="1471">
        <f>'5A1_Labs'!R$7</f>
        <v>73122</v>
      </c>
      <c r="AE124" s="212">
        <f>'5A1_Labs'!$T$7</f>
        <v>8126360</v>
      </c>
      <c r="AF124" s="209">
        <f>'5A1_Labs'!$U$7</f>
        <v>0</v>
      </c>
      <c r="AG124" s="209">
        <f>'5A1_Labs'!$V$7</f>
        <v>8126360</v>
      </c>
      <c r="AH124" s="212">
        <f>'5A1_Labs'!$W$7</f>
        <v>677197</v>
      </c>
      <c r="AI124" s="223">
        <f>'5A1_Labs'!$X$7</f>
        <v>0</v>
      </c>
      <c r="AJ124" s="899">
        <f>'5A1_Labs'!$Y$7</f>
        <v>14641</v>
      </c>
      <c r="AK124" s="899">
        <f>'5A1_Labs'!$Z$7</f>
        <v>0</v>
      </c>
      <c r="AL124" s="214">
        <f>'5A1_Labs'!$AB$7</f>
        <v>8141001</v>
      </c>
      <c r="AM124" s="214">
        <f t="shared" ref="AM124:AM129" si="49">AL124</f>
        <v>8141001</v>
      </c>
      <c r="AN124" s="215"/>
      <c r="AO124" s="216"/>
      <c r="AP124" s="208"/>
      <c r="AQ124" s="215"/>
      <c r="AR124" s="208"/>
      <c r="AS124" s="217"/>
      <c r="AT124" s="218"/>
      <c r="AU124" s="216"/>
      <c r="AV124" s="893"/>
      <c r="AW124" s="219"/>
      <c r="AX124" s="216"/>
      <c r="AY124" s="217"/>
      <c r="AZ124" s="908"/>
      <c r="BA124" s="216"/>
      <c r="BB124" s="217"/>
      <c r="BC124" s="217"/>
      <c r="BD124" s="216"/>
      <c r="BE124" s="217">
        <f t="shared" ref="BE124:BE129" si="50">AM124+BA124</f>
        <v>8141001</v>
      </c>
      <c r="BF124" s="217">
        <f t="shared" ref="BF124:BF129" si="51">AH124+BD124</f>
        <v>677197</v>
      </c>
      <c r="BG124" s="219"/>
      <c r="BH124" s="219"/>
      <c r="BI124" s="219"/>
      <c r="BJ124" s="219"/>
      <c r="BK124" s="219"/>
      <c r="BL124" s="219"/>
    </row>
    <row r="125" spans="1:65" ht="16.5" customHeight="1" x14ac:dyDescent="0.2">
      <c r="A125" s="221">
        <v>319</v>
      </c>
      <c r="B125" s="317">
        <v>319001</v>
      </c>
      <c r="C125" s="799" t="s">
        <v>259</v>
      </c>
      <c r="D125" s="1362">
        <f>'5A1_Labs'!$C$8</f>
        <v>683</v>
      </c>
      <c r="E125" s="226">
        <f>'5A1_Labs'!$D$8</f>
        <v>4753.1462640520795</v>
      </c>
      <c r="F125" s="226">
        <f>'5A1_Labs'!$E$8</f>
        <v>3246398.8983475701</v>
      </c>
      <c r="G125" s="1337">
        <f>'5A1_Labs'!$F$8</f>
        <v>699.9</v>
      </c>
      <c r="H125" s="1337">
        <f>'5A1_Labs'!$G$8</f>
        <v>478031.7</v>
      </c>
      <c r="I125" s="228"/>
      <c r="J125" s="226"/>
      <c r="K125" s="228"/>
      <c r="L125" s="226"/>
      <c r="M125" s="228"/>
      <c r="N125" s="226"/>
      <c r="O125" s="228"/>
      <c r="P125" s="226"/>
      <c r="Q125" s="1089">
        <f t="shared" si="48"/>
        <v>3724430.5983475703</v>
      </c>
      <c r="R125" s="229"/>
      <c r="S125" s="226">
        <f>'5A1_Labs'!$I$8</f>
        <v>0</v>
      </c>
      <c r="T125" s="226">
        <f>'5A1_Labs'!$J$8</f>
        <v>0</v>
      </c>
      <c r="U125" s="230">
        <f>'5A1_Labs'!$K$8</f>
        <v>0</v>
      </c>
      <c r="V125" s="229">
        <f>'5A1_Labs'!$L$8</f>
        <v>3724431</v>
      </c>
      <c r="W125" s="227"/>
      <c r="X125" s="227"/>
      <c r="Y125" s="229">
        <f>V125</f>
        <v>3724431</v>
      </c>
      <c r="Z125" s="226">
        <f>'5A1_Labs'!$M$8</f>
        <v>-5362</v>
      </c>
      <c r="AA125" s="231">
        <f>'5A1_Labs'!$O$8</f>
        <v>0</v>
      </c>
      <c r="AB125" s="231">
        <f>'5A1_Labs'!$P$8</f>
        <v>23520</v>
      </c>
      <c r="AC125" s="1472">
        <f>'5A1_Labs'!Q$8</f>
        <v>36275</v>
      </c>
      <c r="AD125" s="1472">
        <f>'5A1_Labs'!R$8</f>
        <v>29019</v>
      </c>
      <c r="AE125" s="229">
        <f>'5A1_Labs'!$T$8</f>
        <v>3862296</v>
      </c>
      <c r="AF125" s="226">
        <f>'5A1_Labs'!$U$8</f>
        <v>0</v>
      </c>
      <c r="AG125" s="226">
        <f>'5A1_Labs'!$V$8</f>
        <v>3862296</v>
      </c>
      <c r="AH125" s="229">
        <f>'5A1_Labs'!$W$8</f>
        <v>321858</v>
      </c>
      <c r="AI125" s="231">
        <f>'5A1_Labs'!$X$8</f>
        <v>0</v>
      </c>
      <c r="AJ125" s="900">
        <f>'5A1_Labs'!$Y$8</f>
        <v>10000</v>
      </c>
      <c r="AK125" s="900">
        <f>'5A1_Labs'!$Z$8</f>
        <v>0</v>
      </c>
      <c r="AL125" s="232">
        <f>'5A1_Labs'!$AB$8</f>
        <v>3872296</v>
      </c>
      <c r="AM125" s="232">
        <f t="shared" si="49"/>
        <v>3872296</v>
      </c>
      <c r="AN125" s="233"/>
      <c r="AO125" s="234"/>
      <c r="AP125" s="225"/>
      <c r="AQ125" s="233"/>
      <c r="AR125" s="225"/>
      <c r="AS125" s="235"/>
      <c r="AT125" s="236"/>
      <c r="AU125" s="234"/>
      <c r="AV125" s="237"/>
      <c r="AW125" s="237"/>
      <c r="AX125" s="234"/>
      <c r="AY125" s="235"/>
      <c r="AZ125" s="234"/>
      <c r="BA125" s="234"/>
      <c r="BB125" s="235"/>
      <c r="BC125" s="235"/>
      <c r="BD125" s="234"/>
      <c r="BE125" s="235">
        <f t="shared" si="50"/>
        <v>3872296</v>
      </c>
      <c r="BF125" s="235">
        <f t="shared" si="51"/>
        <v>321858</v>
      </c>
      <c r="BG125" s="237"/>
      <c r="BH125" s="237"/>
      <c r="BI125" s="237"/>
      <c r="BJ125" s="237"/>
      <c r="BK125" s="237"/>
      <c r="BL125" s="237"/>
    </row>
    <row r="126" spans="1:65" ht="16.5" customHeight="1" x14ac:dyDescent="0.2">
      <c r="A126" s="221">
        <v>302006</v>
      </c>
      <c r="B126" s="317">
        <v>302</v>
      </c>
      <c r="C126" s="799" t="s">
        <v>378</v>
      </c>
      <c r="D126" s="1362">
        <f>'5A5_LSMSA'!$C$87</f>
        <v>289</v>
      </c>
      <c r="E126" s="226"/>
      <c r="F126" s="226">
        <f>'5A5_LSMSA'!$E$87</f>
        <v>2726695</v>
      </c>
      <c r="G126" s="1337"/>
      <c r="H126" s="1337"/>
      <c r="I126" s="228"/>
      <c r="J126" s="226"/>
      <c r="K126" s="228"/>
      <c r="L126" s="226"/>
      <c r="M126" s="228"/>
      <c r="N126" s="226"/>
      <c r="O126" s="228"/>
      <c r="P126" s="226"/>
      <c r="Q126" s="1089">
        <f t="shared" si="48"/>
        <v>2726695</v>
      </c>
      <c r="R126" s="229"/>
      <c r="S126" s="226">
        <f>'5A5_LSMSA'!$F$87</f>
        <v>0</v>
      </c>
      <c r="T126" s="226">
        <f>'5A5_LSMSA'!$G$87</f>
        <v>0</v>
      </c>
      <c r="U126" s="230">
        <f>'5A5_LSMSA'!$H$87</f>
        <v>0</v>
      </c>
      <c r="V126" s="229">
        <f>'5A5_LSMSA'!$I$87</f>
        <v>2726695</v>
      </c>
      <c r="W126" s="227"/>
      <c r="X126" s="227"/>
      <c r="Y126" s="229">
        <f>'5A5_LSMSA'!$I$87</f>
        <v>2726695</v>
      </c>
      <c r="Z126" s="226">
        <f>'5A5_LSMSA'!$J$87</f>
        <v>0</v>
      </c>
      <c r="AA126" s="231">
        <f>'5A5_LSMSA'!$K$78</f>
        <v>0</v>
      </c>
      <c r="AB126" s="231">
        <f>'5A5_LSMSA'!$K$82</f>
        <v>20230</v>
      </c>
      <c r="AC126" s="1472">
        <f>'5A5_LSMSA'!$K$84</f>
        <v>78858</v>
      </c>
      <c r="AD126" s="1472">
        <f>'5A5_LSMSA'!$K$85</f>
        <v>63088</v>
      </c>
      <c r="AE126" s="229">
        <f>'5A5_LSMSA'!$K$87</f>
        <v>3007161</v>
      </c>
      <c r="AF126" s="226">
        <f>'5A5_LSMSA'!$L$87</f>
        <v>0</v>
      </c>
      <c r="AG126" s="226">
        <f>'5A5_LSMSA'!$M$87</f>
        <v>3007161</v>
      </c>
      <c r="AH126" s="229">
        <f>'5A5_LSMSA'!$N$87</f>
        <v>250596</v>
      </c>
      <c r="AI126" s="231">
        <f>'5A5_LSMSA'!$O$79</f>
        <v>0</v>
      </c>
      <c r="AJ126" s="900">
        <f>'5A5_LSMSA'!$O$80</f>
        <v>10000</v>
      </c>
      <c r="AK126" s="900">
        <f>'5A5_LSMSA'!$O$81</f>
        <v>0</v>
      </c>
      <c r="AL126" s="232">
        <f>'5A5_LSMSA'!$O$87</f>
        <v>3017161</v>
      </c>
      <c r="AM126" s="232">
        <f t="shared" si="49"/>
        <v>3017161</v>
      </c>
      <c r="AN126" s="233"/>
      <c r="AO126" s="234"/>
      <c r="AP126" s="225"/>
      <c r="AQ126" s="233"/>
      <c r="AR126" s="225"/>
      <c r="AS126" s="235"/>
      <c r="AT126" s="236"/>
      <c r="AU126" s="234"/>
      <c r="AV126" s="237"/>
      <c r="AW126" s="237"/>
      <c r="AX126" s="234"/>
      <c r="AY126" s="235"/>
      <c r="AZ126" s="234"/>
      <c r="BA126" s="234"/>
      <c r="BB126" s="235"/>
      <c r="BC126" s="235"/>
      <c r="BD126" s="234"/>
      <c r="BE126" s="235">
        <f t="shared" si="50"/>
        <v>3017161</v>
      </c>
      <c r="BF126" s="235">
        <f t="shared" si="51"/>
        <v>250596</v>
      </c>
      <c r="BG126" s="237"/>
      <c r="BH126" s="237"/>
      <c r="BI126" s="237"/>
      <c r="BJ126" s="237"/>
      <c r="BK126" s="237"/>
      <c r="BL126" s="237"/>
    </row>
    <row r="127" spans="1:65" ht="16.5" customHeight="1" x14ac:dyDescent="0.2">
      <c r="A127" s="221">
        <v>334001</v>
      </c>
      <c r="B127" s="317">
        <v>334</v>
      </c>
      <c r="C127" s="799" t="s">
        <v>374</v>
      </c>
      <c r="D127" s="1362" t="e">
        <f>#REF!</f>
        <v>#REF!</v>
      </c>
      <c r="E127" s="226"/>
      <c r="F127" s="226" t="e">
        <f>#REF!</f>
        <v>#REF!</v>
      </c>
      <c r="G127" s="1337"/>
      <c r="H127" s="1337"/>
      <c r="I127" s="228"/>
      <c r="J127" s="226"/>
      <c r="K127" s="228"/>
      <c r="L127" s="226"/>
      <c r="M127" s="228"/>
      <c r="N127" s="226"/>
      <c r="O127" s="228"/>
      <c r="P127" s="226"/>
      <c r="Q127" s="1089" t="e">
        <f t="shared" si="48"/>
        <v>#REF!</v>
      </c>
      <c r="R127" s="229"/>
      <c r="S127" s="226" t="e">
        <f>#REF!</f>
        <v>#REF!</v>
      </c>
      <c r="T127" s="226" t="e">
        <f>#REF!</f>
        <v>#REF!</v>
      </c>
      <c r="U127" s="230" t="e">
        <f>#REF!</f>
        <v>#REF!</v>
      </c>
      <c r="V127" s="229" t="e">
        <f>#REF!</f>
        <v>#REF!</v>
      </c>
      <c r="W127" s="227"/>
      <c r="X127" s="227"/>
      <c r="Y127" s="229" t="e">
        <f>#REF!</f>
        <v>#REF!</v>
      </c>
      <c r="Z127" s="226" t="e">
        <f>#REF!</f>
        <v>#REF!</v>
      </c>
      <c r="AA127" s="231" t="e">
        <f>#REF!</f>
        <v>#REF!</v>
      </c>
      <c r="AB127" s="231" t="e">
        <f>#REF!</f>
        <v>#REF!</v>
      </c>
      <c r="AC127" s="1472" t="e">
        <f>#REF!</f>
        <v>#REF!</v>
      </c>
      <c r="AD127" s="1472" t="e">
        <f>#REF!</f>
        <v>#REF!</v>
      </c>
      <c r="AE127" s="229" t="e">
        <f>#REF!</f>
        <v>#REF!</v>
      </c>
      <c r="AF127" s="226" t="e">
        <f>#REF!</f>
        <v>#REF!</v>
      </c>
      <c r="AG127" s="226" t="e">
        <f>#REF!</f>
        <v>#REF!</v>
      </c>
      <c r="AH127" s="229" t="e">
        <f>#REF!</f>
        <v>#REF!</v>
      </c>
      <c r="AI127" s="231" t="e">
        <f>#REF!</f>
        <v>#REF!</v>
      </c>
      <c r="AJ127" s="900" t="e">
        <f>#REF!</f>
        <v>#REF!</v>
      </c>
      <c r="AK127" s="900" t="e">
        <f>#REF!</f>
        <v>#REF!</v>
      </c>
      <c r="AL127" s="232" t="e">
        <f>#REF!</f>
        <v>#REF!</v>
      </c>
      <c r="AM127" s="232" t="e">
        <f t="shared" si="49"/>
        <v>#REF!</v>
      </c>
      <c r="AN127" s="233"/>
      <c r="AO127" s="234"/>
      <c r="AP127" s="225"/>
      <c r="AQ127" s="233"/>
      <c r="AR127" s="225"/>
      <c r="AS127" s="235"/>
      <c r="AT127" s="236"/>
      <c r="AU127" s="234"/>
      <c r="AV127" s="237"/>
      <c r="AW127" s="237"/>
      <c r="AX127" s="234"/>
      <c r="AY127" s="235"/>
      <c r="AZ127" s="234"/>
      <c r="BA127" s="234"/>
      <c r="BB127" s="235"/>
      <c r="BC127" s="235"/>
      <c r="BD127" s="234"/>
      <c r="BE127" s="235" t="e">
        <f t="shared" si="50"/>
        <v>#REF!</v>
      </c>
      <c r="BF127" s="235" t="e">
        <f t="shared" si="51"/>
        <v>#REF!</v>
      </c>
      <c r="BG127" s="237"/>
      <c r="BH127" s="237"/>
      <c r="BI127" s="237"/>
      <c r="BJ127" s="237"/>
      <c r="BK127" s="237"/>
      <c r="BL127" s="237"/>
    </row>
    <row r="128" spans="1:65" ht="16.5" customHeight="1" x14ac:dyDescent="0.2">
      <c r="A128" s="800" t="s">
        <v>794</v>
      </c>
      <c r="B128" s="801" t="s">
        <v>1071</v>
      </c>
      <c r="C128" s="802" t="s">
        <v>585</v>
      </c>
      <c r="D128" s="1363">
        <f>'5A6_Thrive'!$C$87</f>
        <v>181</v>
      </c>
      <c r="E128" s="240"/>
      <c r="F128" s="240">
        <f>'5A6_Thrive'!$E$87</f>
        <v>1663090</v>
      </c>
      <c r="G128" s="1338"/>
      <c r="H128" s="1338"/>
      <c r="I128" s="242"/>
      <c r="J128" s="240"/>
      <c r="K128" s="242"/>
      <c r="L128" s="240"/>
      <c r="M128" s="242"/>
      <c r="N128" s="240"/>
      <c r="O128" s="242"/>
      <c r="P128" s="240"/>
      <c r="Q128" s="1194">
        <f t="shared" si="48"/>
        <v>1663090</v>
      </c>
      <c r="R128" s="243"/>
      <c r="S128" s="240">
        <f>'5A6_Thrive'!$F$87</f>
        <v>0</v>
      </c>
      <c r="T128" s="240">
        <f>'5A6_Thrive'!$G$87</f>
        <v>0</v>
      </c>
      <c r="U128" s="244">
        <f>'5A6_Thrive'!$H$87</f>
        <v>0</v>
      </c>
      <c r="V128" s="243">
        <f>'5A6_Thrive'!$I$87</f>
        <v>1663090</v>
      </c>
      <c r="W128" s="241"/>
      <c r="X128" s="241"/>
      <c r="Y128" s="243">
        <f>'5A6_Thrive'!$I$87</f>
        <v>1663090</v>
      </c>
      <c r="Z128" s="240">
        <f>'5A6_Thrive'!$J$87</f>
        <v>-4476</v>
      </c>
      <c r="AA128" s="245">
        <f>'5A6_Thrive'!$K$78</f>
        <v>0</v>
      </c>
      <c r="AB128" s="897">
        <f>'5A6_Thrive'!$K$82</f>
        <v>12810</v>
      </c>
      <c r="AC128" s="1473">
        <f>'5A6_Thrive'!$K$84</f>
        <v>89746</v>
      </c>
      <c r="AD128" s="1473">
        <f>'5A6_Thrive'!$K$85</f>
        <v>71796</v>
      </c>
      <c r="AE128" s="243">
        <f>'5A6_Thrive'!$K$87</f>
        <v>1967584</v>
      </c>
      <c r="AF128" s="246">
        <f>'5A6_Thrive'!$L$87</f>
        <v>0</v>
      </c>
      <c r="AG128" s="240">
        <f>'5A6_Thrive'!$M$87</f>
        <v>1967584</v>
      </c>
      <c r="AH128" s="247">
        <f>'5A6_Thrive'!$N$87</f>
        <v>163968</v>
      </c>
      <c r="AI128" s="245">
        <f>'5A6_Thrive'!$O$79</f>
        <v>0</v>
      </c>
      <c r="AJ128" s="901">
        <f>'5A6_Thrive'!$O$80</f>
        <v>10000</v>
      </c>
      <c r="AK128" s="901">
        <f>'5A6_Thrive'!$O$81</f>
        <v>0</v>
      </c>
      <c r="AL128" s="247">
        <f>'5A6_Thrive'!$O$87</f>
        <v>1977584</v>
      </c>
      <c r="AM128" s="247">
        <f t="shared" si="49"/>
        <v>1977584</v>
      </c>
      <c r="AN128" s="248"/>
      <c r="AO128" s="249"/>
      <c r="AP128" s="239"/>
      <c r="AQ128" s="248"/>
      <c r="AR128" s="239"/>
      <c r="AS128" s="250"/>
      <c r="AT128" s="251"/>
      <c r="AU128" s="249"/>
      <c r="AV128" s="894"/>
      <c r="AW128" s="252"/>
      <c r="AX128" s="249"/>
      <c r="AY128" s="250"/>
      <c r="AZ128" s="909"/>
      <c r="BA128" s="249"/>
      <c r="BB128" s="250"/>
      <c r="BC128" s="250"/>
      <c r="BD128" s="249"/>
      <c r="BE128" s="250">
        <f t="shared" si="50"/>
        <v>1977584</v>
      </c>
      <c r="BF128" s="250">
        <f t="shared" si="51"/>
        <v>163968</v>
      </c>
      <c r="BG128" s="252"/>
      <c r="BH128" s="252"/>
      <c r="BI128" s="252"/>
      <c r="BJ128" s="252"/>
      <c r="BK128" s="252"/>
      <c r="BL128" s="252"/>
    </row>
    <row r="129" spans="1:64" ht="16.5" customHeight="1" x14ac:dyDescent="0.2">
      <c r="A129" s="221" t="s">
        <v>318</v>
      </c>
      <c r="B129" s="317" t="s">
        <v>318</v>
      </c>
      <c r="C129" s="799" t="s">
        <v>143</v>
      </c>
      <c r="D129" s="1362">
        <f>'5A3_OJJ'!$C$87</f>
        <v>154.7514819999999</v>
      </c>
      <c r="E129" s="226"/>
      <c r="F129" s="226">
        <f>'5A3_OJJ'!$G$76</f>
        <v>1293392</v>
      </c>
      <c r="G129" s="1337"/>
      <c r="H129" s="1337"/>
      <c r="I129" s="228"/>
      <c r="J129" s="226"/>
      <c r="K129" s="228"/>
      <c r="L129" s="226"/>
      <c r="M129" s="228"/>
      <c r="N129" s="226"/>
      <c r="O129" s="228"/>
      <c r="P129" s="226"/>
      <c r="Q129" s="1089">
        <f t="shared" si="48"/>
        <v>1293392</v>
      </c>
      <c r="R129" s="229"/>
      <c r="S129" s="226"/>
      <c r="T129" s="226"/>
      <c r="U129" s="230"/>
      <c r="V129" s="229">
        <f>Q129</f>
        <v>1293392</v>
      </c>
      <c r="W129" s="227"/>
      <c r="X129" s="227"/>
      <c r="Y129" s="229">
        <f>V129</f>
        <v>1293392</v>
      </c>
      <c r="Z129" s="226"/>
      <c r="AA129" s="231">
        <f>'5A3_OJJ'!$G$78</f>
        <v>0</v>
      </c>
      <c r="AB129" s="231">
        <f>'5A3_OJJ'!$G$82</f>
        <v>13230</v>
      </c>
      <c r="AC129" s="1472">
        <f>'5A3_OJJ'!$G$84</f>
        <v>55136</v>
      </c>
      <c r="AD129" s="1472">
        <f>'5A3_OJJ'!$G$85</f>
        <v>44109</v>
      </c>
      <c r="AE129" s="229">
        <f>'5A3_OJJ'!$G$87</f>
        <v>1488570</v>
      </c>
      <c r="AF129" s="226">
        <f>'5A3_OJJ'!$H$87</f>
        <v>0</v>
      </c>
      <c r="AG129" s="226">
        <f>'5A3_OJJ'!$I$87</f>
        <v>1488570</v>
      </c>
      <c r="AH129" s="229">
        <f>'5A3_OJJ'!$J$87</f>
        <v>124051</v>
      </c>
      <c r="AI129" s="231">
        <f>'5A3_OJJ'!$K$79</f>
        <v>0</v>
      </c>
      <c r="AJ129" s="900">
        <f>'5A3_OJJ'!$K$80</f>
        <v>40488</v>
      </c>
      <c r="AK129" s="900">
        <f>'5A3_OJJ'!$K$81</f>
        <v>0</v>
      </c>
      <c r="AL129" s="232">
        <f>'5A3_OJJ'!$K$87</f>
        <v>1529058</v>
      </c>
      <c r="AM129" s="232">
        <f t="shared" si="49"/>
        <v>1529058</v>
      </c>
      <c r="AN129" s="233"/>
      <c r="AO129" s="234">
        <f>'5A3_OJJ'!$P$87</f>
        <v>632441</v>
      </c>
      <c r="AP129" s="225"/>
      <c r="AQ129" s="233"/>
      <c r="AR129" s="225"/>
      <c r="AS129" s="235"/>
      <c r="AT129" s="236"/>
      <c r="AU129" s="234">
        <f>'5A3_OJJ'!$P$87</f>
        <v>632441</v>
      </c>
      <c r="AV129" s="237"/>
      <c r="AW129" s="237"/>
      <c r="AX129" s="234">
        <f>'5A3_OJJ'!$P$87</f>
        <v>632441</v>
      </c>
      <c r="AY129" s="235"/>
      <c r="AZ129" s="234">
        <f>'5A3_OJJ'!$P$87</f>
        <v>632441</v>
      </c>
      <c r="BA129" s="234">
        <f>'5A3_OJJ'!$P$87</f>
        <v>632441</v>
      </c>
      <c r="BB129" s="235">
        <f>'5A3_OJJ'!$Q$87</f>
        <v>0</v>
      </c>
      <c r="BC129" s="235">
        <f>'5A3_OJJ'!$R$87</f>
        <v>632441</v>
      </c>
      <c r="BD129" s="234">
        <f>'5A3_OJJ'!$S$87</f>
        <v>52705</v>
      </c>
      <c r="BE129" s="235">
        <f t="shared" si="50"/>
        <v>2161499</v>
      </c>
      <c r="BF129" s="235">
        <f t="shared" si="51"/>
        <v>176756</v>
      </c>
      <c r="BG129" s="237"/>
      <c r="BH129" s="237"/>
      <c r="BI129" s="237"/>
      <c r="BJ129" s="237"/>
      <c r="BK129" s="237"/>
      <c r="BL129" s="237"/>
    </row>
    <row r="130" spans="1:64" s="100" customFormat="1" ht="16.5" customHeight="1" thickBot="1" x14ac:dyDescent="0.25">
      <c r="A130" s="891"/>
      <c r="B130" s="892"/>
      <c r="C130" s="1354" t="s">
        <v>416</v>
      </c>
      <c r="D130" s="1364" t="e">
        <f>SUM(D124:D129)</f>
        <v>#REF!</v>
      </c>
      <c r="E130" s="254"/>
      <c r="F130" s="254" t="e">
        <f>SUM(F124:F129)</f>
        <v>#REF!</v>
      </c>
      <c r="G130" s="1365"/>
      <c r="H130" s="1365">
        <f t="shared" ref="H130:R130" si="52">SUM(H124:H129)</f>
        <v>1357294.1700000002</v>
      </c>
      <c r="I130" s="1364">
        <f t="shared" si="52"/>
        <v>0</v>
      </c>
      <c r="J130" s="254">
        <f t="shared" si="52"/>
        <v>0</v>
      </c>
      <c r="K130" s="1364">
        <f t="shared" si="52"/>
        <v>0</v>
      </c>
      <c r="L130" s="254">
        <f t="shared" si="52"/>
        <v>0</v>
      </c>
      <c r="M130" s="1364">
        <f t="shared" si="52"/>
        <v>0</v>
      </c>
      <c r="N130" s="254">
        <f t="shared" si="52"/>
        <v>0</v>
      </c>
      <c r="O130" s="1364">
        <f t="shared" si="52"/>
        <v>0</v>
      </c>
      <c r="P130" s="254">
        <f t="shared" si="52"/>
        <v>0</v>
      </c>
      <c r="Q130" s="1366" t="e">
        <f t="shared" si="52"/>
        <v>#REF!</v>
      </c>
      <c r="R130" s="256">
        <f t="shared" si="52"/>
        <v>0</v>
      </c>
      <c r="S130" s="254" t="e">
        <f t="shared" ref="S130:AK130" si="53">SUM(S124:S129)</f>
        <v>#REF!</v>
      </c>
      <c r="T130" s="254" t="e">
        <f t="shared" si="53"/>
        <v>#REF!</v>
      </c>
      <c r="U130" s="257" t="e">
        <f t="shared" si="53"/>
        <v>#REF!</v>
      </c>
      <c r="V130" s="256" t="e">
        <f t="shared" si="53"/>
        <v>#REF!</v>
      </c>
      <c r="W130" s="255">
        <f t="shared" si="53"/>
        <v>0</v>
      </c>
      <c r="X130" s="255">
        <f t="shared" si="53"/>
        <v>0</v>
      </c>
      <c r="Y130" s="256" t="e">
        <f t="shared" si="53"/>
        <v>#REF!</v>
      </c>
      <c r="Z130" s="255" t="e">
        <f t="shared" si="53"/>
        <v>#REF!</v>
      </c>
      <c r="AA130" s="258" t="e">
        <f t="shared" si="53"/>
        <v>#REF!</v>
      </c>
      <c r="AB130" s="898" t="e">
        <f t="shared" si="53"/>
        <v>#REF!</v>
      </c>
      <c r="AC130" s="898" t="e">
        <f t="shared" si="53"/>
        <v>#REF!</v>
      </c>
      <c r="AD130" s="1474" t="e">
        <f t="shared" ref="AD130" si="54">SUM(AD124:AD129)</f>
        <v>#REF!</v>
      </c>
      <c r="AE130" s="256" t="e">
        <f t="shared" si="53"/>
        <v>#REF!</v>
      </c>
      <c r="AF130" s="254" t="e">
        <f t="shared" si="53"/>
        <v>#REF!</v>
      </c>
      <c r="AG130" s="254" t="e">
        <f t="shared" si="53"/>
        <v>#REF!</v>
      </c>
      <c r="AH130" s="256" t="e">
        <f t="shared" si="53"/>
        <v>#REF!</v>
      </c>
      <c r="AI130" s="258" t="e">
        <f t="shared" si="53"/>
        <v>#REF!</v>
      </c>
      <c r="AJ130" s="902" t="e">
        <f t="shared" si="53"/>
        <v>#REF!</v>
      </c>
      <c r="AK130" s="902" t="e">
        <f t="shared" si="53"/>
        <v>#REF!</v>
      </c>
      <c r="AL130" s="259" t="e">
        <f>SUM(AL124:AL129)</f>
        <v>#REF!</v>
      </c>
      <c r="AM130" s="259" t="e">
        <f>SUM(AM124:AM129)</f>
        <v>#REF!</v>
      </c>
      <c r="AN130" s="260"/>
      <c r="AO130" s="261">
        <f t="shared" ref="AO130:BF130" si="55">SUM(AO124:AO129)</f>
        <v>632441</v>
      </c>
      <c r="AP130" s="253">
        <f t="shared" si="55"/>
        <v>0</v>
      </c>
      <c r="AQ130" s="260">
        <f t="shared" si="55"/>
        <v>0</v>
      </c>
      <c r="AR130" s="253">
        <f t="shared" si="55"/>
        <v>0</v>
      </c>
      <c r="AS130" s="262">
        <f t="shared" si="55"/>
        <v>0</v>
      </c>
      <c r="AT130" s="263">
        <f t="shared" si="55"/>
        <v>0</v>
      </c>
      <c r="AU130" s="261">
        <f t="shared" si="55"/>
        <v>632441</v>
      </c>
      <c r="AV130" s="264">
        <f t="shared" si="55"/>
        <v>0</v>
      </c>
      <c r="AW130" s="264">
        <f t="shared" si="55"/>
        <v>0</v>
      </c>
      <c r="AX130" s="261">
        <f t="shared" si="55"/>
        <v>632441</v>
      </c>
      <c r="AY130" s="262">
        <f t="shared" si="55"/>
        <v>0</v>
      </c>
      <c r="AZ130" s="910">
        <f>SUM(AZ124:AZ129)</f>
        <v>632441</v>
      </c>
      <c r="BA130" s="261">
        <f t="shared" si="55"/>
        <v>632441</v>
      </c>
      <c r="BB130" s="262">
        <f t="shared" si="55"/>
        <v>0</v>
      </c>
      <c r="BC130" s="262">
        <f t="shared" si="55"/>
        <v>632441</v>
      </c>
      <c r="BD130" s="261">
        <f t="shared" si="55"/>
        <v>52705</v>
      </c>
      <c r="BE130" s="262" t="e">
        <f t="shared" si="55"/>
        <v>#REF!</v>
      </c>
      <c r="BF130" s="262" t="e">
        <f t="shared" si="55"/>
        <v>#REF!</v>
      </c>
      <c r="BG130" s="264">
        <f t="shared" ref="BG130:BL130" si="56">SUM(BG124:BG129)</f>
        <v>0</v>
      </c>
      <c r="BH130" s="264">
        <f t="shared" si="56"/>
        <v>0</v>
      </c>
      <c r="BI130" s="264">
        <f t="shared" si="56"/>
        <v>0</v>
      </c>
      <c r="BJ130" s="264">
        <f t="shared" si="56"/>
        <v>0</v>
      </c>
      <c r="BK130" s="264">
        <f t="shared" si="56"/>
        <v>0</v>
      </c>
      <c r="BL130" s="264">
        <f t="shared" si="56"/>
        <v>0</v>
      </c>
    </row>
    <row r="131" spans="1:64" customFormat="1" ht="6.75" customHeight="1" thickTop="1" x14ac:dyDescent="0.2">
      <c r="A131" s="916"/>
      <c r="B131" s="916"/>
      <c r="C131" s="916"/>
      <c r="D131" s="916"/>
      <c r="E131" s="916"/>
      <c r="F131" s="916"/>
      <c r="G131" s="916"/>
      <c r="H131" s="916"/>
      <c r="I131" s="916"/>
      <c r="J131" s="916"/>
      <c r="K131" s="916"/>
      <c r="L131" s="916"/>
      <c r="M131" s="916"/>
      <c r="N131" s="916"/>
      <c r="O131" s="916"/>
      <c r="P131" s="916"/>
      <c r="Q131" s="916"/>
      <c r="R131" s="916"/>
      <c r="S131" s="916"/>
      <c r="T131" s="916"/>
      <c r="U131" s="916"/>
      <c r="V131" s="916"/>
      <c r="W131" s="916"/>
      <c r="X131" s="916"/>
      <c r="Y131" s="916"/>
      <c r="Z131" s="916"/>
      <c r="AA131" s="916"/>
      <c r="AB131" s="916"/>
      <c r="AC131" s="916"/>
      <c r="AD131" s="916"/>
      <c r="AE131" s="916"/>
      <c r="AF131" s="916"/>
      <c r="AG131" s="916"/>
      <c r="AH131" s="916"/>
      <c r="AI131" s="916"/>
      <c r="AJ131" s="916"/>
      <c r="AK131" s="916"/>
      <c r="AL131" s="916"/>
      <c r="AM131" s="916"/>
      <c r="AN131" s="916"/>
      <c r="AO131" s="916"/>
      <c r="AP131" s="916"/>
      <c r="AQ131" s="916"/>
      <c r="AR131" s="916"/>
      <c r="AS131" s="916"/>
      <c r="AT131" s="916"/>
      <c r="AU131" s="916"/>
      <c r="AV131" s="916"/>
      <c r="AW131" s="916"/>
      <c r="AX131" s="916"/>
      <c r="AY131" s="916"/>
      <c r="AZ131" s="916"/>
      <c r="BA131" s="916"/>
      <c r="BB131" s="916"/>
      <c r="BC131" s="916"/>
      <c r="BD131" s="916"/>
      <c r="BE131" s="916"/>
      <c r="BF131" s="916"/>
      <c r="BG131" s="916"/>
      <c r="BH131" s="916"/>
      <c r="BI131" s="916"/>
      <c r="BJ131" s="916"/>
      <c r="BK131" s="916"/>
      <c r="BL131" s="916"/>
    </row>
    <row r="132" spans="1:64" ht="16.5" customHeight="1" x14ac:dyDescent="0.2">
      <c r="A132" s="220">
        <v>321001</v>
      </c>
      <c r="B132" s="316">
        <v>321001</v>
      </c>
      <c r="C132" s="207" t="s">
        <v>379</v>
      </c>
      <c r="D132" s="211">
        <f>'5A2A_NewVision'!$C$87</f>
        <v>202</v>
      </c>
      <c r="E132" s="209"/>
      <c r="F132" s="209">
        <f>'5A2A_NewVision'!$E$87</f>
        <v>1885957.1931475396</v>
      </c>
      <c r="G132" s="1335">
        <f>'5A2A_NewVision'!$F$87</f>
        <v>0</v>
      </c>
      <c r="H132" s="1335">
        <f>'5A2A_NewVision'!$G$87</f>
        <v>144692.59999999998</v>
      </c>
      <c r="I132" s="211">
        <f>'5A2A_NewVision'!$H$87</f>
        <v>171</v>
      </c>
      <c r="J132" s="209">
        <f>'5A2A_NewVision'!$J$87</f>
        <v>106626.06274746242</v>
      </c>
      <c r="K132" s="211">
        <f>'5A2A_NewVision'!$K$87</f>
        <v>23</v>
      </c>
      <c r="L132" s="209">
        <f>'5A2A_NewVision'!$M$87</f>
        <v>3914.0947319337997</v>
      </c>
      <c r="M132" s="211">
        <f>'5A2A_NewVision'!$N$87</f>
        <v>34</v>
      </c>
      <c r="N132" s="209">
        <f>'5A2A_NewVision'!$P$87</f>
        <v>144073.2700661401</v>
      </c>
      <c r="O132" s="211">
        <f>'5A2A_NewVision'!$Q$87</f>
        <v>0</v>
      </c>
      <c r="P132" s="209">
        <f>'5A2A_NewVision'!$S$87</f>
        <v>0</v>
      </c>
      <c r="Q132" s="1192">
        <f t="shared" ref="Q132:Q138" si="57">F132+H132+J132+L132+N132+P132</f>
        <v>2285263.2206930765</v>
      </c>
      <c r="R132" s="212"/>
      <c r="S132" s="209">
        <f>'5A2A_NewVision'!$U$87</f>
        <v>0</v>
      </c>
      <c r="T132" s="209">
        <f>'5A2A_NewVision'!$V$87</f>
        <v>0</v>
      </c>
      <c r="U132" s="213">
        <f>'5A2A_NewVision'!$W$87</f>
        <v>0</v>
      </c>
      <c r="V132" s="212">
        <f>'5A2A_NewVision'!$X$87</f>
        <v>2285262</v>
      </c>
      <c r="W132" s="210"/>
      <c r="X132" s="210">
        <f>'5A2A_NewVision'!$Y$87</f>
        <v>-5714</v>
      </c>
      <c r="Y132" s="212">
        <f>'5A2A_NewVision'!$Z$87</f>
        <v>2279548</v>
      </c>
      <c r="Z132" s="209">
        <f>'5A2A_NewVision'!$AA$87</f>
        <v>0</v>
      </c>
      <c r="AA132" s="223">
        <f>'5A2A_NewVision'!$AB$78</f>
        <v>0</v>
      </c>
      <c r="AB132" s="896">
        <f>'5A2A_NewVision'!$AB$82</f>
        <v>0</v>
      </c>
      <c r="AC132" s="1471">
        <f>'5A2A_NewVision'!$AB$84</f>
        <v>0</v>
      </c>
      <c r="AD132" s="1471">
        <f>'5A2A_NewVision'!$AB$85</f>
        <v>0</v>
      </c>
      <c r="AE132" s="212">
        <f>'5A2A_NewVision'!$AB$87</f>
        <v>2366404</v>
      </c>
      <c r="AF132" s="209">
        <f>'5A2A_NewVision'!$AC$87</f>
        <v>0</v>
      </c>
      <c r="AG132" s="209">
        <f>'5A2A_NewVision'!$AD$87</f>
        <v>2366404</v>
      </c>
      <c r="AH132" s="212">
        <f>'5A2A_NewVision'!$AE$87</f>
        <v>197200</v>
      </c>
      <c r="AI132" s="223">
        <f>'5A2A_NewVision'!$AF$79</f>
        <v>0</v>
      </c>
      <c r="AJ132" s="899">
        <f>'5A2A_NewVision'!$AF$80</f>
        <v>0</v>
      </c>
      <c r="AK132" s="899">
        <f>'5A2A_NewVision'!$AF$81</f>
        <v>0</v>
      </c>
      <c r="AL132" s="214">
        <f>'5A2A_NewVision'!$AF$87</f>
        <v>2366404</v>
      </c>
      <c r="AM132" s="214">
        <f t="shared" ref="AM132:AM138" si="58">AL132-X132</f>
        <v>2372118</v>
      </c>
      <c r="AN132" s="215"/>
      <c r="AO132" s="216"/>
      <c r="AP132" s="208"/>
      <c r="AQ132" s="215"/>
      <c r="AR132" s="208"/>
      <c r="AS132" s="217"/>
      <c r="AT132" s="218"/>
      <c r="AU132" s="216"/>
      <c r="AV132" s="893"/>
      <c r="AW132" s="219"/>
      <c r="AX132" s="216"/>
      <c r="AY132" s="217"/>
      <c r="AZ132" s="908"/>
      <c r="BA132" s="216"/>
      <c r="BB132" s="217"/>
      <c r="BC132" s="217"/>
      <c r="BD132" s="216"/>
      <c r="BE132" s="217">
        <f t="shared" ref="BE132:BE138" si="59">AM132+BA132</f>
        <v>2372118</v>
      </c>
      <c r="BF132" s="217">
        <f t="shared" ref="BF132:BF138" si="60">AH132+BD132</f>
        <v>197200</v>
      </c>
      <c r="BG132" s="219">
        <f t="shared" ref="BG132:BG138" si="61">-X132</f>
        <v>5714</v>
      </c>
      <c r="BH132" s="219" t="e">
        <f>VLOOKUP($A132,'5A2_Legacy Type 2'!$A$7:$AH$14,COLUMN('5A2_Legacy Type 2'!#REF!),FALSE)</f>
        <v>#REF!</v>
      </c>
      <c r="BI132" s="219" t="e">
        <f>BG132-BH132</f>
        <v>#REF!</v>
      </c>
      <c r="BJ132" s="219"/>
      <c r="BK132" s="219"/>
      <c r="BL132" s="219"/>
    </row>
    <row r="133" spans="1:64" ht="16.5" customHeight="1" x14ac:dyDescent="0.2">
      <c r="A133" s="221">
        <v>329001</v>
      </c>
      <c r="B133" s="317">
        <v>329001</v>
      </c>
      <c r="C133" s="224" t="s">
        <v>380</v>
      </c>
      <c r="D133" s="228">
        <f>'5A2B_Glencoe'!$C$87</f>
        <v>393</v>
      </c>
      <c r="E133" s="226"/>
      <c r="F133" s="226">
        <f>'5A2B_Glencoe'!$E$87</f>
        <v>3669014.202963776</v>
      </c>
      <c r="G133" s="1337">
        <f>'5A2B_Glencoe'!$F$87</f>
        <v>0</v>
      </c>
      <c r="H133" s="1337">
        <f>'5A2B_Glencoe'!$G$87</f>
        <v>235171.20000000001</v>
      </c>
      <c r="I133" s="228">
        <f>'5A2B_Glencoe'!$H$87</f>
        <v>278</v>
      </c>
      <c r="J133" s="226">
        <f>'5A2B_Glencoe'!$J$87</f>
        <v>173758.70657716785</v>
      </c>
      <c r="K133" s="228">
        <f>'5A2B_Glencoe'!$K$87</f>
        <v>96</v>
      </c>
      <c r="L133" s="226">
        <f>'5A2B_Glencoe'!$M$87</f>
        <v>16341.569184833368</v>
      </c>
      <c r="M133" s="228">
        <f>'5A2B_Glencoe'!$N$87</f>
        <v>35</v>
      </c>
      <c r="N133" s="226">
        <f>'5A2B_Glencoe'!$P$87</f>
        <v>149327.79079476674</v>
      </c>
      <c r="O133" s="228">
        <f>'5A2B_Glencoe'!$Q$87</f>
        <v>1</v>
      </c>
      <c r="P133" s="226">
        <f>'5A2B_Glencoe'!$S$87</f>
        <v>1688.0154480324272</v>
      </c>
      <c r="Q133" s="1089">
        <f t="shared" si="57"/>
        <v>4245301.4849685766</v>
      </c>
      <c r="R133" s="889"/>
      <c r="S133" s="226">
        <f>'5A2B_Glencoe'!$U$87</f>
        <v>0</v>
      </c>
      <c r="T133" s="226">
        <f>'5A2B_Glencoe'!$V$87</f>
        <v>0</v>
      </c>
      <c r="U133" s="230">
        <f>'5A2B_Glencoe'!$W$87</f>
        <v>0</v>
      </c>
      <c r="V133" s="229">
        <f>'5A2B_Glencoe'!$X$87</f>
        <v>4245302</v>
      </c>
      <c r="W133" s="227"/>
      <c r="X133" s="227">
        <f>'5A2B_Glencoe'!$Y$87</f>
        <v>-10613</v>
      </c>
      <c r="Y133" s="229">
        <f>'5A2B_Glencoe'!$Z$87</f>
        <v>4234689</v>
      </c>
      <c r="Z133" s="226">
        <f>'5A2B_Glencoe'!$AA$87</f>
        <v>0</v>
      </c>
      <c r="AA133" s="231">
        <f>'5A2B_Glencoe'!$AB$78</f>
        <v>0</v>
      </c>
      <c r="AB133" s="231">
        <f>'5A2B_Glencoe'!$AB$82</f>
        <v>0</v>
      </c>
      <c r="AC133" s="1472">
        <f>'5A2B_Glencoe'!$AB$84</f>
        <v>0</v>
      </c>
      <c r="AD133" s="1472">
        <f>'5A2B_Glencoe'!$AB$85</f>
        <v>0</v>
      </c>
      <c r="AE133" s="229">
        <f>'5A2B_Glencoe'!$AB$87</f>
        <v>4425148</v>
      </c>
      <c r="AF133" s="226">
        <f>'5A2B_Glencoe'!$AC$87</f>
        <v>0</v>
      </c>
      <c r="AG133" s="226">
        <f>'5A2B_Glencoe'!$AD$87</f>
        <v>4425148</v>
      </c>
      <c r="AH133" s="229">
        <f>'5A2B_Glencoe'!$AE$87</f>
        <v>368763</v>
      </c>
      <c r="AI133" s="231">
        <f>'5A2B_Glencoe'!$AF$79</f>
        <v>0</v>
      </c>
      <c r="AJ133" s="900">
        <f>'5A2B_Glencoe'!$AF$80</f>
        <v>0</v>
      </c>
      <c r="AK133" s="900">
        <f>'5A2B_Glencoe'!$AF$81</f>
        <v>0</v>
      </c>
      <c r="AL133" s="232">
        <f>'5A2B_Glencoe'!$AF$87</f>
        <v>4435148</v>
      </c>
      <c r="AM133" s="232">
        <f t="shared" si="58"/>
        <v>4445761</v>
      </c>
      <c r="AN133" s="233"/>
      <c r="AO133" s="234"/>
      <c r="AP133" s="225"/>
      <c r="AQ133" s="233"/>
      <c r="AR133" s="225"/>
      <c r="AS133" s="235"/>
      <c r="AT133" s="236"/>
      <c r="AU133" s="234"/>
      <c r="AV133" s="237"/>
      <c r="AW133" s="237"/>
      <c r="AX133" s="234"/>
      <c r="AY133" s="235"/>
      <c r="AZ133" s="234"/>
      <c r="BA133" s="234"/>
      <c r="BB133" s="235"/>
      <c r="BC133" s="235"/>
      <c r="BD133" s="234"/>
      <c r="BE133" s="235">
        <f t="shared" si="59"/>
        <v>4445761</v>
      </c>
      <c r="BF133" s="235">
        <f t="shared" si="60"/>
        <v>368763</v>
      </c>
      <c r="BG133" s="237">
        <f t="shared" si="61"/>
        <v>10613</v>
      </c>
      <c r="BH133" s="237" t="e">
        <f>VLOOKUP($A133,'5A2_Legacy Type 2'!$A$7:$AH$14,COLUMN('5A2_Legacy Type 2'!#REF!),FALSE)</f>
        <v>#REF!</v>
      </c>
      <c r="BI133" s="237" t="e">
        <f t="shared" ref="BI133:BI138" si="62">BG133-BH133</f>
        <v>#REF!</v>
      </c>
      <c r="BJ133" s="237"/>
      <c r="BK133" s="237"/>
      <c r="BL133" s="237"/>
    </row>
    <row r="134" spans="1:64" ht="16.5" customHeight="1" x14ac:dyDescent="0.2">
      <c r="A134" s="221">
        <v>331001</v>
      </c>
      <c r="B134" s="317">
        <v>331001</v>
      </c>
      <c r="C134" s="224" t="s">
        <v>381</v>
      </c>
      <c r="D134" s="228">
        <f>'5A2C_ISL'!$C$87</f>
        <v>1167</v>
      </c>
      <c r="E134" s="226"/>
      <c r="F134" s="226">
        <f>'5A2C_ISL'!$E$87</f>
        <v>11619409.271844059</v>
      </c>
      <c r="G134" s="1337">
        <f>'5A2C_ISL'!$F$87</f>
        <v>0</v>
      </c>
      <c r="H134" s="1337">
        <f>'5A2C_ISL'!$G$87</f>
        <v>834183.27</v>
      </c>
      <c r="I134" s="228">
        <f>'5A2C_ISL'!$H$87</f>
        <v>723</v>
      </c>
      <c r="J134" s="226">
        <f>'5A2C_ISL'!$J$87</f>
        <v>357490.29736740858</v>
      </c>
      <c r="K134" s="228">
        <f>'5A2C_ISL'!$K$87</f>
        <v>0</v>
      </c>
      <c r="L134" s="226">
        <f>'5A2C_ISL'!$M$87</f>
        <v>0</v>
      </c>
      <c r="M134" s="228">
        <f>'5A2C_ISL'!$N$87</f>
        <v>98</v>
      </c>
      <c r="N134" s="226">
        <f>'5A2C_ISL'!$P$87</f>
        <v>332078.30141024926</v>
      </c>
      <c r="O134" s="228">
        <f>'5A2C_ISL'!$Q$87</f>
        <v>0</v>
      </c>
      <c r="P134" s="226">
        <f>'5A2C_ISL'!$S$87</f>
        <v>0</v>
      </c>
      <c r="Q134" s="1089">
        <f t="shared" si="57"/>
        <v>13143161.140621716</v>
      </c>
      <c r="R134" s="889"/>
      <c r="S134" s="226">
        <f>'5A2C_ISL'!$U$87</f>
        <v>0</v>
      </c>
      <c r="T134" s="226">
        <f>'5A2C_ISL'!$V$87</f>
        <v>0</v>
      </c>
      <c r="U134" s="230">
        <f>'5A2C_ISL'!$W$87</f>
        <v>0</v>
      </c>
      <c r="V134" s="229">
        <f>'5A2C_ISL'!$X$87</f>
        <v>13143162</v>
      </c>
      <c r="W134" s="227"/>
      <c r="X134" s="227">
        <f>'5A2C_ISL'!$Y$87</f>
        <v>-32857</v>
      </c>
      <c r="Y134" s="229">
        <f>'5A2C_ISL'!$Z$87</f>
        <v>13110305</v>
      </c>
      <c r="Z134" s="226">
        <f>'5A2C_ISL'!$AA$87</f>
        <v>-4763</v>
      </c>
      <c r="AA134" s="231">
        <f>'5A2C_ISL'!$AB$78</f>
        <v>0</v>
      </c>
      <c r="AB134" s="231">
        <f>'5A2C_ISL'!$AB$82</f>
        <v>0</v>
      </c>
      <c r="AC134" s="1472">
        <f>'5A2C_ISL'!$AB$84</f>
        <v>0</v>
      </c>
      <c r="AD134" s="1472">
        <f>'5A2C_ISL'!$AB$85</f>
        <v>0</v>
      </c>
      <c r="AE134" s="229">
        <f>'5A2C_ISL'!$AB$87</f>
        <v>14000804</v>
      </c>
      <c r="AF134" s="226">
        <f>'5A2C_ISL'!$AC$87</f>
        <v>0</v>
      </c>
      <c r="AG134" s="226">
        <f>'5A2C_ISL'!$AD$87</f>
        <v>14000804</v>
      </c>
      <c r="AH134" s="229">
        <f>'5A2C_ISL'!$AE$87</f>
        <v>1166735</v>
      </c>
      <c r="AI134" s="231">
        <f>'5A2C_ISL'!$AF$79</f>
        <v>0</v>
      </c>
      <c r="AJ134" s="900">
        <f>'5A2C_ISL'!$AF$80</f>
        <v>0</v>
      </c>
      <c r="AK134" s="900">
        <f>'5A2C_ISL'!$AF$81</f>
        <v>0</v>
      </c>
      <c r="AL134" s="232">
        <f>'5A2C_ISL'!$AF$87</f>
        <v>14000804</v>
      </c>
      <c r="AM134" s="232">
        <f t="shared" si="58"/>
        <v>14033661</v>
      </c>
      <c r="AN134" s="233"/>
      <c r="AO134" s="234"/>
      <c r="AP134" s="225"/>
      <c r="AQ134" s="233"/>
      <c r="AR134" s="225"/>
      <c r="AS134" s="235"/>
      <c r="AT134" s="236"/>
      <c r="AU134" s="234"/>
      <c r="AV134" s="237"/>
      <c r="AW134" s="237"/>
      <c r="AX134" s="234"/>
      <c r="AY134" s="235"/>
      <c r="AZ134" s="234"/>
      <c r="BA134" s="234"/>
      <c r="BB134" s="235"/>
      <c r="BC134" s="235"/>
      <c r="BD134" s="234"/>
      <c r="BE134" s="235">
        <f t="shared" si="59"/>
        <v>14033661</v>
      </c>
      <c r="BF134" s="235">
        <f t="shared" si="60"/>
        <v>1166735</v>
      </c>
      <c r="BG134" s="237">
        <f t="shared" si="61"/>
        <v>32857</v>
      </c>
      <c r="BH134" s="237" t="e">
        <f>VLOOKUP($A134,'5A2_Legacy Type 2'!$A$7:$AH$14,COLUMN('5A2_Legacy Type 2'!#REF!),FALSE)</f>
        <v>#REF!</v>
      </c>
      <c r="BI134" s="237" t="e">
        <f t="shared" si="62"/>
        <v>#REF!</v>
      </c>
      <c r="BJ134" s="237"/>
      <c r="BK134" s="237"/>
      <c r="BL134" s="237"/>
    </row>
    <row r="135" spans="1:64" ht="16.5" customHeight="1" x14ac:dyDescent="0.2">
      <c r="A135" s="221">
        <v>333001</v>
      </c>
      <c r="B135" s="317">
        <v>333001</v>
      </c>
      <c r="C135" s="224" t="s">
        <v>435</v>
      </c>
      <c r="D135" s="228">
        <f>'5A2D_Avoyelles'!$C$87</f>
        <v>694</v>
      </c>
      <c r="E135" s="226"/>
      <c r="F135" s="226">
        <f>'5A2D_Avoyelles'!$E$87</f>
        <v>5058405.0213270076</v>
      </c>
      <c r="G135" s="1337">
        <f>'5A2D_Avoyelles'!$F$87</f>
        <v>0</v>
      </c>
      <c r="H135" s="1337">
        <f>'5A2D_Avoyelles'!$G$87</f>
        <v>372067.27999999997</v>
      </c>
      <c r="I135" s="228">
        <f>'5A2D_Avoyelles'!$H$87</f>
        <v>398</v>
      </c>
      <c r="J135" s="226">
        <f>'5A2D_Avoyelles'!$J$87</f>
        <v>282299.51650670939</v>
      </c>
      <c r="K135" s="228">
        <f>'5A2D_Avoyelles'!$K$87</f>
        <v>94.5</v>
      </c>
      <c r="L135" s="226">
        <f>'5A2D_Avoyelles'!$M$87</f>
        <v>18280.47348781455</v>
      </c>
      <c r="M135" s="228">
        <f>'5A2D_Avoyelles'!$N$87</f>
        <v>38</v>
      </c>
      <c r="N135" s="226">
        <f>'5A2D_Avoyelles'!$P$87</f>
        <v>183771.95569760661</v>
      </c>
      <c r="O135" s="228">
        <f>'5A2D_Avoyelles'!$Q$87</f>
        <v>0</v>
      </c>
      <c r="P135" s="226">
        <f>'5A2D_Avoyelles'!$S$87</f>
        <v>0</v>
      </c>
      <c r="Q135" s="1089">
        <f t="shared" si="57"/>
        <v>5914824.2470191382</v>
      </c>
      <c r="R135" s="889"/>
      <c r="S135" s="226">
        <f>'5A2D_Avoyelles'!$U$87</f>
        <v>0</v>
      </c>
      <c r="T135" s="226">
        <f>'5A2D_Avoyelles'!$V$87</f>
        <v>0</v>
      </c>
      <c r="U135" s="230">
        <f>'5A2D_Avoyelles'!$W$87</f>
        <v>0</v>
      </c>
      <c r="V135" s="229">
        <f>'5A2D_Avoyelles'!$X$87</f>
        <v>5914825</v>
      </c>
      <c r="W135" s="227"/>
      <c r="X135" s="227">
        <f>'5A2D_Avoyelles'!$Y$87</f>
        <v>-14787</v>
      </c>
      <c r="Y135" s="229">
        <f>'5A2D_Avoyelles'!$Z$87</f>
        <v>5900038</v>
      </c>
      <c r="Z135" s="226">
        <f>'5A2D_Avoyelles'!$AA$87</f>
        <v>0</v>
      </c>
      <c r="AA135" s="231">
        <f>'5A2D_Avoyelles'!$AB$78</f>
        <v>0</v>
      </c>
      <c r="AB135" s="231">
        <f>'5A2D_Avoyelles'!$AB$82</f>
        <v>0</v>
      </c>
      <c r="AC135" s="1472">
        <f>'5A2D_Avoyelles'!$AB$84</f>
        <v>0</v>
      </c>
      <c r="AD135" s="1472">
        <f>'5A2D_Avoyelles'!$AB$85</f>
        <v>0</v>
      </c>
      <c r="AE135" s="229">
        <f>'5A2D_Avoyelles'!$AB$87</f>
        <v>6147377</v>
      </c>
      <c r="AF135" s="226">
        <f>'5A2D_Avoyelles'!$AC$87</f>
        <v>0</v>
      </c>
      <c r="AG135" s="226">
        <f>'5A2D_Avoyelles'!$AD$87</f>
        <v>6147377</v>
      </c>
      <c r="AH135" s="229">
        <f>'5A2D_Avoyelles'!$AE$87</f>
        <v>512282</v>
      </c>
      <c r="AI135" s="231">
        <f>'5A2D_Avoyelles'!$AF$79</f>
        <v>0</v>
      </c>
      <c r="AJ135" s="900">
        <f>'5A2D_Avoyelles'!$AF$80</f>
        <v>0</v>
      </c>
      <c r="AK135" s="900">
        <f>'5A2D_Avoyelles'!$AF$81</f>
        <v>0</v>
      </c>
      <c r="AL135" s="232">
        <f>'5A2D_Avoyelles'!$AF$87</f>
        <v>6157377</v>
      </c>
      <c r="AM135" s="232">
        <f t="shared" si="58"/>
        <v>6172164</v>
      </c>
      <c r="AN135" s="233"/>
      <c r="AO135" s="234"/>
      <c r="AP135" s="225"/>
      <c r="AQ135" s="233"/>
      <c r="AR135" s="225"/>
      <c r="AS135" s="235"/>
      <c r="AT135" s="236"/>
      <c r="AU135" s="234"/>
      <c r="AV135" s="237"/>
      <c r="AW135" s="237"/>
      <c r="AX135" s="234"/>
      <c r="AY135" s="235"/>
      <c r="AZ135" s="234"/>
      <c r="BA135" s="234"/>
      <c r="BB135" s="235"/>
      <c r="BC135" s="235"/>
      <c r="BD135" s="234"/>
      <c r="BE135" s="235">
        <f t="shared" si="59"/>
        <v>6172164</v>
      </c>
      <c r="BF135" s="235">
        <f t="shared" si="60"/>
        <v>512282</v>
      </c>
      <c r="BG135" s="237">
        <f t="shared" si="61"/>
        <v>14787</v>
      </c>
      <c r="BH135" s="237" t="e">
        <f>VLOOKUP($A135,'5A2_Legacy Type 2'!$A$7:$AH$14,COLUMN('5A2_Legacy Type 2'!#REF!),FALSE)</f>
        <v>#REF!</v>
      </c>
      <c r="BI135" s="237" t="e">
        <f t="shared" si="62"/>
        <v>#REF!</v>
      </c>
      <c r="BJ135" s="237"/>
      <c r="BK135" s="237"/>
      <c r="BL135" s="237"/>
    </row>
    <row r="136" spans="1:64" ht="16.5" customHeight="1" x14ac:dyDescent="0.2">
      <c r="A136" s="222">
        <v>336001</v>
      </c>
      <c r="B136" s="318">
        <v>336001</v>
      </c>
      <c r="C136" s="238" t="s">
        <v>375</v>
      </c>
      <c r="D136" s="242">
        <f>'5A2E_Delhi'!$C$87</f>
        <v>713</v>
      </c>
      <c r="E136" s="240"/>
      <c r="F136" s="240">
        <f>'5A2E_Delhi'!$E$87</f>
        <v>6681596.1401246171</v>
      </c>
      <c r="G136" s="1338">
        <f>'5A2E_Delhi'!$F$87</f>
        <v>0</v>
      </c>
      <c r="H136" s="1338">
        <f>'5A2E_Delhi'!$G$87</f>
        <v>375765.26</v>
      </c>
      <c r="I136" s="242">
        <f>'5A2E_Delhi'!$H$87</f>
        <v>539</v>
      </c>
      <c r="J136" s="240">
        <f>'5A2E_Delhi'!$J$87</f>
        <v>332183.80366508331</v>
      </c>
      <c r="K136" s="242">
        <f>'5A2E_Delhi'!$K$87</f>
        <v>377</v>
      </c>
      <c r="L136" s="240">
        <f>'5A2E_Delhi'!$M$87</f>
        <v>64222.145385053504</v>
      </c>
      <c r="M136" s="242">
        <f>'5A2E_Delhi'!$N$87</f>
        <v>57</v>
      </c>
      <c r="N136" s="240">
        <f>'5A2E_Delhi'!$P$87</f>
        <v>242683.22547822288</v>
      </c>
      <c r="O136" s="242">
        <f>'5A2E_Delhi'!$Q$87</f>
        <v>10</v>
      </c>
      <c r="P136" s="240">
        <f>'5A2E_Delhi'!$S$87</f>
        <v>18242.900106223835</v>
      </c>
      <c r="Q136" s="1194">
        <f t="shared" si="57"/>
        <v>7714693.4747592006</v>
      </c>
      <c r="R136" s="890"/>
      <c r="S136" s="240">
        <f>'5A2E_Delhi'!$U$87</f>
        <v>0</v>
      </c>
      <c r="T136" s="240">
        <f>'5A2E_Delhi'!$V$87</f>
        <v>0</v>
      </c>
      <c r="U136" s="244">
        <f>'5A2E_Delhi'!$W$87</f>
        <v>0</v>
      </c>
      <c r="V136" s="243">
        <f>'5A2E_Delhi'!$X$87</f>
        <v>7714693</v>
      </c>
      <c r="W136" s="241"/>
      <c r="X136" s="241">
        <f>'5A2E_Delhi'!$Y$87</f>
        <v>-19287</v>
      </c>
      <c r="Y136" s="243">
        <f>'5A2E_Delhi'!$Z$87</f>
        <v>7695406</v>
      </c>
      <c r="Z136" s="240">
        <f>'5A2E_Delhi'!$AA$87</f>
        <v>-4787</v>
      </c>
      <c r="AA136" s="245">
        <f>'5A2E_Delhi'!$AB$78</f>
        <v>0</v>
      </c>
      <c r="AB136" s="897">
        <f>'5A2E_Delhi'!$AB$82</f>
        <v>0</v>
      </c>
      <c r="AC136" s="1473">
        <f>'5A2E_Delhi'!$AB$84</f>
        <v>0</v>
      </c>
      <c r="AD136" s="1473">
        <f>'5A2E_Delhi'!$AB$85</f>
        <v>0</v>
      </c>
      <c r="AE136" s="243">
        <f>'5A2E_Delhi'!$AB$87</f>
        <v>8051723</v>
      </c>
      <c r="AF136" s="246">
        <f>'5A2E_Delhi'!$AC$87</f>
        <v>0</v>
      </c>
      <c r="AG136" s="240">
        <f>'5A2E_Delhi'!$AD$87</f>
        <v>8051723</v>
      </c>
      <c r="AH136" s="247">
        <f>'5A2E_Delhi'!$AE$87</f>
        <v>670976</v>
      </c>
      <c r="AI136" s="245">
        <f>'5A2E_Delhi'!$AF$79</f>
        <v>0</v>
      </c>
      <c r="AJ136" s="901">
        <f>'5A2E_Delhi'!$AF$80</f>
        <v>0</v>
      </c>
      <c r="AK136" s="901">
        <f>'5A2E_Delhi'!$AF$81</f>
        <v>0</v>
      </c>
      <c r="AL136" s="247">
        <f>'5A2E_Delhi'!$AF$87</f>
        <v>8087873</v>
      </c>
      <c r="AM136" s="247">
        <f t="shared" si="58"/>
        <v>8107160</v>
      </c>
      <c r="AN136" s="248"/>
      <c r="AO136" s="249"/>
      <c r="AP136" s="239"/>
      <c r="AQ136" s="248"/>
      <c r="AR136" s="239"/>
      <c r="AS136" s="250"/>
      <c r="AT136" s="251"/>
      <c r="AU136" s="249"/>
      <c r="AV136" s="894"/>
      <c r="AW136" s="252"/>
      <c r="AX136" s="249"/>
      <c r="AY136" s="250"/>
      <c r="AZ136" s="909"/>
      <c r="BA136" s="249"/>
      <c r="BB136" s="250"/>
      <c r="BC136" s="250"/>
      <c r="BD136" s="249"/>
      <c r="BE136" s="250">
        <f t="shared" si="59"/>
        <v>8107160</v>
      </c>
      <c r="BF136" s="250">
        <f t="shared" si="60"/>
        <v>670976</v>
      </c>
      <c r="BG136" s="252">
        <f t="shared" si="61"/>
        <v>19287</v>
      </c>
      <c r="BH136" s="252" t="e">
        <f>VLOOKUP($A136,'5A2_Legacy Type 2'!$A$7:$AH$14,COLUMN('5A2_Legacy Type 2'!#REF!),FALSE)</f>
        <v>#REF!</v>
      </c>
      <c r="BI136" s="252" t="e">
        <f t="shared" si="62"/>
        <v>#REF!</v>
      </c>
      <c r="BJ136" s="252"/>
      <c r="BK136" s="252"/>
      <c r="BL136" s="252"/>
    </row>
    <row r="137" spans="1:64" ht="16.5" customHeight="1" x14ac:dyDescent="0.2">
      <c r="A137" s="221">
        <v>337001</v>
      </c>
      <c r="B137" s="317">
        <v>337001</v>
      </c>
      <c r="C137" s="224" t="s">
        <v>382</v>
      </c>
      <c r="D137" s="228">
        <f>'5A2F_BelleChasse'!$C$87</f>
        <v>848</v>
      </c>
      <c r="E137" s="226"/>
      <c r="F137" s="226">
        <f>'5A2F_BelleChasse'!$E$87</f>
        <v>9889471.7572349645</v>
      </c>
      <c r="G137" s="1337">
        <f>'5A2F_BelleChasse'!$F$87</f>
        <v>0</v>
      </c>
      <c r="H137" s="1337">
        <f>'5A2F_BelleChasse'!$G$87</f>
        <v>668987.20000000007</v>
      </c>
      <c r="I137" s="228">
        <f>'5A2F_BelleChasse'!$H$87</f>
        <v>346</v>
      </c>
      <c r="J137" s="226">
        <f>'5A2F_BelleChasse'!$J$87</f>
        <v>126629.85797191005</v>
      </c>
      <c r="K137" s="228">
        <f>'5A2F_BelleChasse'!$K$87</f>
        <v>27</v>
      </c>
      <c r="L137" s="226">
        <f>'5A2F_BelleChasse'!$M$87</f>
        <v>2609.6497939458009</v>
      </c>
      <c r="M137" s="228">
        <f>'5A2F_BelleChasse'!$N$87</f>
        <v>100</v>
      </c>
      <c r="N137" s="226">
        <f>'5A2F_BelleChasse'!$P$87</f>
        <v>238516.78432867822</v>
      </c>
      <c r="O137" s="228">
        <f>'5A2F_BelleChasse'!$Q$87</f>
        <v>38</v>
      </c>
      <c r="P137" s="226">
        <f>'5A2F_BelleChasse'!$S$87</f>
        <v>35372.292096431353</v>
      </c>
      <c r="Q137" s="1089">
        <f t="shared" si="57"/>
        <v>10961587.541425928</v>
      </c>
      <c r="R137" s="889"/>
      <c r="S137" s="226">
        <f>'5A2F_BelleChasse'!$U$87</f>
        <v>0</v>
      </c>
      <c r="T137" s="226">
        <f>'5A2F_BelleChasse'!$V$87</f>
        <v>0</v>
      </c>
      <c r="U137" s="230">
        <f>'5A2F_BelleChasse'!$W$87</f>
        <v>0</v>
      </c>
      <c r="V137" s="229">
        <f>'5A2F_BelleChasse'!$X$87</f>
        <v>10961587</v>
      </c>
      <c r="W137" s="227"/>
      <c r="X137" s="227">
        <f>'5A2F_BelleChasse'!$Y$87</f>
        <v>-27403</v>
      </c>
      <c r="Y137" s="229">
        <f>'5A2F_BelleChasse'!$Z$87</f>
        <v>10934184</v>
      </c>
      <c r="Z137" s="226">
        <f>'5A2F_BelleChasse'!$AA$87</f>
        <v>0</v>
      </c>
      <c r="AA137" s="231">
        <f>'5A2F_BelleChasse'!$AB$78</f>
        <v>0</v>
      </c>
      <c r="AB137" s="231">
        <f>'5A2F_BelleChasse'!$AB$82</f>
        <v>0</v>
      </c>
      <c r="AC137" s="1472">
        <f>'5A2F_BelleChasse'!$AB$84</f>
        <v>0</v>
      </c>
      <c r="AD137" s="1472">
        <f>'5A2F_BelleChasse'!$AB$85</f>
        <v>0</v>
      </c>
      <c r="AE137" s="229">
        <f>'5A2F_BelleChasse'!$AB$87</f>
        <v>11512569</v>
      </c>
      <c r="AF137" s="226">
        <f>'5A2F_BelleChasse'!$AC$87</f>
        <v>0</v>
      </c>
      <c r="AG137" s="226">
        <f>'5A2F_BelleChasse'!$AD$87</f>
        <v>11512569</v>
      </c>
      <c r="AH137" s="229">
        <f>'5A2F_BelleChasse'!$AE$87</f>
        <v>959381</v>
      </c>
      <c r="AI137" s="231">
        <f>'5A2F_BelleChasse'!$AF$79</f>
        <v>0</v>
      </c>
      <c r="AJ137" s="900">
        <f>'5A2F_BelleChasse'!$AF$80</f>
        <v>0</v>
      </c>
      <c r="AK137" s="900">
        <f>'5A2F_BelleChasse'!$AF$81</f>
        <v>0</v>
      </c>
      <c r="AL137" s="232">
        <f>'5A2F_BelleChasse'!$AF$87</f>
        <v>11512569</v>
      </c>
      <c r="AM137" s="232">
        <f t="shared" si="58"/>
        <v>11539972</v>
      </c>
      <c r="AN137" s="233"/>
      <c r="AO137" s="234"/>
      <c r="AP137" s="225"/>
      <c r="AQ137" s="233"/>
      <c r="AR137" s="225"/>
      <c r="AS137" s="235"/>
      <c r="AT137" s="236"/>
      <c r="AU137" s="234"/>
      <c r="AV137" s="237"/>
      <c r="AW137" s="237"/>
      <c r="AX137" s="234"/>
      <c r="AY137" s="235"/>
      <c r="AZ137" s="234"/>
      <c r="BA137" s="234"/>
      <c r="BB137" s="235"/>
      <c r="BC137" s="235"/>
      <c r="BD137" s="234"/>
      <c r="BE137" s="235">
        <f t="shared" si="59"/>
        <v>11539972</v>
      </c>
      <c r="BF137" s="235">
        <f t="shared" si="60"/>
        <v>959381</v>
      </c>
      <c r="BG137" s="237">
        <f t="shared" si="61"/>
        <v>27403</v>
      </c>
      <c r="BH137" s="237" t="e">
        <f>VLOOKUP($A137,'5A2_Legacy Type 2'!$A$7:$AH$14,COLUMN('5A2_Legacy Type 2'!#REF!),FALSE)</f>
        <v>#REF!</v>
      </c>
      <c r="BI137" s="237" t="e">
        <f t="shared" si="62"/>
        <v>#REF!</v>
      </c>
      <c r="BJ137" s="237"/>
      <c r="BK137" s="237"/>
      <c r="BL137" s="237"/>
    </row>
    <row r="138" spans="1:64" ht="16.5" customHeight="1" x14ac:dyDescent="0.2">
      <c r="A138" s="222">
        <v>340001</v>
      </c>
      <c r="B138" s="318">
        <v>340001</v>
      </c>
      <c r="C138" s="238" t="s">
        <v>436</v>
      </c>
      <c r="D138" s="242">
        <f>'5A2H_MAX'!$C$87</f>
        <v>113</v>
      </c>
      <c r="E138" s="240"/>
      <c r="F138" s="240">
        <f>'5A2H_MAX'!$E$87</f>
        <v>984750.88040917949</v>
      </c>
      <c r="G138" s="1338">
        <f>'5A2H_MAX'!$F$87</f>
        <v>0</v>
      </c>
      <c r="H138" s="1338">
        <f>'5A2H_MAX'!$G$87</f>
        <v>74490.73000000001</v>
      </c>
      <c r="I138" s="242">
        <f>'5A2H_MAX'!$H$87</f>
        <v>67</v>
      </c>
      <c r="J138" s="240">
        <f>'5A2H_MAX'!$J$87</f>
        <v>38946.338347286728</v>
      </c>
      <c r="K138" s="242">
        <f>'5A2H_MAX'!$K$87</f>
        <v>0</v>
      </c>
      <c r="L138" s="240">
        <f>'5A2H_MAX'!$M$87</f>
        <v>0</v>
      </c>
      <c r="M138" s="242">
        <f>'5A2H_MAX'!$N$87</f>
        <v>21</v>
      </c>
      <c r="N138" s="240">
        <f>'5A2H_MAX'!$P$87</f>
        <v>83091.244691621308</v>
      </c>
      <c r="O138" s="242">
        <f>'5A2H_MAX'!$Q$87</f>
        <v>0</v>
      </c>
      <c r="P138" s="240">
        <f>'5A2H_MAX'!$S$87</f>
        <v>0</v>
      </c>
      <c r="Q138" s="1194">
        <f t="shared" si="57"/>
        <v>1181279.1934480874</v>
      </c>
      <c r="R138" s="890"/>
      <c r="S138" s="240">
        <f>'5A2H_MAX'!$U$87</f>
        <v>0</v>
      </c>
      <c r="T138" s="240">
        <f>'5A2H_MAX'!$V$87</f>
        <v>0</v>
      </c>
      <c r="U138" s="244">
        <f>'5A2H_MAX'!$W$87</f>
        <v>0</v>
      </c>
      <c r="V138" s="243">
        <f>'5A2H_MAX'!$X$87</f>
        <v>1181279</v>
      </c>
      <c r="W138" s="241"/>
      <c r="X138" s="241">
        <f>'5A2H_MAX'!$Y$87</f>
        <v>-2953</v>
      </c>
      <c r="Y138" s="243">
        <f>'5A2H_MAX'!$Z$87</f>
        <v>1178326</v>
      </c>
      <c r="Z138" s="240">
        <f>'5A2H_MAX'!$AA$87</f>
        <v>0</v>
      </c>
      <c r="AA138" s="245">
        <f>'5A2H_MAX'!$AB$78</f>
        <v>0</v>
      </c>
      <c r="AB138" s="897">
        <f>'5A2H_MAX'!$AB$82</f>
        <v>0</v>
      </c>
      <c r="AC138" s="1473">
        <f>'5A2H_MAX'!$AB$84</f>
        <v>0</v>
      </c>
      <c r="AD138" s="1473">
        <f>'5A2H_MAX'!$AB$85</f>
        <v>0</v>
      </c>
      <c r="AE138" s="243">
        <f>'5A2H_MAX'!$AB$87</f>
        <v>1254497</v>
      </c>
      <c r="AF138" s="246">
        <f>'5A2H_MAX'!$AC$87</f>
        <v>0</v>
      </c>
      <c r="AG138" s="240">
        <f>'5A2H_MAX'!$AD$87</f>
        <v>1254497</v>
      </c>
      <c r="AH138" s="247">
        <f>'5A2H_MAX'!$AE$87</f>
        <v>104542</v>
      </c>
      <c r="AI138" s="245">
        <f>'5A2H_MAX'!$AF$79</f>
        <v>0</v>
      </c>
      <c r="AJ138" s="901">
        <f>'5A2H_MAX'!$AF$80</f>
        <v>0</v>
      </c>
      <c r="AK138" s="901">
        <f>'5A2H_MAX'!$AF$81</f>
        <v>0</v>
      </c>
      <c r="AL138" s="247">
        <f>'5A2H_MAX'!$AF$87</f>
        <v>1254497</v>
      </c>
      <c r="AM138" s="247">
        <f t="shared" si="58"/>
        <v>1257450</v>
      </c>
      <c r="AN138" s="248"/>
      <c r="AO138" s="249"/>
      <c r="AP138" s="239"/>
      <c r="AQ138" s="248"/>
      <c r="AR138" s="239"/>
      <c r="AS138" s="250"/>
      <c r="AT138" s="251"/>
      <c r="AU138" s="249"/>
      <c r="AV138" s="894"/>
      <c r="AW138" s="252"/>
      <c r="AX138" s="249"/>
      <c r="AY138" s="250"/>
      <c r="AZ138" s="909"/>
      <c r="BA138" s="249"/>
      <c r="BB138" s="250"/>
      <c r="BC138" s="250"/>
      <c r="BD138" s="249"/>
      <c r="BE138" s="250">
        <f t="shared" si="59"/>
        <v>1257450</v>
      </c>
      <c r="BF138" s="250">
        <f t="shared" si="60"/>
        <v>104542</v>
      </c>
      <c r="BG138" s="252">
        <f t="shared" si="61"/>
        <v>2953</v>
      </c>
      <c r="BH138" s="252" t="e">
        <f>VLOOKUP($A138,'5A2_Legacy Type 2'!$A$7:$AH$14,COLUMN('5A2_Legacy Type 2'!#REF!),FALSE)</f>
        <v>#REF!</v>
      </c>
      <c r="BI138" s="252" t="e">
        <f t="shared" si="62"/>
        <v>#REF!</v>
      </c>
      <c r="BJ138" s="252"/>
      <c r="BK138" s="252"/>
      <c r="BL138" s="252"/>
    </row>
    <row r="139" spans="1:64" s="100" customFormat="1" ht="16.5" customHeight="1" thickBot="1" x14ac:dyDescent="0.25">
      <c r="A139" s="891"/>
      <c r="B139" s="892"/>
      <c r="C139" s="1354" t="s">
        <v>260</v>
      </c>
      <c r="D139" s="1364">
        <f>SUM(D132:D138)</f>
        <v>4130</v>
      </c>
      <c r="E139" s="254"/>
      <c r="F139" s="254">
        <f>SUM(F132:F138)</f>
        <v>39788604.467051148</v>
      </c>
      <c r="G139" s="1365"/>
      <c r="H139" s="1365">
        <f t="shared" ref="H139:O139" si="63">SUM(H132:H138)</f>
        <v>2705357.54</v>
      </c>
      <c r="I139" s="1364">
        <f t="shared" si="63"/>
        <v>2522</v>
      </c>
      <c r="J139" s="254">
        <f t="shared" si="63"/>
        <v>1417934.5831830285</v>
      </c>
      <c r="K139" s="1364">
        <f t="shared" si="63"/>
        <v>617.5</v>
      </c>
      <c r="L139" s="254">
        <f t="shared" si="63"/>
        <v>105367.93258358103</v>
      </c>
      <c r="M139" s="1364">
        <f t="shared" si="63"/>
        <v>383</v>
      </c>
      <c r="N139" s="254">
        <f t="shared" si="63"/>
        <v>1373542.572467285</v>
      </c>
      <c r="O139" s="1364">
        <f t="shared" si="63"/>
        <v>49</v>
      </c>
      <c r="P139" s="254">
        <f t="shared" ref="P139:BD139" si="64">SUM(P132:P138)</f>
        <v>55303.207650687618</v>
      </c>
      <c r="Q139" s="1366">
        <f t="shared" si="64"/>
        <v>45446110.302935727</v>
      </c>
      <c r="R139" s="256">
        <f t="shared" si="64"/>
        <v>0</v>
      </c>
      <c r="S139" s="254">
        <f t="shared" si="64"/>
        <v>0</v>
      </c>
      <c r="T139" s="254">
        <f t="shared" si="64"/>
        <v>0</v>
      </c>
      <c r="U139" s="257">
        <f t="shared" si="64"/>
        <v>0</v>
      </c>
      <c r="V139" s="256">
        <f t="shared" si="64"/>
        <v>45446110</v>
      </c>
      <c r="W139" s="255">
        <f t="shared" si="64"/>
        <v>0</v>
      </c>
      <c r="X139" s="255">
        <f t="shared" si="64"/>
        <v>-113614</v>
      </c>
      <c r="Y139" s="256">
        <f t="shared" si="64"/>
        <v>45332496</v>
      </c>
      <c r="Z139" s="255">
        <f t="shared" si="64"/>
        <v>-9550</v>
      </c>
      <c r="AA139" s="258">
        <f t="shared" si="64"/>
        <v>0</v>
      </c>
      <c r="AB139" s="898">
        <f>SUM(AB132:AB138)</f>
        <v>0</v>
      </c>
      <c r="AC139" s="1474">
        <f>SUM(AC132:AC138)</f>
        <v>0</v>
      </c>
      <c r="AD139" s="1474">
        <f>SUM(AD132:AD138)</f>
        <v>0</v>
      </c>
      <c r="AE139" s="256">
        <f t="shared" si="64"/>
        <v>47758522</v>
      </c>
      <c r="AF139" s="254">
        <f t="shared" si="64"/>
        <v>0</v>
      </c>
      <c r="AG139" s="254">
        <f t="shared" si="64"/>
        <v>47758522</v>
      </c>
      <c r="AH139" s="256">
        <f t="shared" si="64"/>
        <v>3979879</v>
      </c>
      <c r="AI139" s="258">
        <f t="shared" si="64"/>
        <v>0</v>
      </c>
      <c r="AJ139" s="902">
        <f>SUM(AJ132:AJ138)</f>
        <v>0</v>
      </c>
      <c r="AK139" s="902">
        <f>SUM(AK132:AK138)</f>
        <v>0</v>
      </c>
      <c r="AL139" s="259">
        <f>SUM(AL132:AL138)</f>
        <v>47814672</v>
      </c>
      <c r="AM139" s="259">
        <f>SUM(AM132:AM138)</f>
        <v>47928286</v>
      </c>
      <c r="AN139" s="260"/>
      <c r="AO139" s="261">
        <f t="shared" si="64"/>
        <v>0</v>
      </c>
      <c r="AP139" s="253">
        <f t="shared" si="64"/>
        <v>0</v>
      </c>
      <c r="AQ139" s="260">
        <f t="shared" si="64"/>
        <v>0</v>
      </c>
      <c r="AR139" s="253">
        <f t="shared" si="64"/>
        <v>0</v>
      </c>
      <c r="AS139" s="262">
        <f t="shared" si="64"/>
        <v>0</v>
      </c>
      <c r="AT139" s="263">
        <f t="shared" si="64"/>
        <v>0</v>
      </c>
      <c r="AU139" s="261">
        <f t="shared" si="64"/>
        <v>0</v>
      </c>
      <c r="AV139" s="264">
        <f t="shared" si="64"/>
        <v>0</v>
      </c>
      <c r="AW139" s="264">
        <f t="shared" si="64"/>
        <v>0</v>
      </c>
      <c r="AX139" s="261">
        <f t="shared" si="64"/>
        <v>0</v>
      </c>
      <c r="AY139" s="262">
        <f t="shared" si="64"/>
        <v>0</v>
      </c>
      <c r="AZ139" s="910">
        <f>SUM(AZ132:AZ138)</f>
        <v>0</v>
      </c>
      <c r="BA139" s="261">
        <f t="shared" si="64"/>
        <v>0</v>
      </c>
      <c r="BB139" s="262">
        <f t="shared" si="64"/>
        <v>0</v>
      </c>
      <c r="BC139" s="262">
        <f t="shared" si="64"/>
        <v>0</v>
      </c>
      <c r="BD139" s="261">
        <f t="shared" si="64"/>
        <v>0</v>
      </c>
      <c r="BE139" s="262">
        <f t="shared" ref="BE139:BL139" si="65">SUM(BE132:BE138)</f>
        <v>47928286</v>
      </c>
      <c r="BF139" s="262">
        <f t="shared" si="65"/>
        <v>3979879</v>
      </c>
      <c r="BG139" s="264">
        <f t="shared" si="65"/>
        <v>113614</v>
      </c>
      <c r="BH139" s="264" t="e">
        <f t="shared" si="65"/>
        <v>#REF!</v>
      </c>
      <c r="BI139" s="264" t="e">
        <f t="shared" si="65"/>
        <v>#REF!</v>
      </c>
      <c r="BJ139" s="264">
        <f t="shared" si="65"/>
        <v>0</v>
      </c>
      <c r="BK139" s="264">
        <f t="shared" si="65"/>
        <v>0</v>
      </c>
      <c r="BL139" s="264">
        <f t="shared" si="65"/>
        <v>0</v>
      </c>
    </row>
    <row r="140" spans="1:64" customFormat="1" ht="6.75" customHeight="1" thickTop="1" x14ac:dyDescent="0.2">
      <c r="A140" s="916"/>
      <c r="B140" s="916"/>
      <c r="C140" s="916"/>
      <c r="D140" s="916"/>
      <c r="E140" s="916"/>
      <c r="F140" s="916"/>
      <c r="G140" s="916"/>
      <c r="H140" s="916"/>
      <c r="I140" s="916"/>
      <c r="J140" s="916"/>
      <c r="K140" s="916"/>
      <c r="L140" s="916"/>
      <c r="M140" s="916"/>
      <c r="N140" s="916"/>
      <c r="O140" s="916"/>
      <c r="P140" s="916"/>
      <c r="Q140" s="916"/>
      <c r="R140" s="916"/>
      <c r="S140" s="916"/>
      <c r="T140" s="916"/>
      <c r="U140" s="916"/>
      <c r="V140" s="916"/>
      <c r="W140" s="916"/>
      <c r="X140" s="916"/>
      <c r="Y140" s="916"/>
      <c r="Z140" s="916"/>
      <c r="AA140" s="916"/>
      <c r="AB140" s="916"/>
      <c r="AC140" s="916"/>
      <c r="AD140" s="916"/>
      <c r="AE140" s="916"/>
      <c r="AF140" s="916"/>
      <c r="AG140" s="916"/>
      <c r="AH140" s="916"/>
      <c r="AI140" s="916"/>
      <c r="AJ140" s="916"/>
      <c r="AK140" s="916"/>
      <c r="AL140" s="916"/>
      <c r="AM140" s="916"/>
      <c r="AN140" s="916"/>
      <c r="AO140" s="916"/>
      <c r="AP140" s="916"/>
      <c r="AQ140" s="916"/>
      <c r="AR140" s="916"/>
      <c r="AS140" s="916"/>
      <c r="AT140" s="916"/>
      <c r="AU140" s="916"/>
      <c r="AV140" s="916"/>
      <c r="AW140" s="916"/>
      <c r="AX140" s="916"/>
      <c r="AY140" s="916"/>
      <c r="AZ140" s="916"/>
      <c r="BA140" s="916"/>
      <c r="BB140" s="916"/>
      <c r="BC140" s="916"/>
      <c r="BD140" s="916"/>
      <c r="BE140" s="916"/>
      <c r="BF140" s="916"/>
      <c r="BG140" s="916"/>
      <c r="BH140" s="916"/>
      <c r="BI140" s="916"/>
      <c r="BJ140" s="916"/>
      <c r="BK140" s="916"/>
      <c r="BL140" s="916"/>
    </row>
    <row r="141" spans="1:64" s="100" customFormat="1" ht="16.5" customHeight="1" thickBot="1" x14ac:dyDescent="0.25">
      <c r="A141" s="891"/>
      <c r="B141" s="892"/>
      <c r="C141" s="1354" t="s">
        <v>261</v>
      </c>
      <c r="D141" s="1364" t="e">
        <f>D122+D130+D139</f>
        <v>#REF!</v>
      </c>
      <c r="E141" s="254"/>
      <c r="F141" s="254" t="e">
        <f>F122+F130+F139</f>
        <v>#REF!</v>
      </c>
      <c r="G141" s="1365"/>
      <c r="H141" s="1365">
        <f t="shared" ref="H141:O141" si="66">H122+H130+H139</f>
        <v>6236088.0300000003</v>
      </c>
      <c r="I141" s="1364">
        <f t="shared" si="66"/>
        <v>19847</v>
      </c>
      <c r="J141" s="254">
        <f t="shared" si="66"/>
        <v>10481554.81796987</v>
      </c>
      <c r="K141" s="1364">
        <f t="shared" si="66"/>
        <v>9986</v>
      </c>
      <c r="L141" s="254">
        <f t="shared" si="66"/>
        <v>1453423.0460326723</v>
      </c>
      <c r="M141" s="1364">
        <f t="shared" si="66"/>
        <v>2966</v>
      </c>
      <c r="N141" s="254">
        <f t="shared" si="66"/>
        <v>10523961.875909662</v>
      </c>
      <c r="O141" s="1364">
        <f t="shared" si="66"/>
        <v>528</v>
      </c>
      <c r="P141" s="254">
        <f t="shared" ref="P141:AM141" si="67">P122+P130+P139</f>
        <v>763865.74890366732</v>
      </c>
      <c r="Q141" s="1366" t="e">
        <f t="shared" si="67"/>
        <v>#REF!</v>
      </c>
      <c r="R141" s="256">
        <f t="shared" si="67"/>
        <v>3103876</v>
      </c>
      <c r="S141" s="254" t="e">
        <f t="shared" si="67"/>
        <v>#REF!</v>
      </c>
      <c r="T141" s="254" t="e">
        <f t="shared" si="67"/>
        <v>#REF!</v>
      </c>
      <c r="U141" s="257" t="e">
        <f t="shared" si="67"/>
        <v>#REF!</v>
      </c>
      <c r="V141" s="256" t="e">
        <f t="shared" si="67"/>
        <v>#REF!</v>
      </c>
      <c r="W141" s="255">
        <f t="shared" si="67"/>
        <v>-114680</v>
      </c>
      <c r="X141" s="255">
        <f t="shared" si="67"/>
        <v>-403799</v>
      </c>
      <c r="Y141" s="256" t="e">
        <f t="shared" si="67"/>
        <v>#REF!</v>
      </c>
      <c r="Z141" s="255" t="e">
        <f t="shared" si="67"/>
        <v>#REF!</v>
      </c>
      <c r="AA141" s="258" t="e">
        <f t="shared" si="67"/>
        <v>#REF!</v>
      </c>
      <c r="AB141" s="898" t="e">
        <f t="shared" si="67"/>
        <v>#REF!</v>
      </c>
      <c r="AC141" s="898" t="e">
        <f t="shared" si="67"/>
        <v>#REF!</v>
      </c>
      <c r="AD141" s="898" t="e">
        <f t="shared" si="67"/>
        <v>#REF!</v>
      </c>
      <c r="AE141" s="256" t="e">
        <f t="shared" si="67"/>
        <v>#REF!</v>
      </c>
      <c r="AF141" s="254" t="e">
        <f t="shared" si="67"/>
        <v>#REF!</v>
      </c>
      <c r="AG141" s="254" t="e">
        <f t="shared" si="67"/>
        <v>#REF!</v>
      </c>
      <c r="AH141" s="256" t="e">
        <f t="shared" si="67"/>
        <v>#REF!</v>
      </c>
      <c r="AI141" s="258" t="e">
        <f t="shared" si="67"/>
        <v>#REF!</v>
      </c>
      <c r="AJ141" s="902" t="e">
        <f t="shared" si="67"/>
        <v>#REF!</v>
      </c>
      <c r="AK141" s="902" t="e">
        <f t="shared" si="67"/>
        <v>#REF!</v>
      </c>
      <c r="AL141" s="259" t="e">
        <f t="shared" si="67"/>
        <v>#REF!</v>
      </c>
      <c r="AM141" s="259" t="e">
        <f t="shared" si="67"/>
        <v>#REF!</v>
      </c>
      <c r="AN141" s="260"/>
      <c r="AO141" s="261">
        <f t="shared" ref="AO141:BF141" si="68">AO122+AO130+AO139</f>
        <v>116237680</v>
      </c>
      <c r="AP141" s="253">
        <f t="shared" si="68"/>
        <v>0</v>
      </c>
      <c r="AQ141" s="260">
        <f t="shared" si="68"/>
        <v>0</v>
      </c>
      <c r="AR141" s="253">
        <f t="shared" si="68"/>
        <v>0</v>
      </c>
      <c r="AS141" s="262">
        <f t="shared" si="68"/>
        <v>0</v>
      </c>
      <c r="AT141" s="263">
        <f t="shared" si="68"/>
        <v>0</v>
      </c>
      <c r="AU141" s="261">
        <f t="shared" si="68"/>
        <v>0</v>
      </c>
      <c r="AV141" s="895">
        <f t="shared" si="68"/>
        <v>0</v>
      </c>
      <c r="AW141" s="264">
        <f t="shared" si="68"/>
        <v>-290588</v>
      </c>
      <c r="AX141" s="261">
        <f t="shared" si="68"/>
        <v>115947092</v>
      </c>
      <c r="AY141" s="262">
        <f t="shared" si="68"/>
        <v>-65205</v>
      </c>
      <c r="AZ141" s="910">
        <f t="shared" si="68"/>
        <v>115931482</v>
      </c>
      <c r="BA141" s="261">
        <f t="shared" si="68"/>
        <v>-1908306</v>
      </c>
      <c r="BB141" s="262" t="e">
        <f t="shared" si="68"/>
        <v>#REF!</v>
      </c>
      <c r="BC141" s="262" t="e">
        <f t="shared" si="68"/>
        <v>#REF!</v>
      </c>
      <c r="BD141" s="261">
        <f t="shared" si="68"/>
        <v>-158628</v>
      </c>
      <c r="BE141" s="262" t="e">
        <f t="shared" si="68"/>
        <v>#REF!</v>
      </c>
      <c r="BF141" s="262" t="e">
        <f t="shared" si="68"/>
        <v>#REF!</v>
      </c>
      <c r="BG141" s="264">
        <f t="shared" ref="BG141:BL141" si="69">BG76+BG130+BG139+BG111+BG120</f>
        <v>518479</v>
      </c>
      <c r="BH141" s="264" t="e">
        <f t="shared" si="69"/>
        <v>#REF!</v>
      </c>
      <c r="BI141" s="264" t="e">
        <f t="shared" si="69"/>
        <v>#REF!</v>
      </c>
      <c r="BJ141" s="264">
        <f t="shared" si="69"/>
        <v>0</v>
      </c>
      <c r="BK141" s="264">
        <f t="shared" si="69"/>
        <v>225960</v>
      </c>
      <c r="BL141" s="264">
        <f t="shared" si="69"/>
        <v>-225960</v>
      </c>
    </row>
    <row r="142" spans="1:64" ht="16.5" customHeight="1" thickTop="1" x14ac:dyDescent="0.2">
      <c r="A142" s="220"/>
      <c r="B142" s="316"/>
      <c r="C142" s="207"/>
      <c r="D142" s="211"/>
      <c r="E142" s="209"/>
      <c r="F142" s="209"/>
      <c r="G142" s="1335"/>
      <c r="H142" s="1335"/>
      <c r="I142" s="211"/>
      <c r="J142" s="209"/>
      <c r="K142" s="211"/>
      <c r="L142" s="209"/>
      <c r="M142" s="211"/>
      <c r="N142" s="209"/>
      <c r="O142" s="211"/>
      <c r="P142" s="209"/>
      <c r="Q142" s="1192" t="s">
        <v>940</v>
      </c>
      <c r="R142" s="209"/>
      <c r="S142" s="927"/>
      <c r="T142" s="209"/>
      <c r="U142" s="209"/>
      <c r="V142" s="209" t="s">
        <v>940</v>
      </c>
      <c r="W142" s="209"/>
      <c r="X142" s="209"/>
      <c r="Y142" s="209"/>
      <c r="Z142" s="209"/>
      <c r="AA142" s="209"/>
      <c r="AB142" s="1128"/>
      <c r="AC142" s="1192"/>
      <c r="AD142" s="1192"/>
      <c r="AE142" s="209"/>
      <c r="AF142" s="209" t="s">
        <v>938</v>
      </c>
      <c r="AG142" s="209"/>
      <c r="AH142" s="209" t="s">
        <v>940</v>
      </c>
      <c r="AI142" s="209"/>
      <c r="AJ142" s="927"/>
      <c r="AK142" s="927"/>
      <c r="AL142" s="1129"/>
      <c r="AM142" s="1129"/>
      <c r="AN142" s="215"/>
      <c r="AO142" s="217"/>
      <c r="AP142" s="211"/>
      <c r="AQ142" s="215"/>
      <c r="AR142" s="211"/>
      <c r="AS142" s="217"/>
      <c r="AT142" s="217"/>
      <c r="AU142" s="217"/>
      <c r="AV142" s="1135"/>
      <c r="AW142" s="217"/>
      <c r="AX142" s="217"/>
      <c r="AY142" s="217" t="s">
        <v>939</v>
      </c>
      <c r="AZ142" s="1135"/>
      <c r="BA142" s="217"/>
      <c r="BB142" s="929" t="s">
        <v>923</v>
      </c>
      <c r="BC142" s="217"/>
      <c r="BD142" s="217"/>
      <c r="BE142" s="217"/>
      <c r="BF142" s="217"/>
      <c r="BG142" s="217"/>
      <c r="BH142" s="217" t="s">
        <v>938</v>
      </c>
      <c r="BI142" s="217"/>
      <c r="BJ142" s="217"/>
      <c r="BK142" s="217" t="s">
        <v>938</v>
      </c>
      <c r="BL142" s="217"/>
    </row>
    <row r="143" spans="1:64" ht="16.5" customHeight="1" thickBot="1" x14ac:dyDescent="0.25">
      <c r="A143" s="221"/>
      <c r="B143" s="317"/>
      <c r="C143" s="224"/>
      <c r="D143" s="1336">
        <f>'Detail State Summary'!J5</f>
        <v>653462</v>
      </c>
      <c r="E143" s="226"/>
      <c r="F143" s="226"/>
      <c r="G143" s="1337"/>
      <c r="H143" s="1337"/>
      <c r="I143" s="228"/>
      <c r="J143" s="226"/>
      <c r="K143" s="228"/>
      <c r="L143" s="226"/>
      <c r="M143" s="228"/>
      <c r="N143" s="226"/>
      <c r="O143" s="228"/>
      <c r="P143" s="226"/>
      <c r="Q143" s="1193">
        <f>'Detail State Summary'!J45+'Detail State Summary'!J33</f>
        <v>3632032384.3157554</v>
      </c>
      <c r="R143" s="1126">
        <f>'Detail State Summary'!J33</f>
        <v>3567308128</v>
      </c>
      <c r="S143" s="926">
        <f>'Detail State Summary'!J59</f>
        <v>0</v>
      </c>
      <c r="T143" s="926">
        <f>'Detail State Summary'!J60</f>
        <v>0</v>
      </c>
      <c r="U143" s="926">
        <f>'Detail State Summary'!J58</f>
        <v>2290651</v>
      </c>
      <c r="V143" s="926" t="e">
        <f>F141+H141+J141+L141+N141+P141+U141</f>
        <v>#REF!</v>
      </c>
      <c r="W143" s="226"/>
      <c r="X143" s="926">
        <f>BG141-BG113</f>
        <v>403799</v>
      </c>
      <c r="Y143" s="226" t="e">
        <f>V141+W141+X141</f>
        <v>#REF!</v>
      </c>
      <c r="Z143" s="926">
        <f>'Detail State Summary'!J57</f>
        <v>-2048105</v>
      </c>
      <c r="AA143" s="926">
        <f>'Detail State Summary'!J37</f>
        <v>5166000</v>
      </c>
      <c r="AB143" s="926">
        <f>'Detail State Summary'!J41</f>
        <v>21020440</v>
      </c>
      <c r="AC143" s="926">
        <f>'Detail State Summary'!J42</f>
        <v>98659021</v>
      </c>
      <c r="AD143" s="926">
        <f>'Detail State Summary'!J43</f>
        <v>78927227</v>
      </c>
      <c r="AE143" s="926" t="e">
        <f>V141+W141+X141+Z141+AA141+AB141+AC141+AD141</f>
        <v>#REF!</v>
      </c>
      <c r="AF143" s="926"/>
      <c r="AG143" s="926" t="e">
        <f>AE141-AF141</f>
        <v>#REF!</v>
      </c>
      <c r="AH143" s="926" t="e">
        <f>ROUND(AG141/$AH$147,0)</f>
        <v>#REF!</v>
      </c>
      <c r="AI143" s="926">
        <f>'Detail State Summary'!J38</f>
        <v>818000</v>
      </c>
      <c r="AJ143" s="1130">
        <f>'Detail State Summary'!J39</f>
        <v>17211352</v>
      </c>
      <c r="AK143" s="1130">
        <f>'Detail State Summary'!J40</f>
        <v>12000000</v>
      </c>
      <c r="AL143" s="1131" t="e">
        <f>AE141+AI141+AJ141+AK141</f>
        <v>#REF!</v>
      </c>
      <c r="AM143" s="1134">
        <f>'Detail State Summary'!J61</f>
        <v>4014065531.3157554</v>
      </c>
      <c r="AN143" s="233"/>
      <c r="AO143" s="235"/>
      <c r="AP143" s="228"/>
      <c r="AQ143" s="233"/>
      <c r="AR143" s="228"/>
      <c r="AS143" s="235"/>
      <c r="AT143" s="235"/>
      <c r="AU143" s="235"/>
      <c r="AV143" s="235"/>
      <c r="AW143" s="235"/>
      <c r="AX143" s="235"/>
      <c r="AY143" s="928">
        <v>-65205</v>
      </c>
      <c r="AZ143" s="235"/>
      <c r="BA143" s="235"/>
      <c r="BB143" s="928"/>
      <c r="BC143" s="928"/>
      <c r="BD143" s="1168"/>
      <c r="BE143" s="928" t="e">
        <f>AM141</f>
        <v>#REF!</v>
      </c>
      <c r="BF143" s="928" t="e">
        <f>AH141+BD141</f>
        <v>#REF!</v>
      </c>
      <c r="BG143" s="928">
        <f>-W141+-X141</f>
        <v>518479</v>
      </c>
      <c r="BH143" s="235"/>
      <c r="BI143" s="928"/>
      <c r="BJ143" s="928"/>
      <c r="BK143" s="235"/>
      <c r="BL143" s="235"/>
    </row>
    <row r="144" spans="1:64" ht="16.5" customHeight="1" thickBot="1" x14ac:dyDescent="0.25">
      <c r="A144" s="221"/>
      <c r="B144" s="317"/>
      <c r="C144" s="924" t="s">
        <v>937</v>
      </c>
      <c r="D144" s="1175">
        <f>D143-D122</f>
        <v>0</v>
      </c>
      <c r="E144" s="1528">
        <f>D143-D122+D85+D86</f>
        <v>284</v>
      </c>
      <c r="F144" s="230" t="s">
        <v>1287</v>
      </c>
      <c r="G144" s="1337"/>
      <c r="H144" s="1337"/>
      <c r="I144" s="228"/>
      <c r="J144" s="226"/>
      <c r="K144" s="228"/>
      <c r="L144" s="226"/>
      <c r="M144" s="228"/>
      <c r="N144" s="226"/>
      <c r="O144" s="228"/>
      <c r="P144" s="1337"/>
      <c r="Q144" s="932" t="e">
        <f>Q143-Q141</f>
        <v>#REF!</v>
      </c>
      <c r="R144" s="932">
        <f>R143-Q122-R122</f>
        <v>-6.5715994834899902</v>
      </c>
      <c r="S144" s="932" t="e">
        <f>S143-S141</f>
        <v>#REF!</v>
      </c>
      <c r="T144" s="932" t="e">
        <f>T143-T141</f>
        <v>#REF!</v>
      </c>
      <c r="U144" s="932" t="e">
        <f>U143-U141</f>
        <v>#REF!</v>
      </c>
      <c r="V144" s="932" t="e">
        <f>V143-V141</f>
        <v>#REF!</v>
      </c>
      <c r="W144" s="1125"/>
      <c r="X144" s="932">
        <f>X143+X141</f>
        <v>0</v>
      </c>
      <c r="Y144" s="932" t="e">
        <f>Y143-Y141</f>
        <v>#REF!</v>
      </c>
      <c r="Z144" s="932" t="e">
        <f t="shared" ref="Z144:AL144" si="70">Z143-Z141</f>
        <v>#REF!</v>
      </c>
      <c r="AA144" s="932" t="e">
        <f t="shared" si="70"/>
        <v>#REF!</v>
      </c>
      <c r="AB144" s="932" t="e">
        <f>AB143-AB141</f>
        <v>#REF!</v>
      </c>
      <c r="AC144" s="932" t="e">
        <f t="shared" ref="AC144:AD144" si="71">AC143-AC141</f>
        <v>#REF!</v>
      </c>
      <c r="AD144" s="932" t="e">
        <f t="shared" si="71"/>
        <v>#REF!</v>
      </c>
      <c r="AE144" s="932" t="e">
        <f>AE143-AE141</f>
        <v>#REF!</v>
      </c>
      <c r="AF144" s="932" t="e">
        <f>AF143-AF141</f>
        <v>#REF!</v>
      </c>
      <c r="AG144" s="932" t="e">
        <f t="shared" si="70"/>
        <v>#REF!</v>
      </c>
      <c r="AH144" s="932" t="e">
        <f>AH143-AH141</f>
        <v>#REF!</v>
      </c>
      <c r="AI144" s="932" t="e">
        <f t="shared" si="70"/>
        <v>#REF!</v>
      </c>
      <c r="AJ144" s="932" t="e">
        <f t="shared" si="70"/>
        <v>#REF!</v>
      </c>
      <c r="AK144" s="932" t="e">
        <f t="shared" si="70"/>
        <v>#REF!</v>
      </c>
      <c r="AL144" s="932" t="e">
        <f t="shared" si="70"/>
        <v>#REF!</v>
      </c>
      <c r="AM144" s="932" t="e">
        <f>AM143-AM141</f>
        <v>#REF!</v>
      </c>
      <c r="AN144" s="1530" t="e">
        <f>AM143-AM141+AM85+AM86-'Detail State Summary'!J55-AJ85</f>
        <v>#REF!</v>
      </c>
      <c r="AO144" s="236" t="s">
        <v>1287</v>
      </c>
      <c r="AP144" s="228"/>
      <c r="AQ144" s="233"/>
      <c r="AR144" s="228"/>
      <c r="AS144" s="235"/>
      <c r="AT144" s="235"/>
      <c r="AU144" s="235"/>
      <c r="AV144" s="235"/>
      <c r="AW144" s="235"/>
      <c r="AX144" s="1136"/>
      <c r="AY144" s="931">
        <f>AY143-AY141</f>
        <v>0</v>
      </c>
      <c r="AZ144" s="233"/>
      <c r="BA144" s="1136"/>
      <c r="BB144" s="931" t="e">
        <f>BB143-BB141</f>
        <v>#REF!</v>
      </c>
      <c r="BC144" s="931" t="e">
        <f>BC141-BL76</f>
        <v>#REF!</v>
      </c>
      <c r="BD144" s="1137"/>
      <c r="BE144" s="931" t="e">
        <f>BE143-BE141</f>
        <v>#REF!</v>
      </c>
      <c r="BF144" s="931" t="e">
        <f>BF143-BF141</f>
        <v>#REF!</v>
      </c>
      <c r="BG144" s="931">
        <f>BG143-BG141</f>
        <v>0</v>
      </c>
      <c r="BH144" s="931" t="e">
        <f>BH143-BH141</f>
        <v>#REF!</v>
      </c>
      <c r="BI144" s="235"/>
      <c r="BJ144" s="235"/>
      <c r="BK144" s="931">
        <f>BK143-BK120-BK111</f>
        <v>-225960</v>
      </c>
      <c r="BL144" s="235"/>
    </row>
    <row r="145" spans="1:64" ht="16.5" customHeight="1" thickBot="1" x14ac:dyDescent="0.25">
      <c r="A145" s="221"/>
      <c r="B145" s="317"/>
      <c r="C145" s="224"/>
      <c r="D145" s="228">
        <f>'8_2.1.22 SIS'!BI76</f>
        <v>660424</v>
      </c>
      <c r="E145" s="230" t="e">
        <f>D145-D141+D129+D85+D86</f>
        <v>#REF!</v>
      </c>
      <c r="F145" s="230" t="s">
        <v>1287</v>
      </c>
      <c r="G145" s="1337"/>
      <c r="H145" s="1337"/>
      <c r="I145" s="228"/>
      <c r="J145" s="226"/>
      <c r="K145" s="228"/>
      <c r="L145" s="226"/>
      <c r="M145" s="228"/>
      <c r="N145" s="226"/>
      <c r="O145" s="228"/>
      <c r="P145" s="230" t="s">
        <v>1287</v>
      </c>
      <c r="Q145" s="1529" t="e">
        <f>Q143-Q141+Q85+Q86-'Detail State Summary'!J55</f>
        <v>#REF!</v>
      </c>
      <c r="R145" s="1529">
        <f>R143-Q122-R122+Q85+Q86</f>
        <v>1670146.4797786938</v>
      </c>
      <c r="S145" s="226"/>
      <c r="T145" s="226"/>
      <c r="U145" s="226"/>
      <c r="V145" s="226"/>
      <c r="W145" s="226"/>
      <c r="X145" s="226"/>
      <c r="Y145" s="226"/>
      <c r="Z145" s="226">
        <v>-2048105</v>
      </c>
      <c r="AA145" s="226"/>
      <c r="AB145" s="226"/>
      <c r="AC145" s="1089"/>
      <c r="AD145" s="1089"/>
      <c r="AE145" s="226"/>
      <c r="AF145" s="226"/>
      <c r="AG145" s="226"/>
      <c r="AH145" s="226"/>
      <c r="AI145" s="226"/>
      <c r="AJ145" s="925"/>
      <c r="AK145" s="925"/>
      <c r="AL145" s="815"/>
      <c r="AM145" s="1134" t="e">
        <f>AL141-X141-W141</f>
        <v>#REF!</v>
      </c>
      <c r="AN145" s="233"/>
      <c r="AO145" s="235"/>
      <c r="AP145" s="228"/>
      <c r="AQ145" s="233"/>
      <c r="AR145" s="228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</row>
    <row r="146" spans="1:64" ht="16.5" customHeight="1" thickBot="1" x14ac:dyDescent="0.25">
      <c r="A146" s="222"/>
      <c r="B146" s="318"/>
      <c r="C146" s="238" t="s">
        <v>941</v>
      </c>
      <c r="D146" s="1175" t="e">
        <f>D145-D141+D129</f>
        <v>#REF!</v>
      </c>
      <c r="E146" s="1340" t="s">
        <v>1137</v>
      </c>
      <c r="F146" s="240"/>
      <c r="G146" s="1338"/>
      <c r="H146" s="1338"/>
      <c r="I146" s="242"/>
      <c r="J146" s="240"/>
      <c r="K146" s="242"/>
      <c r="L146" s="240"/>
      <c r="M146" s="242"/>
      <c r="N146" s="240"/>
      <c r="O146" s="242"/>
      <c r="P146" s="1338"/>
      <c r="Q146" s="1194"/>
      <c r="R146" s="1127" t="s">
        <v>940</v>
      </c>
      <c r="S146" s="240"/>
      <c r="T146" s="240"/>
      <c r="U146" s="240"/>
      <c r="V146" s="240"/>
      <c r="W146" s="240"/>
      <c r="X146" s="240"/>
      <c r="Y146" s="240"/>
      <c r="Z146" s="932" t="e">
        <f>Z145-Z141</f>
        <v>#REF!</v>
      </c>
      <c r="AA146" s="240"/>
      <c r="AB146" s="1050"/>
      <c r="AC146" s="1194"/>
      <c r="AD146" s="1194"/>
      <c r="AE146" s="240"/>
      <c r="AF146" s="246"/>
      <c r="AG146" s="240"/>
      <c r="AH146" s="246"/>
      <c r="AI146" s="240"/>
      <c r="AJ146" s="1132"/>
      <c r="AK146" s="1132"/>
      <c r="AL146" s="1133"/>
      <c r="AM146" s="932" t="e">
        <f>AM145-AM141</f>
        <v>#REF!</v>
      </c>
      <c r="AN146" s="930"/>
      <c r="AO146" s="250"/>
      <c r="AP146" s="242"/>
      <c r="AQ146" s="248"/>
      <c r="AR146" s="242"/>
      <c r="AS146" s="250"/>
      <c r="AT146" s="250"/>
      <c r="AU146" s="250"/>
      <c r="AV146" s="1138"/>
      <c r="AW146" s="250"/>
      <c r="AX146" s="250"/>
      <c r="AY146" s="250"/>
      <c r="AZ146" s="1138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</row>
    <row r="147" spans="1:64" x14ac:dyDescent="0.2">
      <c r="AH147" s="30">
        <v>12</v>
      </c>
    </row>
  </sheetData>
  <sheetProtection formatCells="0" formatColumns="0" formatRows="0" sort="0"/>
  <sortState ref="A78:BM111">
    <sortCondition sortBy="cellColor" ref="A78:A111" dxfId="73"/>
    <sortCondition ref="A78:A111"/>
  </sortState>
  <customSheetViews>
    <customSheetView guid="{DF43B8DA-68E8-4080-9138-D41A38219876}" showPageBreaks="1" printArea="1" hiddenRows="1" hiddenColumns="1" state="hidden" view="pageBreakPreview">
      <pane xSplit="3" ySplit="5" topLeftCell="D10" activePane="bottomRight" state="frozen"/>
      <selection pane="bottomRight" activeCell="D27" sqref="D27"/>
      <rowBreaks count="1" manualBreakCount="1">
        <brk id="77" max="61" man="1"/>
      </rowBreaks>
      <pageMargins left="0.3" right="0.3" top="0.75" bottom="0.55000000000000004" header="0.3" footer="0.3"/>
      <printOptions horizontalCentered="1"/>
      <pageSetup paperSize="5" scale="70" firstPageNumber="50" fitToWidth="0" fitToHeight="0" orientation="landscape" r:id="rId1"/>
      <headerFooter alignWithMargins="0">
        <oddHeader>&amp;L&amp;"Arial,Bold"&amp;20&amp;K000000FY2018-19 Budget Letter</oddHeader>
        <oddFooter>&amp;R&amp;P</oddFooter>
      </headerFooter>
    </customSheetView>
  </customSheetViews>
  <mergeCells count="49">
    <mergeCell ref="D2:D3"/>
    <mergeCell ref="I2:J2"/>
    <mergeCell ref="K2:L2"/>
    <mergeCell ref="W2:W3"/>
    <mergeCell ref="E2:H2"/>
    <mergeCell ref="R2:R3"/>
    <mergeCell ref="AB2:AB3"/>
    <mergeCell ref="AJ2:AJ3"/>
    <mergeCell ref="AK2:AK3"/>
    <mergeCell ref="AF2:AF3"/>
    <mergeCell ref="AU2:AU3"/>
    <mergeCell ref="AH2:AH3"/>
    <mergeCell ref="AI2:AI3"/>
    <mergeCell ref="AL2:AL3"/>
    <mergeCell ref="AN2:AN3"/>
    <mergeCell ref="AO2:AO3"/>
    <mergeCell ref="AP2:AT2"/>
    <mergeCell ref="AC2:AC3"/>
    <mergeCell ref="AD2:AD3"/>
    <mergeCell ref="A1:C3"/>
    <mergeCell ref="BE1:BE3"/>
    <mergeCell ref="AG2:AG3"/>
    <mergeCell ref="M2:N2"/>
    <mergeCell ref="O2:P2"/>
    <mergeCell ref="S2:U2"/>
    <mergeCell ref="V2:V3"/>
    <mergeCell ref="X2:X3"/>
    <mergeCell ref="Y2:Y3"/>
    <mergeCell ref="Z2:Z3"/>
    <mergeCell ref="AA2:AA3"/>
    <mergeCell ref="AE2:AE3"/>
    <mergeCell ref="AX2:AX3"/>
    <mergeCell ref="AY2:AY3"/>
    <mergeCell ref="Q2:Q3"/>
    <mergeCell ref="BB2:BB3"/>
    <mergeCell ref="AZ2:AZ3"/>
    <mergeCell ref="AM2:AM3"/>
    <mergeCell ref="AW2:AW3"/>
    <mergeCell ref="BF1:BF3"/>
    <mergeCell ref="BC2:BC3"/>
    <mergeCell ref="BD2:BD3"/>
    <mergeCell ref="BA2:BA3"/>
    <mergeCell ref="AV2:AV3"/>
    <mergeCell ref="BL2:BL3"/>
    <mergeCell ref="BG2:BG3"/>
    <mergeCell ref="BH2:BH3"/>
    <mergeCell ref="BI2:BI3"/>
    <mergeCell ref="BJ2:BJ3"/>
    <mergeCell ref="BK2:BK3"/>
  </mergeCells>
  <conditionalFormatting sqref="D144 Z146 AM146 AY144 BB144:BC144 BE144:BH144 BK144 R144:U144 X144:AG144 AI144:AM144">
    <cfRule type="cellIs" dxfId="72" priority="2" operator="notEqual">
      <formula>0</formula>
    </cfRule>
  </conditionalFormatting>
  <conditionalFormatting sqref="AH144 V144 Q144 D146">
    <cfRule type="cellIs" dxfId="71" priority="1" operator="notEqual">
      <formula>0</formula>
    </cfRule>
  </conditionalFormatting>
  <printOptions horizontalCentered="1"/>
  <pageMargins left="0.3" right="0.3" top="0.75" bottom="0.55000000000000004" header="0.3" footer="0.3"/>
  <pageSetup paperSize="5" scale="70" firstPageNumber="50" fitToWidth="0" fitToHeight="0" orientation="landscape" r:id="rId2"/>
  <headerFooter alignWithMargins="0">
    <oddHeader>&amp;L&amp;"Arial,Bold"&amp;20&amp;K000000FY2021-22 Budget Letter</oddHeader>
    <oddFooter>&amp;R&amp;P</oddFooter>
  </headerFooter>
  <rowBreaks count="3" manualBreakCount="3">
    <brk id="41" max="63" man="1"/>
    <brk id="77" max="62" man="1"/>
    <brk id="112" max="62" man="1"/>
  </rowBreaks>
  <colBreaks count="3" manualBreakCount="3">
    <brk id="18" max="146" man="1"/>
    <brk id="34" max="1048575" man="1"/>
    <brk id="50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Y88"/>
  <sheetViews>
    <sheetView view="pageBreakPreview" zoomScale="75" zoomScaleNormal="100" zoomScaleSheetLayoutView="75" workbookViewId="0">
      <pane xSplit="2" ySplit="6" topLeftCell="V79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57031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428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1655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07" t="s">
        <v>1656</v>
      </c>
      <c r="G3" s="1507" t="s">
        <v>424</v>
      </c>
      <c r="H3" s="1507" t="s">
        <v>364</v>
      </c>
      <c r="I3" s="1507" t="s">
        <v>1657</v>
      </c>
      <c r="J3" s="1507" t="s">
        <v>424</v>
      </c>
      <c r="K3" s="1507" t="s">
        <v>364</v>
      </c>
      <c r="L3" s="1507" t="s">
        <v>1658</v>
      </c>
      <c r="M3" s="1507" t="s">
        <v>444</v>
      </c>
      <c r="N3" s="1507" t="s">
        <v>364</v>
      </c>
      <c r="O3" s="1507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08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6634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4211</v>
      </c>
      <c r="AM20" s="235"/>
      <c r="AN20" s="234"/>
      <c r="AO20" s="226">
        <v>0</v>
      </c>
      <c r="AP20" s="234"/>
      <c r="AQ20" s="235"/>
      <c r="AR20" s="235"/>
      <c r="AS20" s="234">
        <v>350</v>
      </c>
      <c r="AT20" s="806">
        <v>10817</v>
      </c>
      <c r="AU20" s="807">
        <v>901</v>
      </c>
      <c r="AV20" s="226">
        <v>11</v>
      </c>
      <c r="AW20" s="226"/>
      <c r="AX20" s="226">
        <v>11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5464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5184</v>
      </c>
      <c r="AM31" s="250"/>
      <c r="AN31" s="249"/>
      <c r="AO31" s="240">
        <v>0</v>
      </c>
      <c r="AP31" s="249"/>
      <c r="AQ31" s="250"/>
      <c r="AR31" s="250"/>
      <c r="AS31" s="249">
        <v>431</v>
      </c>
      <c r="AT31" s="808">
        <v>10621</v>
      </c>
      <c r="AU31" s="809">
        <v>885</v>
      </c>
      <c r="AV31" s="240">
        <v>13</v>
      </c>
      <c r="AW31" s="240"/>
      <c r="AX31" s="240">
        <v>13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287368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459592</v>
      </c>
      <c r="AM37" s="217"/>
      <c r="AN37" s="216"/>
      <c r="AO37" s="209">
        <v>0</v>
      </c>
      <c r="AP37" s="216"/>
      <c r="AQ37" s="217"/>
      <c r="AR37" s="217"/>
      <c r="AS37" s="216">
        <v>38204</v>
      </c>
      <c r="AT37" s="804">
        <v>745093</v>
      </c>
      <c r="AU37" s="805">
        <v>62092</v>
      </c>
      <c r="AV37" s="209">
        <v>1149</v>
      </c>
      <c r="AW37" s="209"/>
      <c r="AX37" s="209">
        <v>1149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10520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4330</v>
      </c>
      <c r="AM40" s="235"/>
      <c r="AN40" s="234"/>
      <c r="AO40" s="226">
        <v>0</v>
      </c>
      <c r="AP40" s="234"/>
      <c r="AQ40" s="235"/>
      <c r="AR40" s="235"/>
      <c r="AS40" s="234">
        <v>360</v>
      </c>
      <c r="AT40" s="806">
        <v>14813</v>
      </c>
      <c r="AU40" s="807">
        <v>1235</v>
      </c>
      <c r="AV40" s="226">
        <v>11</v>
      </c>
      <c r="AW40" s="226"/>
      <c r="AX40" s="226">
        <v>11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65295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57365</v>
      </c>
      <c r="AM43" s="235"/>
      <c r="AN43" s="234"/>
      <c r="AO43" s="226">
        <v>0</v>
      </c>
      <c r="AP43" s="234"/>
      <c r="AQ43" s="235"/>
      <c r="AR43" s="235"/>
      <c r="AS43" s="234">
        <v>4769</v>
      </c>
      <c r="AT43" s="806">
        <v>122354</v>
      </c>
      <c r="AU43" s="807">
        <v>10197</v>
      </c>
      <c r="AV43" s="226">
        <v>143</v>
      </c>
      <c r="AW43" s="226"/>
      <c r="AX43" s="226">
        <v>143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5591077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4239205</v>
      </c>
      <c r="AM62" s="217"/>
      <c r="AN62" s="216"/>
      <c r="AO62" s="209">
        <v>0</v>
      </c>
      <c r="AP62" s="216"/>
      <c r="AQ62" s="217"/>
      <c r="AR62" s="217"/>
      <c r="AS62" s="216">
        <v>352384</v>
      </c>
      <c r="AT62" s="804">
        <v>9805706</v>
      </c>
      <c r="AU62" s="805">
        <v>817142</v>
      </c>
      <c r="AV62" s="209">
        <v>10598</v>
      </c>
      <c r="AW62" s="209"/>
      <c r="AX62" s="209">
        <v>10598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973</v>
      </c>
      <c r="D76" s="1461"/>
      <c r="E76" s="1043">
        <v>4937569.7922043344</v>
      </c>
      <c r="F76" s="1464">
        <v>544</v>
      </c>
      <c r="G76" s="1461"/>
      <c r="H76" s="1045">
        <v>367496.31285033224</v>
      </c>
      <c r="I76" s="1465">
        <v>404</v>
      </c>
      <c r="J76" s="1461"/>
      <c r="K76" s="1045">
        <v>74213.480902493204</v>
      </c>
      <c r="L76" s="1464">
        <v>111</v>
      </c>
      <c r="M76" s="1461"/>
      <c r="N76" s="1045">
        <v>509476.33031055087</v>
      </c>
      <c r="O76" s="1464">
        <v>42</v>
      </c>
      <c r="P76" s="1461"/>
      <c r="Q76" s="1045">
        <v>77603.196607874837</v>
      </c>
      <c r="R76" s="1046">
        <v>5966358</v>
      </c>
      <c r="S76" s="1045">
        <v>0</v>
      </c>
      <c r="T76" s="1045">
        <v>0</v>
      </c>
      <c r="U76" s="1047">
        <v>0</v>
      </c>
      <c r="V76" s="1046">
        <v>5966358</v>
      </c>
      <c r="W76" s="1045">
        <v>-14916</v>
      </c>
      <c r="X76" s="1046">
        <v>5951442</v>
      </c>
      <c r="Y76" s="1045">
        <v>0</v>
      </c>
      <c r="Z76" s="1046">
        <v>5951442</v>
      </c>
      <c r="AA76" s="1045">
        <v>0</v>
      </c>
      <c r="AB76" s="1045">
        <v>5951442</v>
      </c>
      <c r="AC76" s="1046">
        <v>495954</v>
      </c>
      <c r="AD76" s="1048">
        <v>5951442</v>
      </c>
      <c r="AE76" s="1461"/>
      <c r="AF76" s="1049">
        <v>4769887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4769887</v>
      </c>
      <c r="AM76" s="1045">
        <v>-11925</v>
      </c>
      <c r="AN76" s="1049">
        <v>4757962</v>
      </c>
      <c r="AO76" s="1045">
        <v>0</v>
      </c>
      <c r="AP76" s="1049">
        <v>4757962</v>
      </c>
      <c r="AQ76" s="1045">
        <v>0</v>
      </c>
      <c r="AR76" s="1045">
        <v>4757962</v>
      </c>
      <c r="AS76" s="1049">
        <v>396498</v>
      </c>
      <c r="AT76" s="1279">
        <v>10709404</v>
      </c>
      <c r="AU76" s="1280">
        <v>892452</v>
      </c>
      <c r="AV76" s="1045">
        <v>11925</v>
      </c>
      <c r="AW76" s="1045">
        <v>0</v>
      </c>
      <c r="AX76" s="1045">
        <v>11925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30870</v>
      </c>
      <c r="AU82" s="1460">
        <v>2573</v>
      </c>
      <c r="AV82" s="1456"/>
      <c r="AW82" s="1456"/>
      <c r="AX82" s="1456"/>
      <c r="AY82" s="100"/>
    </row>
    <row r="83" spans="1:51" s="87" customFormat="1" ht="15" customHeight="1" x14ac:dyDescent="0.2">
      <c r="A83" s="1821" t="s">
        <v>1760</v>
      </c>
      <c r="B83" s="1822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107793</v>
      </c>
      <c r="AU84" s="816">
        <v>8983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86234</v>
      </c>
      <c r="AU85" s="816">
        <v>7186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161692</v>
      </c>
      <c r="AU86" s="816">
        <v>13474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973</v>
      </c>
      <c r="D87" s="1461"/>
      <c r="E87" s="1043">
        <v>4937569.7922043344</v>
      </c>
      <c r="F87" s="1464">
        <v>544</v>
      </c>
      <c r="G87" s="1461"/>
      <c r="H87" s="1045">
        <v>367496.31285033224</v>
      </c>
      <c r="I87" s="1465">
        <v>404</v>
      </c>
      <c r="J87" s="1461"/>
      <c r="K87" s="1045">
        <v>74213.480902493204</v>
      </c>
      <c r="L87" s="1464">
        <v>111</v>
      </c>
      <c r="M87" s="1461"/>
      <c r="N87" s="1045">
        <v>509476.33031055087</v>
      </c>
      <c r="O87" s="1464">
        <v>42</v>
      </c>
      <c r="P87" s="1461"/>
      <c r="Q87" s="1045">
        <v>77603.196607874837</v>
      </c>
      <c r="R87" s="1046">
        <v>5966358</v>
      </c>
      <c r="S87" s="1045">
        <v>0</v>
      </c>
      <c r="T87" s="1045">
        <v>0</v>
      </c>
      <c r="U87" s="1047">
        <v>0</v>
      </c>
      <c r="V87" s="1046">
        <v>5966358</v>
      </c>
      <c r="W87" s="1045">
        <v>-14916</v>
      </c>
      <c r="X87" s="1046">
        <v>5951442</v>
      </c>
      <c r="Y87" s="1045">
        <v>0</v>
      </c>
      <c r="Z87" s="1046">
        <v>6338031</v>
      </c>
      <c r="AA87" s="1045">
        <v>0</v>
      </c>
      <c r="AB87" s="1045">
        <v>6338031</v>
      </c>
      <c r="AC87" s="1046">
        <v>528170</v>
      </c>
      <c r="AD87" s="1048">
        <v>6371651</v>
      </c>
      <c r="AE87" s="1461">
        <v>0</v>
      </c>
      <c r="AF87" s="1049">
        <v>4769887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4769887</v>
      </c>
      <c r="AM87" s="1045">
        <v>-11925</v>
      </c>
      <c r="AN87" s="1049">
        <v>4757962</v>
      </c>
      <c r="AO87" s="1045">
        <v>0</v>
      </c>
      <c r="AP87" s="1049">
        <v>4757962</v>
      </c>
      <c r="AQ87" s="1045">
        <v>0</v>
      </c>
      <c r="AR87" s="1045">
        <v>4757962</v>
      </c>
      <c r="AS87" s="1049">
        <v>396498</v>
      </c>
      <c r="AT87" s="812">
        <v>11095993</v>
      </c>
      <c r="AU87" s="812">
        <v>924668</v>
      </c>
      <c r="AV87" s="1045">
        <v>11925</v>
      </c>
      <c r="AW87" s="1045">
        <v>0</v>
      </c>
      <c r="AX87" s="1045">
        <v>11925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1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7:B87"/>
    <mergeCell ref="A79:B79"/>
    <mergeCell ref="A84:B84"/>
    <mergeCell ref="A85:B85"/>
    <mergeCell ref="A82:B82"/>
    <mergeCell ref="A86:B86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Y88"/>
  <sheetViews>
    <sheetView view="pageBreakPreview" zoomScale="75" zoomScaleNormal="100" zoomScaleSheetLayoutView="75" workbookViewId="0">
      <pane xSplit="2" ySplit="6" topLeftCell="Z79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3.425781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285156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bestFit="1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71" t="s">
        <v>902</v>
      </c>
      <c r="B1" s="2172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73"/>
      <c r="B2" s="2174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73"/>
      <c r="B3" s="2174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1670</v>
      </c>
      <c r="J3" s="1507" t="s">
        <v>424</v>
      </c>
      <c r="K3" s="1507" t="s">
        <v>364</v>
      </c>
      <c r="L3" s="1521" t="s">
        <v>1671</v>
      </c>
      <c r="M3" s="1507" t="s">
        <v>444</v>
      </c>
      <c r="N3" s="1507" t="s">
        <v>364</v>
      </c>
      <c r="O3" s="1521" t="s">
        <v>1671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112636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61800</v>
      </c>
      <c r="AM7" s="217"/>
      <c r="AN7" s="216"/>
      <c r="AO7" s="209">
        <v>0</v>
      </c>
      <c r="AP7" s="216"/>
      <c r="AQ7" s="217"/>
      <c r="AR7" s="217"/>
      <c r="AS7" s="216">
        <v>5137</v>
      </c>
      <c r="AT7" s="804">
        <v>173999</v>
      </c>
      <c r="AU7" s="805">
        <v>14500</v>
      </c>
      <c r="AV7" s="209">
        <v>155</v>
      </c>
      <c r="AW7" s="209"/>
      <c r="AX7" s="209">
        <v>155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223612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372096</v>
      </c>
      <c r="AM32" s="217"/>
      <c r="AN32" s="216"/>
      <c r="AO32" s="209">
        <v>0</v>
      </c>
      <c r="AP32" s="216"/>
      <c r="AQ32" s="217"/>
      <c r="AR32" s="217"/>
      <c r="AS32" s="216">
        <v>30931</v>
      </c>
      <c r="AT32" s="804">
        <v>594219</v>
      </c>
      <c r="AU32" s="805">
        <v>49519</v>
      </c>
      <c r="AV32" s="209">
        <v>930</v>
      </c>
      <c r="AW32" s="209"/>
      <c r="AX32" s="209">
        <v>930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1378651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1978218</v>
      </c>
      <c r="AM42" s="217"/>
      <c r="AN42" s="216"/>
      <c r="AO42" s="209">
        <v>-2851</v>
      </c>
      <c r="AP42" s="216"/>
      <c r="AQ42" s="217"/>
      <c r="AR42" s="217"/>
      <c r="AS42" s="216">
        <v>164202</v>
      </c>
      <c r="AT42" s="804">
        <v>3343930</v>
      </c>
      <c r="AU42" s="805">
        <v>278661</v>
      </c>
      <c r="AV42" s="209">
        <v>4946</v>
      </c>
      <c r="AW42" s="209"/>
      <c r="AX42" s="209">
        <v>4946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2498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11603</v>
      </c>
      <c r="AM44" s="235"/>
      <c r="AN44" s="234"/>
      <c r="AO44" s="226">
        <v>0</v>
      </c>
      <c r="AP44" s="234"/>
      <c r="AQ44" s="235"/>
      <c r="AR44" s="235"/>
      <c r="AS44" s="234">
        <v>965</v>
      </c>
      <c r="AT44" s="806">
        <v>14066</v>
      </c>
      <c r="AU44" s="807">
        <v>1173</v>
      </c>
      <c r="AV44" s="226">
        <v>29</v>
      </c>
      <c r="AW44" s="226"/>
      <c r="AX44" s="226">
        <v>29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41979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31850</v>
      </c>
      <c r="AM50" s="235"/>
      <c r="AN50" s="234"/>
      <c r="AO50" s="226">
        <v>0</v>
      </c>
      <c r="AP50" s="234"/>
      <c r="AQ50" s="235"/>
      <c r="AR50" s="235"/>
      <c r="AS50" s="234">
        <v>2648</v>
      </c>
      <c r="AT50" s="806">
        <v>73644</v>
      </c>
      <c r="AU50" s="807">
        <v>6138</v>
      </c>
      <c r="AV50" s="226">
        <v>80</v>
      </c>
      <c r="AW50" s="226"/>
      <c r="AX50" s="226">
        <v>80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4376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12572</v>
      </c>
      <c r="AM54" s="235"/>
      <c r="AN54" s="234"/>
      <c r="AO54" s="226">
        <v>0</v>
      </c>
      <c r="AP54" s="234"/>
      <c r="AQ54" s="235"/>
      <c r="AR54" s="235"/>
      <c r="AS54" s="234">
        <v>1045</v>
      </c>
      <c r="AT54" s="806">
        <v>16906</v>
      </c>
      <c r="AU54" s="807">
        <v>1409</v>
      </c>
      <c r="AV54" s="226">
        <v>31</v>
      </c>
      <c r="AW54" s="226"/>
      <c r="AX54" s="226">
        <v>31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389</v>
      </c>
      <c r="D76" s="1461"/>
      <c r="E76" s="1043">
        <v>1494799.7882608459</v>
      </c>
      <c r="F76" s="1464">
        <v>333</v>
      </c>
      <c r="G76" s="1461"/>
      <c r="H76" s="1045">
        <v>170649.39185829903</v>
      </c>
      <c r="I76" s="1465">
        <v>83</v>
      </c>
      <c r="J76" s="1461"/>
      <c r="K76" s="1045">
        <v>11426.428911954144</v>
      </c>
      <c r="L76" s="1464">
        <v>25</v>
      </c>
      <c r="M76" s="1461"/>
      <c r="N76" s="1045">
        <v>86876.449619582156</v>
      </c>
      <c r="O76" s="1464">
        <v>0</v>
      </c>
      <c r="P76" s="1461"/>
      <c r="Q76" s="1045">
        <v>0</v>
      </c>
      <c r="R76" s="1046">
        <v>1763752</v>
      </c>
      <c r="S76" s="1045">
        <v>0</v>
      </c>
      <c r="T76" s="1045">
        <v>0</v>
      </c>
      <c r="U76" s="1047">
        <v>0</v>
      </c>
      <c r="V76" s="1046">
        <v>1763752</v>
      </c>
      <c r="W76" s="1045">
        <v>-4410</v>
      </c>
      <c r="X76" s="1046">
        <v>1759342</v>
      </c>
      <c r="Y76" s="1045">
        <v>-1695</v>
      </c>
      <c r="Z76" s="1046">
        <v>1757647</v>
      </c>
      <c r="AA76" s="1045">
        <v>0</v>
      </c>
      <c r="AB76" s="1045">
        <v>1757647</v>
      </c>
      <c r="AC76" s="1046">
        <v>146472</v>
      </c>
      <c r="AD76" s="1048">
        <v>1757647</v>
      </c>
      <c r="AE76" s="1461"/>
      <c r="AF76" s="1049">
        <v>2468139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2468139</v>
      </c>
      <c r="AM76" s="1045">
        <v>-6171</v>
      </c>
      <c r="AN76" s="1049">
        <v>2461968</v>
      </c>
      <c r="AO76" s="1045">
        <v>-2851</v>
      </c>
      <c r="AP76" s="1049">
        <v>2459117</v>
      </c>
      <c r="AQ76" s="1045">
        <v>0</v>
      </c>
      <c r="AR76" s="1045">
        <v>2459117</v>
      </c>
      <c r="AS76" s="1049">
        <v>204928</v>
      </c>
      <c r="AT76" s="1279">
        <v>4216764</v>
      </c>
      <c r="AU76" s="1280">
        <v>351400</v>
      </c>
      <c r="AV76" s="1045">
        <v>6171</v>
      </c>
      <c r="AW76" s="1045">
        <v>0</v>
      </c>
      <c r="AX76" s="1045">
        <v>6171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27230</v>
      </c>
      <c r="AU82" s="1460">
        <v>2269</v>
      </c>
      <c r="AV82" s="1456"/>
      <c r="AW82" s="1456"/>
      <c r="AX82" s="1456"/>
      <c r="AY82" s="100"/>
    </row>
    <row r="83" spans="1:51" s="87" customFormat="1" ht="15" customHeight="1" x14ac:dyDescent="0.2">
      <c r="A83" s="1821" t="s">
        <v>1760</v>
      </c>
      <c r="B83" s="1822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62682</v>
      </c>
      <c r="AU84" s="816">
        <v>5224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50145</v>
      </c>
      <c r="AU85" s="816">
        <v>4179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94023</v>
      </c>
      <c r="AU86" s="816">
        <v>7835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389</v>
      </c>
      <c r="D87" s="1461"/>
      <c r="E87" s="1043">
        <v>1494799.7882608459</v>
      </c>
      <c r="F87" s="1464">
        <v>333</v>
      </c>
      <c r="G87" s="1461"/>
      <c r="H87" s="1045">
        <v>170649.39185829903</v>
      </c>
      <c r="I87" s="1465">
        <v>83</v>
      </c>
      <c r="J87" s="1461"/>
      <c r="K87" s="1045">
        <v>11426.428911954144</v>
      </c>
      <c r="L87" s="1464">
        <v>25</v>
      </c>
      <c r="M87" s="1461"/>
      <c r="N87" s="1045">
        <v>86876.449619582156</v>
      </c>
      <c r="O87" s="1464">
        <v>0</v>
      </c>
      <c r="P87" s="1461"/>
      <c r="Q87" s="1045">
        <v>0</v>
      </c>
      <c r="R87" s="1046">
        <v>1763752</v>
      </c>
      <c r="S87" s="1045">
        <v>0</v>
      </c>
      <c r="T87" s="1045">
        <v>0</v>
      </c>
      <c r="U87" s="1047">
        <v>0</v>
      </c>
      <c r="V87" s="1046">
        <v>1763752</v>
      </c>
      <c r="W87" s="1045">
        <v>-4410</v>
      </c>
      <c r="X87" s="1046">
        <v>1759342</v>
      </c>
      <c r="Y87" s="1045">
        <v>-1695</v>
      </c>
      <c r="Z87" s="1046">
        <v>1991727</v>
      </c>
      <c r="AA87" s="1045">
        <v>0</v>
      </c>
      <c r="AB87" s="1045">
        <v>1991727</v>
      </c>
      <c r="AC87" s="1046">
        <v>165979</v>
      </c>
      <c r="AD87" s="1048">
        <v>2001727</v>
      </c>
      <c r="AE87" s="1461">
        <v>0</v>
      </c>
      <c r="AF87" s="1049">
        <v>2468139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2468139</v>
      </c>
      <c r="AM87" s="1045">
        <v>-6171</v>
      </c>
      <c r="AN87" s="1049">
        <v>2461968</v>
      </c>
      <c r="AO87" s="1045">
        <v>-2851</v>
      </c>
      <c r="AP87" s="1049">
        <v>2459117</v>
      </c>
      <c r="AQ87" s="1045">
        <v>0</v>
      </c>
      <c r="AR87" s="1045">
        <v>2459117</v>
      </c>
      <c r="AS87" s="1049">
        <v>204928</v>
      </c>
      <c r="AT87" s="812">
        <v>4450844</v>
      </c>
      <c r="AU87" s="812">
        <v>370907</v>
      </c>
      <c r="AV87" s="1045">
        <v>6171</v>
      </c>
      <c r="AW87" s="1045">
        <v>0</v>
      </c>
      <c r="AX87" s="1045">
        <v>6171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1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7:B87"/>
    <mergeCell ref="A79:B79"/>
    <mergeCell ref="A84:B84"/>
    <mergeCell ref="A85:B85"/>
    <mergeCell ref="A82:B82"/>
    <mergeCell ref="A86:B86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Y88"/>
  <sheetViews>
    <sheetView view="pageBreakPreview" zoomScale="75" zoomScaleNormal="100" zoomScaleSheetLayoutView="75" workbookViewId="0">
      <pane xSplit="2" ySplit="6" topLeftCell="AD61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57031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285156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2.5703125" style="30" bestFit="1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2.28515625" style="30" bestFit="1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901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1702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3178109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4953984</v>
      </c>
      <c r="AM32" s="217"/>
      <c r="AN32" s="216"/>
      <c r="AO32" s="209">
        <v>0</v>
      </c>
      <c r="AP32" s="216"/>
      <c r="AQ32" s="217"/>
      <c r="AR32" s="217"/>
      <c r="AS32" s="216">
        <v>411800</v>
      </c>
      <c r="AT32" s="804">
        <v>8111763</v>
      </c>
      <c r="AU32" s="805">
        <v>675980</v>
      </c>
      <c r="AV32" s="209">
        <v>12385</v>
      </c>
      <c r="AW32" s="209"/>
      <c r="AX32" s="209">
        <v>12385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1035285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1581750</v>
      </c>
      <c r="AM42" s="217"/>
      <c r="AN42" s="216"/>
      <c r="AO42" s="209">
        <v>0</v>
      </c>
      <c r="AP42" s="216"/>
      <c r="AQ42" s="217"/>
      <c r="AR42" s="217"/>
      <c r="AS42" s="216">
        <v>131483</v>
      </c>
      <c r="AT42" s="804">
        <v>2610493</v>
      </c>
      <c r="AU42" s="805">
        <v>217541</v>
      </c>
      <c r="AV42" s="209">
        <v>3954</v>
      </c>
      <c r="AW42" s="209"/>
      <c r="AX42" s="209">
        <v>3954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32731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139236</v>
      </c>
      <c r="AM44" s="235"/>
      <c r="AN44" s="234"/>
      <c r="AO44" s="226">
        <v>0</v>
      </c>
      <c r="AP44" s="234"/>
      <c r="AQ44" s="235"/>
      <c r="AR44" s="235"/>
      <c r="AS44" s="234">
        <v>11574</v>
      </c>
      <c r="AT44" s="806">
        <v>171537</v>
      </c>
      <c r="AU44" s="807">
        <v>14295</v>
      </c>
      <c r="AV44" s="226">
        <v>348</v>
      </c>
      <c r="AW44" s="226"/>
      <c r="AX44" s="226">
        <v>348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27546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22750</v>
      </c>
      <c r="AM50" s="235"/>
      <c r="AN50" s="234"/>
      <c r="AO50" s="226">
        <v>0</v>
      </c>
      <c r="AP50" s="234"/>
      <c r="AQ50" s="235"/>
      <c r="AR50" s="235"/>
      <c r="AS50" s="234">
        <v>1891</v>
      </c>
      <c r="AT50" s="806">
        <v>50170</v>
      </c>
      <c r="AU50" s="807">
        <v>4181</v>
      </c>
      <c r="AV50" s="226">
        <v>57</v>
      </c>
      <c r="AW50" s="226"/>
      <c r="AX50" s="226">
        <v>57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13680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22983</v>
      </c>
      <c r="AM58" s="235"/>
      <c r="AN58" s="234"/>
      <c r="AO58" s="226">
        <v>0</v>
      </c>
      <c r="AP58" s="234"/>
      <c r="AQ58" s="235"/>
      <c r="AR58" s="235"/>
      <c r="AS58" s="234">
        <v>1911</v>
      </c>
      <c r="AT58" s="806">
        <v>36572</v>
      </c>
      <c r="AU58" s="807">
        <v>3048</v>
      </c>
      <c r="AV58" s="226">
        <v>57</v>
      </c>
      <c r="AW58" s="226"/>
      <c r="AX58" s="226">
        <v>57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921</v>
      </c>
      <c r="D76" s="1461"/>
      <c r="E76" s="1043">
        <v>3508492.4401854207</v>
      </c>
      <c r="F76" s="1464">
        <v>754</v>
      </c>
      <c r="G76" s="1461"/>
      <c r="H76" s="1045">
        <v>365342.35431296966</v>
      </c>
      <c r="I76" s="1465">
        <v>1098</v>
      </c>
      <c r="J76" s="1461"/>
      <c r="K76" s="1045">
        <v>144881.76337081884</v>
      </c>
      <c r="L76" s="1464">
        <v>82</v>
      </c>
      <c r="M76" s="1461"/>
      <c r="N76" s="1045">
        <v>268634.99811141181</v>
      </c>
      <c r="O76" s="1464">
        <v>0</v>
      </c>
      <c r="P76" s="1461"/>
      <c r="Q76" s="1045">
        <v>0</v>
      </c>
      <c r="R76" s="1046">
        <v>4287351</v>
      </c>
      <c r="S76" s="1045">
        <v>0</v>
      </c>
      <c r="T76" s="1045">
        <v>0</v>
      </c>
      <c r="U76" s="1047">
        <v>0</v>
      </c>
      <c r="V76" s="1046">
        <v>4287351</v>
      </c>
      <c r="W76" s="1045">
        <v>-10718</v>
      </c>
      <c r="X76" s="1046">
        <v>4276633</v>
      </c>
      <c r="Y76" s="1045">
        <v>0</v>
      </c>
      <c r="Z76" s="1046">
        <v>4276633</v>
      </c>
      <c r="AA76" s="1045">
        <v>0</v>
      </c>
      <c r="AB76" s="1045">
        <v>4276633</v>
      </c>
      <c r="AC76" s="1046">
        <v>356386</v>
      </c>
      <c r="AD76" s="1048">
        <v>4276633</v>
      </c>
      <c r="AE76" s="1461"/>
      <c r="AF76" s="1049">
        <v>6720703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6720703</v>
      </c>
      <c r="AM76" s="1045">
        <v>-16801</v>
      </c>
      <c r="AN76" s="1049">
        <v>6703902</v>
      </c>
      <c r="AO76" s="1045">
        <v>0</v>
      </c>
      <c r="AP76" s="1049">
        <v>6703902</v>
      </c>
      <c r="AQ76" s="1045">
        <v>0</v>
      </c>
      <c r="AR76" s="1045">
        <v>6703902</v>
      </c>
      <c r="AS76" s="1049">
        <v>558659</v>
      </c>
      <c r="AT76" s="1279">
        <v>10980535</v>
      </c>
      <c r="AU76" s="1280">
        <v>915045</v>
      </c>
      <c r="AV76" s="1045">
        <v>16801</v>
      </c>
      <c r="AW76" s="1045">
        <v>0</v>
      </c>
      <c r="AX76" s="1045">
        <v>16801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64330</v>
      </c>
      <c r="AU82" s="1460">
        <v>5361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117632</v>
      </c>
      <c r="AU84" s="816">
        <v>9803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94106</v>
      </c>
      <c r="AU85" s="816">
        <v>7842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176448</v>
      </c>
      <c r="AU86" s="816">
        <v>14704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921</v>
      </c>
      <c r="D87" s="1461"/>
      <c r="E87" s="1043">
        <v>3508492.4401854207</v>
      </c>
      <c r="F87" s="1464">
        <v>754</v>
      </c>
      <c r="G87" s="1461"/>
      <c r="H87" s="1045">
        <v>365342.35431296966</v>
      </c>
      <c r="I87" s="1465">
        <v>1098</v>
      </c>
      <c r="J87" s="1461"/>
      <c r="K87" s="1045">
        <v>144881.76337081884</v>
      </c>
      <c r="L87" s="1464">
        <v>82</v>
      </c>
      <c r="M87" s="1461"/>
      <c r="N87" s="1045">
        <v>268634.99811141181</v>
      </c>
      <c r="O87" s="1464">
        <v>0</v>
      </c>
      <c r="P87" s="1461"/>
      <c r="Q87" s="1045">
        <v>0</v>
      </c>
      <c r="R87" s="1046">
        <v>4287351</v>
      </c>
      <c r="S87" s="1045">
        <v>0</v>
      </c>
      <c r="T87" s="1045">
        <v>0</v>
      </c>
      <c r="U87" s="1047">
        <v>0</v>
      </c>
      <c r="V87" s="1046">
        <v>4287351</v>
      </c>
      <c r="W87" s="1045">
        <v>-10718</v>
      </c>
      <c r="X87" s="1046">
        <v>4276633</v>
      </c>
      <c r="Y87" s="1045">
        <v>0</v>
      </c>
      <c r="Z87" s="1046">
        <v>4729149</v>
      </c>
      <c r="AA87" s="1045">
        <v>0</v>
      </c>
      <c r="AB87" s="1045">
        <v>4729149</v>
      </c>
      <c r="AC87" s="1046">
        <v>394096</v>
      </c>
      <c r="AD87" s="1048">
        <v>4780663</v>
      </c>
      <c r="AE87" s="1461">
        <v>0</v>
      </c>
      <c r="AF87" s="1049">
        <v>6720703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6720703</v>
      </c>
      <c r="AM87" s="1045">
        <v>-16801</v>
      </c>
      <c r="AN87" s="1049">
        <v>6703902</v>
      </c>
      <c r="AO87" s="1045">
        <v>0</v>
      </c>
      <c r="AP87" s="1049">
        <v>6703902</v>
      </c>
      <c r="AQ87" s="1045">
        <v>0</v>
      </c>
      <c r="AR87" s="1045">
        <v>6703902</v>
      </c>
      <c r="AS87" s="1049">
        <v>558659</v>
      </c>
      <c r="AT87" s="812">
        <v>11433051</v>
      </c>
      <c r="AU87" s="812">
        <v>952755</v>
      </c>
      <c r="AV87" s="1045">
        <v>16801</v>
      </c>
      <c r="AW87" s="1045">
        <v>0</v>
      </c>
      <c r="AX87" s="1045">
        <v>16801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7:B87"/>
    <mergeCell ref="A79:B79"/>
    <mergeCell ref="A84:B84"/>
    <mergeCell ref="A85:B85"/>
    <mergeCell ref="A82:B82"/>
    <mergeCell ref="A83:B83"/>
    <mergeCell ref="A86:B86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92"/>
  <sheetViews>
    <sheetView view="pageBreakPreview" zoomScale="75" zoomScaleNormal="100" zoomScaleSheetLayoutView="75" workbookViewId="0">
      <pane xSplit="2" ySplit="6" topLeftCell="G65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57031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1406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30"/>
  </cols>
  <sheetData>
    <row r="1" spans="1:50" ht="19.899999999999999" customHeight="1" x14ac:dyDescent="0.2">
      <c r="A1" s="2171" t="s">
        <v>1041</v>
      </c>
      <c r="B1" s="2172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0" ht="30" customHeight="1" x14ac:dyDescent="0.2">
      <c r="A2" s="2173"/>
      <c r="B2" s="2174"/>
      <c r="C2" s="1926" t="s">
        <v>1655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0" ht="95.25" customHeight="1" x14ac:dyDescent="0.2">
      <c r="A3" s="2173"/>
      <c r="B3" s="2174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0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0" s="49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0" s="49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0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</row>
    <row r="8" spans="1:50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</row>
    <row r="9" spans="1:50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</row>
    <row r="10" spans="1:50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</row>
    <row r="11" spans="1:50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</row>
    <row r="12" spans="1:50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</row>
    <row r="13" spans="1:50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</row>
    <row r="14" spans="1:50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</row>
    <row r="15" spans="1:50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</row>
    <row r="16" spans="1:50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</row>
    <row r="17" spans="1:50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</row>
    <row r="18" spans="1:50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</row>
    <row r="19" spans="1:50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</row>
    <row r="20" spans="1:50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</row>
    <row r="21" spans="1:50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</row>
    <row r="22" spans="1:50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</row>
    <row r="23" spans="1:50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</row>
    <row r="24" spans="1:50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</row>
    <row r="25" spans="1:50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</row>
    <row r="26" spans="1:50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</row>
    <row r="27" spans="1:50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</row>
    <row r="28" spans="1:50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</row>
    <row r="29" spans="1:50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</row>
    <row r="30" spans="1:50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</row>
    <row r="31" spans="1:50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</row>
    <row r="32" spans="1:50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988459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1641600</v>
      </c>
      <c r="AM32" s="217"/>
      <c r="AN32" s="216"/>
      <c r="AO32" s="209">
        <v>2657</v>
      </c>
      <c r="AP32" s="216"/>
      <c r="AQ32" s="217"/>
      <c r="AR32" s="217"/>
      <c r="AS32" s="216">
        <v>136679</v>
      </c>
      <c r="AT32" s="804">
        <v>2628074</v>
      </c>
      <c r="AU32" s="805">
        <v>219006</v>
      </c>
      <c r="AV32" s="209">
        <v>4104</v>
      </c>
      <c r="AW32" s="209"/>
      <c r="AX32" s="209">
        <v>4104</v>
      </c>
    </row>
    <row r="33" spans="1:50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</row>
    <row r="34" spans="1:50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</row>
    <row r="35" spans="1:50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</row>
    <row r="36" spans="1:50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</row>
    <row r="37" spans="1:50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</row>
    <row r="38" spans="1:50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</row>
    <row r="39" spans="1:50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</row>
    <row r="40" spans="1:50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</row>
    <row r="41" spans="1:50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</row>
    <row r="42" spans="1:50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3115982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1825"/>
      <c r="AG42" s="211"/>
      <c r="AH42" s="215"/>
      <c r="AI42" s="211"/>
      <c r="AJ42" s="217"/>
      <c r="AK42" s="218"/>
      <c r="AL42" s="216">
        <v>4805268</v>
      </c>
      <c r="AM42" s="217"/>
      <c r="AN42" s="216"/>
      <c r="AO42" s="209">
        <v>3294</v>
      </c>
      <c r="AP42" s="216"/>
      <c r="AQ42" s="217"/>
      <c r="AR42" s="217"/>
      <c r="AS42" s="216">
        <v>399712</v>
      </c>
      <c r="AT42" s="804">
        <v>7908651</v>
      </c>
      <c r="AU42" s="805">
        <v>659054</v>
      </c>
      <c r="AV42" s="209">
        <v>12013</v>
      </c>
      <c r="AW42" s="209"/>
      <c r="AX42" s="209">
        <v>12013</v>
      </c>
    </row>
    <row r="43" spans="1:50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</row>
    <row r="44" spans="1:50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4555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23206</v>
      </c>
      <c r="AM44" s="235"/>
      <c r="AN44" s="234"/>
      <c r="AO44" s="226">
        <v>0</v>
      </c>
      <c r="AP44" s="234"/>
      <c r="AQ44" s="235"/>
      <c r="AR44" s="235"/>
      <c r="AS44" s="234">
        <v>1929</v>
      </c>
      <c r="AT44" s="806">
        <v>27692</v>
      </c>
      <c r="AU44" s="807">
        <v>2308</v>
      </c>
      <c r="AV44" s="226">
        <v>58</v>
      </c>
      <c r="AW44" s="226"/>
      <c r="AX44" s="226">
        <v>58</v>
      </c>
    </row>
    <row r="45" spans="1:50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</row>
    <row r="46" spans="1:50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</row>
    <row r="47" spans="1:50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</row>
    <row r="48" spans="1:50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</row>
    <row r="49" spans="1:50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</row>
    <row r="50" spans="1:50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31163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27300</v>
      </c>
      <c r="AM50" s="235"/>
      <c r="AN50" s="234"/>
      <c r="AO50" s="226">
        <v>0</v>
      </c>
      <c r="AP50" s="234"/>
      <c r="AQ50" s="235"/>
      <c r="AR50" s="235"/>
      <c r="AS50" s="234">
        <v>2269</v>
      </c>
      <c r="AT50" s="806">
        <v>58317</v>
      </c>
      <c r="AU50" s="807">
        <v>4859</v>
      </c>
      <c r="AV50" s="226">
        <v>68</v>
      </c>
      <c r="AW50" s="226"/>
      <c r="AX50" s="226">
        <v>68</v>
      </c>
    </row>
    <row r="51" spans="1:50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15712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89082</v>
      </c>
      <c r="AM51" s="250"/>
      <c r="AN51" s="249"/>
      <c r="AO51" s="240">
        <v>0</v>
      </c>
      <c r="AP51" s="249"/>
      <c r="AQ51" s="250"/>
      <c r="AR51" s="250"/>
      <c r="AS51" s="249">
        <v>7405</v>
      </c>
      <c r="AT51" s="808">
        <v>104532</v>
      </c>
      <c r="AU51" s="809">
        <v>8711</v>
      </c>
      <c r="AV51" s="240">
        <v>223</v>
      </c>
      <c r="AW51" s="240"/>
      <c r="AX51" s="240">
        <v>223</v>
      </c>
    </row>
    <row r="52" spans="1:50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</row>
    <row r="53" spans="1:50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</row>
    <row r="54" spans="1:50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13128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37716</v>
      </c>
      <c r="AM54" s="235"/>
      <c r="AN54" s="234"/>
      <c r="AO54" s="226">
        <v>0</v>
      </c>
      <c r="AP54" s="234"/>
      <c r="AQ54" s="235"/>
      <c r="AR54" s="235"/>
      <c r="AS54" s="234">
        <v>3135</v>
      </c>
      <c r="AT54" s="806">
        <v>50717</v>
      </c>
      <c r="AU54" s="807">
        <v>4226</v>
      </c>
      <c r="AV54" s="226">
        <v>94</v>
      </c>
      <c r="AW54" s="226"/>
      <c r="AX54" s="226">
        <v>94</v>
      </c>
    </row>
    <row r="55" spans="1:50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</row>
    <row r="56" spans="1:50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</row>
    <row r="57" spans="1:50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</row>
    <row r="58" spans="1:50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47761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76610</v>
      </c>
      <c r="AM58" s="235"/>
      <c r="AN58" s="234"/>
      <c r="AO58" s="226">
        <v>0</v>
      </c>
      <c r="AP58" s="234"/>
      <c r="AQ58" s="235"/>
      <c r="AR58" s="235"/>
      <c r="AS58" s="234">
        <v>6368</v>
      </c>
      <c r="AT58" s="806">
        <v>124060</v>
      </c>
      <c r="AU58" s="807">
        <v>10338</v>
      </c>
      <c r="AV58" s="226">
        <v>192</v>
      </c>
      <c r="AW58" s="226"/>
      <c r="AX58" s="226">
        <v>192</v>
      </c>
    </row>
    <row r="59" spans="1:50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</row>
    <row r="60" spans="1:50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</row>
    <row r="61" spans="1:50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</row>
    <row r="62" spans="1:50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</row>
    <row r="63" spans="1:50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</row>
    <row r="64" spans="1:50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</row>
    <row r="65" spans="1:50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</row>
    <row r="66" spans="1:50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</row>
    <row r="67" spans="1:50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</row>
    <row r="68" spans="1:50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</row>
    <row r="69" spans="1:50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</row>
    <row r="70" spans="1:50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</row>
    <row r="71" spans="1:50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</row>
    <row r="72" spans="1:50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</row>
    <row r="73" spans="1:50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</row>
    <row r="74" spans="1:50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</row>
    <row r="75" spans="1:50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</row>
    <row r="76" spans="1:50" s="100" customFormat="1" ht="15" customHeight="1" thickBot="1" x14ac:dyDescent="0.25">
      <c r="A76" s="1891" t="s">
        <v>429</v>
      </c>
      <c r="B76" s="1892"/>
      <c r="C76" s="1463">
        <v>973</v>
      </c>
      <c r="D76" s="1461"/>
      <c r="E76" s="1043">
        <v>3669065.4600854418</v>
      </c>
      <c r="F76" s="1464">
        <v>505</v>
      </c>
      <c r="G76" s="1461"/>
      <c r="H76" s="1045">
        <v>251790.33661850437</v>
      </c>
      <c r="I76" s="1465">
        <v>13</v>
      </c>
      <c r="J76" s="1461"/>
      <c r="K76" s="1045">
        <v>1779.1505274574338</v>
      </c>
      <c r="L76" s="1464">
        <v>65</v>
      </c>
      <c r="M76" s="1461"/>
      <c r="N76" s="1045">
        <v>221508.3586287293</v>
      </c>
      <c r="O76" s="1464">
        <v>53</v>
      </c>
      <c r="P76" s="1461"/>
      <c r="Q76" s="1045">
        <v>72616.332947429226</v>
      </c>
      <c r="R76" s="1046">
        <v>4216760</v>
      </c>
      <c r="S76" s="1045">
        <v>0</v>
      </c>
      <c r="T76" s="1045">
        <v>0</v>
      </c>
      <c r="U76" s="1047">
        <v>0</v>
      </c>
      <c r="V76" s="1046">
        <v>4216760</v>
      </c>
      <c r="W76" s="1045">
        <v>-10541</v>
      </c>
      <c r="X76" s="1046">
        <v>4206219</v>
      </c>
      <c r="Y76" s="1045">
        <v>5843</v>
      </c>
      <c r="Z76" s="1046">
        <v>4212062</v>
      </c>
      <c r="AA76" s="1045">
        <v>0</v>
      </c>
      <c r="AB76" s="1045">
        <v>4212062</v>
      </c>
      <c r="AC76" s="1046">
        <v>351005</v>
      </c>
      <c r="AD76" s="1048">
        <v>4212062</v>
      </c>
      <c r="AE76" s="1461"/>
      <c r="AF76" s="1049">
        <v>6700782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6700782</v>
      </c>
      <c r="AM76" s="1045">
        <v>-16752</v>
      </c>
      <c r="AN76" s="1049">
        <v>6684030</v>
      </c>
      <c r="AO76" s="1045">
        <v>5951</v>
      </c>
      <c r="AP76" s="1049">
        <v>6689981</v>
      </c>
      <c r="AQ76" s="1045">
        <v>0</v>
      </c>
      <c r="AR76" s="1045">
        <v>6689981</v>
      </c>
      <c r="AS76" s="1049">
        <v>557497</v>
      </c>
      <c r="AT76" s="1279">
        <v>10902043</v>
      </c>
      <c r="AU76" s="1280">
        <v>908502</v>
      </c>
      <c r="AV76" s="1045">
        <v>16752</v>
      </c>
      <c r="AW76" s="1045">
        <v>0</v>
      </c>
      <c r="AX76" s="1045">
        <v>16752</v>
      </c>
    </row>
    <row r="77" spans="1:50" s="519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</row>
    <row r="78" spans="1:50" s="100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861000</v>
      </c>
      <c r="AU78" s="816">
        <v>71750</v>
      </c>
      <c r="AV78" s="814"/>
      <c r="AW78" s="814"/>
      <c r="AX78" s="814"/>
    </row>
    <row r="79" spans="1:50" s="100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</row>
    <row r="80" spans="1:50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</row>
    <row r="81" spans="1:50" s="100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</row>
    <row r="82" spans="1:50" s="100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17990</v>
      </c>
      <c r="AU82" s="1460">
        <v>1499</v>
      </c>
      <c r="AV82" s="1456"/>
      <c r="AW82" s="1456"/>
      <c r="AX82" s="1456"/>
    </row>
    <row r="83" spans="1:50" s="100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</row>
    <row r="84" spans="1:50" s="100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140486</v>
      </c>
      <c r="AU84" s="816">
        <v>11707</v>
      </c>
      <c r="AV84" s="814"/>
      <c r="AW84" s="814"/>
      <c r="AX84" s="814"/>
    </row>
    <row r="85" spans="1:50" s="100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112389</v>
      </c>
      <c r="AU85" s="816">
        <v>9366</v>
      </c>
      <c r="AV85" s="814"/>
      <c r="AW85" s="814"/>
      <c r="AX85" s="814"/>
    </row>
    <row r="86" spans="1:50" s="100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210728</v>
      </c>
      <c r="AU86" s="816">
        <v>17561</v>
      </c>
      <c r="AV86" s="1766"/>
      <c r="AW86" s="1766"/>
      <c r="AX86" s="1766"/>
    </row>
    <row r="87" spans="1:50" s="100" customFormat="1" ht="15" customHeight="1" thickBot="1" x14ac:dyDescent="0.25">
      <c r="A87" s="1891" t="s">
        <v>430</v>
      </c>
      <c r="B87" s="1892"/>
      <c r="C87" s="1463">
        <v>973</v>
      </c>
      <c r="D87" s="1461"/>
      <c r="E87" s="1043">
        <v>3669065.4600854418</v>
      </c>
      <c r="F87" s="1464">
        <v>505</v>
      </c>
      <c r="G87" s="1461"/>
      <c r="H87" s="1045">
        <v>251790.33661850437</v>
      </c>
      <c r="I87" s="1465">
        <v>13</v>
      </c>
      <c r="J87" s="1461"/>
      <c r="K87" s="1045">
        <v>1779.1505274574338</v>
      </c>
      <c r="L87" s="1464">
        <v>65</v>
      </c>
      <c r="M87" s="1461"/>
      <c r="N87" s="1045">
        <v>221508.3586287293</v>
      </c>
      <c r="O87" s="1464">
        <v>53</v>
      </c>
      <c r="P87" s="1461"/>
      <c r="Q87" s="1045">
        <v>72616.332947429226</v>
      </c>
      <c r="R87" s="1046">
        <v>4216760</v>
      </c>
      <c r="S87" s="1045">
        <v>0</v>
      </c>
      <c r="T87" s="1045">
        <v>0</v>
      </c>
      <c r="U87" s="1047">
        <v>0</v>
      </c>
      <c r="V87" s="1046">
        <v>4216760</v>
      </c>
      <c r="W87" s="1045">
        <v>-10541</v>
      </c>
      <c r="X87" s="1046">
        <v>4206219</v>
      </c>
      <c r="Y87" s="1045">
        <v>5843</v>
      </c>
      <c r="Z87" s="1046">
        <v>5554655</v>
      </c>
      <c r="AA87" s="1045">
        <v>0</v>
      </c>
      <c r="AB87" s="1045">
        <v>5554655</v>
      </c>
      <c r="AC87" s="1046">
        <v>462888</v>
      </c>
      <c r="AD87" s="1048">
        <v>5564655</v>
      </c>
      <c r="AE87" s="1461">
        <v>0</v>
      </c>
      <c r="AF87" s="1049">
        <v>6700782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6700782</v>
      </c>
      <c r="AM87" s="1045">
        <v>-16752</v>
      </c>
      <c r="AN87" s="1049">
        <v>6684030</v>
      </c>
      <c r="AO87" s="1045">
        <v>5951</v>
      </c>
      <c r="AP87" s="1049">
        <v>6689981</v>
      </c>
      <c r="AQ87" s="1045">
        <v>0</v>
      </c>
      <c r="AR87" s="1045">
        <v>6689981</v>
      </c>
      <c r="AS87" s="1049">
        <v>557497</v>
      </c>
      <c r="AT87" s="812">
        <v>12244636</v>
      </c>
      <c r="AU87" s="812">
        <v>1020385</v>
      </c>
      <c r="AV87" s="1045">
        <v>16752</v>
      </c>
      <c r="AW87" s="1045">
        <v>0</v>
      </c>
      <c r="AX87" s="1045">
        <v>16752</v>
      </c>
    </row>
    <row r="88" spans="1:50" ht="13.5" thickTop="1" x14ac:dyDescent="0.2"/>
    <row r="89" spans="1:50" s="100" customFormat="1" ht="15" customHeight="1" thickBot="1" x14ac:dyDescent="0.25">
      <c r="A89" s="1891" t="s">
        <v>430</v>
      </c>
      <c r="B89" s="1892"/>
      <c r="C89" s="1463">
        <v>973</v>
      </c>
      <c r="D89" s="1461"/>
      <c r="E89" s="1043">
        <v>3509436.0379711948</v>
      </c>
      <c r="F89" s="1464">
        <v>505</v>
      </c>
      <c r="G89" s="1461"/>
      <c r="H89" s="1045">
        <v>242917.54401040619</v>
      </c>
      <c r="I89" s="1465">
        <v>13</v>
      </c>
      <c r="J89" s="1461"/>
      <c r="K89" s="1045">
        <v>1696.7793824365503</v>
      </c>
      <c r="L89" s="1464">
        <v>65</v>
      </c>
      <c r="M89" s="1461"/>
      <c r="N89" s="1045">
        <v>212569.97459848266</v>
      </c>
      <c r="O89" s="1464">
        <v>53</v>
      </c>
      <c r="P89" s="1461"/>
      <c r="Q89" s="1045">
        <v>69132.770041436539</v>
      </c>
      <c r="R89" s="1046">
        <v>4035753</v>
      </c>
      <c r="S89" s="1045">
        <v>0</v>
      </c>
      <c r="T89" s="1045">
        <v>0</v>
      </c>
      <c r="U89" s="1047">
        <v>0</v>
      </c>
      <c r="V89" s="1046">
        <v>4035753</v>
      </c>
      <c r="W89" s="1045">
        <v>-10090</v>
      </c>
      <c r="X89" s="1046">
        <v>4025663</v>
      </c>
      <c r="Y89" s="1045">
        <v>5843</v>
      </c>
      <c r="Z89" s="1046">
        <v>5179184</v>
      </c>
      <c r="AA89" s="1045">
        <v>0</v>
      </c>
      <c r="AB89" s="1045">
        <v>5179184</v>
      </c>
      <c r="AC89" s="1046">
        <v>431599</v>
      </c>
      <c r="AD89" s="1048">
        <v>5279184</v>
      </c>
      <c r="AE89" s="1461"/>
      <c r="AF89" s="1049">
        <v>6222388</v>
      </c>
      <c r="AG89" s="1464">
        <v>0</v>
      </c>
      <c r="AH89" s="1045">
        <v>0</v>
      </c>
      <c r="AI89" s="1464">
        <v>0</v>
      </c>
      <c r="AJ89" s="1045">
        <v>0</v>
      </c>
      <c r="AK89" s="1047">
        <v>0</v>
      </c>
      <c r="AL89" s="1049">
        <v>6222388</v>
      </c>
      <c r="AM89" s="1045">
        <v>-15557</v>
      </c>
      <c r="AN89" s="1049">
        <v>6206831</v>
      </c>
      <c r="AO89" s="1045">
        <v>5951</v>
      </c>
      <c r="AP89" s="1049">
        <v>6212782</v>
      </c>
      <c r="AQ89" s="1045">
        <v>0</v>
      </c>
      <c r="AR89" s="1045">
        <v>6212782</v>
      </c>
      <c r="AS89" s="1049">
        <v>517733</v>
      </c>
      <c r="AT89" s="812">
        <v>11391966</v>
      </c>
      <c r="AU89" s="812">
        <v>949332</v>
      </c>
      <c r="AV89" s="1045">
        <v>15557</v>
      </c>
      <c r="AW89" s="1045">
        <v>0</v>
      </c>
      <c r="AX89" s="1045">
        <v>15557</v>
      </c>
    </row>
    <row r="90" spans="1:50" ht="13.5" thickTop="1" x14ac:dyDescent="0.2">
      <c r="C90" s="1691">
        <v>0</v>
      </c>
      <c r="D90" s="1691">
        <v>0</v>
      </c>
      <c r="E90" s="1691">
        <v>159629.42211424699</v>
      </c>
      <c r="F90" s="1691">
        <v>0</v>
      </c>
      <c r="G90" s="1691">
        <v>0</v>
      </c>
      <c r="H90" s="1691">
        <v>8872.7926080981852</v>
      </c>
      <c r="I90" s="1691">
        <v>0</v>
      </c>
      <c r="J90" s="1691">
        <v>0</v>
      </c>
      <c r="K90" s="1691">
        <v>82.371145020883432</v>
      </c>
      <c r="L90" s="1691">
        <v>0</v>
      </c>
      <c r="M90" s="1691">
        <v>0</v>
      </c>
      <c r="N90" s="1691">
        <v>8938.3840302466415</v>
      </c>
      <c r="O90" s="1691">
        <v>0</v>
      </c>
      <c r="P90" s="1691">
        <v>0</v>
      </c>
      <c r="Q90" s="1691">
        <v>3483.5629059926869</v>
      </c>
      <c r="R90" s="1691">
        <v>181007</v>
      </c>
      <c r="S90" s="1691">
        <v>0</v>
      </c>
      <c r="T90" s="1691">
        <v>0</v>
      </c>
      <c r="U90" s="1691">
        <v>0</v>
      </c>
      <c r="V90" s="1691">
        <v>181007</v>
      </c>
      <c r="W90" s="1691">
        <v>-451</v>
      </c>
      <c r="X90" s="1691">
        <v>180556</v>
      </c>
      <c r="Y90" s="1691">
        <v>0</v>
      </c>
      <c r="Z90" s="1691">
        <v>375471</v>
      </c>
      <c r="AA90" s="1691">
        <v>0</v>
      </c>
      <c r="AB90" s="1691">
        <v>375471</v>
      </c>
      <c r="AC90" s="1691">
        <v>31289</v>
      </c>
      <c r="AD90" s="1691">
        <v>285471</v>
      </c>
      <c r="AE90" s="1691">
        <v>0</v>
      </c>
      <c r="AF90" s="1691">
        <v>478394</v>
      </c>
      <c r="AG90" s="1691">
        <v>0</v>
      </c>
      <c r="AH90" s="1691">
        <v>0</v>
      </c>
      <c r="AI90" s="1691">
        <v>0</v>
      </c>
      <c r="AJ90" s="1691">
        <v>0</v>
      </c>
      <c r="AK90" s="1691">
        <v>0</v>
      </c>
      <c r="AL90" s="1691">
        <v>478394</v>
      </c>
      <c r="AM90" s="1691">
        <v>-1195</v>
      </c>
      <c r="AN90" s="1691">
        <v>477199</v>
      </c>
      <c r="AO90" s="1691">
        <v>0</v>
      </c>
      <c r="AP90" s="1691">
        <v>477199</v>
      </c>
      <c r="AQ90" s="1691">
        <v>0</v>
      </c>
      <c r="AR90" s="1691">
        <v>477199</v>
      </c>
      <c r="AS90" s="1691">
        <v>39764</v>
      </c>
      <c r="AT90" s="1691">
        <v>852670</v>
      </c>
      <c r="AU90" s="1691">
        <v>71053</v>
      </c>
      <c r="AV90" s="1691">
        <v>1195</v>
      </c>
      <c r="AW90" s="1691">
        <v>0</v>
      </c>
      <c r="AX90" s="1691">
        <v>1195</v>
      </c>
    </row>
    <row r="91" spans="1:50" x14ac:dyDescent="0.2">
      <c r="AL91" s="100"/>
    </row>
    <row r="92" spans="1:50" x14ac:dyDescent="0.2">
      <c r="AL92" s="10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3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7:B87"/>
    <mergeCell ref="A79:B79"/>
    <mergeCell ref="A84:B84"/>
    <mergeCell ref="A85:B85"/>
    <mergeCell ref="A82:B82"/>
    <mergeCell ref="A83:B83"/>
    <mergeCell ref="A86:B86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89:B89"/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Y88"/>
  <sheetViews>
    <sheetView view="pageBreakPreview" zoomScale="75" zoomScaleNormal="100" zoomScaleSheetLayoutView="75" workbookViewId="0">
      <pane xSplit="2" ySplit="6" topLeftCell="H56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285156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2.28515625" style="30" bestFit="1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bestFit="1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426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1655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10648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10800</v>
      </c>
      <c r="AM12" s="217"/>
      <c r="AN12" s="216"/>
      <c r="AO12" s="209">
        <v>0</v>
      </c>
      <c r="AP12" s="216"/>
      <c r="AQ12" s="217"/>
      <c r="AR12" s="217"/>
      <c r="AS12" s="216">
        <v>898</v>
      </c>
      <c r="AT12" s="804">
        <v>21394</v>
      </c>
      <c r="AU12" s="805">
        <v>1783</v>
      </c>
      <c r="AV12" s="209">
        <v>27</v>
      </c>
      <c r="AW12" s="209"/>
      <c r="AX12" s="209">
        <v>27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3297808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7065800</v>
      </c>
      <c r="AM16" s="250"/>
      <c r="AN16" s="249"/>
      <c r="AO16" s="240">
        <v>0</v>
      </c>
      <c r="AP16" s="249"/>
      <c r="AQ16" s="250"/>
      <c r="AR16" s="250"/>
      <c r="AS16" s="249">
        <v>587345</v>
      </c>
      <c r="AT16" s="808">
        <v>10337698</v>
      </c>
      <c r="AU16" s="809">
        <v>861475</v>
      </c>
      <c r="AV16" s="240">
        <v>17665</v>
      </c>
      <c r="AW16" s="240"/>
      <c r="AX16" s="240">
        <v>17665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11348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63164</v>
      </c>
      <c r="AM18" s="235"/>
      <c r="AN18" s="234"/>
      <c r="AO18" s="226">
        <v>0</v>
      </c>
      <c r="AP18" s="234"/>
      <c r="AQ18" s="235"/>
      <c r="AR18" s="235"/>
      <c r="AS18" s="234">
        <v>5251</v>
      </c>
      <c r="AT18" s="806">
        <v>74326</v>
      </c>
      <c r="AU18" s="807">
        <v>6194</v>
      </c>
      <c r="AV18" s="226">
        <v>158</v>
      </c>
      <c r="AW18" s="226"/>
      <c r="AX18" s="226">
        <v>158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28192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17712</v>
      </c>
      <c r="AM33" s="235"/>
      <c r="AN33" s="234"/>
      <c r="AO33" s="226">
        <v>0</v>
      </c>
      <c r="AP33" s="234"/>
      <c r="AQ33" s="235"/>
      <c r="AR33" s="235"/>
      <c r="AS33" s="234">
        <v>1472</v>
      </c>
      <c r="AT33" s="806">
        <v>45790</v>
      </c>
      <c r="AU33" s="807">
        <v>3816</v>
      </c>
      <c r="AV33" s="226">
        <v>44</v>
      </c>
      <c r="AW33" s="226"/>
      <c r="AX33" s="226">
        <v>44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834</v>
      </c>
      <c r="D76" s="1461"/>
      <c r="E76" s="1043">
        <v>2670072.2923783781</v>
      </c>
      <c r="F76" s="1464">
        <v>691</v>
      </c>
      <c r="G76" s="1461"/>
      <c r="H76" s="1045">
        <v>316409.68502858171</v>
      </c>
      <c r="I76" s="1465">
        <v>328</v>
      </c>
      <c r="J76" s="1461"/>
      <c r="K76" s="1045">
        <v>40981.970022082576</v>
      </c>
      <c r="L76" s="1464">
        <v>98</v>
      </c>
      <c r="M76" s="1461"/>
      <c r="N76" s="1045">
        <v>305560.69956881751</v>
      </c>
      <c r="O76" s="1464">
        <v>12</v>
      </c>
      <c r="P76" s="1461"/>
      <c r="Q76" s="1045">
        <v>14971.30755019866</v>
      </c>
      <c r="R76" s="1046">
        <v>3347996</v>
      </c>
      <c r="S76" s="1045">
        <v>0</v>
      </c>
      <c r="T76" s="1045">
        <v>0</v>
      </c>
      <c r="U76" s="1047">
        <v>0</v>
      </c>
      <c r="V76" s="1046">
        <v>3347996</v>
      </c>
      <c r="W76" s="1045">
        <v>-8370</v>
      </c>
      <c r="X76" s="1046">
        <v>3339626</v>
      </c>
      <c r="Y76" s="1045">
        <v>0</v>
      </c>
      <c r="Z76" s="1046">
        <v>3339626</v>
      </c>
      <c r="AA76" s="1045">
        <v>0</v>
      </c>
      <c r="AB76" s="1045">
        <v>3339626</v>
      </c>
      <c r="AC76" s="1046">
        <v>278302</v>
      </c>
      <c r="AD76" s="1048">
        <v>3339626</v>
      </c>
      <c r="AE76" s="1461"/>
      <c r="AF76" s="1049">
        <v>7157476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7157476</v>
      </c>
      <c r="AM76" s="1045">
        <v>-17894</v>
      </c>
      <c r="AN76" s="1049">
        <v>7139582</v>
      </c>
      <c r="AO76" s="1045">
        <v>0</v>
      </c>
      <c r="AP76" s="1049">
        <v>7139582</v>
      </c>
      <c r="AQ76" s="1045">
        <v>0</v>
      </c>
      <c r="AR76" s="1045">
        <v>7139582</v>
      </c>
      <c r="AS76" s="1049">
        <v>594966</v>
      </c>
      <c r="AT76" s="1279">
        <v>10479208</v>
      </c>
      <c r="AU76" s="1280">
        <v>873268</v>
      </c>
      <c r="AV76" s="1045">
        <v>17894</v>
      </c>
      <c r="AW76" s="1045">
        <v>0</v>
      </c>
      <c r="AX76" s="1045">
        <v>17894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15540</v>
      </c>
      <c r="AU82" s="1460">
        <v>1295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101690</v>
      </c>
      <c r="AU84" s="816">
        <v>8474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81352</v>
      </c>
      <c r="AU85" s="816">
        <v>6779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826"/>
      <c r="D86" s="814"/>
      <c r="E86" s="1827"/>
      <c r="F86" s="1828"/>
      <c r="G86" s="814"/>
      <c r="H86" s="1827"/>
      <c r="I86" s="1829"/>
      <c r="J86" s="1827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814"/>
      <c r="AI86" s="813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152535</v>
      </c>
      <c r="AU86" s="816">
        <v>12711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834</v>
      </c>
      <c r="D87" s="1461"/>
      <c r="E87" s="1043">
        <v>2670072.2923783781</v>
      </c>
      <c r="F87" s="1464">
        <v>691</v>
      </c>
      <c r="G87" s="1461"/>
      <c r="H87" s="1045">
        <v>316409.68502858171</v>
      </c>
      <c r="I87" s="1465">
        <v>328</v>
      </c>
      <c r="J87" s="1461"/>
      <c r="K87" s="1045">
        <v>40981.970022082576</v>
      </c>
      <c r="L87" s="1464">
        <v>98</v>
      </c>
      <c r="M87" s="1461"/>
      <c r="N87" s="1045">
        <v>305560.69956881751</v>
      </c>
      <c r="O87" s="1464">
        <v>12</v>
      </c>
      <c r="P87" s="1461"/>
      <c r="Q87" s="1045">
        <v>14971.30755019866</v>
      </c>
      <c r="R87" s="1046">
        <v>3347996</v>
      </c>
      <c r="S87" s="1045">
        <v>0</v>
      </c>
      <c r="T87" s="1045">
        <v>0</v>
      </c>
      <c r="U87" s="1047">
        <v>0</v>
      </c>
      <c r="V87" s="1046">
        <v>3347996</v>
      </c>
      <c r="W87" s="1045">
        <v>-8370</v>
      </c>
      <c r="X87" s="1046">
        <v>3339626</v>
      </c>
      <c r="Y87" s="1045">
        <v>0</v>
      </c>
      <c r="Z87" s="1046">
        <v>3690743</v>
      </c>
      <c r="AA87" s="1045">
        <v>0</v>
      </c>
      <c r="AB87" s="1045">
        <v>3690743</v>
      </c>
      <c r="AC87" s="1046">
        <v>307561</v>
      </c>
      <c r="AD87" s="1048">
        <v>3690743</v>
      </c>
      <c r="AE87" s="1461">
        <v>0</v>
      </c>
      <c r="AF87" s="1049">
        <v>7157476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7157476</v>
      </c>
      <c r="AM87" s="1045">
        <v>-17894</v>
      </c>
      <c r="AN87" s="1049">
        <v>7139582</v>
      </c>
      <c r="AO87" s="1045">
        <v>0</v>
      </c>
      <c r="AP87" s="1049">
        <v>7139582</v>
      </c>
      <c r="AQ87" s="1045">
        <v>0</v>
      </c>
      <c r="AR87" s="1045">
        <v>7139582</v>
      </c>
      <c r="AS87" s="1049">
        <v>594966</v>
      </c>
      <c r="AT87" s="812">
        <v>10830325</v>
      </c>
      <c r="AU87" s="812">
        <v>902527</v>
      </c>
      <c r="AV87" s="1045">
        <v>17894</v>
      </c>
      <c r="AW87" s="1045">
        <v>0</v>
      </c>
      <c r="AX87" s="1045">
        <v>17894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Y88"/>
  <sheetViews>
    <sheetView view="pageBreakPreview" zoomScale="75" zoomScaleNormal="100" zoomScaleSheetLayoutView="75" workbookViewId="0">
      <pane xSplit="2" ySplit="6" topLeftCell="I69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903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1702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11832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6180</v>
      </c>
      <c r="AM7" s="217"/>
      <c r="AN7" s="216"/>
      <c r="AO7" s="209">
        <v>0</v>
      </c>
      <c r="AP7" s="216"/>
      <c r="AQ7" s="217"/>
      <c r="AR7" s="217"/>
      <c r="AS7" s="216">
        <v>514</v>
      </c>
      <c r="AT7" s="804">
        <v>17967</v>
      </c>
      <c r="AU7" s="805">
        <v>1498</v>
      </c>
      <c r="AV7" s="209">
        <v>15</v>
      </c>
      <c r="AW7" s="209"/>
      <c r="AX7" s="209">
        <v>15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6003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3083</v>
      </c>
      <c r="AM26" s="250"/>
      <c r="AN26" s="249"/>
      <c r="AO26" s="240">
        <v>0</v>
      </c>
      <c r="AP26" s="249"/>
      <c r="AQ26" s="250"/>
      <c r="AR26" s="250"/>
      <c r="AS26" s="249">
        <v>256</v>
      </c>
      <c r="AT26" s="808">
        <v>9063</v>
      </c>
      <c r="AU26" s="809">
        <v>755</v>
      </c>
      <c r="AV26" s="240">
        <v>8</v>
      </c>
      <c r="AW26" s="240"/>
      <c r="AX26" s="240">
        <v>8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4360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6427</v>
      </c>
      <c r="AM34" s="235"/>
      <c r="AN34" s="234"/>
      <c r="AO34" s="226">
        <v>0</v>
      </c>
      <c r="AP34" s="234"/>
      <c r="AQ34" s="235"/>
      <c r="AR34" s="235"/>
      <c r="AS34" s="234">
        <v>534</v>
      </c>
      <c r="AT34" s="806">
        <v>10760</v>
      </c>
      <c r="AU34" s="807">
        <v>896</v>
      </c>
      <c r="AV34" s="226">
        <v>16</v>
      </c>
      <c r="AW34" s="226"/>
      <c r="AX34" s="226">
        <v>16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1534114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926705</v>
      </c>
      <c r="AM55" s="235"/>
      <c r="AN55" s="234"/>
      <c r="AO55" s="226">
        <v>0</v>
      </c>
      <c r="AP55" s="234"/>
      <c r="AQ55" s="235"/>
      <c r="AR55" s="235"/>
      <c r="AS55" s="234">
        <v>77032</v>
      </c>
      <c r="AT55" s="806">
        <v>2459212</v>
      </c>
      <c r="AU55" s="807">
        <v>204934</v>
      </c>
      <c r="AV55" s="226">
        <v>2317</v>
      </c>
      <c r="AW55" s="226"/>
      <c r="AX55" s="226">
        <v>2317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10227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8724</v>
      </c>
      <c r="AM56" s="250"/>
      <c r="AN56" s="249"/>
      <c r="AO56" s="240">
        <v>0</v>
      </c>
      <c r="AP56" s="249"/>
      <c r="AQ56" s="250"/>
      <c r="AR56" s="250"/>
      <c r="AS56" s="249">
        <v>725</v>
      </c>
      <c r="AT56" s="808">
        <v>18903</v>
      </c>
      <c r="AU56" s="809">
        <v>1575</v>
      </c>
      <c r="AV56" s="240">
        <v>22</v>
      </c>
      <c r="AW56" s="240"/>
      <c r="AX56" s="240">
        <v>22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275</v>
      </c>
      <c r="D76" s="1461"/>
      <c r="E76" s="1043">
        <v>1329181.9603076258</v>
      </c>
      <c r="F76" s="1464">
        <v>269</v>
      </c>
      <c r="G76" s="1461"/>
      <c r="H76" s="1045">
        <v>177023.17653031868</v>
      </c>
      <c r="I76" s="1465">
        <v>211</v>
      </c>
      <c r="J76" s="1461"/>
      <c r="K76" s="1045">
        <v>37887.404977431164</v>
      </c>
      <c r="L76" s="1464">
        <v>5</v>
      </c>
      <c r="M76" s="1461"/>
      <c r="N76" s="1045">
        <v>22443.918062913537</v>
      </c>
      <c r="O76" s="1464">
        <v>0</v>
      </c>
      <c r="P76" s="1461"/>
      <c r="Q76" s="1045">
        <v>0</v>
      </c>
      <c r="R76" s="1046">
        <v>1566536</v>
      </c>
      <c r="S76" s="1045">
        <v>0</v>
      </c>
      <c r="T76" s="1045">
        <v>0</v>
      </c>
      <c r="U76" s="1047">
        <v>0</v>
      </c>
      <c r="V76" s="1046">
        <v>1566536</v>
      </c>
      <c r="W76" s="1045">
        <v>-3917</v>
      </c>
      <c r="X76" s="1046">
        <v>1562619</v>
      </c>
      <c r="Y76" s="1045">
        <v>4545</v>
      </c>
      <c r="Z76" s="1046">
        <v>1567164</v>
      </c>
      <c r="AA76" s="1045">
        <v>0</v>
      </c>
      <c r="AB76" s="1045">
        <v>1567164</v>
      </c>
      <c r="AC76" s="1046">
        <v>130597</v>
      </c>
      <c r="AD76" s="1048">
        <v>1567164</v>
      </c>
      <c r="AE76" s="1461"/>
      <c r="AF76" s="1049">
        <v>951119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951119</v>
      </c>
      <c r="AM76" s="1045">
        <v>-2378</v>
      </c>
      <c r="AN76" s="1049">
        <v>948741</v>
      </c>
      <c r="AO76" s="1045">
        <v>0</v>
      </c>
      <c r="AP76" s="1049">
        <v>948741</v>
      </c>
      <c r="AQ76" s="1045">
        <v>0</v>
      </c>
      <c r="AR76" s="1045">
        <v>948741</v>
      </c>
      <c r="AS76" s="1049">
        <v>79061</v>
      </c>
      <c r="AT76" s="1279">
        <v>2515905</v>
      </c>
      <c r="AU76" s="1280">
        <v>209658</v>
      </c>
      <c r="AV76" s="1045">
        <v>2378</v>
      </c>
      <c r="AW76" s="1045">
        <v>0</v>
      </c>
      <c r="AX76" s="1045">
        <v>2378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12460</v>
      </c>
      <c r="AU82" s="1460">
        <v>1038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41709</v>
      </c>
      <c r="AU84" s="816">
        <v>3476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33368</v>
      </c>
      <c r="AU85" s="816">
        <v>2781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62565</v>
      </c>
      <c r="AU86" s="816">
        <v>5214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275</v>
      </c>
      <c r="D87" s="1461"/>
      <c r="E87" s="1043">
        <v>1329181.9603076258</v>
      </c>
      <c r="F87" s="1464">
        <v>269</v>
      </c>
      <c r="G87" s="1461"/>
      <c r="H87" s="1045">
        <v>177023.17653031868</v>
      </c>
      <c r="I87" s="1465">
        <v>211</v>
      </c>
      <c r="J87" s="1461"/>
      <c r="K87" s="1045">
        <v>37887.404977431164</v>
      </c>
      <c r="L87" s="1464">
        <v>5</v>
      </c>
      <c r="M87" s="1461"/>
      <c r="N87" s="1045">
        <v>22443.918062913537</v>
      </c>
      <c r="O87" s="1464">
        <v>0</v>
      </c>
      <c r="P87" s="1461"/>
      <c r="Q87" s="1045">
        <v>0</v>
      </c>
      <c r="R87" s="1046">
        <v>1566536</v>
      </c>
      <c r="S87" s="1045">
        <v>0</v>
      </c>
      <c r="T87" s="1045">
        <v>0</v>
      </c>
      <c r="U87" s="1047">
        <v>0</v>
      </c>
      <c r="V87" s="1046">
        <v>1566536</v>
      </c>
      <c r="W87" s="1045">
        <v>-3917</v>
      </c>
      <c r="X87" s="1046">
        <v>1562619</v>
      </c>
      <c r="Y87" s="1045">
        <v>4545</v>
      </c>
      <c r="Z87" s="1046">
        <v>1717266</v>
      </c>
      <c r="AA87" s="1045">
        <v>0</v>
      </c>
      <c r="AB87" s="1045">
        <v>1717266</v>
      </c>
      <c r="AC87" s="1046">
        <v>143106</v>
      </c>
      <c r="AD87" s="1048">
        <v>1734799</v>
      </c>
      <c r="AE87" s="1461">
        <v>0</v>
      </c>
      <c r="AF87" s="1049">
        <v>951119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951119</v>
      </c>
      <c r="AM87" s="1045">
        <v>-2378</v>
      </c>
      <c r="AN87" s="1049">
        <v>948741</v>
      </c>
      <c r="AO87" s="1045">
        <v>0</v>
      </c>
      <c r="AP87" s="1049">
        <v>948741</v>
      </c>
      <c r="AQ87" s="1045">
        <v>0</v>
      </c>
      <c r="AR87" s="1045">
        <v>948741</v>
      </c>
      <c r="AS87" s="1049">
        <v>79061</v>
      </c>
      <c r="AT87" s="812">
        <v>2666007</v>
      </c>
      <c r="AU87" s="812">
        <v>222167</v>
      </c>
      <c r="AV87" s="1045">
        <v>2378</v>
      </c>
      <c r="AW87" s="1045">
        <v>0</v>
      </c>
      <c r="AX87" s="1045">
        <v>2378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6:B86"/>
    <mergeCell ref="A83:B83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Y88"/>
  <sheetViews>
    <sheetView view="pageBreakPreview" zoomScale="75" zoomScaleNormal="100" zoomScaleSheetLayoutView="75" workbookViewId="0">
      <pane xSplit="2" ySplit="6" topLeftCell="AE67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2.5703125" style="30" bestFit="1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2.28515625" style="30" bestFit="1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bestFit="1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506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87" t="s">
        <v>1692</v>
      </c>
      <c r="T3" s="1587" t="s">
        <v>1693</v>
      </c>
      <c r="U3" s="1587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87" t="s">
        <v>1701</v>
      </c>
      <c r="AH3" s="1587" t="s">
        <v>1646</v>
      </c>
      <c r="AI3" s="1587" t="s">
        <v>1699</v>
      </c>
      <c r="AJ3" s="1587" t="s">
        <v>1647</v>
      </c>
      <c r="AK3" s="1587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2488306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5436550</v>
      </c>
      <c r="AM16" s="250"/>
      <c r="AN16" s="249"/>
      <c r="AO16" s="240">
        <v>0</v>
      </c>
      <c r="AP16" s="249"/>
      <c r="AQ16" s="250"/>
      <c r="AR16" s="250"/>
      <c r="AS16" s="249">
        <v>451913</v>
      </c>
      <c r="AT16" s="808">
        <v>7905044</v>
      </c>
      <c r="AU16" s="809">
        <v>658753</v>
      </c>
      <c r="AV16" s="240">
        <v>13591</v>
      </c>
      <c r="AW16" s="240"/>
      <c r="AX16" s="240">
        <v>13591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5166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4428</v>
      </c>
      <c r="AM33" s="235"/>
      <c r="AN33" s="234"/>
      <c r="AO33" s="226">
        <v>0</v>
      </c>
      <c r="AP33" s="234"/>
      <c r="AQ33" s="235"/>
      <c r="AR33" s="235"/>
      <c r="AS33" s="234">
        <v>368</v>
      </c>
      <c r="AT33" s="806">
        <v>9570</v>
      </c>
      <c r="AU33" s="807">
        <v>797</v>
      </c>
      <c r="AV33" s="226">
        <v>11</v>
      </c>
      <c r="AW33" s="226"/>
      <c r="AX33" s="226">
        <v>11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9934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9998</v>
      </c>
      <c r="AM35" s="235"/>
      <c r="AN35" s="234"/>
      <c r="AO35" s="226">
        <v>0</v>
      </c>
      <c r="AP35" s="234"/>
      <c r="AQ35" s="235"/>
      <c r="AR35" s="235"/>
      <c r="AS35" s="234">
        <v>831</v>
      </c>
      <c r="AT35" s="806">
        <v>19882</v>
      </c>
      <c r="AU35" s="807">
        <v>1657</v>
      </c>
      <c r="AV35" s="226">
        <v>25</v>
      </c>
      <c r="AW35" s="226"/>
      <c r="AX35" s="226">
        <v>25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637</v>
      </c>
      <c r="D76" s="1461"/>
      <c r="E76" s="1043">
        <v>2038328.6728646022</v>
      </c>
      <c r="F76" s="1464">
        <v>544</v>
      </c>
      <c r="G76" s="1461"/>
      <c r="H76" s="1045">
        <v>249115.10683679153</v>
      </c>
      <c r="I76" s="1465">
        <v>56</v>
      </c>
      <c r="J76" s="1461"/>
      <c r="K76" s="1045">
        <v>6986.6101900927097</v>
      </c>
      <c r="L76" s="1464">
        <v>67</v>
      </c>
      <c r="M76" s="1461"/>
      <c r="N76" s="1045">
        <v>208974.50122152301</v>
      </c>
      <c r="O76" s="1464">
        <v>0</v>
      </c>
      <c r="P76" s="1461"/>
      <c r="Q76" s="1045">
        <v>0</v>
      </c>
      <c r="R76" s="1046">
        <v>2503406</v>
      </c>
      <c r="S76" s="1045">
        <v>0</v>
      </c>
      <c r="T76" s="1045">
        <v>0</v>
      </c>
      <c r="U76" s="1047">
        <v>0</v>
      </c>
      <c r="V76" s="1046">
        <v>2503406</v>
      </c>
      <c r="W76" s="1045">
        <v>-6259</v>
      </c>
      <c r="X76" s="1046">
        <v>2497147</v>
      </c>
      <c r="Y76" s="1045">
        <v>0</v>
      </c>
      <c r="Z76" s="1046">
        <v>2497147</v>
      </c>
      <c r="AA76" s="1045">
        <v>0</v>
      </c>
      <c r="AB76" s="1045">
        <v>2497147</v>
      </c>
      <c r="AC76" s="1046">
        <v>208095</v>
      </c>
      <c r="AD76" s="1048">
        <v>2497147</v>
      </c>
      <c r="AE76" s="1461"/>
      <c r="AF76" s="1049">
        <v>5450976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5450976</v>
      </c>
      <c r="AM76" s="1045">
        <v>-13627</v>
      </c>
      <c r="AN76" s="1049">
        <v>5437349</v>
      </c>
      <c r="AO76" s="1045">
        <v>0</v>
      </c>
      <c r="AP76" s="1049">
        <v>5437349</v>
      </c>
      <c r="AQ76" s="1045">
        <v>0</v>
      </c>
      <c r="AR76" s="1045">
        <v>5437349</v>
      </c>
      <c r="AS76" s="1049">
        <v>453112</v>
      </c>
      <c r="AT76" s="1279">
        <v>7934496</v>
      </c>
      <c r="AU76" s="1280">
        <v>661207</v>
      </c>
      <c r="AV76" s="1045">
        <v>13627</v>
      </c>
      <c r="AW76" s="1045">
        <v>0</v>
      </c>
      <c r="AX76" s="1045">
        <v>13627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11760</v>
      </c>
      <c r="AU82" s="1460">
        <v>980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78186</v>
      </c>
      <c r="AU84" s="816">
        <v>6516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62549</v>
      </c>
      <c r="AU85" s="816">
        <v>5212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117279</v>
      </c>
      <c r="AU86" s="816">
        <v>9773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637</v>
      </c>
      <c r="D87" s="1461"/>
      <c r="E87" s="1043">
        <v>2038328.6728646022</v>
      </c>
      <c r="F87" s="1464">
        <v>544</v>
      </c>
      <c r="G87" s="1461"/>
      <c r="H87" s="1045">
        <v>249115.10683679153</v>
      </c>
      <c r="I87" s="1465">
        <v>56</v>
      </c>
      <c r="J87" s="1461"/>
      <c r="K87" s="1045">
        <v>6986.6101900927097</v>
      </c>
      <c r="L87" s="1464">
        <v>67</v>
      </c>
      <c r="M87" s="1461"/>
      <c r="N87" s="1045">
        <v>208974.50122152301</v>
      </c>
      <c r="O87" s="1464">
        <v>0</v>
      </c>
      <c r="P87" s="1461"/>
      <c r="Q87" s="1045">
        <v>0</v>
      </c>
      <c r="R87" s="1046">
        <v>2503406</v>
      </c>
      <c r="S87" s="1045">
        <v>0</v>
      </c>
      <c r="T87" s="1045">
        <v>0</v>
      </c>
      <c r="U87" s="1047">
        <v>0</v>
      </c>
      <c r="V87" s="1046">
        <v>2503406</v>
      </c>
      <c r="W87" s="1045">
        <v>-6259</v>
      </c>
      <c r="X87" s="1046">
        <v>2497147</v>
      </c>
      <c r="Y87" s="1045">
        <v>0</v>
      </c>
      <c r="Z87" s="1046">
        <v>2766921</v>
      </c>
      <c r="AA87" s="1045">
        <v>0</v>
      </c>
      <c r="AB87" s="1045">
        <v>2766921</v>
      </c>
      <c r="AC87" s="1046">
        <v>230576</v>
      </c>
      <c r="AD87" s="1048">
        <v>2766921</v>
      </c>
      <c r="AE87" s="1461">
        <v>0</v>
      </c>
      <c r="AF87" s="1049">
        <v>5450976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5450976</v>
      </c>
      <c r="AM87" s="1045">
        <v>-13627</v>
      </c>
      <c r="AN87" s="1049">
        <v>5437349</v>
      </c>
      <c r="AO87" s="1045">
        <v>0</v>
      </c>
      <c r="AP87" s="1049">
        <v>5437349</v>
      </c>
      <c r="AQ87" s="1045">
        <v>0</v>
      </c>
      <c r="AR87" s="1045">
        <v>5437349</v>
      </c>
      <c r="AS87" s="1049">
        <v>453112</v>
      </c>
      <c r="AT87" s="812">
        <v>8204270</v>
      </c>
      <c r="AU87" s="812">
        <v>683688</v>
      </c>
      <c r="AV87" s="1045">
        <v>13627</v>
      </c>
      <c r="AW87" s="1045">
        <v>0</v>
      </c>
      <c r="AX87" s="1045">
        <v>13627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Y88"/>
  <sheetViews>
    <sheetView view="pageBreakPreview" zoomScale="75" zoomScaleNormal="100" zoomScaleSheetLayoutView="75" workbookViewId="0">
      <pane xSplit="2" ySplit="6" topLeftCell="AD61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285156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2.5703125" style="30" bestFit="1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507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130691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156723</v>
      </c>
      <c r="AM9" s="235"/>
      <c r="AN9" s="234"/>
      <c r="AO9" s="226">
        <v>0</v>
      </c>
      <c r="AP9" s="234"/>
      <c r="AQ9" s="235"/>
      <c r="AR9" s="235"/>
      <c r="AS9" s="234">
        <v>13028</v>
      </c>
      <c r="AT9" s="806">
        <v>286695</v>
      </c>
      <c r="AU9" s="807">
        <v>23892</v>
      </c>
      <c r="AV9" s="226">
        <v>392</v>
      </c>
      <c r="AW9" s="226"/>
      <c r="AX9" s="226">
        <v>392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1739246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2579439</v>
      </c>
      <c r="AM23" s="235"/>
      <c r="AN23" s="234"/>
      <c r="AO23" s="226">
        <v>0</v>
      </c>
      <c r="AP23" s="234"/>
      <c r="AQ23" s="235"/>
      <c r="AR23" s="235"/>
      <c r="AS23" s="234">
        <v>214416</v>
      </c>
      <c r="AT23" s="806">
        <v>4307888</v>
      </c>
      <c r="AU23" s="807">
        <v>358991</v>
      </c>
      <c r="AV23" s="226">
        <v>6449</v>
      </c>
      <c r="AW23" s="226"/>
      <c r="AX23" s="226">
        <v>6449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60972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45136</v>
      </c>
      <c r="AM25" s="235"/>
      <c r="AN25" s="234"/>
      <c r="AO25" s="226">
        <v>0</v>
      </c>
      <c r="AP25" s="234"/>
      <c r="AQ25" s="235"/>
      <c r="AR25" s="235"/>
      <c r="AS25" s="234">
        <v>3752</v>
      </c>
      <c r="AT25" s="806">
        <v>105843</v>
      </c>
      <c r="AU25" s="807">
        <v>8820</v>
      </c>
      <c r="AV25" s="226">
        <v>113</v>
      </c>
      <c r="AW25" s="226"/>
      <c r="AX25" s="226">
        <v>113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40952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181944</v>
      </c>
      <c r="AM30" s="235"/>
      <c r="AN30" s="234"/>
      <c r="AO30" s="226">
        <v>0</v>
      </c>
      <c r="AP30" s="234"/>
      <c r="AQ30" s="235"/>
      <c r="AR30" s="235"/>
      <c r="AS30" s="234">
        <v>15124</v>
      </c>
      <c r="AT30" s="806">
        <v>222339</v>
      </c>
      <c r="AU30" s="807">
        <v>18528</v>
      </c>
      <c r="AV30" s="226">
        <v>455</v>
      </c>
      <c r="AW30" s="226"/>
      <c r="AX30" s="226">
        <v>455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5845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4428</v>
      </c>
      <c r="AM33" s="235"/>
      <c r="AN33" s="234"/>
      <c r="AO33" s="226">
        <v>0</v>
      </c>
      <c r="AP33" s="234"/>
      <c r="AQ33" s="235"/>
      <c r="AR33" s="235"/>
      <c r="AS33" s="234">
        <v>368</v>
      </c>
      <c r="AT33" s="806">
        <v>10247</v>
      </c>
      <c r="AU33" s="807">
        <v>854</v>
      </c>
      <c r="AV33" s="226">
        <v>11</v>
      </c>
      <c r="AW33" s="226"/>
      <c r="AX33" s="226">
        <v>11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3838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6427</v>
      </c>
      <c r="AM34" s="235"/>
      <c r="AN34" s="234"/>
      <c r="AO34" s="226">
        <v>0</v>
      </c>
      <c r="AP34" s="234"/>
      <c r="AQ34" s="235"/>
      <c r="AR34" s="235"/>
      <c r="AS34" s="234">
        <v>534</v>
      </c>
      <c r="AT34" s="806">
        <v>10239</v>
      </c>
      <c r="AU34" s="807">
        <v>853</v>
      </c>
      <c r="AV34" s="226">
        <v>16</v>
      </c>
      <c r="AW34" s="226"/>
      <c r="AX34" s="226">
        <v>16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144214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54465</v>
      </c>
      <c r="AM38" s="235"/>
      <c r="AN38" s="234"/>
      <c r="AO38" s="226">
        <v>0</v>
      </c>
      <c r="AP38" s="234"/>
      <c r="AQ38" s="235"/>
      <c r="AR38" s="235"/>
      <c r="AS38" s="234">
        <v>4527</v>
      </c>
      <c r="AT38" s="806">
        <v>198182</v>
      </c>
      <c r="AU38" s="807">
        <v>16515</v>
      </c>
      <c r="AV38" s="226">
        <v>136</v>
      </c>
      <c r="AW38" s="226"/>
      <c r="AX38" s="226">
        <v>136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41029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64952</v>
      </c>
      <c r="AM45" s="235"/>
      <c r="AN45" s="234"/>
      <c r="AO45" s="226">
        <v>0</v>
      </c>
      <c r="AP45" s="234"/>
      <c r="AQ45" s="235"/>
      <c r="AR45" s="235"/>
      <c r="AS45" s="234">
        <v>5399</v>
      </c>
      <c r="AT45" s="806">
        <v>105716</v>
      </c>
      <c r="AU45" s="807">
        <v>8810</v>
      </c>
      <c r="AV45" s="226">
        <v>162</v>
      </c>
      <c r="AW45" s="226"/>
      <c r="AX45" s="226">
        <v>162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25457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10335</v>
      </c>
      <c r="AM55" s="235"/>
      <c r="AN55" s="234"/>
      <c r="AO55" s="226">
        <v>0</v>
      </c>
      <c r="AP55" s="234"/>
      <c r="AQ55" s="235"/>
      <c r="AR55" s="235"/>
      <c r="AS55" s="234">
        <v>859</v>
      </c>
      <c r="AT55" s="806">
        <v>35702</v>
      </c>
      <c r="AU55" s="807">
        <v>2975</v>
      </c>
      <c r="AV55" s="226">
        <v>26</v>
      </c>
      <c r="AW55" s="226"/>
      <c r="AX55" s="226">
        <v>26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33872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38305</v>
      </c>
      <c r="AM58" s="235"/>
      <c r="AN58" s="234"/>
      <c r="AO58" s="226">
        <v>0</v>
      </c>
      <c r="AP58" s="234"/>
      <c r="AQ58" s="235"/>
      <c r="AR58" s="235"/>
      <c r="AS58" s="234">
        <v>3184</v>
      </c>
      <c r="AT58" s="806">
        <v>71996</v>
      </c>
      <c r="AU58" s="807">
        <v>6000</v>
      </c>
      <c r="AV58" s="226">
        <v>96</v>
      </c>
      <c r="AW58" s="226"/>
      <c r="AX58" s="226">
        <v>96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45096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22035</v>
      </c>
      <c r="AM59" s="235"/>
      <c r="AN59" s="234"/>
      <c r="AO59" s="226">
        <v>0</v>
      </c>
      <c r="AP59" s="234"/>
      <c r="AQ59" s="235"/>
      <c r="AR59" s="235"/>
      <c r="AS59" s="234">
        <v>1832</v>
      </c>
      <c r="AT59" s="806">
        <v>66963</v>
      </c>
      <c r="AU59" s="807">
        <v>5581</v>
      </c>
      <c r="AV59" s="226">
        <v>55</v>
      </c>
      <c r="AW59" s="226"/>
      <c r="AX59" s="226">
        <v>55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73743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163046</v>
      </c>
      <c r="AM67" s="217"/>
      <c r="AN67" s="216"/>
      <c r="AO67" s="209">
        <v>0</v>
      </c>
      <c r="AP67" s="216"/>
      <c r="AQ67" s="217"/>
      <c r="AR67" s="217"/>
      <c r="AS67" s="216">
        <v>13553</v>
      </c>
      <c r="AT67" s="804">
        <v>236197</v>
      </c>
      <c r="AU67" s="805">
        <v>19683</v>
      </c>
      <c r="AV67" s="209">
        <v>408</v>
      </c>
      <c r="AW67" s="209"/>
      <c r="AX67" s="209">
        <v>408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3062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12474</v>
      </c>
      <c r="AM69" s="235"/>
      <c r="AN69" s="234"/>
      <c r="AO69" s="226">
        <v>0</v>
      </c>
      <c r="AP69" s="234"/>
      <c r="AQ69" s="235"/>
      <c r="AR69" s="235"/>
      <c r="AS69" s="234">
        <v>1037</v>
      </c>
      <c r="AT69" s="806">
        <v>15497</v>
      </c>
      <c r="AU69" s="807">
        <v>1292</v>
      </c>
      <c r="AV69" s="226">
        <v>31</v>
      </c>
      <c r="AW69" s="226"/>
      <c r="AX69" s="226">
        <v>31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116334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60970</v>
      </c>
      <c r="AM73" s="235"/>
      <c r="AN73" s="234"/>
      <c r="AO73" s="226">
        <v>0</v>
      </c>
      <c r="AP73" s="234"/>
      <c r="AQ73" s="235"/>
      <c r="AR73" s="235"/>
      <c r="AS73" s="234">
        <v>5068</v>
      </c>
      <c r="AT73" s="806">
        <v>176861</v>
      </c>
      <c r="AU73" s="807">
        <v>14738</v>
      </c>
      <c r="AV73" s="426">
        <v>152</v>
      </c>
      <c r="AW73" s="426"/>
      <c r="AX73" s="426">
        <v>152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163674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76950</v>
      </c>
      <c r="AM74" s="235"/>
      <c r="AN74" s="234"/>
      <c r="AO74" s="226">
        <v>0</v>
      </c>
      <c r="AP74" s="234"/>
      <c r="AQ74" s="235"/>
      <c r="AR74" s="235"/>
      <c r="AS74" s="234">
        <v>6397</v>
      </c>
      <c r="AT74" s="806">
        <v>240023</v>
      </c>
      <c r="AU74" s="807">
        <v>20002</v>
      </c>
      <c r="AV74" s="426">
        <v>192</v>
      </c>
      <c r="AW74" s="426"/>
      <c r="AX74" s="426">
        <v>192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159379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84337</v>
      </c>
      <c r="AM75" s="235"/>
      <c r="AN75" s="234"/>
      <c r="AO75" s="226">
        <v>0</v>
      </c>
      <c r="AP75" s="234"/>
      <c r="AQ75" s="235"/>
      <c r="AR75" s="235"/>
      <c r="AS75" s="234">
        <v>7011</v>
      </c>
      <c r="AT75" s="1276">
        <v>243107</v>
      </c>
      <c r="AU75" s="1277">
        <v>20259</v>
      </c>
      <c r="AV75" s="1438">
        <v>211</v>
      </c>
      <c r="AW75" s="1438"/>
      <c r="AX75" s="1438">
        <v>211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445</v>
      </c>
      <c r="D76" s="1461"/>
      <c r="E76" s="1043">
        <v>1710890.9857580436</v>
      </c>
      <c r="F76" s="1464">
        <v>311</v>
      </c>
      <c r="G76" s="1461"/>
      <c r="H76" s="1045">
        <v>152456.89385428361</v>
      </c>
      <c r="I76" s="1465">
        <v>0</v>
      </c>
      <c r="J76" s="1461"/>
      <c r="K76" s="1045">
        <v>0</v>
      </c>
      <c r="L76" s="1464">
        <v>272</v>
      </c>
      <c r="M76" s="1461"/>
      <c r="N76" s="1045">
        <v>924055.18278594757</v>
      </c>
      <c r="O76" s="1464">
        <v>0</v>
      </c>
      <c r="P76" s="1461"/>
      <c r="Q76" s="1045">
        <v>0</v>
      </c>
      <c r="R76" s="1046">
        <v>2787404</v>
      </c>
      <c r="S76" s="1045">
        <v>0</v>
      </c>
      <c r="T76" s="1045">
        <v>0</v>
      </c>
      <c r="U76" s="1047">
        <v>0</v>
      </c>
      <c r="V76" s="1046">
        <v>2787404</v>
      </c>
      <c r="W76" s="1045">
        <v>-6970</v>
      </c>
      <c r="X76" s="1046">
        <v>2780434</v>
      </c>
      <c r="Y76" s="1045">
        <v>0</v>
      </c>
      <c r="Z76" s="1046">
        <v>2780434</v>
      </c>
      <c r="AA76" s="1045">
        <v>0</v>
      </c>
      <c r="AB76" s="1045">
        <v>2780434</v>
      </c>
      <c r="AC76" s="1046">
        <v>231704</v>
      </c>
      <c r="AD76" s="1048">
        <v>2780434</v>
      </c>
      <c r="AE76" s="1461"/>
      <c r="AF76" s="1049">
        <v>3561966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3561966</v>
      </c>
      <c r="AM76" s="1045">
        <v>-8905</v>
      </c>
      <c r="AN76" s="1049">
        <v>3553061</v>
      </c>
      <c r="AO76" s="1045">
        <v>0</v>
      </c>
      <c r="AP76" s="1049">
        <v>3553061</v>
      </c>
      <c r="AQ76" s="1045">
        <v>0</v>
      </c>
      <c r="AR76" s="1045">
        <v>3553061</v>
      </c>
      <c r="AS76" s="1049">
        <v>296089</v>
      </c>
      <c r="AT76" s="1279">
        <v>6333495</v>
      </c>
      <c r="AU76" s="1280">
        <v>527793</v>
      </c>
      <c r="AV76" s="1045">
        <v>8905</v>
      </c>
      <c r="AW76" s="1045">
        <v>0</v>
      </c>
      <c r="AX76" s="1045">
        <v>8905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6090</v>
      </c>
      <c r="AU82" s="1460">
        <v>508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81260</v>
      </c>
      <c r="AU84" s="816">
        <v>6772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65008</v>
      </c>
      <c r="AU85" s="816">
        <v>5417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121890</v>
      </c>
      <c r="AU86" s="816">
        <v>10158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445</v>
      </c>
      <c r="D87" s="1461"/>
      <c r="E87" s="1043">
        <v>1710890.9857580436</v>
      </c>
      <c r="F87" s="1464">
        <v>311</v>
      </c>
      <c r="G87" s="1461"/>
      <c r="H87" s="1045">
        <v>152456.89385428361</v>
      </c>
      <c r="I87" s="1465">
        <v>0</v>
      </c>
      <c r="J87" s="1461"/>
      <c r="K87" s="1045">
        <v>0</v>
      </c>
      <c r="L87" s="1464">
        <v>272</v>
      </c>
      <c r="M87" s="1461"/>
      <c r="N87" s="1045">
        <v>924055.18278594757</v>
      </c>
      <c r="O87" s="1464">
        <v>0</v>
      </c>
      <c r="P87" s="1461"/>
      <c r="Q87" s="1045">
        <v>0</v>
      </c>
      <c r="R87" s="1046">
        <v>2787404</v>
      </c>
      <c r="S87" s="1045">
        <v>0</v>
      </c>
      <c r="T87" s="1045">
        <v>0</v>
      </c>
      <c r="U87" s="1047">
        <v>0</v>
      </c>
      <c r="V87" s="1046">
        <v>2787404</v>
      </c>
      <c r="W87" s="1045">
        <v>-6970</v>
      </c>
      <c r="X87" s="1046">
        <v>2780434</v>
      </c>
      <c r="Y87" s="1045">
        <v>0</v>
      </c>
      <c r="Z87" s="1046">
        <v>3054682</v>
      </c>
      <c r="AA87" s="1045">
        <v>0</v>
      </c>
      <c r="AB87" s="1045">
        <v>3054682</v>
      </c>
      <c r="AC87" s="1046">
        <v>254559</v>
      </c>
      <c r="AD87" s="1048">
        <v>3054682</v>
      </c>
      <c r="AE87" s="1461">
        <v>0</v>
      </c>
      <c r="AF87" s="1049">
        <v>3561966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3561966</v>
      </c>
      <c r="AM87" s="1045">
        <v>-8905</v>
      </c>
      <c r="AN87" s="1049">
        <v>3553061</v>
      </c>
      <c r="AO87" s="1045">
        <v>0</v>
      </c>
      <c r="AP87" s="1049">
        <v>3553061</v>
      </c>
      <c r="AQ87" s="1045">
        <v>0</v>
      </c>
      <c r="AR87" s="1045">
        <v>3553061</v>
      </c>
      <c r="AS87" s="1049">
        <v>296089</v>
      </c>
      <c r="AT87" s="812">
        <v>6607743</v>
      </c>
      <c r="AU87" s="812">
        <v>550648</v>
      </c>
      <c r="AV87" s="1045">
        <v>8905</v>
      </c>
      <c r="AW87" s="1045">
        <v>0</v>
      </c>
      <c r="AX87" s="1045">
        <v>8905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Y89"/>
  <sheetViews>
    <sheetView view="pageBreakPreview" zoomScale="75" zoomScaleNormal="100" zoomScaleSheetLayoutView="75" workbookViewId="0">
      <pane xSplit="2" ySplit="6" topLeftCell="AD62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812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597874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912000</v>
      </c>
      <c r="AM32" s="217"/>
      <c r="AN32" s="216"/>
      <c r="AO32" s="209">
        <v>-7970</v>
      </c>
      <c r="AP32" s="216"/>
      <c r="AQ32" s="217"/>
      <c r="AR32" s="217"/>
      <c r="AS32" s="216">
        <v>75146</v>
      </c>
      <c r="AT32" s="804">
        <v>1492088</v>
      </c>
      <c r="AU32" s="805">
        <v>124341</v>
      </c>
      <c r="AV32" s="209">
        <v>2280</v>
      </c>
      <c r="AW32" s="209"/>
      <c r="AX32" s="209">
        <v>2280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67949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92625</v>
      </c>
      <c r="AM42" s="217"/>
      <c r="AN42" s="216"/>
      <c r="AO42" s="209">
        <v>0</v>
      </c>
      <c r="AP42" s="216"/>
      <c r="AQ42" s="217"/>
      <c r="AR42" s="217"/>
      <c r="AS42" s="216">
        <v>7699</v>
      </c>
      <c r="AT42" s="804">
        <v>160172</v>
      </c>
      <c r="AU42" s="805">
        <v>13347</v>
      </c>
      <c r="AV42" s="209">
        <v>232</v>
      </c>
      <c r="AW42" s="209"/>
      <c r="AX42" s="209">
        <v>232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8780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34809</v>
      </c>
      <c r="AM44" s="235"/>
      <c r="AN44" s="234"/>
      <c r="AO44" s="226">
        <v>0</v>
      </c>
      <c r="AP44" s="234"/>
      <c r="AQ44" s="235"/>
      <c r="AR44" s="235"/>
      <c r="AS44" s="234">
        <v>2894</v>
      </c>
      <c r="AT44" s="806">
        <v>43480</v>
      </c>
      <c r="AU44" s="807">
        <v>3624</v>
      </c>
      <c r="AV44" s="226">
        <v>87</v>
      </c>
      <c r="AW44" s="226"/>
      <c r="AX44" s="226">
        <v>87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2468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14847</v>
      </c>
      <c r="AM51" s="250"/>
      <c r="AN51" s="249"/>
      <c r="AO51" s="240">
        <v>0</v>
      </c>
      <c r="AP51" s="249"/>
      <c r="AQ51" s="250"/>
      <c r="AR51" s="250"/>
      <c r="AS51" s="249">
        <v>1234</v>
      </c>
      <c r="AT51" s="808">
        <v>17272</v>
      </c>
      <c r="AU51" s="809">
        <v>1439</v>
      </c>
      <c r="AV51" s="240">
        <v>37</v>
      </c>
      <c r="AW51" s="240"/>
      <c r="AX51" s="240">
        <v>37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142</v>
      </c>
      <c r="D76" s="1461"/>
      <c r="E76" s="1043">
        <v>538835.04610922991</v>
      </c>
      <c r="F76" s="1464">
        <v>118</v>
      </c>
      <c r="G76" s="1461"/>
      <c r="H76" s="1045">
        <v>56362.149335847069</v>
      </c>
      <c r="I76" s="1465">
        <v>59</v>
      </c>
      <c r="J76" s="1461"/>
      <c r="K76" s="1045">
        <v>7684.7299066439946</v>
      </c>
      <c r="L76" s="1464">
        <v>23</v>
      </c>
      <c r="M76" s="1461"/>
      <c r="N76" s="1045">
        <v>74189.118204781509</v>
      </c>
      <c r="O76" s="1464">
        <v>0</v>
      </c>
      <c r="P76" s="1461"/>
      <c r="Q76" s="1045">
        <v>0</v>
      </c>
      <c r="R76" s="1046">
        <v>677071</v>
      </c>
      <c r="S76" s="1045">
        <v>0</v>
      </c>
      <c r="T76" s="1045">
        <v>0</v>
      </c>
      <c r="U76" s="1047">
        <v>0</v>
      </c>
      <c r="V76" s="1046">
        <v>677071</v>
      </c>
      <c r="W76" s="1045">
        <v>-1693</v>
      </c>
      <c r="X76" s="1046">
        <v>675378</v>
      </c>
      <c r="Y76" s="1045">
        <v>-6041</v>
      </c>
      <c r="Z76" s="1046">
        <v>669337</v>
      </c>
      <c r="AA76" s="1045">
        <v>0</v>
      </c>
      <c r="AB76" s="1045">
        <v>669337</v>
      </c>
      <c r="AC76" s="1046">
        <v>55778</v>
      </c>
      <c r="AD76" s="1048">
        <v>669337</v>
      </c>
      <c r="AE76" s="1461"/>
      <c r="AF76" s="1049">
        <v>1054281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1054281</v>
      </c>
      <c r="AM76" s="1045">
        <v>-2636</v>
      </c>
      <c r="AN76" s="1049">
        <v>1051645</v>
      </c>
      <c r="AO76" s="1045">
        <v>-7970</v>
      </c>
      <c r="AP76" s="1049">
        <v>1043675</v>
      </c>
      <c r="AQ76" s="1045">
        <v>0</v>
      </c>
      <c r="AR76" s="1045">
        <v>1043675</v>
      </c>
      <c r="AS76" s="1049">
        <v>86973</v>
      </c>
      <c r="AT76" s="1279">
        <v>1713012</v>
      </c>
      <c r="AU76" s="1280">
        <v>142751</v>
      </c>
      <c r="AV76" s="1045">
        <v>2636</v>
      </c>
      <c r="AW76" s="1045">
        <v>0</v>
      </c>
      <c r="AX76" s="1045">
        <v>2636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9940</v>
      </c>
      <c r="AU82" s="1460">
        <v>828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35129</v>
      </c>
      <c r="AU84" s="816">
        <v>2927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28103</v>
      </c>
      <c r="AU85" s="816">
        <v>2342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52695</v>
      </c>
      <c r="AU86" s="816">
        <v>4391</v>
      </c>
      <c r="AV86" s="1766"/>
      <c r="AW86" s="1766"/>
      <c r="AX86" s="1766"/>
      <c r="AY86" s="100"/>
    </row>
    <row r="87" spans="1:51" s="87" customFormat="1" ht="15" customHeight="1" thickBot="1" x14ac:dyDescent="0.25">
      <c r="A87" s="1689" t="s">
        <v>430</v>
      </c>
      <c r="B87" s="1690"/>
      <c r="C87" s="1463">
        <v>142</v>
      </c>
      <c r="D87" s="1461"/>
      <c r="E87" s="1043">
        <v>538835.04610922991</v>
      </c>
      <c r="F87" s="1464">
        <v>118</v>
      </c>
      <c r="G87" s="1461"/>
      <c r="H87" s="1045">
        <v>56362.149335847069</v>
      </c>
      <c r="I87" s="1465">
        <v>59</v>
      </c>
      <c r="J87" s="1461"/>
      <c r="K87" s="1045">
        <v>7684.7299066439946</v>
      </c>
      <c r="L87" s="1464">
        <v>23</v>
      </c>
      <c r="M87" s="1461"/>
      <c r="N87" s="1045">
        <v>74189.118204781509</v>
      </c>
      <c r="O87" s="1464">
        <v>0</v>
      </c>
      <c r="P87" s="1461"/>
      <c r="Q87" s="1045">
        <v>0</v>
      </c>
      <c r="R87" s="1046">
        <v>677071</v>
      </c>
      <c r="S87" s="1045">
        <v>0</v>
      </c>
      <c r="T87" s="1045">
        <v>0</v>
      </c>
      <c r="U87" s="1047">
        <v>0</v>
      </c>
      <c r="V87" s="1046">
        <v>677071</v>
      </c>
      <c r="W87" s="1045">
        <v>-1693</v>
      </c>
      <c r="X87" s="1046">
        <v>675378</v>
      </c>
      <c r="Y87" s="1045">
        <v>-6041</v>
      </c>
      <c r="Z87" s="1046">
        <v>795204</v>
      </c>
      <c r="AA87" s="1045">
        <v>0</v>
      </c>
      <c r="AB87" s="1045">
        <v>795204</v>
      </c>
      <c r="AC87" s="1046">
        <v>66266</v>
      </c>
      <c r="AD87" s="1048">
        <v>805204</v>
      </c>
      <c r="AE87" s="1461">
        <v>0</v>
      </c>
      <c r="AF87" s="1049">
        <v>1054281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1054281</v>
      </c>
      <c r="AM87" s="1045">
        <v>-2636</v>
      </c>
      <c r="AN87" s="1049">
        <v>1051645</v>
      </c>
      <c r="AO87" s="1045">
        <v>-7970</v>
      </c>
      <c r="AP87" s="1049">
        <v>1043675</v>
      </c>
      <c r="AQ87" s="1045">
        <v>0</v>
      </c>
      <c r="AR87" s="1045">
        <v>1043675</v>
      </c>
      <c r="AS87" s="1049">
        <v>86973</v>
      </c>
      <c r="AT87" s="812">
        <v>1838879</v>
      </c>
      <c r="AU87" s="812">
        <v>153239</v>
      </c>
      <c r="AV87" s="1045">
        <v>2636</v>
      </c>
      <c r="AW87" s="1045">
        <v>0</v>
      </c>
      <c r="AX87" s="1045">
        <v>2636</v>
      </c>
      <c r="AY87" s="100"/>
    </row>
    <row r="88" spans="1:51" ht="13.5" thickTop="1" x14ac:dyDescent="0.2">
      <c r="AL88" s="100" t="s">
        <v>1706</v>
      </c>
    </row>
    <row r="89" spans="1:51" x14ac:dyDescent="0.2">
      <c r="AL89" s="100" t="s">
        <v>1705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1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79:B79"/>
    <mergeCell ref="A84:B84"/>
    <mergeCell ref="A85:B85"/>
    <mergeCell ref="A82:B82"/>
    <mergeCell ref="A83:B8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86:B86"/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Y88"/>
  <sheetViews>
    <sheetView view="pageBreakPreview" zoomScale="75" zoomScaleNormal="100" zoomScaleSheetLayoutView="75" workbookViewId="0">
      <pane xSplit="2" ySplit="6" topLeftCell="AD67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57031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900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2882190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5550476</v>
      </c>
      <c r="AM23" s="235"/>
      <c r="AN23" s="234"/>
      <c r="AO23" s="226">
        <v>0</v>
      </c>
      <c r="AP23" s="234"/>
      <c r="AQ23" s="235"/>
      <c r="AR23" s="235"/>
      <c r="AS23" s="234">
        <v>461383</v>
      </c>
      <c r="AT23" s="806">
        <v>8411585</v>
      </c>
      <c r="AU23" s="807">
        <v>700965</v>
      </c>
      <c r="AV23" s="226">
        <v>13876</v>
      </c>
      <c r="AW23" s="226"/>
      <c r="AX23" s="226">
        <v>13876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5423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3631</v>
      </c>
      <c r="AM38" s="235"/>
      <c r="AN38" s="234"/>
      <c r="AO38" s="226">
        <v>0</v>
      </c>
      <c r="AP38" s="234"/>
      <c r="AQ38" s="235"/>
      <c r="AR38" s="235"/>
      <c r="AS38" s="234">
        <v>302</v>
      </c>
      <c r="AT38" s="806">
        <v>9031</v>
      </c>
      <c r="AU38" s="807">
        <v>753</v>
      </c>
      <c r="AV38" s="226">
        <v>9</v>
      </c>
      <c r="AW38" s="226"/>
      <c r="AX38" s="226">
        <v>9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6404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12542</v>
      </c>
      <c r="AM67" s="217"/>
      <c r="AN67" s="216"/>
      <c r="AO67" s="209">
        <v>0</v>
      </c>
      <c r="AP67" s="216"/>
      <c r="AQ67" s="217"/>
      <c r="AR67" s="217"/>
      <c r="AS67" s="216">
        <v>1043</v>
      </c>
      <c r="AT67" s="804">
        <v>18899</v>
      </c>
      <c r="AU67" s="805">
        <v>1575</v>
      </c>
      <c r="AV67" s="209">
        <v>31</v>
      </c>
      <c r="AW67" s="209"/>
      <c r="AX67" s="209">
        <v>31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11787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8710</v>
      </c>
      <c r="AM73" s="235"/>
      <c r="AN73" s="234"/>
      <c r="AO73" s="226">
        <v>0</v>
      </c>
      <c r="AP73" s="234"/>
      <c r="AQ73" s="235"/>
      <c r="AR73" s="235"/>
      <c r="AS73" s="234">
        <v>724</v>
      </c>
      <c r="AT73" s="806">
        <v>20446</v>
      </c>
      <c r="AU73" s="807">
        <v>1704</v>
      </c>
      <c r="AV73" s="426">
        <v>22</v>
      </c>
      <c r="AW73" s="426"/>
      <c r="AX73" s="426">
        <v>22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35378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21375</v>
      </c>
      <c r="AM74" s="235"/>
      <c r="AN74" s="234"/>
      <c r="AO74" s="226">
        <v>0</v>
      </c>
      <c r="AP74" s="234"/>
      <c r="AQ74" s="235"/>
      <c r="AR74" s="235"/>
      <c r="AS74" s="234">
        <v>1777</v>
      </c>
      <c r="AT74" s="806">
        <v>56612</v>
      </c>
      <c r="AU74" s="807">
        <v>4718</v>
      </c>
      <c r="AV74" s="426">
        <v>53</v>
      </c>
      <c r="AW74" s="426"/>
      <c r="AX74" s="426">
        <v>53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40534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24805</v>
      </c>
      <c r="AM75" s="235"/>
      <c r="AN75" s="234"/>
      <c r="AO75" s="226">
        <v>0</v>
      </c>
      <c r="AP75" s="234"/>
      <c r="AQ75" s="235"/>
      <c r="AR75" s="235"/>
      <c r="AS75" s="234">
        <v>2062</v>
      </c>
      <c r="AT75" s="1276">
        <v>65176</v>
      </c>
      <c r="AU75" s="1277">
        <v>5431</v>
      </c>
      <c r="AV75" s="1438">
        <v>62</v>
      </c>
      <c r="AW75" s="1438"/>
      <c r="AX75" s="1438">
        <v>62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666</v>
      </c>
      <c r="D76" s="1461"/>
      <c r="E76" s="1043">
        <v>2407310.9112061728</v>
      </c>
      <c r="F76" s="1464">
        <v>641</v>
      </c>
      <c r="G76" s="1461"/>
      <c r="H76" s="1045">
        <v>293669.84315683466</v>
      </c>
      <c r="I76" s="1465">
        <v>198</v>
      </c>
      <c r="J76" s="1461"/>
      <c r="K76" s="1045">
        <v>25040.217267628159</v>
      </c>
      <c r="L76" s="1464">
        <v>81</v>
      </c>
      <c r="M76" s="1461"/>
      <c r="N76" s="1045">
        <v>255695.53905200175</v>
      </c>
      <c r="O76" s="1464">
        <v>0</v>
      </c>
      <c r="P76" s="1461"/>
      <c r="Q76" s="1045">
        <v>0</v>
      </c>
      <c r="R76" s="1046">
        <v>2981716</v>
      </c>
      <c r="S76" s="1045">
        <v>0</v>
      </c>
      <c r="T76" s="1045">
        <v>0</v>
      </c>
      <c r="U76" s="1047">
        <v>0</v>
      </c>
      <c r="V76" s="1046">
        <v>2981716</v>
      </c>
      <c r="W76" s="1045">
        <v>-7453</v>
      </c>
      <c r="X76" s="1046">
        <v>2974263</v>
      </c>
      <c r="Y76" s="1045">
        <v>0</v>
      </c>
      <c r="Z76" s="1046">
        <v>2974263</v>
      </c>
      <c r="AA76" s="1045">
        <v>0</v>
      </c>
      <c r="AB76" s="1045">
        <v>2974263</v>
      </c>
      <c r="AC76" s="1046">
        <v>247855</v>
      </c>
      <c r="AD76" s="1048">
        <v>2974263</v>
      </c>
      <c r="AE76" s="1461"/>
      <c r="AF76" s="1049">
        <v>5621539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5621539</v>
      </c>
      <c r="AM76" s="1045">
        <v>-14053</v>
      </c>
      <c r="AN76" s="1049">
        <v>5607486</v>
      </c>
      <c r="AO76" s="1045">
        <v>0</v>
      </c>
      <c r="AP76" s="1049">
        <v>5607486</v>
      </c>
      <c r="AQ76" s="1045">
        <v>0</v>
      </c>
      <c r="AR76" s="1045">
        <v>5607486</v>
      </c>
      <c r="AS76" s="1049">
        <v>467291</v>
      </c>
      <c r="AT76" s="1279">
        <v>8581749</v>
      </c>
      <c r="AU76" s="1280">
        <v>715146</v>
      </c>
      <c r="AV76" s="1045">
        <v>14053</v>
      </c>
      <c r="AW76" s="1045">
        <v>0</v>
      </c>
      <c r="AX76" s="1045">
        <v>14053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9240</v>
      </c>
      <c r="AU82" s="1460">
        <v>770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101669</v>
      </c>
      <c r="AU84" s="816">
        <v>8472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81335</v>
      </c>
      <c r="AU85" s="816">
        <v>6778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152504</v>
      </c>
      <c r="AU86" s="816">
        <v>12709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666</v>
      </c>
      <c r="D87" s="1461"/>
      <c r="E87" s="1043">
        <v>2407310.9112061728</v>
      </c>
      <c r="F87" s="1464">
        <v>641</v>
      </c>
      <c r="G87" s="1461"/>
      <c r="H87" s="1045">
        <v>293669.84315683466</v>
      </c>
      <c r="I87" s="1465">
        <v>198</v>
      </c>
      <c r="J87" s="1461"/>
      <c r="K87" s="1045">
        <v>25040.217267628159</v>
      </c>
      <c r="L87" s="1464">
        <v>81</v>
      </c>
      <c r="M87" s="1461"/>
      <c r="N87" s="1045">
        <v>255695.53905200175</v>
      </c>
      <c r="O87" s="1464">
        <v>0</v>
      </c>
      <c r="P87" s="1461"/>
      <c r="Q87" s="1045">
        <v>0</v>
      </c>
      <c r="R87" s="1046">
        <v>2981716</v>
      </c>
      <c r="S87" s="1045">
        <v>0</v>
      </c>
      <c r="T87" s="1045">
        <v>0</v>
      </c>
      <c r="U87" s="1047">
        <v>0</v>
      </c>
      <c r="V87" s="1046">
        <v>2981716</v>
      </c>
      <c r="W87" s="1045">
        <v>-7453</v>
      </c>
      <c r="X87" s="1046">
        <v>2974263</v>
      </c>
      <c r="Y87" s="1045">
        <v>0</v>
      </c>
      <c r="Z87" s="1046">
        <v>3319011</v>
      </c>
      <c r="AA87" s="1045">
        <v>0</v>
      </c>
      <c r="AB87" s="1045">
        <v>3319011</v>
      </c>
      <c r="AC87" s="1046">
        <v>276584</v>
      </c>
      <c r="AD87" s="1048">
        <v>3319011</v>
      </c>
      <c r="AE87" s="1461">
        <v>0</v>
      </c>
      <c r="AF87" s="1049">
        <v>5621539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5621539</v>
      </c>
      <c r="AM87" s="1045">
        <v>-14053</v>
      </c>
      <c r="AN87" s="1049">
        <v>5607486</v>
      </c>
      <c r="AO87" s="1045">
        <v>0</v>
      </c>
      <c r="AP87" s="1049">
        <v>5607486</v>
      </c>
      <c r="AQ87" s="1045">
        <v>0</v>
      </c>
      <c r="AR87" s="1045">
        <v>5607486</v>
      </c>
      <c r="AS87" s="1049">
        <v>467291</v>
      </c>
      <c r="AT87" s="812">
        <v>8926497</v>
      </c>
      <c r="AU87" s="812">
        <v>743875</v>
      </c>
      <c r="AV87" s="1045">
        <v>14053</v>
      </c>
      <c r="AW87" s="1045">
        <v>0</v>
      </c>
      <c r="AX87" s="1045">
        <v>14053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9"/>
  <sheetViews>
    <sheetView workbookViewId="0">
      <selection activeCell="A30" sqref="A30"/>
    </sheetView>
  </sheetViews>
  <sheetFormatPr defaultRowHeight="15.75" customHeight="1" x14ac:dyDescent="0.2"/>
  <cols>
    <col min="1" max="1" width="40.42578125" style="1042" customWidth="1"/>
    <col min="2" max="3" width="9.140625" style="1042"/>
    <col min="4" max="4" width="40.42578125" style="1042" customWidth="1"/>
    <col min="5" max="5" width="11.5703125" style="1042" customWidth="1"/>
    <col min="6" max="6" width="22" style="1042" customWidth="1"/>
    <col min="7" max="7" width="40.42578125" style="1042" customWidth="1"/>
    <col min="8" max="16384" width="9.140625" style="1042"/>
  </cols>
  <sheetData>
    <row r="1" spans="1:8" s="1608" customFormat="1" ht="15.75" customHeight="1" x14ac:dyDescent="0.2">
      <c r="A1" s="1608" t="s">
        <v>1583</v>
      </c>
      <c r="B1" s="1608" t="s">
        <v>1587</v>
      </c>
      <c r="D1" s="1608" t="s">
        <v>1585</v>
      </c>
      <c r="E1" s="1608" t="s">
        <v>1587</v>
      </c>
      <c r="F1" s="1608" t="s">
        <v>1618</v>
      </c>
      <c r="G1" s="1608" t="s">
        <v>1586</v>
      </c>
      <c r="H1" s="1608" t="s">
        <v>1587</v>
      </c>
    </row>
    <row r="2" spans="1:8" ht="15.75" customHeight="1" x14ac:dyDescent="0.2">
      <c r="A2" s="192" t="s">
        <v>1589</v>
      </c>
    </row>
    <row r="3" spans="1:8" ht="15.75" customHeight="1" x14ac:dyDescent="0.2">
      <c r="A3" s="1617" t="s">
        <v>1590</v>
      </c>
      <c r="D3" s="1616" t="s">
        <v>1608</v>
      </c>
      <c r="E3" s="192" t="s">
        <v>1615</v>
      </c>
    </row>
    <row r="4" spans="1:8" ht="15.75" customHeight="1" x14ac:dyDescent="0.2">
      <c r="A4" s="1622" t="s">
        <v>1591</v>
      </c>
      <c r="D4" s="1623" t="s">
        <v>1607</v>
      </c>
      <c r="E4" s="192" t="s">
        <v>1614</v>
      </c>
      <c r="G4" s="1623" t="s">
        <v>1607</v>
      </c>
      <c r="H4" s="192" t="s">
        <v>1588</v>
      </c>
    </row>
    <row r="5" spans="1:8" ht="15.75" customHeight="1" x14ac:dyDescent="0.2">
      <c r="A5" s="1622" t="s">
        <v>1592</v>
      </c>
    </row>
    <row r="6" spans="1:8" ht="15.75" customHeight="1" x14ac:dyDescent="0.2">
      <c r="A6" s="1622" t="s">
        <v>1593</v>
      </c>
    </row>
    <row r="7" spans="1:8" ht="15.75" customHeight="1" x14ac:dyDescent="0.2">
      <c r="A7" s="1615" t="s">
        <v>1594</v>
      </c>
      <c r="D7" s="1615" t="s">
        <v>1594</v>
      </c>
      <c r="E7" s="192" t="s">
        <v>1614</v>
      </c>
      <c r="G7" s="1615" t="s">
        <v>1594</v>
      </c>
      <c r="H7" s="192" t="s">
        <v>1619</v>
      </c>
    </row>
    <row r="8" spans="1:8" ht="15.75" customHeight="1" x14ac:dyDescent="0.2">
      <c r="A8" s="192" t="s">
        <v>1595</v>
      </c>
    </row>
    <row r="9" spans="1:8" ht="15.75" customHeight="1" x14ac:dyDescent="0.2">
      <c r="A9" s="1620" t="s">
        <v>1596</v>
      </c>
      <c r="D9" s="1621" t="s">
        <v>1616</v>
      </c>
      <c r="E9" s="192" t="s">
        <v>1614</v>
      </c>
      <c r="G9" s="1631" t="s">
        <v>1626</v>
      </c>
      <c r="H9" s="1631" t="s">
        <v>1588</v>
      </c>
    </row>
    <row r="10" spans="1:8" ht="15.75" customHeight="1" x14ac:dyDescent="0.2">
      <c r="A10" s="1620" t="s">
        <v>1597</v>
      </c>
      <c r="D10" s="1620" t="s">
        <v>1597</v>
      </c>
      <c r="G10" s="1636" t="s">
        <v>1626</v>
      </c>
      <c r="H10" s="1636" t="s">
        <v>1588</v>
      </c>
    </row>
    <row r="11" spans="1:8" ht="15.75" customHeight="1" x14ac:dyDescent="0.2">
      <c r="A11" s="1630" t="s">
        <v>1598</v>
      </c>
      <c r="D11" s="1629" t="s">
        <v>1621</v>
      </c>
      <c r="E11" s="192" t="s">
        <v>1614</v>
      </c>
      <c r="H11" s="192" t="s">
        <v>1619</v>
      </c>
    </row>
    <row r="12" spans="1:8" ht="15.75" customHeight="1" x14ac:dyDescent="0.2">
      <c r="A12" s="1609" t="s">
        <v>1599</v>
      </c>
    </row>
    <row r="13" spans="1:8" ht="15.75" customHeight="1" x14ac:dyDescent="0.2">
      <c r="A13" s="1633" t="s">
        <v>1625</v>
      </c>
      <c r="D13" s="1633" t="s">
        <v>1625</v>
      </c>
      <c r="E13" s="192" t="s">
        <v>1614</v>
      </c>
      <c r="H13" s="192" t="s">
        <v>1588</v>
      </c>
    </row>
    <row r="14" spans="1:8" ht="15.75" customHeight="1" x14ac:dyDescent="0.2">
      <c r="A14" s="1634" t="s">
        <v>1600</v>
      </c>
      <c r="D14" s="1628" t="s">
        <v>1610</v>
      </c>
      <c r="E14" s="192" t="s">
        <v>1614</v>
      </c>
      <c r="H14" s="192" t="s">
        <v>1619</v>
      </c>
    </row>
    <row r="15" spans="1:8" ht="15.75" customHeight="1" x14ac:dyDescent="0.2">
      <c r="A15" s="1635" t="s">
        <v>1613</v>
      </c>
      <c r="D15" s="1628" t="s">
        <v>1627</v>
      </c>
      <c r="E15" s="192" t="s">
        <v>1614</v>
      </c>
      <c r="H15" s="192" t="s">
        <v>1619</v>
      </c>
    </row>
    <row r="17" spans="1:8" ht="15.75" customHeight="1" x14ac:dyDescent="0.2">
      <c r="A17" s="1614" t="s">
        <v>1584</v>
      </c>
      <c r="D17" s="1614" t="s">
        <v>1584</v>
      </c>
      <c r="E17" s="192" t="s">
        <v>1614</v>
      </c>
      <c r="F17" s="192" t="s">
        <v>1617</v>
      </c>
      <c r="G17" s="1614" t="s">
        <v>1584</v>
      </c>
      <c r="H17" s="192" t="s">
        <v>1619</v>
      </c>
    </row>
    <row r="18" spans="1:8" ht="15.75" customHeight="1" x14ac:dyDescent="0.2">
      <c r="A18" s="1626" t="s">
        <v>1620</v>
      </c>
      <c r="D18" s="1626" t="s">
        <v>1620</v>
      </c>
      <c r="E18" s="192" t="s">
        <v>1614</v>
      </c>
    </row>
    <row r="20" spans="1:8" ht="15.75" customHeight="1" x14ac:dyDescent="0.2">
      <c r="A20" s="1632" t="s">
        <v>1622</v>
      </c>
      <c r="D20" s="1632" t="s">
        <v>1622</v>
      </c>
      <c r="E20" s="192" t="s">
        <v>1614</v>
      </c>
      <c r="H20" s="192" t="s">
        <v>1619</v>
      </c>
    </row>
    <row r="21" spans="1:8" ht="15.75" customHeight="1" x14ac:dyDescent="0.2">
      <c r="A21" s="1644" t="s">
        <v>1633</v>
      </c>
      <c r="D21" s="1644" t="s">
        <v>1632</v>
      </c>
      <c r="E21" s="1042" t="s">
        <v>1614</v>
      </c>
      <c r="H21" s="1042" t="s">
        <v>1588</v>
      </c>
    </row>
    <row r="22" spans="1:8" ht="15.75" customHeight="1" x14ac:dyDescent="0.2">
      <c r="A22" s="1636" t="s">
        <v>1628</v>
      </c>
      <c r="D22" s="1636" t="s">
        <v>1629</v>
      </c>
      <c r="E22" s="192" t="s">
        <v>1614</v>
      </c>
    </row>
    <row r="24" spans="1:8" ht="15.75" customHeight="1" x14ac:dyDescent="0.2">
      <c r="A24" s="1608" t="s">
        <v>1637</v>
      </c>
    </row>
    <row r="25" spans="1:8" ht="15.75" customHeight="1" x14ac:dyDescent="0.2">
      <c r="A25" s="192" t="s">
        <v>1638</v>
      </c>
    </row>
    <row r="26" spans="1:8" ht="15.75" customHeight="1" x14ac:dyDescent="0.2">
      <c r="A26" s="192" t="s">
        <v>1639</v>
      </c>
    </row>
    <row r="27" spans="1:8" ht="15.75" customHeight="1" x14ac:dyDescent="0.2">
      <c r="A27" s="192" t="s">
        <v>1640</v>
      </c>
    </row>
    <row r="28" spans="1:8" ht="15.75" customHeight="1" x14ac:dyDescent="0.2">
      <c r="A28" s="192" t="s">
        <v>1641</v>
      </c>
    </row>
    <row r="29" spans="1:8" ht="15.75" customHeight="1" x14ac:dyDescent="0.2">
      <c r="A29" s="192" t="s">
        <v>1642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Y88"/>
  <sheetViews>
    <sheetView view="pageBreakPreview" zoomScale="75" zoomScaleNormal="100" zoomScaleSheetLayoutView="75" workbookViewId="0">
      <pane xSplit="2" ySplit="6" topLeftCell="M64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508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555050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320131</v>
      </c>
      <c r="AM19" s="235"/>
      <c r="AN19" s="234"/>
      <c r="AO19" s="226">
        <v>0</v>
      </c>
      <c r="AP19" s="234"/>
      <c r="AQ19" s="235"/>
      <c r="AR19" s="235"/>
      <c r="AS19" s="234">
        <v>26611</v>
      </c>
      <c r="AT19" s="806">
        <v>872993</v>
      </c>
      <c r="AU19" s="807">
        <v>72750</v>
      </c>
      <c r="AV19" s="226">
        <v>800</v>
      </c>
      <c r="AW19" s="226"/>
      <c r="AX19" s="226">
        <v>800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2112064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1231735</v>
      </c>
      <c r="AM21" s="250"/>
      <c r="AN21" s="249"/>
      <c r="AO21" s="240">
        <v>0</v>
      </c>
      <c r="AP21" s="249"/>
      <c r="AQ21" s="250"/>
      <c r="AR21" s="250"/>
      <c r="AS21" s="249">
        <v>102388</v>
      </c>
      <c r="AT21" s="808">
        <v>3335440</v>
      </c>
      <c r="AU21" s="809">
        <v>277953</v>
      </c>
      <c r="AV21" s="240">
        <v>3079</v>
      </c>
      <c r="AW21" s="240"/>
      <c r="AX21" s="240">
        <v>3079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6137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3335</v>
      </c>
      <c r="AM27" s="217"/>
      <c r="AN27" s="216"/>
      <c r="AO27" s="209">
        <v>0</v>
      </c>
      <c r="AP27" s="216"/>
      <c r="AQ27" s="217"/>
      <c r="AR27" s="217"/>
      <c r="AS27" s="216">
        <v>277</v>
      </c>
      <c r="AT27" s="804">
        <v>9449</v>
      </c>
      <c r="AU27" s="805">
        <v>787</v>
      </c>
      <c r="AV27" s="209">
        <v>8</v>
      </c>
      <c r="AW27" s="209"/>
      <c r="AX27" s="209">
        <v>8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214336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341208</v>
      </c>
      <c r="AM60" s="235"/>
      <c r="AN60" s="234"/>
      <c r="AO60" s="226">
        <v>0</v>
      </c>
      <c r="AP60" s="234"/>
      <c r="AQ60" s="235"/>
      <c r="AR60" s="235"/>
      <c r="AS60" s="234">
        <v>28363</v>
      </c>
      <c r="AT60" s="806">
        <v>554155</v>
      </c>
      <c r="AU60" s="807">
        <v>46180</v>
      </c>
      <c r="AV60" s="226">
        <v>853</v>
      </c>
      <c r="AW60" s="226"/>
      <c r="AX60" s="226">
        <v>853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463</v>
      </c>
      <c r="D76" s="1461"/>
      <c r="E76" s="1043">
        <v>2399080.9486887706</v>
      </c>
      <c r="F76" s="1464">
        <v>303</v>
      </c>
      <c r="G76" s="1461"/>
      <c r="H76" s="1045">
        <v>206199.01618265471</v>
      </c>
      <c r="I76" s="1465">
        <v>293</v>
      </c>
      <c r="J76" s="1461"/>
      <c r="K76" s="1045">
        <v>55605.769481710551</v>
      </c>
      <c r="L76" s="1464">
        <v>48</v>
      </c>
      <c r="M76" s="1461"/>
      <c r="N76" s="1045">
        <v>219538.25441807506</v>
      </c>
      <c r="O76" s="1464">
        <v>4</v>
      </c>
      <c r="P76" s="1461"/>
      <c r="Q76" s="1045">
        <v>7162.3567803183823</v>
      </c>
      <c r="R76" s="1046">
        <v>2887587</v>
      </c>
      <c r="S76" s="1045">
        <v>0</v>
      </c>
      <c r="T76" s="1045">
        <v>0</v>
      </c>
      <c r="U76" s="1047">
        <v>0</v>
      </c>
      <c r="V76" s="1046">
        <v>2887587</v>
      </c>
      <c r="W76" s="1045">
        <v>-7219</v>
      </c>
      <c r="X76" s="1046">
        <v>2880368</v>
      </c>
      <c r="Y76" s="1045">
        <v>0</v>
      </c>
      <c r="Z76" s="1046">
        <v>2880368</v>
      </c>
      <c r="AA76" s="1045">
        <v>0</v>
      </c>
      <c r="AB76" s="1045">
        <v>2880368</v>
      </c>
      <c r="AC76" s="1046">
        <v>240031</v>
      </c>
      <c r="AD76" s="1048">
        <v>2880368</v>
      </c>
      <c r="AE76" s="1461"/>
      <c r="AF76" s="1049">
        <v>1896409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1896409</v>
      </c>
      <c r="AM76" s="1045">
        <v>-4740</v>
      </c>
      <c r="AN76" s="1049">
        <v>1891669</v>
      </c>
      <c r="AO76" s="1045">
        <v>0</v>
      </c>
      <c r="AP76" s="1049">
        <v>1891669</v>
      </c>
      <c r="AQ76" s="1045">
        <v>0</v>
      </c>
      <c r="AR76" s="1045">
        <v>1891669</v>
      </c>
      <c r="AS76" s="1049">
        <v>157639</v>
      </c>
      <c r="AT76" s="1279">
        <v>4772037</v>
      </c>
      <c r="AU76" s="1280">
        <v>397670</v>
      </c>
      <c r="AV76" s="1045">
        <v>4740</v>
      </c>
      <c r="AW76" s="1045">
        <v>0</v>
      </c>
      <c r="AX76" s="1045">
        <v>4740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15680</v>
      </c>
      <c r="AU82" s="1460">
        <v>1307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762"/>
      <c r="D83" s="1763"/>
      <c r="E83" s="1763"/>
      <c r="F83" s="1762"/>
      <c r="G83" s="1763"/>
      <c r="H83" s="1763"/>
      <c r="I83" s="1819"/>
      <c r="J83" s="1763"/>
      <c r="K83" s="1763"/>
      <c r="L83" s="1762"/>
      <c r="M83" s="1763"/>
      <c r="N83" s="1763"/>
      <c r="O83" s="1762"/>
      <c r="P83" s="1763"/>
      <c r="Q83" s="1763"/>
      <c r="R83" s="1763"/>
      <c r="S83" s="1763"/>
      <c r="T83" s="1763"/>
      <c r="U83" s="1763"/>
      <c r="V83" s="1763"/>
      <c r="W83" s="1763"/>
      <c r="X83" s="1763"/>
      <c r="Y83" s="1763"/>
      <c r="Z83" s="1764"/>
      <c r="AA83" s="1131"/>
      <c r="AB83" s="1763"/>
      <c r="AC83" s="1764"/>
      <c r="AD83" s="1764"/>
      <c r="AE83" s="1763"/>
      <c r="AF83" s="1763"/>
      <c r="AG83" s="1762"/>
      <c r="AH83" s="1763"/>
      <c r="AI83" s="1762"/>
      <c r="AJ83" s="1763"/>
      <c r="AK83" s="1763"/>
      <c r="AL83" s="1763"/>
      <c r="AM83" s="1763"/>
      <c r="AN83" s="1763"/>
      <c r="AO83" s="1763"/>
      <c r="AP83" s="1763"/>
      <c r="AQ83" s="1763"/>
      <c r="AR83" s="1763"/>
      <c r="AS83" s="1763"/>
      <c r="AT83" s="816">
        <v>0</v>
      </c>
      <c r="AU83" s="816">
        <v>0</v>
      </c>
      <c r="AV83" s="1763"/>
      <c r="AW83" s="1763"/>
      <c r="AX83" s="1763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60904</v>
      </c>
      <c r="AU84" s="816">
        <v>5075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48724</v>
      </c>
      <c r="AU85" s="816">
        <v>4060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91356</v>
      </c>
      <c r="AU86" s="816">
        <v>7613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463</v>
      </c>
      <c r="D87" s="1461"/>
      <c r="E87" s="1043">
        <v>2399080.9486887706</v>
      </c>
      <c r="F87" s="1464">
        <v>303</v>
      </c>
      <c r="G87" s="1461"/>
      <c r="H87" s="1045">
        <v>206199.01618265471</v>
      </c>
      <c r="I87" s="1465">
        <v>293</v>
      </c>
      <c r="J87" s="1461"/>
      <c r="K87" s="1045">
        <v>55605.769481710551</v>
      </c>
      <c r="L87" s="1464">
        <v>48</v>
      </c>
      <c r="M87" s="1461"/>
      <c r="N87" s="1045">
        <v>219538.25441807506</v>
      </c>
      <c r="O87" s="1464">
        <v>4</v>
      </c>
      <c r="P87" s="1461"/>
      <c r="Q87" s="1045">
        <v>7162.3567803183823</v>
      </c>
      <c r="R87" s="1046">
        <v>2887587</v>
      </c>
      <c r="S87" s="1045">
        <v>0</v>
      </c>
      <c r="T87" s="1045">
        <v>0</v>
      </c>
      <c r="U87" s="1047">
        <v>0</v>
      </c>
      <c r="V87" s="1046">
        <v>2887587</v>
      </c>
      <c r="W87" s="1045">
        <v>-7219</v>
      </c>
      <c r="X87" s="1046">
        <v>2880368</v>
      </c>
      <c r="Y87" s="1045">
        <v>0</v>
      </c>
      <c r="Z87" s="1046">
        <v>3097032</v>
      </c>
      <c r="AA87" s="1045">
        <v>0</v>
      </c>
      <c r="AB87" s="1045">
        <v>3097032</v>
      </c>
      <c r="AC87" s="1046">
        <v>258086</v>
      </c>
      <c r="AD87" s="1048">
        <v>3107516</v>
      </c>
      <c r="AE87" s="1461">
        <v>0</v>
      </c>
      <c r="AF87" s="1049">
        <v>1896409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1896409</v>
      </c>
      <c r="AM87" s="1045">
        <v>-4740</v>
      </c>
      <c r="AN87" s="1049">
        <v>1891669</v>
      </c>
      <c r="AO87" s="1045">
        <v>0</v>
      </c>
      <c r="AP87" s="1049">
        <v>1891669</v>
      </c>
      <c r="AQ87" s="1045">
        <v>0</v>
      </c>
      <c r="AR87" s="1045">
        <v>1891669</v>
      </c>
      <c r="AS87" s="1049">
        <v>157639</v>
      </c>
      <c r="AT87" s="812">
        <v>4988701</v>
      </c>
      <c r="AU87" s="812">
        <v>415725</v>
      </c>
      <c r="AV87" s="1045">
        <v>4740</v>
      </c>
      <c r="AW87" s="1045">
        <v>0</v>
      </c>
      <c r="AX87" s="1045">
        <v>4740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Y88"/>
  <sheetViews>
    <sheetView view="pageBreakPreview" zoomScale="75" zoomScaleNormal="100" zoomScaleSheetLayoutView="75" workbookViewId="0">
      <pane xSplit="2" ySplit="6" topLeftCell="K63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285156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5.140625" style="30" bestFit="1" customWidth="1"/>
    <col min="28" max="28" width="14.57031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509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726250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1447210</v>
      </c>
      <c r="AM23" s="235"/>
      <c r="AN23" s="234"/>
      <c r="AO23" s="226">
        <v>-7559</v>
      </c>
      <c r="AP23" s="234"/>
      <c r="AQ23" s="235"/>
      <c r="AR23" s="235"/>
      <c r="AS23" s="234">
        <v>119669</v>
      </c>
      <c r="AT23" s="806">
        <v>2156595</v>
      </c>
      <c r="AU23" s="807">
        <v>179716</v>
      </c>
      <c r="AV23" s="226">
        <v>3618</v>
      </c>
      <c r="AW23" s="226"/>
      <c r="AX23" s="226">
        <v>3618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5077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5642</v>
      </c>
      <c r="AM25" s="235"/>
      <c r="AN25" s="234"/>
      <c r="AO25" s="226">
        <v>0</v>
      </c>
      <c r="AP25" s="234"/>
      <c r="AQ25" s="235"/>
      <c r="AR25" s="235"/>
      <c r="AS25" s="234">
        <v>469</v>
      </c>
      <c r="AT25" s="806">
        <v>10692</v>
      </c>
      <c r="AU25" s="807">
        <v>891</v>
      </c>
      <c r="AV25" s="226">
        <v>14</v>
      </c>
      <c r="AW25" s="226"/>
      <c r="AX25" s="226">
        <v>14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6156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3631</v>
      </c>
      <c r="AM38" s="235"/>
      <c r="AN38" s="234"/>
      <c r="AO38" s="226">
        <v>0</v>
      </c>
      <c r="AP38" s="234"/>
      <c r="AQ38" s="235"/>
      <c r="AR38" s="235"/>
      <c r="AS38" s="234">
        <v>302</v>
      </c>
      <c r="AT38" s="806">
        <v>9763</v>
      </c>
      <c r="AU38" s="807">
        <v>814</v>
      </c>
      <c r="AV38" s="226">
        <v>9</v>
      </c>
      <c r="AW38" s="226"/>
      <c r="AX38" s="226">
        <v>9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11505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8814</v>
      </c>
      <c r="AM59" s="235"/>
      <c r="AN59" s="234"/>
      <c r="AO59" s="226">
        <v>0</v>
      </c>
      <c r="AP59" s="234"/>
      <c r="AQ59" s="235"/>
      <c r="AR59" s="235"/>
      <c r="AS59" s="234">
        <v>733</v>
      </c>
      <c r="AT59" s="806">
        <v>20268</v>
      </c>
      <c r="AU59" s="807">
        <v>1689</v>
      </c>
      <c r="AV59" s="226">
        <v>22</v>
      </c>
      <c r="AW59" s="226"/>
      <c r="AX59" s="226">
        <v>22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39012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26130</v>
      </c>
      <c r="AM73" s="235"/>
      <c r="AN73" s="234"/>
      <c r="AO73" s="226">
        <v>0</v>
      </c>
      <c r="AP73" s="234"/>
      <c r="AQ73" s="235"/>
      <c r="AR73" s="235"/>
      <c r="AS73" s="234">
        <v>2172</v>
      </c>
      <c r="AT73" s="806">
        <v>64979</v>
      </c>
      <c r="AU73" s="807">
        <v>5415</v>
      </c>
      <c r="AV73" s="426">
        <v>65</v>
      </c>
      <c r="AW73" s="426"/>
      <c r="AX73" s="426">
        <v>65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1274374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859275</v>
      </c>
      <c r="AM74" s="235"/>
      <c r="AN74" s="234"/>
      <c r="AO74" s="226">
        <v>0</v>
      </c>
      <c r="AP74" s="234"/>
      <c r="AQ74" s="235"/>
      <c r="AR74" s="235"/>
      <c r="AS74" s="234">
        <v>71427</v>
      </c>
      <c r="AT74" s="806">
        <v>2128315</v>
      </c>
      <c r="AU74" s="807">
        <v>177359</v>
      </c>
      <c r="AV74" s="426">
        <v>2148</v>
      </c>
      <c r="AW74" s="426"/>
      <c r="AX74" s="426">
        <v>2148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6177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4961</v>
      </c>
      <c r="AM75" s="235"/>
      <c r="AN75" s="234"/>
      <c r="AO75" s="226">
        <v>0</v>
      </c>
      <c r="AP75" s="234"/>
      <c r="AQ75" s="235"/>
      <c r="AR75" s="235"/>
      <c r="AS75" s="234">
        <v>412</v>
      </c>
      <c r="AT75" s="1276">
        <v>11111</v>
      </c>
      <c r="AU75" s="1277">
        <v>926</v>
      </c>
      <c r="AV75" s="1438">
        <v>12</v>
      </c>
      <c r="AW75" s="1438"/>
      <c r="AX75" s="1438">
        <v>12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382</v>
      </c>
      <c r="D76" s="1461"/>
      <c r="E76" s="1043">
        <v>1740663.2057818861</v>
      </c>
      <c r="F76" s="1464">
        <v>339</v>
      </c>
      <c r="G76" s="1461"/>
      <c r="H76" s="1045">
        <v>196691.5274496373</v>
      </c>
      <c r="I76" s="1465">
        <v>65</v>
      </c>
      <c r="J76" s="1461"/>
      <c r="K76" s="1045">
        <v>10548.901127637579</v>
      </c>
      <c r="L76" s="1464">
        <v>31</v>
      </c>
      <c r="M76" s="1461"/>
      <c r="N76" s="1045">
        <v>120649.12261585162</v>
      </c>
      <c r="O76" s="1464">
        <v>0</v>
      </c>
      <c r="P76" s="1461"/>
      <c r="Q76" s="1045">
        <v>0</v>
      </c>
      <c r="R76" s="1046">
        <v>2068551</v>
      </c>
      <c r="S76" s="1045">
        <v>0</v>
      </c>
      <c r="T76" s="1045">
        <v>0</v>
      </c>
      <c r="U76" s="1047">
        <v>0</v>
      </c>
      <c r="V76" s="1046">
        <v>2068551</v>
      </c>
      <c r="W76" s="1045">
        <v>-5172</v>
      </c>
      <c r="X76" s="1046">
        <v>2063379</v>
      </c>
      <c r="Y76" s="1045">
        <v>-3872</v>
      </c>
      <c r="Z76" s="1046">
        <v>2059507</v>
      </c>
      <c r="AA76" s="1045">
        <v>0</v>
      </c>
      <c r="AB76" s="1045">
        <v>2059507</v>
      </c>
      <c r="AC76" s="1046">
        <v>171626</v>
      </c>
      <c r="AD76" s="1048">
        <v>2059507</v>
      </c>
      <c r="AE76" s="1461"/>
      <c r="AF76" s="1049">
        <v>2355663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2355663</v>
      </c>
      <c r="AM76" s="1045">
        <v>-5888</v>
      </c>
      <c r="AN76" s="1049">
        <v>2349775</v>
      </c>
      <c r="AO76" s="1045">
        <v>-7559</v>
      </c>
      <c r="AP76" s="1049">
        <v>2342216</v>
      </c>
      <c r="AQ76" s="1045">
        <v>0</v>
      </c>
      <c r="AR76" s="1045">
        <v>2342216</v>
      </c>
      <c r="AS76" s="1049">
        <v>195184</v>
      </c>
      <c r="AT76" s="1279">
        <v>4401723</v>
      </c>
      <c r="AU76" s="1280">
        <v>366810</v>
      </c>
      <c r="AV76" s="1045">
        <v>5888</v>
      </c>
      <c r="AW76" s="1045">
        <v>0</v>
      </c>
      <c r="AX76" s="1045">
        <v>5888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5950</v>
      </c>
      <c r="AU82" s="1460">
        <v>496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62187</v>
      </c>
      <c r="AU84" s="816">
        <v>5182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49751</v>
      </c>
      <c r="AU85" s="816">
        <v>4146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76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93282</v>
      </c>
      <c r="AU86" s="816">
        <v>7774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382</v>
      </c>
      <c r="D87" s="1461"/>
      <c r="E87" s="1043">
        <v>1740663.2057818861</v>
      </c>
      <c r="F87" s="1464">
        <v>339</v>
      </c>
      <c r="G87" s="1461"/>
      <c r="H87" s="1045">
        <v>196691.5274496373</v>
      </c>
      <c r="I87" s="1465">
        <v>65</v>
      </c>
      <c r="J87" s="1461"/>
      <c r="K87" s="1045">
        <v>10548.901127637579</v>
      </c>
      <c r="L87" s="1464">
        <v>31</v>
      </c>
      <c r="M87" s="1461"/>
      <c r="N87" s="1045">
        <v>120649.12261585162</v>
      </c>
      <c r="O87" s="1464">
        <v>0</v>
      </c>
      <c r="P87" s="1461"/>
      <c r="Q87" s="1045">
        <v>0</v>
      </c>
      <c r="R87" s="1046">
        <v>2068551</v>
      </c>
      <c r="S87" s="1045">
        <v>0</v>
      </c>
      <c r="T87" s="1045">
        <v>0</v>
      </c>
      <c r="U87" s="1047">
        <v>0</v>
      </c>
      <c r="V87" s="1046">
        <v>2068551</v>
      </c>
      <c r="W87" s="1045">
        <v>-5172</v>
      </c>
      <c r="X87" s="1046">
        <v>2063379</v>
      </c>
      <c r="Y87" s="1045">
        <v>-3872</v>
      </c>
      <c r="Z87" s="1046">
        <v>2270677</v>
      </c>
      <c r="AA87" s="1045">
        <v>0</v>
      </c>
      <c r="AB87" s="1045">
        <v>2270677</v>
      </c>
      <c r="AC87" s="1046">
        <v>189224</v>
      </c>
      <c r="AD87" s="1048">
        <v>2270677</v>
      </c>
      <c r="AE87" s="1461">
        <v>0</v>
      </c>
      <c r="AF87" s="1049">
        <v>2355663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2355663</v>
      </c>
      <c r="AM87" s="1045">
        <v>-5888</v>
      </c>
      <c r="AN87" s="1049">
        <v>2349775</v>
      </c>
      <c r="AO87" s="1045">
        <v>-7559</v>
      </c>
      <c r="AP87" s="1049">
        <v>2342216</v>
      </c>
      <c r="AQ87" s="1045">
        <v>0</v>
      </c>
      <c r="AR87" s="1045">
        <v>2342216</v>
      </c>
      <c r="AS87" s="1049">
        <v>195184</v>
      </c>
      <c r="AT87" s="812">
        <v>4612893</v>
      </c>
      <c r="AU87" s="812">
        <v>384408</v>
      </c>
      <c r="AV87" s="1045">
        <v>5888</v>
      </c>
      <c r="AW87" s="1045">
        <v>0</v>
      </c>
      <c r="AX87" s="1045">
        <v>5888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Y88"/>
  <sheetViews>
    <sheetView view="pageBreakPreview" zoomScale="75" zoomScaleNormal="100" zoomScaleSheetLayoutView="75" workbookViewId="0">
      <pane xSplit="2" ySplit="6" topLeftCell="K67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3.85546875" style="30" bestFit="1" customWidth="1"/>
    <col min="29" max="29" width="12.5703125" style="30" bestFit="1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bestFit="1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510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901082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1770704</v>
      </c>
      <c r="AM23" s="235"/>
      <c r="AN23" s="234"/>
      <c r="AO23" s="226">
        <v>0</v>
      </c>
      <c r="AP23" s="234"/>
      <c r="AQ23" s="235"/>
      <c r="AR23" s="235"/>
      <c r="AS23" s="234">
        <v>147190</v>
      </c>
      <c r="AT23" s="806">
        <v>2665106</v>
      </c>
      <c r="AU23" s="807">
        <v>222092</v>
      </c>
      <c r="AV23" s="226">
        <v>4427</v>
      </c>
      <c r="AW23" s="226"/>
      <c r="AX23" s="226">
        <v>4427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65977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62062</v>
      </c>
      <c r="AM25" s="235"/>
      <c r="AN25" s="234"/>
      <c r="AO25" s="226">
        <v>0</v>
      </c>
      <c r="AP25" s="234"/>
      <c r="AQ25" s="235"/>
      <c r="AR25" s="235"/>
      <c r="AS25" s="234">
        <v>5159</v>
      </c>
      <c r="AT25" s="806">
        <v>127719</v>
      </c>
      <c r="AU25" s="807">
        <v>10643</v>
      </c>
      <c r="AV25" s="226">
        <v>155</v>
      </c>
      <c r="AW25" s="226"/>
      <c r="AX25" s="226">
        <v>155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3980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6427</v>
      </c>
      <c r="AM34" s="235"/>
      <c r="AN34" s="234"/>
      <c r="AO34" s="226">
        <v>0</v>
      </c>
      <c r="AP34" s="234"/>
      <c r="AQ34" s="235"/>
      <c r="AR34" s="235"/>
      <c r="AS34" s="234">
        <v>534</v>
      </c>
      <c r="AT34" s="806">
        <v>10381</v>
      </c>
      <c r="AU34" s="807">
        <v>865</v>
      </c>
      <c r="AV34" s="226">
        <v>16</v>
      </c>
      <c r="AW34" s="226"/>
      <c r="AX34" s="226">
        <v>16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36602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21786</v>
      </c>
      <c r="AM38" s="235"/>
      <c r="AN38" s="234"/>
      <c r="AO38" s="226">
        <v>0</v>
      </c>
      <c r="AP38" s="234"/>
      <c r="AQ38" s="235"/>
      <c r="AR38" s="235"/>
      <c r="AS38" s="234">
        <v>1811</v>
      </c>
      <c r="AT38" s="806">
        <v>58242</v>
      </c>
      <c r="AU38" s="807">
        <v>4854</v>
      </c>
      <c r="AV38" s="226">
        <v>54</v>
      </c>
      <c r="AW38" s="226"/>
      <c r="AX38" s="226">
        <v>54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12385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32476</v>
      </c>
      <c r="AM45" s="235"/>
      <c r="AN45" s="234"/>
      <c r="AO45" s="226">
        <v>0</v>
      </c>
      <c r="AP45" s="234"/>
      <c r="AQ45" s="235"/>
      <c r="AR45" s="235"/>
      <c r="AS45" s="234">
        <v>2700</v>
      </c>
      <c r="AT45" s="806">
        <v>44749</v>
      </c>
      <c r="AU45" s="807">
        <v>3730</v>
      </c>
      <c r="AV45" s="226">
        <v>81</v>
      </c>
      <c r="AW45" s="226"/>
      <c r="AX45" s="226">
        <v>81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34335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88004</v>
      </c>
      <c r="AM54" s="235"/>
      <c r="AN54" s="234"/>
      <c r="AO54" s="226">
        <v>0</v>
      </c>
      <c r="AP54" s="234"/>
      <c r="AQ54" s="235"/>
      <c r="AR54" s="235"/>
      <c r="AS54" s="234">
        <v>7315</v>
      </c>
      <c r="AT54" s="806">
        <v>122033</v>
      </c>
      <c r="AU54" s="807">
        <v>10169</v>
      </c>
      <c r="AV54" s="226">
        <v>220</v>
      </c>
      <c r="AW54" s="226"/>
      <c r="AX54" s="226">
        <v>220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3654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12542</v>
      </c>
      <c r="AM67" s="217"/>
      <c r="AN67" s="216"/>
      <c r="AO67" s="209">
        <v>0</v>
      </c>
      <c r="AP67" s="216"/>
      <c r="AQ67" s="217"/>
      <c r="AR67" s="217"/>
      <c r="AS67" s="216">
        <v>1043</v>
      </c>
      <c r="AT67" s="804">
        <v>16156</v>
      </c>
      <c r="AU67" s="805">
        <v>1347</v>
      </c>
      <c r="AV67" s="209">
        <v>31</v>
      </c>
      <c r="AW67" s="209"/>
      <c r="AX67" s="209">
        <v>31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6128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12474</v>
      </c>
      <c r="AM69" s="235"/>
      <c r="AN69" s="234"/>
      <c r="AO69" s="226">
        <v>0</v>
      </c>
      <c r="AP69" s="234"/>
      <c r="AQ69" s="235"/>
      <c r="AR69" s="235"/>
      <c r="AS69" s="234">
        <v>1037</v>
      </c>
      <c r="AT69" s="806">
        <v>18556</v>
      </c>
      <c r="AU69" s="807">
        <v>1546</v>
      </c>
      <c r="AV69" s="226">
        <v>31</v>
      </c>
      <c r="AW69" s="226"/>
      <c r="AX69" s="226">
        <v>31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71042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43550</v>
      </c>
      <c r="AM73" s="235"/>
      <c r="AN73" s="234"/>
      <c r="AO73" s="226">
        <v>0</v>
      </c>
      <c r="AP73" s="234"/>
      <c r="AQ73" s="235"/>
      <c r="AR73" s="235"/>
      <c r="AS73" s="234">
        <v>3620</v>
      </c>
      <c r="AT73" s="806">
        <v>114305</v>
      </c>
      <c r="AU73" s="807">
        <v>9525</v>
      </c>
      <c r="AV73" s="426">
        <v>109</v>
      </c>
      <c r="AW73" s="426"/>
      <c r="AX73" s="426">
        <v>109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1330954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902025</v>
      </c>
      <c r="AM74" s="235"/>
      <c r="AN74" s="234"/>
      <c r="AO74" s="226">
        <v>0</v>
      </c>
      <c r="AP74" s="234"/>
      <c r="AQ74" s="235"/>
      <c r="AR74" s="235"/>
      <c r="AS74" s="234">
        <v>74981</v>
      </c>
      <c r="AT74" s="806">
        <v>2227397</v>
      </c>
      <c r="AU74" s="807">
        <v>185617</v>
      </c>
      <c r="AV74" s="426">
        <v>2255</v>
      </c>
      <c r="AW74" s="426"/>
      <c r="AX74" s="426">
        <v>2255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86369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64493</v>
      </c>
      <c r="AM75" s="235"/>
      <c r="AN75" s="234"/>
      <c r="AO75" s="226">
        <v>0</v>
      </c>
      <c r="AP75" s="234"/>
      <c r="AQ75" s="235"/>
      <c r="AR75" s="235"/>
      <c r="AS75" s="234">
        <v>5361</v>
      </c>
      <c r="AT75" s="1276">
        <v>150485</v>
      </c>
      <c r="AU75" s="1277">
        <v>12540</v>
      </c>
      <c r="AV75" s="1438">
        <v>161</v>
      </c>
      <c r="AW75" s="1438"/>
      <c r="AX75" s="1438">
        <v>161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473</v>
      </c>
      <c r="D76" s="1461"/>
      <c r="E76" s="1043">
        <v>2124706.8643968995</v>
      </c>
      <c r="F76" s="1464">
        <v>447</v>
      </c>
      <c r="G76" s="1461"/>
      <c r="H76" s="1045">
        <v>255633.14966948333</v>
      </c>
      <c r="I76" s="1465">
        <v>188</v>
      </c>
      <c r="J76" s="1461"/>
      <c r="K76" s="1045">
        <v>29349.68604987357</v>
      </c>
      <c r="L76" s="1464">
        <v>38</v>
      </c>
      <c r="M76" s="1461"/>
      <c r="N76" s="1045">
        <v>142819.17081126478</v>
      </c>
      <c r="O76" s="1464">
        <v>0</v>
      </c>
      <c r="P76" s="1461"/>
      <c r="Q76" s="1045">
        <v>0</v>
      </c>
      <c r="R76" s="1046">
        <v>2552508</v>
      </c>
      <c r="S76" s="1045">
        <v>0</v>
      </c>
      <c r="T76" s="1045">
        <v>0</v>
      </c>
      <c r="U76" s="1047">
        <v>0</v>
      </c>
      <c r="V76" s="1046">
        <v>2552508</v>
      </c>
      <c r="W76" s="1045">
        <v>-6382</v>
      </c>
      <c r="X76" s="1046">
        <v>2546126</v>
      </c>
      <c r="Y76" s="1045">
        <v>0</v>
      </c>
      <c r="Z76" s="1046">
        <v>2546126</v>
      </c>
      <c r="AA76" s="1045">
        <v>0</v>
      </c>
      <c r="AB76" s="1045">
        <v>2546126</v>
      </c>
      <c r="AC76" s="1046">
        <v>212177</v>
      </c>
      <c r="AD76" s="1048">
        <v>2546126</v>
      </c>
      <c r="AE76" s="1461"/>
      <c r="AF76" s="1049">
        <v>3016543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3016543</v>
      </c>
      <c r="AM76" s="1045">
        <v>-7540</v>
      </c>
      <c r="AN76" s="1049">
        <v>3009003</v>
      </c>
      <c r="AO76" s="1045">
        <v>0</v>
      </c>
      <c r="AP76" s="1049">
        <v>3009003</v>
      </c>
      <c r="AQ76" s="1045">
        <v>0</v>
      </c>
      <c r="AR76" s="1045">
        <v>3009003</v>
      </c>
      <c r="AS76" s="1049">
        <v>250751</v>
      </c>
      <c r="AT76" s="1279">
        <v>5555129</v>
      </c>
      <c r="AU76" s="1280">
        <v>462928</v>
      </c>
      <c r="AV76" s="1045">
        <v>7540</v>
      </c>
      <c r="AW76" s="1045">
        <v>0</v>
      </c>
      <c r="AX76" s="1045">
        <v>7540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9100</v>
      </c>
      <c r="AU82" s="1460">
        <v>758</v>
      </c>
      <c r="AV82" s="1456"/>
      <c r="AW82" s="1456"/>
      <c r="AX82" s="1456"/>
      <c r="AY82" s="100"/>
    </row>
    <row r="83" spans="1:51" s="87" customFormat="1" ht="15" customHeight="1" x14ac:dyDescent="0.2">
      <c r="A83" s="1872" t="s">
        <v>1760</v>
      </c>
      <c r="B83" s="1873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73697</v>
      </c>
      <c r="AU84" s="816">
        <v>6141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58957</v>
      </c>
      <c r="AU85" s="816">
        <v>4913</v>
      </c>
      <c r="AV85" s="814"/>
      <c r="AW85" s="814"/>
      <c r="AX85" s="814"/>
      <c r="AY85" s="100"/>
    </row>
    <row r="86" spans="1:51" s="87" customFormat="1" ht="15" customHeight="1" x14ac:dyDescent="0.2">
      <c r="A86" s="1872" t="s">
        <v>1759</v>
      </c>
      <c r="B86" s="1873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110545</v>
      </c>
      <c r="AU86" s="816">
        <v>9212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473</v>
      </c>
      <c r="D87" s="1461"/>
      <c r="E87" s="1043">
        <v>2124706.8643968995</v>
      </c>
      <c r="F87" s="1464">
        <v>447</v>
      </c>
      <c r="G87" s="1461"/>
      <c r="H87" s="1045">
        <v>255633.14966948333</v>
      </c>
      <c r="I87" s="1465">
        <v>188</v>
      </c>
      <c r="J87" s="1461"/>
      <c r="K87" s="1045">
        <v>29349.68604987357</v>
      </c>
      <c r="L87" s="1464">
        <v>38</v>
      </c>
      <c r="M87" s="1461"/>
      <c r="N87" s="1045">
        <v>142819.17081126478</v>
      </c>
      <c r="O87" s="1464">
        <v>0</v>
      </c>
      <c r="P87" s="1461"/>
      <c r="Q87" s="1045">
        <v>0</v>
      </c>
      <c r="R87" s="1046">
        <v>2552508</v>
      </c>
      <c r="S87" s="1045">
        <v>0</v>
      </c>
      <c r="T87" s="1045">
        <v>0</v>
      </c>
      <c r="U87" s="1047">
        <v>0</v>
      </c>
      <c r="V87" s="1046">
        <v>2552508</v>
      </c>
      <c r="W87" s="1045">
        <v>-6382</v>
      </c>
      <c r="X87" s="1046">
        <v>2546126</v>
      </c>
      <c r="Y87" s="1045">
        <v>0</v>
      </c>
      <c r="Z87" s="1046">
        <v>2798425</v>
      </c>
      <c r="AA87" s="1045">
        <v>0</v>
      </c>
      <c r="AB87" s="1045">
        <v>2798425</v>
      </c>
      <c r="AC87" s="1046">
        <v>233201</v>
      </c>
      <c r="AD87" s="1048">
        <v>2798425</v>
      </c>
      <c r="AE87" s="1461">
        <v>0</v>
      </c>
      <c r="AF87" s="1049">
        <v>3016543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3016543</v>
      </c>
      <c r="AM87" s="1045">
        <v>-7540</v>
      </c>
      <c r="AN87" s="1049">
        <v>3009003</v>
      </c>
      <c r="AO87" s="1045">
        <v>0</v>
      </c>
      <c r="AP87" s="1049">
        <v>3009003</v>
      </c>
      <c r="AQ87" s="1045">
        <v>0</v>
      </c>
      <c r="AR87" s="1045">
        <v>3009003</v>
      </c>
      <c r="AS87" s="1049">
        <v>250751</v>
      </c>
      <c r="AT87" s="812">
        <v>5807428</v>
      </c>
      <c r="AU87" s="812">
        <v>483952</v>
      </c>
      <c r="AV87" s="1045">
        <v>7540</v>
      </c>
      <c r="AW87" s="1045">
        <v>0</v>
      </c>
      <c r="AX87" s="1045">
        <v>7540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Y92"/>
  <sheetViews>
    <sheetView view="pageBreakPreview" zoomScale="75" zoomScaleNormal="100" zoomScaleSheetLayoutView="75" workbookViewId="0">
      <pane xSplit="2" ySplit="6" topLeftCell="L63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511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210309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350761</v>
      </c>
      <c r="AM9" s="235"/>
      <c r="AN9" s="234"/>
      <c r="AO9" s="226">
        <v>0</v>
      </c>
      <c r="AP9" s="234"/>
      <c r="AQ9" s="235"/>
      <c r="AR9" s="235"/>
      <c r="AS9" s="234">
        <v>29157</v>
      </c>
      <c r="AT9" s="806">
        <v>559667</v>
      </c>
      <c r="AU9" s="807">
        <v>46639</v>
      </c>
      <c r="AV9" s="226">
        <v>877</v>
      </c>
      <c r="AW9" s="226"/>
      <c r="AX9" s="226">
        <v>877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82183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72135</v>
      </c>
      <c r="AM10" s="235"/>
      <c r="AN10" s="234"/>
      <c r="AO10" s="226">
        <v>0</v>
      </c>
      <c r="AP10" s="234"/>
      <c r="AQ10" s="235"/>
      <c r="AR10" s="235"/>
      <c r="AS10" s="234">
        <v>5996</v>
      </c>
      <c r="AT10" s="806">
        <v>153933</v>
      </c>
      <c r="AU10" s="807">
        <v>12828</v>
      </c>
      <c r="AV10" s="226">
        <v>180</v>
      </c>
      <c r="AW10" s="226"/>
      <c r="AX10" s="226">
        <v>180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10952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25725</v>
      </c>
      <c r="AM16" s="250"/>
      <c r="AN16" s="249"/>
      <c r="AO16" s="240">
        <v>0</v>
      </c>
      <c r="AP16" s="249"/>
      <c r="AQ16" s="250"/>
      <c r="AR16" s="250"/>
      <c r="AS16" s="249">
        <v>2138</v>
      </c>
      <c r="AT16" s="808">
        <v>36586</v>
      </c>
      <c r="AU16" s="809">
        <v>3048</v>
      </c>
      <c r="AV16" s="240">
        <v>64</v>
      </c>
      <c r="AW16" s="240"/>
      <c r="AX16" s="240">
        <v>64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90882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178773</v>
      </c>
      <c r="AM23" s="235"/>
      <c r="AN23" s="234"/>
      <c r="AO23" s="226">
        <v>0</v>
      </c>
      <c r="AP23" s="234"/>
      <c r="AQ23" s="235"/>
      <c r="AR23" s="235"/>
      <c r="AS23" s="234">
        <v>14861</v>
      </c>
      <c r="AT23" s="806">
        <v>268981</v>
      </c>
      <c r="AU23" s="807">
        <v>22416</v>
      </c>
      <c r="AV23" s="226">
        <v>447</v>
      </c>
      <c r="AW23" s="226"/>
      <c r="AX23" s="226">
        <v>447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467667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2441082</v>
      </c>
      <c r="AM30" s="235"/>
      <c r="AN30" s="234"/>
      <c r="AO30" s="226">
        <v>0</v>
      </c>
      <c r="AP30" s="234"/>
      <c r="AQ30" s="235"/>
      <c r="AR30" s="235"/>
      <c r="AS30" s="234">
        <v>202915</v>
      </c>
      <c r="AT30" s="806">
        <v>2901477</v>
      </c>
      <c r="AU30" s="807">
        <v>241790</v>
      </c>
      <c r="AV30" s="226">
        <v>6103</v>
      </c>
      <c r="AW30" s="226"/>
      <c r="AX30" s="226">
        <v>6103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61070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109440</v>
      </c>
      <c r="AM32" s="217"/>
      <c r="AN32" s="216"/>
      <c r="AO32" s="209">
        <v>0</v>
      </c>
      <c r="AP32" s="216"/>
      <c r="AQ32" s="217"/>
      <c r="AR32" s="217"/>
      <c r="AS32" s="216">
        <v>9097</v>
      </c>
      <c r="AT32" s="804">
        <v>170083</v>
      </c>
      <c r="AU32" s="805">
        <v>14173</v>
      </c>
      <c r="AV32" s="209">
        <v>274</v>
      </c>
      <c r="AW32" s="209"/>
      <c r="AX32" s="209">
        <v>274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27910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44989</v>
      </c>
      <c r="AM34" s="235"/>
      <c r="AN34" s="234"/>
      <c r="AO34" s="226">
        <v>0</v>
      </c>
      <c r="AP34" s="234"/>
      <c r="AQ34" s="235"/>
      <c r="AR34" s="235"/>
      <c r="AS34" s="234">
        <v>3740</v>
      </c>
      <c r="AT34" s="806">
        <v>72717</v>
      </c>
      <c r="AU34" s="807">
        <v>6060</v>
      </c>
      <c r="AV34" s="226">
        <v>112</v>
      </c>
      <c r="AW34" s="226"/>
      <c r="AX34" s="226">
        <v>112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329507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324935</v>
      </c>
      <c r="AM35" s="235"/>
      <c r="AN35" s="234"/>
      <c r="AO35" s="226">
        <v>0</v>
      </c>
      <c r="AP35" s="234"/>
      <c r="AQ35" s="235"/>
      <c r="AR35" s="235"/>
      <c r="AS35" s="234">
        <v>27010</v>
      </c>
      <c r="AT35" s="806">
        <v>652806</v>
      </c>
      <c r="AU35" s="807">
        <v>54400</v>
      </c>
      <c r="AV35" s="226">
        <v>812</v>
      </c>
      <c r="AW35" s="226"/>
      <c r="AX35" s="226">
        <v>812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40360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25417</v>
      </c>
      <c r="AM38" s="235"/>
      <c r="AN38" s="234"/>
      <c r="AO38" s="226">
        <v>0</v>
      </c>
      <c r="AP38" s="234"/>
      <c r="AQ38" s="235"/>
      <c r="AR38" s="235"/>
      <c r="AS38" s="234">
        <v>2113</v>
      </c>
      <c r="AT38" s="806">
        <v>65612</v>
      </c>
      <c r="AU38" s="807">
        <v>5468</v>
      </c>
      <c r="AV38" s="226">
        <v>64</v>
      </c>
      <c r="AW38" s="226"/>
      <c r="AX38" s="226">
        <v>64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20242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35625</v>
      </c>
      <c r="AM42" s="217"/>
      <c r="AN42" s="216"/>
      <c r="AO42" s="209">
        <v>0</v>
      </c>
      <c r="AP42" s="216"/>
      <c r="AQ42" s="217"/>
      <c r="AR42" s="217"/>
      <c r="AS42" s="216">
        <v>2961</v>
      </c>
      <c r="AT42" s="804">
        <v>55727</v>
      </c>
      <c r="AU42" s="805">
        <v>4644</v>
      </c>
      <c r="AV42" s="209">
        <v>89</v>
      </c>
      <c r="AW42" s="209"/>
      <c r="AX42" s="209">
        <v>89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2733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8119</v>
      </c>
      <c r="AM45" s="235"/>
      <c r="AN45" s="234"/>
      <c r="AO45" s="226">
        <v>0</v>
      </c>
      <c r="AP45" s="234"/>
      <c r="AQ45" s="235"/>
      <c r="AR45" s="235"/>
      <c r="AS45" s="234">
        <v>675</v>
      </c>
      <c r="AT45" s="806">
        <v>10825</v>
      </c>
      <c r="AU45" s="807">
        <v>902</v>
      </c>
      <c r="AV45" s="226">
        <v>20</v>
      </c>
      <c r="AW45" s="226"/>
      <c r="AX45" s="226">
        <v>20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4789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29694</v>
      </c>
      <c r="AM51" s="250"/>
      <c r="AN51" s="249"/>
      <c r="AO51" s="240">
        <v>0</v>
      </c>
      <c r="AP51" s="249"/>
      <c r="AQ51" s="250"/>
      <c r="AR51" s="250"/>
      <c r="AS51" s="249">
        <v>2468</v>
      </c>
      <c r="AT51" s="808">
        <v>34397</v>
      </c>
      <c r="AU51" s="809">
        <v>2866</v>
      </c>
      <c r="AV51" s="240">
        <v>74</v>
      </c>
      <c r="AW51" s="240"/>
      <c r="AX51" s="240">
        <v>74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8752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25144</v>
      </c>
      <c r="AM54" s="235"/>
      <c r="AN54" s="234"/>
      <c r="AO54" s="226">
        <v>0</v>
      </c>
      <c r="AP54" s="234"/>
      <c r="AQ54" s="235"/>
      <c r="AR54" s="235"/>
      <c r="AS54" s="234">
        <v>2090</v>
      </c>
      <c r="AT54" s="806">
        <v>33811</v>
      </c>
      <c r="AU54" s="807">
        <v>2818</v>
      </c>
      <c r="AV54" s="226">
        <v>63</v>
      </c>
      <c r="AW54" s="226"/>
      <c r="AX54" s="226">
        <v>63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4835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3445</v>
      </c>
      <c r="AM55" s="235"/>
      <c r="AN55" s="234"/>
      <c r="AO55" s="226">
        <v>0</v>
      </c>
      <c r="AP55" s="234"/>
      <c r="AQ55" s="235"/>
      <c r="AR55" s="235"/>
      <c r="AS55" s="234">
        <v>286</v>
      </c>
      <c r="AT55" s="806">
        <v>8259</v>
      </c>
      <c r="AU55" s="807">
        <v>688</v>
      </c>
      <c r="AV55" s="226">
        <v>9</v>
      </c>
      <c r="AW55" s="226"/>
      <c r="AX55" s="226">
        <v>9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228031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200652</v>
      </c>
      <c r="AM56" s="250"/>
      <c r="AN56" s="249"/>
      <c r="AO56" s="240">
        <v>0</v>
      </c>
      <c r="AP56" s="249"/>
      <c r="AQ56" s="250"/>
      <c r="AR56" s="250"/>
      <c r="AS56" s="249">
        <v>16679</v>
      </c>
      <c r="AT56" s="808">
        <v>427611</v>
      </c>
      <c r="AU56" s="809">
        <v>35634</v>
      </c>
      <c r="AV56" s="240">
        <v>502</v>
      </c>
      <c r="AW56" s="240"/>
      <c r="AX56" s="240">
        <v>502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9535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5650</v>
      </c>
      <c r="AM57" s="217"/>
      <c r="AN57" s="216"/>
      <c r="AO57" s="209">
        <v>0</v>
      </c>
      <c r="AP57" s="216"/>
      <c r="AQ57" s="217"/>
      <c r="AR57" s="217"/>
      <c r="AS57" s="216">
        <v>470</v>
      </c>
      <c r="AT57" s="804">
        <v>15147</v>
      </c>
      <c r="AU57" s="805">
        <v>1263</v>
      </c>
      <c r="AV57" s="209">
        <v>14</v>
      </c>
      <c r="AW57" s="209"/>
      <c r="AX57" s="209">
        <v>14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4953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7661</v>
      </c>
      <c r="AM58" s="235"/>
      <c r="AN58" s="234"/>
      <c r="AO58" s="226">
        <v>0</v>
      </c>
      <c r="AP58" s="234"/>
      <c r="AQ58" s="235"/>
      <c r="AR58" s="235"/>
      <c r="AS58" s="234">
        <v>637</v>
      </c>
      <c r="AT58" s="806">
        <v>12583</v>
      </c>
      <c r="AU58" s="807">
        <v>1049</v>
      </c>
      <c r="AV58" s="226">
        <v>19</v>
      </c>
      <c r="AW58" s="226"/>
      <c r="AX58" s="226">
        <v>19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276322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275076</v>
      </c>
      <c r="AM61" s="250"/>
      <c r="AN61" s="249"/>
      <c r="AO61" s="240">
        <v>0</v>
      </c>
      <c r="AP61" s="249"/>
      <c r="AQ61" s="250"/>
      <c r="AR61" s="250"/>
      <c r="AS61" s="249">
        <v>22866</v>
      </c>
      <c r="AT61" s="808">
        <v>550019</v>
      </c>
      <c r="AU61" s="809">
        <v>45835</v>
      </c>
      <c r="AV61" s="240">
        <v>688</v>
      </c>
      <c r="AW61" s="240"/>
      <c r="AX61" s="240">
        <v>688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170376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539306</v>
      </c>
      <c r="AM67" s="217"/>
      <c r="AN67" s="216"/>
      <c r="AO67" s="209">
        <v>0</v>
      </c>
      <c r="AP67" s="216"/>
      <c r="AQ67" s="217"/>
      <c r="AR67" s="217"/>
      <c r="AS67" s="216">
        <v>44830</v>
      </c>
      <c r="AT67" s="804">
        <v>707908</v>
      </c>
      <c r="AU67" s="805">
        <v>58993</v>
      </c>
      <c r="AV67" s="209">
        <v>1348</v>
      </c>
      <c r="AW67" s="209"/>
      <c r="AX67" s="209">
        <v>1348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28736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24805</v>
      </c>
      <c r="AM75" s="235"/>
      <c r="AN75" s="234"/>
      <c r="AO75" s="226">
        <v>0</v>
      </c>
      <c r="AP75" s="234"/>
      <c r="AQ75" s="235"/>
      <c r="AR75" s="235"/>
      <c r="AS75" s="234">
        <v>2062</v>
      </c>
      <c r="AT75" s="1276">
        <v>53407</v>
      </c>
      <c r="AU75" s="1277">
        <v>4451</v>
      </c>
      <c r="AV75" s="1438">
        <v>62</v>
      </c>
      <c r="AW75" s="1438"/>
      <c r="AX75" s="1438">
        <v>62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502</v>
      </c>
      <c r="D76" s="1461"/>
      <c r="E76" s="1043">
        <v>1800268.4637711698</v>
      </c>
      <c r="F76" s="1464">
        <v>329</v>
      </c>
      <c r="G76" s="1461"/>
      <c r="H76" s="1045">
        <v>130269.15900561884</v>
      </c>
      <c r="I76" s="1465">
        <v>105</v>
      </c>
      <c r="J76" s="1461"/>
      <c r="K76" s="1045">
        <v>9000.1988641494154</v>
      </c>
      <c r="L76" s="1464">
        <v>53</v>
      </c>
      <c r="M76" s="1461"/>
      <c r="N76" s="1045">
        <v>140605.35024355797</v>
      </c>
      <c r="O76" s="1464">
        <v>0</v>
      </c>
      <c r="P76" s="1461"/>
      <c r="Q76" s="1045">
        <v>0</v>
      </c>
      <c r="R76" s="1046">
        <v>2080144</v>
      </c>
      <c r="S76" s="1045">
        <v>0</v>
      </c>
      <c r="T76" s="1045">
        <v>0</v>
      </c>
      <c r="U76" s="1047">
        <v>0</v>
      </c>
      <c r="V76" s="1046">
        <v>2080144</v>
      </c>
      <c r="W76" s="1045">
        <v>-5201</v>
      </c>
      <c r="X76" s="1046">
        <v>2074943</v>
      </c>
      <c r="Y76" s="1045">
        <v>0</v>
      </c>
      <c r="Z76" s="1046">
        <v>2074943</v>
      </c>
      <c r="AA76" s="1045">
        <v>0</v>
      </c>
      <c r="AB76" s="1045">
        <v>2074943</v>
      </c>
      <c r="AC76" s="1046">
        <v>172914</v>
      </c>
      <c r="AD76" s="1048">
        <v>2074943</v>
      </c>
      <c r="AE76" s="1461"/>
      <c r="AF76" s="1049">
        <v>4728434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4728434</v>
      </c>
      <c r="AM76" s="1045">
        <v>-11821</v>
      </c>
      <c r="AN76" s="1049">
        <v>4716613</v>
      </c>
      <c r="AO76" s="1045">
        <v>0</v>
      </c>
      <c r="AP76" s="1049">
        <v>4716613</v>
      </c>
      <c r="AQ76" s="1045">
        <v>0</v>
      </c>
      <c r="AR76" s="1045">
        <v>4716613</v>
      </c>
      <c r="AS76" s="1049">
        <v>393051</v>
      </c>
      <c r="AT76" s="1279">
        <v>6791556</v>
      </c>
      <c r="AU76" s="1280">
        <v>565965</v>
      </c>
      <c r="AV76" s="1045">
        <v>11821</v>
      </c>
      <c r="AW76" s="1045">
        <v>0</v>
      </c>
      <c r="AX76" s="1045">
        <v>11821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7840</v>
      </c>
      <c r="AU82" s="1460">
        <v>653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40168</v>
      </c>
      <c r="AU84" s="816">
        <v>3347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32134</v>
      </c>
      <c r="AU85" s="816">
        <v>2678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60253</v>
      </c>
      <c r="AU86" s="816">
        <v>5021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502</v>
      </c>
      <c r="D87" s="1461"/>
      <c r="E87" s="1043">
        <v>1800268.4637711698</v>
      </c>
      <c r="F87" s="1464">
        <v>329</v>
      </c>
      <c r="G87" s="1461"/>
      <c r="H87" s="1045">
        <v>130269.15900561884</v>
      </c>
      <c r="I87" s="1465">
        <v>105</v>
      </c>
      <c r="J87" s="1461"/>
      <c r="K87" s="1045">
        <v>9000.1988641494154</v>
      </c>
      <c r="L87" s="1464">
        <v>53</v>
      </c>
      <c r="M87" s="1461"/>
      <c r="N87" s="1045">
        <v>140605.35024355797</v>
      </c>
      <c r="O87" s="1464">
        <v>0</v>
      </c>
      <c r="P87" s="1461"/>
      <c r="Q87" s="1045">
        <v>0</v>
      </c>
      <c r="R87" s="1046">
        <v>2080144</v>
      </c>
      <c r="S87" s="1045">
        <v>0</v>
      </c>
      <c r="T87" s="1045">
        <v>0</v>
      </c>
      <c r="U87" s="1047">
        <v>0</v>
      </c>
      <c r="V87" s="1046">
        <v>2080144</v>
      </c>
      <c r="W87" s="1045">
        <v>-5201</v>
      </c>
      <c r="X87" s="1046">
        <v>2074943</v>
      </c>
      <c r="Y87" s="1045">
        <v>0</v>
      </c>
      <c r="Z87" s="1046">
        <v>2215338</v>
      </c>
      <c r="AA87" s="1045">
        <v>0</v>
      </c>
      <c r="AB87" s="1045">
        <v>2215338</v>
      </c>
      <c r="AC87" s="1046">
        <v>184613</v>
      </c>
      <c r="AD87" s="1048">
        <v>2215338</v>
      </c>
      <c r="AE87" s="1461">
        <v>0</v>
      </c>
      <c r="AF87" s="1049">
        <v>4728434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4728434</v>
      </c>
      <c r="AM87" s="1045">
        <v>-11821</v>
      </c>
      <c r="AN87" s="1049">
        <v>4716613</v>
      </c>
      <c r="AO87" s="1045">
        <v>0</v>
      </c>
      <c r="AP87" s="1049">
        <v>4716613</v>
      </c>
      <c r="AQ87" s="1045">
        <v>0</v>
      </c>
      <c r="AR87" s="1045">
        <v>4716613</v>
      </c>
      <c r="AS87" s="1049">
        <v>393051</v>
      </c>
      <c r="AT87" s="812">
        <v>6931951</v>
      </c>
      <c r="AU87" s="812">
        <v>577664</v>
      </c>
      <c r="AV87" s="1045">
        <v>11821</v>
      </c>
      <c r="AW87" s="1045">
        <v>0</v>
      </c>
      <c r="AX87" s="1045">
        <v>11821</v>
      </c>
      <c r="AY87" s="100"/>
    </row>
    <row r="88" spans="1:51" ht="13.5" thickTop="1" x14ac:dyDescent="0.2"/>
    <row r="91" spans="1:51" x14ac:dyDescent="0.2">
      <c r="AL91" s="100" t="s">
        <v>1706</v>
      </c>
    </row>
    <row r="92" spans="1:51" x14ac:dyDescent="0.2">
      <c r="AL92" s="100" t="s">
        <v>1705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Y88"/>
  <sheetViews>
    <sheetView view="pageBreakPreview" zoomScale="75" zoomScaleNormal="100" zoomScaleSheetLayoutView="75" workbookViewId="0">
      <pane xSplit="2" ySplit="6" topLeftCell="M59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2.28515625" style="30" bestFit="1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512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1703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6025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3855</v>
      </c>
      <c r="AM8" s="235"/>
      <c r="AN8" s="234"/>
      <c r="AO8" s="226">
        <v>0</v>
      </c>
      <c r="AP8" s="234"/>
      <c r="AQ8" s="235"/>
      <c r="AR8" s="235"/>
      <c r="AS8" s="234">
        <v>320</v>
      </c>
      <c r="AT8" s="806">
        <v>9855</v>
      </c>
      <c r="AU8" s="807">
        <v>821</v>
      </c>
      <c r="AV8" s="226">
        <v>10</v>
      </c>
      <c r="AW8" s="226"/>
      <c r="AX8" s="226">
        <v>10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2024522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4270350</v>
      </c>
      <c r="AM16" s="250"/>
      <c r="AN16" s="249"/>
      <c r="AO16" s="240">
        <v>-10883</v>
      </c>
      <c r="AP16" s="249"/>
      <c r="AQ16" s="250"/>
      <c r="AR16" s="250"/>
      <c r="AS16" s="249">
        <v>354066</v>
      </c>
      <c r="AT16" s="808">
        <v>6263222</v>
      </c>
      <c r="AU16" s="809">
        <v>521935</v>
      </c>
      <c r="AV16" s="240">
        <v>10676</v>
      </c>
      <c r="AW16" s="240"/>
      <c r="AX16" s="240">
        <v>10676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499</v>
      </c>
      <c r="D76" s="1461"/>
      <c r="E76" s="1043">
        <v>1595968.9870840358</v>
      </c>
      <c r="F76" s="1464">
        <v>406</v>
      </c>
      <c r="G76" s="1461"/>
      <c r="H76" s="1045">
        <v>185727.38755329789</v>
      </c>
      <c r="I76" s="1465">
        <v>744</v>
      </c>
      <c r="J76" s="1461"/>
      <c r="K76" s="1045">
        <v>92899.468234547108</v>
      </c>
      <c r="L76" s="1464">
        <v>48</v>
      </c>
      <c r="M76" s="1461"/>
      <c r="N76" s="1045">
        <v>149713.07550198663</v>
      </c>
      <c r="O76" s="1464">
        <v>5</v>
      </c>
      <c r="P76" s="1461"/>
      <c r="Q76" s="1045">
        <v>6238.0448125827752</v>
      </c>
      <c r="R76" s="1046">
        <v>2030547</v>
      </c>
      <c r="S76" s="1045">
        <v>0</v>
      </c>
      <c r="T76" s="1045">
        <v>0</v>
      </c>
      <c r="U76" s="1047">
        <v>0</v>
      </c>
      <c r="V76" s="1046">
        <v>2030547</v>
      </c>
      <c r="W76" s="1045">
        <v>-5076</v>
      </c>
      <c r="X76" s="1046">
        <v>2025471</v>
      </c>
      <c r="Y76" s="1045">
        <v>-5030</v>
      </c>
      <c r="Z76" s="1046">
        <v>2020441</v>
      </c>
      <c r="AA76" s="1045">
        <v>0</v>
      </c>
      <c r="AB76" s="1045">
        <v>2020441</v>
      </c>
      <c r="AC76" s="1046">
        <v>168370</v>
      </c>
      <c r="AD76" s="1048">
        <v>2020441</v>
      </c>
      <c r="AE76" s="1461"/>
      <c r="AF76" s="1049">
        <v>4274205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4274205</v>
      </c>
      <c r="AM76" s="1045">
        <v>-10686</v>
      </c>
      <c r="AN76" s="1049">
        <v>4263519</v>
      </c>
      <c r="AO76" s="1045">
        <v>-10883</v>
      </c>
      <c r="AP76" s="1049">
        <v>4252636</v>
      </c>
      <c r="AQ76" s="1045">
        <v>0</v>
      </c>
      <c r="AR76" s="1045">
        <v>4252636</v>
      </c>
      <c r="AS76" s="1049">
        <v>354386</v>
      </c>
      <c r="AT76" s="1279">
        <v>6273077</v>
      </c>
      <c r="AU76" s="1280">
        <v>522756</v>
      </c>
      <c r="AV76" s="1045">
        <v>10686</v>
      </c>
      <c r="AW76" s="1045">
        <v>0</v>
      </c>
      <c r="AX76" s="1045">
        <v>10686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35070</v>
      </c>
      <c r="AU82" s="1460">
        <v>2923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60682</v>
      </c>
      <c r="AU84" s="816">
        <v>5057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48545</v>
      </c>
      <c r="AU85" s="816">
        <v>4045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91023</v>
      </c>
      <c r="AU86" s="816">
        <v>7585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499</v>
      </c>
      <c r="D87" s="1461"/>
      <c r="E87" s="1043">
        <v>1595968.9870840358</v>
      </c>
      <c r="F87" s="1464">
        <v>406</v>
      </c>
      <c r="G87" s="1461"/>
      <c r="H87" s="1045">
        <v>185727.38755329789</v>
      </c>
      <c r="I87" s="1465">
        <v>744</v>
      </c>
      <c r="J87" s="1461"/>
      <c r="K87" s="1045">
        <v>92899.468234547108</v>
      </c>
      <c r="L87" s="1464">
        <v>48</v>
      </c>
      <c r="M87" s="1461"/>
      <c r="N87" s="1045">
        <v>149713.07550198663</v>
      </c>
      <c r="O87" s="1464">
        <v>5</v>
      </c>
      <c r="P87" s="1461"/>
      <c r="Q87" s="1045">
        <v>6238.0448125827752</v>
      </c>
      <c r="R87" s="1046">
        <v>2030547</v>
      </c>
      <c r="S87" s="1045">
        <v>0</v>
      </c>
      <c r="T87" s="1045">
        <v>0</v>
      </c>
      <c r="U87" s="1047">
        <v>0</v>
      </c>
      <c r="V87" s="1046">
        <v>2030547</v>
      </c>
      <c r="W87" s="1045">
        <v>-5076</v>
      </c>
      <c r="X87" s="1046">
        <v>2025471</v>
      </c>
      <c r="Y87" s="1045">
        <v>-5030</v>
      </c>
      <c r="Z87" s="1046">
        <v>2255761</v>
      </c>
      <c r="AA87" s="1045">
        <v>0</v>
      </c>
      <c r="AB87" s="1045">
        <v>2255761</v>
      </c>
      <c r="AC87" s="1046">
        <v>187980</v>
      </c>
      <c r="AD87" s="1048">
        <v>2287392</v>
      </c>
      <c r="AE87" s="1461">
        <v>0</v>
      </c>
      <c r="AF87" s="1049">
        <v>4274205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4274205</v>
      </c>
      <c r="AM87" s="1045">
        <v>-10686</v>
      </c>
      <c r="AN87" s="1049">
        <v>4263519</v>
      </c>
      <c r="AO87" s="1045">
        <v>-10883</v>
      </c>
      <c r="AP87" s="1049">
        <v>4252636</v>
      </c>
      <c r="AQ87" s="1045">
        <v>0</v>
      </c>
      <c r="AR87" s="1045">
        <v>4252636</v>
      </c>
      <c r="AS87" s="1049">
        <v>354386</v>
      </c>
      <c r="AT87" s="812">
        <v>6508397</v>
      </c>
      <c r="AU87" s="812">
        <v>542366</v>
      </c>
      <c r="AV87" s="1045">
        <v>10686</v>
      </c>
      <c r="AW87" s="1045">
        <v>0</v>
      </c>
      <c r="AX87" s="1045">
        <v>10686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Y88"/>
  <sheetViews>
    <sheetView view="pageBreakPreview" zoomScale="75" zoomScaleNormal="100" zoomScaleSheetLayoutView="75" workbookViewId="0">
      <pane xSplit="2" ySplit="6" topLeftCell="K63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3.8554687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513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291990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172651</v>
      </c>
      <c r="AM20" s="235"/>
      <c r="AN20" s="234"/>
      <c r="AO20" s="226">
        <v>0</v>
      </c>
      <c r="AP20" s="234"/>
      <c r="AQ20" s="235"/>
      <c r="AR20" s="235"/>
      <c r="AS20" s="234">
        <v>14352</v>
      </c>
      <c r="AT20" s="806">
        <v>463479</v>
      </c>
      <c r="AU20" s="807">
        <v>38624</v>
      </c>
      <c r="AV20" s="226">
        <v>432</v>
      </c>
      <c r="AW20" s="226"/>
      <c r="AX20" s="226">
        <v>432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29361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47544</v>
      </c>
      <c r="AM37" s="217"/>
      <c r="AN37" s="216"/>
      <c r="AO37" s="209">
        <v>0</v>
      </c>
      <c r="AP37" s="216"/>
      <c r="AQ37" s="217"/>
      <c r="AR37" s="217"/>
      <c r="AS37" s="216">
        <v>3952</v>
      </c>
      <c r="AT37" s="804">
        <v>76713</v>
      </c>
      <c r="AU37" s="805">
        <v>6393</v>
      </c>
      <c r="AV37" s="209">
        <v>119</v>
      </c>
      <c r="AW37" s="209"/>
      <c r="AX37" s="209">
        <v>119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847574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630470</v>
      </c>
      <c r="AM62" s="217"/>
      <c r="AN62" s="216"/>
      <c r="AO62" s="209">
        <v>0</v>
      </c>
      <c r="AP62" s="216"/>
      <c r="AQ62" s="217"/>
      <c r="AR62" s="217"/>
      <c r="AS62" s="216">
        <v>52408</v>
      </c>
      <c r="AT62" s="804">
        <v>1474349</v>
      </c>
      <c r="AU62" s="805">
        <v>122863</v>
      </c>
      <c r="AV62" s="209">
        <v>1576</v>
      </c>
      <c r="AW62" s="209"/>
      <c r="AX62" s="209">
        <v>1576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181</v>
      </c>
      <c r="D76" s="1461"/>
      <c r="E76" s="1043">
        <v>941260.33391019027</v>
      </c>
      <c r="F76" s="1464">
        <v>158</v>
      </c>
      <c r="G76" s="1461"/>
      <c r="H76" s="1045">
        <v>107020.85611242367</v>
      </c>
      <c r="I76" s="1465">
        <v>124.5</v>
      </c>
      <c r="J76" s="1461"/>
      <c r="K76" s="1045">
        <v>22974.727105718943</v>
      </c>
      <c r="L76" s="1464">
        <v>21</v>
      </c>
      <c r="M76" s="1461"/>
      <c r="N76" s="1045">
        <v>97669.047384864971</v>
      </c>
      <c r="O76" s="1464">
        <v>0</v>
      </c>
      <c r="P76" s="1461"/>
      <c r="Q76" s="1045">
        <v>0</v>
      </c>
      <c r="R76" s="1046">
        <v>1168925</v>
      </c>
      <c r="S76" s="1045">
        <v>0</v>
      </c>
      <c r="T76" s="1045">
        <v>0</v>
      </c>
      <c r="U76" s="1047">
        <v>0</v>
      </c>
      <c r="V76" s="1046">
        <v>1168925</v>
      </c>
      <c r="W76" s="1045">
        <v>-2922</v>
      </c>
      <c r="X76" s="1046">
        <v>1166003</v>
      </c>
      <c r="Y76" s="1045">
        <v>0</v>
      </c>
      <c r="Z76" s="1046">
        <v>1166003</v>
      </c>
      <c r="AA76" s="1045">
        <v>0</v>
      </c>
      <c r="AB76" s="1045">
        <v>1166003</v>
      </c>
      <c r="AC76" s="1046">
        <v>97168</v>
      </c>
      <c r="AD76" s="1048">
        <v>1166003</v>
      </c>
      <c r="AE76" s="1461"/>
      <c r="AF76" s="1049">
        <v>850665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850665</v>
      </c>
      <c r="AM76" s="1045">
        <v>-2127</v>
      </c>
      <c r="AN76" s="1049">
        <v>848538</v>
      </c>
      <c r="AO76" s="1045">
        <v>0</v>
      </c>
      <c r="AP76" s="1049">
        <v>848538</v>
      </c>
      <c r="AQ76" s="1045">
        <v>0</v>
      </c>
      <c r="AR76" s="1045">
        <v>848538</v>
      </c>
      <c r="AS76" s="1049">
        <v>70712</v>
      </c>
      <c r="AT76" s="1279">
        <v>2014541</v>
      </c>
      <c r="AU76" s="1280">
        <v>167880</v>
      </c>
      <c r="AV76" s="1045">
        <v>2127</v>
      </c>
      <c r="AW76" s="1045">
        <v>0</v>
      </c>
      <c r="AX76" s="1045">
        <v>2127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5250</v>
      </c>
      <c r="AU82" s="1460">
        <v>438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11982</v>
      </c>
      <c r="AU84" s="816">
        <v>999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9586</v>
      </c>
      <c r="AU85" s="816">
        <v>799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17973</v>
      </c>
      <c r="AU86" s="816">
        <v>1498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181</v>
      </c>
      <c r="D87" s="1461"/>
      <c r="E87" s="1043">
        <v>941260.33391019027</v>
      </c>
      <c r="F87" s="1464">
        <v>158</v>
      </c>
      <c r="G87" s="1461"/>
      <c r="H87" s="1045">
        <v>107020.85611242367</v>
      </c>
      <c r="I87" s="1465">
        <v>124.5</v>
      </c>
      <c r="J87" s="1461"/>
      <c r="K87" s="1045">
        <v>22974.727105718943</v>
      </c>
      <c r="L87" s="1464">
        <v>21</v>
      </c>
      <c r="M87" s="1461"/>
      <c r="N87" s="1045">
        <v>97669.047384864971</v>
      </c>
      <c r="O87" s="1464">
        <v>0</v>
      </c>
      <c r="P87" s="1461"/>
      <c r="Q87" s="1045">
        <v>0</v>
      </c>
      <c r="R87" s="1046">
        <v>1168925</v>
      </c>
      <c r="S87" s="1045">
        <v>0</v>
      </c>
      <c r="T87" s="1045">
        <v>0</v>
      </c>
      <c r="U87" s="1047">
        <v>0</v>
      </c>
      <c r="V87" s="1046">
        <v>1168925</v>
      </c>
      <c r="W87" s="1045">
        <v>-2922</v>
      </c>
      <c r="X87" s="1046">
        <v>1166003</v>
      </c>
      <c r="Y87" s="1045">
        <v>0</v>
      </c>
      <c r="Z87" s="1046">
        <v>1210794</v>
      </c>
      <c r="AA87" s="1045">
        <v>0</v>
      </c>
      <c r="AB87" s="1045">
        <v>1210794</v>
      </c>
      <c r="AC87" s="1046">
        <v>100902</v>
      </c>
      <c r="AD87" s="1048">
        <v>1220794</v>
      </c>
      <c r="AE87" s="1461">
        <v>0</v>
      </c>
      <c r="AF87" s="1049">
        <v>850665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850665</v>
      </c>
      <c r="AM87" s="1045">
        <v>-2127</v>
      </c>
      <c r="AN87" s="1049">
        <v>848538</v>
      </c>
      <c r="AO87" s="1045">
        <v>0</v>
      </c>
      <c r="AP87" s="1049">
        <v>848538</v>
      </c>
      <c r="AQ87" s="1045">
        <v>0</v>
      </c>
      <c r="AR87" s="1045">
        <v>848538</v>
      </c>
      <c r="AS87" s="1049">
        <v>70712</v>
      </c>
      <c r="AT87" s="812">
        <v>2059332</v>
      </c>
      <c r="AU87" s="812">
        <v>171614</v>
      </c>
      <c r="AV87" s="1045">
        <v>2127</v>
      </c>
      <c r="AW87" s="1045">
        <v>0</v>
      </c>
      <c r="AX87" s="1045">
        <v>2127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Y88"/>
  <sheetViews>
    <sheetView view="pageBreakPreview" zoomScale="75" zoomScaleNormal="100" zoomScaleSheetLayoutView="75" workbookViewId="0">
      <pane xSplit="2" ySplit="6" topLeftCell="M68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2.28515625" style="30" bestFit="1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514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10488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6180</v>
      </c>
      <c r="AM7" s="217"/>
      <c r="AN7" s="216"/>
      <c r="AO7" s="209">
        <v>0</v>
      </c>
      <c r="AP7" s="216"/>
      <c r="AQ7" s="217"/>
      <c r="AR7" s="217"/>
      <c r="AS7" s="216">
        <v>514</v>
      </c>
      <c r="AT7" s="804">
        <v>16627</v>
      </c>
      <c r="AU7" s="805">
        <v>1386</v>
      </c>
      <c r="AV7" s="209">
        <v>15</v>
      </c>
      <c r="AW7" s="209"/>
      <c r="AX7" s="209">
        <v>15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5702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4809</v>
      </c>
      <c r="AM10" s="235"/>
      <c r="AN10" s="234"/>
      <c r="AO10" s="226">
        <v>0</v>
      </c>
      <c r="AP10" s="234"/>
      <c r="AQ10" s="235"/>
      <c r="AR10" s="235"/>
      <c r="AS10" s="234">
        <v>400</v>
      </c>
      <c r="AT10" s="806">
        <v>10485</v>
      </c>
      <c r="AU10" s="807">
        <v>874</v>
      </c>
      <c r="AV10" s="226">
        <v>12</v>
      </c>
      <c r="AW10" s="226"/>
      <c r="AX10" s="226">
        <v>12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57410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137200</v>
      </c>
      <c r="AM16" s="250"/>
      <c r="AN16" s="249"/>
      <c r="AO16" s="240">
        <v>0</v>
      </c>
      <c r="AP16" s="249"/>
      <c r="AQ16" s="250"/>
      <c r="AR16" s="250"/>
      <c r="AS16" s="249">
        <v>11405</v>
      </c>
      <c r="AT16" s="808">
        <v>194123</v>
      </c>
      <c r="AU16" s="809">
        <v>16177</v>
      </c>
      <c r="AV16" s="240">
        <v>343</v>
      </c>
      <c r="AW16" s="240"/>
      <c r="AX16" s="240">
        <v>343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3828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8513</v>
      </c>
      <c r="AM23" s="235"/>
      <c r="AN23" s="234"/>
      <c r="AO23" s="226">
        <v>0</v>
      </c>
      <c r="AP23" s="234"/>
      <c r="AQ23" s="235"/>
      <c r="AR23" s="235"/>
      <c r="AS23" s="234">
        <v>708</v>
      </c>
      <c r="AT23" s="806">
        <v>12310</v>
      </c>
      <c r="AU23" s="807">
        <v>1026</v>
      </c>
      <c r="AV23" s="226">
        <v>21</v>
      </c>
      <c r="AW23" s="226"/>
      <c r="AX23" s="226">
        <v>21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682714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513536</v>
      </c>
      <c r="AM29" s="235"/>
      <c r="AN29" s="234"/>
      <c r="AO29" s="226">
        <v>0</v>
      </c>
      <c r="AP29" s="234"/>
      <c r="AQ29" s="235"/>
      <c r="AR29" s="235"/>
      <c r="AS29" s="234">
        <v>42688</v>
      </c>
      <c r="AT29" s="806">
        <v>1193259</v>
      </c>
      <c r="AU29" s="807">
        <v>99439</v>
      </c>
      <c r="AV29" s="226">
        <v>1284</v>
      </c>
      <c r="AW29" s="226"/>
      <c r="AX29" s="226">
        <v>1284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5882841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8618607</v>
      </c>
      <c r="AM34" s="235"/>
      <c r="AN34" s="234"/>
      <c r="AO34" s="226">
        <v>0</v>
      </c>
      <c r="AP34" s="234"/>
      <c r="AQ34" s="235"/>
      <c r="AR34" s="235"/>
      <c r="AS34" s="234">
        <v>716422</v>
      </c>
      <c r="AT34" s="806">
        <v>14465194</v>
      </c>
      <c r="AU34" s="807">
        <v>1205433</v>
      </c>
      <c r="AV34" s="226">
        <v>21547</v>
      </c>
      <c r="AW34" s="226"/>
      <c r="AX34" s="226">
        <v>21547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9667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9998</v>
      </c>
      <c r="AM35" s="235"/>
      <c r="AN35" s="234"/>
      <c r="AO35" s="226">
        <v>0</v>
      </c>
      <c r="AP35" s="234"/>
      <c r="AQ35" s="235"/>
      <c r="AR35" s="235"/>
      <c r="AS35" s="234">
        <v>831</v>
      </c>
      <c r="AT35" s="806">
        <v>19616</v>
      </c>
      <c r="AU35" s="807">
        <v>1635</v>
      </c>
      <c r="AV35" s="226">
        <v>25</v>
      </c>
      <c r="AW35" s="226"/>
      <c r="AX35" s="226">
        <v>25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69294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34450</v>
      </c>
      <c r="AM55" s="235"/>
      <c r="AN55" s="234"/>
      <c r="AO55" s="226">
        <v>0</v>
      </c>
      <c r="AP55" s="234"/>
      <c r="AQ55" s="235"/>
      <c r="AR55" s="235"/>
      <c r="AS55" s="234">
        <v>2864</v>
      </c>
      <c r="AT55" s="806">
        <v>103485</v>
      </c>
      <c r="AU55" s="807">
        <v>8624</v>
      </c>
      <c r="AV55" s="226">
        <v>86</v>
      </c>
      <c r="AW55" s="226"/>
      <c r="AX55" s="226">
        <v>86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540564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423114</v>
      </c>
      <c r="AM56" s="250"/>
      <c r="AN56" s="249"/>
      <c r="AO56" s="240">
        <v>0</v>
      </c>
      <c r="AP56" s="249"/>
      <c r="AQ56" s="250"/>
      <c r="AR56" s="250"/>
      <c r="AS56" s="249">
        <v>35171</v>
      </c>
      <c r="AT56" s="808">
        <v>961269</v>
      </c>
      <c r="AU56" s="809">
        <v>80105</v>
      </c>
      <c r="AV56" s="240">
        <v>1058</v>
      </c>
      <c r="AW56" s="240"/>
      <c r="AX56" s="240">
        <v>1058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5315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5650</v>
      </c>
      <c r="AM57" s="217"/>
      <c r="AN57" s="216"/>
      <c r="AO57" s="209">
        <v>0</v>
      </c>
      <c r="AP57" s="216"/>
      <c r="AQ57" s="217"/>
      <c r="AR57" s="217"/>
      <c r="AS57" s="216">
        <v>470</v>
      </c>
      <c r="AT57" s="804">
        <v>10938</v>
      </c>
      <c r="AU57" s="805">
        <v>912</v>
      </c>
      <c r="AV57" s="209">
        <v>14</v>
      </c>
      <c r="AW57" s="209"/>
      <c r="AX57" s="209">
        <v>14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5114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7661</v>
      </c>
      <c r="AM58" s="235"/>
      <c r="AN58" s="234"/>
      <c r="AO58" s="226">
        <v>0</v>
      </c>
      <c r="AP58" s="234"/>
      <c r="AQ58" s="235"/>
      <c r="AR58" s="235"/>
      <c r="AS58" s="234">
        <v>637</v>
      </c>
      <c r="AT58" s="806">
        <v>12743</v>
      </c>
      <c r="AU58" s="807">
        <v>1062</v>
      </c>
      <c r="AV58" s="226">
        <v>19</v>
      </c>
      <c r="AW58" s="226"/>
      <c r="AX58" s="226">
        <v>19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14340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15282</v>
      </c>
      <c r="AM61" s="250"/>
      <c r="AN61" s="249"/>
      <c r="AO61" s="240">
        <v>0</v>
      </c>
      <c r="AP61" s="249"/>
      <c r="AQ61" s="250"/>
      <c r="AR61" s="250"/>
      <c r="AS61" s="249">
        <v>1270</v>
      </c>
      <c r="AT61" s="808">
        <v>29548</v>
      </c>
      <c r="AU61" s="809">
        <v>2462</v>
      </c>
      <c r="AV61" s="240">
        <v>38</v>
      </c>
      <c r="AW61" s="240"/>
      <c r="AX61" s="240">
        <v>38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362709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170172</v>
      </c>
      <c r="AM63" s="235"/>
      <c r="AN63" s="234"/>
      <c r="AO63" s="226">
        <v>0</v>
      </c>
      <c r="AP63" s="234"/>
      <c r="AQ63" s="235"/>
      <c r="AR63" s="235"/>
      <c r="AS63" s="234">
        <v>14146</v>
      </c>
      <c r="AT63" s="806">
        <v>531549</v>
      </c>
      <c r="AU63" s="807">
        <v>44296</v>
      </c>
      <c r="AV63" s="226">
        <v>425</v>
      </c>
      <c r="AW63" s="226"/>
      <c r="AX63" s="226">
        <v>425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1651</v>
      </c>
      <c r="D76" s="1461"/>
      <c r="E76" s="1043">
        <v>6623629.2559500774</v>
      </c>
      <c r="F76" s="1464">
        <v>768</v>
      </c>
      <c r="G76" s="1461"/>
      <c r="H76" s="1045">
        <v>423987.86855029769</v>
      </c>
      <c r="I76" s="1465">
        <v>488</v>
      </c>
      <c r="J76" s="1461"/>
      <c r="K76" s="1045">
        <v>73158.752518637237</v>
      </c>
      <c r="L76" s="1464">
        <v>107</v>
      </c>
      <c r="M76" s="1461"/>
      <c r="N76" s="1045">
        <v>404162.47828649468</v>
      </c>
      <c r="O76" s="1464">
        <v>84</v>
      </c>
      <c r="P76" s="1461"/>
      <c r="Q76" s="1045">
        <v>125047.23472115799</v>
      </c>
      <c r="R76" s="1046">
        <v>7649986</v>
      </c>
      <c r="S76" s="1045">
        <v>0</v>
      </c>
      <c r="T76" s="1045">
        <v>0</v>
      </c>
      <c r="U76" s="1047">
        <v>0</v>
      </c>
      <c r="V76" s="1046">
        <v>7649986</v>
      </c>
      <c r="W76" s="1045">
        <v>-19125</v>
      </c>
      <c r="X76" s="1046">
        <v>7630861</v>
      </c>
      <c r="Y76" s="1045">
        <v>0</v>
      </c>
      <c r="Z76" s="1046">
        <v>7630861</v>
      </c>
      <c r="AA76" s="1045">
        <v>0</v>
      </c>
      <c r="AB76" s="1045">
        <v>7630861</v>
      </c>
      <c r="AC76" s="1046">
        <v>635905</v>
      </c>
      <c r="AD76" s="1048">
        <v>7630861</v>
      </c>
      <c r="AE76" s="1461"/>
      <c r="AF76" s="1049">
        <v>9955172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9955172</v>
      </c>
      <c r="AM76" s="1045">
        <v>-24887</v>
      </c>
      <c r="AN76" s="1049">
        <v>9930285</v>
      </c>
      <c r="AO76" s="1045">
        <v>0</v>
      </c>
      <c r="AP76" s="1049">
        <v>9930285</v>
      </c>
      <c r="AQ76" s="1045">
        <v>0</v>
      </c>
      <c r="AR76" s="1045">
        <v>9930285</v>
      </c>
      <c r="AS76" s="1049">
        <v>827526</v>
      </c>
      <c r="AT76" s="1279">
        <v>17561146</v>
      </c>
      <c r="AU76" s="1280">
        <v>1463431</v>
      </c>
      <c r="AV76" s="1045">
        <v>24887</v>
      </c>
      <c r="AW76" s="1045">
        <v>0</v>
      </c>
      <c r="AX76" s="1045">
        <v>24887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41370</v>
      </c>
      <c r="AU82" s="1460">
        <v>3448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154909</v>
      </c>
      <c r="AU84" s="816">
        <v>12909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123927</v>
      </c>
      <c r="AU85" s="816">
        <v>10327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232364</v>
      </c>
      <c r="AU86" s="816">
        <v>19364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1651</v>
      </c>
      <c r="D87" s="1461"/>
      <c r="E87" s="1043">
        <v>6623629.2559500774</v>
      </c>
      <c r="F87" s="1464">
        <v>768</v>
      </c>
      <c r="G87" s="1461"/>
      <c r="H87" s="1045">
        <v>423987.86855029769</v>
      </c>
      <c r="I87" s="1465">
        <v>488</v>
      </c>
      <c r="J87" s="1461"/>
      <c r="K87" s="1045">
        <v>73158.752518637237</v>
      </c>
      <c r="L87" s="1464">
        <v>107</v>
      </c>
      <c r="M87" s="1461"/>
      <c r="N87" s="1045">
        <v>404162.47828649468</v>
      </c>
      <c r="O87" s="1464">
        <v>84</v>
      </c>
      <c r="P87" s="1461"/>
      <c r="Q87" s="1045">
        <v>125047.23472115799</v>
      </c>
      <c r="R87" s="1046">
        <v>7649986</v>
      </c>
      <c r="S87" s="1045">
        <v>0</v>
      </c>
      <c r="T87" s="1045">
        <v>0</v>
      </c>
      <c r="U87" s="1047">
        <v>0</v>
      </c>
      <c r="V87" s="1046">
        <v>7649986</v>
      </c>
      <c r="W87" s="1045">
        <v>-19125</v>
      </c>
      <c r="X87" s="1046">
        <v>7630861</v>
      </c>
      <c r="Y87" s="1045">
        <v>0</v>
      </c>
      <c r="Z87" s="1046">
        <v>8183431</v>
      </c>
      <c r="AA87" s="1045">
        <v>0</v>
      </c>
      <c r="AB87" s="1045">
        <v>8183431</v>
      </c>
      <c r="AC87" s="1046">
        <v>681953</v>
      </c>
      <c r="AD87" s="1048">
        <v>8207290</v>
      </c>
      <c r="AE87" s="1461">
        <v>0</v>
      </c>
      <c r="AF87" s="1049">
        <v>9955172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9955172</v>
      </c>
      <c r="AM87" s="1045">
        <v>-24887</v>
      </c>
      <c r="AN87" s="1049">
        <v>9930285</v>
      </c>
      <c r="AO87" s="1045">
        <v>0</v>
      </c>
      <c r="AP87" s="1049">
        <v>9930285</v>
      </c>
      <c r="AQ87" s="1045">
        <v>0</v>
      </c>
      <c r="AR87" s="1045">
        <v>9930285</v>
      </c>
      <c r="AS87" s="1049">
        <v>827526</v>
      </c>
      <c r="AT87" s="812">
        <v>18113716</v>
      </c>
      <c r="AU87" s="812">
        <v>1509479</v>
      </c>
      <c r="AV87" s="1045">
        <v>24887</v>
      </c>
      <c r="AW87" s="1045">
        <v>0</v>
      </c>
      <c r="AX87" s="1045">
        <v>24887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Y88"/>
  <sheetViews>
    <sheetView view="pageBreakPreview" zoomScale="75" zoomScaleNormal="100" zoomScaleSheetLayoutView="75" workbookViewId="0">
      <pane xSplit="2" ySplit="6" topLeftCell="O71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57031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2.5703125" style="30" bestFit="1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2.28515625" style="30" bestFit="1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515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158822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80340</v>
      </c>
      <c r="AM7" s="217"/>
      <c r="AN7" s="216"/>
      <c r="AO7" s="209">
        <v>0</v>
      </c>
      <c r="AP7" s="216"/>
      <c r="AQ7" s="217"/>
      <c r="AR7" s="217"/>
      <c r="AS7" s="216">
        <v>6678</v>
      </c>
      <c r="AT7" s="804">
        <v>238564</v>
      </c>
      <c r="AU7" s="805">
        <v>19880</v>
      </c>
      <c r="AV7" s="209">
        <v>201</v>
      </c>
      <c r="AW7" s="209"/>
      <c r="AX7" s="209">
        <v>201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5034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4809</v>
      </c>
      <c r="AM10" s="235"/>
      <c r="AN10" s="234"/>
      <c r="AO10" s="226">
        <v>0</v>
      </c>
      <c r="AP10" s="234"/>
      <c r="AQ10" s="235"/>
      <c r="AR10" s="235"/>
      <c r="AS10" s="234">
        <v>400</v>
      </c>
      <c r="AT10" s="806">
        <v>9818</v>
      </c>
      <c r="AU10" s="807">
        <v>818</v>
      </c>
      <c r="AV10" s="226">
        <v>12</v>
      </c>
      <c r="AW10" s="226"/>
      <c r="AX10" s="226">
        <v>12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3651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8575</v>
      </c>
      <c r="AM16" s="250"/>
      <c r="AN16" s="249"/>
      <c r="AO16" s="240">
        <v>0</v>
      </c>
      <c r="AP16" s="249"/>
      <c r="AQ16" s="250"/>
      <c r="AR16" s="250"/>
      <c r="AS16" s="249">
        <v>713</v>
      </c>
      <c r="AT16" s="808">
        <v>12196</v>
      </c>
      <c r="AU16" s="809">
        <v>1017</v>
      </c>
      <c r="AV16" s="240">
        <v>21</v>
      </c>
      <c r="AW16" s="240"/>
      <c r="AX16" s="240">
        <v>21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18010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9249</v>
      </c>
      <c r="AM26" s="250"/>
      <c r="AN26" s="249"/>
      <c r="AO26" s="240">
        <v>0</v>
      </c>
      <c r="AP26" s="249"/>
      <c r="AQ26" s="250"/>
      <c r="AR26" s="250"/>
      <c r="AS26" s="249">
        <v>769</v>
      </c>
      <c r="AT26" s="808">
        <v>27191</v>
      </c>
      <c r="AU26" s="809">
        <v>2266</v>
      </c>
      <c r="AV26" s="240">
        <v>23</v>
      </c>
      <c r="AW26" s="240"/>
      <c r="AX26" s="240">
        <v>23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34524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26112</v>
      </c>
      <c r="AM29" s="235"/>
      <c r="AN29" s="234"/>
      <c r="AO29" s="226">
        <v>0</v>
      </c>
      <c r="AP29" s="234"/>
      <c r="AQ29" s="235"/>
      <c r="AR29" s="235"/>
      <c r="AS29" s="234">
        <v>2171</v>
      </c>
      <c r="AT29" s="806">
        <v>60485</v>
      </c>
      <c r="AU29" s="807">
        <v>5041</v>
      </c>
      <c r="AV29" s="226">
        <v>65</v>
      </c>
      <c r="AW29" s="226"/>
      <c r="AX29" s="226">
        <v>65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20328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36480</v>
      </c>
      <c r="AM32" s="217"/>
      <c r="AN32" s="216"/>
      <c r="AO32" s="209">
        <v>0</v>
      </c>
      <c r="AP32" s="216"/>
      <c r="AQ32" s="217"/>
      <c r="AR32" s="217"/>
      <c r="AS32" s="216">
        <v>3032</v>
      </c>
      <c r="AT32" s="804">
        <v>56666</v>
      </c>
      <c r="AU32" s="805">
        <v>4722</v>
      </c>
      <c r="AV32" s="209">
        <v>91</v>
      </c>
      <c r="AW32" s="209"/>
      <c r="AX32" s="209">
        <v>91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4128970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5765019</v>
      </c>
      <c r="AM34" s="235"/>
      <c r="AN34" s="234"/>
      <c r="AO34" s="226">
        <v>5787</v>
      </c>
      <c r="AP34" s="234"/>
      <c r="AQ34" s="235"/>
      <c r="AR34" s="235"/>
      <c r="AS34" s="234">
        <v>479699</v>
      </c>
      <c r="AT34" s="806">
        <v>9878589</v>
      </c>
      <c r="AU34" s="807">
        <v>823215</v>
      </c>
      <c r="AV34" s="226">
        <v>14413</v>
      </c>
      <c r="AW34" s="226"/>
      <c r="AX34" s="226">
        <v>14413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8920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9998</v>
      </c>
      <c r="AM35" s="235"/>
      <c r="AN35" s="234"/>
      <c r="AO35" s="226">
        <v>0</v>
      </c>
      <c r="AP35" s="234"/>
      <c r="AQ35" s="235"/>
      <c r="AR35" s="235"/>
      <c r="AS35" s="234">
        <v>831</v>
      </c>
      <c r="AT35" s="806">
        <v>18871</v>
      </c>
      <c r="AU35" s="807">
        <v>1573</v>
      </c>
      <c r="AV35" s="226">
        <v>25</v>
      </c>
      <c r="AW35" s="226"/>
      <c r="AX35" s="226">
        <v>25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3745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7125</v>
      </c>
      <c r="AM42" s="217"/>
      <c r="AN42" s="216"/>
      <c r="AO42" s="209">
        <v>0</v>
      </c>
      <c r="AP42" s="216"/>
      <c r="AQ42" s="217"/>
      <c r="AR42" s="217"/>
      <c r="AS42" s="216">
        <v>592</v>
      </c>
      <c r="AT42" s="804">
        <v>10843</v>
      </c>
      <c r="AU42" s="805">
        <v>903</v>
      </c>
      <c r="AV42" s="209">
        <v>18</v>
      </c>
      <c r="AW42" s="209"/>
      <c r="AX42" s="209">
        <v>18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2663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14847</v>
      </c>
      <c r="AM51" s="250"/>
      <c r="AN51" s="249"/>
      <c r="AO51" s="240">
        <v>0</v>
      </c>
      <c r="AP51" s="249"/>
      <c r="AQ51" s="250"/>
      <c r="AR51" s="250"/>
      <c r="AS51" s="249">
        <v>1234</v>
      </c>
      <c r="AT51" s="808">
        <v>17466</v>
      </c>
      <c r="AU51" s="809">
        <v>1455</v>
      </c>
      <c r="AV51" s="240">
        <v>37</v>
      </c>
      <c r="AW51" s="240"/>
      <c r="AX51" s="240">
        <v>37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724057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423735</v>
      </c>
      <c r="AM55" s="235"/>
      <c r="AN55" s="234"/>
      <c r="AO55" s="226">
        <v>0</v>
      </c>
      <c r="AP55" s="234"/>
      <c r="AQ55" s="235"/>
      <c r="AR55" s="235"/>
      <c r="AS55" s="234">
        <v>35223</v>
      </c>
      <c r="AT55" s="806">
        <v>1144923</v>
      </c>
      <c r="AU55" s="807">
        <v>95410</v>
      </c>
      <c r="AV55" s="226">
        <v>1059</v>
      </c>
      <c r="AW55" s="226"/>
      <c r="AX55" s="226">
        <v>1059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263690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209376</v>
      </c>
      <c r="AM56" s="250"/>
      <c r="AN56" s="249"/>
      <c r="AO56" s="240">
        <v>0</v>
      </c>
      <c r="AP56" s="249"/>
      <c r="AQ56" s="250"/>
      <c r="AR56" s="250"/>
      <c r="AS56" s="249">
        <v>17404</v>
      </c>
      <c r="AT56" s="808">
        <v>471884</v>
      </c>
      <c r="AU56" s="809">
        <v>39323</v>
      </c>
      <c r="AV56" s="240">
        <v>523</v>
      </c>
      <c r="AW56" s="240"/>
      <c r="AX56" s="240">
        <v>523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14033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15282</v>
      </c>
      <c r="AM61" s="250"/>
      <c r="AN61" s="249"/>
      <c r="AO61" s="240">
        <v>0</v>
      </c>
      <c r="AP61" s="249"/>
      <c r="AQ61" s="250"/>
      <c r="AR61" s="250"/>
      <c r="AS61" s="249">
        <v>1270</v>
      </c>
      <c r="AT61" s="808">
        <v>29242</v>
      </c>
      <c r="AU61" s="809">
        <v>2437</v>
      </c>
      <c r="AV61" s="240">
        <v>38</v>
      </c>
      <c r="AW61" s="240"/>
      <c r="AX61" s="240">
        <v>38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15660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8802</v>
      </c>
      <c r="AM63" s="235"/>
      <c r="AN63" s="234"/>
      <c r="AO63" s="226">
        <v>0</v>
      </c>
      <c r="AP63" s="234"/>
      <c r="AQ63" s="235"/>
      <c r="AR63" s="235"/>
      <c r="AS63" s="234">
        <v>732</v>
      </c>
      <c r="AT63" s="806">
        <v>24401</v>
      </c>
      <c r="AU63" s="807">
        <v>2034</v>
      </c>
      <c r="AV63" s="226">
        <v>22</v>
      </c>
      <c r="AW63" s="226"/>
      <c r="AX63" s="226">
        <v>22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1120</v>
      </c>
      <c r="D76" s="1461"/>
      <c r="E76" s="1043">
        <v>4510512.3489270173</v>
      </c>
      <c r="F76" s="1464">
        <v>918</v>
      </c>
      <c r="G76" s="1461"/>
      <c r="H76" s="1045">
        <v>500061.20254148467</v>
      </c>
      <c r="I76" s="1465">
        <v>240</v>
      </c>
      <c r="J76" s="1461"/>
      <c r="K76" s="1045">
        <v>35648.690055453255</v>
      </c>
      <c r="L76" s="1464">
        <v>80</v>
      </c>
      <c r="M76" s="1461"/>
      <c r="N76" s="1045">
        <v>298591.65946959989</v>
      </c>
      <c r="O76" s="1464">
        <v>37</v>
      </c>
      <c r="P76" s="1461"/>
      <c r="Q76" s="1045">
        <v>57292.081610162873</v>
      </c>
      <c r="R76" s="1046">
        <v>5402107</v>
      </c>
      <c r="S76" s="1045">
        <v>0</v>
      </c>
      <c r="T76" s="1045">
        <v>0</v>
      </c>
      <c r="U76" s="1047">
        <v>0</v>
      </c>
      <c r="V76" s="1046">
        <v>5402107</v>
      </c>
      <c r="W76" s="1045">
        <v>-13504</v>
      </c>
      <c r="X76" s="1046">
        <v>5388603</v>
      </c>
      <c r="Y76" s="1045">
        <v>3548</v>
      </c>
      <c r="Z76" s="1046">
        <v>5392151</v>
      </c>
      <c r="AA76" s="1045">
        <v>0</v>
      </c>
      <c r="AB76" s="1045">
        <v>5392151</v>
      </c>
      <c r="AC76" s="1046">
        <v>449346</v>
      </c>
      <c r="AD76" s="1048">
        <v>5392151</v>
      </c>
      <c r="AE76" s="1461"/>
      <c r="AF76" s="1049">
        <v>6619749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6619749</v>
      </c>
      <c r="AM76" s="1045">
        <v>-16548</v>
      </c>
      <c r="AN76" s="1049">
        <v>6603201</v>
      </c>
      <c r="AO76" s="1045">
        <v>5787</v>
      </c>
      <c r="AP76" s="1049">
        <v>6608988</v>
      </c>
      <c r="AQ76" s="1045">
        <v>0</v>
      </c>
      <c r="AR76" s="1045">
        <v>6608988</v>
      </c>
      <c r="AS76" s="1049">
        <v>550748</v>
      </c>
      <c r="AT76" s="1279">
        <v>12001139</v>
      </c>
      <c r="AU76" s="1280">
        <v>1000094</v>
      </c>
      <c r="AV76" s="1045">
        <v>16548</v>
      </c>
      <c r="AW76" s="1045">
        <v>0</v>
      </c>
      <c r="AX76" s="1045">
        <v>16548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23590</v>
      </c>
      <c r="AU82" s="1460">
        <v>1966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124239</v>
      </c>
      <c r="AU84" s="816">
        <v>10353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99392</v>
      </c>
      <c r="AU85" s="816">
        <v>8283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186358</v>
      </c>
      <c r="AU86" s="816">
        <v>15530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1120</v>
      </c>
      <c r="D87" s="1461"/>
      <c r="E87" s="1043">
        <v>4510512.3489270173</v>
      </c>
      <c r="F87" s="1464">
        <v>918</v>
      </c>
      <c r="G87" s="1461"/>
      <c r="H87" s="1045">
        <v>500061.20254148467</v>
      </c>
      <c r="I87" s="1465">
        <v>240</v>
      </c>
      <c r="J87" s="1461"/>
      <c r="K87" s="1045">
        <v>35648.690055453255</v>
      </c>
      <c r="L87" s="1464">
        <v>80</v>
      </c>
      <c r="M87" s="1461"/>
      <c r="N87" s="1045">
        <v>298591.65946959989</v>
      </c>
      <c r="O87" s="1464">
        <v>37</v>
      </c>
      <c r="P87" s="1461"/>
      <c r="Q87" s="1045">
        <v>57292.081610162873</v>
      </c>
      <c r="R87" s="1046">
        <v>5402107</v>
      </c>
      <c r="S87" s="1045">
        <v>0</v>
      </c>
      <c r="T87" s="1045">
        <v>0</v>
      </c>
      <c r="U87" s="1047">
        <v>0</v>
      </c>
      <c r="V87" s="1046">
        <v>5402107</v>
      </c>
      <c r="W87" s="1045">
        <v>-13504</v>
      </c>
      <c r="X87" s="1046">
        <v>5388603</v>
      </c>
      <c r="Y87" s="1045">
        <v>3548</v>
      </c>
      <c r="Z87" s="1046">
        <v>5825730</v>
      </c>
      <c r="AA87" s="1045">
        <v>0</v>
      </c>
      <c r="AB87" s="1045">
        <v>5825730</v>
      </c>
      <c r="AC87" s="1046">
        <v>485478</v>
      </c>
      <c r="AD87" s="1048">
        <v>5835730</v>
      </c>
      <c r="AE87" s="1461">
        <v>0</v>
      </c>
      <c r="AF87" s="1049">
        <v>6619749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6619749</v>
      </c>
      <c r="AM87" s="1045">
        <v>-16548</v>
      </c>
      <c r="AN87" s="1049">
        <v>6603201</v>
      </c>
      <c r="AO87" s="1045">
        <v>5787</v>
      </c>
      <c r="AP87" s="1049">
        <v>6608988</v>
      </c>
      <c r="AQ87" s="1045">
        <v>0</v>
      </c>
      <c r="AR87" s="1045">
        <v>6608988</v>
      </c>
      <c r="AS87" s="1049">
        <v>550748</v>
      </c>
      <c r="AT87" s="812">
        <v>12434718</v>
      </c>
      <c r="AU87" s="812">
        <v>1036226</v>
      </c>
      <c r="AV87" s="1045">
        <v>16548</v>
      </c>
      <c r="AW87" s="1045">
        <v>0</v>
      </c>
      <c r="AX87" s="1045">
        <v>16548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Y88"/>
  <sheetViews>
    <sheetView view="pageBreakPreview" zoomScale="75" zoomScaleNormal="100" zoomScaleSheetLayoutView="75" workbookViewId="0">
      <pane xSplit="2" ySplit="6" topLeftCell="O65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2.5703125" style="30" bestFit="1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bestFit="1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516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59973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24720</v>
      </c>
      <c r="AM7" s="217"/>
      <c r="AN7" s="216"/>
      <c r="AO7" s="209">
        <v>0</v>
      </c>
      <c r="AP7" s="216"/>
      <c r="AQ7" s="217"/>
      <c r="AR7" s="217"/>
      <c r="AS7" s="216">
        <v>2055</v>
      </c>
      <c r="AT7" s="804">
        <v>84481</v>
      </c>
      <c r="AU7" s="805">
        <v>7040</v>
      </c>
      <c r="AV7" s="209">
        <v>62</v>
      </c>
      <c r="AW7" s="209"/>
      <c r="AX7" s="209">
        <v>62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4819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4352</v>
      </c>
      <c r="AM29" s="235"/>
      <c r="AN29" s="234"/>
      <c r="AO29" s="226">
        <v>0</v>
      </c>
      <c r="AP29" s="234"/>
      <c r="AQ29" s="235"/>
      <c r="AR29" s="235"/>
      <c r="AS29" s="234">
        <v>362</v>
      </c>
      <c r="AT29" s="806">
        <v>9148</v>
      </c>
      <c r="AU29" s="807">
        <v>763</v>
      </c>
      <c r="AV29" s="226">
        <v>11</v>
      </c>
      <c r="AW29" s="226"/>
      <c r="AX29" s="226">
        <v>11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2675677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3669817</v>
      </c>
      <c r="AM34" s="235"/>
      <c r="AN34" s="234"/>
      <c r="AO34" s="226">
        <v>0</v>
      </c>
      <c r="AP34" s="234"/>
      <c r="AQ34" s="235"/>
      <c r="AR34" s="235"/>
      <c r="AS34" s="234">
        <v>305054</v>
      </c>
      <c r="AT34" s="806">
        <v>6329630</v>
      </c>
      <c r="AU34" s="807">
        <v>527470</v>
      </c>
      <c r="AV34" s="226">
        <v>9175</v>
      </c>
      <c r="AW34" s="226"/>
      <c r="AX34" s="226">
        <v>9175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153205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96460</v>
      </c>
      <c r="AM55" s="235"/>
      <c r="AN55" s="234"/>
      <c r="AO55" s="226">
        <v>0</v>
      </c>
      <c r="AP55" s="234"/>
      <c r="AQ55" s="235"/>
      <c r="AR55" s="235"/>
      <c r="AS55" s="234">
        <v>8018</v>
      </c>
      <c r="AT55" s="806">
        <v>249041</v>
      </c>
      <c r="AU55" s="807">
        <v>20753</v>
      </c>
      <c r="AV55" s="226">
        <v>241</v>
      </c>
      <c r="AW55" s="226"/>
      <c r="AX55" s="226">
        <v>241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125918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100326</v>
      </c>
      <c r="AM56" s="250"/>
      <c r="AN56" s="249"/>
      <c r="AO56" s="240">
        <v>0</v>
      </c>
      <c r="AP56" s="249"/>
      <c r="AQ56" s="250"/>
      <c r="AR56" s="250"/>
      <c r="AS56" s="249">
        <v>8340</v>
      </c>
      <c r="AT56" s="808">
        <v>225678</v>
      </c>
      <c r="AU56" s="809">
        <v>18807</v>
      </c>
      <c r="AV56" s="240">
        <v>251</v>
      </c>
      <c r="AW56" s="240"/>
      <c r="AX56" s="240">
        <v>251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631</v>
      </c>
      <c r="D76" s="1461"/>
      <c r="E76" s="1043">
        <v>2480489.4464197615</v>
      </c>
      <c r="F76" s="1464">
        <v>624</v>
      </c>
      <c r="G76" s="1461"/>
      <c r="H76" s="1045">
        <v>332689.05163298134</v>
      </c>
      <c r="I76" s="1465">
        <v>121</v>
      </c>
      <c r="J76" s="1461"/>
      <c r="K76" s="1045">
        <v>17545.718537819783</v>
      </c>
      <c r="L76" s="1464">
        <v>52</v>
      </c>
      <c r="M76" s="1461"/>
      <c r="N76" s="1045">
        <v>188868.53732976867</v>
      </c>
      <c r="O76" s="1464">
        <v>0</v>
      </c>
      <c r="P76" s="1461"/>
      <c r="Q76" s="1045">
        <v>0</v>
      </c>
      <c r="R76" s="1046">
        <v>3019592</v>
      </c>
      <c r="S76" s="1045">
        <v>0</v>
      </c>
      <c r="T76" s="1045">
        <v>0</v>
      </c>
      <c r="U76" s="1047">
        <v>0</v>
      </c>
      <c r="V76" s="1046">
        <v>3019592</v>
      </c>
      <c r="W76" s="1045">
        <v>-7549</v>
      </c>
      <c r="X76" s="1046">
        <v>3012043</v>
      </c>
      <c r="Y76" s="1045">
        <v>0</v>
      </c>
      <c r="Z76" s="1046">
        <v>3012043</v>
      </c>
      <c r="AA76" s="1045">
        <v>0</v>
      </c>
      <c r="AB76" s="1045">
        <v>3012043</v>
      </c>
      <c r="AC76" s="1046">
        <v>251004</v>
      </c>
      <c r="AD76" s="1048">
        <v>3012043</v>
      </c>
      <c r="AE76" s="1461"/>
      <c r="AF76" s="1049">
        <v>3895675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3895675</v>
      </c>
      <c r="AM76" s="1045">
        <v>-9740</v>
      </c>
      <c r="AN76" s="1049">
        <v>3885935</v>
      </c>
      <c r="AO76" s="1045">
        <v>0</v>
      </c>
      <c r="AP76" s="1049">
        <v>3885935</v>
      </c>
      <c r="AQ76" s="1045">
        <v>0</v>
      </c>
      <c r="AR76" s="1045">
        <v>3885935</v>
      </c>
      <c r="AS76" s="1049">
        <v>323829</v>
      </c>
      <c r="AT76" s="1279">
        <v>6897978</v>
      </c>
      <c r="AU76" s="1280">
        <v>574833</v>
      </c>
      <c r="AV76" s="1045">
        <v>9740</v>
      </c>
      <c r="AW76" s="1045">
        <v>0</v>
      </c>
      <c r="AX76" s="1045">
        <v>9740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9240</v>
      </c>
      <c r="AU82" s="1460">
        <v>770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74082</v>
      </c>
      <c r="AU84" s="816">
        <v>6174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59265</v>
      </c>
      <c r="AU85" s="816">
        <v>4939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111122</v>
      </c>
      <c r="AU86" s="816">
        <v>9260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631</v>
      </c>
      <c r="D87" s="1461"/>
      <c r="E87" s="1043">
        <v>2480489.4464197615</v>
      </c>
      <c r="F87" s="1464">
        <v>624</v>
      </c>
      <c r="G87" s="1461"/>
      <c r="H87" s="1045">
        <v>332689.05163298134</v>
      </c>
      <c r="I87" s="1465">
        <v>121</v>
      </c>
      <c r="J87" s="1461"/>
      <c r="K87" s="1045">
        <v>17545.718537819783</v>
      </c>
      <c r="L87" s="1464">
        <v>52</v>
      </c>
      <c r="M87" s="1461"/>
      <c r="N87" s="1045">
        <v>188868.53732976867</v>
      </c>
      <c r="O87" s="1464">
        <v>0</v>
      </c>
      <c r="P87" s="1461"/>
      <c r="Q87" s="1045">
        <v>0</v>
      </c>
      <c r="R87" s="1046">
        <v>3019592</v>
      </c>
      <c r="S87" s="1045">
        <v>0</v>
      </c>
      <c r="T87" s="1045">
        <v>0</v>
      </c>
      <c r="U87" s="1047">
        <v>0</v>
      </c>
      <c r="V87" s="1046">
        <v>3019592</v>
      </c>
      <c r="W87" s="1045">
        <v>-7549</v>
      </c>
      <c r="X87" s="1046">
        <v>3012043</v>
      </c>
      <c r="Y87" s="1045">
        <v>0</v>
      </c>
      <c r="Z87" s="1046">
        <v>3265752</v>
      </c>
      <c r="AA87" s="1045">
        <v>0</v>
      </c>
      <c r="AB87" s="1045">
        <v>3265752</v>
      </c>
      <c r="AC87" s="1046">
        <v>272147</v>
      </c>
      <c r="AD87" s="1048">
        <v>3265752</v>
      </c>
      <c r="AE87" s="1461">
        <v>0</v>
      </c>
      <c r="AF87" s="1049">
        <v>3895675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3895675</v>
      </c>
      <c r="AM87" s="1045">
        <v>-9740</v>
      </c>
      <c r="AN87" s="1049">
        <v>3885935</v>
      </c>
      <c r="AO87" s="1045">
        <v>0</v>
      </c>
      <c r="AP87" s="1049">
        <v>3885935</v>
      </c>
      <c r="AQ87" s="1045">
        <v>0</v>
      </c>
      <c r="AR87" s="1045">
        <v>3885935</v>
      </c>
      <c r="AS87" s="1049">
        <v>323829</v>
      </c>
      <c r="AT87" s="812">
        <v>7151687</v>
      </c>
      <c r="AU87" s="812">
        <v>595976</v>
      </c>
      <c r="AV87" s="1045">
        <v>9740</v>
      </c>
      <c r="AW87" s="1045">
        <v>0</v>
      </c>
      <c r="AX87" s="1045">
        <v>9740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Y88"/>
  <sheetViews>
    <sheetView view="pageBreakPreview" zoomScale="75" zoomScaleNormal="100" zoomScaleSheetLayoutView="75" workbookViewId="0">
      <pane xSplit="2" ySplit="6" topLeftCell="N65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285156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2.5703125" style="30" bestFit="1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2.28515625" style="30" bestFit="1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bestFit="1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524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22263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29852</v>
      </c>
      <c r="AM9" s="235"/>
      <c r="AN9" s="234"/>
      <c r="AO9" s="226">
        <v>0</v>
      </c>
      <c r="AP9" s="234"/>
      <c r="AQ9" s="235"/>
      <c r="AR9" s="235"/>
      <c r="AS9" s="234">
        <v>2481</v>
      </c>
      <c r="AT9" s="806">
        <v>51984</v>
      </c>
      <c r="AU9" s="807">
        <v>4332</v>
      </c>
      <c r="AV9" s="226">
        <v>75</v>
      </c>
      <c r="AW9" s="226"/>
      <c r="AX9" s="226">
        <v>75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2878447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5635606</v>
      </c>
      <c r="AM23" s="235"/>
      <c r="AN23" s="234"/>
      <c r="AO23" s="226">
        <v>0</v>
      </c>
      <c r="AP23" s="234"/>
      <c r="AQ23" s="235"/>
      <c r="AR23" s="235"/>
      <c r="AS23" s="234">
        <v>468460</v>
      </c>
      <c r="AT23" s="806">
        <v>8492768</v>
      </c>
      <c r="AU23" s="807">
        <v>707731</v>
      </c>
      <c r="AV23" s="226">
        <v>14089</v>
      </c>
      <c r="AW23" s="226"/>
      <c r="AX23" s="226">
        <v>14089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64354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36310</v>
      </c>
      <c r="AM38" s="235"/>
      <c r="AN38" s="234"/>
      <c r="AO38" s="226">
        <v>0</v>
      </c>
      <c r="AP38" s="234"/>
      <c r="AQ38" s="235"/>
      <c r="AR38" s="235"/>
      <c r="AS38" s="234">
        <v>3018</v>
      </c>
      <c r="AT38" s="806">
        <v>100412</v>
      </c>
      <c r="AU38" s="807">
        <v>8367</v>
      </c>
      <c r="AV38" s="226">
        <v>91</v>
      </c>
      <c r="AW38" s="226"/>
      <c r="AX38" s="226">
        <v>91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9944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25084</v>
      </c>
      <c r="AM67" s="217"/>
      <c r="AN67" s="216"/>
      <c r="AO67" s="209">
        <v>0</v>
      </c>
      <c r="AP67" s="216"/>
      <c r="AQ67" s="217"/>
      <c r="AR67" s="217"/>
      <c r="AS67" s="216">
        <v>2085</v>
      </c>
      <c r="AT67" s="804">
        <v>34940</v>
      </c>
      <c r="AU67" s="805">
        <v>2912</v>
      </c>
      <c r="AV67" s="209">
        <v>63</v>
      </c>
      <c r="AW67" s="209"/>
      <c r="AX67" s="209">
        <v>63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27886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21775</v>
      </c>
      <c r="AM73" s="235"/>
      <c r="AN73" s="234"/>
      <c r="AO73" s="226">
        <v>0</v>
      </c>
      <c r="AP73" s="234"/>
      <c r="AQ73" s="235"/>
      <c r="AR73" s="235"/>
      <c r="AS73" s="234">
        <v>1810</v>
      </c>
      <c r="AT73" s="806">
        <v>49537</v>
      </c>
      <c r="AU73" s="807">
        <v>4128</v>
      </c>
      <c r="AV73" s="426">
        <v>54</v>
      </c>
      <c r="AW73" s="426"/>
      <c r="AX73" s="426">
        <v>54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129100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81225</v>
      </c>
      <c r="AM74" s="235"/>
      <c r="AN74" s="234"/>
      <c r="AO74" s="226">
        <v>0</v>
      </c>
      <c r="AP74" s="234"/>
      <c r="AQ74" s="235"/>
      <c r="AR74" s="235"/>
      <c r="AS74" s="234">
        <v>6752</v>
      </c>
      <c r="AT74" s="806">
        <v>209799</v>
      </c>
      <c r="AU74" s="807">
        <v>17483</v>
      </c>
      <c r="AV74" s="426">
        <v>203</v>
      </c>
      <c r="AW74" s="426"/>
      <c r="AX74" s="426">
        <v>203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55597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44649</v>
      </c>
      <c r="AM75" s="235"/>
      <c r="AN75" s="234"/>
      <c r="AO75" s="226">
        <v>0</v>
      </c>
      <c r="AP75" s="234"/>
      <c r="AQ75" s="235"/>
      <c r="AR75" s="235"/>
      <c r="AS75" s="234">
        <v>3711</v>
      </c>
      <c r="AT75" s="1276">
        <v>99995</v>
      </c>
      <c r="AU75" s="1277">
        <v>8333</v>
      </c>
      <c r="AV75" s="1438">
        <v>112</v>
      </c>
      <c r="AW75" s="1438"/>
      <c r="AX75" s="1438">
        <v>112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711</v>
      </c>
      <c r="D76" s="1461"/>
      <c r="E76" s="1043">
        <v>2623115.766716707</v>
      </c>
      <c r="F76" s="1464">
        <v>634</v>
      </c>
      <c r="G76" s="1461"/>
      <c r="H76" s="1045">
        <v>297321.25309111032</v>
      </c>
      <c r="I76" s="1465">
        <v>0</v>
      </c>
      <c r="J76" s="1461"/>
      <c r="K76" s="1045">
        <v>0</v>
      </c>
      <c r="L76" s="1464">
        <v>83</v>
      </c>
      <c r="M76" s="1461"/>
      <c r="N76" s="1045">
        <v>264059.33588041307</v>
      </c>
      <c r="O76" s="1464">
        <v>2</v>
      </c>
      <c r="P76" s="1461"/>
      <c r="Q76" s="1045">
        <v>3095.6429947333054</v>
      </c>
      <c r="R76" s="1046">
        <v>3187591</v>
      </c>
      <c r="S76" s="1045">
        <v>0</v>
      </c>
      <c r="T76" s="1045">
        <v>0</v>
      </c>
      <c r="U76" s="1047">
        <v>0</v>
      </c>
      <c r="V76" s="1046">
        <v>3187591</v>
      </c>
      <c r="W76" s="1045">
        <v>-7970</v>
      </c>
      <c r="X76" s="1046">
        <v>3179621</v>
      </c>
      <c r="Y76" s="1045">
        <v>0</v>
      </c>
      <c r="Z76" s="1046">
        <v>3179621</v>
      </c>
      <c r="AA76" s="1045">
        <v>0</v>
      </c>
      <c r="AB76" s="1045">
        <v>3179621</v>
      </c>
      <c r="AC76" s="1046">
        <v>264969</v>
      </c>
      <c r="AD76" s="1048">
        <v>3179621</v>
      </c>
      <c r="AE76" s="1461"/>
      <c r="AF76" s="1049">
        <v>5874501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5874501</v>
      </c>
      <c r="AM76" s="1045">
        <v>-14687</v>
      </c>
      <c r="AN76" s="1049">
        <v>5859814</v>
      </c>
      <c r="AO76" s="1045">
        <v>0</v>
      </c>
      <c r="AP76" s="1049">
        <v>5859814</v>
      </c>
      <c r="AQ76" s="1045">
        <v>0</v>
      </c>
      <c r="AR76" s="1045">
        <v>5859814</v>
      </c>
      <c r="AS76" s="1049">
        <v>488317</v>
      </c>
      <c r="AT76" s="1279">
        <v>9039435</v>
      </c>
      <c r="AU76" s="1280">
        <v>753286</v>
      </c>
      <c r="AV76" s="1045">
        <v>14687</v>
      </c>
      <c r="AW76" s="1045">
        <v>0</v>
      </c>
      <c r="AX76" s="1045">
        <v>14687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9940</v>
      </c>
      <c r="AU82" s="1460">
        <v>828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111427</v>
      </c>
      <c r="AU84" s="816">
        <v>9286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89141</v>
      </c>
      <c r="AU85" s="816">
        <v>7428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167140</v>
      </c>
      <c r="AU86" s="816">
        <v>13928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711</v>
      </c>
      <c r="D87" s="1461"/>
      <c r="E87" s="1043">
        <v>2623115.766716707</v>
      </c>
      <c r="F87" s="1464">
        <v>634</v>
      </c>
      <c r="G87" s="1461"/>
      <c r="H87" s="1045">
        <v>297321.25309111032</v>
      </c>
      <c r="I87" s="1465">
        <v>0</v>
      </c>
      <c r="J87" s="1461"/>
      <c r="K87" s="1045">
        <v>0</v>
      </c>
      <c r="L87" s="1464">
        <v>83</v>
      </c>
      <c r="M87" s="1461"/>
      <c r="N87" s="1045">
        <v>264059.33588041307</v>
      </c>
      <c r="O87" s="1464">
        <v>2</v>
      </c>
      <c r="P87" s="1461"/>
      <c r="Q87" s="1045">
        <v>3095.6429947333054</v>
      </c>
      <c r="R87" s="1046">
        <v>3187591</v>
      </c>
      <c r="S87" s="1045">
        <v>0</v>
      </c>
      <c r="T87" s="1045">
        <v>0</v>
      </c>
      <c r="U87" s="1047">
        <v>0</v>
      </c>
      <c r="V87" s="1046">
        <v>3187591</v>
      </c>
      <c r="W87" s="1045">
        <v>-7970</v>
      </c>
      <c r="X87" s="1046">
        <v>3179621</v>
      </c>
      <c r="Y87" s="1045">
        <v>0</v>
      </c>
      <c r="Z87" s="1046">
        <v>3557269</v>
      </c>
      <c r="AA87" s="1045">
        <v>0</v>
      </c>
      <c r="AB87" s="1045">
        <v>3557269</v>
      </c>
      <c r="AC87" s="1046">
        <v>296439</v>
      </c>
      <c r="AD87" s="1048">
        <v>3557269</v>
      </c>
      <c r="AE87" s="1461">
        <v>0</v>
      </c>
      <c r="AF87" s="1049">
        <v>5874501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5874501</v>
      </c>
      <c r="AM87" s="1045">
        <v>-14687</v>
      </c>
      <c r="AN87" s="1049">
        <v>5859814</v>
      </c>
      <c r="AO87" s="1045">
        <v>0</v>
      </c>
      <c r="AP87" s="1049">
        <v>5859814</v>
      </c>
      <c r="AQ87" s="1045">
        <v>0</v>
      </c>
      <c r="AR87" s="1045">
        <v>5859814</v>
      </c>
      <c r="AS87" s="1049">
        <v>488317</v>
      </c>
      <c r="AT87" s="812">
        <v>9417083</v>
      </c>
      <c r="AU87" s="812">
        <v>784756</v>
      </c>
      <c r="AV87" s="1045">
        <v>14687</v>
      </c>
      <c r="AW87" s="1045">
        <v>0</v>
      </c>
      <c r="AX87" s="1045">
        <v>14687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117"/>
  <sheetViews>
    <sheetView view="pageBreakPreview" zoomScale="75" zoomScaleNormal="100" zoomScaleSheetLayoutView="75" workbookViewId="0">
      <pane xSplit="3" ySplit="3" topLeftCell="D50" activePane="bottomRight" state="frozen"/>
      <selection activeCell="L68" sqref="L68"/>
      <selection pane="topRight" activeCell="L68" sqref="L68"/>
      <selection pane="bottomLeft" activeCell="L68" sqref="L68"/>
      <selection pane="bottomRight" activeCell="M75" sqref="M75"/>
    </sheetView>
  </sheetViews>
  <sheetFormatPr defaultColWidth="9.140625" defaultRowHeight="12.75" x14ac:dyDescent="0.2"/>
  <cols>
    <col min="1" max="2" width="6.28515625" style="28" customWidth="1"/>
    <col min="3" max="3" width="58.7109375" style="28" bestFit="1" customWidth="1"/>
    <col min="4" max="4" width="11.7109375" style="80" customWidth="1"/>
    <col min="5" max="10" width="16" style="28" customWidth="1"/>
    <col min="11" max="11" width="15" style="28" bestFit="1" customWidth="1"/>
    <col min="12" max="12" width="8.85546875" style="28" bestFit="1" customWidth="1"/>
    <col min="13" max="13" width="16" style="28" customWidth="1"/>
    <col min="14" max="14" width="14" style="28" bestFit="1" customWidth="1"/>
    <col min="15" max="15" width="15.42578125" style="28" bestFit="1" customWidth="1"/>
    <col min="16" max="16" width="11.28515625" style="28" bestFit="1" customWidth="1"/>
    <col min="17" max="17" width="15.42578125" style="28" bestFit="1" customWidth="1"/>
    <col min="18" max="18" width="17.5703125" style="28" customWidth="1"/>
    <col min="19" max="16384" width="9.140625" style="28"/>
  </cols>
  <sheetData>
    <row r="1" spans="1:18" ht="34.5" customHeight="1" x14ac:dyDescent="0.2">
      <c r="A1" s="1499" t="s">
        <v>1650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  <c r="L1" s="1498"/>
      <c r="M1" s="1262"/>
      <c r="N1" s="352">
        <f>'6_Local Deduct Calc'!I79</f>
        <v>0.35</v>
      </c>
    </row>
    <row r="2" spans="1:18" s="30" customFormat="1" ht="30.75" customHeight="1" thickBot="1" x14ac:dyDescent="0.25">
      <c r="A2" s="1263" t="s">
        <v>357</v>
      </c>
      <c r="B2" s="1263"/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</row>
    <row r="3" spans="1:18" s="31" customFormat="1" ht="79.5" customHeight="1" thickTop="1" thickBot="1" x14ac:dyDescent="0.25">
      <c r="A3" s="1931" t="s">
        <v>86</v>
      </c>
      <c r="B3" s="1932"/>
      <c r="C3" s="1933"/>
      <c r="D3" s="35" t="s">
        <v>356</v>
      </c>
      <c r="E3" s="1853" t="s">
        <v>1288</v>
      </c>
      <c r="F3" s="1854" t="s">
        <v>1789</v>
      </c>
      <c r="G3" s="1676" t="s">
        <v>1785</v>
      </c>
      <c r="H3" s="1676" t="s">
        <v>1786</v>
      </c>
      <c r="I3" s="1676" t="s">
        <v>1788</v>
      </c>
      <c r="J3" s="1855" t="s">
        <v>1787</v>
      </c>
      <c r="K3" s="1856" t="s">
        <v>1790</v>
      </c>
      <c r="L3" s="36" t="s">
        <v>1</v>
      </c>
      <c r="M3" s="35" t="s">
        <v>1718</v>
      </c>
      <c r="N3" s="1479"/>
      <c r="O3" s="35"/>
      <c r="Q3" s="35"/>
    </row>
    <row r="4" spans="1:18" s="39" customFormat="1" ht="22.5" customHeight="1" x14ac:dyDescent="0.2">
      <c r="A4" s="1090" t="s">
        <v>78</v>
      </c>
      <c r="B4" s="1934" t="s">
        <v>287</v>
      </c>
      <c r="C4" s="1935"/>
      <c r="D4" s="38" t="s">
        <v>248</v>
      </c>
      <c r="E4" s="1007">
        <v>975611.4118</v>
      </c>
      <c r="F4" s="1850"/>
      <c r="G4" s="1850"/>
      <c r="H4" s="1007">
        <f>SUM(H5:H10)</f>
        <v>955701.52404000005</v>
      </c>
      <c r="I4" s="1850"/>
      <c r="J4" s="947">
        <f>SUM(J5:J10)</f>
        <v>938994.29876999999</v>
      </c>
      <c r="K4" s="947">
        <f t="shared" ref="K4:K15" si="0">J4-H4</f>
        <v>-16707.225270000054</v>
      </c>
      <c r="L4" s="968">
        <f t="shared" ref="L4:L15" si="1">K4/H4</f>
        <v>-1.7481635060467671E-2</v>
      </c>
      <c r="M4" s="1476">
        <v>938994.29876999999</v>
      </c>
      <c r="N4" s="947">
        <f>J4-M4</f>
        <v>0</v>
      </c>
      <c r="O4" s="947"/>
      <c r="P4" s="1264"/>
      <c r="Q4" s="947"/>
      <c r="R4" s="1264"/>
    </row>
    <row r="5" spans="1:18" s="39" customFormat="1" ht="21.75" customHeight="1" x14ac:dyDescent="0.2">
      <c r="A5" s="37"/>
      <c r="B5" s="40" t="s">
        <v>71</v>
      </c>
      <c r="C5" s="41" t="s">
        <v>1033</v>
      </c>
      <c r="D5" s="42" t="s">
        <v>249</v>
      </c>
      <c r="E5" s="1008">
        <v>680999</v>
      </c>
      <c r="F5" s="1477"/>
      <c r="G5" s="1477"/>
      <c r="H5" s="1008">
        <v>665649</v>
      </c>
      <c r="I5" s="1477"/>
      <c r="J5" s="948">
        <f>'3_Levels 1&amp;2'!C76</f>
        <v>653462</v>
      </c>
      <c r="K5" s="948">
        <f t="shared" si="0"/>
        <v>-12187</v>
      </c>
      <c r="L5" s="969">
        <f t="shared" si="1"/>
        <v>-1.8308447845636365E-2</v>
      </c>
      <c r="M5" s="1477">
        <v>653462</v>
      </c>
      <c r="N5" s="948">
        <f t="shared" ref="N5:N61" si="2">J5-M5</f>
        <v>0</v>
      </c>
      <c r="O5" s="948"/>
      <c r="P5" s="1264"/>
      <c r="Q5" s="948"/>
      <c r="R5" s="1264"/>
    </row>
    <row r="6" spans="1:18" s="39" customFormat="1" ht="21.75" customHeight="1" x14ac:dyDescent="0.2">
      <c r="A6" s="37"/>
      <c r="B6" s="43" t="s">
        <v>72</v>
      </c>
      <c r="C6" s="44" t="s">
        <v>1034</v>
      </c>
      <c r="D6" s="45" t="s">
        <v>250</v>
      </c>
      <c r="E6" s="949">
        <v>105515.07999999999</v>
      </c>
      <c r="F6" s="949"/>
      <c r="G6" s="949"/>
      <c r="H6" s="949">
        <v>106213.8</v>
      </c>
      <c r="I6" s="949"/>
      <c r="J6" s="949">
        <f>'3_Levels 1&amp;2'!E76</f>
        <v>103324.54000000005</v>
      </c>
      <c r="K6" s="949">
        <f t="shared" si="0"/>
        <v>-2889.2599999999511</v>
      </c>
      <c r="L6" s="970">
        <f t="shared" si="1"/>
        <v>-2.720230327885784E-2</v>
      </c>
      <c r="M6" s="949">
        <v>103324.54000000005</v>
      </c>
      <c r="N6" s="949">
        <f t="shared" si="2"/>
        <v>0</v>
      </c>
      <c r="O6" s="949"/>
      <c r="P6" s="1264"/>
      <c r="Q6" s="949"/>
      <c r="R6" s="1264"/>
    </row>
    <row r="7" spans="1:18" s="39" customFormat="1" ht="21.75" customHeight="1" x14ac:dyDescent="0.2">
      <c r="A7" s="37"/>
      <c r="B7" s="43" t="s">
        <v>73</v>
      </c>
      <c r="C7" s="44" t="s">
        <v>1289</v>
      </c>
      <c r="D7" s="45" t="s">
        <v>251</v>
      </c>
      <c r="E7" s="949">
        <v>18076.889999999996</v>
      </c>
      <c r="F7" s="949"/>
      <c r="G7" s="949"/>
      <c r="H7" s="949">
        <v>17826.599999999999</v>
      </c>
      <c r="I7" s="949"/>
      <c r="J7" s="949">
        <f>'3_Levels 1&amp;2'!G76</f>
        <v>17989.079999999998</v>
      </c>
      <c r="K7" s="949">
        <f t="shared" si="0"/>
        <v>162.47999999999956</v>
      </c>
      <c r="L7" s="970">
        <f t="shared" si="1"/>
        <v>9.1144693884419679E-3</v>
      </c>
      <c r="M7" s="949">
        <v>17989.079999999998</v>
      </c>
      <c r="N7" s="949">
        <f t="shared" si="2"/>
        <v>0</v>
      </c>
      <c r="O7" s="949"/>
      <c r="P7" s="1264"/>
      <c r="Q7" s="949"/>
      <c r="R7" s="1264"/>
    </row>
    <row r="8" spans="1:18" s="39" customFormat="1" ht="21.75" customHeight="1" x14ac:dyDescent="0.2">
      <c r="A8" s="37"/>
      <c r="B8" s="46" t="s">
        <v>74</v>
      </c>
      <c r="C8" s="44" t="s">
        <v>1035</v>
      </c>
      <c r="D8" s="45" t="s">
        <v>252</v>
      </c>
      <c r="E8" s="949">
        <v>140512.5</v>
      </c>
      <c r="F8" s="949"/>
      <c r="G8" s="949"/>
      <c r="H8" s="949">
        <v>136888.5</v>
      </c>
      <c r="I8" s="949"/>
      <c r="J8" s="949">
        <f>'3_Levels 1&amp;2'!I76</f>
        <v>135771</v>
      </c>
      <c r="K8" s="949">
        <f t="shared" si="0"/>
        <v>-1117.5</v>
      </c>
      <c r="L8" s="970">
        <f t="shared" si="1"/>
        <v>-8.1635783867892477E-3</v>
      </c>
      <c r="M8" s="949">
        <v>135771</v>
      </c>
      <c r="N8" s="949">
        <f t="shared" si="2"/>
        <v>0</v>
      </c>
      <c r="O8" s="949"/>
      <c r="P8" s="1264"/>
      <c r="Q8" s="949"/>
      <c r="R8" s="1264"/>
    </row>
    <row r="9" spans="1:18" s="39" customFormat="1" ht="21.75" customHeight="1" x14ac:dyDescent="0.2">
      <c r="A9" s="37"/>
      <c r="B9" s="43" t="s">
        <v>75</v>
      </c>
      <c r="C9" s="44" t="s">
        <v>1036</v>
      </c>
      <c r="D9" s="45" t="s">
        <v>399</v>
      </c>
      <c r="E9" s="949">
        <v>17407.800000000003</v>
      </c>
      <c r="F9" s="949"/>
      <c r="G9" s="949"/>
      <c r="H9" s="949">
        <v>16040.399999999998</v>
      </c>
      <c r="I9" s="949"/>
      <c r="J9" s="949">
        <f>'3_Levels 1&amp;2'!K76</f>
        <v>15340.2</v>
      </c>
      <c r="K9" s="949">
        <f t="shared" si="0"/>
        <v>-700.19999999999709</v>
      </c>
      <c r="L9" s="970">
        <f t="shared" si="1"/>
        <v>-4.3652277998054739E-2</v>
      </c>
      <c r="M9" s="949">
        <v>15340.2</v>
      </c>
      <c r="N9" s="949">
        <f t="shared" si="2"/>
        <v>0</v>
      </c>
      <c r="O9" s="949"/>
      <c r="P9" s="1264"/>
      <c r="Q9" s="949"/>
      <c r="R9" s="1264"/>
    </row>
    <row r="10" spans="1:18" s="39" customFormat="1" ht="21.75" customHeight="1" thickBot="1" x14ac:dyDescent="0.25">
      <c r="A10" s="47"/>
      <c r="B10" s="48" t="s">
        <v>76</v>
      </c>
      <c r="C10" s="49" t="s">
        <v>286</v>
      </c>
      <c r="D10" s="50" t="s">
        <v>253</v>
      </c>
      <c r="E10" s="950">
        <v>13100.141800000001</v>
      </c>
      <c r="F10" s="950"/>
      <c r="G10" s="950"/>
      <c r="H10" s="950">
        <v>13083.224040000003</v>
      </c>
      <c r="I10" s="950"/>
      <c r="J10" s="950">
        <f>'3_Levels 1&amp;2'!N76</f>
        <v>13107.478769999996</v>
      </c>
      <c r="K10" s="950">
        <f t="shared" si="0"/>
        <v>24.254729999993287</v>
      </c>
      <c r="L10" s="971">
        <f t="shared" si="1"/>
        <v>1.8538802000056006E-3</v>
      </c>
      <c r="M10" s="950">
        <v>13107.478769999996</v>
      </c>
      <c r="N10" s="950">
        <f t="shared" si="2"/>
        <v>0</v>
      </c>
      <c r="O10" s="950"/>
      <c r="P10" s="1264"/>
      <c r="Q10" s="950"/>
      <c r="R10" s="1264"/>
    </row>
    <row r="11" spans="1:18" s="39" customFormat="1" ht="24.75" customHeight="1" thickBot="1" x14ac:dyDescent="0.25">
      <c r="A11" s="47" t="s">
        <v>79</v>
      </c>
      <c r="B11" s="51" t="s">
        <v>293</v>
      </c>
      <c r="C11" s="49"/>
      <c r="D11" s="32" t="s">
        <v>247</v>
      </c>
      <c r="E11" s="951">
        <v>4015</v>
      </c>
      <c r="F11" s="951"/>
      <c r="G11" s="951"/>
      <c r="H11" s="951">
        <v>4015</v>
      </c>
      <c r="I11" s="951"/>
      <c r="J11" s="951">
        <f>'3_Levels 1&amp;2'!Q1</f>
        <v>4015</v>
      </c>
      <c r="K11" s="951">
        <f t="shared" si="0"/>
        <v>0</v>
      </c>
      <c r="L11" s="34">
        <f t="shared" si="1"/>
        <v>0</v>
      </c>
      <c r="M11" s="951">
        <v>4015</v>
      </c>
      <c r="N11" s="951">
        <f t="shared" si="2"/>
        <v>0</v>
      </c>
      <c r="O11" s="951"/>
      <c r="P11" s="1264"/>
      <c r="Q11" s="951"/>
      <c r="R11" s="1264"/>
    </row>
    <row r="12" spans="1:18" s="39" customFormat="1" ht="18.75" customHeight="1" x14ac:dyDescent="0.2">
      <c r="A12" s="37" t="s">
        <v>80</v>
      </c>
      <c r="B12" s="56" t="s">
        <v>288</v>
      </c>
      <c r="C12" s="52"/>
      <c r="D12" s="53" t="s">
        <v>306</v>
      </c>
      <c r="E12" s="952">
        <v>3917079821</v>
      </c>
      <c r="F12" s="952"/>
      <c r="G12" s="952"/>
      <c r="H12" s="952">
        <v>3837141618</v>
      </c>
      <c r="I12" s="952"/>
      <c r="J12" s="952">
        <f>'3_Levels 1&amp;2'!R76</f>
        <v>3770062116</v>
      </c>
      <c r="K12" s="952">
        <f t="shared" si="0"/>
        <v>-67079502</v>
      </c>
      <c r="L12" s="972">
        <f t="shared" si="1"/>
        <v>-1.7481633121209445E-2</v>
      </c>
      <c r="M12" s="952">
        <v>3770062116</v>
      </c>
      <c r="N12" s="952">
        <f t="shared" si="2"/>
        <v>0</v>
      </c>
      <c r="O12" s="952"/>
      <c r="P12" s="1264"/>
      <c r="Q12" s="952"/>
      <c r="R12" s="1264"/>
    </row>
    <row r="13" spans="1:18" s="39" customFormat="1" ht="21.75" customHeight="1" x14ac:dyDescent="0.2">
      <c r="A13" s="540"/>
      <c r="B13" s="1506" t="s">
        <v>71</v>
      </c>
      <c r="C13" s="541" t="s">
        <v>289</v>
      </c>
      <c r="D13" s="542" t="s">
        <v>326</v>
      </c>
      <c r="E13" s="953">
        <v>2546008314</v>
      </c>
      <c r="F13" s="953"/>
      <c r="G13" s="953"/>
      <c r="H13" s="953">
        <v>2494092365</v>
      </c>
      <c r="I13" s="953"/>
      <c r="J13" s="953">
        <f>'3_Levels 1&amp;2'!U76</f>
        <v>2450609490</v>
      </c>
      <c r="K13" s="953">
        <f t="shared" si="0"/>
        <v>-43482875</v>
      </c>
      <c r="L13" s="973">
        <f t="shared" si="1"/>
        <v>-1.7434348306503075E-2</v>
      </c>
      <c r="M13" s="953">
        <v>2450609490</v>
      </c>
      <c r="N13" s="953">
        <f t="shared" si="2"/>
        <v>0</v>
      </c>
      <c r="O13" s="953"/>
      <c r="P13" s="1264"/>
      <c r="Q13" s="953"/>
      <c r="R13" s="1264"/>
    </row>
    <row r="14" spans="1:18" s="39" customFormat="1" ht="21" customHeight="1" thickBot="1" x14ac:dyDescent="0.25">
      <c r="A14" s="47"/>
      <c r="B14" s="54" t="s">
        <v>72</v>
      </c>
      <c r="C14" s="49" t="s">
        <v>290</v>
      </c>
      <c r="D14" s="50" t="s">
        <v>327</v>
      </c>
      <c r="E14" s="951">
        <v>1371071507</v>
      </c>
      <c r="F14" s="951"/>
      <c r="G14" s="951"/>
      <c r="H14" s="951">
        <v>1343049253</v>
      </c>
      <c r="I14" s="951"/>
      <c r="J14" s="951">
        <f>'3_Levels 1&amp;2'!T76</f>
        <v>1319452626</v>
      </c>
      <c r="K14" s="951">
        <f t="shared" si="0"/>
        <v>-23596627</v>
      </c>
      <c r="L14" s="34">
        <f t="shared" si="1"/>
        <v>-1.7569442779028149E-2</v>
      </c>
      <c r="M14" s="951">
        <v>1319452626</v>
      </c>
      <c r="N14" s="951">
        <f t="shared" si="2"/>
        <v>0</v>
      </c>
      <c r="O14" s="951"/>
      <c r="P14" s="1264"/>
      <c r="Q14" s="951"/>
      <c r="R14" s="1264"/>
    </row>
    <row r="15" spans="1:18" s="39" customFormat="1" ht="21" customHeight="1" x14ac:dyDescent="0.2">
      <c r="A15" s="55" t="s">
        <v>81</v>
      </c>
      <c r="B15" s="56" t="s">
        <v>1275</v>
      </c>
      <c r="C15" s="57"/>
      <c r="D15" s="53" t="s">
        <v>1128</v>
      </c>
      <c r="E15" s="954">
        <v>3785362654.75</v>
      </c>
      <c r="F15" s="954"/>
      <c r="G15" s="954"/>
      <c r="H15" s="954">
        <v>3882624104</v>
      </c>
      <c r="I15" s="954"/>
      <c r="J15" s="954">
        <f>'7_Local Revenue'!AS76</f>
        <v>4178423414</v>
      </c>
      <c r="K15" s="954">
        <f t="shared" si="0"/>
        <v>295799310</v>
      </c>
      <c r="L15" s="974">
        <f t="shared" si="1"/>
        <v>7.6185410195969874E-2</v>
      </c>
      <c r="M15" s="954">
        <v>4178423414</v>
      </c>
      <c r="N15" s="954">
        <f t="shared" si="2"/>
        <v>0</v>
      </c>
      <c r="O15" s="954"/>
      <c r="P15" s="1264"/>
      <c r="Q15" s="954"/>
      <c r="R15" s="1264"/>
    </row>
    <row r="16" spans="1:18" s="39" customFormat="1" ht="21" customHeight="1" x14ac:dyDescent="0.2">
      <c r="A16" s="37"/>
      <c r="B16" s="58" t="s">
        <v>302</v>
      </c>
      <c r="C16" s="59"/>
      <c r="D16" s="45"/>
      <c r="E16" s="955"/>
      <c r="F16" s="955"/>
      <c r="G16" s="955"/>
      <c r="H16" s="955"/>
      <c r="I16" s="955"/>
      <c r="J16" s="955"/>
      <c r="K16" s="955"/>
      <c r="L16" s="975"/>
      <c r="M16" s="955"/>
      <c r="N16" s="955"/>
      <c r="O16" s="955"/>
      <c r="P16" s="1264"/>
      <c r="Q16" s="955"/>
      <c r="R16" s="1264"/>
    </row>
    <row r="17" spans="1:18" s="39" customFormat="1" ht="21" customHeight="1" x14ac:dyDescent="0.2">
      <c r="A17" s="37"/>
      <c r="B17" s="46" t="s">
        <v>298</v>
      </c>
      <c r="C17" s="44" t="s">
        <v>291</v>
      </c>
      <c r="D17" s="45" t="s">
        <v>255</v>
      </c>
      <c r="E17" s="955">
        <v>42203969773.889999</v>
      </c>
      <c r="F17" s="955"/>
      <c r="G17" s="955"/>
      <c r="H17" s="955">
        <v>44289276381.721001</v>
      </c>
      <c r="I17" s="955"/>
      <c r="J17" s="955">
        <f>'7_Local Revenue'!H76</f>
        <v>46004138846</v>
      </c>
      <c r="K17" s="955">
        <f>J17-H17</f>
        <v>1714862464.2789993</v>
      </c>
      <c r="L17" s="975">
        <f>K17/H17</f>
        <v>3.871958641859307E-2</v>
      </c>
      <c r="M17" s="955">
        <v>46004138846</v>
      </c>
      <c r="N17" s="955">
        <f t="shared" si="2"/>
        <v>0</v>
      </c>
      <c r="O17" s="955"/>
      <c r="P17" s="1264"/>
      <c r="Q17" s="955"/>
      <c r="R17" s="1264"/>
    </row>
    <row r="18" spans="1:18" s="39" customFormat="1" ht="21" customHeight="1" x14ac:dyDescent="0.2">
      <c r="A18" s="37"/>
      <c r="B18" s="46" t="s">
        <v>299</v>
      </c>
      <c r="C18" s="60" t="s">
        <v>303</v>
      </c>
      <c r="D18" s="45" t="s">
        <v>323</v>
      </c>
      <c r="E18" s="967">
        <v>14.756489999999999</v>
      </c>
      <c r="F18" s="967"/>
      <c r="G18" s="967"/>
      <c r="H18" s="967">
        <v>14.322591999999998</v>
      </c>
      <c r="I18" s="967"/>
      <c r="J18" s="967">
        <f>'6_Local Deduct Calc'!E3</f>
        <v>13.0928</v>
      </c>
      <c r="K18" s="967">
        <f>J18-H18</f>
        <v>-1.229791999999998</v>
      </c>
      <c r="L18" s="976">
        <f>K18/H18</f>
        <v>-8.5863787783663603E-2</v>
      </c>
      <c r="M18" s="967">
        <v>13.0928</v>
      </c>
      <c r="N18" s="967">
        <f t="shared" si="2"/>
        <v>0</v>
      </c>
      <c r="O18" s="967"/>
      <c r="P18" s="1264"/>
      <c r="Q18" s="967"/>
      <c r="R18" s="1264"/>
    </row>
    <row r="19" spans="1:18" s="39" customFormat="1" ht="21" customHeight="1" x14ac:dyDescent="0.2">
      <c r="A19" s="37"/>
      <c r="B19" s="46" t="s">
        <v>300</v>
      </c>
      <c r="C19" s="44" t="s">
        <v>296</v>
      </c>
      <c r="D19" s="45" t="s">
        <v>1124</v>
      </c>
      <c r="E19" s="955">
        <v>1748535675.75</v>
      </c>
      <c r="F19" s="955"/>
      <c r="G19" s="955"/>
      <c r="H19" s="955">
        <v>1864816192</v>
      </c>
      <c r="I19" s="955"/>
      <c r="J19" s="955">
        <f>'7_Local Revenue'!AF76</f>
        <v>1938973948</v>
      </c>
      <c r="K19" s="955">
        <f>J19-H19</f>
        <v>74157756</v>
      </c>
      <c r="L19" s="975">
        <f>K19/H19</f>
        <v>3.9766791128334436E-2</v>
      </c>
      <c r="M19" s="955">
        <v>1938973948</v>
      </c>
      <c r="N19" s="955">
        <f t="shared" si="2"/>
        <v>0</v>
      </c>
      <c r="O19" s="955"/>
      <c r="P19" s="1264"/>
      <c r="Q19" s="955"/>
      <c r="R19" s="1264"/>
    </row>
    <row r="20" spans="1:18" s="39" customFormat="1" ht="21" customHeight="1" x14ac:dyDescent="0.2">
      <c r="A20" s="37"/>
      <c r="B20" s="58" t="s">
        <v>301</v>
      </c>
      <c r="C20" s="44"/>
      <c r="D20" s="45"/>
      <c r="E20" s="955"/>
      <c r="F20" s="955"/>
      <c r="G20" s="955"/>
      <c r="H20" s="955"/>
      <c r="I20" s="955"/>
      <c r="J20" s="955"/>
      <c r="K20" s="955"/>
      <c r="L20" s="975"/>
      <c r="M20" s="955"/>
      <c r="N20" s="955"/>
      <c r="O20" s="955"/>
      <c r="P20" s="1264"/>
      <c r="Q20" s="955"/>
      <c r="R20" s="1264"/>
    </row>
    <row r="21" spans="1:18" s="39" customFormat="1" ht="21" customHeight="1" x14ac:dyDescent="0.2">
      <c r="A21" s="37"/>
      <c r="B21" s="46" t="s">
        <v>298</v>
      </c>
      <c r="C21" s="44" t="s">
        <v>292</v>
      </c>
      <c r="D21" s="45" t="s">
        <v>1126</v>
      </c>
      <c r="E21" s="955">
        <v>98168660803.949997</v>
      </c>
      <c r="F21" s="955"/>
      <c r="G21" s="955"/>
      <c r="H21" s="955">
        <v>97102296457</v>
      </c>
      <c r="I21" s="955"/>
      <c r="J21" s="955">
        <f>'7_Local Revenue'!AO76</f>
        <v>106444420523.14999</v>
      </c>
      <c r="K21" s="955">
        <f t="shared" ref="K21:K34" si="3">J21-H21</f>
        <v>9342124066.1499939</v>
      </c>
      <c r="L21" s="975">
        <f t="shared" ref="L21:L34" si="4">K21/H21</f>
        <v>9.6209095016480742E-2</v>
      </c>
      <c r="M21" s="955">
        <v>106444420523.14999</v>
      </c>
      <c r="N21" s="955">
        <f t="shared" si="2"/>
        <v>0</v>
      </c>
      <c r="O21" s="955"/>
      <c r="P21" s="1264"/>
      <c r="Q21" s="955"/>
      <c r="R21" s="1264"/>
    </row>
    <row r="22" spans="1:18" s="39" customFormat="1" ht="21" customHeight="1" x14ac:dyDescent="0.2">
      <c r="A22" s="37"/>
      <c r="B22" s="46" t="s">
        <v>299</v>
      </c>
      <c r="C22" s="60" t="s">
        <v>304</v>
      </c>
      <c r="D22" s="45" t="s">
        <v>324</v>
      </c>
      <c r="E22" s="33">
        <v>7.2889200000000008E-3</v>
      </c>
      <c r="F22" s="33"/>
      <c r="G22" s="33"/>
      <c r="H22" s="33">
        <v>6.9849600000000001E-3</v>
      </c>
      <c r="I22" s="33"/>
      <c r="J22" s="33">
        <f>'6_Local Deduct Calc'!H3</f>
        <v>6.4288000000000001E-3</v>
      </c>
      <c r="K22" s="33">
        <f t="shared" si="3"/>
        <v>-5.5615999999999999E-4</v>
      </c>
      <c r="L22" s="33">
        <f t="shared" si="4"/>
        <v>-7.9622503206890224E-2</v>
      </c>
      <c r="M22" s="33">
        <v>6.4288000000000001E-3</v>
      </c>
      <c r="N22" s="33">
        <f t="shared" si="2"/>
        <v>0</v>
      </c>
      <c r="O22" s="33"/>
      <c r="P22" s="1264"/>
      <c r="Q22" s="33"/>
      <c r="R22" s="1264"/>
    </row>
    <row r="23" spans="1:18" s="39" customFormat="1" ht="21" customHeight="1" x14ac:dyDescent="0.2">
      <c r="A23" s="37"/>
      <c r="B23" s="46" t="s">
        <v>300</v>
      </c>
      <c r="C23" s="44" t="s">
        <v>297</v>
      </c>
      <c r="D23" s="45" t="s">
        <v>1125</v>
      </c>
      <c r="E23" s="955">
        <v>2002728340</v>
      </c>
      <c r="F23" s="955"/>
      <c r="G23" s="955"/>
      <c r="H23" s="955">
        <v>1984051602</v>
      </c>
      <c r="I23" s="955"/>
      <c r="J23" s="955">
        <f>'7_Local Revenue'!AK76</f>
        <v>2205256988</v>
      </c>
      <c r="K23" s="955">
        <f t="shared" si="3"/>
        <v>221205386</v>
      </c>
      <c r="L23" s="975">
        <f t="shared" si="4"/>
        <v>0.11149175040458449</v>
      </c>
      <c r="M23" s="955">
        <v>2205256988</v>
      </c>
      <c r="N23" s="955">
        <f t="shared" si="2"/>
        <v>0</v>
      </c>
      <c r="O23" s="955"/>
      <c r="P23" s="1264"/>
      <c r="Q23" s="955"/>
      <c r="R23" s="1264"/>
    </row>
    <row r="24" spans="1:18" s="39" customFormat="1" ht="21" customHeight="1" thickBot="1" x14ac:dyDescent="0.25">
      <c r="A24" s="47"/>
      <c r="B24" s="51" t="s">
        <v>305</v>
      </c>
      <c r="C24" s="49"/>
      <c r="D24" s="50" t="s">
        <v>1127</v>
      </c>
      <c r="E24" s="951">
        <v>34098639</v>
      </c>
      <c r="F24" s="951"/>
      <c r="G24" s="951"/>
      <c r="H24" s="951">
        <v>33756310</v>
      </c>
      <c r="I24" s="951"/>
      <c r="J24" s="951">
        <f>'7_Local Revenue'!AR76</f>
        <v>34192478</v>
      </c>
      <c r="K24" s="951">
        <f t="shared" si="3"/>
        <v>436168</v>
      </c>
      <c r="L24" s="34">
        <f t="shared" si="4"/>
        <v>1.2921080532795202E-2</v>
      </c>
      <c r="M24" s="951">
        <v>34192478</v>
      </c>
      <c r="N24" s="951">
        <f t="shared" si="2"/>
        <v>0</v>
      </c>
      <c r="O24" s="951"/>
      <c r="P24" s="1264"/>
      <c r="Q24" s="951"/>
      <c r="R24" s="1264"/>
    </row>
    <row r="25" spans="1:18" s="39" customFormat="1" ht="21" customHeight="1" x14ac:dyDescent="0.2">
      <c r="A25" s="37" t="s">
        <v>82</v>
      </c>
      <c r="B25" s="61" t="s">
        <v>77</v>
      </c>
      <c r="C25" s="62"/>
      <c r="D25" s="63" t="s">
        <v>328</v>
      </c>
      <c r="E25" s="956">
        <v>1276086526.1600001</v>
      </c>
      <c r="F25" s="956"/>
      <c r="G25" s="956"/>
      <c r="H25" s="956">
        <v>1264518355.8799999</v>
      </c>
      <c r="I25" s="956"/>
      <c r="J25" s="956">
        <f>'3_Levels 1&amp;2'!AC76</f>
        <v>1271388623.8799996</v>
      </c>
      <c r="K25" s="956">
        <f t="shared" si="3"/>
        <v>6870267.9999997616</v>
      </c>
      <c r="L25" s="977">
        <f t="shared" si="4"/>
        <v>5.4331105341832902E-3</v>
      </c>
      <c r="M25" s="956">
        <v>1271388623.8799996</v>
      </c>
      <c r="N25" s="956">
        <f t="shared" si="2"/>
        <v>0</v>
      </c>
      <c r="O25" s="956"/>
      <c r="P25" s="1264"/>
      <c r="Q25" s="956"/>
      <c r="R25" s="1264"/>
    </row>
    <row r="26" spans="1:18" s="39" customFormat="1" ht="23.25" customHeight="1" thickBot="1" x14ac:dyDescent="0.25">
      <c r="A26" s="543"/>
      <c r="B26" s="544" t="s">
        <v>71</v>
      </c>
      <c r="C26" s="545" t="s">
        <v>294</v>
      </c>
      <c r="D26" s="546" t="s">
        <v>254</v>
      </c>
      <c r="E26" s="1009">
        <v>504732158</v>
      </c>
      <c r="F26" s="1478"/>
      <c r="G26" s="1478"/>
      <c r="H26" s="1009">
        <v>505358858</v>
      </c>
      <c r="I26" s="1478"/>
      <c r="J26" s="957">
        <f>'3_Levels 1&amp;2'!AE76</f>
        <v>513251844</v>
      </c>
      <c r="K26" s="957">
        <f t="shared" si="3"/>
        <v>7892986</v>
      </c>
      <c r="L26" s="978">
        <f t="shared" si="4"/>
        <v>1.5618576532401457E-2</v>
      </c>
      <c r="M26" s="1478">
        <v>513251844</v>
      </c>
      <c r="N26" s="957">
        <f t="shared" si="2"/>
        <v>0</v>
      </c>
      <c r="O26" s="957"/>
      <c r="P26" s="1264"/>
      <c r="Q26" s="957"/>
      <c r="R26" s="1264"/>
    </row>
    <row r="27" spans="1:18" s="39" customFormat="1" ht="21.75" customHeight="1" thickBot="1" x14ac:dyDescent="0.25">
      <c r="A27" s="547" t="s">
        <v>90</v>
      </c>
      <c r="B27" s="548" t="s">
        <v>315</v>
      </c>
      <c r="C27" s="549"/>
      <c r="D27" s="546" t="s">
        <v>440</v>
      </c>
      <c r="E27" s="958">
        <v>3050740472</v>
      </c>
      <c r="F27" s="958"/>
      <c r="G27" s="958"/>
      <c r="H27" s="1500">
        <f>H13+H26</f>
        <v>2999451223</v>
      </c>
      <c r="I27" s="1500"/>
      <c r="J27" s="958">
        <f>J13+J26</f>
        <v>2963861334</v>
      </c>
      <c r="K27" s="958">
        <f t="shared" si="3"/>
        <v>-35589889</v>
      </c>
      <c r="L27" s="560">
        <f t="shared" si="4"/>
        <v>-1.1865466831763845E-2</v>
      </c>
      <c r="M27" s="958">
        <v>2963861334</v>
      </c>
      <c r="N27" s="958">
        <f t="shared" si="2"/>
        <v>0</v>
      </c>
      <c r="O27" s="958"/>
      <c r="P27" s="1264"/>
      <c r="Q27" s="958"/>
      <c r="R27" s="1264"/>
    </row>
    <row r="28" spans="1:18" s="39" customFormat="1" ht="30" customHeight="1" x14ac:dyDescent="0.2">
      <c r="A28" s="550" t="s">
        <v>83</v>
      </c>
      <c r="B28" s="1936" t="s">
        <v>361</v>
      </c>
      <c r="C28" s="1937"/>
      <c r="D28" s="551" t="s">
        <v>441</v>
      </c>
      <c r="E28" s="959">
        <v>724915986</v>
      </c>
      <c r="F28" s="959"/>
      <c r="G28" s="959"/>
      <c r="H28" s="1501">
        <f>SUM(H29:H32)</f>
        <v>613823053</v>
      </c>
      <c r="I28" s="1501"/>
      <c r="J28" s="959">
        <f>SUM(J29:J32)</f>
        <v>603446794</v>
      </c>
      <c r="K28" s="959">
        <f t="shared" si="3"/>
        <v>-10376259</v>
      </c>
      <c r="L28" s="979">
        <f t="shared" si="4"/>
        <v>-1.6904316234600592E-2</v>
      </c>
      <c r="M28" s="959">
        <v>603446794</v>
      </c>
      <c r="N28" s="959">
        <f t="shared" si="2"/>
        <v>0</v>
      </c>
      <c r="O28" s="959"/>
      <c r="P28" s="1264"/>
      <c r="Q28" s="959"/>
      <c r="R28" s="1264"/>
    </row>
    <row r="29" spans="1:18" s="39" customFormat="1" ht="21" customHeight="1" x14ac:dyDescent="0.2">
      <c r="A29" s="37"/>
      <c r="B29" s="64" t="s">
        <v>71</v>
      </c>
      <c r="C29" s="65" t="s">
        <v>991</v>
      </c>
      <c r="D29" s="45" t="s">
        <v>442</v>
      </c>
      <c r="E29" s="955">
        <v>481130038</v>
      </c>
      <c r="F29" s="955"/>
      <c r="G29" s="955"/>
      <c r="H29" s="955">
        <v>470465223</v>
      </c>
      <c r="I29" s="955"/>
      <c r="J29" s="955">
        <f>'3A_Level 3'!D76</f>
        <v>461307664</v>
      </c>
      <c r="K29" s="955">
        <f t="shared" si="3"/>
        <v>-9157559</v>
      </c>
      <c r="L29" s="975">
        <f t="shared" si="4"/>
        <v>-1.946490102202517E-2</v>
      </c>
      <c r="M29" s="955">
        <v>461307664</v>
      </c>
      <c r="N29" s="955">
        <f t="shared" si="2"/>
        <v>0</v>
      </c>
      <c r="O29" s="955"/>
      <c r="P29" s="1264"/>
      <c r="Q29" s="955"/>
      <c r="R29" s="1264"/>
    </row>
    <row r="30" spans="1:18" s="39" customFormat="1" ht="21" customHeight="1" x14ac:dyDescent="0.2">
      <c r="A30" s="37"/>
      <c r="B30" s="64" t="s">
        <v>72</v>
      </c>
      <c r="C30" s="65" t="s">
        <v>981</v>
      </c>
      <c r="D30" s="45" t="s">
        <v>994</v>
      </c>
      <c r="E30" s="955">
        <v>76792935</v>
      </c>
      <c r="F30" s="955"/>
      <c r="G30" s="955"/>
      <c r="H30" s="955">
        <v>76792930</v>
      </c>
      <c r="I30" s="955"/>
      <c r="J30" s="955">
        <f>'3A_Level 3'!E76+'3A_Level 3'!G76</f>
        <v>76792930</v>
      </c>
      <c r="K30" s="955">
        <f t="shared" si="3"/>
        <v>0</v>
      </c>
      <c r="L30" s="975">
        <f t="shared" si="4"/>
        <v>0</v>
      </c>
      <c r="M30" s="955">
        <v>76792930</v>
      </c>
      <c r="N30" s="955">
        <f t="shared" si="2"/>
        <v>0</v>
      </c>
      <c r="O30" s="955"/>
      <c r="P30" s="1264"/>
      <c r="Q30" s="955"/>
      <c r="R30" s="1264"/>
    </row>
    <row r="31" spans="1:18" s="39" customFormat="1" ht="21" customHeight="1" x14ac:dyDescent="0.2">
      <c r="A31" s="37"/>
      <c r="B31" s="64" t="s">
        <v>73</v>
      </c>
      <c r="C31" s="65" t="s">
        <v>295</v>
      </c>
      <c r="D31" s="45" t="s">
        <v>992</v>
      </c>
      <c r="E31" s="955">
        <v>68099900</v>
      </c>
      <c r="F31" s="955"/>
      <c r="G31" s="955"/>
      <c r="H31" s="955">
        <v>66564900</v>
      </c>
      <c r="I31" s="955"/>
      <c r="J31" s="955">
        <f>'3A_Level 3'!I76</f>
        <v>65346200</v>
      </c>
      <c r="K31" s="955">
        <f t="shared" si="3"/>
        <v>-1218700</v>
      </c>
      <c r="L31" s="975">
        <f t="shared" si="4"/>
        <v>-1.8308447845636365E-2</v>
      </c>
      <c r="M31" s="955">
        <v>65346200</v>
      </c>
      <c r="N31" s="955">
        <f t="shared" si="2"/>
        <v>0</v>
      </c>
      <c r="O31" s="955"/>
      <c r="P31" s="1264"/>
      <c r="Q31" s="955"/>
      <c r="R31" s="1264"/>
    </row>
    <row r="32" spans="1:18" s="39" customFormat="1" ht="21" customHeight="1" thickBot="1" x14ac:dyDescent="0.25">
      <c r="A32" s="37"/>
      <c r="B32" s="64" t="s">
        <v>74</v>
      </c>
      <c r="C32" s="65" t="s">
        <v>1791</v>
      </c>
      <c r="D32" s="50" t="s">
        <v>443</v>
      </c>
      <c r="E32" s="955">
        <v>98893113.000000015</v>
      </c>
      <c r="F32" s="1625"/>
      <c r="G32" s="1625"/>
      <c r="H32" s="1625"/>
      <c r="I32" s="1625"/>
      <c r="J32" s="1625"/>
      <c r="K32" s="955">
        <f t="shared" si="3"/>
        <v>0</v>
      </c>
      <c r="L32" s="975" t="e">
        <f t="shared" si="4"/>
        <v>#DIV/0!</v>
      </c>
      <c r="M32" s="955"/>
      <c r="N32" s="955">
        <f t="shared" si="2"/>
        <v>0</v>
      </c>
      <c r="O32" s="955"/>
      <c r="P32" s="1264"/>
      <c r="Q32" s="955"/>
      <c r="R32" s="1264"/>
    </row>
    <row r="33" spans="1:18" s="39" customFormat="1" ht="17.25" customHeight="1" x14ac:dyDescent="0.2">
      <c r="A33" s="552" t="s">
        <v>150</v>
      </c>
      <c r="B33" s="1938" t="s">
        <v>563</v>
      </c>
      <c r="C33" s="1939"/>
      <c r="D33" s="553" t="s">
        <v>993</v>
      </c>
      <c r="E33" s="960">
        <v>3775656458</v>
      </c>
      <c r="F33" s="960"/>
      <c r="G33" s="960"/>
      <c r="H33" s="1502">
        <f>H27+H28</f>
        <v>3613274276</v>
      </c>
      <c r="I33" s="1502"/>
      <c r="J33" s="960">
        <f>J27+J28</f>
        <v>3567308128</v>
      </c>
      <c r="K33" s="960">
        <f t="shared" si="3"/>
        <v>-45966148</v>
      </c>
      <c r="L33" s="980">
        <f t="shared" si="4"/>
        <v>-1.2721466594804385E-2</v>
      </c>
      <c r="M33" s="960">
        <v>3567308128</v>
      </c>
      <c r="N33" s="960">
        <f t="shared" si="2"/>
        <v>0</v>
      </c>
      <c r="O33" s="960"/>
      <c r="P33" s="1264"/>
      <c r="Q33" s="960"/>
      <c r="R33" s="1264"/>
    </row>
    <row r="34" spans="1:18" s="39" customFormat="1" ht="16.5" thickBot="1" x14ac:dyDescent="0.25">
      <c r="A34" s="554"/>
      <c r="B34" s="1940"/>
      <c r="C34" s="1941"/>
      <c r="D34" s="555" t="s">
        <v>439</v>
      </c>
      <c r="E34" s="961">
        <v>5544.2907522624837</v>
      </c>
      <c r="F34" s="961"/>
      <c r="G34" s="961"/>
      <c r="H34" s="961">
        <v>5428.1975575716333</v>
      </c>
      <c r="I34" s="961"/>
      <c r="J34" s="961">
        <f>'3_Levels 1&amp;2'!AQ76</f>
        <v>5459.0903954629348</v>
      </c>
      <c r="K34" s="961">
        <f t="shared" si="3"/>
        <v>30.892837891301497</v>
      </c>
      <c r="L34" s="981">
        <f t="shared" si="4"/>
        <v>5.6911778843071002E-3</v>
      </c>
      <c r="M34" s="961">
        <v>5459.0903954629348</v>
      </c>
      <c r="N34" s="961">
        <f t="shared" si="2"/>
        <v>0</v>
      </c>
      <c r="O34" s="961"/>
      <c r="P34" s="1264"/>
      <c r="Q34" s="961"/>
      <c r="R34" s="1264"/>
    </row>
    <row r="35" spans="1:18" s="69" customFormat="1" ht="25.5" customHeight="1" thickTop="1" thickBot="1" x14ac:dyDescent="0.25">
      <c r="A35" s="66"/>
      <c r="B35" s="67"/>
      <c r="C35" s="67"/>
      <c r="D35" s="68"/>
      <c r="E35" s="1"/>
      <c r="F35" s="1"/>
      <c r="G35" s="1"/>
      <c r="H35" s="1"/>
      <c r="I35" s="1"/>
      <c r="J35" s="1"/>
      <c r="K35" s="1"/>
      <c r="L35" s="982"/>
      <c r="M35" s="1"/>
      <c r="N35" s="1"/>
      <c r="O35" s="1"/>
      <c r="P35" s="1264"/>
      <c r="Q35" s="1"/>
      <c r="R35" s="1264"/>
    </row>
    <row r="36" spans="1:18" s="39" customFormat="1" ht="30" customHeight="1" thickTop="1" x14ac:dyDescent="0.2">
      <c r="A36" s="556" t="s">
        <v>245</v>
      </c>
      <c r="B36" s="1942" t="s">
        <v>314</v>
      </c>
      <c r="C36" s="1943"/>
      <c r="D36" s="557" t="s">
        <v>438</v>
      </c>
      <c r="E36" s="962">
        <v>57372432</v>
      </c>
      <c r="F36" s="1851"/>
      <c r="G36" s="1851"/>
      <c r="H36" s="1503">
        <f>SUM(H37:H43)</f>
        <v>239285090.94999999</v>
      </c>
      <c r="I36" s="1852"/>
      <c r="J36" s="962">
        <f>SUM(J37:J44)</f>
        <v>381790601</v>
      </c>
      <c r="K36" s="962">
        <f t="shared" ref="K36:K61" si="5">J36-H36</f>
        <v>142505510.05000001</v>
      </c>
      <c r="L36" s="983">
        <f t="shared" ref="L36:L61" si="6">K36/H36</f>
        <v>0.59554696652528749</v>
      </c>
      <c r="M36" s="962">
        <v>239877597.5</v>
      </c>
      <c r="N36" s="962">
        <f t="shared" si="2"/>
        <v>141913003.5</v>
      </c>
      <c r="O36" s="962"/>
      <c r="P36" s="1264"/>
      <c r="Q36" s="962"/>
      <c r="R36" s="1264"/>
    </row>
    <row r="37" spans="1:18" s="39" customFormat="1" ht="19.149999999999999" customHeight="1" x14ac:dyDescent="0.2">
      <c r="A37" s="70"/>
      <c r="B37" s="64" t="s">
        <v>331</v>
      </c>
      <c r="C37" s="65" t="s">
        <v>1269</v>
      </c>
      <c r="D37" s="45" t="s">
        <v>256</v>
      </c>
      <c r="E37" s="955">
        <v>5775000</v>
      </c>
      <c r="F37" s="955"/>
      <c r="G37" s="955"/>
      <c r="H37" s="955">
        <v>5145000</v>
      </c>
      <c r="I37" s="955"/>
      <c r="J37" s="955">
        <f>'4_Level 4'!E142</f>
        <v>5166000</v>
      </c>
      <c r="K37" s="955">
        <f t="shared" si="5"/>
        <v>21000</v>
      </c>
      <c r="L37" s="975">
        <f t="shared" si="6"/>
        <v>4.0816326530612249E-3</v>
      </c>
      <c r="M37" s="955">
        <v>5145000</v>
      </c>
      <c r="N37" s="955">
        <f t="shared" si="2"/>
        <v>21000</v>
      </c>
      <c r="O37" s="955"/>
      <c r="P37" s="1264"/>
      <c r="Q37" s="955"/>
      <c r="R37" s="1264"/>
    </row>
    <row r="38" spans="1:18" s="39" customFormat="1" ht="19.149999999999999" customHeight="1" x14ac:dyDescent="0.2">
      <c r="A38" s="70"/>
      <c r="B38" s="64" t="s">
        <v>332</v>
      </c>
      <c r="C38" s="44" t="s">
        <v>1271</v>
      </c>
      <c r="D38" s="45" t="s">
        <v>307</v>
      </c>
      <c r="E38" s="955">
        <v>808000</v>
      </c>
      <c r="F38" s="955"/>
      <c r="G38" s="955"/>
      <c r="H38" s="955">
        <v>860000</v>
      </c>
      <c r="I38" s="955"/>
      <c r="J38" s="1189">
        <v>818000</v>
      </c>
      <c r="K38" s="955">
        <f t="shared" si="5"/>
        <v>-42000</v>
      </c>
      <c r="L38" s="975">
        <f t="shared" si="6"/>
        <v>-4.8837209302325581E-2</v>
      </c>
      <c r="M38" s="955">
        <v>860000</v>
      </c>
      <c r="N38" s="955">
        <f t="shared" si="2"/>
        <v>-42000</v>
      </c>
      <c r="O38" s="955"/>
      <c r="P38" s="1264"/>
      <c r="Q38" s="955"/>
      <c r="R38" s="1264"/>
    </row>
    <row r="39" spans="1:18" s="39" customFormat="1" ht="19.5" customHeight="1" x14ac:dyDescent="0.2">
      <c r="A39" s="70"/>
      <c r="B39" s="64" t="s">
        <v>72</v>
      </c>
      <c r="C39" s="44" t="s">
        <v>1272</v>
      </c>
      <c r="D39" s="45" t="s">
        <v>329</v>
      </c>
      <c r="E39" s="955">
        <v>21161258</v>
      </c>
      <c r="F39" s="955"/>
      <c r="G39" s="955"/>
      <c r="H39" s="955">
        <v>24334060.949999999</v>
      </c>
      <c r="I39" s="955"/>
      <c r="J39" s="1189">
        <f>'4_Level 4'!L142</f>
        <v>17211352</v>
      </c>
      <c r="K39" s="955">
        <f t="shared" si="5"/>
        <v>-7122708.9499999993</v>
      </c>
      <c r="L39" s="975">
        <f t="shared" si="6"/>
        <v>-0.2927053139480198</v>
      </c>
      <c r="M39" s="955">
        <v>26273826.5</v>
      </c>
      <c r="N39" s="955">
        <f t="shared" si="2"/>
        <v>-9062474.5</v>
      </c>
      <c r="O39" s="955"/>
      <c r="P39" s="1264"/>
      <c r="Q39" s="955"/>
      <c r="R39" s="1264"/>
    </row>
    <row r="40" spans="1:18" s="39" customFormat="1" ht="19.5" customHeight="1" x14ac:dyDescent="0.2">
      <c r="A40" s="70"/>
      <c r="B40" s="64" t="s">
        <v>73</v>
      </c>
      <c r="C40" s="44" t="s">
        <v>1273</v>
      </c>
      <c r="D40" s="45" t="s">
        <v>400</v>
      </c>
      <c r="E40" s="955">
        <v>11668869</v>
      </c>
      <c r="F40" s="955"/>
      <c r="G40" s="955"/>
      <c r="H40" s="955">
        <v>12000000</v>
      </c>
      <c r="I40" s="955"/>
      <c r="J40" s="1189">
        <v>12000000</v>
      </c>
      <c r="K40" s="955">
        <f t="shared" si="5"/>
        <v>0</v>
      </c>
      <c r="L40" s="975">
        <f t="shared" si="6"/>
        <v>0</v>
      </c>
      <c r="M40" s="955">
        <v>12000000</v>
      </c>
      <c r="N40" s="955">
        <f t="shared" si="2"/>
        <v>0</v>
      </c>
      <c r="O40" s="955"/>
      <c r="P40" s="1264"/>
      <c r="Q40" s="955"/>
      <c r="R40" s="1264"/>
    </row>
    <row r="41" spans="1:18" s="39" customFormat="1" ht="19.5" customHeight="1" x14ac:dyDescent="0.2">
      <c r="A41" s="70"/>
      <c r="B41" s="601" t="s">
        <v>74</v>
      </c>
      <c r="C41" s="602" t="s">
        <v>265</v>
      </c>
      <c r="D41" s="53" t="s">
        <v>437</v>
      </c>
      <c r="E41" s="952">
        <v>17959305</v>
      </c>
      <c r="F41" s="952"/>
      <c r="G41" s="952"/>
      <c r="H41" s="952">
        <v>18016299</v>
      </c>
      <c r="I41" s="952"/>
      <c r="J41" s="952">
        <f>'4_Level 4'!Q142</f>
        <v>21020440</v>
      </c>
      <c r="K41" s="952">
        <f t="shared" si="5"/>
        <v>3004141</v>
      </c>
      <c r="L41" s="972">
        <f t="shared" si="6"/>
        <v>0.16674573396012132</v>
      </c>
      <c r="M41" s="952">
        <v>18012523</v>
      </c>
      <c r="N41" s="952">
        <f t="shared" si="2"/>
        <v>3007917</v>
      </c>
      <c r="O41" s="952"/>
      <c r="P41" s="1264"/>
      <c r="Q41" s="952"/>
      <c r="R41" s="1264"/>
    </row>
    <row r="42" spans="1:18" s="39" customFormat="1" ht="19.5" customHeight="1" x14ac:dyDescent="0.2">
      <c r="A42" s="70"/>
      <c r="B42" s="601" t="s">
        <v>75</v>
      </c>
      <c r="C42" s="602" t="s">
        <v>1270</v>
      </c>
      <c r="D42" s="53" t="s">
        <v>1739</v>
      </c>
      <c r="E42" s="952"/>
      <c r="F42" s="952"/>
      <c r="G42" s="952"/>
      <c r="H42" s="952">
        <v>99405408</v>
      </c>
      <c r="I42" s="952"/>
      <c r="J42" s="952">
        <f>'4_Level 4'!AC142</f>
        <v>98659021</v>
      </c>
      <c r="K42" s="952">
        <f t="shared" si="5"/>
        <v>-746387</v>
      </c>
      <c r="L42" s="972">
        <f t="shared" si="6"/>
        <v>-7.5085150296853066E-3</v>
      </c>
      <c r="M42" s="952">
        <v>98659021</v>
      </c>
      <c r="N42" s="952">
        <f t="shared" si="2"/>
        <v>0</v>
      </c>
      <c r="O42" s="952"/>
      <c r="P42" s="1264"/>
      <c r="Q42" s="952"/>
      <c r="R42" s="1264"/>
    </row>
    <row r="43" spans="1:18" s="39" customFormat="1" ht="19.5" customHeight="1" x14ac:dyDescent="0.2">
      <c r="A43" s="70"/>
      <c r="B43" s="601" t="s">
        <v>76</v>
      </c>
      <c r="C43" s="602" t="s">
        <v>1274</v>
      </c>
      <c r="D43" s="53" t="s">
        <v>1739</v>
      </c>
      <c r="E43" s="952"/>
      <c r="F43" s="952"/>
      <c r="G43" s="952"/>
      <c r="H43" s="952">
        <v>79524323</v>
      </c>
      <c r="I43" s="952"/>
      <c r="J43" s="952">
        <f>'4_Level 4'!AO142</f>
        <v>78927227</v>
      </c>
      <c r="K43" s="952">
        <f t="shared" si="5"/>
        <v>-597096</v>
      </c>
      <c r="L43" s="972">
        <f t="shared" si="6"/>
        <v>-7.5083443338461366E-3</v>
      </c>
      <c r="M43" s="952">
        <v>78927227</v>
      </c>
      <c r="N43" s="952">
        <f t="shared" si="2"/>
        <v>0</v>
      </c>
      <c r="O43" s="952"/>
      <c r="P43" s="1264"/>
      <c r="Q43" s="952"/>
      <c r="R43" s="1264"/>
    </row>
    <row r="44" spans="1:18" s="39" customFormat="1" ht="19.5" customHeight="1" thickBot="1" x14ac:dyDescent="0.25">
      <c r="A44" s="70"/>
      <c r="B44" s="601" t="s">
        <v>87</v>
      </c>
      <c r="C44" s="602" t="s">
        <v>1738</v>
      </c>
      <c r="D44" s="53" t="s">
        <v>1739</v>
      </c>
      <c r="E44" s="952"/>
      <c r="F44" s="952"/>
      <c r="G44" s="952"/>
      <c r="H44" s="952">
        <v>147988561</v>
      </c>
      <c r="I44" s="952"/>
      <c r="J44" s="952">
        <f>'4_Level 4'!BA142</f>
        <v>147988561</v>
      </c>
      <c r="K44" s="952">
        <f t="shared" si="5"/>
        <v>0</v>
      </c>
      <c r="L44" s="972">
        <f t="shared" si="6"/>
        <v>0</v>
      </c>
      <c r="M44" s="952"/>
      <c r="N44" s="952"/>
      <c r="O44" s="952"/>
      <c r="P44" s="1264"/>
      <c r="Q44" s="952"/>
      <c r="R44" s="1264"/>
    </row>
    <row r="45" spans="1:18" s="39" customFormat="1" ht="36.75" customHeight="1" thickBot="1" x14ac:dyDescent="0.25">
      <c r="A45" s="558" t="s">
        <v>359</v>
      </c>
      <c r="B45" s="1927" t="s">
        <v>1043</v>
      </c>
      <c r="C45" s="1928"/>
      <c r="D45" s="559"/>
      <c r="E45" s="958">
        <v>63344722</v>
      </c>
      <c r="F45" s="958"/>
      <c r="G45" s="958"/>
      <c r="H45" s="1500">
        <f>SUM(H46:H55)</f>
        <v>61415563.859999999</v>
      </c>
      <c r="I45" s="1500"/>
      <c r="J45" s="958">
        <f>SUM(J46:J55)</f>
        <v>64724256.315755241</v>
      </c>
      <c r="K45" s="958">
        <f t="shared" si="5"/>
        <v>3308692.4557552412</v>
      </c>
      <c r="L45" s="560">
        <f t="shared" si="6"/>
        <v>5.3873843172678168E-2</v>
      </c>
      <c r="M45" s="958">
        <v>59859227</v>
      </c>
      <c r="N45" s="958">
        <f t="shared" si="2"/>
        <v>4865029.3157552406</v>
      </c>
      <c r="O45" s="958"/>
      <c r="P45" s="1264"/>
      <c r="Q45" s="958"/>
      <c r="R45" s="1264"/>
    </row>
    <row r="46" spans="1:18" s="39" customFormat="1" ht="18.75" customHeight="1" x14ac:dyDescent="0.2">
      <c r="A46" s="71"/>
      <c r="B46" s="43" t="s">
        <v>331</v>
      </c>
      <c r="C46" s="44" t="s">
        <v>146</v>
      </c>
      <c r="D46" s="45" t="s">
        <v>257</v>
      </c>
      <c r="E46" s="955">
        <v>7660926</v>
      </c>
      <c r="F46" s="955"/>
      <c r="G46" s="955"/>
      <c r="H46" s="955">
        <v>7607514</v>
      </c>
      <c r="I46" s="955"/>
      <c r="J46" s="955">
        <f>'5A1_Labs'!H7</f>
        <v>7776078</v>
      </c>
      <c r="K46" s="955">
        <f t="shared" si="5"/>
        <v>168564</v>
      </c>
      <c r="L46" s="975">
        <f t="shared" si="6"/>
        <v>2.2157566847724498E-2</v>
      </c>
      <c r="M46" s="955">
        <v>7776078</v>
      </c>
      <c r="N46" s="955">
        <f t="shared" si="2"/>
        <v>0</v>
      </c>
      <c r="O46" s="955"/>
      <c r="P46" s="1264"/>
      <c r="Q46" s="955"/>
      <c r="R46" s="1264"/>
    </row>
    <row r="47" spans="1:18" s="39" customFormat="1" ht="18.75" customHeight="1" x14ac:dyDescent="0.2">
      <c r="A47" s="71"/>
      <c r="B47" s="43" t="s">
        <v>332</v>
      </c>
      <c r="C47" s="44" t="s">
        <v>147</v>
      </c>
      <c r="D47" s="45" t="s">
        <v>257</v>
      </c>
      <c r="E47" s="955">
        <v>2806135</v>
      </c>
      <c r="F47" s="955"/>
      <c r="G47" s="955"/>
      <c r="H47" s="955">
        <v>3643128</v>
      </c>
      <c r="I47" s="955"/>
      <c r="J47" s="955">
        <f>'5A1_Labs'!H8</f>
        <v>3724431</v>
      </c>
      <c r="K47" s="955">
        <f t="shared" si="5"/>
        <v>81303</v>
      </c>
      <c r="L47" s="975">
        <f t="shared" si="6"/>
        <v>2.2316811267679863E-2</v>
      </c>
      <c r="M47" s="955">
        <v>3724431</v>
      </c>
      <c r="N47" s="955">
        <f t="shared" si="2"/>
        <v>0</v>
      </c>
      <c r="O47" s="955"/>
      <c r="P47" s="1264"/>
      <c r="Q47" s="955"/>
      <c r="R47" s="1264"/>
    </row>
    <row r="48" spans="1:18" s="30" customFormat="1" ht="18.75" customHeight="1" x14ac:dyDescent="0.2">
      <c r="A48" s="71"/>
      <c r="B48" s="43" t="s">
        <v>72</v>
      </c>
      <c r="C48" s="44" t="s">
        <v>246</v>
      </c>
      <c r="D48" s="45" t="s">
        <v>1276</v>
      </c>
      <c r="E48" s="955">
        <v>47222574</v>
      </c>
      <c r="F48" s="955"/>
      <c r="G48" s="955"/>
      <c r="H48" s="955">
        <v>44692318</v>
      </c>
      <c r="I48" s="955"/>
      <c r="J48" s="955">
        <f>'5A2_Legacy Type 2'!T14</f>
        <v>45446110</v>
      </c>
      <c r="K48" s="955">
        <f t="shared" si="5"/>
        <v>753792</v>
      </c>
      <c r="L48" s="975">
        <f t="shared" si="6"/>
        <v>1.6866254285579908E-2</v>
      </c>
      <c r="M48" s="955">
        <v>43634591</v>
      </c>
      <c r="N48" s="955">
        <f t="shared" si="2"/>
        <v>1811519</v>
      </c>
      <c r="O48" s="955"/>
      <c r="P48" s="1264"/>
      <c r="Q48" s="955"/>
      <c r="R48" s="1264"/>
    </row>
    <row r="49" spans="1:20" s="39" customFormat="1" ht="18.75" customHeight="1" x14ac:dyDescent="0.2">
      <c r="A49" s="71"/>
      <c r="B49" s="43" t="s">
        <v>73</v>
      </c>
      <c r="C49" s="44" t="s">
        <v>143</v>
      </c>
      <c r="D49" s="45" t="s">
        <v>330</v>
      </c>
      <c r="E49" s="955">
        <v>1536128</v>
      </c>
      <c r="F49" s="955"/>
      <c r="G49" s="955"/>
      <c r="H49" s="955">
        <v>1482229</v>
      </c>
      <c r="I49" s="955"/>
      <c r="J49" s="955">
        <f>'5A3_OJJ'!G76</f>
        <v>1293392</v>
      </c>
      <c r="K49" s="955">
        <f t="shared" si="5"/>
        <v>-188837</v>
      </c>
      <c r="L49" s="975">
        <f t="shared" si="6"/>
        <v>-0.12740069179593708</v>
      </c>
      <c r="M49" s="955">
        <v>1293392</v>
      </c>
      <c r="N49" s="955">
        <f t="shared" si="2"/>
        <v>0</v>
      </c>
      <c r="O49" s="955"/>
      <c r="P49" s="1264"/>
      <c r="Q49" s="955"/>
      <c r="R49" s="1264"/>
    </row>
    <row r="50" spans="1:20" s="30" customFormat="1" ht="18.75" customHeight="1" x14ac:dyDescent="0.2">
      <c r="A50" s="71"/>
      <c r="B50" s="43" t="s">
        <v>74</v>
      </c>
      <c r="C50" s="44" t="s">
        <v>284</v>
      </c>
      <c r="D50" s="45" t="s">
        <v>1517</v>
      </c>
      <c r="E50" s="955">
        <v>3125684</v>
      </c>
      <c r="F50" s="955"/>
      <c r="G50" s="955"/>
      <c r="H50" s="955">
        <v>2919691</v>
      </c>
      <c r="I50" s="955"/>
      <c r="J50" s="955">
        <f>'5A5_LSMSA'!E87</f>
        <v>2726695</v>
      </c>
      <c r="K50" s="955">
        <f t="shared" si="5"/>
        <v>-192996</v>
      </c>
      <c r="L50" s="975">
        <f t="shared" si="6"/>
        <v>-6.6101515537089373E-2</v>
      </c>
      <c r="M50" s="955">
        <v>2726695</v>
      </c>
      <c r="N50" s="955">
        <f t="shared" si="2"/>
        <v>0</v>
      </c>
      <c r="O50" s="955"/>
      <c r="P50" s="1264"/>
      <c r="Q50" s="955"/>
      <c r="R50" s="1264"/>
    </row>
    <row r="51" spans="1:20" s="30" customFormat="1" ht="18.75" customHeight="1" x14ac:dyDescent="0.2">
      <c r="A51" s="71"/>
      <c r="B51" s="43" t="s">
        <v>75</v>
      </c>
      <c r="C51" s="44" t="s">
        <v>285</v>
      </c>
      <c r="D51" s="45" t="s">
        <v>1518</v>
      </c>
      <c r="E51" s="955">
        <v>2213402</v>
      </c>
      <c r="F51" s="955"/>
      <c r="G51" s="955"/>
      <c r="H51" s="955">
        <v>2206553</v>
      </c>
      <c r="I51" s="955"/>
      <c r="J51" s="955">
        <f>'5A4_NOCCA'!E87</f>
        <v>2133463</v>
      </c>
      <c r="K51" s="955">
        <f t="shared" si="5"/>
        <v>-73090</v>
      </c>
      <c r="L51" s="975">
        <f t="shared" si="6"/>
        <v>-3.3124062734953566E-2</v>
      </c>
      <c r="M51" s="955">
        <v>2133463</v>
      </c>
      <c r="N51" s="955">
        <f t="shared" si="2"/>
        <v>0</v>
      </c>
      <c r="O51" s="955"/>
      <c r="P51" s="1264"/>
      <c r="Q51" s="955"/>
      <c r="R51" s="1264"/>
    </row>
    <row r="52" spans="1:20" s="30" customFormat="1" ht="18.75" customHeight="1" x14ac:dyDescent="0.2">
      <c r="A52" s="71"/>
      <c r="B52" s="43" t="s">
        <v>76</v>
      </c>
      <c r="C52" s="44" t="s">
        <v>585</v>
      </c>
      <c r="D52" s="45" t="s">
        <v>1519</v>
      </c>
      <c r="E52" s="955">
        <v>1618917</v>
      </c>
      <c r="F52" s="955"/>
      <c r="G52" s="955"/>
      <c r="H52" s="955">
        <v>1530894</v>
      </c>
      <c r="I52" s="955"/>
      <c r="J52" s="955">
        <f>'5A6_Thrive'!E87</f>
        <v>1663090</v>
      </c>
      <c r="K52" s="955">
        <f t="shared" si="5"/>
        <v>132196</v>
      </c>
      <c r="L52" s="975">
        <f t="shared" si="6"/>
        <v>8.6352157628157136E-2</v>
      </c>
      <c r="M52" s="955">
        <v>1663090</v>
      </c>
      <c r="N52" s="955">
        <f t="shared" si="2"/>
        <v>0</v>
      </c>
      <c r="O52" s="955"/>
      <c r="P52" s="1264"/>
      <c r="Q52" s="955"/>
      <c r="R52" s="1264"/>
    </row>
    <row r="53" spans="1:20" s="30" customFormat="1" ht="18.75" customHeight="1" x14ac:dyDescent="0.2">
      <c r="A53" s="71"/>
      <c r="B53" s="43" t="s">
        <v>87</v>
      </c>
      <c r="C53" s="44" t="s">
        <v>1746</v>
      </c>
      <c r="D53" s="45" t="s">
        <v>1776</v>
      </c>
      <c r="E53" s="1846"/>
      <c r="F53" s="1846"/>
      <c r="G53" s="1846"/>
      <c r="H53" s="1846"/>
      <c r="I53" s="1846"/>
      <c r="J53" s="955">
        <f>'5A7_SSD'!E87</f>
        <v>2874923</v>
      </c>
      <c r="K53" s="955"/>
      <c r="L53" s="975"/>
      <c r="M53" s="955"/>
      <c r="N53" s="955"/>
      <c r="O53" s="955"/>
      <c r="P53" s="1264"/>
      <c r="Q53" s="955"/>
      <c r="R53" s="1264"/>
    </row>
    <row r="54" spans="1:20" s="30" customFormat="1" ht="18.75" customHeight="1" x14ac:dyDescent="0.2">
      <c r="A54" s="71"/>
      <c r="B54" s="43" t="s">
        <v>586</v>
      </c>
      <c r="C54" s="44" t="s">
        <v>577</v>
      </c>
      <c r="D54" s="45" t="s">
        <v>308</v>
      </c>
      <c r="E54" s="955">
        <v>-2839044</v>
      </c>
      <c r="F54" s="955"/>
      <c r="G54" s="955"/>
      <c r="H54" s="955">
        <v>-3006704</v>
      </c>
      <c r="I54" s="955"/>
      <c r="J54" s="955">
        <f>-'5C2_LAVCA'!S76-'5C3_UnvView'!S76</f>
        <v>-3103876</v>
      </c>
      <c r="K54" s="955">
        <f t="shared" si="5"/>
        <v>-97172</v>
      </c>
      <c r="L54" s="975">
        <f t="shared" si="6"/>
        <v>3.2318445713312653E-2</v>
      </c>
      <c r="M54" s="955">
        <v>-3092513</v>
      </c>
      <c r="N54" s="955">
        <f t="shared" si="2"/>
        <v>-11363</v>
      </c>
      <c r="O54" s="955"/>
      <c r="P54" s="1264"/>
      <c r="Q54" s="955"/>
      <c r="R54" s="1264"/>
    </row>
    <row r="55" spans="1:20" s="30" customFormat="1" ht="16.5" thickBot="1" x14ac:dyDescent="0.25">
      <c r="A55" s="72"/>
      <c r="B55" s="43" t="s">
        <v>1793</v>
      </c>
      <c r="C55" s="44" t="s">
        <v>1792</v>
      </c>
      <c r="D55" s="45"/>
      <c r="E55" s="963"/>
      <c r="F55" s="963"/>
      <c r="G55" s="963"/>
      <c r="H55" s="963">
        <v>339940.86000000004</v>
      </c>
      <c r="I55" s="963"/>
      <c r="J55" s="1189">
        <f>'5C1AO_Geo Prep Baker'!C92+'5C1AP_LAKey Northshore'!C91</f>
        <v>189950.31575524059</v>
      </c>
      <c r="K55" s="963">
        <f t="shared" si="5"/>
        <v>-149990.54424475945</v>
      </c>
      <c r="L55" s="984">
        <f t="shared" si="6"/>
        <v>-0.4412254068097593</v>
      </c>
      <c r="M55" s="963"/>
      <c r="N55" s="963">
        <f t="shared" si="2"/>
        <v>189950.31575524059</v>
      </c>
      <c r="O55" s="963"/>
      <c r="P55" s="1264"/>
      <c r="Q55" s="963"/>
      <c r="R55" s="1264"/>
    </row>
    <row r="56" spans="1:20" s="39" customFormat="1" ht="37.5" customHeight="1" thickBot="1" x14ac:dyDescent="0.25">
      <c r="A56" s="558" t="s">
        <v>358</v>
      </c>
      <c r="B56" s="1927" t="s">
        <v>564</v>
      </c>
      <c r="C56" s="1928"/>
      <c r="D56" s="559"/>
      <c r="E56" s="958">
        <v>3896373612</v>
      </c>
      <c r="F56" s="958"/>
      <c r="G56" s="958"/>
      <c r="H56" s="1500">
        <f>H33+H36+H45</f>
        <v>3913974930.8099999</v>
      </c>
      <c r="I56" s="1500"/>
      <c r="J56" s="958">
        <f>J33+J36+J45</f>
        <v>4013822985.3157554</v>
      </c>
      <c r="K56" s="958">
        <f t="shared" si="5"/>
        <v>99848054.505755424</v>
      </c>
      <c r="L56" s="560">
        <f t="shared" si="6"/>
        <v>2.5510652538873517E-2</v>
      </c>
      <c r="M56" s="958">
        <v>3867044952.5</v>
      </c>
      <c r="N56" s="958">
        <f t="shared" si="2"/>
        <v>146778032.81575537</v>
      </c>
      <c r="O56" s="958"/>
      <c r="P56" s="1264"/>
      <c r="Q56" s="958"/>
      <c r="R56" s="1264"/>
    </row>
    <row r="57" spans="1:20" s="39" customFormat="1" ht="20.25" customHeight="1" x14ac:dyDescent="0.2">
      <c r="A57" s="37" t="s">
        <v>142</v>
      </c>
      <c r="B57" s="73" t="s">
        <v>71</v>
      </c>
      <c r="C57" s="74" t="s">
        <v>1113</v>
      </c>
      <c r="D57" s="75"/>
      <c r="E57" s="954">
        <v>-1807208</v>
      </c>
      <c r="F57" s="954"/>
      <c r="G57" s="954"/>
      <c r="H57" s="954">
        <v>-1807208</v>
      </c>
      <c r="I57" s="954"/>
      <c r="J57" s="1188">
        <f>'2_State Distrib and Adjs'!AO76+'5A1_Labs'!M9+'5A2_Legacy Type 2'!AA14+'5A4_NOCCA'!J87+'5A5_LSMSA'!J87+'5A6_Thrive'!J87+'5B2_RSD LA'!R20+'5C1_NewType 2'!Z42</f>
        <v>-2048105</v>
      </c>
      <c r="K57" s="954">
        <f t="shared" si="5"/>
        <v>-240897</v>
      </c>
      <c r="L57" s="974">
        <f t="shared" si="6"/>
        <v>0.13329788270082912</v>
      </c>
      <c r="M57" s="954">
        <v>-2048105</v>
      </c>
      <c r="N57" s="1188">
        <f t="shared" si="2"/>
        <v>0</v>
      </c>
      <c r="O57" s="954"/>
      <c r="P57" s="1264"/>
      <c r="Q57" s="954"/>
      <c r="R57" s="1264"/>
    </row>
    <row r="58" spans="1:20" s="39" customFormat="1" ht="20.25" customHeight="1" x14ac:dyDescent="0.2">
      <c r="A58" s="37" t="s">
        <v>84</v>
      </c>
      <c r="B58" s="76" t="s">
        <v>917</v>
      </c>
      <c r="C58" s="77"/>
      <c r="D58" s="45"/>
      <c r="E58" s="963">
        <v>-75180630</v>
      </c>
      <c r="F58" s="963"/>
      <c r="G58" s="963"/>
      <c r="H58" s="1504">
        <f>H59+H60</f>
        <v>2290651</v>
      </c>
      <c r="I58" s="1504"/>
      <c r="J58" s="1189">
        <v>2290651</v>
      </c>
      <c r="K58" s="963">
        <f t="shared" si="5"/>
        <v>0</v>
      </c>
      <c r="L58" s="984">
        <f t="shared" si="6"/>
        <v>0</v>
      </c>
      <c r="M58" s="955">
        <v>2290651</v>
      </c>
      <c r="N58" s="1189">
        <f t="shared" si="2"/>
        <v>0</v>
      </c>
      <c r="O58" s="955"/>
      <c r="P58" s="1264"/>
      <c r="Q58" s="955"/>
      <c r="R58" s="1264"/>
    </row>
    <row r="59" spans="1:20" s="39" customFormat="1" ht="20.25" customHeight="1" x14ac:dyDescent="0.2">
      <c r="A59" s="37"/>
      <c r="B59" s="43" t="s">
        <v>71</v>
      </c>
      <c r="C59" s="78" t="s">
        <v>1581</v>
      </c>
      <c r="D59" s="45"/>
      <c r="E59" s="964">
        <v>-66852142</v>
      </c>
      <c r="F59" s="964"/>
      <c r="G59" s="964"/>
      <c r="H59" s="964">
        <v>10139248</v>
      </c>
      <c r="I59" s="964"/>
      <c r="J59" s="964">
        <f>'2_State Distrib and Adjs'!$AR$76+'5A1_Labs'!$I$9+'5A2_Legacy Type 2'!$U$14+'5A4_NOCCA'!$F$87+'5A5_LSMSA'!$F$87+'5A6_Thrive'!$F$87+'5B2_RSD LA'!$J$20+'5C1_NewType 2'!$T$42</f>
        <v>0</v>
      </c>
      <c r="K59" s="964">
        <f t="shared" si="5"/>
        <v>-10139248</v>
      </c>
      <c r="L59" s="985">
        <f t="shared" si="6"/>
        <v>-1</v>
      </c>
      <c r="M59" s="964">
        <v>0</v>
      </c>
      <c r="N59" s="964">
        <f t="shared" si="2"/>
        <v>0</v>
      </c>
      <c r="O59" s="964"/>
      <c r="P59" s="1264"/>
      <c r="Q59" s="964"/>
      <c r="R59" s="1264"/>
    </row>
    <row r="60" spans="1:20" s="39" customFormat="1" ht="20.25" customHeight="1" thickBot="1" x14ac:dyDescent="0.25">
      <c r="A60" s="47"/>
      <c r="B60" s="48" t="s">
        <v>72</v>
      </c>
      <c r="C60" s="79" t="s">
        <v>1158</v>
      </c>
      <c r="D60" s="50"/>
      <c r="E60" s="965">
        <v>-8328488</v>
      </c>
      <c r="F60" s="965"/>
      <c r="G60" s="965"/>
      <c r="H60" s="965">
        <v>-7848597</v>
      </c>
      <c r="I60" s="965"/>
      <c r="J60" s="965">
        <f>'2_State Distrib and Adjs'!$AS$76+'5A1_Labs'!$J$9+'5A2_Legacy Type 2'!$V$14+'5A4_NOCCA'!$G$87+'5A5_LSMSA'!$G$87+'5A6_Thrive'!$G$87+'5B2_RSD LA'!$K$20+'5C1_NewType 2'!$U$42</f>
        <v>0</v>
      </c>
      <c r="K60" s="965">
        <f t="shared" si="5"/>
        <v>7848597</v>
      </c>
      <c r="L60" s="986">
        <f t="shared" si="6"/>
        <v>-1</v>
      </c>
      <c r="M60" s="965">
        <v>0</v>
      </c>
      <c r="N60" s="965">
        <f t="shared" si="2"/>
        <v>0</v>
      </c>
      <c r="O60" s="965"/>
      <c r="P60" s="1264"/>
      <c r="Q60" s="965"/>
      <c r="R60" s="1264"/>
    </row>
    <row r="61" spans="1:20" s="39" customFormat="1" ht="33" customHeight="1" thickBot="1" x14ac:dyDescent="0.25">
      <c r="A61" s="561" t="s">
        <v>360</v>
      </c>
      <c r="B61" s="1929" t="s">
        <v>565</v>
      </c>
      <c r="C61" s="1930"/>
      <c r="D61" s="562"/>
      <c r="E61" s="966">
        <v>3819385774</v>
      </c>
      <c r="F61" s="966"/>
      <c r="G61" s="966"/>
      <c r="H61" s="1505">
        <f>H56+H57+H58</f>
        <v>3914458373.8099999</v>
      </c>
      <c r="I61" s="1505"/>
      <c r="J61" s="966">
        <f>J56+J57+J58</f>
        <v>4014065531.3157554</v>
      </c>
      <c r="K61" s="966">
        <f t="shared" si="5"/>
        <v>99607157.505755424</v>
      </c>
      <c r="L61" s="563">
        <f t="shared" si="6"/>
        <v>2.5445961610470854E-2</v>
      </c>
      <c r="M61" s="966">
        <v>3867287498.5</v>
      </c>
      <c r="N61" s="966">
        <f t="shared" si="2"/>
        <v>146778032.81575537</v>
      </c>
      <c r="O61" s="966"/>
      <c r="P61" s="1264"/>
      <c r="Q61" s="966"/>
      <c r="R61" s="1264"/>
    </row>
    <row r="62" spans="1:20" s="39" customFormat="1" ht="33" customHeight="1" thickTop="1" thickBot="1" x14ac:dyDescent="0.25">
      <c r="A62" s="561" t="s">
        <v>1717</v>
      </c>
      <c r="B62" s="1929" t="s">
        <v>565</v>
      </c>
      <c r="C62" s="1930"/>
      <c r="D62" s="562"/>
      <c r="E62" s="966"/>
      <c r="F62" s="966"/>
      <c r="G62" s="966"/>
      <c r="H62" s="1505"/>
      <c r="I62" s="1505"/>
      <c r="J62" s="966">
        <v>3867215130.5</v>
      </c>
      <c r="K62" s="966">
        <v>-47243243.309999943</v>
      </c>
      <c r="L62" s="563"/>
      <c r="M62" s="966"/>
      <c r="N62" s="966"/>
      <c r="O62" s="1643"/>
      <c r="P62" s="1264"/>
      <c r="Q62" s="966"/>
      <c r="R62" s="1264"/>
    </row>
    <row r="63" spans="1:20" s="39" customFormat="1" ht="36.75" customHeight="1" thickTop="1" x14ac:dyDescent="0.2">
      <c r="A63" s="1655"/>
      <c r="B63" s="1656"/>
      <c r="C63" s="1656"/>
      <c r="D63" s="1657"/>
      <c r="E63" s="1658"/>
      <c r="F63" s="1658"/>
      <c r="G63" s="1658"/>
      <c r="H63" s="1659"/>
      <c r="I63" s="1659"/>
      <c r="J63" s="1658"/>
      <c r="K63" s="1658"/>
      <c r="L63" s="1660"/>
      <c r="M63" s="1658"/>
      <c r="N63" s="1658"/>
      <c r="O63" s="1661"/>
      <c r="P63" s="1264"/>
      <c r="Q63" s="1658"/>
      <c r="R63" s="1264"/>
    </row>
    <row r="64" spans="1:20" s="39" customFormat="1" ht="17.25" customHeight="1" thickBot="1" x14ac:dyDescent="0.35">
      <c r="A64" s="1655"/>
      <c r="B64" s="1656"/>
      <c r="C64" s="1666" t="s">
        <v>1707</v>
      </c>
      <c r="D64" s="1657"/>
      <c r="E64" s="1658"/>
      <c r="F64" s="1658"/>
      <c r="G64" s="1658"/>
      <c r="H64" s="1659"/>
      <c r="I64" s="1659"/>
      <c r="J64" s="1658"/>
      <c r="K64" s="1658"/>
      <c r="L64" s="1660"/>
      <c r="M64" s="1658"/>
      <c r="N64" s="1675" t="s">
        <v>1723</v>
      </c>
      <c r="O64" s="1661"/>
      <c r="P64" s="1264"/>
      <c r="Q64" s="1658"/>
      <c r="R64" s="1584"/>
      <c r="S64" s="1667"/>
      <c r="T64" s="1169"/>
    </row>
    <row r="65" spans="3:19" s="1169" customFormat="1" ht="17.25" thickBot="1" x14ac:dyDescent="0.35">
      <c r="C65" s="1169" t="s">
        <v>1708</v>
      </c>
      <c r="D65" s="1170"/>
      <c r="E65" s="1584"/>
      <c r="F65" s="1584"/>
      <c r="G65" s="1584"/>
      <c r="H65" s="1584"/>
      <c r="I65" s="1584"/>
      <c r="J65" s="1584">
        <v>0</v>
      </c>
      <c r="K65" s="1667"/>
      <c r="M65" s="1171"/>
      <c r="N65" s="966">
        <f>J61</f>
        <v>4014065531.3157554</v>
      </c>
      <c r="O65" s="1171" t="s">
        <v>1765</v>
      </c>
      <c r="R65" s="1584"/>
      <c r="S65" s="1667"/>
    </row>
    <row r="66" spans="3:19" s="1169" customFormat="1" ht="18" thickTop="1" thickBot="1" x14ac:dyDescent="0.35">
      <c r="C66" s="1169" t="s">
        <v>1710</v>
      </c>
      <c r="D66" s="1170"/>
      <c r="E66" s="1584"/>
      <c r="F66" s="1584"/>
      <c r="G66" s="1584"/>
      <c r="H66" s="1584"/>
      <c r="I66" s="1584"/>
      <c r="J66" s="1584">
        <v>0</v>
      </c>
      <c r="K66" s="1667"/>
      <c r="M66" s="1171"/>
      <c r="N66" s="966">
        <v>3867215130.5</v>
      </c>
      <c r="O66" s="1171" t="s">
        <v>1724</v>
      </c>
      <c r="R66" s="1584"/>
      <c r="S66" s="1667"/>
    </row>
    <row r="67" spans="3:19" s="1169" customFormat="1" ht="17.25" thickTop="1" x14ac:dyDescent="0.3">
      <c r="C67" s="1169" t="s">
        <v>1709</v>
      </c>
      <c r="D67" s="1170"/>
      <c r="E67" s="1584"/>
      <c r="F67" s="1584"/>
      <c r="G67" s="1584"/>
      <c r="H67" s="1584"/>
      <c r="I67" s="1584"/>
      <c r="J67" s="1584">
        <v>1850000</v>
      </c>
      <c r="K67" s="1667"/>
      <c r="M67" s="1171"/>
      <c r="N67" s="1684">
        <f>N65-N66</f>
        <v>146850400.81575537</v>
      </c>
      <c r="O67" s="1171" t="s">
        <v>1748</v>
      </c>
      <c r="R67" s="1584"/>
      <c r="S67" s="1667"/>
    </row>
    <row r="68" spans="3:19" s="1169" customFormat="1" ht="16.5" x14ac:dyDescent="0.3">
      <c r="C68" s="1169" t="s">
        <v>1755</v>
      </c>
      <c r="J68" s="1584">
        <f>22846806*0.15</f>
        <v>3427020.9</v>
      </c>
      <c r="K68" s="1667"/>
      <c r="M68" s="1171"/>
      <c r="N68" s="1171"/>
      <c r="O68" s="1171" t="s">
        <v>1757</v>
      </c>
      <c r="R68" s="1664"/>
      <c r="S68" s="1584"/>
    </row>
    <row r="69" spans="3:19" s="1169" customFormat="1" ht="16.5" x14ac:dyDescent="0.3">
      <c r="C69" s="1169" t="s">
        <v>1756</v>
      </c>
      <c r="J69" s="1584">
        <f>22846806-17211352</f>
        <v>5635454</v>
      </c>
      <c r="M69" s="1171"/>
      <c r="N69" s="1171">
        <v>144981409.56656408</v>
      </c>
      <c r="O69" s="1171"/>
      <c r="R69" s="1653"/>
      <c r="S69" s="1584"/>
    </row>
    <row r="70" spans="3:19" s="1169" customFormat="1" ht="16.5" x14ac:dyDescent="0.3">
      <c r="C70" s="1169" t="s">
        <v>1711</v>
      </c>
      <c r="D70" s="1170"/>
      <c r="E70" s="1584"/>
      <c r="F70" s="1584"/>
      <c r="G70" s="1584"/>
      <c r="H70" s="1584"/>
      <c r="I70" s="1584"/>
      <c r="J70" s="1584">
        <v>0</v>
      </c>
      <c r="K70" s="1584"/>
      <c r="M70" s="1171"/>
      <c r="N70" s="1171" t="s">
        <v>1777</v>
      </c>
      <c r="O70" s="1171"/>
      <c r="P70" s="1683"/>
      <c r="R70" s="1653"/>
      <c r="S70" s="1584"/>
    </row>
    <row r="71" spans="3:19" s="1169" customFormat="1" ht="16.5" x14ac:dyDescent="0.3">
      <c r="C71" s="1663" t="s">
        <v>1712</v>
      </c>
      <c r="D71" s="1170"/>
      <c r="E71" s="1584"/>
      <c r="F71" s="1584"/>
      <c r="G71" s="1584"/>
      <c r="H71" s="1584"/>
      <c r="I71" s="1584"/>
      <c r="J71" s="1664">
        <f>SUM(J65:J70)</f>
        <v>10912474.9</v>
      </c>
      <c r="K71" s="1584"/>
      <c r="M71" s="1171"/>
      <c r="N71" s="1171" t="s">
        <v>1782</v>
      </c>
      <c r="O71" s="1171"/>
      <c r="R71" s="1584"/>
      <c r="S71" s="1584"/>
    </row>
    <row r="72" spans="3:19" s="1169" customFormat="1" ht="16.5" x14ac:dyDescent="0.3">
      <c r="C72" s="1652" t="s">
        <v>1754</v>
      </c>
      <c r="D72" s="1170"/>
      <c r="E72" s="1584"/>
      <c r="F72" s="1584"/>
      <c r="G72" s="1584"/>
      <c r="J72" s="1653">
        <f>J71+J61</f>
        <v>4024978006.2157555</v>
      </c>
      <c r="K72" s="1584"/>
      <c r="M72" s="1171"/>
      <c r="N72" s="1171"/>
      <c r="O72" s="1171"/>
      <c r="R72" s="1584"/>
      <c r="S72" s="1584"/>
    </row>
    <row r="73" spans="3:19" s="1169" customFormat="1" ht="16.5" x14ac:dyDescent="0.3">
      <c r="D73" s="1170"/>
      <c r="H73" s="1653">
        <v>3915070175</v>
      </c>
      <c r="I73" s="1653"/>
      <c r="J73" s="1653">
        <v>4023235394</v>
      </c>
      <c r="K73" s="1653" t="s">
        <v>1159</v>
      </c>
      <c r="L73" s="1678"/>
      <c r="M73" s="1679"/>
      <c r="N73" s="1171"/>
      <c r="O73" s="1171"/>
      <c r="R73" s="1264"/>
    </row>
    <row r="74" spans="3:19" s="1169" customFormat="1" ht="16.5" x14ac:dyDescent="0.3">
      <c r="D74" s="1170"/>
      <c r="H74" s="1584">
        <f>H61-H73</f>
        <v>-611801.19000005722</v>
      </c>
      <c r="I74" s="1584"/>
      <c r="J74" s="1677">
        <f>J72-J73</f>
        <v>1742612.2157554626</v>
      </c>
      <c r="K74" s="1677" t="s">
        <v>1722</v>
      </c>
      <c r="M74" s="1171"/>
      <c r="N74" s="1171"/>
      <c r="O74" s="1171"/>
      <c r="R74" s="1264"/>
    </row>
    <row r="75" spans="3:19" s="1169" customFormat="1" ht="16.5" x14ac:dyDescent="0.3">
      <c r="D75" s="1170"/>
      <c r="J75" s="1584">
        <v>-126379.03343582153</v>
      </c>
      <c r="K75" s="1584"/>
      <c r="M75" s="1171"/>
      <c r="N75" s="1171"/>
      <c r="O75" s="1171"/>
      <c r="R75" s="1264"/>
    </row>
    <row r="76" spans="3:19" s="1169" customFormat="1" ht="16.5" x14ac:dyDescent="0.3">
      <c r="D76" s="1170"/>
      <c r="E76" s="1584"/>
      <c r="F76" s="1584"/>
      <c r="G76" s="1584"/>
      <c r="J76" s="1171"/>
      <c r="K76" s="1171"/>
      <c r="M76" s="1171"/>
      <c r="N76" s="1171"/>
      <c r="O76" s="1171"/>
      <c r="R76" s="1264"/>
    </row>
    <row r="77" spans="3:19" s="1169" customFormat="1" ht="16.5" x14ac:dyDescent="0.3">
      <c r="D77" s="1170"/>
      <c r="E77" s="1584"/>
      <c r="F77" s="1584"/>
      <c r="G77" s="1584"/>
      <c r="J77" s="1171"/>
      <c r="K77" s="1171"/>
      <c r="M77" s="1171"/>
      <c r="N77" s="1171"/>
      <c r="O77" s="1171"/>
      <c r="R77" s="1264"/>
    </row>
    <row r="78" spans="3:19" s="1169" customFormat="1" ht="16.5" x14ac:dyDescent="0.3">
      <c r="D78" s="1170"/>
      <c r="E78" s="1171"/>
      <c r="F78" s="1171"/>
      <c r="G78" s="1171"/>
      <c r="H78" s="1668"/>
      <c r="I78" s="1668"/>
      <c r="J78" s="1171"/>
      <c r="K78" s="1171"/>
      <c r="M78" s="1171"/>
      <c r="N78" s="1171"/>
      <c r="O78" s="1171"/>
      <c r="R78" s="1264"/>
    </row>
    <row r="79" spans="3:19" s="1169" customFormat="1" ht="16.5" x14ac:dyDescent="0.3">
      <c r="D79" s="1170"/>
      <c r="E79" s="1171"/>
      <c r="F79" s="1171"/>
      <c r="G79" s="1171"/>
      <c r="H79" s="1585"/>
      <c r="I79" s="1585"/>
      <c r="J79" s="1171"/>
      <c r="K79" s="1171"/>
      <c r="M79" s="1171"/>
      <c r="N79" s="1171"/>
      <c r="O79" s="1171"/>
      <c r="R79" s="1264"/>
    </row>
    <row r="80" spans="3:19" s="1169" customFormat="1" ht="16.5" x14ac:dyDescent="0.3">
      <c r="E80" s="1171"/>
      <c r="F80" s="1171"/>
      <c r="G80" s="1171"/>
      <c r="H80" s="1171"/>
      <c r="I80" s="1171"/>
      <c r="J80" s="1171"/>
      <c r="K80" s="1171"/>
      <c r="M80" s="1171"/>
      <c r="N80" s="1171"/>
      <c r="O80" s="1171"/>
      <c r="R80" s="1264"/>
    </row>
    <row r="81" spans="3:18" s="1169" customFormat="1" ht="16.5" x14ac:dyDescent="0.3">
      <c r="E81" s="1171"/>
      <c r="F81" s="1171"/>
      <c r="G81" s="1171"/>
      <c r="H81" s="1585"/>
      <c r="I81" s="1585"/>
      <c r="J81" s="1171"/>
      <c r="K81" s="1171"/>
      <c r="M81" s="1171"/>
      <c r="N81" s="1171"/>
      <c r="O81" s="1171"/>
      <c r="R81" s="1264"/>
    </row>
    <row r="82" spans="3:18" s="1169" customFormat="1" ht="16.5" x14ac:dyDescent="0.3">
      <c r="C82" s="1665"/>
      <c r="D82" s="1584"/>
      <c r="E82" s="1171"/>
      <c r="F82" s="1171"/>
      <c r="G82" s="1171"/>
      <c r="H82" s="1171"/>
      <c r="I82" s="1171"/>
      <c r="J82" s="1171"/>
      <c r="K82" s="1171"/>
      <c r="M82" s="1171"/>
      <c r="N82" s="1171"/>
      <c r="O82" s="1171"/>
      <c r="R82" s="1264"/>
    </row>
    <row r="83" spans="3:18" s="1169" customFormat="1" ht="16.5" x14ac:dyDescent="0.3">
      <c r="C83" s="1665"/>
      <c r="D83" s="1584"/>
      <c r="E83" s="1171"/>
      <c r="F83" s="1171"/>
      <c r="G83" s="1171"/>
      <c r="H83" s="1171"/>
      <c r="I83" s="1171"/>
      <c r="J83" s="1171"/>
      <c r="K83" s="1171"/>
      <c r="M83" s="1171"/>
      <c r="N83" s="1171"/>
      <c r="O83" s="1171"/>
      <c r="R83" s="1264"/>
    </row>
    <row r="84" spans="3:18" s="1169" customFormat="1" ht="16.5" x14ac:dyDescent="0.3">
      <c r="C84" s="1665"/>
      <c r="D84" s="1662"/>
      <c r="E84" s="1171"/>
      <c r="F84" s="1171"/>
      <c r="G84" s="1171"/>
      <c r="H84" s="1171"/>
      <c r="I84" s="1171"/>
      <c r="J84" s="1171"/>
      <c r="K84" s="1171"/>
      <c r="M84" s="1171"/>
      <c r="N84" s="1171"/>
      <c r="O84" s="1171"/>
      <c r="R84" s="1264"/>
    </row>
    <row r="85" spans="3:18" s="1169" customFormat="1" ht="16.5" x14ac:dyDescent="0.3">
      <c r="D85" s="1170"/>
      <c r="E85" s="1171"/>
      <c r="F85" s="1171"/>
      <c r="G85" s="1171"/>
      <c r="H85" s="1171"/>
      <c r="I85" s="1171"/>
      <c r="J85" s="1171"/>
      <c r="K85" s="1171"/>
      <c r="M85" s="1171"/>
      <c r="N85" s="1171"/>
      <c r="O85" s="1171"/>
      <c r="R85" s="1264"/>
    </row>
    <row r="86" spans="3:18" s="1169" customFormat="1" ht="16.5" x14ac:dyDescent="0.3">
      <c r="D86" s="1170"/>
      <c r="E86" s="1171"/>
      <c r="F86" s="1171"/>
      <c r="G86" s="1171"/>
      <c r="H86" s="1171"/>
      <c r="I86" s="1171"/>
      <c r="J86" s="1171"/>
      <c r="K86" s="1171"/>
      <c r="M86" s="1171"/>
      <c r="N86" s="1171"/>
      <c r="O86" s="1171"/>
      <c r="R86" s="1264"/>
    </row>
    <row r="87" spans="3:18" s="1169" customFormat="1" ht="16.5" x14ac:dyDescent="0.3">
      <c r="D87" s="1170"/>
      <c r="E87" s="1171"/>
      <c r="F87" s="1171"/>
      <c r="G87" s="1171"/>
      <c r="H87" s="1171"/>
      <c r="I87" s="1171"/>
      <c r="J87" s="1171"/>
      <c r="K87" s="1171"/>
      <c r="M87" s="1171"/>
      <c r="N87" s="1171"/>
      <c r="O87" s="1171"/>
      <c r="R87" s="1264"/>
    </row>
    <row r="88" spans="3:18" s="1169" customFormat="1" ht="16.5" x14ac:dyDescent="0.3">
      <c r="D88" s="1170"/>
      <c r="E88" s="1171"/>
      <c r="F88" s="1171"/>
      <c r="G88" s="1171"/>
      <c r="H88" s="1171"/>
      <c r="I88" s="1171"/>
      <c r="J88" s="1171"/>
      <c r="K88" s="1171"/>
      <c r="M88" s="1171"/>
      <c r="N88" s="1171"/>
      <c r="O88" s="1171"/>
      <c r="R88" s="1264"/>
    </row>
    <row r="89" spans="3:18" s="1169" customFormat="1" ht="16.5" x14ac:dyDescent="0.3">
      <c r="D89" s="1170"/>
      <c r="E89" s="1171"/>
      <c r="F89" s="1171"/>
      <c r="G89" s="1171"/>
      <c r="H89" s="1171"/>
      <c r="I89" s="1171"/>
      <c r="J89" s="1171"/>
      <c r="K89" s="1171"/>
      <c r="M89" s="1171"/>
      <c r="N89" s="1171"/>
      <c r="O89" s="1171"/>
      <c r="R89" s="1264"/>
    </row>
    <row r="90" spans="3:18" s="1169" customFormat="1" ht="16.5" x14ac:dyDescent="0.3">
      <c r="D90" s="1170"/>
      <c r="E90" s="1171"/>
      <c r="F90" s="1171"/>
      <c r="G90" s="1171"/>
      <c r="H90" s="1171"/>
      <c r="I90" s="1171"/>
      <c r="J90" s="1171"/>
      <c r="K90" s="1171"/>
      <c r="M90" s="1171"/>
      <c r="N90" s="1171"/>
      <c r="O90" s="1171"/>
      <c r="R90" s="1264"/>
    </row>
    <row r="91" spans="3:18" s="1169" customFormat="1" ht="16.5" x14ac:dyDescent="0.3">
      <c r="D91" s="1170"/>
      <c r="J91" s="1171"/>
      <c r="M91" s="1171"/>
      <c r="N91" s="1171"/>
      <c r="O91" s="1171"/>
      <c r="R91" s="1264"/>
    </row>
    <row r="92" spans="3:18" s="1169" customFormat="1" ht="16.5" x14ac:dyDescent="0.3">
      <c r="E92" s="1173"/>
      <c r="F92" s="1173"/>
      <c r="G92" s="1173"/>
      <c r="H92" s="1173"/>
      <c r="I92" s="1173"/>
      <c r="J92" s="1172"/>
      <c r="K92" s="1172"/>
      <c r="M92" s="1173"/>
    </row>
    <row r="93" spans="3:18" s="1169" customFormat="1" ht="16.5" x14ac:dyDescent="0.3">
      <c r="D93" s="1170"/>
      <c r="E93" s="1173"/>
      <c r="F93" s="1173"/>
      <c r="G93" s="1173"/>
      <c r="H93" s="1173"/>
      <c r="I93" s="1173"/>
      <c r="J93" s="1172"/>
      <c r="K93" s="1174"/>
      <c r="M93" s="1173"/>
    </row>
    <row r="94" spans="3:18" s="1169" customFormat="1" ht="16.5" x14ac:dyDescent="0.3">
      <c r="D94" s="1170"/>
      <c r="E94" s="1173"/>
      <c r="F94" s="1173"/>
      <c r="G94" s="1173"/>
      <c r="H94" s="1173"/>
      <c r="I94" s="1173"/>
      <c r="J94" s="1172"/>
      <c r="K94" s="1174"/>
      <c r="M94" s="1173"/>
    </row>
    <row r="95" spans="3:18" s="1169" customFormat="1" ht="16.5" x14ac:dyDescent="0.3">
      <c r="D95" s="1170"/>
      <c r="E95" s="1173"/>
      <c r="F95" s="1173"/>
      <c r="G95" s="1173"/>
      <c r="H95" s="1173"/>
      <c r="I95" s="1173"/>
      <c r="J95" s="1172"/>
      <c r="K95" s="1174"/>
      <c r="M95" s="1173"/>
    </row>
    <row r="96" spans="3:18" s="1169" customFormat="1" ht="16.5" x14ac:dyDescent="0.3">
      <c r="D96" s="1170"/>
      <c r="E96" s="1173"/>
      <c r="F96" s="1173"/>
      <c r="G96" s="1173"/>
      <c r="H96" s="1173"/>
      <c r="I96" s="1173"/>
      <c r="J96" s="1172"/>
      <c r="K96" s="1174"/>
      <c r="M96" s="1173"/>
    </row>
    <row r="97" spans="4:13" s="1169" customFormat="1" ht="16.5" x14ac:dyDescent="0.3">
      <c r="D97" s="1170"/>
      <c r="E97" s="1173"/>
      <c r="F97" s="1173"/>
      <c r="G97" s="1173"/>
      <c r="H97" s="1173"/>
      <c r="I97" s="1173"/>
      <c r="J97" s="1172"/>
      <c r="K97" s="1174"/>
      <c r="M97" s="1173"/>
    </row>
    <row r="98" spans="4:13" s="1169" customFormat="1" ht="16.5" x14ac:dyDescent="0.3">
      <c r="D98" s="1170"/>
      <c r="E98" s="1173"/>
      <c r="F98" s="1173"/>
      <c r="G98" s="1173"/>
      <c r="H98" s="1173"/>
      <c r="I98" s="1173"/>
      <c r="J98" s="1172"/>
      <c r="M98" s="1173"/>
    </row>
    <row r="99" spans="4:13" s="1169" customFormat="1" ht="16.5" x14ac:dyDescent="0.3">
      <c r="D99" s="1170"/>
      <c r="E99" s="1173"/>
      <c r="F99" s="1173"/>
      <c r="G99" s="1173"/>
      <c r="H99" s="1173"/>
      <c r="I99" s="1173"/>
      <c r="J99" s="1172"/>
      <c r="K99" s="1174"/>
      <c r="M99" s="1173"/>
    </row>
    <row r="100" spans="4:13" s="1169" customFormat="1" ht="16.5" x14ac:dyDescent="0.3">
      <c r="D100" s="1170"/>
      <c r="E100" s="1173"/>
      <c r="F100" s="1173"/>
      <c r="G100" s="1173"/>
      <c r="H100" s="1173"/>
      <c r="I100" s="1173"/>
      <c r="J100" s="1172"/>
      <c r="K100" s="1174"/>
      <c r="M100" s="1173"/>
    </row>
    <row r="101" spans="4:13" s="1169" customFormat="1" ht="16.5" x14ac:dyDescent="0.3">
      <c r="D101" s="1170"/>
      <c r="E101" s="1173"/>
      <c r="F101" s="1173"/>
      <c r="G101" s="1173"/>
      <c r="H101" s="1173"/>
      <c r="I101" s="1173"/>
      <c r="J101" s="1172"/>
      <c r="K101" s="1174"/>
      <c r="M101" s="1173"/>
    </row>
    <row r="102" spans="4:13" s="1169" customFormat="1" ht="16.5" x14ac:dyDescent="0.3">
      <c r="D102" s="1170"/>
      <c r="E102" s="1173"/>
      <c r="F102" s="1173"/>
      <c r="G102" s="1173"/>
      <c r="H102" s="1173"/>
      <c r="I102" s="1173"/>
      <c r="J102" s="1172"/>
      <c r="K102" s="1174"/>
      <c r="M102" s="1173"/>
    </row>
    <row r="103" spans="4:13" s="1169" customFormat="1" ht="16.5" x14ac:dyDescent="0.3">
      <c r="D103" s="1170"/>
      <c r="E103" s="1173"/>
      <c r="F103" s="1173"/>
      <c r="G103" s="1173"/>
      <c r="H103" s="1173"/>
      <c r="I103" s="1173"/>
      <c r="J103" s="1172"/>
      <c r="K103" s="1174"/>
      <c r="M103" s="1173"/>
    </row>
    <row r="104" spans="4:13" s="1169" customFormat="1" ht="16.5" x14ac:dyDescent="0.3">
      <c r="D104" s="1170"/>
      <c r="E104" s="1173"/>
      <c r="F104" s="1173"/>
      <c r="G104" s="1173"/>
      <c r="H104" s="1173"/>
      <c r="I104" s="1173"/>
      <c r="J104" s="1172"/>
      <c r="K104" s="1174"/>
      <c r="M104" s="1173"/>
    </row>
    <row r="105" spans="4:13" s="1169" customFormat="1" ht="16.5" x14ac:dyDescent="0.3">
      <c r="D105" s="1170"/>
      <c r="E105" s="1173"/>
      <c r="F105" s="1173"/>
      <c r="G105" s="1173"/>
      <c r="H105" s="1173"/>
      <c r="I105" s="1173"/>
      <c r="J105" s="1172"/>
      <c r="K105" s="1174"/>
      <c r="M105" s="1173"/>
    </row>
    <row r="106" spans="4:13" s="1169" customFormat="1" ht="16.5" x14ac:dyDescent="0.3">
      <c r="D106" s="1170"/>
      <c r="E106" s="1173"/>
      <c r="F106" s="1173"/>
      <c r="G106" s="1173"/>
      <c r="H106" s="1173"/>
      <c r="I106" s="1173"/>
      <c r="J106" s="1172"/>
      <c r="K106" s="1174"/>
      <c r="M106" s="1173"/>
    </row>
    <row r="107" spans="4:13" s="1169" customFormat="1" ht="16.5" x14ac:dyDescent="0.3">
      <c r="D107" s="1170"/>
      <c r="E107" s="1173"/>
      <c r="F107" s="1173"/>
      <c r="G107" s="1173"/>
      <c r="H107" s="1173"/>
      <c r="I107" s="1173"/>
      <c r="J107" s="1172"/>
      <c r="K107" s="1174"/>
      <c r="M107" s="1173"/>
    </row>
    <row r="108" spans="4:13" s="1169" customFormat="1" ht="16.5" x14ac:dyDescent="0.3">
      <c r="D108" s="1170"/>
      <c r="E108" s="1173"/>
      <c r="F108" s="1173"/>
      <c r="G108" s="1173"/>
      <c r="H108" s="1173"/>
      <c r="I108" s="1173"/>
      <c r="J108" s="1172"/>
      <c r="K108" s="1174"/>
      <c r="M108" s="1173"/>
    </row>
    <row r="109" spans="4:13" s="1169" customFormat="1" ht="16.5" x14ac:dyDescent="0.3">
      <c r="D109" s="1170"/>
      <c r="E109" s="1173"/>
      <c r="F109" s="1173"/>
      <c r="G109" s="1173"/>
      <c r="H109" s="1173"/>
      <c r="I109" s="1173"/>
      <c r="J109" s="1172"/>
      <c r="K109" s="1174"/>
      <c r="M109" s="1173"/>
    </row>
    <row r="110" spans="4:13" s="1169" customFormat="1" ht="16.5" x14ac:dyDescent="0.3">
      <c r="D110" s="1170"/>
      <c r="E110" s="1173"/>
      <c r="F110" s="1173"/>
      <c r="G110" s="1173"/>
      <c r="H110" s="1173"/>
      <c r="I110" s="1173"/>
      <c r="J110" s="1172"/>
      <c r="K110" s="1174"/>
      <c r="M110" s="1173"/>
    </row>
    <row r="111" spans="4:13" s="1169" customFormat="1" ht="16.5" x14ac:dyDescent="0.3">
      <c r="D111" s="1170"/>
      <c r="E111" s="1173"/>
      <c r="F111" s="1173"/>
      <c r="G111" s="1173"/>
      <c r="H111" s="1173"/>
      <c r="I111" s="1173"/>
      <c r="J111" s="1172"/>
      <c r="K111" s="1174"/>
      <c r="M111" s="1173"/>
    </row>
    <row r="112" spans="4:13" s="1169" customFormat="1" ht="16.5" x14ac:dyDescent="0.3">
      <c r="D112" s="1170"/>
      <c r="E112" s="1173"/>
      <c r="F112" s="1173"/>
      <c r="G112" s="1173"/>
      <c r="H112" s="1173"/>
      <c r="I112" s="1173"/>
      <c r="J112" s="1172"/>
      <c r="K112" s="1174"/>
      <c r="M112" s="1173"/>
    </row>
    <row r="113" spans="4:13" s="1169" customFormat="1" ht="16.5" x14ac:dyDescent="0.3">
      <c r="D113" s="1170"/>
      <c r="E113" s="1173"/>
      <c r="F113" s="1173"/>
      <c r="G113" s="1173"/>
      <c r="H113" s="1173"/>
      <c r="I113" s="1173"/>
      <c r="J113" s="1172"/>
      <c r="K113" s="1174"/>
      <c r="M113" s="1173"/>
    </row>
    <row r="114" spans="4:13" s="1169" customFormat="1" ht="16.5" x14ac:dyDescent="0.3">
      <c r="D114" s="1170"/>
      <c r="E114" s="1173"/>
      <c r="F114" s="1173"/>
      <c r="G114" s="1173"/>
      <c r="H114" s="1173"/>
      <c r="I114" s="1173"/>
      <c r="J114" s="1172"/>
      <c r="K114" s="1174"/>
    </row>
    <row r="115" spans="4:13" s="1169" customFormat="1" ht="16.5" x14ac:dyDescent="0.3">
      <c r="D115" s="1170"/>
      <c r="E115" s="1173"/>
      <c r="F115" s="1173"/>
      <c r="G115" s="1173"/>
      <c r="H115" s="1173"/>
      <c r="I115" s="1173"/>
      <c r="J115" s="1172"/>
      <c r="K115" s="1174"/>
    </row>
    <row r="116" spans="4:13" s="1169" customFormat="1" ht="16.5" x14ac:dyDescent="0.3">
      <c r="D116" s="1170"/>
    </row>
    <row r="117" spans="4:13" s="1169" customFormat="1" ht="16.5" x14ac:dyDescent="0.3">
      <c r="D117" s="1170"/>
      <c r="E117" s="1173"/>
      <c r="F117" s="1173"/>
      <c r="G117" s="1173"/>
      <c r="H117" s="1173"/>
      <c r="I117" s="1173"/>
      <c r="J117" s="1172"/>
      <c r="K117" s="1174"/>
      <c r="M117" s="1173"/>
    </row>
  </sheetData>
  <sheetProtection formatCells="0" formatColumns="0" formatRows="0" sort="0"/>
  <mergeCells count="9">
    <mergeCell ref="B45:C45"/>
    <mergeCell ref="B56:C56"/>
    <mergeCell ref="B61:C61"/>
    <mergeCell ref="B62:C62"/>
    <mergeCell ref="A3:C3"/>
    <mergeCell ref="B4:C4"/>
    <mergeCell ref="B28:C28"/>
    <mergeCell ref="B33:C34"/>
    <mergeCell ref="B36:C36"/>
  </mergeCells>
  <printOptions horizontalCentered="1"/>
  <pageMargins left="0.25" right="0.25" top="0.5" bottom="0.16" header="0.38" footer="0.16"/>
  <pageSetup paperSize="5" scale="70" fitToWidth="0" fitToHeight="0" orientation="portrait" r:id="rId1"/>
  <headerFooter alignWithMargins="0">
    <oddFooter>&amp;R&amp;12&amp;P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Y97"/>
  <sheetViews>
    <sheetView view="pageBreakPreview" zoomScale="75" zoomScaleNormal="100" zoomScaleSheetLayoutView="75" workbookViewId="0">
      <pane xSplit="2" ySplit="6" topLeftCell="O68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57031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57031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5703125" style="30" bestFit="1" customWidth="1"/>
    <col min="29" max="29" width="12.5703125" style="30" bestFit="1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3" width="13.85546875" style="30" customWidth="1"/>
    <col min="44" max="44" width="14.5703125" style="30" bestFit="1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899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87" t="s">
        <v>1692</v>
      </c>
      <c r="T3" s="1587" t="s">
        <v>1693</v>
      </c>
      <c r="U3" s="1587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87" t="s">
        <v>1701</v>
      </c>
      <c r="AH3" s="1587" t="s">
        <v>1646</v>
      </c>
      <c r="AI3" s="1587" t="s">
        <v>1699</v>
      </c>
      <c r="AJ3" s="1587" t="s">
        <v>1647</v>
      </c>
      <c r="AK3" s="1587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6.149999999999999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 t="s">
        <v>592</v>
      </c>
      <c r="D6" s="645" t="s">
        <v>592</v>
      </c>
      <c r="E6" s="645" t="s">
        <v>593</v>
      </c>
      <c r="F6" s="645" t="s">
        <v>665</v>
      </c>
      <c r="G6" s="645" t="s">
        <v>592</v>
      </c>
      <c r="H6" s="645" t="s">
        <v>593</v>
      </c>
      <c r="I6" s="645" t="s">
        <v>665</v>
      </c>
      <c r="J6" s="645" t="s">
        <v>592</v>
      </c>
      <c r="K6" s="645" t="s">
        <v>593</v>
      </c>
      <c r="L6" s="645" t="s">
        <v>665</v>
      </c>
      <c r="M6" s="645" t="s">
        <v>592</v>
      </c>
      <c r="N6" s="645" t="s">
        <v>593</v>
      </c>
      <c r="O6" s="645" t="s">
        <v>665</v>
      </c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148793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513711</v>
      </c>
      <c r="AM13" s="235"/>
      <c r="AN13" s="234"/>
      <c r="AO13" s="226">
        <v>0</v>
      </c>
      <c r="AP13" s="234"/>
      <c r="AQ13" s="235"/>
      <c r="AR13" s="235"/>
      <c r="AS13" s="234">
        <v>42702</v>
      </c>
      <c r="AT13" s="806">
        <v>660848</v>
      </c>
      <c r="AU13" s="807">
        <v>55070</v>
      </c>
      <c r="AV13" s="226">
        <v>1284</v>
      </c>
      <c r="AW13" s="226"/>
      <c r="AX13" s="226">
        <v>1284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304915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181073</v>
      </c>
      <c r="AM20" s="235"/>
      <c r="AN20" s="234"/>
      <c r="AO20" s="226">
        <v>0</v>
      </c>
      <c r="AP20" s="234"/>
      <c r="AQ20" s="235"/>
      <c r="AR20" s="235"/>
      <c r="AS20" s="234">
        <v>15052</v>
      </c>
      <c r="AT20" s="806">
        <v>484773</v>
      </c>
      <c r="AU20" s="807">
        <v>40398</v>
      </c>
      <c r="AV20" s="226">
        <v>453</v>
      </c>
      <c r="AW20" s="226"/>
      <c r="AX20" s="226">
        <v>453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157139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119232</v>
      </c>
      <c r="AM31" s="250"/>
      <c r="AN31" s="249"/>
      <c r="AO31" s="240">
        <v>0</v>
      </c>
      <c r="AP31" s="249"/>
      <c r="AQ31" s="250"/>
      <c r="AR31" s="250"/>
      <c r="AS31" s="249">
        <v>9911</v>
      </c>
      <c r="AT31" s="808">
        <v>275680</v>
      </c>
      <c r="AU31" s="809">
        <v>22973</v>
      </c>
      <c r="AV31" s="240">
        <v>298</v>
      </c>
      <c r="AW31" s="240"/>
      <c r="AX31" s="240">
        <v>298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2805490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3930304</v>
      </c>
      <c r="AM37" s="217"/>
      <c r="AN37" s="216"/>
      <c r="AO37" s="209">
        <v>0</v>
      </c>
      <c r="AP37" s="216"/>
      <c r="AQ37" s="217"/>
      <c r="AR37" s="217"/>
      <c r="AS37" s="216">
        <v>326707</v>
      </c>
      <c r="AT37" s="804">
        <v>6718954</v>
      </c>
      <c r="AU37" s="805">
        <v>559913</v>
      </c>
      <c r="AV37" s="209">
        <v>9826</v>
      </c>
      <c r="AW37" s="209"/>
      <c r="AX37" s="209">
        <v>9826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41556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31290</v>
      </c>
      <c r="AM43" s="235"/>
      <c r="AN43" s="234"/>
      <c r="AO43" s="226">
        <v>0</v>
      </c>
      <c r="AP43" s="234"/>
      <c r="AQ43" s="235"/>
      <c r="AR43" s="235"/>
      <c r="AS43" s="234">
        <v>2601</v>
      </c>
      <c r="AT43" s="806">
        <v>72664</v>
      </c>
      <c r="AU43" s="807">
        <v>6055</v>
      </c>
      <c r="AV43" s="226">
        <v>78</v>
      </c>
      <c r="AW43" s="226"/>
      <c r="AX43" s="226">
        <v>78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6211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3445</v>
      </c>
      <c r="AM55" s="235"/>
      <c r="AN55" s="234"/>
      <c r="AO55" s="226">
        <v>0</v>
      </c>
      <c r="AP55" s="234"/>
      <c r="AQ55" s="235"/>
      <c r="AR55" s="235"/>
      <c r="AS55" s="234">
        <v>286</v>
      </c>
      <c r="AT55" s="806">
        <v>9631</v>
      </c>
      <c r="AU55" s="807">
        <v>802</v>
      </c>
      <c r="AV55" s="226">
        <v>9</v>
      </c>
      <c r="AW55" s="226"/>
      <c r="AX55" s="226">
        <v>9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244037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174085</v>
      </c>
      <c r="AM62" s="217"/>
      <c r="AN62" s="216"/>
      <c r="AO62" s="209">
        <v>0</v>
      </c>
      <c r="AP62" s="216"/>
      <c r="AQ62" s="217"/>
      <c r="AR62" s="217"/>
      <c r="AS62" s="216">
        <v>14471</v>
      </c>
      <c r="AT62" s="804">
        <v>417077</v>
      </c>
      <c r="AU62" s="805">
        <v>34757</v>
      </c>
      <c r="AV62" s="209">
        <v>435</v>
      </c>
      <c r="AW62" s="209"/>
      <c r="AX62" s="209">
        <v>435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22174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23248</v>
      </c>
      <c r="AM66" s="250"/>
      <c r="AN66" s="249"/>
      <c r="AO66" s="240">
        <v>0</v>
      </c>
      <c r="AP66" s="249"/>
      <c r="AQ66" s="250"/>
      <c r="AR66" s="250"/>
      <c r="AS66" s="249">
        <v>1933</v>
      </c>
      <c r="AT66" s="808">
        <v>45309</v>
      </c>
      <c r="AU66" s="809">
        <v>3776</v>
      </c>
      <c r="AV66" s="240">
        <v>58</v>
      </c>
      <c r="AW66" s="240"/>
      <c r="AX66" s="240">
        <v>58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10366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10794</v>
      </c>
      <c r="AM71" s="250"/>
      <c r="AN71" s="249"/>
      <c r="AO71" s="240">
        <v>0</v>
      </c>
      <c r="AP71" s="249"/>
      <c r="AQ71" s="250"/>
      <c r="AR71" s="250"/>
      <c r="AS71" s="249">
        <v>897</v>
      </c>
      <c r="AT71" s="808">
        <v>21107</v>
      </c>
      <c r="AU71" s="809">
        <v>1759</v>
      </c>
      <c r="AV71" s="240">
        <v>27</v>
      </c>
      <c r="AW71" s="240"/>
      <c r="AX71" s="240">
        <v>27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645</v>
      </c>
      <c r="D76" s="1461"/>
      <c r="E76" s="1043">
        <v>2777307.3061518576</v>
      </c>
      <c r="F76" s="1464">
        <v>640</v>
      </c>
      <c r="G76" s="1461"/>
      <c r="H76" s="1045">
        <v>371255.17234274145</v>
      </c>
      <c r="I76" s="1465">
        <v>283</v>
      </c>
      <c r="J76" s="1461"/>
      <c r="K76" s="1045">
        <v>45308.524029208333</v>
      </c>
      <c r="L76" s="1464">
        <v>136</v>
      </c>
      <c r="M76" s="1461"/>
      <c r="N76" s="1045">
        <v>532618.64622162422</v>
      </c>
      <c r="O76" s="1464">
        <v>9</v>
      </c>
      <c r="P76" s="1461"/>
      <c r="Q76" s="1045">
        <v>14191.809667004227</v>
      </c>
      <c r="R76" s="1046">
        <v>3740681</v>
      </c>
      <c r="S76" s="1045">
        <v>0</v>
      </c>
      <c r="T76" s="1045">
        <v>0</v>
      </c>
      <c r="U76" s="1047">
        <v>0</v>
      </c>
      <c r="V76" s="1046">
        <v>3740681</v>
      </c>
      <c r="W76" s="1045">
        <v>-9352</v>
      </c>
      <c r="X76" s="1046">
        <v>3731329</v>
      </c>
      <c r="Y76" s="1045">
        <v>0</v>
      </c>
      <c r="Z76" s="1046">
        <v>3731329</v>
      </c>
      <c r="AA76" s="1045">
        <v>0</v>
      </c>
      <c r="AB76" s="1045">
        <v>3731329</v>
      </c>
      <c r="AC76" s="1046">
        <v>310943</v>
      </c>
      <c r="AD76" s="1048">
        <v>3731329</v>
      </c>
      <c r="AE76" s="1461"/>
      <c r="AF76" s="1049">
        <v>4987182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4987182</v>
      </c>
      <c r="AM76" s="1045">
        <v>-12468</v>
      </c>
      <c r="AN76" s="1049">
        <v>4974714</v>
      </c>
      <c r="AO76" s="1045">
        <v>0</v>
      </c>
      <c r="AP76" s="1049">
        <v>4974714</v>
      </c>
      <c r="AQ76" s="1045">
        <v>0</v>
      </c>
      <c r="AR76" s="1045">
        <v>4974714</v>
      </c>
      <c r="AS76" s="1049">
        <v>414560</v>
      </c>
      <c r="AT76" s="1279">
        <v>8706043</v>
      </c>
      <c r="AU76" s="1280">
        <v>725503</v>
      </c>
      <c r="AV76" s="1045">
        <v>12468</v>
      </c>
      <c r="AW76" s="1045">
        <v>0</v>
      </c>
      <c r="AX76" s="1045">
        <v>12468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20370</v>
      </c>
      <c r="AU82" s="1460">
        <v>1698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105882</v>
      </c>
      <c r="AU84" s="816">
        <v>8824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84706</v>
      </c>
      <c r="AU85" s="816">
        <v>7059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158825</v>
      </c>
      <c r="AU86" s="816">
        <v>13235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645</v>
      </c>
      <c r="D87" s="1461"/>
      <c r="E87" s="1043">
        <v>2777307.3061518576</v>
      </c>
      <c r="F87" s="1464">
        <v>640</v>
      </c>
      <c r="G87" s="1461"/>
      <c r="H87" s="1045">
        <v>371255.17234274145</v>
      </c>
      <c r="I87" s="1465">
        <v>283</v>
      </c>
      <c r="J87" s="1461"/>
      <c r="K87" s="1045">
        <v>45308.524029208333</v>
      </c>
      <c r="L87" s="1464">
        <v>136</v>
      </c>
      <c r="M87" s="1461"/>
      <c r="N87" s="1045">
        <v>532618.64622162422</v>
      </c>
      <c r="O87" s="1464">
        <v>9</v>
      </c>
      <c r="P87" s="1461"/>
      <c r="Q87" s="1045">
        <v>14191.809667004227</v>
      </c>
      <c r="R87" s="1046">
        <v>3740681</v>
      </c>
      <c r="S87" s="1045">
        <v>0</v>
      </c>
      <c r="T87" s="1045">
        <v>0</v>
      </c>
      <c r="U87" s="1047">
        <v>0</v>
      </c>
      <c r="V87" s="1046">
        <v>3740681</v>
      </c>
      <c r="W87" s="1045">
        <v>-9352</v>
      </c>
      <c r="X87" s="1046">
        <v>3731329</v>
      </c>
      <c r="Y87" s="1045">
        <v>0</v>
      </c>
      <c r="Z87" s="1046">
        <v>4101112</v>
      </c>
      <c r="AA87" s="1045">
        <v>0</v>
      </c>
      <c r="AB87" s="1045">
        <v>4101112</v>
      </c>
      <c r="AC87" s="1046">
        <v>341759</v>
      </c>
      <c r="AD87" s="1048">
        <v>4111112</v>
      </c>
      <c r="AE87" s="1461">
        <v>0</v>
      </c>
      <c r="AF87" s="1049">
        <v>4987182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4987182</v>
      </c>
      <c r="AM87" s="1045">
        <v>-12468</v>
      </c>
      <c r="AN87" s="1049">
        <v>4974714</v>
      </c>
      <c r="AO87" s="1045">
        <v>0</v>
      </c>
      <c r="AP87" s="1049">
        <v>4974714</v>
      </c>
      <c r="AQ87" s="1045">
        <v>0</v>
      </c>
      <c r="AR87" s="1045">
        <v>4974714</v>
      </c>
      <c r="AS87" s="1049">
        <v>414560</v>
      </c>
      <c r="AT87" s="812">
        <v>9075826</v>
      </c>
      <c r="AU87" s="812">
        <v>756319</v>
      </c>
      <c r="AV87" s="1045">
        <v>12468</v>
      </c>
      <c r="AW87" s="1045">
        <v>0</v>
      </c>
      <c r="AX87" s="1045">
        <v>12468</v>
      </c>
      <c r="AY87" s="100"/>
    </row>
    <row r="88" spans="1:51" ht="13.5" thickTop="1" x14ac:dyDescent="0.2">
      <c r="AL88" s="100" t="s">
        <v>1705</v>
      </c>
    </row>
    <row r="97" spans="27:27" x14ac:dyDescent="0.2">
      <c r="AA97" s="30">
        <v>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4:B84"/>
    <mergeCell ref="A85:B85"/>
    <mergeCell ref="A82:B82"/>
    <mergeCell ref="A83:B83"/>
    <mergeCell ref="A86:B86"/>
    <mergeCell ref="F2:H2"/>
    <mergeCell ref="A1:B3"/>
    <mergeCell ref="A76:B76"/>
    <mergeCell ref="A80:B80"/>
    <mergeCell ref="A81:B81"/>
    <mergeCell ref="A79:B79"/>
    <mergeCell ref="A77:B77"/>
    <mergeCell ref="A78:B78"/>
    <mergeCell ref="C2:C3"/>
    <mergeCell ref="D2:E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Y88"/>
  <sheetViews>
    <sheetView view="pageBreakPreview" zoomScale="75" zoomScaleNormal="100" zoomScaleSheetLayoutView="75" workbookViewId="0">
      <pane xSplit="2" ySplit="6" topLeftCell="F70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801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81075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131328</v>
      </c>
      <c r="AM32" s="217"/>
      <c r="AN32" s="216"/>
      <c r="AO32" s="209">
        <v>0</v>
      </c>
      <c r="AP32" s="216"/>
      <c r="AQ32" s="217"/>
      <c r="AR32" s="217"/>
      <c r="AS32" s="216">
        <v>10917</v>
      </c>
      <c r="AT32" s="804">
        <v>211872</v>
      </c>
      <c r="AU32" s="805">
        <v>17656</v>
      </c>
      <c r="AV32" s="209">
        <v>328</v>
      </c>
      <c r="AW32" s="209"/>
      <c r="AX32" s="209">
        <v>328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552577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762375</v>
      </c>
      <c r="AM42" s="217"/>
      <c r="AN42" s="216"/>
      <c r="AO42" s="209">
        <v>0</v>
      </c>
      <c r="AP42" s="216"/>
      <c r="AQ42" s="217"/>
      <c r="AR42" s="217"/>
      <c r="AS42" s="216">
        <v>63372</v>
      </c>
      <c r="AT42" s="804">
        <v>1311665</v>
      </c>
      <c r="AU42" s="805">
        <v>109305</v>
      </c>
      <c r="AV42" s="209">
        <v>1906</v>
      </c>
      <c r="AW42" s="209"/>
      <c r="AX42" s="209">
        <v>1906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4867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4550</v>
      </c>
      <c r="AM50" s="235"/>
      <c r="AN50" s="234"/>
      <c r="AO50" s="226">
        <v>0</v>
      </c>
      <c r="AP50" s="234"/>
      <c r="AQ50" s="235"/>
      <c r="AR50" s="235"/>
      <c r="AS50" s="234">
        <v>378</v>
      </c>
      <c r="AT50" s="806">
        <v>9394</v>
      </c>
      <c r="AU50" s="807">
        <v>783</v>
      </c>
      <c r="AV50" s="226">
        <v>11</v>
      </c>
      <c r="AW50" s="226"/>
      <c r="AX50" s="226">
        <v>11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4229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14847</v>
      </c>
      <c r="AM51" s="250"/>
      <c r="AN51" s="249"/>
      <c r="AO51" s="240">
        <v>0</v>
      </c>
      <c r="AP51" s="249"/>
      <c r="AQ51" s="250"/>
      <c r="AR51" s="250"/>
      <c r="AS51" s="249">
        <v>1234</v>
      </c>
      <c r="AT51" s="808">
        <v>19028</v>
      </c>
      <c r="AU51" s="809">
        <v>1586</v>
      </c>
      <c r="AV51" s="240">
        <v>37</v>
      </c>
      <c r="AW51" s="240"/>
      <c r="AX51" s="240">
        <v>37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12181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25144</v>
      </c>
      <c r="AM54" s="235"/>
      <c r="AN54" s="234"/>
      <c r="AO54" s="226">
        <v>0</v>
      </c>
      <c r="AP54" s="234"/>
      <c r="AQ54" s="235"/>
      <c r="AR54" s="235"/>
      <c r="AS54" s="234">
        <v>2090</v>
      </c>
      <c r="AT54" s="806">
        <v>37232</v>
      </c>
      <c r="AU54" s="807">
        <v>3103</v>
      </c>
      <c r="AV54" s="226">
        <v>63</v>
      </c>
      <c r="AW54" s="226"/>
      <c r="AX54" s="226">
        <v>63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4953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7661</v>
      </c>
      <c r="AM58" s="235"/>
      <c r="AN58" s="234"/>
      <c r="AO58" s="226">
        <v>0</v>
      </c>
      <c r="AP58" s="234"/>
      <c r="AQ58" s="235"/>
      <c r="AR58" s="235"/>
      <c r="AS58" s="234">
        <v>637</v>
      </c>
      <c r="AT58" s="806">
        <v>12583</v>
      </c>
      <c r="AU58" s="807">
        <v>1049</v>
      </c>
      <c r="AV58" s="226">
        <v>19</v>
      </c>
      <c r="AW58" s="226"/>
      <c r="AX58" s="226">
        <v>19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130</v>
      </c>
      <c r="D76" s="1461"/>
      <c r="E76" s="1043">
        <v>489320.84854296845</v>
      </c>
      <c r="F76" s="1464">
        <v>107</v>
      </c>
      <c r="G76" s="1461"/>
      <c r="H76" s="1045">
        <v>53913.518516726064</v>
      </c>
      <c r="I76" s="1465">
        <v>0</v>
      </c>
      <c r="J76" s="1461"/>
      <c r="K76" s="1045">
        <v>0</v>
      </c>
      <c r="L76" s="1464">
        <v>34</v>
      </c>
      <c r="M76" s="1461"/>
      <c r="N76" s="1045">
        <v>115267.56826904329</v>
      </c>
      <c r="O76" s="1464">
        <v>1</v>
      </c>
      <c r="P76" s="1461"/>
      <c r="Q76" s="1045">
        <v>1379.4752648558713</v>
      </c>
      <c r="R76" s="1046">
        <v>659882</v>
      </c>
      <c r="S76" s="1045">
        <v>0</v>
      </c>
      <c r="T76" s="1045">
        <v>0</v>
      </c>
      <c r="U76" s="1047">
        <v>0</v>
      </c>
      <c r="V76" s="1046">
        <v>659882</v>
      </c>
      <c r="W76" s="1045">
        <v>-1649</v>
      </c>
      <c r="X76" s="1046">
        <v>658233</v>
      </c>
      <c r="Y76" s="1045">
        <v>0</v>
      </c>
      <c r="Z76" s="1046">
        <v>658233</v>
      </c>
      <c r="AA76" s="1045">
        <v>0</v>
      </c>
      <c r="AB76" s="1045">
        <v>658233</v>
      </c>
      <c r="AC76" s="1046">
        <v>54854</v>
      </c>
      <c r="AD76" s="1048">
        <v>658233</v>
      </c>
      <c r="AE76" s="1461"/>
      <c r="AF76" s="1049">
        <v>945905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945905</v>
      </c>
      <c r="AM76" s="1045">
        <v>-2364</v>
      </c>
      <c r="AN76" s="1049">
        <v>943541</v>
      </c>
      <c r="AO76" s="1045">
        <v>0</v>
      </c>
      <c r="AP76" s="1049">
        <v>943541</v>
      </c>
      <c r="AQ76" s="1045">
        <v>0</v>
      </c>
      <c r="AR76" s="1045">
        <v>943541</v>
      </c>
      <c r="AS76" s="1049">
        <v>78628</v>
      </c>
      <c r="AT76" s="1279">
        <v>1601774</v>
      </c>
      <c r="AU76" s="1280">
        <v>133482</v>
      </c>
      <c r="AV76" s="1045">
        <v>2364</v>
      </c>
      <c r="AW76" s="1045">
        <v>0</v>
      </c>
      <c r="AX76" s="1045">
        <v>2364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0</v>
      </c>
      <c r="AU82" s="1460">
        <v>0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17519</v>
      </c>
      <c r="AU84" s="816">
        <v>1460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14016</v>
      </c>
      <c r="AU85" s="816">
        <v>1168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26281</v>
      </c>
      <c r="AU86" s="816">
        <v>2190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130</v>
      </c>
      <c r="D87" s="1461"/>
      <c r="E87" s="1043">
        <v>489320.84854296845</v>
      </c>
      <c r="F87" s="1464">
        <v>107</v>
      </c>
      <c r="G87" s="1461"/>
      <c r="H87" s="1045">
        <v>53913.518516726064</v>
      </c>
      <c r="I87" s="1465">
        <v>0</v>
      </c>
      <c r="J87" s="1461"/>
      <c r="K87" s="1045">
        <v>0</v>
      </c>
      <c r="L87" s="1464">
        <v>34</v>
      </c>
      <c r="M87" s="1461"/>
      <c r="N87" s="1045">
        <v>115267.56826904329</v>
      </c>
      <c r="O87" s="1464">
        <v>1</v>
      </c>
      <c r="P87" s="1461"/>
      <c r="Q87" s="1045">
        <v>1379.4752648558713</v>
      </c>
      <c r="R87" s="1046">
        <v>659882</v>
      </c>
      <c r="S87" s="1045">
        <v>0</v>
      </c>
      <c r="T87" s="1045">
        <v>0</v>
      </c>
      <c r="U87" s="1047">
        <v>0</v>
      </c>
      <c r="V87" s="1046">
        <v>659882</v>
      </c>
      <c r="W87" s="1045">
        <v>-1649</v>
      </c>
      <c r="X87" s="1046">
        <v>658233</v>
      </c>
      <c r="Y87" s="1045">
        <v>0</v>
      </c>
      <c r="Z87" s="1046">
        <v>716049</v>
      </c>
      <c r="AA87" s="1045">
        <v>0</v>
      </c>
      <c r="AB87" s="1045">
        <v>716049</v>
      </c>
      <c r="AC87" s="1046">
        <v>59672</v>
      </c>
      <c r="AD87" s="1048">
        <v>716049</v>
      </c>
      <c r="AE87" s="1461">
        <v>0</v>
      </c>
      <c r="AF87" s="1049">
        <v>945905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945905</v>
      </c>
      <c r="AM87" s="1045">
        <v>-2364</v>
      </c>
      <c r="AN87" s="1049">
        <v>943541</v>
      </c>
      <c r="AO87" s="1045">
        <v>0</v>
      </c>
      <c r="AP87" s="1049">
        <v>943541</v>
      </c>
      <c r="AQ87" s="1045">
        <v>0</v>
      </c>
      <c r="AR87" s="1045">
        <v>943541</v>
      </c>
      <c r="AS87" s="1049">
        <v>78628</v>
      </c>
      <c r="AT87" s="812">
        <v>1659590</v>
      </c>
      <c r="AU87" s="812">
        <v>138300</v>
      </c>
      <c r="AV87" s="1045">
        <v>2364</v>
      </c>
      <c r="AW87" s="1045">
        <v>0</v>
      </c>
      <c r="AX87" s="1045">
        <v>2364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V1:AX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6:B76"/>
    <mergeCell ref="A87:B87"/>
    <mergeCell ref="A78:B78"/>
    <mergeCell ref="A79:B79"/>
    <mergeCell ref="A80:B80"/>
    <mergeCell ref="A81:B81"/>
    <mergeCell ref="A84:B84"/>
    <mergeCell ref="A85:B85"/>
    <mergeCell ref="A82:B82"/>
    <mergeCell ref="A83:B83"/>
    <mergeCell ref="A86:B86"/>
    <mergeCell ref="AN2:AN3"/>
    <mergeCell ref="AO2:AO3"/>
    <mergeCell ref="S2:U2"/>
    <mergeCell ref="V2:V3"/>
    <mergeCell ref="AP2:AP3"/>
    <mergeCell ref="AV2:AV3"/>
    <mergeCell ref="AW2:AW3"/>
    <mergeCell ref="AX2:AX3"/>
    <mergeCell ref="AS2:AS3"/>
    <mergeCell ref="AR2:AR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Y88"/>
  <sheetViews>
    <sheetView view="pageBreakPreview" zoomScale="75" zoomScaleNormal="100" zoomScaleSheetLayoutView="75" workbookViewId="0">
      <pane xSplit="2" ySplit="6" topLeftCell="J72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802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175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175</v>
      </c>
      <c r="AU29" s="807">
        <v>15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290679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372766</v>
      </c>
      <c r="AM34" s="235"/>
      <c r="AN34" s="234"/>
      <c r="AO34" s="226">
        <v>0</v>
      </c>
      <c r="AP34" s="234"/>
      <c r="AQ34" s="235"/>
      <c r="AR34" s="235"/>
      <c r="AS34" s="234">
        <v>30986</v>
      </c>
      <c r="AT34" s="806">
        <v>661786</v>
      </c>
      <c r="AU34" s="807">
        <v>55149</v>
      </c>
      <c r="AV34" s="226">
        <v>932</v>
      </c>
      <c r="AW34" s="226"/>
      <c r="AX34" s="226">
        <v>932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5493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3445</v>
      </c>
      <c r="AM55" s="235"/>
      <c r="AN55" s="234"/>
      <c r="AO55" s="226">
        <v>0</v>
      </c>
      <c r="AP55" s="234"/>
      <c r="AQ55" s="235"/>
      <c r="AR55" s="235"/>
      <c r="AS55" s="234">
        <v>286</v>
      </c>
      <c r="AT55" s="806">
        <v>8915</v>
      </c>
      <c r="AU55" s="807">
        <v>743</v>
      </c>
      <c r="AV55" s="226">
        <v>9</v>
      </c>
      <c r="AW55" s="226"/>
      <c r="AX55" s="226">
        <v>9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5917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2934</v>
      </c>
      <c r="AM63" s="235"/>
      <c r="AN63" s="234"/>
      <c r="AO63" s="226">
        <v>0</v>
      </c>
      <c r="AP63" s="234"/>
      <c r="AQ63" s="235"/>
      <c r="AR63" s="235"/>
      <c r="AS63" s="234">
        <v>244</v>
      </c>
      <c r="AT63" s="806">
        <v>8829</v>
      </c>
      <c r="AU63" s="807">
        <v>736</v>
      </c>
      <c r="AV63" s="226">
        <v>7</v>
      </c>
      <c r="AW63" s="226"/>
      <c r="AX63" s="226">
        <v>7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60</v>
      </c>
      <c r="D76" s="1461"/>
      <c r="E76" s="1043">
        <v>232663.66919981569</v>
      </c>
      <c r="F76" s="1464">
        <v>58</v>
      </c>
      <c r="G76" s="1461"/>
      <c r="H76" s="1045">
        <v>30575.900838536989</v>
      </c>
      <c r="I76" s="1465">
        <v>24</v>
      </c>
      <c r="J76" s="1461"/>
      <c r="K76" s="1045">
        <v>3448.3738913336933</v>
      </c>
      <c r="L76" s="1464">
        <v>10</v>
      </c>
      <c r="M76" s="1461"/>
      <c r="N76" s="1045">
        <v>35576.810762638408</v>
      </c>
      <c r="O76" s="1464">
        <v>0</v>
      </c>
      <c r="P76" s="1461"/>
      <c r="Q76" s="1045">
        <v>0</v>
      </c>
      <c r="R76" s="1046">
        <v>302264</v>
      </c>
      <c r="S76" s="1045">
        <v>0</v>
      </c>
      <c r="T76" s="1045">
        <v>0</v>
      </c>
      <c r="U76" s="1047">
        <v>0</v>
      </c>
      <c r="V76" s="1046">
        <v>302264</v>
      </c>
      <c r="W76" s="1045">
        <v>-756</v>
      </c>
      <c r="X76" s="1046">
        <v>301508</v>
      </c>
      <c r="Y76" s="1045">
        <v>0</v>
      </c>
      <c r="Z76" s="1046">
        <v>301508</v>
      </c>
      <c r="AA76" s="1045">
        <v>0</v>
      </c>
      <c r="AB76" s="1045">
        <v>301508</v>
      </c>
      <c r="AC76" s="1046">
        <v>25127</v>
      </c>
      <c r="AD76" s="1048">
        <v>301508</v>
      </c>
      <c r="AE76" s="1461"/>
      <c r="AF76" s="1049">
        <v>379145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379145</v>
      </c>
      <c r="AM76" s="1045">
        <v>-948</v>
      </c>
      <c r="AN76" s="1049">
        <v>378197</v>
      </c>
      <c r="AO76" s="1045">
        <v>0</v>
      </c>
      <c r="AP76" s="1049">
        <v>378197</v>
      </c>
      <c r="AQ76" s="1045">
        <v>0</v>
      </c>
      <c r="AR76" s="1045">
        <v>378197</v>
      </c>
      <c r="AS76" s="1049">
        <v>31516</v>
      </c>
      <c r="AT76" s="1279">
        <v>679705</v>
      </c>
      <c r="AU76" s="1280">
        <v>56643</v>
      </c>
      <c r="AV76" s="1045">
        <v>948</v>
      </c>
      <c r="AW76" s="1045">
        <v>0</v>
      </c>
      <c r="AX76" s="1045">
        <v>948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4200</v>
      </c>
      <c r="AU82" s="1460">
        <v>350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11473</v>
      </c>
      <c r="AU84" s="816">
        <v>956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9178</v>
      </c>
      <c r="AU85" s="816">
        <v>765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17209</v>
      </c>
      <c r="AU86" s="816">
        <v>1434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60</v>
      </c>
      <c r="D87" s="1461"/>
      <c r="E87" s="1043">
        <v>232663.66919981569</v>
      </c>
      <c r="F87" s="1464">
        <v>58</v>
      </c>
      <c r="G87" s="1461"/>
      <c r="H87" s="1045">
        <v>30575.900838536989</v>
      </c>
      <c r="I87" s="1465">
        <v>24</v>
      </c>
      <c r="J87" s="1461"/>
      <c r="K87" s="1045">
        <v>3448.3738913336933</v>
      </c>
      <c r="L87" s="1464">
        <v>10</v>
      </c>
      <c r="M87" s="1461"/>
      <c r="N87" s="1045">
        <v>35576.810762638408</v>
      </c>
      <c r="O87" s="1464">
        <v>0</v>
      </c>
      <c r="P87" s="1461"/>
      <c r="Q87" s="1045">
        <v>0</v>
      </c>
      <c r="R87" s="1046">
        <v>302264</v>
      </c>
      <c r="S87" s="1045">
        <v>0</v>
      </c>
      <c r="T87" s="1045">
        <v>0</v>
      </c>
      <c r="U87" s="1047">
        <v>0</v>
      </c>
      <c r="V87" s="1046">
        <v>302264</v>
      </c>
      <c r="W87" s="1045">
        <v>-756</v>
      </c>
      <c r="X87" s="1046">
        <v>301508</v>
      </c>
      <c r="Y87" s="1045">
        <v>0</v>
      </c>
      <c r="Z87" s="1046">
        <v>343568</v>
      </c>
      <c r="AA87" s="1045">
        <v>0</v>
      </c>
      <c r="AB87" s="1045">
        <v>343568</v>
      </c>
      <c r="AC87" s="1046">
        <v>28632</v>
      </c>
      <c r="AD87" s="1048">
        <v>353568</v>
      </c>
      <c r="AE87" s="1461">
        <v>0</v>
      </c>
      <c r="AF87" s="1049">
        <v>379145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379145</v>
      </c>
      <c r="AM87" s="1045">
        <v>-948</v>
      </c>
      <c r="AN87" s="1049">
        <v>378197</v>
      </c>
      <c r="AO87" s="1045">
        <v>0</v>
      </c>
      <c r="AP87" s="1049">
        <v>378197</v>
      </c>
      <c r="AQ87" s="1045">
        <v>0</v>
      </c>
      <c r="AR87" s="1045">
        <v>378197</v>
      </c>
      <c r="AS87" s="1049">
        <v>31516</v>
      </c>
      <c r="AT87" s="812">
        <v>721765</v>
      </c>
      <c r="AU87" s="812">
        <v>60148</v>
      </c>
      <c r="AV87" s="1045">
        <v>948</v>
      </c>
      <c r="AW87" s="1045">
        <v>0</v>
      </c>
      <c r="AX87" s="1045">
        <v>948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1:K1"/>
    <mergeCell ref="L1:U1"/>
    <mergeCell ref="V1:AD1"/>
    <mergeCell ref="D2:E2"/>
    <mergeCell ref="F2:H2"/>
    <mergeCell ref="I2:K2"/>
    <mergeCell ref="L2:N2"/>
    <mergeCell ref="O2:Q2"/>
    <mergeCell ref="AX2:AX3"/>
    <mergeCell ref="A87:B87"/>
    <mergeCell ref="A78:B78"/>
    <mergeCell ref="A79:B79"/>
    <mergeCell ref="A80:B80"/>
    <mergeCell ref="A81:B81"/>
    <mergeCell ref="AP2:AP3"/>
    <mergeCell ref="AQ2:AQ3"/>
    <mergeCell ref="AR2:AR3"/>
    <mergeCell ref="AS2:AS3"/>
    <mergeCell ref="A76:B76"/>
    <mergeCell ref="AN2:AN3"/>
    <mergeCell ref="AO2:AO3"/>
    <mergeCell ref="AM2:AM3"/>
    <mergeCell ref="Z2:Z3"/>
    <mergeCell ref="A84:B84"/>
    <mergeCell ref="A86:B86"/>
    <mergeCell ref="A85:B85"/>
    <mergeCell ref="A82:B82"/>
    <mergeCell ref="AV2:AV3"/>
    <mergeCell ref="AW2:AW3"/>
    <mergeCell ref="A77:B77"/>
    <mergeCell ref="AA2:AA3"/>
    <mergeCell ref="R2:R3"/>
    <mergeCell ref="S2:U2"/>
    <mergeCell ref="C2:C3"/>
    <mergeCell ref="A83:B83"/>
    <mergeCell ref="AG2:AK2"/>
    <mergeCell ref="AL2:AL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Y88"/>
  <sheetViews>
    <sheetView view="pageBreakPreview" zoomScale="75" zoomScaleNormal="100" zoomScaleSheetLayoutView="75" workbookViewId="0">
      <pane xSplit="2" ySplit="6" topLeftCell="K63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285156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803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1702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1779081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3320070</v>
      </c>
      <c r="AM23" s="235"/>
      <c r="AN23" s="234"/>
      <c r="AO23" s="226">
        <v>0</v>
      </c>
      <c r="AP23" s="234"/>
      <c r="AQ23" s="235"/>
      <c r="AR23" s="235"/>
      <c r="AS23" s="234">
        <v>275981</v>
      </c>
      <c r="AT23" s="806">
        <v>5086403</v>
      </c>
      <c r="AU23" s="807">
        <v>423867</v>
      </c>
      <c r="AV23" s="226">
        <v>8300</v>
      </c>
      <c r="AW23" s="226"/>
      <c r="AX23" s="226">
        <v>8300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6156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3631</v>
      </c>
      <c r="AM38" s="235"/>
      <c r="AN38" s="234"/>
      <c r="AO38" s="226">
        <v>0</v>
      </c>
      <c r="AP38" s="234"/>
      <c r="AQ38" s="235"/>
      <c r="AR38" s="235"/>
      <c r="AS38" s="234">
        <v>302</v>
      </c>
      <c r="AT38" s="806">
        <v>9763</v>
      </c>
      <c r="AU38" s="807">
        <v>814</v>
      </c>
      <c r="AV38" s="226">
        <v>9</v>
      </c>
      <c r="AW38" s="226"/>
      <c r="AX38" s="226">
        <v>9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4251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7125</v>
      </c>
      <c r="AM42" s="217"/>
      <c r="AN42" s="216"/>
      <c r="AO42" s="209">
        <v>0</v>
      </c>
      <c r="AP42" s="216"/>
      <c r="AQ42" s="217"/>
      <c r="AR42" s="217"/>
      <c r="AS42" s="216">
        <v>592</v>
      </c>
      <c r="AT42" s="804">
        <v>11347</v>
      </c>
      <c r="AU42" s="805">
        <v>945</v>
      </c>
      <c r="AV42" s="209">
        <v>18</v>
      </c>
      <c r="AW42" s="209"/>
      <c r="AX42" s="209">
        <v>18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123559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85500</v>
      </c>
      <c r="AM74" s="235"/>
      <c r="AN74" s="234"/>
      <c r="AO74" s="226">
        <v>0</v>
      </c>
      <c r="AP74" s="234"/>
      <c r="AQ74" s="235"/>
      <c r="AR74" s="235"/>
      <c r="AS74" s="234">
        <v>7107</v>
      </c>
      <c r="AT74" s="806">
        <v>208536</v>
      </c>
      <c r="AU74" s="807">
        <v>17378</v>
      </c>
      <c r="AV74" s="426">
        <v>214</v>
      </c>
      <c r="AW74" s="426"/>
      <c r="AX74" s="426">
        <v>214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12550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9922</v>
      </c>
      <c r="AM75" s="235"/>
      <c r="AN75" s="234"/>
      <c r="AO75" s="226">
        <v>0</v>
      </c>
      <c r="AP75" s="234"/>
      <c r="AQ75" s="235"/>
      <c r="AR75" s="235"/>
      <c r="AS75" s="234">
        <v>825</v>
      </c>
      <c r="AT75" s="1276">
        <v>22416</v>
      </c>
      <c r="AU75" s="1277">
        <v>1868</v>
      </c>
      <c r="AV75" s="1438">
        <v>25</v>
      </c>
      <c r="AW75" s="1438"/>
      <c r="AX75" s="1438">
        <v>25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414</v>
      </c>
      <c r="D76" s="1461"/>
      <c r="E76" s="1043">
        <v>1523650.0365703038</v>
      </c>
      <c r="F76" s="1464">
        <v>385</v>
      </c>
      <c r="G76" s="1461"/>
      <c r="H76" s="1045">
        <v>179319.72453611143</v>
      </c>
      <c r="I76" s="1465">
        <v>82</v>
      </c>
      <c r="J76" s="1461"/>
      <c r="K76" s="1045">
        <v>10536.692875537035</v>
      </c>
      <c r="L76" s="1464">
        <v>68</v>
      </c>
      <c r="M76" s="1461"/>
      <c r="N76" s="1045">
        <v>212091.01033731271</v>
      </c>
      <c r="O76" s="1464">
        <v>0</v>
      </c>
      <c r="P76" s="1461"/>
      <c r="Q76" s="1045">
        <v>0</v>
      </c>
      <c r="R76" s="1046">
        <v>1925597</v>
      </c>
      <c r="S76" s="1045">
        <v>0</v>
      </c>
      <c r="T76" s="1045">
        <v>0</v>
      </c>
      <c r="U76" s="1047">
        <v>0</v>
      </c>
      <c r="V76" s="1046">
        <v>1925597</v>
      </c>
      <c r="W76" s="1045">
        <v>-4814</v>
      </c>
      <c r="X76" s="1046">
        <v>1920783</v>
      </c>
      <c r="Y76" s="1045">
        <v>0</v>
      </c>
      <c r="Z76" s="1046">
        <v>1920783</v>
      </c>
      <c r="AA76" s="1045">
        <v>0</v>
      </c>
      <c r="AB76" s="1045">
        <v>1920783</v>
      </c>
      <c r="AC76" s="1046">
        <v>160065</v>
      </c>
      <c r="AD76" s="1048">
        <v>1920783</v>
      </c>
      <c r="AE76" s="1461"/>
      <c r="AF76" s="1049">
        <v>3426248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3426248</v>
      </c>
      <c r="AM76" s="1045">
        <v>-8566</v>
      </c>
      <c r="AN76" s="1049">
        <v>3417682</v>
      </c>
      <c r="AO76" s="1045">
        <v>0</v>
      </c>
      <c r="AP76" s="1049">
        <v>3417682</v>
      </c>
      <c r="AQ76" s="1045">
        <v>0</v>
      </c>
      <c r="AR76" s="1045">
        <v>3417682</v>
      </c>
      <c r="AS76" s="1049">
        <v>284807</v>
      </c>
      <c r="AT76" s="1279">
        <v>5338465</v>
      </c>
      <c r="AU76" s="1280">
        <v>444872</v>
      </c>
      <c r="AV76" s="1045">
        <v>8566</v>
      </c>
      <c r="AW76" s="1045">
        <v>0</v>
      </c>
      <c r="AX76" s="1045">
        <v>8566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28980</v>
      </c>
      <c r="AU82" s="1460">
        <v>2415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61958</v>
      </c>
      <c r="AU84" s="816">
        <v>5163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49566</v>
      </c>
      <c r="AU85" s="816">
        <v>4131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92937</v>
      </c>
      <c r="AU86" s="816">
        <v>7745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414</v>
      </c>
      <c r="D87" s="1461"/>
      <c r="E87" s="1043">
        <v>1523650.0365703038</v>
      </c>
      <c r="F87" s="1464">
        <v>385</v>
      </c>
      <c r="G87" s="1461"/>
      <c r="H87" s="1045">
        <v>179319.72453611143</v>
      </c>
      <c r="I87" s="1465">
        <v>82</v>
      </c>
      <c r="J87" s="1461"/>
      <c r="K87" s="1045">
        <v>10536.692875537035</v>
      </c>
      <c r="L87" s="1464">
        <v>68</v>
      </c>
      <c r="M87" s="1461"/>
      <c r="N87" s="1045">
        <v>212091.01033731271</v>
      </c>
      <c r="O87" s="1464">
        <v>0</v>
      </c>
      <c r="P87" s="1461"/>
      <c r="Q87" s="1045">
        <v>0</v>
      </c>
      <c r="R87" s="1046">
        <v>1925597</v>
      </c>
      <c r="S87" s="1045">
        <v>0</v>
      </c>
      <c r="T87" s="1045">
        <v>0</v>
      </c>
      <c r="U87" s="1047">
        <v>0</v>
      </c>
      <c r="V87" s="1046">
        <v>1925597</v>
      </c>
      <c r="W87" s="1045">
        <v>-4814</v>
      </c>
      <c r="X87" s="1046">
        <v>1920783</v>
      </c>
      <c r="Y87" s="1045">
        <v>0</v>
      </c>
      <c r="Z87" s="1046">
        <v>2154224</v>
      </c>
      <c r="AA87" s="1045">
        <v>0</v>
      </c>
      <c r="AB87" s="1045">
        <v>2154224</v>
      </c>
      <c r="AC87" s="1046">
        <v>179519</v>
      </c>
      <c r="AD87" s="1048">
        <v>2169046</v>
      </c>
      <c r="AE87" s="1461">
        <v>0</v>
      </c>
      <c r="AF87" s="1049">
        <v>3426248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3426248</v>
      </c>
      <c r="AM87" s="1045">
        <v>-8566</v>
      </c>
      <c r="AN87" s="1049">
        <v>3417682</v>
      </c>
      <c r="AO87" s="1045">
        <v>0</v>
      </c>
      <c r="AP87" s="1049">
        <v>3417682</v>
      </c>
      <c r="AQ87" s="1045">
        <v>0</v>
      </c>
      <c r="AR87" s="1045">
        <v>3417682</v>
      </c>
      <c r="AS87" s="1049">
        <v>284807</v>
      </c>
      <c r="AT87" s="812">
        <v>5571906</v>
      </c>
      <c r="AU87" s="812">
        <v>464326</v>
      </c>
      <c r="AV87" s="1045">
        <v>8566</v>
      </c>
      <c r="AW87" s="1045">
        <v>0</v>
      </c>
      <c r="AX87" s="1045">
        <v>8566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1:K1"/>
    <mergeCell ref="L1:U1"/>
    <mergeCell ref="V1:AD1"/>
    <mergeCell ref="D2:E2"/>
    <mergeCell ref="F2:H2"/>
    <mergeCell ref="I2:K2"/>
    <mergeCell ref="L2:N2"/>
    <mergeCell ref="O2:Q2"/>
    <mergeCell ref="AX2:AX3"/>
    <mergeCell ref="A87:B87"/>
    <mergeCell ref="A78:B78"/>
    <mergeCell ref="A79:B79"/>
    <mergeCell ref="A80:B80"/>
    <mergeCell ref="A81:B81"/>
    <mergeCell ref="AP2:AP3"/>
    <mergeCell ref="AQ2:AQ3"/>
    <mergeCell ref="AR2:AR3"/>
    <mergeCell ref="AS2:AS3"/>
    <mergeCell ref="A76:B76"/>
    <mergeCell ref="AN2:AN3"/>
    <mergeCell ref="AO2:AO3"/>
    <mergeCell ref="AM2:AM3"/>
    <mergeCell ref="Z2:Z3"/>
    <mergeCell ref="A84:B84"/>
    <mergeCell ref="A86:B86"/>
    <mergeCell ref="A85:B85"/>
    <mergeCell ref="A82:B82"/>
    <mergeCell ref="AV2:AV3"/>
    <mergeCell ref="AW2:AW3"/>
    <mergeCell ref="A77:B77"/>
    <mergeCell ref="AA2:AA3"/>
    <mergeCell ref="R2:R3"/>
    <mergeCell ref="S2:U2"/>
    <mergeCell ref="C2:C3"/>
    <mergeCell ref="A83:B83"/>
    <mergeCell ref="AG2:AK2"/>
    <mergeCell ref="AL2:AL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Y88"/>
  <sheetViews>
    <sheetView view="pageBreakPreview" zoomScale="75" zoomScaleNormal="100" zoomScaleSheetLayoutView="75" workbookViewId="0">
      <pane xSplit="2" ySplit="6" topLeftCell="K65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28"/>
  </cols>
  <sheetData>
    <row r="1" spans="1:51" ht="19.899999999999999" customHeight="1" x14ac:dyDescent="0.2">
      <c r="A1" s="2165" t="s">
        <v>816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1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1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87" t="s">
        <v>1692</v>
      </c>
      <c r="T3" s="1587" t="s">
        <v>1693</v>
      </c>
      <c r="U3" s="1587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87" t="s">
        <v>1701</v>
      </c>
      <c r="AH3" s="1587" t="s">
        <v>1646</v>
      </c>
      <c r="AI3" s="1587" t="s">
        <v>1699</v>
      </c>
      <c r="AJ3" s="1587" t="s">
        <v>1647</v>
      </c>
      <c r="AK3" s="1587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1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1" s="77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1" s="77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1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  <c r="AY7" s="30"/>
    </row>
    <row r="8" spans="1:51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  <c r="AY8" s="30"/>
    </row>
    <row r="9" spans="1:51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  <c r="AY9" s="30"/>
    </row>
    <row r="10" spans="1:51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  <c r="AY10" s="30"/>
    </row>
    <row r="11" spans="1:51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  <c r="AY11" s="30"/>
    </row>
    <row r="12" spans="1:51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  <c r="AY12" s="30"/>
    </row>
    <row r="13" spans="1:51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  <c r="AY13" s="30"/>
    </row>
    <row r="14" spans="1:51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  <c r="AY14" s="30"/>
    </row>
    <row r="15" spans="1:51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  <c r="AY15" s="30"/>
    </row>
    <row r="16" spans="1:51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  <c r="AY16" s="30"/>
    </row>
    <row r="17" spans="1:51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  <c r="AY17" s="30"/>
    </row>
    <row r="18" spans="1:51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  <c r="AY18" s="30"/>
    </row>
    <row r="19" spans="1:51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  <c r="AY19" s="30"/>
    </row>
    <row r="20" spans="1:51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  <c r="AY20" s="30"/>
    </row>
    <row r="21" spans="1:51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  <c r="AY21" s="30"/>
    </row>
    <row r="22" spans="1:51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  <c r="AY22" s="30"/>
    </row>
    <row r="23" spans="1:51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  <c r="AY23" s="30"/>
    </row>
    <row r="24" spans="1:51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  <c r="AY24" s="30"/>
    </row>
    <row r="25" spans="1:51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  <c r="AY25" s="30"/>
    </row>
    <row r="26" spans="1:51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  <c r="AY26" s="30"/>
    </row>
    <row r="27" spans="1:51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  <c r="AY27" s="30"/>
    </row>
    <row r="28" spans="1:51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  <c r="AY28" s="30"/>
    </row>
    <row r="29" spans="1:51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  <c r="AY29" s="30"/>
    </row>
    <row r="30" spans="1:51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  <c r="AY30" s="30"/>
    </row>
    <row r="31" spans="1:51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  <c r="AY31" s="30"/>
    </row>
    <row r="32" spans="1:51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86353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131328</v>
      </c>
      <c r="AM32" s="217"/>
      <c r="AN32" s="216"/>
      <c r="AO32" s="209">
        <v>0</v>
      </c>
      <c r="AP32" s="216"/>
      <c r="AQ32" s="217"/>
      <c r="AR32" s="217"/>
      <c r="AS32" s="216">
        <v>10917</v>
      </c>
      <c r="AT32" s="804">
        <v>217137</v>
      </c>
      <c r="AU32" s="805">
        <v>18095</v>
      </c>
      <c r="AV32" s="209">
        <v>328</v>
      </c>
      <c r="AW32" s="209"/>
      <c r="AX32" s="209">
        <v>328</v>
      </c>
      <c r="AY32" s="30"/>
    </row>
    <row r="33" spans="1:51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  <c r="AY33" s="30"/>
    </row>
    <row r="34" spans="1:51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  <c r="AY34" s="30"/>
    </row>
    <row r="35" spans="1:51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  <c r="AY35" s="30"/>
    </row>
    <row r="36" spans="1:51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  <c r="AY36" s="30"/>
    </row>
    <row r="37" spans="1:51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  <c r="AY37" s="30"/>
    </row>
    <row r="38" spans="1:51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  <c r="AY38" s="30"/>
    </row>
    <row r="39" spans="1:51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  <c r="AY39" s="30"/>
    </row>
    <row r="40" spans="1:51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  <c r="AY40" s="30"/>
    </row>
    <row r="41" spans="1:51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  <c r="AY41" s="30"/>
    </row>
    <row r="42" spans="1:51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1126614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1681500</v>
      </c>
      <c r="AM42" s="217"/>
      <c r="AN42" s="216"/>
      <c r="AO42" s="209">
        <v>0</v>
      </c>
      <c r="AP42" s="216"/>
      <c r="AQ42" s="217"/>
      <c r="AR42" s="217"/>
      <c r="AS42" s="216">
        <v>139775</v>
      </c>
      <c r="AT42" s="804">
        <v>2801093</v>
      </c>
      <c r="AU42" s="805">
        <v>233425</v>
      </c>
      <c r="AV42" s="209">
        <v>4204</v>
      </c>
      <c r="AW42" s="209"/>
      <c r="AX42" s="209">
        <v>4204</v>
      </c>
      <c r="AY42" s="30"/>
    </row>
    <row r="43" spans="1:51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  <c r="AY43" s="30"/>
    </row>
    <row r="44" spans="1:51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4896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23206</v>
      </c>
      <c r="AM44" s="235"/>
      <c r="AN44" s="234"/>
      <c r="AO44" s="226">
        <v>0</v>
      </c>
      <c r="AP44" s="234"/>
      <c r="AQ44" s="235"/>
      <c r="AR44" s="235"/>
      <c r="AS44" s="234">
        <v>1929</v>
      </c>
      <c r="AT44" s="806">
        <v>28032</v>
      </c>
      <c r="AU44" s="807">
        <v>2336</v>
      </c>
      <c r="AV44" s="226">
        <v>58</v>
      </c>
      <c r="AW44" s="226"/>
      <c r="AX44" s="226">
        <v>58</v>
      </c>
      <c r="AY44" s="30"/>
    </row>
    <row r="45" spans="1:51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  <c r="AY45" s="30"/>
    </row>
    <row r="46" spans="1:51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  <c r="AY46" s="30"/>
    </row>
    <row r="47" spans="1:51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  <c r="AY47" s="30"/>
    </row>
    <row r="48" spans="1:51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  <c r="AY48" s="30"/>
    </row>
    <row r="49" spans="1:51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  <c r="AY49" s="30"/>
    </row>
    <row r="50" spans="1:51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  <c r="AY50" s="30"/>
    </row>
    <row r="51" spans="1:51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  <c r="AY51" s="30"/>
    </row>
    <row r="52" spans="1:51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  <c r="AY52" s="30"/>
    </row>
    <row r="53" spans="1:51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  <c r="AY53" s="30"/>
    </row>
    <row r="54" spans="1:51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  <c r="AY54" s="30"/>
    </row>
    <row r="55" spans="1:51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  <c r="AY55" s="30"/>
    </row>
    <row r="56" spans="1:51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  <c r="AY56" s="30"/>
    </row>
    <row r="57" spans="1:51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  <c r="AY57" s="30"/>
    </row>
    <row r="58" spans="1:51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4364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7661</v>
      </c>
      <c r="AM58" s="235"/>
      <c r="AN58" s="234"/>
      <c r="AO58" s="226">
        <v>0</v>
      </c>
      <c r="AP58" s="234"/>
      <c r="AQ58" s="235"/>
      <c r="AR58" s="235"/>
      <c r="AS58" s="234">
        <v>637</v>
      </c>
      <c r="AT58" s="806">
        <v>11995</v>
      </c>
      <c r="AU58" s="807">
        <v>1000</v>
      </c>
      <c r="AV58" s="226">
        <v>19</v>
      </c>
      <c r="AW58" s="226"/>
      <c r="AX58" s="226">
        <v>19</v>
      </c>
      <c r="AY58" s="30"/>
    </row>
    <row r="59" spans="1:51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  <c r="AY59" s="30"/>
    </row>
    <row r="60" spans="1:51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  <c r="AY60" s="30"/>
    </row>
    <row r="61" spans="1:51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  <c r="AY61" s="30"/>
    </row>
    <row r="62" spans="1:51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  <c r="AY62" s="30"/>
    </row>
    <row r="63" spans="1:51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  <c r="AY63" s="30"/>
    </row>
    <row r="64" spans="1:51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  <c r="AY64" s="30"/>
    </row>
    <row r="65" spans="1:51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  <c r="AY65" s="30"/>
    </row>
    <row r="66" spans="1:51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  <c r="AY66" s="30"/>
    </row>
    <row r="67" spans="1:51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  <c r="AY67" s="30"/>
    </row>
    <row r="68" spans="1:51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  <c r="AY68" s="30"/>
    </row>
    <row r="69" spans="1:51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  <c r="AY69" s="30"/>
    </row>
    <row r="70" spans="1:51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  <c r="AY70" s="30"/>
    </row>
    <row r="71" spans="1:51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  <c r="AY71" s="30"/>
    </row>
    <row r="72" spans="1:51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  <c r="AY72" s="30"/>
    </row>
    <row r="73" spans="1:51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  <c r="AY73" s="30"/>
    </row>
    <row r="74" spans="1:51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  <c r="AY74" s="30"/>
    </row>
    <row r="75" spans="1:51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  <c r="AY75" s="30"/>
    </row>
    <row r="76" spans="1:51" s="87" customFormat="1" ht="15" customHeight="1" thickBot="1" x14ac:dyDescent="0.25">
      <c r="A76" s="1891" t="s">
        <v>429</v>
      </c>
      <c r="B76" s="1892"/>
      <c r="C76" s="1463">
        <v>257</v>
      </c>
      <c r="D76" s="1461"/>
      <c r="E76" s="1043">
        <v>961952.35544103186</v>
      </c>
      <c r="F76" s="1464">
        <v>193</v>
      </c>
      <c r="G76" s="1461"/>
      <c r="H76" s="1045">
        <v>96998.229250556586</v>
      </c>
      <c r="I76" s="1465">
        <v>139</v>
      </c>
      <c r="J76" s="1461"/>
      <c r="K76" s="1045">
        <v>18962.591855514907</v>
      </c>
      <c r="L76" s="1464">
        <v>42</v>
      </c>
      <c r="M76" s="1461"/>
      <c r="N76" s="1045">
        <v>144313.62842779653</v>
      </c>
      <c r="O76" s="1464">
        <v>0</v>
      </c>
      <c r="P76" s="1461"/>
      <c r="Q76" s="1045">
        <v>0</v>
      </c>
      <c r="R76" s="1046">
        <v>1222227</v>
      </c>
      <c r="S76" s="1045">
        <v>0</v>
      </c>
      <c r="T76" s="1045">
        <v>0</v>
      </c>
      <c r="U76" s="1047">
        <v>0</v>
      </c>
      <c r="V76" s="1046">
        <v>1222227</v>
      </c>
      <c r="W76" s="1045">
        <v>-3056</v>
      </c>
      <c r="X76" s="1046">
        <v>1219171</v>
      </c>
      <c r="Y76" s="1045">
        <v>0</v>
      </c>
      <c r="Z76" s="1046">
        <v>1219171</v>
      </c>
      <c r="AA76" s="1045">
        <v>0</v>
      </c>
      <c r="AB76" s="1045">
        <v>1219171</v>
      </c>
      <c r="AC76" s="1046">
        <v>101598</v>
      </c>
      <c r="AD76" s="1048">
        <v>1219171</v>
      </c>
      <c r="AE76" s="1461"/>
      <c r="AF76" s="1049">
        <v>1843695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1843695</v>
      </c>
      <c r="AM76" s="1045">
        <v>-4609</v>
      </c>
      <c r="AN76" s="1049">
        <v>1839086</v>
      </c>
      <c r="AO76" s="1045">
        <v>0</v>
      </c>
      <c r="AP76" s="1049">
        <v>1839086</v>
      </c>
      <c r="AQ76" s="1045">
        <v>0</v>
      </c>
      <c r="AR76" s="1045">
        <v>1839086</v>
      </c>
      <c r="AS76" s="1049">
        <v>153258</v>
      </c>
      <c r="AT76" s="1279">
        <v>3058257</v>
      </c>
      <c r="AU76" s="1280">
        <v>254856</v>
      </c>
      <c r="AV76" s="1045">
        <v>4609</v>
      </c>
      <c r="AW76" s="1045">
        <v>0</v>
      </c>
      <c r="AX76" s="1045">
        <v>4609</v>
      </c>
      <c r="AY76" s="100"/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  <c r="AY77" s="519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  <c r="AY78" s="100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  <c r="AY79" s="100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  <c r="AY80" s="30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  <c r="AY81" s="100"/>
    </row>
    <row r="82" spans="1:51" s="87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18060</v>
      </c>
      <c r="AU82" s="1460">
        <v>1505</v>
      </c>
      <c r="AV82" s="1456"/>
      <c r="AW82" s="1456"/>
      <c r="AX82" s="1456"/>
      <c r="AY82" s="100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  <c r="AY83" s="100"/>
    </row>
    <row r="84" spans="1:51" s="87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46926</v>
      </c>
      <c r="AU84" s="816">
        <v>3911</v>
      </c>
      <c r="AV84" s="814"/>
      <c r="AW84" s="814"/>
      <c r="AX84" s="814"/>
      <c r="AY84" s="100"/>
    </row>
    <row r="85" spans="1:51" s="87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37541</v>
      </c>
      <c r="AU85" s="816">
        <v>3128</v>
      </c>
      <c r="AV85" s="814"/>
      <c r="AW85" s="814"/>
      <c r="AX85" s="814"/>
      <c r="AY85" s="100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70389</v>
      </c>
      <c r="AU86" s="816">
        <v>5866</v>
      </c>
      <c r="AV86" s="1766"/>
      <c r="AW86" s="1766"/>
      <c r="AX86" s="1766"/>
      <c r="AY86" s="100"/>
    </row>
    <row r="87" spans="1:51" s="87" customFormat="1" ht="15" customHeight="1" thickBot="1" x14ac:dyDescent="0.25">
      <c r="A87" s="1891" t="s">
        <v>430</v>
      </c>
      <c r="B87" s="1892"/>
      <c r="C87" s="1463">
        <v>257</v>
      </c>
      <c r="D87" s="1461"/>
      <c r="E87" s="1043">
        <v>961952.35544103186</v>
      </c>
      <c r="F87" s="1464">
        <v>193</v>
      </c>
      <c r="G87" s="1461"/>
      <c r="H87" s="1045">
        <v>96998.229250556586</v>
      </c>
      <c r="I87" s="1465">
        <v>139</v>
      </c>
      <c r="J87" s="1461"/>
      <c r="K87" s="1045">
        <v>18962.591855514907</v>
      </c>
      <c r="L87" s="1464">
        <v>42</v>
      </c>
      <c r="M87" s="1461"/>
      <c r="N87" s="1045">
        <v>144313.62842779653</v>
      </c>
      <c r="O87" s="1464">
        <v>0</v>
      </c>
      <c r="P87" s="1461"/>
      <c r="Q87" s="1045">
        <v>0</v>
      </c>
      <c r="R87" s="1046">
        <v>1222227</v>
      </c>
      <c r="S87" s="1045">
        <v>0</v>
      </c>
      <c r="T87" s="1045">
        <v>0</v>
      </c>
      <c r="U87" s="1047">
        <v>0</v>
      </c>
      <c r="V87" s="1046">
        <v>1222227</v>
      </c>
      <c r="W87" s="1045">
        <v>-3056</v>
      </c>
      <c r="X87" s="1046">
        <v>1219171</v>
      </c>
      <c r="Y87" s="1045">
        <v>0</v>
      </c>
      <c r="Z87" s="1046">
        <v>1392087</v>
      </c>
      <c r="AA87" s="1045">
        <v>0</v>
      </c>
      <c r="AB87" s="1045">
        <v>1392087</v>
      </c>
      <c r="AC87" s="1046">
        <v>116008</v>
      </c>
      <c r="AD87" s="1048">
        <v>1402087</v>
      </c>
      <c r="AE87" s="1461">
        <v>0</v>
      </c>
      <c r="AF87" s="1049">
        <v>1843695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1843695</v>
      </c>
      <c r="AM87" s="1045">
        <v>-4609</v>
      </c>
      <c r="AN87" s="1049">
        <v>1839086</v>
      </c>
      <c r="AO87" s="1045">
        <v>0</v>
      </c>
      <c r="AP87" s="1049">
        <v>1839086</v>
      </c>
      <c r="AQ87" s="1045">
        <v>0</v>
      </c>
      <c r="AR87" s="1045">
        <v>1839086</v>
      </c>
      <c r="AS87" s="1049">
        <v>153258</v>
      </c>
      <c r="AT87" s="812">
        <v>3231173</v>
      </c>
      <c r="AU87" s="812">
        <v>269266</v>
      </c>
      <c r="AV87" s="1045">
        <v>4609</v>
      </c>
      <c r="AW87" s="1045">
        <v>0</v>
      </c>
      <c r="AX87" s="1045">
        <v>4609</v>
      </c>
      <c r="AY87" s="100"/>
    </row>
    <row r="88" spans="1:51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F2:AF3"/>
    <mergeCell ref="AG2:AK2"/>
    <mergeCell ref="Z2:Z3"/>
    <mergeCell ref="A76:B76"/>
    <mergeCell ref="A77:B77"/>
    <mergeCell ref="W2:W3"/>
    <mergeCell ref="X2:X3"/>
    <mergeCell ref="Y2:Y3"/>
    <mergeCell ref="V2:V3"/>
    <mergeCell ref="A78:B78"/>
    <mergeCell ref="A79:B79"/>
    <mergeCell ref="A80:B80"/>
    <mergeCell ref="O2:Q2"/>
    <mergeCell ref="R2:R3"/>
    <mergeCell ref="C2:C3"/>
    <mergeCell ref="D2:E2"/>
    <mergeCell ref="F2:H2"/>
    <mergeCell ref="A1:B3"/>
    <mergeCell ref="C1:K1"/>
    <mergeCell ref="L1:U1"/>
    <mergeCell ref="I2:K2"/>
    <mergeCell ref="L2:N2"/>
    <mergeCell ref="S2:U2"/>
    <mergeCell ref="A87:B87"/>
    <mergeCell ref="A81:B81"/>
    <mergeCell ref="A85:B85"/>
    <mergeCell ref="A82:B82"/>
    <mergeCell ref="A84:B84"/>
    <mergeCell ref="A83:B83"/>
    <mergeCell ref="A86:B86"/>
    <mergeCell ref="AV1:AX1"/>
    <mergeCell ref="AT1:AT3"/>
    <mergeCell ref="AU1:AU3"/>
    <mergeCell ref="AV2:AV3"/>
    <mergeCell ref="AW2:AW3"/>
    <mergeCell ref="AX2:AX3"/>
    <mergeCell ref="AN2:AN3"/>
    <mergeCell ref="AL1:AS1"/>
    <mergeCell ref="AC2:AC3"/>
    <mergeCell ref="AD2:AD3"/>
    <mergeCell ref="AS2:AS3"/>
    <mergeCell ref="V1:AD1"/>
    <mergeCell ref="AE1:AK1"/>
    <mergeCell ref="AR2:AR3"/>
    <mergeCell ref="AO2:AO3"/>
    <mergeCell ref="AA2:AA3"/>
    <mergeCell ref="AB2:AB3"/>
    <mergeCell ref="AE2:AE3"/>
    <mergeCell ref="AP2:AP3"/>
    <mergeCell ref="AQ2:AQ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X88"/>
  <sheetViews>
    <sheetView view="pageBreakPreview" zoomScale="75" zoomScaleNormal="100" zoomScaleSheetLayoutView="75" workbookViewId="0">
      <pane xSplit="2" ySplit="6" topLeftCell="J65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30"/>
  </cols>
  <sheetData>
    <row r="1" spans="1:50" ht="19.899999999999999" customHeight="1" x14ac:dyDescent="0.2">
      <c r="A1" s="2165" t="s">
        <v>818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0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0" ht="95.25" customHeight="1" x14ac:dyDescent="0.2">
      <c r="A3" s="2167"/>
      <c r="B3" s="2168"/>
      <c r="C3" s="1926"/>
      <c r="D3" s="1255" t="s">
        <v>552</v>
      </c>
      <c r="E3" s="1255" t="s">
        <v>364</v>
      </c>
      <c r="F3" s="1521" t="s">
        <v>1656</v>
      </c>
      <c r="G3" s="1255" t="s">
        <v>424</v>
      </c>
      <c r="H3" s="1255" t="s">
        <v>364</v>
      </c>
      <c r="I3" s="1521" t="s">
        <v>1657</v>
      </c>
      <c r="J3" s="1255" t="s">
        <v>424</v>
      </c>
      <c r="K3" s="1255" t="s">
        <v>364</v>
      </c>
      <c r="L3" s="1521" t="s">
        <v>1658</v>
      </c>
      <c r="M3" s="1255" t="s">
        <v>444</v>
      </c>
      <c r="N3" s="1255" t="s">
        <v>364</v>
      </c>
      <c r="O3" s="1521" t="s">
        <v>1658</v>
      </c>
      <c r="P3" s="1255" t="s">
        <v>444</v>
      </c>
      <c r="Q3" s="1255" t="s">
        <v>364</v>
      </c>
      <c r="R3" s="1926"/>
      <c r="S3" s="1349" t="s">
        <v>1692</v>
      </c>
      <c r="T3" s="1349" t="s">
        <v>1693</v>
      </c>
      <c r="U3" s="1349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349" t="s">
        <v>1701</v>
      </c>
      <c r="AH3" s="1349" t="s">
        <v>1646</v>
      </c>
      <c r="AI3" s="1349" t="s">
        <v>1699</v>
      </c>
      <c r="AJ3" s="1523" t="s">
        <v>1647</v>
      </c>
      <c r="AK3" s="1349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0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0" s="49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0" s="49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0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</row>
    <row r="8" spans="1:50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</row>
    <row r="9" spans="1:50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</row>
    <row r="10" spans="1:50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</row>
    <row r="11" spans="1:50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</row>
    <row r="12" spans="1:50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</row>
    <row r="13" spans="1:50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</row>
    <row r="14" spans="1:50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</row>
    <row r="15" spans="1:50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</row>
    <row r="16" spans="1:50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</row>
    <row r="17" spans="1:50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</row>
    <row r="18" spans="1:50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</row>
    <row r="19" spans="1:50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</row>
    <row r="20" spans="1:50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</row>
    <row r="21" spans="1:50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</row>
    <row r="22" spans="1:50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</row>
    <row r="23" spans="1:50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</row>
    <row r="24" spans="1:50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</row>
    <row r="25" spans="1:50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</row>
    <row r="26" spans="1:50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</row>
    <row r="27" spans="1:50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</row>
    <row r="28" spans="1:50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</row>
    <row r="29" spans="1:50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</row>
    <row r="30" spans="1:50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</row>
    <row r="31" spans="1:50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</row>
    <row r="32" spans="1:50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4722662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7551360</v>
      </c>
      <c r="AM32" s="217"/>
      <c r="AN32" s="216"/>
      <c r="AO32" s="209">
        <v>0</v>
      </c>
      <c r="AP32" s="216"/>
      <c r="AQ32" s="217"/>
      <c r="AR32" s="217"/>
      <c r="AS32" s="216">
        <v>627707</v>
      </c>
      <c r="AT32" s="804">
        <v>12244984</v>
      </c>
      <c r="AU32" s="805">
        <v>1020416</v>
      </c>
      <c r="AV32" s="209">
        <v>18878</v>
      </c>
      <c r="AW32" s="209"/>
      <c r="AX32" s="209">
        <v>18878</v>
      </c>
    </row>
    <row r="33" spans="1:50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</row>
    <row r="34" spans="1:50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</row>
    <row r="35" spans="1:50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</row>
    <row r="36" spans="1:50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</row>
    <row r="37" spans="1:50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</row>
    <row r="38" spans="1:50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</row>
    <row r="39" spans="1:50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</row>
    <row r="40" spans="1:50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</row>
    <row r="41" spans="1:50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</row>
    <row r="42" spans="1:50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520046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819375</v>
      </c>
      <c r="AM42" s="217"/>
      <c r="AN42" s="216"/>
      <c r="AO42" s="209">
        <v>0</v>
      </c>
      <c r="AP42" s="216"/>
      <c r="AQ42" s="217"/>
      <c r="AR42" s="217"/>
      <c r="AS42" s="216">
        <v>68111</v>
      </c>
      <c r="AT42" s="804">
        <v>1336073</v>
      </c>
      <c r="AU42" s="805">
        <v>111340</v>
      </c>
      <c r="AV42" s="209">
        <v>2048</v>
      </c>
      <c r="AW42" s="209"/>
      <c r="AX42" s="209">
        <v>2048</v>
      </c>
    </row>
    <row r="43" spans="1:50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</row>
    <row r="44" spans="1:50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12492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58015</v>
      </c>
      <c r="AM44" s="235"/>
      <c r="AN44" s="234"/>
      <c r="AO44" s="226">
        <v>0</v>
      </c>
      <c r="AP44" s="234"/>
      <c r="AQ44" s="235"/>
      <c r="AR44" s="235"/>
      <c r="AS44" s="234">
        <v>4823</v>
      </c>
      <c r="AT44" s="806">
        <v>70331</v>
      </c>
      <c r="AU44" s="807">
        <v>5861</v>
      </c>
      <c r="AV44" s="226">
        <v>145</v>
      </c>
      <c r="AW44" s="226"/>
      <c r="AX44" s="226">
        <v>145</v>
      </c>
    </row>
    <row r="45" spans="1:50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</row>
    <row r="46" spans="1:50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</row>
    <row r="47" spans="1:50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</row>
    <row r="48" spans="1:50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</row>
    <row r="49" spans="1:50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</row>
    <row r="50" spans="1:50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15909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13650</v>
      </c>
      <c r="AM50" s="235"/>
      <c r="AN50" s="234"/>
      <c r="AO50" s="226">
        <v>0</v>
      </c>
      <c r="AP50" s="234"/>
      <c r="AQ50" s="235"/>
      <c r="AR50" s="235"/>
      <c r="AS50" s="234">
        <v>1135</v>
      </c>
      <c r="AT50" s="806">
        <v>29485</v>
      </c>
      <c r="AU50" s="807">
        <v>2457</v>
      </c>
      <c r="AV50" s="226">
        <v>34</v>
      </c>
      <c r="AW50" s="226"/>
      <c r="AX50" s="226">
        <v>34</v>
      </c>
    </row>
    <row r="51" spans="1:50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</row>
    <row r="52" spans="1:50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</row>
    <row r="53" spans="1:50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</row>
    <row r="54" spans="1:50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</row>
    <row r="55" spans="1:50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</row>
    <row r="56" spans="1:50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</row>
    <row r="57" spans="1:50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</row>
    <row r="58" spans="1:50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4953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7661</v>
      </c>
      <c r="AM58" s="235"/>
      <c r="AN58" s="234"/>
      <c r="AO58" s="226">
        <v>0</v>
      </c>
      <c r="AP58" s="234"/>
      <c r="AQ58" s="235"/>
      <c r="AR58" s="235"/>
      <c r="AS58" s="234">
        <v>637</v>
      </c>
      <c r="AT58" s="806">
        <v>12583</v>
      </c>
      <c r="AU58" s="807">
        <v>1049</v>
      </c>
      <c r="AV58" s="226">
        <v>19</v>
      </c>
      <c r="AW58" s="226"/>
      <c r="AX58" s="226">
        <v>19</v>
      </c>
    </row>
    <row r="59" spans="1:50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</row>
    <row r="60" spans="1:50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</row>
    <row r="61" spans="1:50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</row>
    <row r="62" spans="1:50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</row>
    <row r="63" spans="1:50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</row>
    <row r="64" spans="1:50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</row>
    <row r="65" spans="1:50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</row>
    <row r="66" spans="1:50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</row>
    <row r="67" spans="1:50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</row>
    <row r="68" spans="1:50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</row>
    <row r="69" spans="1:50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</row>
    <row r="70" spans="1:50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</row>
    <row r="71" spans="1:50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</row>
    <row r="72" spans="1:50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</row>
    <row r="73" spans="1:50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</row>
    <row r="74" spans="1:50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</row>
    <row r="75" spans="1:50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</row>
    <row r="76" spans="1:50" s="100" customFormat="1" ht="15" customHeight="1" thickBot="1" x14ac:dyDescent="0.25">
      <c r="A76" s="1891" t="s">
        <v>429</v>
      </c>
      <c r="B76" s="1892"/>
      <c r="C76" s="1463">
        <v>1159</v>
      </c>
      <c r="D76" s="1461"/>
      <c r="E76" s="1043">
        <v>4443066.5223790128</v>
      </c>
      <c r="F76" s="1464">
        <v>1015</v>
      </c>
      <c r="G76" s="1461"/>
      <c r="H76" s="1045">
        <v>488766.69145685527</v>
      </c>
      <c r="I76" s="1465">
        <v>0</v>
      </c>
      <c r="J76" s="1461"/>
      <c r="K76" s="1045">
        <v>0</v>
      </c>
      <c r="L76" s="1464">
        <v>99</v>
      </c>
      <c r="M76" s="1461"/>
      <c r="N76" s="1045">
        <v>325836.07951110951</v>
      </c>
      <c r="O76" s="1464">
        <v>14</v>
      </c>
      <c r="P76" s="1461"/>
      <c r="Q76" s="1045">
        <v>18391.778112394277</v>
      </c>
      <c r="R76" s="1046">
        <v>5276062</v>
      </c>
      <c r="S76" s="1045">
        <v>0</v>
      </c>
      <c r="T76" s="1045">
        <v>0</v>
      </c>
      <c r="U76" s="1047">
        <v>0</v>
      </c>
      <c r="V76" s="1046">
        <v>5276062</v>
      </c>
      <c r="W76" s="1045">
        <v>-13190</v>
      </c>
      <c r="X76" s="1046">
        <v>5262872</v>
      </c>
      <c r="Y76" s="1045">
        <v>1647</v>
      </c>
      <c r="Z76" s="1046">
        <v>5264519</v>
      </c>
      <c r="AA76" s="1045">
        <v>0</v>
      </c>
      <c r="AB76" s="1045">
        <v>5264519</v>
      </c>
      <c r="AC76" s="1046">
        <v>438710</v>
      </c>
      <c r="AD76" s="1048">
        <v>5264519</v>
      </c>
      <c r="AE76" s="1461"/>
      <c r="AF76" s="1049">
        <v>8450061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8450061</v>
      </c>
      <c r="AM76" s="1045">
        <v>-21124</v>
      </c>
      <c r="AN76" s="1049">
        <v>8428937</v>
      </c>
      <c r="AO76" s="1045">
        <v>0</v>
      </c>
      <c r="AP76" s="1049">
        <v>8428937</v>
      </c>
      <c r="AQ76" s="1045">
        <v>0</v>
      </c>
      <c r="AR76" s="1045">
        <v>8428937</v>
      </c>
      <c r="AS76" s="1049">
        <v>702413</v>
      </c>
      <c r="AT76" s="1279">
        <v>13693456</v>
      </c>
      <c r="AU76" s="1280">
        <v>1141123</v>
      </c>
      <c r="AV76" s="1045">
        <v>21124</v>
      </c>
      <c r="AW76" s="1045">
        <v>0</v>
      </c>
      <c r="AX76" s="1045">
        <v>21124</v>
      </c>
    </row>
    <row r="77" spans="1:50" s="519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</row>
    <row r="78" spans="1:50" s="100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</row>
    <row r="79" spans="1:50" s="100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</row>
    <row r="80" spans="1:50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</row>
    <row r="81" spans="1:50" s="100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</row>
    <row r="82" spans="1:50" s="100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16520</v>
      </c>
      <c r="AU82" s="1460">
        <v>1377</v>
      </c>
      <c r="AV82" s="1456"/>
      <c r="AW82" s="1456"/>
      <c r="AX82" s="1456"/>
    </row>
    <row r="83" spans="1:50" s="100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</row>
    <row r="84" spans="1:50" s="100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151924</v>
      </c>
      <c r="AU84" s="816">
        <v>12660</v>
      </c>
      <c r="AV84" s="814"/>
      <c r="AW84" s="814"/>
      <c r="AX84" s="814"/>
    </row>
    <row r="85" spans="1:50" s="100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121538</v>
      </c>
      <c r="AU85" s="816">
        <v>10128</v>
      </c>
      <c r="AV85" s="814"/>
      <c r="AW85" s="814"/>
      <c r="AX85" s="814"/>
    </row>
    <row r="86" spans="1:50" s="100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227885</v>
      </c>
      <c r="AU86" s="816">
        <v>18990</v>
      </c>
      <c r="AV86" s="1766"/>
      <c r="AW86" s="1766"/>
      <c r="AX86" s="1766"/>
    </row>
    <row r="87" spans="1:50" s="100" customFormat="1" ht="15" customHeight="1" thickBot="1" x14ac:dyDescent="0.25">
      <c r="A87" s="1891" t="s">
        <v>430</v>
      </c>
      <c r="B87" s="1892"/>
      <c r="C87" s="1463">
        <v>1159</v>
      </c>
      <c r="D87" s="1461"/>
      <c r="E87" s="1043">
        <v>4443066.5223790128</v>
      </c>
      <c r="F87" s="1464">
        <v>1015</v>
      </c>
      <c r="G87" s="1461"/>
      <c r="H87" s="1045">
        <v>488766.69145685527</v>
      </c>
      <c r="I87" s="1465">
        <v>0</v>
      </c>
      <c r="J87" s="1461"/>
      <c r="K87" s="1045">
        <v>0</v>
      </c>
      <c r="L87" s="1464">
        <v>99</v>
      </c>
      <c r="M87" s="1461"/>
      <c r="N87" s="1045">
        <v>325836.07951110951</v>
      </c>
      <c r="O87" s="1464">
        <v>14</v>
      </c>
      <c r="P87" s="1461"/>
      <c r="Q87" s="1045">
        <v>18391.778112394277</v>
      </c>
      <c r="R87" s="1046">
        <v>5276062</v>
      </c>
      <c r="S87" s="1045">
        <v>0</v>
      </c>
      <c r="T87" s="1045">
        <v>0</v>
      </c>
      <c r="U87" s="1047">
        <v>0</v>
      </c>
      <c r="V87" s="1046">
        <v>5276062</v>
      </c>
      <c r="W87" s="1045">
        <v>-13190</v>
      </c>
      <c r="X87" s="1046">
        <v>5262872</v>
      </c>
      <c r="Y87" s="1045">
        <v>1647</v>
      </c>
      <c r="Z87" s="1046">
        <v>5782386</v>
      </c>
      <c r="AA87" s="1045">
        <v>0</v>
      </c>
      <c r="AB87" s="1045">
        <v>5782386</v>
      </c>
      <c r="AC87" s="1046">
        <v>481865</v>
      </c>
      <c r="AD87" s="1048">
        <v>5782386</v>
      </c>
      <c r="AE87" s="1461">
        <v>0</v>
      </c>
      <c r="AF87" s="1049">
        <v>8450061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8450061</v>
      </c>
      <c r="AM87" s="1045">
        <v>-21124</v>
      </c>
      <c r="AN87" s="1049">
        <v>8428937</v>
      </c>
      <c r="AO87" s="1045">
        <v>0</v>
      </c>
      <c r="AP87" s="1049">
        <v>8428937</v>
      </c>
      <c r="AQ87" s="1045">
        <v>0</v>
      </c>
      <c r="AR87" s="1045">
        <v>8428937</v>
      </c>
      <c r="AS87" s="1049">
        <v>702413</v>
      </c>
      <c r="AT87" s="812">
        <v>14211323</v>
      </c>
      <c r="AU87" s="812">
        <v>1184278</v>
      </c>
      <c r="AV87" s="1045">
        <v>21124</v>
      </c>
      <c r="AW87" s="1045">
        <v>0</v>
      </c>
      <c r="AX87" s="1045">
        <v>21124</v>
      </c>
    </row>
    <row r="88" spans="1:50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F2:AF3"/>
    <mergeCell ref="AG2:AK2"/>
    <mergeCell ref="Z2:Z3"/>
    <mergeCell ref="A76:B76"/>
    <mergeCell ref="A77:B77"/>
    <mergeCell ref="W2:W3"/>
    <mergeCell ref="X2:X3"/>
    <mergeCell ref="Y2:Y3"/>
    <mergeCell ref="V2:V3"/>
    <mergeCell ref="A78:B78"/>
    <mergeCell ref="A79:B79"/>
    <mergeCell ref="A80:B80"/>
    <mergeCell ref="O2:Q2"/>
    <mergeCell ref="R2:R3"/>
    <mergeCell ref="C2:C3"/>
    <mergeCell ref="D2:E2"/>
    <mergeCell ref="F2:H2"/>
    <mergeCell ref="A1:B3"/>
    <mergeCell ref="C1:K1"/>
    <mergeCell ref="L1:U1"/>
    <mergeCell ref="I2:K2"/>
    <mergeCell ref="L2:N2"/>
    <mergeCell ref="S2:U2"/>
    <mergeCell ref="A87:B87"/>
    <mergeCell ref="A81:B81"/>
    <mergeCell ref="A85:B85"/>
    <mergeCell ref="A82:B82"/>
    <mergeCell ref="A84:B84"/>
    <mergeCell ref="A86:B86"/>
    <mergeCell ref="A83:B83"/>
    <mergeCell ref="AV1:AX1"/>
    <mergeCell ref="AT1:AT3"/>
    <mergeCell ref="AU1:AU3"/>
    <mergeCell ref="AV2:AV3"/>
    <mergeCell ref="AW2:AW3"/>
    <mergeCell ref="AX2:AX3"/>
    <mergeCell ref="AN2:AN3"/>
    <mergeCell ref="AL1:AS1"/>
    <mergeCell ref="AC2:AC3"/>
    <mergeCell ref="AD2:AD3"/>
    <mergeCell ref="AS2:AS3"/>
    <mergeCell ref="V1:AD1"/>
    <mergeCell ref="AE1:AK1"/>
    <mergeCell ref="AR2:AR3"/>
    <mergeCell ref="AO2:AO3"/>
    <mergeCell ref="AA2:AA3"/>
    <mergeCell ref="AB2:AB3"/>
    <mergeCell ref="AE2:AE3"/>
    <mergeCell ref="AP2:AP3"/>
    <mergeCell ref="AQ2:AQ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88"/>
  <sheetViews>
    <sheetView view="pageBreakPreview" zoomScale="75" zoomScaleNormal="100" zoomScaleSheetLayoutView="75" workbookViewId="0">
      <pane xSplit="2" ySplit="6" topLeftCell="W70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4.28515625" style="30" bestFit="1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4.28515625" style="30" bestFit="1" customWidth="1"/>
    <col min="19" max="21" width="13.85546875" style="30" customWidth="1"/>
    <col min="22" max="22" width="15.42578125" style="30" bestFit="1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30"/>
  </cols>
  <sheetData>
    <row r="1" spans="1:50" ht="19.899999999999999" customHeight="1" x14ac:dyDescent="0.2">
      <c r="A1" s="2165" t="s">
        <v>1032</v>
      </c>
      <c r="B1" s="216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0" ht="30" customHeight="1" x14ac:dyDescent="0.2">
      <c r="A2" s="216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0" ht="95.25" customHeight="1" x14ac:dyDescent="0.2">
      <c r="A3" s="2167"/>
      <c r="B3" s="2168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87" t="s">
        <v>1692</v>
      </c>
      <c r="T3" s="1587" t="s">
        <v>1693</v>
      </c>
      <c r="U3" s="1587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87" t="s">
        <v>1701</v>
      </c>
      <c r="AH3" s="1587" t="s">
        <v>1646</v>
      </c>
      <c r="AI3" s="1587" t="s">
        <v>1699</v>
      </c>
      <c r="AJ3" s="1587" t="s">
        <v>1647</v>
      </c>
      <c r="AK3" s="1587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0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0" s="49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0" s="49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0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</row>
    <row r="8" spans="1:50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</row>
    <row r="9" spans="1:50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</row>
    <row r="10" spans="1:50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</row>
    <row r="11" spans="1:50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>
        <v>0</v>
      </c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</row>
    <row r="12" spans="1:50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</row>
    <row r="13" spans="1:50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</row>
    <row r="14" spans="1:50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</row>
    <row r="15" spans="1:50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</row>
    <row r="16" spans="1:50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</row>
    <row r="17" spans="1:50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</row>
    <row r="18" spans="1:50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</row>
    <row r="19" spans="1:50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</row>
    <row r="20" spans="1:50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</row>
    <row r="21" spans="1:50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</row>
    <row r="22" spans="1:50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</row>
    <row r="23" spans="1:50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1206053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2307023</v>
      </c>
      <c r="AM23" s="235"/>
      <c r="AN23" s="234"/>
      <c r="AO23" s="226">
        <v>0</v>
      </c>
      <c r="AP23" s="234"/>
      <c r="AQ23" s="235"/>
      <c r="AR23" s="235"/>
      <c r="AS23" s="234">
        <v>191771</v>
      </c>
      <c r="AT23" s="806">
        <v>3504293</v>
      </c>
      <c r="AU23" s="807">
        <v>292024</v>
      </c>
      <c r="AV23" s="226">
        <v>5768</v>
      </c>
      <c r="AW23" s="226"/>
      <c r="AX23" s="226">
        <v>5768</v>
      </c>
    </row>
    <row r="24" spans="1:50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</row>
    <row r="25" spans="1:50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4926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5642</v>
      </c>
      <c r="AM25" s="235"/>
      <c r="AN25" s="234"/>
      <c r="AO25" s="226">
        <v>0</v>
      </c>
      <c r="AP25" s="234"/>
      <c r="AQ25" s="235"/>
      <c r="AR25" s="235"/>
      <c r="AS25" s="234">
        <v>469</v>
      </c>
      <c r="AT25" s="806">
        <v>10542</v>
      </c>
      <c r="AU25" s="807">
        <v>879</v>
      </c>
      <c r="AV25" s="226">
        <v>14</v>
      </c>
      <c r="AW25" s="226"/>
      <c r="AX25" s="226">
        <v>14</v>
      </c>
    </row>
    <row r="26" spans="1:50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</row>
    <row r="27" spans="1:50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</row>
    <row r="28" spans="1:50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</row>
    <row r="29" spans="1:50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</row>
    <row r="30" spans="1:50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</row>
    <row r="31" spans="1:50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</row>
    <row r="32" spans="1:50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</row>
    <row r="33" spans="1:50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</row>
    <row r="34" spans="1:50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</row>
    <row r="35" spans="1:50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</row>
    <row r="36" spans="1:50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</row>
    <row r="37" spans="1:50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</row>
    <row r="38" spans="1:50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17706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7262</v>
      </c>
      <c r="AM38" s="235"/>
      <c r="AN38" s="234"/>
      <c r="AO38" s="226">
        <v>0</v>
      </c>
      <c r="AP38" s="234"/>
      <c r="AQ38" s="235"/>
      <c r="AR38" s="235"/>
      <c r="AS38" s="234">
        <v>604</v>
      </c>
      <c r="AT38" s="806">
        <v>24906</v>
      </c>
      <c r="AU38" s="807">
        <v>2076</v>
      </c>
      <c r="AV38" s="226">
        <v>18</v>
      </c>
      <c r="AW38" s="226"/>
      <c r="AX38" s="226">
        <v>18</v>
      </c>
    </row>
    <row r="39" spans="1:50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</row>
    <row r="40" spans="1:50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</row>
    <row r="41" spans="1:50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</row>
    <row r="42" spans="1:50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</row>
    <row r="43" spans="1:50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</row>
    <row r="44" spans="1:50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</row>
    <row r="45" spans="1:50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>
        <v>0</v>
      </c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</row>
    <row r="46" spans="1:50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</row>
    <row r="47" spans="1:50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</row>
    <row r="48" spans="1:50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</row>
    <row r="49" spans="1:50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</row>
    <row r="50" spans="1:50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</row>
    <row r="51" spans="1:50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</row>
    <row r="52" spans="1:50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</row>
    <row r="53" spans="1:50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</row>
    <row r="54" spans="1:50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</row>
    <row r="55" spans="1:50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</row>
    <row r="56" spans="1:50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</row>
    <row r="57" spans="1:50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</row>
    <row r="58" spans="1:50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</row>
    <row r="59" spans="1:50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</row>
    <row r="60" spans="1:50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</row>
    <row r="61" spans="1:50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</row>
    <row r="62" spans="1:50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</row>
    <row r="63" spans="1:50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</row>
    <row r="64" spans="1:50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</row>
    <row r="65" spans="1:50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</row>
    <row r="66" spans="1:50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</row>
    <row r="67" spans="1:50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</row>
    <row r="68" spans="1:50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</row>
    <row r="69" spans="1:50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</row>
    <row r="70" spans="1:50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</row>
    <row r="71" spans="1:50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</row>
    <row r="72" spans="1:50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</row>
    <row r="73" spans="1:50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5711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4355</v>
      </c>
      <c r="AM73" s="235"/>
      <c r="AN73" s="234"/>
      <c r="AO73" s="226">
        <v>0</v>
      </c>
      <c r="AP73" s="234"/>
      <c r="AQ73" s="235"/>
      <c r="AR73" s="235"/>
      <c r="AS73" s="234">
        <v>362</v>
      </c>
      <c r="AT73" s="806">
        <v>10041</v>
      </c>
      <c r="AU73" s="807">
        <v>837</v>
      </c>
      <c r="AV73" s="426">
        <v>11</v>
      </c>
      <c r="AW73" s="426"/>
      <c r="AX73" s="426">
        <v>11</v>
      </c>
    </row>
    <row r="74" spans="1:50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55125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38475</v>
      </c>
      <c r="AM74" s="235"/>
      <c r="AN74" s="234"/>
      <c r="AO74" s="226">
        <v>0</v>
      </c>
      <c r="AP74" s="234"/>
      <c r="AQ74" s="235"/>
      <c r="AR74" s="235"/>
      <c r="AS74" s="234">
        <v>3198</v>
      </c>
      <c r="AT74" s="806">
        <v>93366</v>
      </c>
      <c r="AU74" s="807">
        <v>7780</v>
      </c>
      <c r="AV74" s="426">
        <v>96</v>
      </c>
      <c r="AW74" s="426"/>
      <c r="AX74" s="426">
        <v>96</v>
      </c>
    </row>
    <row r="75" spans="1:50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12746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9922</v>
      </c>
      <c r="AM75" s="235"/>
      <c r="AN75" s="234"/>
      <c r="AO75" s="226">
        <v>0</v>
      </c>
      <c r="AP75" s="234"/>
      <c r="AQ75" s="235"/>
      <c r="AR75" s="235"/>
      <c r="AS75" s="234">
        <v>825</v>
      </c>
      <c r="AT75" s="1276">
        <v>22611</v>
      </c>
      <c r="AU75" s="1277">
        <v>1885</v>
      </c>
      <c r="AV75" s="1438">
        <v>25</v>
      </c>
      <c r="AW75" s="1438"/>
      <c r="AX75" s="1438">
        <v>25</v>
      </c>
    </row>
    <row r="76" spans="1:50" s="100" customFormat="1" ht="15" customHeight="1" thickBot="1" x14ac:dyDescent="0.25">
      <c r="A76" s="1891" t="s">
        <v>429</v>
      </c>
      <c r="B76" s="1892"/>
      <c r="C76" s="1463">
        <v>286</v>
      </c>
      <c r="D76" s="1461"/>
      <c r="E76" s="1043">
        <v>1049739.626469644</v>
      </c>
      <c r="F76" s="1464">
        <v>251</v>
      </c>
      <c r="G76" s="1461"/>
      <c r="H76" s="1045">
        <v>117195.40875141171</v>
      </c>
      <c r="I76" s="1465">
        <v>221</v>
      </c>
      <c r="J76" s="1461"/>
      <c r="K76" s="1045">
        <v>28160.956318831191</v>
      </c>
      <c r="L76" s="1464">
        <v>34</v>
      </c>
      <c r="M76" s="1461"/>
      <c r="N76" s="1045">
        <v>107170.5829167772</v>
      </c>
      <c r="O76" s="1464">
        <v>0</v>
      </c>
      <c r="P76" s="1461"/>
      <c r="Q76" s="1045">
        <v>0</v>
      </c>
      <c r="R76" s="1046">
        <v>1302267</v>
      </c>
      <c r="S76" s="1045">
        <v>0</v>
      </c>
      <c r="T76" s="1045">
        <v>0</v>
      </c>
      <c r="U76" s="1047">
        <v>0</v>
      </c>
      <c r="V76" s="1046">
        <v>1302267</v>
      </c>
      <c r="W76" s="1045">
        <v>-3255</v>
      </c>
      <c r="X76" s="1046">
        <v>1299012</v>
      </c>
      <c r="Y76" s="1045">
        <v>0</v>
      </c>
      <c r="Z76" s="1046">
        <v>1299012</v>
      </c>
      <c r="AA76" s="1045">
        <v>0</v>
      </c>
      <c r="AB76" s="1045">
        <v>1299012</v>
      </c>
      <c r="AC76" s="1046">
        <v>108252</v>
      </c>
      <c r="AD76" s="1048">
        <v>1299012</v>
      </c>
      <c r="AE76" s="1461"/>
      <c r="AF76" s="1049">
        <v>2372679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2372679</v>
      </c>
      <c r="AM76" s="1045">
        <v>-5932</v>
      </c>
      <c r="AN76" s="1049">
        <v>2366747</v>
      </c>
      <c r="AO76" s="1045">
        <v>0</v>
      </c>
      <c r="AP76" s="1049">
        <v>2366747</v>
      </c>
      <c r="AQ76" s="1045">
        <v>0</v>
      </c>
      <c r="AR76" s="1045">
        <v>2366747</v>
      </c>
      <c r="AS76" s="1049">
        <v>197229</v>
      </c>
      <c r="AT76" s="1279">
        <v>3665759</v>
      </c>
      <c r="AU76" s="1280">
        <v>305481</v>
      </c>
      <c r="AV76" s="1045">
        <v>5932</v>
      </c>
      <c r="AW76" s="1045">
        <v>0</v>
      </c>
      <c r="AX76" s="1045">
        <v>5932</v>
      </c>
    </row>
    <row r="77" spans="1:50" s="519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</row>
    <row r="78" spans="1:50" s="100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</row>
    <row r="79" spans="1:50" s="100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</row>
    <row r="80" spans="1:50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</row>
    <row r="81" spans="1:50" s="100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</row>
    <row r="82" spans="1:50" s="100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20020</v>
      </c>
      <c r="AU82" s="1460">
        <v>1668</v>
      </c>
      <c r="AV82" s="1456"/>
      <c r="AW82" s="1456"/>
      <c r="AX82" s="1456"/>
    </row>
    <row r="83" spans="1:50" s="100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</row>
    <row r="84" spans="1:50" s="100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39494</v>
      </c>
      <c r="AU84" s="816">
        <v>3291</v>
      </c>
      <c r="AV84" s="814"/>
      <c r="AW84" s="814"/>
      <c r="AX84" s="814"/>
    </row>
    <row r="85" spans="1:50" s="100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31595</v>
      </c>
      <c r="AU85" s="816">
        <v>2633</v>
      </c>
      <c r="AV85" s="814"/>
      <c r="AW85" s="814"/>
      <c r="AX85" s="814"/>
    </row>
    <row r="86" spans="1:50" s="100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59241</v>
      </c>
      <c r="AU86" s="816">
        <v>4937</v>
      </c>
      <c r="AV86" s="1766"/>
      <c r="AW86" s="1766"/>
      <c r="AX86" s="1766"/>
    </row>
    <row r="87" spans="1:50" s="100" customFormat="1" ht="15" customHeight="1" thickBot="1" x14ac:dyDescent="0.25">
      <c r="A87" s="1891" t="s">
        <v>430</v>
      </c>
      <c r="B87" s="1892"/>
      <c r="C87" s="1463">
        <v>286</v>
      </c>
      <c r="D87" s="1461"/>
      <c r="E87" s="1043">
        <v>1049739.626469644</v>
      </c>
      <c r="F87" s="1464">
        <v>251</v>
      </c>
      <c r="G87" s="1461"/>
      <c r="H87" s="1045">
        <v>117195.40875141171</v>
      </c>
      <c r="I87" s="1465">
        <v>221</v>
      </c>
      <c r="J87" s="1461"/>
      <c r="K87" s="1045">
        <v>28160.956318831191</v>
      </c>
      <c r="L87" s="1464">
        <v>34</v>
      </c>
      <c r="M87" s="1461"/>
      <c r="N87" s="1045">
        <v>107170.5829167772</v>
      </c>
      <c r="O87" s="1464">
        <v>0</v>
      </c>
      <c r="P87" s="1461"/>
      <c r="Q87" s="1045">
        <v>0</v>
      </c>
      <c r="R87" s="1046">
        <v>1302267</v>
      </c>
      <c r="S87" s="1045">
        <v>0</v>
      </c>
      <c r="T87" s="1045">
        <v>0</v>
      </c>
      <c r="U87" s="1047">
        <v>0</v>
      </c>
      <c r="V87" s="1046">
        <v>1302267</v>
      </c>
      <c r="W87" s="1045">
        <v>-3255</v>
      </c>
      <c r="X87" s="1046">
        <v>1299012</v>
      </c>
      <c r="Y87" s="1045">
        <v>0</v>
      </c>
      <c r="Z87" s="1046">
        <v>1449362</v>
      </c>
      <c r="AA87" s="1045">
        <v>0</v>
      </c>
      <c r="AB87" s="1045">
        <v>1449362</v>
      </c>
      <c r="AC87" s="1046">
        <v>120781</v>
      </c>
      <c r="AD87" s="1048">
        <v>1459362</v>
      </c>
      <c r="AE87" s="1461">
        <v>0</v>
      </c>
      <c r="AF87" s="1049">
        <v>2372679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2372679</v>
      </c>
      <c r="AM87" s="1045">
        <v>-5932</v>
      </c>
      <c r="AN87" s="1049">
        <v>2366747</v>
      </c>
      <c r="AO87" s="1045">
        <v>0</v>
      </c>
      <c r="AP87" s="1049">
        <v>2366747</v>
      </c>
      <c r="AQ87" s="1045">
        <v>0</v>
      </c>
      <c r="AR87" s="1045">
        <v>2366747</v>
      </c>
      <c r="AS87" s="1049">
        <v>197229</v>
      </c>
      <c r="AT87" s="812">
        <v>3816109</v>
      </c>
      <c r="AU87" s="812">
        <v>318010</v>
      </c>
      <c r="AV87" s="1045">
        <v>5932</v>
      </c>
      <c r="AW87" s="1045">
        <v>0</v>
      </c>
      <c r="AX87" s="1045">
        <v>5932</v>
      </c>
    </row>
    <row r="88" spans="1:50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F2:AF3"/>
    <mergeCell ref="AG2:AK2"/>
    <mergeCell ref="Z2:Z3"/>
    <mergeCell ref="A76:B76"/>
    <mergeCell ref="A77:B77"/>
    <mergeCell ref="W2:W3"/>
    <mergeCell ref="X2:X3"/>
    <mergeCell ref="Y2:Y3"/>
    <mergeCell ref="V2:V3"/>
    <mergeCell ref="A78:B78"/>
    <mergeCell ref="A79:B79"/>
    <mergeCell ref="A80:B80"/>
    <mergeCell ref="O2:Q2"/>
    <mergeCell ref="R2:R3"/>
    <mergeCell ref="C2:C3"/>
    <mergeCell ref="D2:E2"/>
    <mergeCell ref="F2:H2"/>
    <mergeCell ref="A1:B3"/>
    <mergeCell ref="C1:K1"/>
    <mergeCell ref="L1:U1"/>
    <mergeCell ref="I2:K2"/>
    <mergeCell ref="L2:N2"/>
    <mergeCell ref="S2:U2"/>
    <mergeCell ref="A87:B87"/>
    <mergeCell ref="A81:B81"/>
    <mergeCell ref="A85:B85"/>
    <mergeCell ref="A82:B82"/>
    <mergeCell ref="A84:B84"/>
    <mergeCell ref="A83:B83"/>
    <mergeCell ref="A86:B86"/>
    <mergeCell ref="AV1:AX1"/>
    <mergeCell ref="AT1:AT3"/>
    <mergeCell ref="AU1:AU3"/>
    <mergeCell ref="AV2:AV3"/>
    <mergeCell ref="AW2:AW3"/>
    <mergeCell ref="AX2:AX3"/>
    <mergeCell ref="AN2:AN3"/>
    <mergeCell ref="AL1:AS1"/>
    <mergeCell ref="AC2:AC3"/>
    <mergeCell ref="AD2:AD3"/>
    <mergeCell ref="AS2:AS3"/>
    <mergeCell ref="V1:AD1"/>
    <mergeCell ref="AE1:AK1"/>
    <mergeCell ref="AR2:AR3"/>
    <mergeCell ref="AO2:AO3"/>
    <mergeCell ref="AA2:AA3"/>
    <mergeCell ref="AB2:AB3"/>
    <mergeCell ref="AE2:AE3"/>
    <mergeCell ref="AP2:AP3"/>
    <mergeCell ref="AQ2:AQ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88"/>
  <sheetViews>
    <sheetView view="pageBreakPreview" zoomScale="75" zoomScaleNormal="100" zoomScaleSheetLayoutView="75" workbookViewId="0">
      <pane xSplit="2" ySplit="6" topLeftCell="W70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2.57031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30"/>
  </cols>
  <sheetData>
    <row r="1" spans="1:50" ht="19.899999999999999" customHeight="1" x14ac:dyDescent="0.2">
      <c r="A1" s="2171" t="s">
        <v>1546</v>
      </c>
      <c r="B1" s="2172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0" ht="30" customHeight="1" x14ac:dyDescent="0.2">
      <c r="A2" s="2173"/>
      <c r="B2" s="2174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0" ht="95.25" customHeight="1" x14ac:dyDescent="0.2">
      <c r="A3" s="2173"/>
      <c r="B3" s="2174"/>
      <c r="C3" s="1926"/>
      <c r="D3" s="1507" t="s">
        <v>552</v>
      </c>
      <c r="E3" s="1507" t="s">
        <v>364</v>
      </c>
      <c r="F3" s="1521" t="s">
        <v>1656</v>
      </c>
      <c r="G3" s="1507" t="s">
        <v>424</v>
      </c>
      <c r="H3" s="1507" t="s">
        <v>364</v>
      </c>
      <c r="I3" s="1521" t="s">
        <v>1657</v>
      </c>
      <c r="J3" s="1507" t="s">
        <v>424</v>
      </c>
      <c r="K3" s="1507" t="s">
        <v>364</v>
      </c>
      <c r="L3" s="1521" t="s">
        <v>1658</v>
      </c>
      <c r="M3" s="1507" t="s">
        <v>444</v>
      </c>
      <c r="N3" s="1507" t="s">
        <v>364</v>
      </c>
      <c r="O3" s="1521" t="s">
        <v>1658</v>
      </c>
      <c r="P3" s="1507" t="s">
        <v>444</v>
      </c>
      <c r="Q3" s="1507" t="s">
        <v>364</v>
      </c>
      <c r="R3" s="1926"/>
      <c r="S3" s="1508" t="s">
        <v>1692</v>
      </c>
      <c r="T3" s="1508" t="s">
        <v>1693</v>
      </c>
      <c r="U3" s="150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508" t="s">
        <v>1701</v>
      </c>
      <c r="AH3" s="1508" t="s">
        <v>1646</v>
      </c>
      <c r="AI3" s="1508" t="s">
        <v>1699</v>
      </c>
      <c r="AJ3" s="1523" t="s">
        <v>1647</v>
      </c>
      <c r="AK3" s="150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0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0" s="49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0" s="49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0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>
        <v>0</v>
      </c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</row>
    <row r="8" spans="1:50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>
        <v>0</v>
      </c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</row>
    <row r="9" spans="1:50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>
        <v>0</v>
      </c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</row>
    <row r="10" spans="1:50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>
        <v>0</v>
      </c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</row>
    <row r="11" spans="1:50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946901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469437</v>
      </c>
      <c r="AM11" s="250"/>
      <c r="AN11" s="249"/>
      <c r="AO11" s="240">
        <v>0</v>
      </c>
      <c r="AP11" s="249"/>
      <c r="AQ11" s="250"/>
      <c r="AR11" s="250"/>
      <c r="AS11" s="249">
        <v>39022</v>
      </c>
      <c r="AT11" s="808">
        <v>1412797</v>
      </c>
      <c r="AU11" s="809">
        <v>117733</v>
      </c>
      <c r="AV11" s="240">
        <v>1174</v>
      </c>
      <c r="AW11" s="240"/>
      <c r="AX11" s="240">
        <v>1174</v>
      </c>
    </row>
    <row r="12" spans="1:50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>
        <v>0</v>
      </c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</row>
    <row r="13" spans="1:50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>
        <v>0</v>
      </c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</row>
    <row r="14" spans="1:50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>
        <v>0</v>
      </c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</row>
    <row r="15" spans="1:50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>
        <v>0</v>
      </c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</row>
    <row r="16" spans="1:50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>
        <v>0</v>
      </c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</row>
    <row r="17" spans="1:50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>
        <v>0</v>
      </c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</row>
    <row r="18" spans="1:50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>
        <v>0</v>
      </c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</row>
    <row r="19" spans="1:50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>
        <v>0</v>
      </c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</row>
    <row r="20" spans="1:50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>
        <v>0</v>
      </c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</row>
    <row r="21" spans="1:50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>
        <v>0</v>
      </c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</row>
    <row r="22" spans="1:50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>
        <v>0</v>
      </c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</row>
    <row r="23" spans="1:50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>
        <v>0</v>
      </c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</row>
    <row r="24" spans="1:50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>
        <v>0</v>
      </c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</row>
    <row r="25" spans="1:50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>
        <v>0</v>
      </c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</row>
    <row r="26" spans="1:50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>
        <v>0</v>
      </c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</row>
    <row r="27" spans="1:50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>
        <v>0</v>
      </c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</row>
    <row r="28" spans="1:50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>
        <v>0</v>
      </c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</row>
    <row r="29" spans="1:50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>
        <v>0</v>
      </c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</row>
    <row r="30" spans="1:50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>
        <v>0</v>
      </c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</row>
    <row r="31" spans="1:50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>
        <v>0</v>
      </c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</row>
    <row r="32" spans="1:50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>
        <v>0</v>
      </c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</row>
    <row r="33" spans="1:50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>
        <v>0</v>
      </c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</row>
    <row r="34" spans="1:50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>
        <v>0</v>
      </c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</row>
    <row r="35" spans="1:50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>
        <v>0</v>
      </c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</row>
    <row r="36" spans="1:50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>
        <v>0</v>
      </c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</row>
    <row r="37" spans="1:50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>
        <v>0</v>
      </c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</row>
    <row r="38" spans="1:50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>
        <v>0</v>
      </c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</row>
    <row r="39" spans="1:50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>
        <v>0</v>
      </c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</row>
    <row r="40" spans="1:50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>
        <v>0</v>
      </c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</row>
    <row r="41" spans="1:50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>
        <v>0</v>
      </c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</row>
    <row r="42" spans="1:50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>
        <v>0</v>
      </c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</row>
    <row r="43" spans="1:50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>
        <v>0</v>
      </c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</row>
    <row r="44" spans="1:50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>
        <v>0</v>
      </c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</row>
    <row r="45" spans="1:50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3096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8119</v>
      </c>
      <c r="AM45" s="235"/>
      <c r="AN45" s="234"/>
      <c r="AO45" s="226">
        <v>0</v>
      </c>
      <c r="AP45" s="234"/>
      <c r="AQ45" s="235"/>
      <c r="AR45" s="235"/>
      <c r="AS45" s="234">
        <v>675</v>
      </c>
      <c r="AT45" s="806">
        <v>11187</v>
      </c>
      <c r="AU45" s="807">
        <v>932</v>
      </c>
      <c r="AV45" s="226">
        <v>20</v>
      </c>
      <c r="AW45" s="226"/>
      <c r="AX45" s="226">
        <v>20</v>
      </c>
    </row>
    <row r="46" spans="1:50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>
        <v>0</v>
      </c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</row>
    <row r="47" spans="1:50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>
        <v>0</v>
      </c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</row>
    <row r="48" spans="1:50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>
        <v>0</v>
      </c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</row>
    <row r="49" spans="1:50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>
        <v>0</v>
      </c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</row>
    <row r="50" spans="1:50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>
        <v>0</v>
      </c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</row>
    <row r="51" spans="1:50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>
        <v>0</v>
      </c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</row>
    <row r="52" spans="1:50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>
        <v>0</v>
      </c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</row>
    <row r="53" spans="1:50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>
        <v>0</v>
      </c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</row>
    <row r="54" spans="1:50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>
        <v>0</v>
      </c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</row>
    <row r="55" spans="1:50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>
        <v>0</v>
      </c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</row>
    <row r="56" spans="1:50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>
        <v>0</v>
      </c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</row>
    <row r="57" spans="1:50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>
        <v>0</v>
      </c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</row>
    <row r="58" spans="1:50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>
        <v>0</v>
      </c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</row>
    <row r="59" spans="1:50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>
        <v>0</v>
      </c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</row>
    <row r="60" spans="1:50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>
        <v>0</v>
      </c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</row>
    <row r="61" spans="1:50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>
        <v>0</v>
      </c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</row>
    <row r="62" spans="1:50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>
        <v>0</v>
      </c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</row>
    <row r="63" spans="1:50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>
        <v>0</v>
      </c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</row>
    <row r="64" spans="1:50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>
        <v>0</v>
      </c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</row>
    <row r="65" spans="1:50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>
        <v>0</v>
      </c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</row>
    <row r="66" spans="1:50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>
        <v>0</v>
      </c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</row>
    <row r="67" spans="1:50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>
        <v>0</v>
      </c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</row>
    <row r="68" spans="1:50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>
        <v>0</v>
      </c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</row>
    <row r="69" spans="1:50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>
        <v>0</v>
      </c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</row>
    <row r="70" spans="1:50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>
        <v>0</v>
      </c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</row>
    <row r="71" spans="1:50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>
        <v>0</v>
      </c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</row>
    <row r="72" spans="1:50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>
        <v>0</v>
      </c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</row>
    <row r="73" spans="1:50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>
        <v>0</v>
      </c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</row>
    <row r="74" spans="1:50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>
        <v>0</v>
      </c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</row>
    <row r="75" spans="1:50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>
        <v>0</v>
      </c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</row>
    <row r="76" spans="1:50" s="100" customFormat="1" ht="15" customHeight="1" thickBot="1" x14ac:dyDescent="0.25">
      <c r="A76" s="1891" t="s">
        <v>429</v>
      </c>
      <c r="B76" s="1892"/>
      <c r="C76" s="1463">
        <v>168</v>
      </c>
      <c r="D76" s="1461"/>
      <c r="E76" s="1043">
        <v>842852.34359744575</v>
      </c>
      <c r="F76" s="1464">
        <v>130</v>
      </c>
      <c r="G76" s="1461"/>
      <c r="H76" s="1045">
        <v>91862.59875685416</v>
      </c>
      <c r="I76" s="1465">
        <v>79</v>
      </c>
      <c r="J76" s="1461"/>
      <c r="K76" s="1045">
        <v>15282.088947485179</v>
      </c>
      <c r="L76" s="1464">
        <v>0</v>
      </c>
      <c r="M76" s="1461"/>
      <c r="N76" s="1045">
        <v>0</v>
      </c>
      <c r="O76" s="1464">
        <v>0</v>
      </c>
      <c r="P76" s="1461"/>
      <c r="Q76" s="1045">
        <v>0</v>
      </c>
      <c r="R76" s="1046">
        <v>949997</v>
      </c>
      <c r="S76" s="1045">
        <v>0</v>
      </c>
      <c r="T76" s="1045">
        <v>0</v>
      </c>
      <c r="U76" s="1047">
        <v>0</v>
      </c>
      <c r="V76" s="1046">
        <v>949997</v>
      </c>
      <c r="W76" s="1045">
        <v>-2375</v>
      </c>
      <c r="X76" s="1046">
        <v>947622</v>
      </c>
      <c r="Y76" s="1045">
        <v>0</v>
      </c>
      <c r="Z76" s="1046">
        <v>947622</v>
      </c>
      <c r="AA76" s="1045">
        <v>0</v>
      </c>
      <c r="AB76" s="1045">
        <v>947622</v>
      </c>
      <c r="AC76" s="1046">
        <v>78968</v>
      </c>
      <c r="AD76" s="1048">
        <v>947622</v>
      </c>
      <c r="AE76" s="1461"/>
      <c r="AF76" s="1049">
        <v>477556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477556</v>
      </c>
      <c r="AM76" s="1045">
        <v>-1194</v>
      </c>
      <c r="AN76" s="1049">
        <v>476362</v>
      </c>
      <c r="AO76" s="1045">
        <v>0</v>
      </c>
      <c r="AP76" s="1049">
        <v>476362</v>
      </c>
      <c r="AQ76" s="1045">
        <v>0</v>
      </c>
      <c r="AR76" s="1045">
        <v>476362</v>
      </c>
      <c r="AS76" s="1049">
        <v>39697</v>
      </c>
      <c r="AT76" s="1279">
        <v>1423984</v>
      </c>
      <c r="AU76" s="1280">
        <v>118665</v>
      </c>
      <c r="AV76" s="1045">
        <v>1194</v>
      </c>
      <c r="AW76" s="1045">
        <v>0</v>
      </c>
      <c r="AX76" s="1045">
        <v>1194</v>
      </c>
    </row>
    <row r="77" spans="1:50" s="519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</row>
    <row r="78" spans="1:50" s="100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</row>
    <row r="79" spans="1:50" s="100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</row>
    <row r="80" spans="1:50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</row>
    <row r="81" spans="1:50" s="100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</row>
    <row r="82" spans="1:50" s="100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10290</v>
      </c>
      <c r="AU82" s="1460">
        <v>858</v>
      </c>
      <c r="AV82" s="1456"/>
      <c r="AW82" s="1456"/>
      <c r="AX82" s="1456"/>
    </row>
    <row r="83" spans="1:50" s="100" customFormat="1" ht="15" customHeight="1" x14ac:dyDescent="0.2">
      <c r="A83" s="1872" t="s">
        <v>1760</v>
      </c>
      <c r="B83" s="1873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</row>
    <row r="84" spans="1:50" s="100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21706</v>
      </c>
      <c r="AU84" s="816">
        <v>1809</v>
      </c>
      <c r="AV84" s="814"/>
      <c r="AW84" s="814"/>
      <c r="AX84" s="814"/>
    </row>
    <row r="85" spans="1:50" s="100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17365</v>
      </c>
      <c r="AU85" s="816">
        <v>1447</v>
      </c>
      <c r="AV85" s="814"/>
      <c r="AW85" s="814"/>
      <c r="AX85" s="814"/>
    </row>
    <row r="86" spans="1:50" s="100" customFormat="1" ht="15" customHeight="1" x14ac:dyDescent="0.2">
      <c r="A86" s="1872" t="s">
        <v>1759</v>
      </c>
      <c r="B86" s="1873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32560</v>
      </c>
      <c r="AU86" s="816">
        <v>2713</v>
      </c>
      <c r="AV86" s="1766"/>
      <c r="AW86" s="1766"/>
      <c r="AX86" s="1766"/>
    </row>
    <row r="87" spans="1:50" s="100" customFormat="1" ht="15" customHeight="1" thickBot="1" x14ac:dyDescent="0.25">
      <c r="A87" s="1891" t="s">
        <v>430</v>
      </c>
      <c r="B87" s="1892"/>
      <c r="C87" s="1463">
        <v>168</v>
      </c>
      <c r="D87" s="1461"/>
      <c r="E87" s="1043">
        <v>842852.34359744575</v>
      </c>
      <c r="F87" s="1464">
        <v>130</v>
      </c>
      <c r="G87" s="1461"/>
      <c r="H87" s="1045">
        <v>91862.59875685416</v>
      </c>
      <c r="I87" s="1465">
        <v>79</v>
      </c>
      <c r="J87" s="1461"/>
      <c r="K87" s="1045">
        <v>15282.088947485179</v>
      </c>
      <c r="L87" s="1464">
        <v>0</v>
      </c>
      <c r="M87" s="1461"/>
      <c r="N87" s="1045">
        <v>0</v>
      </c>
      <c r="O87" s="1464">
        <v>0</v>
      </c>
      <c r="P87" s="1461"/>
      <c r="Q87" s="1045">
        <v>0</v>
      </c>
      <c r="R87" s="1046">
        <v>949997</v>
      </c>
      <c r="S87" s="1045">
        <v>0</v>
      </c>
      <c r="T87" s="1045">
        <v>0</v>
      </c>
      <c r="U87" s="1047">
        <v>0</v>
      </c>
      <c r="V87" s="1046">
        <v>949997</v>
      </c>
      <c r="W87" s="1045">
        <v>-2375</v>
      </c>
      <c r="X87" s="1046">
        <v>947622</v>
      </c>
      <c r="Y87" s="1045">
        <v>0</v>
      </c>
      <c r="Z87" s="1046">
        <v>1029543</v>
      </c>
      <c r="AA87" s="1045">
        <v>0</v>
      </c>
      <c r="AB87" s="1045">
        <v>1029543</v>
      </c>
      <c r="AC87" s="1046">
        <v>85795</v>
      </c>
      <c r="AD87" s="1048">
        <v>1043822</v>
      </c>
      <c r="AE87" s="1461">
        <v>0</v>
      </c>
      <c r="AF87" s="1049">
        <v>477556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477556</v>
      </c>
      <c r="AM87" s="1045">
        <v>-1194</v>
      </c>
      <c r="AN87" s="1049">
        <v>476362</v>
      </c>
      <c r="AO87" s="1045">
        <v>0</v>
      </c>
      <c r="AP87" s="1049">
        <v>476362</v>
      </c>
      <c r="AQ87" s="1045">
        <v>0</v>
      </c>
      <c r="AR87" s="1045">
        <v>476362</v>
      </c>
      <c r="AS87" s="1049">
        <v>39697</v>
      </c>
      <c r="AT87" s="812">
        <v>1505905</v>
      </c>
      <c r="AU87" s="812">
        <v>125492</v>
      </c>
      <c r="AV87" s="1045">
        <v>1194</v>
      </c>
      <c r="AW87" s="1045">
        <v>0</v>
      </c>
      <c r="AX87" s="1045">
        <v>1194</v>
      </c>
    </row>
    <row r="88" spans="1:50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F2:AF3"/>
    <mergeCell ref="AG2:AK2"/>
    <mergeCell ref="Z2:Z3"/>
    <mergeCell ref="A76:B76"/>
    <mergeCell ref="A77:B77"/>
    <mergeCell ref="W2:W3"/>
    <mergeCell ref="X2:X3"/>
    <mergeCell ref="Y2:Y3"/>
    <mergeCell ref="V2:V3"/>
    <mergeCell ref="A78:B78"/>
    <mergeCell ref="A79:B79"/>
    <mergeCell ref="A80:B80"/>
    <mergeCell ref="O2:Q2"/>
    <mergeCell ref="R2:R3"/>
    <mergeCell ref="C2:C3"/>
    <mergeCell ref="D2:E2"/>
    <mergeCell ref="F2:H2"/>
    <mergeCell ref="A1:B3"/>
    <mergeCell ref="C1:K1"/>
    <mergeCell ref="L1:U1"/>
    <mergeCell ref="I2:K2"/>
    <mergeCell ref="L2:N2"/>
    <mergeCell ref="S2:U2"/>
    <mergeCell ref="A87:B87"/>
    <mergeCell ref="A81:B81"/>
    <mergeCell ref="A85:B85"/>
    <mergeCell ref="A82:B82"/>
    <mergeCell ref="A84:B84"/>
    <mergeCell ref="A83:B83"/>
    <mergeCell ref="A86:B86"/>
    <mergeCell ref="AV1:AX1"/>
    <mergeCell ref="AT1:AT3"/>
    <mergeCell ref="AU1:AU3"/>
    <mergeCell ref="AV2:AV3"/>
    <mergeCell ref="AW2:AW3"/>
    <mergeCell ref="AX2:AX3"/>
    <mergeCell ref="AN2:AN3"/>
    <mergeCell ref="AL1:AS1"/>
    <mergeCell ref="AC2:AC3"/>
    <mergeCell ref="AD2:AD3"/>
    <mergeCell ref="AS2:AS3"/>
    <mergeCell ref="V1:AD1"/>
    <mergeCell ref="AE1:AK1"/>
    <mergeCell ref="AR2:AR3"/>
    <mergeCell ref="AO2:AO3"/>
    <mergeCell ref="AA2:AA3"/>
    <mergeCell ref="AB2:AB3"/>
    <mergeCell ref="AE2:AE3"/>
    <mergeCell ref="AP2:AP3"/>
    <mergeCell ref="AQ2:AQ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&amp;L&amp;"Arial,Bold"&amp;18&amp;K000000FY2021-22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X89"/>
  <sheetViews>
    <sheetView view="pageBreakPreview" zoomScale="75" zoomScaleNormal="100" zoomScaleSheetLayoutView="75" workbookViewId="0">
      <pane xSplit="2" ySplit="6" topLeftCell="W60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3.28515625" style="30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2" style="30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30"/>
  </cols>
  <sheetData>
    <row r="1" spans="1:50" ht="19.899999999999999" customHeight="1" x14ac:dyDescent="0.2">
      <c r="A1" s="2175" t="s">
        <v>1198</v>
      </c>
      <c r="B1" s="217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0" ht="30" customHeight="1" x14ac:dyDescent="0.2">
      <c r="A2" s="217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0" ht="95.25" customHeight="1" x14ac:dyDescent="0.2">
      <c r="A3" s="2178"/>
      <c r="B3" s="2179"/>
      <c r="C3" s="1926"/>
      <c r="D3" s="1586" t="s">
        <v>552</v>
      </c>
      <c r="E3" s="1586" t="s">
        <v>364</v>
      </c>
      <c r="F3" s="1586" t="s">
        <v>1656</v>
      </c>
      <c r="G3" s="1586" t="s">
        <v>424</v>
      </c>
      <c r="H3" s="1586" t="s">
        <v>364</v>
      </c>
      <c r="I3" s="1586" t="s">
        <v>1657</v>
      </c>
      <c r="J3" s="1586" t="s">
        <v>424</v>
      </c>
      <c r="K3" s="1586" t="s">
        <v>364</v>
      </c>
      <c r="L3" s="1586" t="s">
        <v>1658</v>
      </c>
      <c r="M3" s="1586" t="s">
        <v>444</v>
      </c>
      <c r="N3" s="1586" t="s">
        <v>364</v>
      </c>
      <c r="O3" s="1586" t="s">
        <v>1658</v>
      </c>
      <c r="P3" s="1586" t="s">
        <v>444</v>
      </c>
      <c r="Q3" s="1586" t="s">
        <v>364</v>
      </c>
      <c r="R3" s="1926"/>
      <c r="S3" s="1607" t="s">
        <v>1692</v>
      </c>
      <c r="T3" s="1607" t="s">
        <v>1693</v>
      </c>
      <c r="U3" s="1607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607" t="s">
        <v>1696</v>
      </c>
      <c r="AH3" s="1607" t="s">
        <v>1694</v>
      </c>
      <c r="AI3" s="1607" t="s">
        <v>1695</v>
      </c>
      <c r="AJ3" s="1607" t="s">
        <v>1697</v>
      </c>
      <c r="AK3" s="1607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0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0" s="49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0" s="49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0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/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</row>
    <row r="8" spans="1:50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/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</row>
    <row r="9" spans="1:50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/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</row>
    <row r="10" spans="1:50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/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</row>
    <row r="11" spans="1:50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/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</row>
    <row r="12" spans="1:50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/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</row>
    <row r="13" spans="1:50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/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</row>
    <row r="14" spans="1:50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/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</row>
    <row r="15" spans="1:50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/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</row>
    <row r="16" spans="1:50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/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</row>
    <row r="17" spans="1:50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/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</row>
    <row r="18" spans="1:50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/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</row>
    <row r="19" spans="1:50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/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</row>
    <row r="20" spans="1:50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/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</row>
    <row r="21" spans="1:50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/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</row>
    <row r="22" spans="1:50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/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</row>
    <row r="23" spans="1:50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/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</row>
    <row r="24" spans="1:50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/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</row>
    <row r="25" spans="1:50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/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</row>
    <row r="26" spans="1:50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/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</row>
    <row r="27" spans="1:50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/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</row>
    <row r="28" spans="1:50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/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</row>
    <row r="29" spans="1:50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61191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47872</v>
      </c>
      <c r="AM29" s="235"/>
      <c r="AN29" s="234"/>
      <c r="AO29" s="226"/>
      <c r="AP29" s="234"/>
      <c r="AQ29" s="235"/>
      <c r="AR29" s="235"/>
      <c r="AS29" s="234">
        <v>3979</v>
      </c>
      <c r="AT29" s="806">
        <v>108790</v>
      </c>
      <c r="AU29" s="807">
        <v>9066</v>
      </c>
      <c r="AV29" s="226">
        <v>120</v>
      </c>
      <c r="AW29" s="226"/>
      <c r="AX29" s="226">
        <v>120</v>
      </c>
    </row>
    <row r="30" spans="1:50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/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</row>
    <row r="31" spans="1:50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/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</row>
    <row r="32" spans="1:50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/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</row>
    <row r="33" spans="1:50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/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</row>
    <row r="34" spans="1:50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13080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19281</v>
      </c>
      <c r="AM34" s="235"/>
      <c r="AN34" s="234"/>
      <c r="AO34" s="226"/>
      <c r="AP34" s="234"/>
      <c r="AQ34" s="235"/>
      <c r="AR34" s="235"/>
      <c r="AS34" s="234">
        <v>1603</v>
      </c>
      <c r="AT34" s="806">
        <v>32280</v>
      </c>
      <c r="AU34" s="807">
        <v>2690</v>
      </c>
      <c r="AV34" s="226">
        <v>48</v>
      </c>
      <c r="AW34" s="226"/>
      <c r="AX34" s="226">
        <v>48</v>
      </c>
    </row>
    <row r="35" spans="1:50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/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</row>
    <row r="36" spans="1:50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/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</row>
    <row r="37" spans="1:50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/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</row>
    <row r="38" spans="1:50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/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</row>
    <row r="39" spans="1:50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/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</row>
    <row r="40" spans="1:50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/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</row>
    <row r="41" spans="1:50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/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</row>
    <row r="42" spans="1:50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/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</row>
    <row r="43" spans="1:50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/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</row>
    <row r="44" spans="1:50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/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</row>
    <row r="45" spans="1:50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/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</row>
    <row r="46" spans="1:50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/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</row>
    <row r="47" spans="1:50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/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</row>
    <row r="48" spans="1:50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/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</row>
    <row r="49" spans="1:50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/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</row>
    <row r="50" spans="1:50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/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</row>
    <row r="51" spans="1:50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/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</row>
    <row r="52" spans="1:50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/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</row>
    <row r="53" spans="1:50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/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</row>
    <row r="54" spans="1:50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/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</row>
    <row r="55" spans="1:50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/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</row>
    <row r="56" spans="1:50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/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</row>
    <row r="57" spans="1:50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/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</row>
    <row r="58" spans="1:50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/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</row>
    <row r="59" spans="1:50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/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</row>
    <row r="60" spans="1:50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/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</row>
    <row r="61" spans="1:50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/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</row>
    <row r="62" spans="1:50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/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</row>
    <row r="63" spans="1:50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522631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237654</v>
      </c>
      <c r="AM63" s="235"/>
      <c r="AN63" s="234"/>
      <c r="AO63" s="226"/>
      <c r="AP63" s="234"/>
      <c r="AQ63" s="235"/>
      <c r="AR63" s="235"/>
      <c r="AS63" s="234">
        <v>19755</v>
      </c>
      <c r="AT63" s="806">
        <v>758384</v>
      </c>
      <c r="AU63" s="807">
        <v>63199</v>
      </c>
      <c r="AV63" s="226">
        <v>594</v>
      </c>
      <c r="AW63" s="226"/>
      <c r="AX63" s="226">
        <v>594</v>
      </c>
    </row>
    <row r="64" spans="1:50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/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</row>
    <row r="65" spans="1:50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/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</row>
    <row r="66" spans="1:50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/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</row>
    <row r="67" spans="1:50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/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</row>
    <row r="68" spans="1:50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/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</row>
    <row r="69" spans="1:50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/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</row>
    <row r="70" spans="1:50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/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</row>
    <row r="71" spans="1:50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/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</row>
    <row r="72" spans="1:50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/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</row>
    <row r="73" spans="1:50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/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</row>
    <row r="74" spans="1:50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/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</row>
    <row r="75" spans="1:50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/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</row>
    <row r="76" spans="1:50" s="100" customFormat="1" ht="15" customHeight="1" thickBot="1" x14ac:dyDescent="0.25">
      <c r="A76" s="1891" t="s">
        <v>429</v>
      </c>
      <c r="B76" s="1892"/>
      <c r="C76" s="1463">
        <v>95</v>
      </c>
      <c r="D76" s="1461"/>
      <c r="E76" s="1043">
        <v>487338.73897876433</v>
      </c>
      <c r="F76" s="1464">
        <v>88</v>
      </c>
      <c r="G76" s="1461"/>
      <c r="H76" s="1045">
        <v>60277.714223163115</v>
      </c>
      <c r="I76" s="1465">
        <v>0</v>
      </c>
      <c r="J76" s="1461"/>
      <c r="K76" s="1045">
        <v>0</v>
      </c>
      <c r="L76" s="1464">
        <v>10</v>
      </c>
      <c r="M76" s="1461"/>
      <c r="N76" s="1045">
        <v>47531.272884853155</v>
      </c>
      <c r="O76" s="1464">
        <v>1</v>
      </c>
      <c r="P76" s="1461"/>
      <c r="Q76" s="1045">
        <v>1753.0730117096018</v>
      </c>
      <c r="R76" s="1046">
        <v>596902</v>
      </c>
      <c r="S76" s="1045">
        <v>0</v>
      </c>
      <c r="T76" s="1045">
        <v>0</v>
      </c>
      <c r="U76" s="1047">
        <v>0</v>
      </c>
      <c r="V76" s="1046">
        <v>596902</v>
      </c>
      <c r="W76" s="1045">
        <v>-1493</v>
      </c>
      <c r="X76" s="1046">
        <v>595409</v>
      </c>
      <c r="Y76" s="1045">
        <v>0</v>
      </c>
      <c r="Z76" s="1046">
        <v>595409</v>
      </c>
      <c r="AA76" s="1045">
        <v>0</v>
      </c>
      <c r="AB76" s="1045">
        <v>595409</v>
      </c>
      <c r="AC76" s="1046">
        <v>49618</v>
      </c>
      <c r="AD76" s="1048">
        <v>595409</v>
      </c>
      <c r="AE76" s="1461"/>
      <c r="AF76" s="1049">
        <v>304807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304807</v>
      </c>
      <c r="AM76" s="1045">
        <v>-762</v>
      </c>
      <c r="AN76" s="1049">
        <v>304045</v>
      </c>
      <c r="AO76" s="1045">
        <v>0</v>
      </c>
      <c r="AP76" s="1049">
        <v>304045</v>
      </c>
      <c r="AQ76" s="1045">
        <v>0</v>
      </c>
      <c r="AR76" s="1045">
        <v>304045</v>
      </c>
      <c r="AS76" s="1049">
        <v>25337</v>
      </c>
      <c r="AT76" s="1279">
        <v>899454</v>
      </c>
      <c r="AU76" s="1280">
        <v>74955</v>
      </c>
      <c r="AV76" s="1045">
        <v>762</v>
      </c>
      <c r="AW76" s="1045">
        <v>0</v>
      </c>
      <c r="AX76" s="1045">
        <v>762</v>
      </c>
    </row>
    <row r="77" spans="1:50" s="519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</row>
    <row r="78" spans="1:50" s="100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</row>
    <row r="79" spans="1:50" s="100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</row>
    <row r="80" spans="1:50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</row>
    <row r="81" spans="1:50" s="100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</row>
    <row r="82" spans="1:50" s="100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4690</v>
      </c>
      <c r="AU82" s="1460">
        <v>391</v>
      </c>
      <c r="AV82" s="1456"/>
      <c r="AW82" s="1456"/>
      <c r="AX82" s="1456"/>
    </row>
    <row r="83" spans="1:50" s="100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</row>
    <row r="84" spans="1:50" s="100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21882</v>
      </c>
      <c r="AU84" s="816">
        <v>1824</v>
      </c>
      <c r="AV84" s="814"/>
      <c r="AW84" s="814"/>
      <c r="AX84" s="814"/>
    </row>
    <row r="85" spans="1:50" s="100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17505</v>
      </c>
      <c r="AU85" s="816">
        <v>1459</v>
      </c>
      <c r="AV85" s="814"/>
      <c r="AW85" s="814"/>
      <c r="AX85" s="814"/>
    </row>
    <row r="86" spans="1:50" s="100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32823</v>
      </c>
      <c r="AU86" s="816">
        <v>2735</v>
      </c>
      <c r="AV86" s="1766"/>
      <c r="AW86" s="1766"/>
      <c r="AX86" s="1766"/>
    </row>
    <row r="87" spans="1:50" s="100" customFormat="1" ht="15" customHeight="1" thickBot="1" x14ac:dyDescent="0.25">
      <c r="A87" s="1891" t="s">
        <v>430</v>
      </c>
      <c r="B87" s="1892"/>
      <c r="C87" s="1463">
        <v>95</v>
      </c>
      <c r="D87" s="1461"/>
      <c r="E87" s="1043">
        <v>487338.73897876433</v>
      </c>
      <c r="F87" s="1464">
        <v>88</v>
      </c>
      <c r="G87" s="1461"/>
      <c r="H87" s="1045">
        <v>60277.714223163115</v>
      </c>
      <c r="I87" s="1465">
        <v>0</v>
      </c>
      <c r="J87" s="1461"/>
      <c r="K87" s="1045">
        <v>0</v>
      </c>
      <c r="L87" s="1464">
        <v>10</v>
      </c>
      <c r="M87" s="1461"/>
      <c r="N87" s="1045">
        <v>47531.272884853155</v>
      </c>
      <c r="O87" s="1464">
        <v>1</v>
      </c>
      <c r="P87" s="1461"/>
      <c r="Q87" s="1045">
        <v>1753.0730117096018</v>
      </c>
      <c r="R87" s="1046">
        <v>596902</v>
      </c>
      <c r="S87" s="1045">
        <v>0</v>
      </c>
      <c r="T87" s="1045">
        <v>0</v>
      </c>
      <c r="U87" s="1047">
        <v>0</v>
      </c>
      <c r="V87" s="1046">
        <v>596902</v>
      </c>
      <c r="W87" s="1045">
        <v>-1493</v>
      </c>
      <c r="X87" s="1046">
        <v>595409</v>
      </c>
      <c r="Y87" s="1045">
        <v>0</v>
      </c>
      <c r="Z87" s="1046">
        <v>672309</v>
      </c>
      <c r="AA87" s="1045">
        <v>0</v>
      </c>
      <c r="AB87" s="1045">
        <v>672309</v>
      </c>
      <c r="AC87" s="1046">
        <v>56027</v>
      </c>
      <c r="AD87" s="1048">
        <v>682309</v>
      </c>
      <c r="AE87" s="1461">
        <v>0</v>
      </c>
      <c r="AF87" s="1049">
        <v>304807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304807</v>
      </c>
      <c r="AM87" s="1045">
        <v>-762</v>
      </c>
      <c r="AN87" s="1049">
        <v>304045</v>
      </c>
      <c r="AO87" s="1045">
        <v>0</v>
      </c>
      <c r="AP87" s="1049">
        <v>304045</v>
      </c>
      <c r="AQ87" s="1045">
        <v>0</v>
      </c>
      <c r="AR87" s="1045">
        <v>304045</v>
      </c>
      <c r="AS87" s="1049">
        <v>25337</v>
      </c>
      <c r="AT87" s="812">
        <v>976354</v>
      </c>
      <c r="AU87" s="812">
        <v>81364</v>
      </c>
      <c r="AV87" s="1045">
        <v>762</v>
      </c>
      <c r="AW87" s="1045">
        <v>0</v>
      </c>
      <c r="AX87" s="1045">
        <v>762</v>
      </c>
    </row>
    <row r="88" spans="1:50" ht="13.5" thickTop="1" x14ac:dyDescent="0.2">
      <c r="AL88" s="100" t="s">
        <v>1706</v>
      </c>
    </row>
    <row r="89" spans="1:50" x14ac:dyDescent="0.2">
      <c r="AL89" s="100" t="s">
        <v>1705</v>
      </c>
    </row>
  </sheetData>
  <mergeCells count="52">
    <mergeCell ref="V1:AD1"/>
    <mergeCell ref="AE1:AK1"/>
    <mergeCell ref="AL1:AS1"/>
    <mergeCell ref="S2:U2"/>
    <mergeCell ref="V2:V3"/>
    <mergeCell ref="W2:W3"/>
    <mergeCell ref="X2:X3"/>
    <mergeCell ref="O2:Q2"/>
    <mergeCell ref="R2:R3"/>
    <mergeCell ref="A1:B3"/>
    <mergeCell ref="C1:K1"/>
    <mergeCell ref="L1:U1"/>
    <mergeCell ref="A79:B79"/>
    <mergeCell ref="AO2:AO3"/>
    <mergeCell ref="AP2:AP3"/>
    <mergeCell ref="AQ2:AQ3"/>
    <mergeCell ref="AR2:AR3"/>
    <mergeCell ref="AE2:AE3"/>
    <mergeCell ref="AF2:AF3"/>
    <mergeCell ref="AG2:AK2"/>
    <mergeCell ref="AL2:AL3"/>
    <mergeCell ref="AM2:AM3"/>
    <mergeCell ref="AN2:AN3"/>
    <mergeCell ref="Y2:Y3"/>
    <mergeCell ref="Z2:Z3"/>
    <mergeCell ref="AA2:AA3"/>
    <mergeCell ref="AB2:AB3"/>
    <mergeCell ref="AC2:AC3"/>
    <mergeCell ref="AW2:AW3"/>
    <mergeCell ref="AX2:AX3"/>
    <mergeCell ref="A76:B76"/>
    <mergeCell ref="A77:B77"/>
    <mergeCell ref="A78:B78"/>
    <mergeCell ref="AS2:AS3"/>
    <mergeCell ref="AV2:AV3"/>
    <mergeCell ref="AD2:AD3"/>
    <mergeCell ref="AT1:AT3"/>
    <mergeCell ref="AU1:AU3"/>
    <mergeCell ref="AV1:AX1"/>
    <mergeCell ref="C2:C3"/>
    <mergeCell ref="D2:E2"/>
    <mergeCell ref="F2:H2"/>
    <mergeCell ref="I2:K2"/>
    <mergeCell ref="L2:N2"/>
    <mergeCell ref="A87:B87"/>
    <mergeCell ref="A80:B80"/>
    <mergeCell ref="A81:B81"/>
    <mergeCell ref="A82:B82"/>
    <mergeCell ref="A84:B84"/>
    <mergeCell ref="A85:B85"/>
    <mergeCell ref="A83:B83"/>
    <mergeCell ref="A86:B86"/>
  </mergeCells>
  <printOptions horizontalCentered="1"/>
  <pageMargins left="0.3" right="0.3" top="0.75" bottom="0.5" header="0.3" footer="0.3"/>
  <pageSetup paperSize="5" scale="64" firstPageNumber="50" fitToWidth="0" fitToHeight="0" orientation="portrait" r:id="rId1"/>
  <headerFooter alignWithMargins="0">
    <oddHeader>&amp;L&amp;"Arial,Bold"&amp;18&amp;K000000FY2021-22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X88"/>
  <sheetViews>
    <sheetView view="pageBreakPreview" zoomScale="75" zoomScaleNormal="100" zoomScaleSheetLayoutView="75" workbookViewId="0">
      <pane xSplit="2" ySplit="6" topLeftCell="T67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1.28515625" style="30" customWidth="1"/>
    <col min="7" max="7" width="9.28515625" style="30" customWidth="1"/>
    <col min="8" max="8" width="12.42578125" style="30" customWidth="1"/>
    <col min="9" max="9" width="11.28515625" style="30" customWidth="1"/>
    <col min="10" max="10" width="9.28515625" style="30" customWidth="1"/>
    <col min="11" max="11" width="12.42578125" style="30" customWidth="1"/>
    <col min="12" max="12" width="11.28515625" style="30" customWidth="1"/>
    <col min="13" max="13" width="9.28515625" style="30" customWidth="1"/>
    <col min="14" max="14" width="12.42578125" style="30" customWidth="1"/>
    <col min="15" max="15" width="11.2851562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30"/>
  </cols>
  <sheetData>
    <row r="1" spans="1:50" ht="19.899999999999999" customHeight="1" x14ac:dyDescent="0.2">
      <c r="A1" s="2175" t="s">
        <v>1199</v>
      </c>
      <c r="B1" s="217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0" ht="30" customHeight="1" x14ac:dyDescent="0.2">
      <c r="A2" s="2177"/>
      <c r="B2" s="2168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0" ht="95.25" customHeight="1" x14ac:dyDescent="0.2">
      <c r="A3" s="2178"/>
      <c r="B3" s="2179"/>
      <c r="C3" s="1926"/>
      <c r="D3" s="1586" t="s">
        <v>552</v>
      </c>
      <c r="E3" s="1586" t="s">
        <v>364</v>
      </c>
      <c r="F3" s="1586" t="s">
        <v>1656</v>
      </c>
      <c r="G3" s="1586" t="s">
        <v>424</v>
      </c>
      <c r="H3" s="1586" t="s">
        <v>364</v>
      </c>
      <c r="I3" s="1586" t="s">
        <v>1657</v>
      </c>
      <c r="J3" s="1586" t="s">
        <v>424</v>
      </c>
      <c r="K3" s="1586" t="s">
        <v>364</v>
      </c>
      <c r="L3" s="1586" t="s">
        <v>1671</v>
      </c>
      <c r="M3" s="1586" t="s">
        <v>444</v>
      </c>
      <c r="N3" s="1586" t="s">
        <v>364</v>
      </c>
      <c r="O3" s="1586" t="s">
        <v>1658</v>
      </c>
      <c r="P3" s="1586" t="s">
        <v>444</v>
      </c>
      <c r="Q3" s="1586" t="s">
        <v>364</v>
      </c>
      <c r="R3" s="1926"/>
      <c r="S3" s="1607" t="s">
        <v>1169</v>
      </c>
      <c r="T3" s="1607" t="s">
        <v>1170</v>
      </c>
      <c r="U3" s="1607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607" t="s">
        <v>1263</v>
      </c>
      <c r="AH3" s="1607" t="s">
        <v>1187</v>
      </c>
      <c r="AI3" s="1607" t="s">
        <v>1188</v>
      </c>
      <c r="AJ3" s="1607" t="s">
        <v>1264</v>
      </c>
      <c r="AK3" s="1607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0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0" s="491" customFormat="1" ht="31.5" customHeight="1" x14ac:dyDescent="0.2">
      <c r="A5" s="774"/>
      <c r="B5" s="774"/>
      <c r="C5" s="785" t="s">
        <v>739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0" s="49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0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/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</row>
    <row r="8" spans="1:50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/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</row>
    <row r="9" spans="1:50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/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</row>
    <row r="10" spans="1:50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/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</row>
    <row r="11" spans="1:50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/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</row>
    <row r="12" spans="1:50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/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</row>
    <row r="13" spans="1:50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/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</row>
    <row r="14" spans="1:50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/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</row>
    <row r="15" spans="1:50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/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</row>
    <row r="16" spans="1:50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/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</row>
    <row r="17" spans="1:50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/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</row>
    <row r="18" spans="1:50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/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</row>
    <row r="19" spans="1:50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/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</row>
    <row r="20" spans="1:50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/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</row>
    <row r="21" spans="1:50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/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</row>
    <row r="22" spans="1:50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/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</row>
    <row r="23" spans="1:50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/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</row>
    <row r="24" spans="1:50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/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</row>
    <row r="25" spans="1:50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/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</row>
    <row r="26" spans="1:50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/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</row>
    <row r="27" spans="1:50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/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</row>
    <row r="28" spans="1:50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/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</row>
    <row r="29" spans="1:50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/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</row>
    <row r="30" spans="1:50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/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</row>
    <row r="31" spans="1:50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/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</row>
    <row r="32" spans="1:50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/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</row>
    <row r="33" spans="1:50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/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</row>
    <row r="34" spans="1:50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4360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6427</v>
      </c>
      <c r="AM34" s="235"/>
      <c r="AN34" s="234"/>
      <c r="AO34" s="226"/>
      <c r="AP34" s="234"/>
      <c r="AQ34" s="235"/>
      <c r="AR34" s="235"/>
      <c r="AS34" s="234">
        <v>534</v>
      </c>
      <c r="AT34" s="806">
        <v>10760</v>
      </c>
      <c r="AU34" s="807">
        <v>896</v>
      </c>
      <c r="AV34" s="226">
        <v>16</v>
      </c>
      <c r="AW34" s="226"/>
      <c r="AX34" s="226">
        <v>16</v>
      </c>
    </row>
    <row r="35" spans="1:50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/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</row>
    <row r="36" spans="1:50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/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</row>
    <row r="37" spans="1:50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/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</row>
    <row r="38" spans="1:50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/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</row>
    <row r="39" spans="1:50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/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</row>
    <row r="40" spans="1:50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/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</row>
    <row r="41" spans="1:50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/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</row>
    <row r="42" spans="1:50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/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</row>
    <row r="43" spans="1:50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/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</row>
    <row r="44" spans="1:50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/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</row>
    <row r="45" spans="1:50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/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</row>
    <row r="46" spans="1:50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/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</row>
    <row r="47" spans="1:50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/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</row>
    <row r="48" spans="1:50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/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</row>
    <row r="49" spans="1:50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/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</row>
    <row r="50" spans="1:50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/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</row>
    <row r="51" spans="1:50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/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</row>
    <row r="52" spans="1:50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/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</row>
    <row r="53" spans="1:50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/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</row>
    <row r="54" spans="1:50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/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</row>
    <row r="55" spans="1:50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1068892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647660</v>
      </c>
      <c r="AM55" s="235"/>
      <c r="AN55" s="234"/>
      <c r="AO55" s="226"/>
      <c r="AP55" s="234"/>
      <c r="AQ55" s="235"/>
      <c r="AR55" s="235"/>
      <c r="AS55" s="234">
        <v>53837</v>
      </c>
      <c r="AT55" s="806">
        <v>1712261</v>
      </c>
      <c r="AU55" s="807">
        <v>142689</v>
      </c>
      <c r="AV55" s="226">
        <v>1619</v>
      </c>
      <c r="AW55" s="226"/>
      <c r="AX55" s="226">
        <v>1619</v>
      </c>
    </row>
    <row r="56" spans="1:50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/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</row>
    <row r="57" spans="1:50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/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</row>
    <row r="58" spans="1:50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/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</row>
    <row r="59" spans="1:50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/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</row>
    <row r="60" spans="1:50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/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</row>
    <row r="61" spans="1:50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/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</row>
    <row r="62" spans="1:50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/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</row>
    <row r="63" spans="1:50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/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</row>
    <row r="64" spans="1:50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/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</row>
    <row r="65" spans="1:50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/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</row>
    <row r="66" spans="1:50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/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</row>
    <row r="67" spans="1:50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/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</row>
    <row r="68" spans="1:50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/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</row>
    <row r="69" spans="1:50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/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</row>
    <row r="70" spans="1:50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/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</row>
    <row r="71" spans="1:50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/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</row>
    <row r="72" spans="1:50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/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</row>
    <row r="73" spans="1:50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/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</row>
    <row r="74" spans="1:50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/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</row>
    <row r="75" spans="1:50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/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</row>
    <row r="76" spans="1:50" s="100" customFormat="1" ht="15" customHeight="1" thickBot="1" x14ac:dyDescent="0.25">
      <c r="A76" s="1891" t="s">
        <v>429</v>
      </c>
      <c r="B76" s="1892"/>
      <c r="C76" s="1463">
        <v>189</v>
      </c>
      <c r="D76" s="1461"/>
      <c r="E76" s="1043">
        <v>912750.21110272058</v>
      </c>
      <c r="F76" s="1464">
        <v>169</v>
      </c>
      <c r="G76" s="1461"/>
      <c r="H76" s="1045">
        <v>111125.4214385566</v>
      </c>
      <c r="I76" s="1465">
        <v>0</v>
      </c>
      <c r="J76" s="1461"/>
      <c r="K76" s="1045">
        <v>0</v>
      </c>
      <c r="L76" s="1464">
        <v>11</v>
      </c>
      <c r="M76" s="1461"/>
      <c r="N76" s="1045">
        <v>49376.619738409776</v>
      </c>
      <c r="O76" s="1464">
        <v>0</v>
      </c>
      <c r="P76" s="1461"/>
      <c r="Q76" s="1045">
        <v>0</v>
      </c>
      <c r="R76" s="1046">
        <v>1073252</v>
      </c>
      <c r="S76" s="1045">
        <v>0</v>
      </c>
      <c r="T76" s="1045">
        <v>0</v>
      </c>
      <c r="U76" s="1047">
        <v>0</v>
      </c>
      <c r="V76" s="1046">
        <v>1073252</v>
      </c>
      <c r="W76" s="1045">
        <v>-2683</v>
      </c>
      <c r="X76" s="1046">
        <v>1070569</v>
      </c>
      <c r="Y76" s="1045">
        <v>0</v>
      </c>
      <c r="Z76" s="1046">
        <v>1070569</v>
      </c>
      <c r="AA76" s="1045">
        <v>0</v>
      </c>
      <c r="AB76" s="1045">
        <v>1070569</v>
      </c>
      <c r="AC76" s="1046">
        <v>89214</v>
      </c>
      <c r="AD76" s="1048">
        <v>1070569</v>
      </c>
      <c r="AE76" s="1461"/>
      <c r="AF76" s="1049">
        <v>654087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654087</v>
      </c>
      <c r="AM76" s="1045">
        <v>-1635</v>
      </c>
      <c r="AN76" s="1049">
        <v>652452</v>
      </c>
      <c r="AO76" s="1045">
        <v>0</v>
      </c>
      <c r="AP76" s="1049">
        <v>652452</v>
      </c>
      <c r="AQ76" s="1045">
        <v>0</v>
      </c>
      <c r="AR76" s="1045">
        <v>652452</v>
      </c>
      <c r="AS76" s="1049">
        <v>54371</v>
      </c>
      <c r="AT76" s="1279">
        <v>1723021</v>
      </c>
      <c r="AU76" s="1280">
        <v>143585</v>
      </c>
      <c r="AV76" s="1045">
        <v>1635</v>
      </c>
      <c r="AW76" s="1045">
        <v>0</v>
      </c>
      <c r="AX76" s="1045">
        <v>1635</v>
      </c>
    </row>
    <row r="77" spans="1:50" s="519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</row>
    <row r="78" spans="1:50" s="100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</row>
    <row r="79" spans="1:50" s="100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</row>
    <row r="80" spans="1:50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</row>
    <row r="81" spans="1:50" s="100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</row>
    <row r="82" spans="1:50" s="100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0</v>
      </c>
      <c r="AU82" s="1460">
        <v>0</v>
      </c>
      <c r="AV82" s="1456"/>
      <c r="AW82" s="1456"/>
      <c r="AX82" s="1456"/>
    </row>
    <row r="83" spans="1:50" s="100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814"/>
      <c r="AA83" s="1134"/>
      <c r="AB83" s="1784"/>
      <c r="AC83" s="1814"/>
      <c r="AD83" s="1814"/>
      <c r="AE83" s="1784"/>
      <c r="AF83" s="1784"/>
      <c r="AG83" s="1830"/>
      <c r="AH83" s="1784"/>
      <c r="AI83" s="1830"/>
      <c r="AJ83" s="1784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816">
        <v>0</v>
      </c>
      <c r="AU83" s="816">
        <v>0</v>
      </c>
      <c r="AV83" s="1784"/>
      <c r="AW83" s="1784"/>
      <c r="AX83" s="1784"/>
    </row>
    <row r="84" spans="1:50" s="100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25100</v>
      </c>
      <c r="AU84" s="816">
        <v>2092</v>
      </c>
      <c r="AV84" s="814"/>
      <c r="AW84" s="814"/>
      <c r="AX84" s="814"/>
    </row>
    <row r="85" spans="1:50" s="100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20080</v>
      </c>
      <c r="AU85" s="816">
        <v>1673</v>
      </c>
      <c r="AV85" s="814"/>
      <c r="AW85" s="814"/>
      <c r="AX85" s="814"/>
    </row>
    <row r="86" spans="1:50" s="100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14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37650</v>
      </c>
      <c r="AU86" s="816">
        <v>3138</v>
      </c>
      <c r="AV86" s="1766"/>
      <c r="AW86" s="1766"/>
      <c r="AX86" s="1766"/>
    </row>
    <row r="87" spans="1:50" s="100" customFormat="1" ht="15" customHeight="1" thickBot="1" x14ac:dyDescent="0.25">
      <c r="A87" s="1891" t="s">
        <v>430</v>
      </c>
      <c r="B87" s="1892"/>
      <c r="C87" s="1463">
        <v>189</v>
      </c>
      <c r="D87" s="1461"/>
      <c r="E87" s="1043">
        <v>912750.21110272058</v>
      </c>
      <c r="F87" s="1464">
        <v>169</v>
      </c>
      <c r="G87" s="1461"/>
      <c r="H87" s="1045">
        <v>111125.4214385566</v>
      </c>
      <c r="I87" s="1465">
        <v>0</v>
      </c>
      <c r="J87" s="1461"/>
      <c r="K87" s="1045">
        <v>0</v>
      </c>
      <c r="L87" s="1464">
        <v>11</v>
      </c>
      <c r="M87" s="1461"/>
      <c r="N87" s="1045">
        <v>49376.619738409776</v>
      </c>
      <c r="O87" s="1464">
        <v>0</v>
      </c>
      <c r="P87" s="1461"/>
      <c r="Q87" s="1045">
        <v>0</v>
      </c>
      <c r="R87" s="1046">
        <v>1073252</v>
      </c>
      <c r="S87" s="1045">
        <v>0</v>
      </c>
      <c r="T87" s="1045">
        <v>0</v>
      </c>
      <c r="U87" s="1047">
        <v>0</v>
      </c>
      <c r="V87" s="1046">
        <v>1073252</v>
      </c>
      <c r="W87" s="1045">
        <v>-2683</v>
      </c>
      <c r="X87" s="1046">
        <v>1070569</v>
      </c>
      <c r="Y87" s="1045">
        <v>0</v>
      </c>
      <c r="Z87" s="1046">
        <v>1153399</v>
      </c>
      <c r="AA87" s="1045">
        <v>0</v>
      </c>
      <c r="AB87" s="1045">
        <v>1153399</v>
      </c>
      <c r="AC87" s="1046">
        <v>96117</v>
      </c>
      <c r="AD87" s="1048">
        <v>1153399</v>
      </c>
      <c r="AE87" s="1461">
        <v>0</v>
      </c>
      <c r="AF87" s="1049">
        <v>654087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654087</v>
      </c>
      <c r="AM87" s="1045">
        <v>-1635</v>
      </c>
      <c r="AN87" s="1049">
        <v>652452</v>
      </c>
      <c r="AO87" s="1045">
        <v>0</v>
      </c>
      <c r="AP87" s="1049">
        <v>652452</v>
      </c>
      <c r="AQ87" s="1045">
        <v>0</v>
      </c>
      <c r="AR87" s="1045">
        <v>652452</v>
      </c>
      <c r="AS87" s="1049">
        <v>54371</v>
      </c>
      <c r="AT87" s="812">
        <v>1805851</v>
      </c>
      <c r="AU87" s="812">
        <v>150488</v>
      </c>
      <c r="AV87" s="1045">
        <v>1635</v>
      </c>
      <c r="AW87" s="1045">
        <v>0</v>
      </c>
      <c r="AX87" s="1045">
        <v>1635</v>
      </c>
    </row>
    <row r="88" spans="1:50" ht="13.5" thickTop="1" x14ac:dyDescent="0.2"/>
  </sheetData>
  <mergeCells count="52">
    <mergeCell ref="A78:B78"/>
    <mergeCell ref="Z2:Z3"/>
    <mergeCell ref="W2:W3"/>
    <mergeCell ref="A83:B83"/>
    <mergeCell ref="F2:H2"/>
    <mergeCell ref="I2:K2"/>
    <mergeCell ref="L2:N2"/>
    <mergeCell ref="O2:Q2"/>
    <mergeCell ref="R2:R3"/>
    <mergeCell ref="A76:B76"/>
    <mergeCell ref="A77:B77"/>
    <mergeCell ref="Y2:Y3"/>
    <mergeCell ref="A87:B87"/>
    <mergeCell ref="A79:B79"/>
    <mergeCell ref="A80:B80"/>
    <mergeCell ref="A81:B81"/>
    <mergeCell ref="A82:B82"/>
    <mergeCell ref="A84:B84"/>
    <mergeCell ref="A85:B85"/>
    <mergeCell ref="A86:B86"/>
    <mergeCell ref="AE1:AK1"/>
    <mergeCell ref="S2:U2"/>
    <mergeCell ref="AW2:AW3"/>
    <mergeCell ref="AX2:AX3"/>
    <mergeCell ref="AQ2:AQ3"/>
    <mergeCell ref="AR2:AR3"/>
    <mergeCell ref="AS2:AS3"/>
    <mergeCell ref="AV2:AV3"/>
    <mergeCell ref="AT1:AT3"/>
    <mergeCell ref="AU1:AU3"/>
    <mergeCell ref="X2:X3"/>
    <mergeCell ref="AA2:AA3"/>
    <mergeCell ref="AB2:AB3"/>
    <mergeCell ref="AV1:AX1"/>
    <mergeCell ref="AL1:AS1"/>
    <mergeCell ref="AL2:AL3"/>
    <mergeCell ref="AO2:AO3"/>
    <mergeCell ref="AP2:AP3"/>
    <mergeCell ref="AE2:AE3"/>
    <mergeCell ref="AF2:AF3"/>
    <mergeCell ref="AG2:AK2"/>
    <mergeCell ref="AM2:AM3"/>
    <mergeCell ref="AN2:AN3"/>
    <mergeCell ref="AC2:AC3"/>
    <mergeCell ref="C2:C3"/>
    <mergeCell ref="D2:E2"/>
    <mergeCell ref="A1:B3"/>
    <mergeCell ref="V1:AD1"/>
    <mergeCell ref="V2:V3"/>
    <mergeCell ref="AD2:AD3"/>
    <mergeCell ref="C1:K1"/>
    <mergeCell ref="L1:U1"/>
  </mergeCells>
  <printOptions horizontalCentered="1"/>
  <pageMargins left="0.3" right="0.3" top="0.75" bottom="0.5" header="0.3" footer="0.3"/>
  <pageSetup paperSize="5" scale="64" firstPageNumber="50" fitToWidth="0" fitToHeight="0" orientation="portrait" r:id="rId1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24"/>
  <sheetViews>
    <sheetView view="pageBreakPreview" zoomScale="75" zoomScaleNormal="100" zoomScaleSheetLayoutView="75" workbookViewId="0">
      <pane xSplit="1" ySplit="3" topLeftCell="B4" activePane="bottomRight" state="frozen"/>
      <selection activeCell="L68" sqref="L68"/>
      <selection pane="topRight" activeCell="L68" sqref="L68"/>
      <selection pane="bottomLeft" activeCell="L68" sqref="L68"/>
      <selection pane="bottomRight" activeCell="B15" sqref="B15"/>
    </sheetView>
  </sheetViews>
  <sheetFormatPr defaultColWidth="9.140625" defaultRowHeight="12.75" x14ac:dyDescent="0.2"/>
  <cols>
    <col min="1" max="1" width="62.5703125" style="30" customWidth="1"/>
    <col min="2" max="4" width="20" style="30" customWidth="1"/>
    <col min="5" max="5" width="20.28515625" style="28" customWidth="1"/>
    <col min="6" max="6" width="5" style="28" customWidth="1"/>
    <col min="7" max="7" width="26.140625" style="28" customWidth="1"/>
    <col min="8" max="8" width="20" style="28" customWidth="1"/>
    <col min="9" max="16384" width="9.140625" style="28"/>
  </cols>
  <sheetData>
    <row r="1" spans="1:8" ht="40.5" customHeight="1" x14ac:dyDescent="0.2">
      <c r="A1" s="1944" t="s">
        <v>1651</v>
      </c>
      <c r="B1" s="1944"/>
      <c r="C1" s="28"/>
      <c r="D1" s="28"/>
    </row>
    <row r="2" spans="1:8" s="30" customFormat="1" ht="40.5" customHeight="1" thickBot="1" x14ac:dyDescent="0.25">
      <c r="A2" s="1945" t="s">
        <v>357</v>
      </c>
      <c r="B2" s="1945"/>
    </row>
    <row r="3" spans="1:8" s="31" customFormat="1" ht="72" customHeight="1" thickTop="1" thickBot="1" x14ac:dyDescent="0.25">
      <c r="A3" s="1348" t="s">
        <v>86</v>
      </c>
      <c r="B3" s="35" t="s">
        <v>1725</v>
      </c>
      <c r="C3" s="35" t="s">
        <v>1719</v>
      </c>
      <c r="D3" s="1680" t="s">
        <v>1720</v>
      </c>
      <c r="E3" s="1670" t="s">
        <v>1715</v>
      </c>
      <c r="G3" s="1670" t="s">
        <v>1714</v>
      </c>
      <c r="H3" s="880"/>
    </row>
    <row r="4" spans="1:8" s="39" customFormat="1" ht="38.25" customHeight="1" thickTop="1" x14ac:dyDescent="0.2">
      <c r="A4" s="1341" t="s">
        <v>1138</v>
      </c>
      <c r="B4" s="1345">
        <f>'3_Levels 1&amp;2'!U76</f>
        <v>2450609490</v>
      </c>
      <c r="C4" s="1345">
        <v>2450609490</v>
      </c>
      <c r="D4" s="1681">
        <f t="shared" ref="D4:D12" si="0">B4-C4</f>
        <v>0</v>
      </c>
      <c r="E4" s="717">
        <f>'Detail State Summary'!J13</f>
        <v>2450609490</v>
      </c>
      <c r="G4" s="1669">
        <v>2437613240</v>
      </c>
    </row>
    <row r="5" spans="1:8" s="39" customFormat="1" ht="38.25" customHeight="1" x14ac:dyDescent="0.2">
      <c r="A5" s="1342" t="s">
        <v>1139</v>
      </c>
      <c r="B5" s="1346">
        <f>'3_Levels 1&amp;2'!AE76</f>
        <v>513251844</v>
      </c>
      <c r="C5" s="1346">
        <v>513251844</v>
      </c>
      <c r="D5" s="1681">
        <f t="shared" si="0"/>
        <v>0</v>
      </c>
      <c r="E5" s="717">
        <f>'Detail State Summary'!J26</f>
        <v>513251844</v>
      </c>
      <c r="G5" s="1669">
        <v>511118567</v>
      </c>
    </row>
    <row r="6" spans="1:8" s="39" customFormat="1" ht="54.75" customHeight="1" x14ac:dyDescent="0.2">
      <c r="A6" s="1343" t="s">
        <v>1167</v>
      </c>
      <c r="B6" s="1346">
        <f>'3A_Level 3'!K76</f>
        <v>603446794</v>
      </c>
      <c r="C6" s="1346">
        <v>603446794</v>
      </c>
      <c r="D6" s="1681">
        <f t="shared" si="0"/>
        <v>0</v>
      </c>
      <c r="E6" s="717">
        <f>'Detail State Summary'!J28</f>
        <v>603446794</v>
      </c>
      <c r="G6" s="1669">
        <v>603446794</v>
      </c>
    </row>
    <row r="7" spans="1:8" s="39" customFormat="1" ht="108" customHeight="1" x14ac:dyDescent="0.2">
      <c r="A7" s="1343" t="s">
        <v>1730</v>
      </c>
      <c r="B7" s="1751">
        <f>'4_Level 4'!BD142+'Detail State Summary'!J66+'Detail State Summary'!J67+12440000+'Detail State Summary'!D84</f>
        <v>383246711</v>
      </c>
      <c r="C7" s="1346">
        <v>393074425</v>
      </c>
      <c r="D7" s="1681">
        <f t="shared" si="0"/>
        <v>-9827714</v>
      </c>
      <c r="E7" s="1649">
        <f>'4_Level 4'!BD142+'Detail State Summary'!J65+'Detail State Summary'!J66+'Detail State Summary'!J67+12000000+440000+'Detail State Summary'!D84</f>
        <v>383246711</v>
      </c>
      <c r="G7" s="1669">
        <v>393074425</v>
      </c>
    </row>
    <row r="8" spans="1:8" s="39" customFormat="1" ht="54" customHeight="1" x14ac:dyDescent="0.2">
      <c r="A8" s="1343" t="s">
        <v>1713</v>
      </c>
      <c r="B8" s="1751">
        <f>'5A1_Labs'!H9+'5A2_Legacy Type 2'!T14+'5A3_OJJ'!G76+'5A5_LSMSA'!E87+'5A4_NOCCA'!E87+'5A6_Thrive'!E87-'5C2_LAVCA'!S76-'5C3_UnvView'!S76+'Detail State Summary'!J70</f>
        <v>61659383</v>
      </c>
      <c r="C8" s="1346">
        <v>62610295</v>
      </c>
      <c r="D8" s="1681">
        <f t="shared" si="0"/>
        <v>-950912</v>
      </c>
      <c r="E8" s="717">
        <f>'Detail State Summary'!J45+'Detail State Summary'!J70</f>
        <v>64724256.315755241</v>
      </c>
      <c r="G8" s="1669">
        <v>62629491</v>
      </c>
    </row>
    <row r="9" spans="1:8" s="39" customFormat="1" ht="38.25" customHeight="1" x14ac:dyDescent="0.2">
      <c r="A9" s="1342" t="s">
        <v>1729</v>
      </c>
      <c r="B9" s="1346">
        <f>'2_State Distrib and Adjs'!AO76+'5A1_Labs'!M9+'5A2_Legacy Type 2'!AA14+'5A4_NOCCA'!J87+'5A5_LSMSA'!J87+'5A6_Thrive'!J87+'5B2_RSD LA'!R20+'5C1_NewType 2'!Z42</f>
        <v>-2048105</v>
      </c>
      <c r="C9" s="1346">
        <v>-2048105</v>
      </c>
      <c r="D9" s="1681">
        <f t="shared" si="0"/>
        <v>0</v>
      </c>
      <c r="E9" s="717">
        <f>'Detail State Summary'!J57</f>
        <v>-2048105</v>
      </c>
      <c r="G9" s="1669">
        <v>-2048105</v>
      </c>
    </row>
    <row r="10" spans="1:8" s="39" customFormat="1" ht="38.25" customHeight="1" x14ac:dyDescent="0.2">
      <c r="A10" s="1344" t="s">
        <v>1728</v>
      </c>
      <c r="B10" s="1346">
        <f>'Detail State Summary'!J58</f>
        <v>2290651</v>
      </c>
      <c r="C10" s="1346">
        <v>2290651</v>
      </c>
      <c r="D10" s="1681">
        <f t="shared" si="0"/>
        <v>0</v>
      </c>
      <c r="G10" s="1669">
        <v>2290651</v>
      </c>
    </row>
    <row r="11" spans="1:8" s="39" customFormat="1" ht="38.25" customHeight="1" thickBot="1" x14ac:dyDescent="0.25">
      <c r="A11" s="1650" t="s">
        <v>1140</v>
      </c>
      <c r="B11" s="1347">
        <f>SUM(B4:B10)</f>
        <v>4012456768</v>
      </c>
      <c r="C11" s="1347">
        <v>4023235394</v>
      </c>
      <c r="D11" s="1682">
        <f t="shared" si="0"/>
        <v>-10778626</v>
      </c>
      <c r="E11" s="1651"/>
      <c r="G11" s="1669">
        <v>4008125063</v>
      </c>
    </row>
    <row r="12" spans="1:8" s="1169" customFormat="1" ht="42.75" customHeight="1" thickTop="1" thickBot="1" x14ac:dyDescent="0.35">
      <c r="A12" s="1650" t="s">
        <v>1159</v>
      </c>
      <c r="B12" s="1347">
        <v>4023235394</v>
      </c>
      <c r="C12" s="1347">
        <v>4045504402</v>
      </c>
      <c r="D12" s="1682">
        <f t="shared" si="0"/>
        <v>-22269008</v>
      </c>
    </row>
    <row r="13" spans="1:8" s="1169" customFormat="1" ht="31.5" customHeight="1" thickTop="1" thickBot="1" x14ac:dyDescent="0.35">
      <c r="A13" s="1650" t="s">
        <v>1721</v>
      </c>
      <c r="B13" s="1347">
        <f>B11-B12</f>
        <v>-10778626</v>
      </c>
      <c r="C13" s="1692">
        <v>-22269008</v>
      </c>
      <c r="D13" s="1682"/>
    </row>
    <row r="14" spans="1:8" s="1169" customFormat="1" ht="17.25" thickTop="1" x14ac:dyDescent="0.3">
      <c r="A14" s="30"/>
      <c r="B14" s="492"/>
      <c r="C14" s="492"/>
      <c r="D14" s="492"/>
    </row>
    <row r="15" spans="1:8" s="1169" customFormat="1" ht="16.5" x14ac:dyDescent="0.3">
      <c r="A15" s="30"/>
      <c r="B15" s="389"/>
      <c r="C15" s="389"/>
      <c r="D15" s="389"/>
    </row>
    <row r="16" spans="1:8" s="1169" customFormat="1" ht="16.5" x14ac:dyDescent="0.3">
      <c r="A16" s="30"/>
      <c r="B16" s="30"/>
      <c r="C16" s="30"/>
      <c r="D16" s="30"/>
    </row>
    <row r="17" spans="1:4" s="1169" customFormat="1" ht="16.5" x14ac:dyDescent="0.3">
      <c r="A17" s="30"/>
      <c r="B17" s="30"/>
      <c r="C17" s="30"/>
      <c r="D17" s="30"/>
    </row>
    <row r="18" spans="1:4" s="1169" customFormat="1" ht="16.5" x14ac:dyDescent="0.3">
      <c r="A18" s="30"/>
      <c r="B18" s="30"/>
      <c r="C18" s="30"/>
      <c r="D18" s="30"/>
    </row>
    <row r="19" spans="1:4" s="1169" customFormat="1" ht="16.5" x14ac:dyDescent="0.3">
      <c r="A19" s="30"/>
      <c r="B19" s="30"/>
      <c r="C19" s="30"/>
      <c r="D19" s="30"/>
    </row>
    <row r="20" spans="1:4" s="1169" customFormat="1" ht="16.5" x14ac:dyDescent="0.3">
      <c r="A20" s="30"/>
      <c r="B20" s="30"/>
      <c r="C20" s="30"/>
      <c r="D20" s="30"/>
    </row>
    <row r="21" spans="1:4" s="1169" customFormat="1" ht="16.5" x14ac:dyDescent="0.3">
      <c r="A21" s="30"/>
      <c r="B21" s="30"/>
      <c r="C21" s="30"/>
      <c r="D21" s="30"/>
    </row>
    <row r="22" spans="1:4" s="1169" customFormat="1" ht="16.5" x14ac:dyDescent="0.3">
      <c r="A22" s="30"/>
      <c r="B22" s="30"/>
      <c r="C22" s="30"/>
      <c r="D22" s="30"/>
    </row>
    <row r="23" spans="1:4" s="1169" customFormat="1" ht="16.5" x14ac:dyDescent="0.3">
      <c r="A23" s="30"/>
      <c r="B23" s="30"/>
      <c r="C23" s="30"/>
      <c r="D23" s="30"/>
    </row>
    <row r="24" spans="1:4" s="1169" customFormat="1" ht="16.5" x14ac:dyDescent="0.3">
      <c r="A24" s="30"/>
      <c r="B24" s="30"/>
      <c r="C24" s="30"/>
      <c r="D24" s="30"/>
    </row>
  </sheetData>
  <sheetProtection formatCells="0" formatColumns="0" formatRows="0" sort="0"/>
  <customSheetViews>
    <customSheetView guid="{DF43B8DA-68E8-4080-9138-D41A38219876}" showPageBreaks="1" printArea="1" view="pageBreakPreview">
      <pane xSplit="3" ySplit="3" topLeftCell="D52" activePane="bottomRight" state="frozen"/>
      <selection pane="bottomRight" activeCell="G61" sqref="G61"/>
      <pageMargins left="0.25" right="0.25" top="0.5" bottom="0.16" header="0.38" footer="0.16"/>
      <printOptions horizontalCentered="1"/>
      <pageSetup paperSize="5" scale="70" fitToWidth="0" fitToHeight="0" orientation="portrait" r:id="rId1"/>
      <headerFooter alignWithMargins="0">
        <oddFooter>&amp;R&amp;12&amp;P</oddFooter>
      </headerFooter>
    </customSheetView>
  </customSheetViews>
  <mergeCells count="2">
    <mergeCell ref="A1:B1"/>
    <mergeCell ref="A2:B2"/>
  </mergeCells>
  <printOptions horizontalCentered="1"/>
  <pageMargins left="0.25" right="0.25" top="0.75" bottom="0.5" header="0.38" footer="0.16"/>
  <pageSetup paperSize="5" scale="85" fitToWidth="0" fitToHeight="0" orientation="portrait" r:id="rId2"/>
  <headerFooter alignWithMargins="0">
    <oddFooter>&amp;R&amp;12&amp;P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X92"/>
  <sheetViews>
    <sheetView view="pageBreakPreview" zoomScale="75" zoomScaleNormal="100" zoomScaleSheetLayoutView="75" workbookViewId="0">
      <pane xSplit="2" ySplit="6" topLeftCell="C39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4.7109375" style="30" customWidth="1"/>
    <col min="4" max="4" width="13.85546875" style="30" customWidth="1"/>
    <col min="5" max="6" width="12.42578125" style="30" customWidth="1"/>
    <col min="7" max="7" width="9.28515625" style="30" customWidth="1"/>
    <col min="8" max="8" width="12.42578125" style="30" customWidth="1"/>
    <col min="9" max="9" width="12.85546875" style="30" customWidth="1"/>
    <col min="10" max="10" width="9.28515625" style="30" customWidth="1"/>
    <col min="11" max="11" width="12.42578125" style="30" customWidth="1"/>
    <col min="12" max="12" width="13.140625" style="30" customWidth="1"/>
    <col min="13" max="13" width="9.28515625" style="30" customWidth="1"/>
    <col min="14" max="14" width="12.42578125" style="30" customWidth="1"/>
    <col min="15" max="15" width="12.8554687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30"/>
  </cols>
  <sheetData>
    <row r="1" spans="1:50" ht="19.899999999999999" customHeight="1" x14ac:dyDescent="0.2">
      <c r="A1" s="2175" t="s">
        <v>1766</v>
      </c>
      <c r="B1" s="217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0" ht="30" customHeight="1" x14ac:dyDescent="0.2">
      <c r="A2" s="2177"/>
      <c r="B2" s="2168"/>
      <c r="C2" s="1926" t="s">
        <v>1769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0" ht="95.25" customHeight="1" x14ac:dyDescent="0.2">
      <c r="A3" s="2178"/>
      <c r="B3" s="2179"/>
      <c r="C3" s="1926"/>
      <c r="D3" s="1787" t="s">
        <v>552</v>
      </c>
      <c r="E3" s="1787" t="s">
        <v>364</v>
      </c>
      <c r="F3" s="1787" t="s">
        <v>1772</v>
      </c>
      <c r="G3" s="1787" t="s">
        <v>424</v>
      </c>
      <c r="H3" s="1787" t="s">
        <v>364</v>
      </c>
      <c r="I3" s="1787" t="s">
        <v>1772</v>
      </c>
      <c r="J3" s="1787" t="s">
        <v>424</v>
      </c>
      <c r="K3" s="1787" t="s">
        <v>364</v>
      </c>
      <c r="L3" s="1787" t="s">
        <v>1772</v>
      </c>
      <c r="M3" s="1787" t="s">
        <v>444</v>
      </c>
      <c r="N3" s="1787" t="s">
        <v>364</v>
      </c>
      <c r="O3" s="1787" t="s">
        <v>1773</v>
      </c>
      <c r="P3" s="1787" t="s">
        <v>444</v>
      </c>
      <c r="Q3" s="1787" t="s">
        <v>364</v>
      </c>
      <c r="R3" s="1926"/>
      <c r="S3" s="1788" t="s">
        <v>1169</v>
      </c>
      <c r="T3" s="1788" t="s">
        <v>1170</v>
      </c>
      <c r="U3" s="178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788" t="s">
        <v>1263</v>
      </c>
      <c r="AH3" s="1788" t="s">
        <v>1187</v>
      </c>
      <c r="AI3" s="1788" t="s">
        <v>1188</v>
      </c>
      <c r="AJ3" s="1788" t="s">
        <v>1264</v>
      </c>
      <c r="AK3" s="178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0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0" s="491" customFormat="1" ht="31.5" customHeight="1" x14ac:dyDescent="0.2">
      <c r="A5" s="774"/>
      <c r="B5" s="774"/>
      <c r="C5" s="785" t="s">
        <v>1770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0" s="49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0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/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</row>
    <row r="8" spans="1:50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/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</row>
    <row r="9" spans="1:50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/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</row>
    <row r="10" spans="1:50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/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</row>
    <row r="11" spans="1:50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/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</row>
    <row r="12" spans="1:50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/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</row>
    <row r="13" spans="1:50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/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</row>
    <row r="14" spans="1:50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/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</row>
    <row r="15" spans="1:50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/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</row>
    <row r="16" spans="1:50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/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</row>
    <row r="17" spans="1:50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/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</row>
    <row r="18" spans="1:50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/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</row>
    <row r="19" spans="1:50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/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</row>
    <row r="20" spans="1:50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/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</row>
    <row r="21" spans="1:50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/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</row>
    <row r="22" spans="1:50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/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</row>
    <row r="23" spans="1:50" ht="15" customHeight="1" x14ac:dyDescent="0.2">
      <c r="A23" s="424">
        <v>17</v>
      </c>
      <c r="B23" s="1824" t="s">
        <v>21</v>
      </c>
      <c r="C23" s="1796"/>
      <c r="D23" s="226"/>
      <c r="E23" s="226"/>
      <c r="F23" s="1796"/>
      <c r="G23" s="226"/>
      <c r="H23" s="226"/>
      <c r="I23" s="1823"/>
      <c r="J23" s="226"/>
      <c r="K23" s="226"/>
      <c r="L23" s="1796"/>
      <c r="M23" s="226"/>
      <c r="N23" s="226"/>
      <c r="O23" s="1796"/>
      <c r="P23" s="226"/>
      <c r="Q23" s="226"/>
      <c r="R23" s="229">
        <v>330064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638475</v>
      </c>
      <c r="AM23" s="235"/>
      <c r="AN23" s="234"/>
      <c r="AO23" s="226"/>
      <c r="AP23" s="234"/>
      <c r="AQ23" s="235"/>
      <c r="AR23" s="235"/>
      <c r="AS23" s="234">
        <v>53073</v>
      </c>
      <c r="AT23" s="806">
        <v>966118</v>
      </c>
      <c r="AU23" s="807">
        <v>80510</v>
      </c>
      <c r="AV23" s="226">
        <v>1596</v>
      </c>
      <c r="AW23" s="226"/>
      <c r="AX23" s="226">
        <v>1596</v>
      </c>
    </row>
    <row r="24" spans="1:50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/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</row>
    <row r="25" spans="1:50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/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</row>
    <row r="26" spans="1:50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/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</row>
    <row r="27" spans="1:50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/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</row>
    <row r="28" spans="1:50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/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</row>
    <row r="29" spans="1:50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/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</row>
    <row r="30" spans="1:50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/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</row>
    <row r="31" spans="1:50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/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</row>
    <row r="32" spans="1:50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/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</row>
    <row r="33" spans="1:50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/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</row>
    <row r="34" spans="1:50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/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</row>
    <row r="35" spans="1:50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/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</row>
    <row r="36" spans="1:50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/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</row>
    <row r="37" spans="1:50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/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</row>
    <row r="38" spans="1:50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/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</row>
    <row r="39" spans="1:50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/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</row>
    <row r="40" spans="1:50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/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</row>
    <row r="41" spans="1:50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/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</row>
    <row r="42" spans="1:50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/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</row>
    <row r="43" spans="1:50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/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</row>
    <row r="44" spans="1:50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/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</row>
    <row r="45" spans="1:50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/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</row>
    <row r="46" spans="1:50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/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</row>
    <row r="47" spans="1:50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/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</row>
    <row r="48" spans="1:50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/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</row>
    <row r="49" spans="1:50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/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</row>
    <row r="50" spans="1:50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/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</row>
    <row r="51" spans="1:50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/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</row>
    <row r="52" spans="1:50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/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</row>
    <row r="53" spans="1:50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/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</row>
    <row r="54" spans="1:50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/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</row>
    <row r="55" spans="1:50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/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</row>
    <row r="56" spans="1:50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/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</row>
    <row r="57" spans="1:50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/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</row>
    <row r="58" spans="1:50" ht="15" customHeight="1" x14ac:dyDescent="0.2">
      <c r="A58" s="424">
        <v>52</v>
      </c>
      <c r="B58" s="224" t="s">
        <v>55</v>
      </c>
      <c r="C58" s="228"/>
      <c r="D58" s="226"/>
      <c r="E58" s="226"/>
      <c r="F58" s="228"/>
      <c r="G58" s="226"/>
      <c r="H58" s="226"/>
      <c r="I58" s="1214"/>
      <c r="J58" s="226"/>
      <c r="K58" s="226"/>
      <c r="L58" s="228"/>
      <c r="M58" s="226"/>
      <c r="N58" s="226"/>
      <c r="O58" s="228"/>
      <c r="P58" s="226"/>
      <c r="Q58" s="226"/>
      <c r="R58" s="229">
        <v>0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0</v>
      </c>
      <c r="AM58" s="235"/>
      <c r="AN58" s="234"/>
      <c r="AO58" s="226"/>
      <c r="AP58" s="234"/>
      <c r="AQ58" s="235"/>
      <c r="AR58" s="235"/>
      <c r="AS58" s="234">
        <v>0</v>
      </c>
      <c r="AT58" s="806">
        <v>0</v>
      </c>
      <c r="AU58" s="807">
        <v>0</v>
      </c>
      <c r="AV58" s="226">
        <v>0</v>
      </c>
      <c r="AW58" s="226"/>
      <c r="AX58" s="226">
        <v>0</v>
      </c>
    </row>
    <row r="59" spans="1:50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/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</row>
    <row r="60" spans="1:50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/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</row>
    <row r="61" spans="1:50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/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</row>
    <row r="62" spans="1:50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/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</row>
    <row r="63" spans="1:50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/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</row>
    <row r="64" spans="1:50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/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</row>
    <row r="65" spans="1:50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/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</row>
    <row r="66" spans="1:50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/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</row>
    <row r="67" spans="1:50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/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</row>
    <row r="68" spans="1:50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/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</row>
    <row r="69" spans="1:50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/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</row>
    <row r="70" spans="1:50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/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</row>
    <row r="71" spans="1:50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/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</row>
    <row r="72" spans="1:50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/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</row>
    <row r="73" spans="1:50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/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</row>
    <row r="74" spans="1:50" ht="15" customHeight="1" x14ac:dyDescent="0.2">
      <c r="A74" s="424">
        <v>68</v>
      </c>
      <c r="B74" s="224" t="s">
        <v>2</v>
      </c>
      <c r="C74" s="1796"/>
      <c r="D74" s="226"/>
      <c r="E74" s="226"/>
      <c r="F74" s="1796"/>
      <c r="G74" s="226"/>
      <c r="H74" s="226"/>
      <c r="I74" s="1823"/>
      <c r="J74" s="226"/>
      <c r="K74" s="226"/>
      <c r="L74" s="1796"/>
      <c r="M74" s="226"/>
      <c r="N74" s="226"/>
      <c r="O74" s="1796"/>
      <c r="P74" s="226"/>
      <c r="Q74" s="226"/>
      <c r="R74" s="229">
        <v>824461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534375</v>
      </c>
      <c r="AM74" s="235"/>
      <c r="AN74" s="234"/>
      <c r="AO74" s="226"/>
      <c r="AP74" s="234"/>
      <c r="AQ74" s="235"/>
      <c r="AR74" s="235"/>
      <c r="AS74" s="234">
        <v>44420</v>
      </c>
      <c r="AT74" s="806">
        <v>1355439</v>
      </c>
      <c r="AU74" s="807">
        <v>112953</v>
      </c>
      <c r="AV74" s="426">
        <v>1336</v>
      </c>
      <c r="AW74" s="426"/>
      <c r="AX74" s="426">
        <v>1336</v>
      </c>
    </row>
    <row r="75" spans="1:50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/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</row>
    <row r="76" spans="1:50" s="100" customFormat="1" ht="15" customHeight="1" thickBot="1" x14ac:dyDescent="0.25">
      <c r="A76" s="1891" t="s">
        <v>429</v>
      </c>
      <c r="B76" s="1892"/>
      <c r="C76" s="1463">
        <v>200</v>
      </c>
      <c r="D76" s="1461"/>
      <c r="E76" s="1043">
        <v>937879.30196125549</v>
      </c>
      <c r="F76" s="1464">
        <v>186</v>
      </c>
      <c r="G76" s="1461"/>
      <c r="H76" s="1045">
        <v>110778.70975127426</v>
      </c>
      <c r="I76" s="1465">
        <v>0</v>
      </c>
      <c r="J76" s="1461"/>
      <c r="K76" s="1045">
        <v>0</v>
      </c>
      <c r="L76" s="1464">
        <v>22</v>
      </c>
      <c r="M76" s="1461"/>
      <c r="N76" s="1045">
        <v>89770.059101985738</v>
      </c>
      <c r="O76" s="1464">
        <v>10</v>
      </c>
      <c r="P76" s="1461"/>
      <c r="Q76" s="1045">
        <v>16096.865206575838</v>
      </c>
      <c r="R76" s="1046">
        <v>1154525</v>
      </c>
      <c r="S76" s="1045">
        <v>0</v>
      </c>
      <c r="T76" s="1045">
        <v>0</v>
      </c>
      <c r="U76" s="1047">
        <v>0</v>
      </c>
      <c r="V76" s="1046">
        <v>1154525</v>
      </c>
      <c r="W76" s="1045">
        <v>-2886</v>
      </c>
      <c r="X76" s="1046">
        <v>1151639</v>
      </c>
      <c r="Y76" s="1045">
        <v>0</v>
      </c>
      <c r="Z76" s="1046">
        <v>1151639</v>
      </c>
      <c r="AA76" s="1045">
        <v>0</v>
      </c>
      <c r="AB76" s="1045">
        <v>1151639</v>
      </c>
      <c r="AC76" s="1046">
        <v>95970</v>
      </c>
      <c r="AD76" s="1048">
        <v>1151639</v>
      </c>
      <c r="AE76" s="1461"/>
      <c r="AF76" s="1049">
        <v>1172850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1172850</v>
      </c>
      <c r="AM76" s="1045">
        <v>-2932</v>
      </c>
      <c r="AN76" s="1049">
        <v>1169918</v>
      </c>
      <c r="AO76" s="1045">
        <v>0</v>
      </c>
      <c r="AP76" s="1049">
        <v>1169918</v>
      </c>
      <c r="AQ76" s="1045">
        <v>0</v>
      </c>
      <c r="AR76" s="1045">
        <v>1169918</v>
      </c>
      <c r="AS76" s="1049">
        <v>97493</v>
      </c>
      <c r="AT76" s="1279">
        <v>2321557</v>
      </c>
      <c r="AU76" s="1280">
        <v>193463</v>
      </c>
      <c r="AV76" s="1045">
        <v>2932</v>
      </c>
      <c r="AW76" s="1045">
        <v>0</v>
      </c>
      <c r="AX76" s="1045">
        <v>2932</v>
      </c>
    </row>
    <row r="77" spans="1:50" s="519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</row>
    <row r="78" spans="1:50" s="100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</row>
    <row r="79" spans="1:50" s="100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</row>
    <row r="80" spans="1:50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</row>
    <row r="81" spans="1:50" s="100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</row>
    <row r="82" spans="1:50" s="100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0</v>
      </c>
      <c r="AU82" s="1460">
        <v>0</v>
      </c>
      <c r="AV82" s="1456"/>
      <c r="AW82" s="1456"/>
      <c r="AX82" s="1456"/>
    </row>
    <row r="83" spans="1:50" s="100" customFormat="1" ht="15" customHeight="1" x14ac:dyDescent="0.2">
      <c r="A83" s="2154" t="s">
        <v>1760</v>
      </c>
      <c r="B83" s="2155"/>
      <c r="C83" s="1837"/>
      <c r="D83" s="1838"/>
      <c r="E83" s="1838"/>
      <c r="F83" s="1837"/>
      <c r="G83" s="1838"/>
      <c r="H83" s="1838"/>
      <c r="I83" s="1839"/>
      <c r="J83" s="1838"/>
      <c r="K83" s="1838"/>
      <c r="L83" s="1837"/>
      <c r="M83" s="1838"/>
      <c r="N83" s="1838"/>
      <c r="O83" s="1837"/>
      <c r="P83" s="1838"/>
      <c r="Q83" s="1838"/>
      <c r="R83" s="1838"/>
      <c r="S83" s="1838"/>
      <c r="T83" s="1838"/>
      <c r="U83" s="1838"/>
      <c r="V83" s="1838"/>
      <c r="W83" s="1838"/>
      <c r="X83" s="1838"/>
      <c r="Y83" s="1838"/>
      <c r="Z83" s="1840"/>
      <c r="AA83" s="1841"/>
      <c r="AB83" s="1838"/>
      <c r="AC83" s="1840"/>
      <c r="AD83" s="1840"/>
      <c r="AE83" s="1838"/>
      <c r="AF83" s="1838"/>
      <c r="AG83" s="1837"/>
      <c r="AH83" s="1838"/>
      <c r="AI83" s="1837"/>
      <c r="AJ83" s="1838"/>
      <c r="AK83" s="1838"/>
      <c r="AL83" s="1838"/>
      <c r="AM83" s="1838"/>
      <c r="AN83" s="1838"/>
      <c r="AO83" s="1838"/>
      <c r="AP83" s="1838"/>
      <c r="AQ83" s="1838"/>
      <c r="AR83" s="1838"/>
      <c r="AS83" s="1838"/>
      <c r="AT83" s="816">
        <v>0</v>
      </c>
      <c r="AU83" s="816">
        <v>0</v>
      </c>
      <c r="AV83" s="1838"/>
      <c r="AW83" s="1838"/>
      <c r="AX83" s="1838"/>
    </row>
    <row r="84" spans="1:50" s="100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0</v>
      </c>
      <c r="AU84" s="816">
        <v>0</v>
      </c>
      <c r="AV84" s="814"/>
      <c r="AW84" s="814"/>
      <c r="AX84" s="814"/>
    </row>
    <row r="85" spans="1:50" s="100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0</v>
      </c>
      <c r="AU85" s="816">
        <v>0</v>
      </c>
      <c r="AV85" s="814"/>
      <c r="AW85" s="814"/>
      <c r="AX85" s="814"/>
    </row>
    <row r="86" spans="1:50" s="100" customFormat="1" ht="15" customHeight="1" x14ac:dyDescent="0.2">
      <c r="A86" s="1872" t="s">
        <v>1759</v>
      </c>
      <c r="B86" s="1873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40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0</v>
      </c>
      <c r="AU86" s="816">
        <v>0</v>
      </c>
      <c r="AV86" s="1766"/>
      <c r="AW86" s="1766"/>
      <c r="AX86" s="1766"/>
    </row>
    <row r="87" spans="1:50" s="100" customFormat="1" ht="15" customHeight="1" thickBot="1" x14ac:dyDescent="0.25">
      <c r="A87" s="2180" t="s">
        <v>430</v>
      </c>
      <c r="B87" s="2181"/>
      <c r="C87" s="1463">
        <v>200</v>
      </c>
      <c r="D87" s="1461"/>
      <c r="E87" s="1043">
        <v>937879.30196125549</v>
      </c>
      <c r="F87" s="1464">
        <v>186</v>
      </c>
      <c r="G87" s="1461"/>
      <c r="H87" s="1045">
        <v>110778.70975127426</v>
      </c>
      <c r="I87" s="1465">
        <v>0</v>
      </c>
      <c r="J87" s="1461"/>
      <c r="K87" s="1045">
        <v>0</v>
      </c>
      <c r="L87" s="1464">
        <v>22</v>
      </c>
      <c r="M87" s="1461"/>
      <c r="N87" s="1045">
        <v>89770.059101985738</v>
      </c>
      <c r="O87" s="1464">
        <v>10</v>
      </c>
      <c r="P87" s="1461"/>
      <c r="Q87" s="1045">
        <v>16096.865206575838</v>
      </c>
      <c r="R87" s="1046">
        <v>1154525</v>
      </c>
      <c r="S87" s="1045">
        <v>0</v>
      </c>
      <c r="T87" s="1045">
        <v>0</v>
      </c>
      <c r="U87" s="1047">
        <v>0</v>
      </c>
      <c r="V87" s="1046">
        <v>1154525</v>
      </c>
      <c r="W87" s="1045">
        <v>-2886</v>
      </c>
      <c r="X87" s="1046">
        <v>1151639</v>
      </c>
      <c r="Y87" s="1045">
        <v>0</v>
      </c>
      <c r="Z87" s="1046">
        <v>1151639</v>
      </c>
      <c r="AA87" s="1045">
        <v>0</v>
      </c>
      <c r="AB87" s="1045">
        <v>1151639</v>
      </c>
      <c r="AC87" s="1046">
        <v>95970</v>
      </c>
      <c r="AD87" s="1048">
        <v>1151639</v>
      </c>
      <c r="AE87" s="1461">
        <v>0</v>
      </c>
      <c r="AF87" s="1049">
        <v>1172850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1172850</v>
      </c>
      <c r="AM87" s="1045">
        <v>-2932</v>
      </c>
      <c r="AN87" s="1049">
        <v>1169918</v>
      </c>
      <c r="AO87" s="1045">
        <v>0</v>
      </c>
      <c r="AP87" s="1049">
        <v>1169918</v>
      </c>
      <c r="AQ87" s="1045">
        <v>0</v>
      </c>
      <c r="AR87" s="1045">
        <v>1169918</v>
      </c>
      <c r="AS87" s="1049">
        <v>97493</v>
      </c>
      <c r="AT87" s="812">
        <v>2321557</v>
      </c>
      <c r="AU87" s="812">
        <v>193463</v>
      </c>
      <c r="AV87" s="1045">
        <v>2932</v>
      </c>
      <c r="AW87" s="1045">
        <v>0</v>
      </c>
      <c r="AX87" s="1045">
        <v>2932</v>
      </c>
    </row>
    <row r="88" spans="1:50" ht="13.5" thickTop="1" x14ac:dyDescent="0.2"/>
    <row r="90" spans="1:50" x14ac:dyDescent="0.2">
      <c r="B90" s="100" t="s">
        <v>1780</v>
      </c>
      <c r="C90" s="1847">
        <v>37597.232960163943</v>
      </c>
    </row>
    <row r="91" spans="1:50" x14ac:dyDescent="0.2">
      <c r="B91" s="100" t="s">
        <v>1780</v>
      </c>
      <c r="C91" s="1847">
        <v>93705.86931441183</v>
      </c>
    </row>
    <row r="92" spans="1:50" x14ac:dyDescent="0.2">
      <c r="B92" s="100" t="s">
        <v>481</v>
      </c>
      <c r="C92" s="1847">
        <v>131303.10227457577</v>
      </c>
    </row>
  </sheetData>
  <mergeCells count="52">
    <mergeCell ref="A80:B80"/>
    <mergeCell ref="A81:B81"/>
    <mergeCell ref="A82:B82"/>
    <mergeCell ref="A84:B84"/>
    <mergeCell ref="A85:B85"/>
    <mergeCell ref="A87:B87"/>
    <mergeCell ref="A83:B83"/>
    <mergeCell ref="A86:B86"/>
    <mergeCell ref="AW2:AW3"/>
    <mergeCell ref="AX2:AX3"/>
    <mergeCell ref="A76:B76"/>
    <mergeCell ref="A77:B77"/>
    <mergeCell ref="A78:B78"/>
    <mergeCell ref="AS2:AS3"/>
    <mergeCell ref="AV2:AV3"/>
    <mergeCell ref="AD2:AD3"/>
    <mergeCell ref="AT1:AT3"/>
    <mergeCell ref="AU1:AU3"/>
    <mergeCell ref="AV1:AX1"/>
    <mergeCell ref="C2:C3"/>
    <mergeCell ref="D2:E2"/>
    <mergeCell ref="F2:H2"/>
    <mergeCell ref="I2:K2"/>
    <mergeCell ref="L2:N2"/>
    <mergeCell ref="A79:B79"/>
    <mergeCell ref="AO2:AO3"/>
    <mergeCell ref="Y2:Y3"/>
    <mergeCell ref="Z2:Z3"/>
    <mergeCell ref="AA2:AA3"/>
    <mergeCell ref="AB2:AB3"/>
    <mergeCell ref="AC2:AC3"/>
    <mergeCell ref="O2:Q2"/>
    <mergeCell ref="R2:R3"/>
    <mergeCell ref="A1:B3"/>
    <mergeCell ref="C1:K1"/>
    <mergeCell ref="L1:U1"/>
    <mergeCell ref="V1:AD1"/>
    <mergeCell ref="AE1:AK1"/>
    <mergeCell ref="AL1:AS1"/>
    <mergeCell ref="S2:U2"/>
    <mergeCell ref="V2:V3"/>
    <mergeCell ref="W2:W3"/>
    <mergeCell ref="X2:X3"/>
    <mergeCell ref="AP2:AP3"/>
    <mergeCell ref="AQ2:AQ3"/>
    <mergeCell ref="AR2:AR3"/>
    <mergeCell ref="AE2:AE3"/>
    <mergeCell ref="AF2:AF3"/>
    <mergeCell ref="AG2:AK2"/>
    <mergeCell ref="AL2:AL3"/>
    <mergeCell ref="AM2:AM3"/>
    <mergeCell ref="AN2:AN3"/>
  </mergeCells>
  <printOptions horizontalCentered="1"/>
  <pageMargins left="0.3" right="0.3" top="0.75" bottom="0.5" header="0.3" footer="0.3"/>
  <pageSetup paperSize="5" scale="64" firstPageNumber="50" fitToWidth="0" fitToHeight="0" orientation="portrait" r:id="rId1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X91"/>
  <sheetViews>
    <sheetView view="pageBreakPreview" zoomScale="75" zoomScaleNormal="100" zoomScaleSheetLayoutView="75" workbookViewId="0">
      <pane xSplit="2" ySplit="6" topLeftCell="AK43" activePane="bottomRight" state="frozen"/>
      <selection activeCell="Z78" sqref="Z78:AD86"/>
      <selection pane="topRight" activeCell="Z78" sqref="Z78:AD86"/>
      <selection pane="bottomLeft" activeCell="Z78" sqref="Z78:AD86"/>
      <selection pane="bottomRight" activeCell="Z78" sqref="Z78:AD86"/>
    </sheetView>
  </sheetViews>
  <sheetFormatPr defaultColWidth="8.85546875" defaultRowHeight="12.75" x14ac:dyDescent="0.2"/>
  <cols>
    <col min="1" max="1" width="5" style="30" customWidth="1"/>
    <col min="2" max="2" width="28.140625" style="30" customWidth="1"/>
    <col min="3" max="3" width="13.140625" style="30" customWidth="1"/>
    <col min="4" max="4" width="13.85546875" style="30" customWidth="1"/>
    <col min="5" max="5" width="12.42578125" style="30" customWidth="1"/>
    <col min="6" max="6" width="12.28515625" style="30" customWidth="1"/>
    <col min="7" max="7" width="9.28515625" style="30" customWidth="1"/>
    <col min="8" max="8" width="12.42578125" style="30" customWidth="1"/>
    <col min="9" max="9" width="11.85546875" style="30" customWidth="1"/>
    <col min="10" max="10" width="9.28515625" style="30" customWidth="1"/>
    <col min="11" max="11" width="12.42578125" style="30" customWidth="1"/>
    <col min="12" max="12" width="12.5703125" style="30" customWidth="1"/>
    <col min="13" max="13" width="9.28515625" style="30" customWidth="1"/>
    <col min="14" max="14" width="12.42578125" style="30" customWidth="1"/>
    <col min="15" max="15" width="11.85546875" style="30" customWidth="1"/>
    <col min="16" max="16" width="9.28515625" style="30" customWidth="1"/>
    <col min="17" max="17" width="12.42578125" style="30" customWidth="1"/>
    <col min="18" max="18" width="13.42578125" style="30" customWidth="1"/>
    <col min="19" max="21" width="13.85546875" style="30" customWidth="1"/>
    <col min="22" max="22" width="13.28515625" style="30" customWidth="1"/>
    <col min="23" max="23" width="11.140625" style="30" customWidth="1"/>
    <col min="24" max="24" width="15.42578125" style="30" bestFit="1" customWidth="1"/>
    <col min="25" max="25" width="14.7109375" style="30" customWidth="1"/>
    <col min="26" max="26" width="17.5703125" style="30" customWidth="1"/>
    <col min="27" max="27" width="11.5703125" style="30" customWidth="1"/>
    <col min="28" max="28" width="14.28515625" style="30" bestFit="1" customWidth="1"/>
    <col min="29" max="29" width="11.5703125" style="30" customWidth="1"/>
    <col min="30" max="30" width="16.42578125" style="30" customWidth="1"/>
    <col min="31" max="32" width="15.85546875" style="30" customWidth="1"/>
    <col min="33" max="37" width="15.7109375" style="30" customWidth="1"/>
    <col min="38" max="38" width="15.140625" style="30" customWidth="1"/>
    <col min="39" max="39" width="10.85546875" style="30" customWidth="1"/>
    <col min="40" max="40" width="15" style="30" customWidth="1"/>
    <col min="41" max="41" width="14.85546875" style="30" customWidth="1"/>
    <col min="42" max="42" width="15.7109375" style="30" customWidth="1"/>
    <col min="43" max="44" width="13.85546875" style="30" customWidth="1"/>
    <col min="45" max="45" width="15.7109375" style="30" customWidth="1"/>
    <col min="46" max="47" width="16.7109375" style="30" customWidth="1"/>
    <col min="48" max="50" width="12.5703125" style="30" customWidth="1"/>
    <col min="51" max="16384" width="8.85546875" style="30"/>
  </cols>
  <sheetData>
    <row r="1" spans="1:50" ht="19.899999999999999" customHeight="1" x14ac:dyDescent="0.2">
      <c r="A1" s="2175" t="s">
        <v>1767</v>
      </c>
      <c r="B1" s="2176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7"/>
      <c r="V1" s="2083" t="s">
        <v>350</v>
      </c>
      <c r="W1" s="2084"/>
      <c r="X1" s="2084"/>
      <c r="Y1" s="2084"/>
      <c r="Z1" s="2084"/>
      <c r="AA1" s="2084"/>
      <c r="AB1" s="2084"/>
      <c r="AC1" s="2084"/>
      <c r="AD1" s="2085"/>
      <c r="AE1" s="2170" t="s">
        <v>422</v>
      </c>
      <c r="AF1" s="2170"/>
      <c r="AG1" s="2170"/>
      <c r="AH1" s="2170"/>
      <c r="AI1" s="2170"/>
      <c r="AJ1" s="2170"/>
      <c r="AK1" s="2170"/>
      <c r="AL1" s="2159" t="s">
        <v>422</v>
      </c>
      <c r="AM1" s="2159"/>
      <c r="AN1" s="2159"/>
      <c r="AO1" s="2159"/>
      <c r="AP1" s="2159"/>
      <c r="AQ1" s="2159"/>
      <c r="AR1" s="2159"/>
      <c r="AS1" s="2159"/>
      <c r="AT1" s="2161" t="s">
        <v>367</v>
      </c>
      <c r="AU1" s="2161" t="s">
        <v>368</v>
      </c>
      <c r="AV1" s="2164" t="s">
        <v>1141</v>
      </c>
      <c r="AW1" s="2164"/>
      <c r="AX1" s="2164"/>
    </row>
    <row r="2" spans="1:50" ht="30" customHeight="1" x14ac:dyDescent="0.2">
      <c r="A2" s="2177"/>
      <c r="B2" s="2168"/>
      <c r="C2" s="1926" t="s">
        <v>1768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2086" t="s">
        <v>242</v>
      </c>
      <c r="T2" s="2086"/>
      <c r="U2" s="2086"/>
      <c r="V2" s="1926" t="s">
        <v>466</v>
      </c>
      <c r="W2" s="1926" t="s">
        <v>1103</v>
      </c>
      <c r="X2" s="1926" t="s">
        <v>467</v>
      </c>
      <c r="Y2" s="1912" t="s">
        <v>1262</v>
      </c>
      <c r="Z2" s="1926" t="s">
        <v>850</v>
      </c>
      <c r="AA2" s="1926" t="s">
        <v>1111</v>
      </c>
      <c r="AB2" s="1926" t="s">
        <v>283</v>
      </c>
      <c r="AC2" s="1926" t="s">
        <v>244</v>
      </c>
      <c r="AD2" s="1926" t="s">
        <v>851</v>
      </c>
      <c r="AE2" s="2162" t="s">
        <v>1691</v>
      </c>
      <c r="AF2" s="2158" t="s">
        <v>877</v>
      </c>
      <c r="AG2" s="2160" t="s">
        <v>242</v>
      </c>
      <c r="AH2" s="2160"/>
      <c r="AI2" s="2160"/>
      <c r="AJ2" s="2160"/>
      <c r="AK2" s="2160"/>
      <c r="AL2" s="2158" t="s">
        <v>878</v>
      </c>
      <c r="AM2" s="2158" t="s">
        <v>1112</v>
      </c>
      <c r="AN2" s="2158" t="s">
        <v>879</v>
      </c>
      <c r="AO2" s="1912" t="s">
        <v>1262</v>
      </c>
      <c r="AP2" s="2158" t="s">
        <v>880</v>
      </c>
      <c r="AQ2" s="2158" t="s">
        <v>1106</v>
      </c>
      <c r="AR2" s="2158" t="s">
        <v>283</v>
      </c>
      <c r="AS2" s="2158" t="s">
        <v>881</v>
      </c>
      <c r="AT2" s="2161"/>
      <c r="AU2" s="2161"/>
      <c r="AV2" s="2156" t="s">
        <v>1133</v>
      </c>
      <c r="AW2" s="2156" t="s">
        <v>1134</v>
      </c>
      <c r="AX2" s="2156" t="s">
        <v>412</v>
      </c>
    </row>
    <row r="3" spans="1:50" ht="95.25" customHeight="1" x14ac:dyDescent="0.2">
      <c r="A3" s="2178"/>
      <c r="B3" s="2179"/>
      <c r="C3" s="1926"/>
      <c r="D3" s="1787" t="s">
        <v>552</v>
      </c>
      <c r="E3" s="1787" t="s">
        <v>364</v>
      </c>
      <c r="F3" s="1787" t="s">
        <v>1772</v>
      </c>
      <c r="G3" s="1787" t="s">
        <v>424</v>
      </c>
      <c r="H3" s="1787" t="s">
        <v>364</v>
      </c>
      <c r="I3" s="1787" t="s">
        <v>1772</v>
      </c>
      <c r="J3" s="1787" t="s">
        <v>424</v>
      </c>
      <c r="K3" s="1787" t="s">
        <v>364</v>
      </c>
      <c r="L3" s="1787" t="s">
        <v>1772</v>
      </c>
      <c r="M3" s="1787" t="s">
        <v>444</v>
      </c>
      <c r="N3" s="1787" t="s">
        <v>364</v>
      </c>
      <c r="O3" s="1787" t="s">
        <v>1772</v>
      </c>
      <c r="P3" s="1787" t="s">
        <v>444</v>
      </c>
      <c r="Q3" s="1787" t="s">
        <v>364</v>
      </c>
      <c r="R3" s="1926"/>
      <c r="S3" s="1788" t="s">
        <v>1169</v>
      </c>
      <c r="T3" s="1788" t="s">
        <v>1170</v>
      </c>
      <c r="U3" s="1788" t="s">
        <v>243</v>
      </c>
      <c r="V3" s="1926"/>
      <c r="W3" s="1926"/>
      <c r="X3" s="1926"/>
      <c r="Y3" s="1912"/>
      <c r="Z3" s="1926"/>
      <c r="AA3" s="1926"/>
      <c r="AB3" s="1926"/>
      <c r="AC3" s="1926"/>
      <c r="AD3" s="1926"/>
      <c r="AE3" s="2163"/>
      <c r="AF3" s="2158"/>
      <c r="AG3" s="1788" t="s">
        <v>1263</v>
      </c>
      <c r="AH3" s="1788" t="s">
        <v>1187</v>
      </c>
      <c r="AI3" s="1788" t="s">
        <v>1188</v>
      </c>
      <c r="AJ3" s="1788" t="s">
        <v>1264</v>
      </c>
      <c r="AK3" s="1788" t="s">
        <v>243</v>
      </c>
      <c r="AL3" s="2158"/>
      <c r="AM3" s="2158"/>
      <c r="AN3" s="2158"/>
      <c r="AO3" s="1912"/>
      <c r="AP3" s="2158"/>
      <c r="AQ3" s="2158"/>
      <c r="AR3" s="2158"/>
      <c r="AS3" s="2158"/>
      <c r="AT3" s="2161"/>
      <c r="AU3" s="2161"/>
      <c r="AV3" s="2156"/>
      <c r="AW3" s="2156"/>
      <c r="AX3" s="2156"/>
    </row>
    <row r="4" spans="1:50" ht="14.25" customHeight="1" x14ac:dyDescent="0.2">
      <c r="A4" s="595"/>
      <c r="B4" s="596"/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1328">
        <v>44</v>
      </c>
      <c r="AU4" s="1328">
        <v>45</v>
      </c>
      <c r="AV4" s="475">
        <v>46</v>
      </c>
      <c r="AW4" s="475">
        <v>47</v>
      </c>
      <c r="AX4" s="475">
        <v>48</v>
      </c>
    </row>
    <row r="5" spans="1:50" s="491" customFormat="1" ht="31.5" customHeight="1" x14ac:dyDescent="0.2">
      <c r="A5" s="774"/>
      <c r="B5" s="774"/>
      <c r="C5" s="785" t="s">
        <v>1770</v>
      </c>
      <c r="D5" s="643" t="s">
        <v>1149</v>
      </c>
      <c r="E5" s="643" t="s">
        <v>740</v>
      </c>
      <c r="F5" s="785" t="s">
        <v>840</v>
      </c>
      <c r="G5" s="785" t="s">
        <v>1144</v>
      </c>
      <c r="H5" s="785" t="s">
        <v>775</v>
      </c>
      <c r="I5" s="785" t="s">
        <v>839</v>
      </c>
      <c r="J5" s="785" t="s">
        <v>1145</v>
      </c>
      <c r="K5" s="785" t="s">
        <v>776</v>
      </c>
      <c r="L5" s="785" t="s">
        <v>837</v>
      </c>
      <c r="M5" s="785" t="s">
        <v>1146</v>
      </c>
      <c r="N5" s="785" t="s">
        <v>777</v>
      </c>
      <c r="O5" s="785" t="s">
        <v>838</v>
      </c>
      <c r="P5" s="785" t="s">
        <v>1147</v>
      </c>
      <c r="Q5" s="785" t="s">
        <v>778</v>
      </c>
      <c r="R5" s="785" t="s">
        <v>872</v>
      </c>
      <c r="S5" s="785" t="s">
        <v>833</v>
      </c>
      <c r="T5" s="785" t="s">
        <v>834</v>
      </c>
      <c r="U5" s="785" t="s">
        <v>779</v>
      </c>
      <c r="V5" s="785" t="s">
        <v>780</v>
      </c>
      <c r="W5" s="785" t="s">
        <v>781</v>
      </c>
      <c r="X5" s="785" t="s">
        <v>782</v>
      </c>
      <c r="Y5" s="785" t="s">
        <v>744</v>
      </c>
      <c r="Z5" s="642" t="s">
        <v>1572</v>
      </c>
      <c r="AA5" s="642" t="s">
        <v>1570</v>
      </c>
      <c r="AB5" s="642" t="s">
        <v>783</v>
      </c>
      <c r="AC5" s="642" t="s">
        <v>1574</v>
      </c>
      <c r="AD5" s="642" t="s">
        <v>1573</v>
      </c>
      <c r="AE5" s="642" t="s">
        <v>1150</v>
      </c>
      <c r="AF5" s="642" t="s">
        <v>784</v>
      </c>
      <c r="AG5" s="642" t="s">
        <v>833</v>
      </c>
      <c r="AH5" s="642" t="s">
        <v>785</v>
      </c>
      <c r="AI5" s="642" t="s">
        <v>834</v>
      </c>
      <c r="AJ5" s="642" t="s">
        <v>786</v>
      </c>
      <c r="AK5" s="642" t="s">
        <v>787</v>
      </c>
      <c r="AL5" s="642" t="s">
        <v>788</v>
      </c>
      <c r="AM5" s="642" t="s">
        <v>789</v>
      </c>
      <c r="AN5" s="642" t="s">
        <v>790</v>
      </c>
      <c r="AO5" s="642" t="s">
        <v>744</v>
      </c>
      <c r="AP5" s="642" t="s">
        <v>768</v>
      </c>
      <c r="AQ5" s="642" t="s">
        <v>1571</v>
      </c>
      <c r="AR5" s="642" t="s">
        <v>769</v>
      </c>
      <c r="AS5" s="642" t="s">
        <v>871</v>
      </c>
      <c r="AT5" s="642" t="s">
        <v>772</v>
      </c>
      <c r="AU5" s="642" t="s">
        <v>773</v>
      </c>
      <c r="AV5" s="770" t="s">
        <v>774</v>
      </c>
      <c r="AW5" s="770" t="s">
        <v>1135</v>
      </c>
      <c r="AX5" s="770" t="s">
        <v>1136</v>
      </c>
    </row>
    <row r="6" spans="1:50" s="491" customFormat="1" ht="31.5" hidden="1" customHeight="1" x14ac:dyDescent="0.2">
      <c r="A6" s="774"/>
      <c r="B6" s="774"/>
      <c r="C6" s="645"/>
      <c r="D6" s="645" t="s">
        <v>592</v>
      </c>
      <c r="E6" s="645" t="s">
        <v>593</v>
      </c>
      <c r="F6" s="645"/>
      <c r="G6" s="645" t="s">
        <v>592</v>
      </c>
      <c r="H6" s="645" t="s">
        <v>593</v>
      </c>
      <c r="I6" s="645"/>
      <c r="J6" s="645" t="s">
        <v>592</v>
      </c>
      <c r="K6" s="645" t="s">
        <v>593</v>
      </c>
      <c r="L6" s="645"/>
      <c r="M6" s="645" t="s">
        <v>592</v>
      </c>
      <c r="N6" s="645" t="s">
        <v>593</v>
      </c>
      <c r="O6" s="645"/>
      <c r="P6" s="645" t="s">
        <v>592</v>
      </c>
      <c r="Q6" s="645" t="s">
        <v>593</v>
      </c>
      <c r="R6" s="645" t="s">
        <v>593</v>
      </c>
      <c r="S6" s="645" t="s">
        <v>743</v>
      </c>
      <c r="T6" s="645" t="s">
        <v>743</v>
      </c>
      <c r="U6" s="645" t="s">
        <v>593</v>
      </c>
      <c r="V6" s="645" t="s">
        <v>593</v>
      </c>
      <c r="W6" s="645" t="s">
        <v>593</v>
      </c>
      <c r="X6" s="645" t="s">
        <v>593</v>
      </c>
      <c r="Y6" s="645" t="s">
        <v>744</v>
      </c>
      <c r="Z6" s="645" t="s">
        <v>758</v>
      </c>
      <c r="AA6" s="645" t="s">
        <v>767</v>
      </c>
      <c r="AB6" s="645" t="s">
        <v>593</v>
      </c>
      <c r="AC6" s="645" t="s">
        <v>593</v>
      </c>
      <c r="AD6" s="645" t="s">
        <v>759</v>
      </c>
      <c r="AE6" s="645" t="s">
        <v>592</v>
      </c>
      <c r="AF6" s="645" t="s">
        <v>593</v>
      </c>
      <c r="AG6" s="645" t="s">
        <v>743</v>
      </c>
      <c r="AH6" s="645" t="s">
        <v>593</v>
      </c>
      <c r="AI6" s="645" t="s">
        <v>743</v>
      </c>
      <c r="AJ6" s="645" t="s">
        <v>593</v>
      </c>
      <c r="AK6" s="645" t="s">
        <v>593</v>
      </c>
      <c r="AL6" s="645" t="s">
        <v>593</v>
      </c>
      <c r="AM6" s="645" t="s">
        <v>593</v>
      </c>
      <c r="AN6" s="645" t="s">
        <v>593</v>
      </c>
      <c r="AO6" s="645" t="s">
        <v>744</v>
      </c>
      <c r="AP6" s="645" t="s">
        <v>593</v>
      </c>
      <c r="AQ6" s="645" t="s">
        <v>767</v>
      </c>
      <c r="AR6" s="645" t="s">
        <v>593</v>
      </c>
      <c r="AS6" s="645" t="s">
        <v>593</v>
      </c>
      <c r="AT6" s="645" t="s">
        <v>593</v>
      </c>
      <c r="AU6" s="645" t="s">
        <v>593</v>
      </c>
      <c r="AV6" s="645" t="s">
        <v>766</v>
      </c>
      <c r="AW6" s="645" t="s">
        <v>593</v>
      </c>
      <c r="AX6" s="645" t="s">
        <v>593</v>
      </c>
    </row>
    <row r="7" spans="1:50" ht="15" customHeight="1" x14ac:dyDescent="0.2">
      <c r="A7" s="423">
        <v>1</v>
      </c>
      <c r="B7" s="207" t="s">
        <v>5</v>
      </c>
      <c r="C7" s="211"/>
      <c r="D7" s="209"/>
      <c r="E7" s="209"/>
      <c r="F7" s="211"/>
      <c r="G7" s="209"/>
      <c r="H7" s="209"/>
      <c r="I7" s="1213"/>
      <c r="J7" s="209"/>
      <c r="K7" s="209"/>
      <c r="L7" s="211"/>
      <c r="M7" s="209"/>
      <c r="N7" s="209"/>
      <c r="O7" s="211"/>
      <c r="P7" s="209"/>
      <c r="Q7" s="209"/>
      <c r="R7" s="212">
        <v>0</v>
      </c>
      <c r="S7" s="209"/>
      <c r="T7" s="209"/>
      <c r="U7" s="213"/>
      <c r="V7" s="212"/>
      <c r="W7" s="209"/>
      <c r="X7" s="212"/>
      <c r="Y7" s="209"/>
      <c r="Z7" s="212"/>
      <c r="AA7" s="209"/>
      <c r="AB7" s="209"/>
      <c r="AC7" s="212"/>
      <c r="AD7" s="214"/>
      <c r="AE7" s="215"/>
      <c r="AF7" s="216"/>
      <c r="AG7" s="211"/>
      <c r="AH7" s="215"/>
      <c r="AI7" s="211"/>
      <c r="AJ7" s="217"/>
      <c r="AK7" s="218"/>
      <c r="AL7" s="216">
        <v>0</v>
      </c>
      <c r="AM7" s="217"/>
      <c r="AN7" s="216"/>
      <c r="AO7" s="209"/>
      <c r="AP7" s="216"/>
      <c r="AQ7" s="217"/>
      <c r="AR7" s="217"/>
      <c r="AS7" s="216">
        <v>0</v>
      </c>
      <c r="AT7" s="804">
        <v>0</v>
      </c>
      <c r="AU7" s="805">
        <v>0</v>
      </c>
      <c r="AV7" s="209">
        <v>0</v>
      </c>
      <c r="AW7" s="209"/>
      <c r="AX7" s="209">
        <v>0</v>
      </c>
    </row>
    <row r="8" spans="1:50" ht="15" customHeight="1" x14ac:dyDescent="0.2">
      <c r="A8" s="424">
        <v>2</v>
      </c>
      <c r="B8" s="224" t="s">
        <v>6</v>
      </c>
      <c r="C8" s="228"/>
      <c r="D8" s="226"/>
      <c r="E8" s="226"/>
      <c r="F8" s="228"/>
      <c r="G8" s="226"/>
      <c r="H8" s="226"/>
      <c r="I8" s="1214"/>
      <c r="J8" s="226"/>
      <c r="K8" s="226"/>
      <c r="L8" s="228"/>
      <c r="M8" s="226"/>
      <c r="N8" s="226"/>
      <c r="O8" s="228"/>
      <c r="P8" s="226"/>
      <c r="Q8" s="226"/>
      <c r="R8" s="229">
        <v>0</v>
      </c>
      <c r="S8" s="226"/>
      <c r="T8" s="226"/>
      <c r="U8" s="230"/>
      <c r="V8" s="229"/>
      <c r="W8" s="226"/>
      <c r="X8" s="229"/>
      <c r="Y8" s="226"/>
      <c r="Z8" s="229"/>
      <c r="AA8" s="226"/>
      <c r="AB8" s="226"/>
      <c r="AC8" s="229"/>
      <c r="AD8" s="232"/>
      <c r="AE8" s="233"/>
      <c r="AF8" s="234"/>
      <c r="AG8" s="228"/>
      <c r="AH8" s="233"/>
      <c r="AI8" s="228"/>
      <c r="AJ8" s="235"/>
      <c r="AK8" s="236"/>
      <c r="AL8" s="234">
        <v>0</v>
      </c>
      <c r="AM8" s="235"/>
      <c r="AN8" s="234"/>
      <c r="AO8" s="226"/>
      <c r="AP8" s="234"/>
      <c r="AQ8" s="235"/>
      <c r="AR8" s="235"/>
      <c r="AS8" s="234">
        <v>0</v>
      </c>
      <c r="AT8" s="806">
        <v>0</v>
      </c>
      <c r="AU8" s="807">
        <v>0</v>
      </c>
      <c r="AV8" s="226">
        <v>0</v>
      </c>
      <c r="AW8" s="226"/>
      <c r="AX8" s="226">
        <v>0</v>
      </c>
    </row>
    <row r="9" spans="1:50" ht="15" customHeight="1" x14ac:dyDescent="0.2">
      <c r="A9" s="424">
        <v>3</v>
      </c>
      <c r="B9" s="224" t="s">
        <v>7</v>
      </c>
      <c r="C9" s="228"/>
      <c r="D9" s="226"/>
      <c r="E9" s="226"/>
      <c r="F9" s="228"/>
      <c r="G9" s="226"/>
      <c r="H9" s="226"/>
      <c r="I9" s="1214"/>
      <c r="J9" s="226"/>
      <c r="K9" s="226"/>
      <c r="L9" s="228"/>
      <c r="M9" s="226"/>
      <c r="N9" s="226"/>
      <c r="O9" s="228"/>
      <c r="P9" s="226"/>
      <c r="Q9" s="226"/>
      <c r="R9" s="229">
        <v>0</v>
      </c>
      <c r="S9" s="226"/>
      <c r="T9" s="226"/>
      <c r="U9" s="230"/>
      <c r="V9" s="229"/>
      <c r="W9" s="226"/>
      <c r="X9" s="229"/>
      <c r="Y9" s="226"/>
      <c r="Z9" s="229"/>
      <c r="AA9" s="226"/>
      <c r="AB9" s="226"/>
      <c r="AC9" s="229"/>
      <c r="AD9" s="232"/>
      <c r="AE9" s="233"/>
      <c r="AF9" s="234"/>
      <c r="AG9" s="228"/>
      <c r="AH9" s="233"/>
      <c r="AI9" s="228"/>
      <c r="AJ9" s="235"/>
      <c r="AK9" s="236"/>
      <c r="AL9" s="234">
        <v>0</v>
      </c>
      <c r="AM9" s="235"/>
      <c r="AN9" s="234"/>
      <c r="AO9" s="226"/>
      <c r="AP9" s="234"/>
      <c r="AQ9" s="235"/>
      <c r="AR9" s="235"/>
      <c r="AS9" s="234">
        <v>0</v>
      </c>
      <c r="AT9" s="806">
        <v>0</v>
      </c>
      <c r="AU9" s="807">
        <v>0</v>
      </c>
      <c r="AV9" s="226">
        <v>0</v>
      </c>
      <c r="AW9" s="226"/>
      <c r="AX9" s="226">
        <v>0</v>
      </c>
    </row>
    <row r="10" spans="1:50" ht="15" customHeight="1" x14ac:dyDescent="0.2">
      <c r="A10" s="424">
        <v>4</v>
      </c>
      <c r="B10" s="224" t="s">
        <v>8</v>
      </c>
      <c r="C10" s="228"/>
      <c r="D10" s="226"/>
      <c r="E10" s="226"/>
      <c r="F10" s="228"/>
      <c r="G10" s="226"/>
      <c r="H10" s="226"/>
      <c r="I10" s="1214"/>
      <c r="J10" s="226"/>
      <c r="K10" s="226"/>
      <c r="L10" s="228"/>
      <c r="M10" s="226"/>
      <c r="N10" s="226"/>
      <c r="O10" s="228"/>
      <c r="P10" s="226"/>
      <c r="Q10" s="226"/>
      <c r="R10" s="229">
        <v>0</v>
      </c>
      <c r="S10" s="226"/>
      <c r="T10" s="226"/>
      <c r="U10" s="230"/>
      <c r="V10" s="229"/>
      <c r="W10" s="226"/>
      <c r="X10" s="229"/>
      <c r="Y10" s="226"/>
      <c r="Z10" s="229"/>
      <c r="AA10" s="226"/>
      <c r="AB10" s="226"/>
      <c r="AC10" s="229"/>
      <c r="AD10" s="232"/>
      <c r="AE10" s="233"/>
      <c r="AF10" s="234"/>
      <c r="AG10" s="228"/>
      <c r="AH10" s="233"/>
      <c r="AI10" s="228"/>
      <c r="AJ10" s="235"/>
      <c r="AK10" s="236"/>
      <c r="AL10" s="234">
        <v>0</v>
      </c>
      <c r="AM10" s="235"/>
      <c r="AN10" s="234"/>
      <c r="AO10" s="226"/>
      <c r="AP10" s="234"/>
      <c r="AQ10" s="235"/>
      <c r="AR10" s="235"/>
      <c r="AS10" s="234">
        <v>0</v>
      </c>
      <c r="AT10" s="806">
        <v>0</v>
      </c>
      <c r="AU10" s="807">
        <v>0</v>
      </c>
      <c r="AV10" s="226">
        <v>0</v>
      </c>
      <c r="AW10" s="226"/>
      <c r="AX10" s="226">
        <v>0</v>
      </c>
    </row>
    <row r="11" spans="1:50" ht="15" customHeight="1" x14ac:dyDescent="0.2">
      <c r="A11" s="425">
        <v>5</v>
      </c>
      <c r="B11" s="238" t="s">
        <v>9</v>
      </c>
      <c r="C11" s="242"/>
      <c r="D11" s="240"/>
      <c r="E11" s="240"/>
      <c r="F11" s="242"/>
      <c r="G11" s="240"/>
      <c r="H11" s="240"/>
      <c r="I11" s="1215"/>
      <c r="J11" s="240"/>
      <c r="K11" s="240"/>
      <c r="L11" s="242"/>
      <c r="M11" s="240"/>
      <c r="N11" s="240"/>
      <c r="O11" s="242"/>
      <c r="P11" s="240"/>
      <c r="Q11" s="240"/>
      <c r="R11" s="243">
        <v>0</v>
      </c>
      <c r="S11" s="240"/>
      <c r="T11" s="240"/>
      <c r="U11" s="244"/>
      <c r="V11" s="243"/>
      <c r="W11" s="240"/>
      <c r="X11" s="243"/>
      <c r="Y11" s="240"/>
      <c r="Z11" s="243"/>
      <c r="AA11" s="246"/>
      <c r="AB11" s="240"/>
      <c r="AC11" s="247"/>
      <c r="AD11" s="247"/>
      <c r="AE11" s="248"/>
      <c r="AF11" s="249"/>
      <c r="AG11" s="242"/>
      <c r="AH11" s="248"/>
      <c r="AI11" s="242"/>
      <c r="AJ11" s="250"/>
      <c r="AK11" s="251"/>
      <c r="AL11" s="249">
        <v>0</v>
      </c>
      <c r="AM11" s="250"/>
      <c r="AN11" s="249"/>
      <c r="AO11" s="240"/>
      <c r="AP11" s="249"/>
      <c r="AQ11" s="250"/>
      <c r="AR11" s="250"/>
      <c r="AS11" s="249">
        <v>0</v>
      </c>
      <c r="AT11" s="808">
        <v>0</v>
      </c>
      <c r="AU11" s="809">
        <v>0</v>
      </c>
      <c r="AV11" s="240">
        <v>0</v>
      </c>
      <c r="AW11" s="240"/>
      <c r="AX11" s="240">
        <v>0</v>
      </c>
    </row>
    <row r="12" spans="1:50" ht="15" customHeight="1" x14ac:dyDescent="0.2">
      <c r="A12" s="423">
        <v>6</v>
      </c>
      <c r="B12" s="207" t="s">
        <v>10</v>
      </c>
      <c r="C12" s="211"/>
      <c r="D12" s="209"/>
      <c r="E12" s="209"/>
      <c r="F12" s="211"/>
      <c r="G12" s="209"/>
      <c r="H12" s="209"/>
      <c r="I12" s="1213"/>
      <c r="J12" s="209"/>
      <c r="K12" s="209"/>
      <c r="L12" s="211"/>
      <c r="M12" s="209"/>
      <c r="N12" s="209"/>
      <c r="O12" s="211"/>
      <c r="P12" s="209"/>
      <c r="Q12" s="209"/>
      <c r="R12" s="212">
        <v>0</v>
      </c>
      <c r="S12" s="209"/>
      <c r="T12" s="209"/>
      <c r="U12" s="213"/>
      <c r="V12" s="212"/>
      <c r="W12" s="209"/>
      <c r="X12" s="212"/>
      <c r="Y12" s="209"/>
      <c r="Z12" s="212"/>
      <c r="AA12" s="209"/>
      <c r="AB12" s="209"/>
      <c r="AC12" s="212"/>
      <c r="AD12" s="214"/>
      <c r="AE12" s="215"/>
      <c r="AF12" s="216"/>
      <c r="AG12" s="211"/>
      <c r="AH12" s="215"/>
      <c r="AI12" s="211"/>
      <c r="AJ12" s="217"/>
      <c r="AK12" s="218"/>
      <c r="AL12" s="216">
        <v>0</v>
      </c>
      <c r="AM12" s="217"/>
      <c r="AN12" s="216"/>
      <c r="AO12" s="209"/>
      <c r="AP12" s="216"/>
      <c r="AQ12" s="217"/>
      <c r="AR12" s="217"/>
      <c r="AS12" s="216">
        <v>0</v>
      </c>
      <c r="AT12" s="804">
        <v>0</v>
      </c>
      <c r="AU12" s="805">
        <v>0</v>
      </c>
      <c r="AV12" s="209">
        <v>0</v>
      </c>
      <c r="AW12" s="209"/>
      <c r="AX12" s="209">
        <v>0</v>
      </c>
    </row>
    <row r="13" spans="1:50" ht="15" customHeight="1" x14ac:dyDescent="0.2">
      <c r="A13" s="424">
        <v>7</v>
      </c>
      <c r="B13" s="224" t="s">
        <v>11</v>
      </c>
      <c r="C13" s="228"/>
      <c r="D13" s="226"/>
      <c r="E13" s="226"/>
      <c r="F13" s="228"/>
      <c r="G13" s="226"/>
      <c r="H13" s="226"/>
      <c r="I13" s="1214"/>
      <c r="J13" s="226"/>
      <c r="K13" s="226"/>
      <c r="L13" s="228"/>
      <c r="M13" s="226"/>
      <c r="N13" s="226"/>
      <c r="O13" s="228"/>
      <c r="P13" s="226"/>
      <c r="Q13" s="226"/>
      <c r="R13" s="229">
        <v>0</v>
      </c>
      <c r="S13" s="226"/>
      <c r="T13" s="226"/>
      <c r="U13" s="230"/>
      <c r="V13" s="229"/>
      <c r="W13" s="226"/>
      <c r="X13" s="229"/>
      <c r="Y13" s="226"/>
      <c r="Z13" s="229"/>
      <c r="AA13" s="226"/>
      <c r="AB13" s="226"/>
      <c r="AC13" s="229"/>
      <c r="AD13" s="232"/>
      <c r="AE13" s="233"/>
      <c r="AF13" s="234"/>
      <c r="AG13" s="228"/>
      <c r="AH13" s="233"/>
      <c r="AI13" s="228"/>
      <c r="AJ13" s="235"/>
      <c r="AK13" s="236"/>
      <c r="AL13" s="234">
        <v>0</v>
      </c>
      <c r="AM13" s="235"/>
      <c r="AN13" s="234"/>
      <c r="AO13" s="226"/>
      <c r="AP13" s="234"/>
      <c r="AQ13" s="235"/>
      <c r="AR13" s="235"/>
      <c r="AS13" s="234">
        <v>0</v>
      </c>
      <c r="AT13" s="806">
        <v>0</v>
      </c>
      <c r="AU13" s="807">
        <v>0</v>
      </c>
      <c r="AV13" s="226">
        <v>0</v>
      </c>
      <c r="AW13" s="226"/>
      <c r="AX13" s="226">
        <v>0</v>
      </c>
    </row>
    <row r="14" spans="1:50" ht="15" customHeight="1" x14ac:dyDescent="0.2">
      <c r="A14" s="424">
        <v>8</v>
      </c>
      <c r="B14" s="224" t="s">
        <v>12</v>
      </c>
      <c r="C14" s="228"/>
      <c r="D14" s="226"/>
      <c r="E14" s="226"/>
      <c r="F14" s="228"/>
      <c r="G14" s="226"/>
      <c r="H14" s="226"/>
      <c r="I14" s="1214"/>
      <c r="J14" s="226"/>
      <c r="K14" s="226"/>
      <c r="L14" s="228"/>
      <c r="M14" s="226"/>
      <c r="N14" s="226"/>
      <c r="O14" s="228"/>
      <c r="P14" s="226"/>
      <c r="Q14" s="226"/>
      <c r="R14" s="229">
        <v>0</v>
      </c>
      <c r="S14" s="226"/>
      <c r="T14" s="226"/>
      <c r="U14" s="230"/>
      <c r="V14" s="229"/>
      <c r="W14" s="226"/>
      <c r="X14" s="229"/>
      <c r="Y14" s="226"/>
      <c r="Z14" s="229"/>
      <c r="AA14" s="226"/>
      <c r="AB14" s="226"/>
      <c r="AC14" s="229"/>
      <c r="AD14" s="232"/>
      <c r="AE14" s="233"/>
      <c r="AF14" s="234"/>
      <c r="AG14" s="228"/>
      <c r="AH14" s="233"/>
      <c r="AI14" s="228"/>
      <c r="AJ14" s="235"/>
      <c r="AK14" s="236"/>
      <c r="AL14" s="234">
        <v>0</v>
      </c>
      <c r="AM14" s="235"/>
      <c r="AN14" s="234"/>
      <c r="AO14" s="226"/>
      <c r="AP14" s="234"/>
      <c r="AQ14" s="235"/>
      <c r="AR14" s="235"/>
      <c r="AS14" s="234">
        <v>0</v>
      </c>
      <c r="AT14" s="806">
        <v>0</v>
      </c>
      <c r="AU14" s="807">
        <v>0</v>
      </c>
      <c r="AV14" s="226">
        <v>0</v>
      </c>
      <c r="AW14" s="226"/>
      <c r="AX14" s="226">
        <v>0</v>
      </c>
    </row>
    <row r="15" spans="1:50" ht="15" customHeight="1" x14ac:dyDescent="0.2">
      <c r="A15" s="424">
        <v>9</v>
      </c>
      <c r="B15" s="224" t="s">
        <v>13</v>
      </c>
      <c r="C15" s="228"/>
      <c r="D15" s="226"/>
      <c r="E15" s="226"/>
      <c r="F15" s="228"/>
      <c r="G15" s="226"/>
      <c r="H15" s="226"/>
      <c r="I15" s="1214"/>
      <c r="J15" s="226"/>
      <c r="K15" s="226"/>
      <c r="L15" s="228"/>
      <c r="M15" s="226"/>
      <c r="N15" s="226"/>
      <c r="O15" s="228"/>
      <c r="P15" s="226"/>
      <c r="Q15" s="226"/>
      <c r="R15" s="229">
        <v>0</v>
      </c>
      <c r="S15" s="226"/>
      <c r="T15" s="226"/>
      <c r="U15" s="230"/>
      <c r="V15" s="229"/>
      <c r="W15" s="226"/>
      <c r="X15" s="229"/>
      <c r="Y15" s="226"/>
      <c r="Z15" s="229"/>
      <c r="AA15" s="226"/>
      <c r="AB15" s="226"/>
      <c r="AC15" s="229"/>
      <c r="AD15" s="232"/>
      <c r="AE15" s="233"/>
      <c r="AF15" s="234"/>
      <c r="AG15" s="228"/>
      <c r="AH15" s="233"/>
      <c r="AI15" s="228"/>
      <c r="AJ15" s="235"/>
      <c r="AK15" s="236"/>
      <c r="AL15" s="234">
        <v>0</v>
      </c>
      <c r="AM15" s="235"/>
      <c r="AN15" s="234"/>
      <c r="AO15" s="226"/>
      <c r="AP15" s="234"/>
      <c r="AQ15" s="235"/>
      <c r="AR15" s="235"/>
      <c r="AS15" s="234">
        <v>0</v>
      </c>
      <c r="AT15" s="806">
        <v>0</v>
      </c>
      <c r="AU15" s="807">
        <v>0</v>
      </c>
      <c r="AV15" s="226">
        <v>0</v>
      </c>
      <c r="AW15" s="226"/>
      <c r="AX15" s="226">
        <v>0</v>
      </c>
    </row>
    <row r="16" spans="1:50" ht="15" customHeight="1" x14ac:dyDescent="0.2">
      <c r="A16" s="425">
        <v>10</v>
      </c>
      <c r="B16" s="238" t="s">
        <v>14</v>
      </c>
      <c r="C16" s="242"/>
      <c r="D16" s="240"/>
      <c r="E16" s="240"/>
      <c r="F16" s="242"/>
      <c r="G16" s="240"/>
      <c r="H16" s="240"/>
      <c r="I16" s="1215"/>
      <c r="J16" s="240"/>
      <c r="K16" s="240"/>
      <c r="L16" s="242"/>
      <c r="M16" s="240"/>
      <c r="N16" s="240"/>
      <c r="O16" s="242"/>
      <c r="P16" s="240"/>
      <c r="Q16" s="240"/>
      <c r="R16" s="243">
        <v>0</v>
      </c>
      <c r="S16" s="240"/>
      <c r="T16" s="240"/>
      <c r="U16" s="244"/>
      <c r="V16" s="243"/>
      <c r="W16" s="240"/>
      <c r="X16" s="243"/>
      <c r="Y16" s="240"/>
      <c r="Z16" s="243"/>
      <c r="AA16" s="246"/>
      <c r="AB16" s="240"/>
      <c r="AC16" s="247"/>
      <c r="AD16" s="247"/>
      <c r="AE16" s="248"/>
      <c r="AF16" s="249"/>
      <c r="AG16" s="242"/>
      <c r="AH16" s="248"/>
      <c r="AI16" s="242"/>
      <c r="AJ16" s="250"/>
      <c r="AK16" s="251"/>
      <c r="AL16" s="249">
        <v>0</v>
      </c>
      <c r="AM16" s="250"/>
      <c r="AN16" s="249"/>
      <c r="AO16" s="240"/>
      <c r="AP16" s="249"/>
      <c r="AQ16" s="250"/>
      <c r="AR16" s="250"/>
      <c r="AS16" s="249">
        <v>0</v>
      </c>
      <c r="AT16" s="808">
        <v>0</v>
      </c>
      <c r="AU16" s="809">
        <v>0</v>
      </c>
      <c r="AV16" s="240">
        <v>0</v>
      </c>
      <c r="AW16" s="240"/>
      <c r="AX16" s="240">
        <v>0</v>
      </c>
    </row>
    <row r="17" spans="1:50" ht="15" customHeight="1" x14ac:dyDescent="0.2">
      <c r="A17" s="423">
        <v>11</v>
      </c>
      <c r="B17" s="207" t="s">
        <v>15</v>
      </c>
      <c r="C17" s="211"/>
      <c r="D17" s="209"/>
      <c r="E17" s="209"/>
      <c r="F17" s="211"/>
      <c r="G17" s="209"/>
      <c r="H17" s="209"/>
      <c r="I17" s="1213"/>
      <c r="J17" s="209"/>
      <c r="K17" s="209"/>
      <c r="L17" s="211"/>
      <c r="M17" s="209"/>
      <c r="N17" s="209"/>
      <c r="O17" s="211"/>
      <c r="P17" s="209"/>
      <c r="Q17" s="209"/>
      <c r="R17" s="212">
        <v>0</v>
      </c>
      <c r="S17" s="209"/>
      <c r="T17" s="209"/>
      <c r="U17" s="213"/>
      <c r="V17" s="212"/>
      <c r="W17" s="209"/>
      <c r="X17" s="212"/>
      <c r="Y17" s="209"/>
      <c r="Z17" s="212"/>
      <c r="AA17" s="209"/>
      <c r="AB17" s="209"/>
      <c r="AC17" s="212"/>
      <c r="AD17" s="214"/>
      <c r="AE17" s="215"/>
      <c r="AF17" s="216"/>
      <c r="AG17" s="211"/>
      <c r="AH17" s="215"/>
      <c r="AI17" s="211"/>
      <c r="AJ17" s="217"/>
      <c r="AK17" s="218"/>
      <c r="AL17" s="216">
        <v>0</v>
      </c>
      <c r="AM17" s="217"/>
      <c r="AN17" s="216"/>
      <c r="AO17" s="209"/>
      <c r="AP17" s="216"/>
      <c r="AQ17" s="217"/>
      <c r="AR17" s="217"/>
      <c r="AS17" s="216">
        <v>0</v>
      </c>
      <c r="AT17" s="804">
        <v>0</v>
      </c>
      <c r="AU17" s="805">
        <v>0</v>
      </c>
      <c r="AV17" s="209">
        <v>0</v>
      </c>
      <c r="AW17" s="209"/>
      <c r="AX17" s="209">
        <v>0</v>
      </c>
    </row>
    <row r="18" spans="1:50" ht="15" customHeight="1" x14ac:dyDescent="0.2">
      <c r="A18" s="424">
        <v>12</v>
      </c>
      <c r="B18" s="224" t="s">
        <v>16</v>
      </c>
      <c r="C18" s="228"/>
      <c r="D18" s="226"/>
      <c r="E18" s="226"/>
      <c r="F18" s="228"/>
      <c r="G18" s="226"/>
      <c r="H18" s="226"/>
      <c r="I18" s="1214"/>
      <c r="J18" s="226"/>
      <c r="K18" s="226"/>
      <c r="L18" s="228"/>
      <c r="M18" s="226"/>
      <c r="N18" s="226"/>
      <c r="O18" s="228"/>
      <c r="P18" s="226"/>
      <c r="Q18" s="226"/>
      <c r="R18" s="229">
        <v>0</v>
      </c>
      <c r="S18" s="226"/>
      <c r="T18" s="226"/>
      <c r="U18" s="230"/>
      <c r="V18" s="229"/>
      <c r="W18" s="226"/>
      <c r="X18" s="229"/>
      <c r="Y18" s="226"/>
      <c r="Z18" s="229"/>
      <c r="AA18" s="226"/>
      <c r="AB18" s="226"/>
      <c r="AC18" s="229"/>
      <c r="AD18" s="232"/>
      <c r="AE18" s="233"/>
      <c r="AF18" s="234"/>
      <c r="AG18" s="228"/>
      <c r="AH18" s="233"/>
      <c r="AI18" s="228"/>
      <c r="AJ18" s="235"/>
      <c r="AK18" s="236"/>
      <c r="AL18" s="234">
        <v>0</v>
      </c>
      <c r="AM18" s="235"/>
      <c r="AN18" s="234"/>
      <c r="AO18" s="226"/>
      <c r="AP18" s="234"/>
      <c r="AQ18" s="235"/>
      <c r="AR18" s="235"/>
      <c r="AS18" s="234">
        <v>0</v>
      </c>
      <c r="AT18" s="806">
        <v>0</v>
      </c>
      <c r="AU18" s="807">
        <v>0</v>
      </c>
      <c r="AV18" s="226">
        <v>0</v>
      </c>
      <c r="AW18" s="226"/>
      <c r="AX18" s="226">
        <v>0</v>
      </c>
    </row>
    <row r="19" spans="1:50" ht="15" customHeight="1" x14ac:dyDescent="0.2">
      <c r="A19" s="424">
        <v>13</v>
      </c>
      <c r="B19" s="224" t="s">
        <v>17</v>
      </c>
      <c r="C19" s="228"/>
      <c r="D19" s="226"/>
      <c r="E19" s="226"/>
      <c r="F19" s="228"/>
      <c r="G19" s="226"/>
      <c r="H19" s="226"/>
      <c r="I19" s="1214"/>
      <c r="J19" s="226"/>
      <c r="K19" s="226"/>
      <c r="L19" s="228"/>
      <c r="M19" s="226"/>
      <c r="N19" s="226"/>
      <c r="O19" s="228"/>
      <c r="P19" s="226"/>
      <c r="Q19" s="226"/>
      <c r="R19" s="229">
        <v>0</v>
      </c>
      <c r="S19" s="226"/>
      <c r="T19" s="226"/>
      <c r="U19" s="230"/>
      <c r="V19" s="229"/>
      <c r="W19" s="226"/>
      <c r="X19" s="229"/>
      <c r="Y19" s="226"/>
      <c r="Z19" s="229"/>
      <c r="AA19" s="226"/>
      <c r="AB19" s="226"/>
      <c r="AC19" s="229"/>
      <c r="AD19" s="232"/>
      <c r="AE19" s="233"/>
      <c r="AF19" s="234"/>
      <c r="AG19" s="228"/>
      <c r="AH19" s="233"/>
      <c r="AI19" s="228"/>
      <c r="AJ19" s="235"/>
      <c r="AK19" s="236"/>
      <c r="AL19" s="234">
        <v>0</v>
      </c>
      <c r="AM19" s="235"/>
      <c r="AN19" s="234"/>
      <c r="AO19" s="226"/>
      <c r="AP19" s="234"/>
      <c r="AQ19" s="235"/>
      <c r="AR19" s="235"/>
      <c r="AS19" s="234">
        <v>0</v>
      </c>
      <c r="AT19" s="806">
        <v>0</v>
      </c>
      <c r="AU19" s="807">
        <v>0</v>
      </c>
      <c r="AV19" s="226">
        <v>0</v>
      </c>
      <c r="AW19" s="226"/>
      <c r="AX19" s="226">
        <v>0</v>
      </c>
    </row>
    <row r="20" spans="1:50" ht="15" customHeight="1" x14ac:dyDescent="0.2">
      <c r="A20" s="424">
        <v>14</v>
      </c>
      <c r="B20" s="224" t="s">
        <v>18</v>
      </c>
      <c r="C20" s="228"/>
      <c r="D20" s="226"/>
      <c r="E20" s="226"/>
      <c r="F20" s="228"/>
      <c r="G20" s="226"/>
      <c r="H20" s="226"/>
      <c r="I20" s="1214"/>
      <c r="J20" s="226"/>
      <c r="K20" s="226"/>
      <c r="L20" s="228"/>
      <c r="M20" s="226"/>
      <c r="N20" s="226"/>
      <c r="O20" s="228"/>
      <c r="P20" s="226"/>
      <c r="Q20" s="226"/>
      <c r="R20" s="229">
        <v>0</v>
      </c>
      <c r="S20" s="226"/>
      <c r="T20" s="226"/>
      <c r="U20" s="230"/>
      <c r="V20" s="229"/>
      <c r="W20" s="226"/>
      <c r="X20" s="229"/>
      <c r="Y20" s="226"/>
      <c r="Z20" s="229"/>
      <c r="AA20" s="226"/>
      <c r="AB20" s="226"/>
      <c r="AC20" s="229"/>
      <c r="AD20" s="232"/>
      <c r="AE20" s="233"/>
      <c r="AF20" s="234"/>
      <c r="AG20" s="228"/>
      <c r="AH20" s="233"/>
      <c r="AI20" s="228"/>
      <c r="AJ20" s="235"/>
      <c r="AK20" s="236"/>
      <c r="AL20" s="234">
        <v>0</v>
      </c>
      <c r="AM20" s="235"/>
      <c r="AN20" s="234"/>
      <c r="AO20" s="226"/>
      <c r="AP20" s="234"/>
      <c r="AQ20" s="235"/>
      <c r="AR20" s="235"/>
      <c r="AS20" s="234">
        <v>0</v>
      </c>
      <c r="AT20" s="806">
        <v>0</v>
      </c>
      <c r="AU20" s="807">
        <v>0</v>
      </c>
      <c r="AV20" s="226">
        <v>0</v>
      </c>
      <c r="AW20" s="226"/>
      <c r="AX20" s="226">
        <v>0</v>
      </c>
    </row>
    <row r="21" spans="1:50" ht="15" customHeight="1" x14ac:dyDescent="0.2">
      <c r="A21" s="425">
        <v>15</v>
      </c>
      <c r="B21" s="238" t="s">
        <v>19</v>
      </c>
      <c r="C21" s="242"/>
      <c r="D21" s="240"/>
      <c r="E21" s="240"/>
      <c r="F21" s="242"/>
      <c r="G21" s="240"/>
      <c r="H21" s="240"/>
      <c r="I21" s="1215"/>
      <c r="J21" s="240"/>
      <c r="K21" s="240"/>
      <c r="L21" s="242"/>
      <c r="M21" s="240"/>
      <c r="N21" s="240"/>
      <c r="O21" s="242"/>
      <c r="P21" s="240"/>
      <c r="Q21" s="240"/>
      <c r="R21" s="243">
        <v>0</v>
      </c>
      <c r="S21" s="240"/>
      <c r="T21" s="240"/>
      <c r="U21" s="244"/>
      <c r="V21" s="243"/>
      <c r="W21" s="240"/>
      <c r="X21" s="243"/>
      <c r="Y21" s="240"/>
      <c r="Z21" s="243"/>
      <c r="AA21" s="246"/>
      <c r="AB21" s="240"/>
      <c r="AC21" s="247"/>
      <c r="AD21" s="247"/>
      <c r="AE21" s="248"/>
      <c r="AF21" s="249"/>
      <c r="AG21" s="242"/>
      <c r="AH21" s="248"/>
      <c r="AI21" s="242"/>
      <c r="AJ21" s="250"/>
      <c r="AK21" s="251"/>
      <c r="AL21" s="249">
        <v>0</v>
      </c>
      <c r="AM21" s="250"/>
      <c r="AN21" s="249"/>
      <c r="AO21" s="240"/>
      <c r="AP21" s="249"/>
      <c r="AQ21" s="250"/>
      <c r="AR21" s="250"/>
      <c r="AS21" s="249">
        <v>0</v>
      </c>
      <c r="AT21" s="808">
        <v>0</v>
      </c>
      <c r="AU21" s="809">
        <v>0</v>
      </c>
      <c r="AV21" s="240">
        <v>0</v>
      </c>
      <c r="AW21" s="240"/>
      <c r="AX21" s="240">
        <v>0</v>
      </c>
    </row>
    <row r="22" spans="1:50" ht="15" customHeight="1" x14ac:dyDescent="0.2">
      <c r="A22" s="423">
        <v>16</v>
      </c>
      <c r="B22" s="207" t="s">
        <v>20</v>
      </c>
      <c r="C22" s="211"/>
      <c r="D22" s="209"/>
      <c r="E22" s="209"/>
      <c r="F22" s="211"/>
      <c r="G22" s="209"/>
      <c r="H22" s="209"/>
      <c r="I22" s="1213"/>
      <c r="J22" s="209"/>
      <c r="K22" s="209"/>
      <c r="L22" s="211"/>
      <c r="M22" s="209"/>
      <c r="N22" s="209"/>
      <c r="O22" s="211"/>
      <c r="P22" s="209"/>
      <c r="Q22" s="209"/>
      <c r="R22" s="212">
        <v>0</v>
      </c>
      <c r="S22" s="209"/>
      <c r="T22" s="209"/>
      <c r="U22" s="213"/>
      <c r="V22" s="212"/>
      <c r="W22" s="209"/>
      <c r="X22" s="212"/>
      <c r="Y22" s="209"/>
      <c r="Z22" s="212"/>
      <c r="AA22" s="209"/>
      <c r="AB22" s="209"/>
      <c r="AC22" s="212"/>
      <c r="AD22" s="214"/>
      <c r="AE22" s="215"/>
      <c r="AF22" s="216"/>
      <c r="AG22" s="211"/>
      <c r="AH22" s="215"/>
      <c r="AI22" s="211"/>
      <c r="AJ22" s="217"/>
      <c r="AK22" s="218"/>
      <c r="AL22" s="216">
        <v>0</v>
      </c>
      <c r="AM22" s="217"/>
      <c r="AN22" s="216"/>
      <c r="AO22" s="209"/>
      <c r="AP22" s="216"/>
      <c r="AQ22" s="217"/>
      <c r="AR22" s="217"/>
      <c r="AS22" s="216">
        <v>0</v>
      </c>
      <c r="AT22" s="804">
        <v>0</v>
      </c>
      <c r="AU22" s="805">
        <v>0</v>
      </c>
      <c r="AV22" s="209">
        <v>0</v>
      </c>
      <c r="AW22" s="209"/>
      <c r="AX22" s="209">
        <v>0</v>
      </c>
    </row>
    <row r="23" spans="1:50" ht="15" customHeight="1" x14ac:dyDescent="0.2">
      <c r="A23" s="424">
        <v>17</v>
      </c>
      <c r="B23" s="224" t="s">
        <v>21</v>
      </c>
      <c r="C23" s="228"/>
      <c r="D23" s="226"/>
      <c r="E23" s="226"/>
      <c r="F23" s="228"/>
      <c r="G23" s="226"/>
      <c r="H23" s="226"/>
      <c r="I23" s="1214"/>
      <c r="J23" s="226"/>
      <c r="K23" s="226"/>
      <c r="L23" s="228"/>
      <c r="M23" s="226"/>
      <c r="N23" s="226"/>
      <c r="O23" s="228"/>
      <c r="P23" s="226"/>
      <c r="Q23" s="226"/>
      <c r="R23" s="229">
        <v>0</v>
      </c>
      <c r="S23" s="226"/>
      <c r="T23" s="226"/>
      <c r="U23" s="230"/>
      <c r="V23" s="229"/>
      <c r="W23" s="226"/>
      <c r="X23" s="229"/>
      <c r="Y23" s="226"/>
      <c r="Z23" s="229"/>
      <c r="AA23" s="226"/>
      <c r="AB23" s="226"/>
      <c r="AC23" s="229"/>
      <c r="AD23" s="232"/>
      <c r="AE23" s="233"/>
      <c r="AF23" s="234"/>
      <c r="AG23" s="228"/>
      <c r="AH23" s="233"/>
      <c r="AI23" s="228"/>
      <c r="AJ23" s="235"/>
      <c r="AK23" s="236"/>
      <c r="AL23" s="234">
        <v>0</v>
      </c>
      <c r="AM23" s="235"/>
      <c r="AN23" s="234"/>
      <c r="AO23" s="226"/>
      <c r="AP23" s="234"/>
      <c r="AQ23" s="235"/>
      <c r="AR23" s="235"/>
      <c r="AS23" s="234">
        <v>0</v>
      </c>
      <c r="AT23" s="806">
        <v>0</v>
      </c>
      <c r="AU23" s="807">
        <v>0</v>
      </c>
      <c r="AV23" s="226">
        <v>0</v>
      </c>
      <c r="AW23" s="226"/>
      <c r="AX23" s="226">
        <v>0</v>
      </c>
    </row>
    <row r="24" spans="1:50" ht="15" customHeight="1" x14ac:dyDescent="0.2">
      <c r="A24" s="424">
        <v>18</v>
      </c>
      <c r="B24" s="224" t="s">
        <v>22</v>
      </c>
      <c r="C24" s="228"/>
      <c r="D24" s="226"/>
      <c r="E24" s="226"/>
      <c r="F24" s="228"/>
      <c r="G24" s="226"/>
      <c r="H24" s="226"/>
      <c r="I24" s="1214"/>
      <c r="J24" s="226"/>
      <c r="K24" s="226"/>
      <c r="L24" s="228"/>
      <c r="M24" s="226"/>
      <c r="N24" s="226"/>
      <c r="O24" s="228"/>
      <c r="P24" s="226"/>
      <c r="Q24" s="226"/>
      <c r="R24" s="229">
        <v>0</v>
      </c>
      <c r="S24" s="226"/>
      <c r="T24" s="226"/>
      <c r="U24" s="230"/>
      <c r="V24" s="229"/>
      <c r="W24" s="226"/>
      <c r="X24" s="229"/>
      <c r="Y24" s="226"/>
      <c r="Z24" s="229"/>
      <c r="AA24" s="226"/>
      <c r="AB24" s="226"/>
      <c r="AC24" s="229"/>
      <c r="AD24" s="232"/>
      <c r="AE24" s="233"/>
      <c r="AF24" s="234"/>
      <c r="AG24" s="228"/>
      <c r="AH24" s="233"/>
      <c r="AI24" s="228"/>
      <c r="AJ24" s="235"/>
      <c r="AK24" s="236"/>
      <c r="AL24" s="234">
        <v>0</v>
      </c>
      <c r="AM24" s="235"/>
      <c r="AN24" s="234"/>
      <c r="AO24" s="226"/>
      <c r="AP24" s="234"/>
      <c r="AQ24" s="235"/>
      <c r="AR24" s="235"/>
      <c r="AS24" s="234">
        <v>0</v>
      </c>
      <c r="AT24" s="806">
        <v>0</v>
      </c>
      <c r="AU24" s="807">
        <v>0</v>
      </c>
      <c r="AV24" s="226">
        <v>0</v>
      </c>
      <c r="AW24" s="226"/>
      <c r="AX24" s="226">
        <v>0</v>
      </c>
    </row>
    <row r="25" spans="1:50" ht="15" customHeight="1" x14ac:dyDescent="0.2">
      <c r="A25" s="424">
        <v>19</v>
      </c>
      <c r="B25" s="224" t="s">
        <v>23</v>
      </c>
      <c r="C25" s="228"/>
      <c r="D25" s="226"/>
      <c r="E25" s="226"/>
      <c r="F25" s="228"/>
      <c r="G25" s="226"/>
      <c r="H25" s="226"/>
      <c r="I25" s="1214"/>
      <c r="J25" s="226"/>
      <c r="K25" s="226"/>
      <c r="L25" s="228"/>
      <c r="M25" s="226"/>
      <c r="N25" s="226"/>
      <c r="O25" s="228"/>
      <c r="P25" s="226"/>
      <c r="Q25" s="226"/>
      <c r="R25" s="229">
        <v>0</v>
      </c>
      <c r="S25" s="226"/>
      <c r="T25" s="226"/>
      <c r="U25" s="230"/>
      <c r="V25" s="229"/>
      <c r="W25" s="226"/>
      <c r="X25" s="229"/>
      <c r="Y25" s="226"/>
      <c r="Z25" s="229"/>
      <c r="AA25" s="226"/>
      <c r="AB25" s="226"/>
      <c r="AC25" s="229"/>
      <c r="AD25" s="232"/>
      <c r="AE25" s="233"/>
      <c r="AF25" s="234"/>
      <c r="AG25" s="228"/>
      <c r="AH25" s="233"/>
      <c r="AI25" s="228"/>
      <c r="AJ25" s="235"/>
      <c r="AK25" s="236"/>
      <c r="AL25" s="234">
        <v>0</v>
      </c>
      <c r="AM25" s="235"/>
      <c r="AN25" s="234"/>
      <c r="AO25" s="226"/>
      <c r="AP25" s="234"/>
      <c r="AQ25" s="235"/>
      <c r="AR25" s="235"/>
      <c r="AS25" s="234">
        <v>0</v>
      </c>
      <c r="AT25" s="806">
        <v>0</v>
      </c>
      <c r="AU25" s="807">
        <v>0</v>
      </c>
      <c r="AV25" s="226">
        <v>0</v>
      </c>
      <c r="AW25" s="226"/>
      <c r="AX25" s="226">
        <v>0</v>
      </c>
    </row>
    <row r="26" spans="1:50" ht="15" customHeight="1" x14ac:dyDescent="0.2">
      <c r="A26" s="425">
        <v>20</v>
      </c>
      <c r="B26" s="238" t="s">
        <v>24</v>
      </c>
      <c r="C26" s="242"/>
      <c r="D26" s="240"/>
      <c r="E26" s="240"/>
      <c r="F26" s="242"/>
      <c r="G26" s="240"/>
      <c r="H26" s="240"/>
      <c r="I26" s="1215"/>
      <c r="J26" s="240"/>
      <c r="K26" s="240"/>
      <c r="L26" s="242"/>
      <c r="M26" s="240"/>
      <c r="N26" s="240"/>
      <c r="O26" s="242"/>
      <c r="P26" s="240"/>
      <c r="Q26" s="240"/>
      <c r="R26" s="243">
        <v>0</v>
      </c>
      <c r="S26" s="240"/>
      <c r="T26" s="240"/>
      <c r="U26" s="244"/>
      <c r="V26" s="243"/>
      <c r="W26" s="240"/>
      <c r="X26" s="243"/>
      <c r="Y26" s="240"/>
      <c r="Z26" s="243"/>
      <c r="AA26" s="246"/>
      <c r="AB26" s="240"/>
      <c r="AC26" s="247"/>
      <c r="AD26" s="247"/>
      <c r="AE26" s="248"/>
      <c r="AF26" s="249"/>
      <c r="AG26" s="242"/>
      <c r="AH26" s="248"/>
      <c r="AI26" s="242"/>
      <c r="AJ26" s="250"/>
      <c r="AK26" s="251"/>
      <c r="AL26" s="249">
        <v>0</v>
      </c>
      <c r="AM26" s="250"/>
      <c r="AN26" s="249"/>
      <c r="AO26" s="240"/>
      <c r="AP26" s="249"/>
      <c r="AQ26" s="250"/>
      <c r="AR26" s="250"/>
      <c r="AS26" s="249">
        <v>0</v>
      </c>
      <c r="AT26" s="808">
        <v>0</v>
      </c>
      <c r="AU26" s="809">
        <v>0</v>
      </c>
      <c r="AV26" s="240">
        <v>0</v>
      </c>
      <c r="AW26" s="240"/>
      <c r="AX26" s="240">
        <v>0</v>
      </c>
    </row>
    <row r="27" spans="1:50" ht="15" customHeight="1" x14ac:dyDescent="0.2">
      <c r="A27" s="423">
        <v>21</v>
      </c>
      <c r="B27" s="207" t="s">
        <v>25</v>
      </c>
      <c r="C27" s="211"/>
      <c r="D27" s="209"/>
      <c r="E27" s="209"/>
      <c r="F27" s="211"/>
      <c r="G27" s="209"/>
      <c r="H27" s="209"/>
      <c r="I27" s="1213"/>
      <c r="J27" s="209"/>
      <c r="K27" s="209"/>
      <c r="L27" s="211"/>
      <c r="M27" s="209"/>
      <c r="N27" s="209"/>
      <c r="O27" s="211"/>
      <c r="P27" s="209"/>
      <c r="Q27" s="209"/>
      <c r="R27" s="212">
        <v>0</v>
      </c>
      <c r="S27" s="209"/>
      <c r="T27" s="209"/>
      <c r="U27" s="213"/>
      <c r="V27" s="212"/>
      <c r="W27" s="209"/>
      <c r="X27" s="212"/>
      <c r="Y27" s="209"/>
      <c r="Z27" s="212"/>
      <c r="AA27" s="209"/>
      <c r="AB27" s="209"/>
      <c r="AC27" s="212"/>
      <c r="AD27" s="214"/>
      <c r="AE27" s="215"/>
      <c r="AF27" s="216"/>
      <c r="AG27" s="211"/>
      <c r="AH27" s="215"/>
      <c r="AI27" s="211"/>
      <c r="AJ27" s="217"/>
      <c r="AK27" s="218"/>
      <c r="AL27" s="216">
        <v>0</v>
      </c>
      <c r="AM27" s="217"/>
      <c r="AN27" s="216"/>
      <c r="AO27" s="209"/>
      <c r="AP27" s="216"/>
      <c r="AQ27" s="217"/>
      <c r="AR27" s="217"/>
      <c r="AS27" s="216">
        <v>0</v>
      </c>
      <c r="AT27" s="804">
        <v>0</v>
      </c>
      <c r="AU27" s="805">
        <v>0</v>
      </c>
      <c r="AV27" s="209">
        <v>0</v>
      </c>
      <c r="AW27" s="209"/>
      <c r="AX27" s="209">
        <v>0</v>
      </c>
    </row>
    <row r="28" spans="1:50" ht="15" customHeight="1" x14ac:dyDescent="0.2">
      <c r="A28" s="424">
        <v>22</v>
      </c>
      <c r="B28" s="224" t="s">
        <v>26</v>
      </c>
      <c r="C28" s="228"/>
      <c r="D28" s="226"/>
      <c r="E28" s="226"/>
      <c r="F28" s="228"/>
      <c r="G28" s="226"/>
      <c r="H28" s="226"/>
      <c r="I28" s="1214"/>
      <c r="J28" s="226"/>
      <c r="K28" s="226"/>
      <c r="L28" s="228"/>
      <c r="M28" s="226"/>
      <c r="N28" s="226"/>
      <c r="O28" s="228"/>
      <c r="P28" s="226"/>
      <c r="Q28" s="226"/>
      <c r="R28" s="229">
        <v>0</v>
      </c>
      <c r="S28" s="226"/>
      <c r="T28" s="226"/>
      <c r="U28" s="230"/>
      <c r="V28" s="229"/>
      <c r="W28" s="226"/>
      <c r="X28" s="229"/>
      <c r="Y28" s="226"/>
      <c r="Z28" s="229"/>
      <c r="AA28" s="226"/>
      <c r="AB28" s="226"/>
      <c r="AC28" s="229"/>
      <c r="AD28" s="232"/>
      <c r="AE28" s="233"/>
      <c r="AF28" s="234"/>
      <c r="AG28" s="228"/>
      <c r="AH28" s="233"/>
      <c r="AI28" s="228"/>
      <c r="AJ28" s="235"/>
      <c r="AK28" s="236"/>
      <c r="AL28" s="234">
        <v>0</v>
      </c>
      <c r="AM28" s="235"/>
      <c r="AN28" s="234"/>
      <c r="AO28" s="226"/>
      <c r="AP28" s="234"/>
      <c r="AQ28" s="235"/>
      <c r="AR28" s="235"/>
      <c r="AS28" s="234">
        <v>0</v>
      </c>
      <c r="AT28" s="806">
        <v>0</v>
      </c>
      <c r="AU28" s="807">
        <v>0</v>
      </c>
      <c r="AV28" s="226">
        <v>0</v>
      </c>
      <c r="AW28" s="226"/>
      <c r="AX28" s="226">
        <v>0</v>
      </c>
    </row>
    <row r="29" spans="1:50" ht="15" customHeight="1" x14ac:dyDescent="0.2">
      <c r="A29" s="424">
        <v>23</v>
      </c>
      <c r="B29" s="224" t="s">
        <v>27</v>
      </c>
      <c r="C29" s="228"/>
      <c r="D29" s="226"/>
      <c r="E29" s="226"/>
      <c r="F29" s="228"/>
      <c r="G29" s="226"/>
      <c r="H29" s="226"/>
      <c r="I29" s="1214"/>
      <c r="J29" s="226"/>
      <c r="K29" s="226"/>
      <c r="L29" s="228"/>
      <c r="M29" s="226"/>
      <c r="N29" s="226"/>
      <c r="O29" s="228"/>
      <c r="P29" s="226"/>
      <c r="Q29" s="226"/>
      <c r="R29" s="229">
        <v>0</v>
      </c>
      <c r="S29" s="226"/>
      <c r="T29" s="226"/>
      <c r="U29" s="230"/>
      <c r="V29" s="229"/>
      <c r="W29" s="226"/>
      <c r="X29" s="229"/>
      <c r="Y29" s="226"/>
      <c r="Z29" s="229"/>
      <c r="AA29" s="226"/>
      <c r="AB29" s="226"/>
      <c r="AC29" s="229"/>
      <c r="AD29" s="232"/>
      <c r="AE29" s="233"/>
      <c r="AF29" s="234"/>
      <c r="AG29" s="228"/>
      <c r="AH29" s="233"/>
      <c r="AI29" s="228"/>
      <c r="AJ29" s="235"/>
      <c r="AK29" s="236"/>
      <c r="AL29" s="234">
        <v>0</v>
      </c>
      <c r="AM29" s="235"/>
      <c r="AN29" s="234"/>
      <c r="AO29" s="226"/>
      <c r="AP29" s="234"/>
      <c r="AQ29" s="235"/>
      <c r="AR29" s="235"/>
      <c r="AS29" s="234">
        <v>0</v>
      </c>
      <c r="AT29" s="806">
        <v>0</v>
      </c>
      <c r="AU29" s="807">
        <v>0</v>
      </c>
      <c r="AV29" s="226">
        <v>0</v>
      </c>
      <c r="AW29" s="226"/>
      <c r="AX29" s="226">
        <v>0</v>
      </c>
    </row>
    <row r="30" spans="1:50" ht="15" customHeight="1" x14ac:dyDescent="0.2">
      <c r="A30" s="424">
        <v>24</v>
      </c>
      <c r="B30" s="224" t="s">
        <v>28</v>
      </c>
      <c r="C30" s="228"/>
      <c r="D30" s="226"/>
      <c r="E30" s="226"/>
      <c r="F30" s="228"/>
      <c r="G30" s="226"/>
      <c r="H30" s="226"/>
      <c r="I30" s="1214"/>
      <c r="J30" s="226"/>
      <c r="K30" s="226"/>
      <c r="L30" s="228"/>
      <c r="M30" s="226"/>
      <c r="N30" s="226"/>
      <c r="O30" s="228"/>
      <c r="P30" s="226"/>
      <c r="Q30" s="226"/>
      <c r="R30" s="229">
        <v>0</v>
      </c>
      <c r="S30" s="226"/>
      <c r="T30" s="226"/>
      <c r="U30" s="230"/>
      <c r="V30" s="229"/>
      <c r="W30" s="226"/>
      <c r="X30" s="229"/>
      <c r="Y30" s="226"/>
      <c r="Z30" s="229"/>
      <c r="AA30" s="226"/>
      <c r="AB30" s="226"/>
      <c r="AC30" s="229"/>
      <c r="AD30" s="232"/>
      <c r="AE30" s="233"/>
      <c r="AF30" s="234"/>
      <c r="AG30" s="228"/>
      <c r="AH30" s="233"/>
      <c r="AI30" s="228"/>
      <c r="AJ30" s="235"/>
      <c r="AK30" s="236"/>
      <c r="AL30" s="234">
        <v>0</v>
      </c>
      <c r="AM30" s="235"/>
      <c r="AN30" s="234"/>
      <c r="AO30" s="226"/>
      <c r="AP30" s="234"/>
      <c r="AQ30" s="235"/>
      <c r="AR30" s="235"/>
      <c r="AS30" s="234">
        <v>0</v>
      </c>
      <c r="AT30" s="806">
        <v>0</v>
      </c>
      <c r="AU30" s="807">
        <v>0</v>
      </c>
      <c r="AV30" s="226">
        <v>0</v>
      </c>
      <c r="AW30" s="226"/>
      <c r="AX30" s="226">
        <v>0</v>
      </c>
    </row>
    <row r="31" spans="1:50" ht="15" customHeight="1" x14ac:dyDescent="0.2">
      <c r="A31" s="425">
        <v>25</v>
      </c>
      <c r="B31" s="238" t="s">
        <v>29</v>
      </c>
      <c r="C31" s="242"/>
      <c r="D31" s="240"/>
      <c r="E31" s="240"/>
      <c r="F31" s="242"/>
      <c r="G31" s="240"/>
      <c r="H31" s="240"/>
      <c r="I31" s="1215"/>
      <c r="J31" s="240"/>
      <c r="K31" s="240"/>
      <c r="L31" s="242"/>
      <c r="M31" s="240"/>
      <c r="N31" s="240"/>
      <c r="O31" s="242"/>
      <c r="P31" s="240"/>
      <c r="Q31" s="240"/>
      <c r="R31" s="243">
        <v>0</v>
      </c>
      <c r="S31" s="240"/>
      <c r="T31" s="240"/>
      <c r="U31" s="244"/>
      <c r="V31" s="243"/>
      <c r="W31" s="240"/>
      <c r="X31" s="243"/>
      <c r="Y31" s="240"/>
      <c r="Z31" s="243"/>
      <c r="AA31" s="246"/>
      <c r="AB31" s="240"/>
      <c r="AC31" s="247"/>
      <c r="AD31" s="247"/>
      <c r="AE31" s="248"/>
      <c r="AF31" s="249"/>
      <c r="AG31" s="242"/>
      <c r="AH31" s="248"/>
      <c r="AI31" s="242"/>
      <c r="AJ31" s="250"/>
      <c r="AK31" s="251"/>
      <c r="AL31" s="249">
        <v>0</v>
      </c>
      <c r="AM31" s="250"/>
      <c r="AN31" s="249"/>
      <c r="AO31" s="240"/>
      <c r="AP31" s="249"/>
      <c r="AQ31" s="250"/>
      <c r="AR31" s="250"/>
      <c r="AS31" s="249">
        <v>0</v>
      </c>
      <c r="AT31" s="808">
        <v>0</v>
      </c>
      <c r="AU31" s="809">
        <v>0</v>
      </c>
      <c r="AV31" s="240">
        <v>0</v>
      </c>
      <c r="AW31" s="240"/>
      <c r="AX31" s="240">
        <v>0</v>
      </c>
    </row>
    <row r="32" spans="1:50" ht="15" customHeight="1" x14ac:dyDescent="0.2">
      <c r="A32" s="423">
        <v>26</v>
      </c>
      <c r="B32" s="207" t="s">
        <v>30</v>
      </c>
      <c r="C32" s="211"/>
      <c r="D32" s="209"/>
      <c r="E32" s="209"/>
      <c r="F32" s="211"/>
      <c r="G32" s="209"/>
      <c r="H32" s="209"/>
      <c r="I32" s="1213"/>
      <c r="J32" s="209"/>
      <c r="K32" s="209"/>
      <c r="L32" s="211"/>
      <c r="M32" s="209"/>
      <c r="N32" s="209"/>
      <c r="O32" s="211"/>
      <c r="P32" s="209"/>
      <c r="Q32" s="209"/>
      <c r="R32" s="212">
        <v>0</v>
      </c>
      <c r="S32" s="209"/>
      <c r="T32" s="209"/>
      <c r="U32" s="213"/>
      <c r="V32" s="212"/>
      <c r="W32" s="209"/>
      <c r="X32" s="212"/>
      <c r="Y32" s="209"/>
      <c r="Z32" s="212"/>
      <c r="AA32" s="209"/>
      <c r="AB32" s="209"/>
      <c r="AC32" s="212"/>
      <c r="AD32" s="214"/>
      <c r="AE32" s="215"/>
      <c r="AF32" s="216"/>
      <c r="AG32" s="211"/>
      <c r="AH32" s="215"/>
      <c r="AI32" s="211"/>
      <c r="AJ32" s="217"/>
      <c r="AK32" s="218"/>
      <c r="AL32" s="216">
        <v>0</v>
      </c>
      <c r="AM32" s="217"/>
      <c r="AN32" s="216"/>
      <c r="AO32" s="209"/>
      <c r="AP32" s="216"/>
      <c r="AQ32" s="217"/>
      <c r="AR32" s="217"/>
      <c r="AS32" s="216">
        <v>0</v>
      </c>
      <c r="AT32" s="804">
        <v>0</v>
      </c>
      <c r="AU32" s="805">
        <v>0</v>
      </c>
      <c r="AV32" s="209">
        <v>0</v>
      </c>
      <c r="AW32" s="209"/>
      <c r="AX32" s="209">
        <v>0</v>
      </c>
    </row>
    <row r="33" spans="1:50" ht="15" customHeight="1" x14ac:dyDescent="0.2">
      <c r="A33" s="424">
        <v>27</v>
      </c>
      <c r="B33" s="224" t="s">
        <v>31</v>
      </c>
      <c r="C33" s="228"/>
      <c r="D33" s="226"/>
      <c r="E33" s="226"/>
      <c r="F33" s="228"/>
      <c r="G33" s="226"/>
      <c r="H33" s="226"/>
      <c r="I33" s="1214"/>
      <c r="J33" s="226"/>
      <c r="K33" s="226"/>
      <c r="L33" s="228"/>
      <c r="M33" s="226"/>
      <c r="N33" s="226"/>
      <c r="O33" s="228"/>
      <c r="P33" s="226"/>
      <c r="Q33" s="226"/>
      <c r="R33" s="229">
        <v>0</v>
      </c>
      <c r="S33" s="226"/>
      <c r="T33" s="226"/>
      <c r="U33" s="230"/>
      <c r="V33" s="229"/>
      <c r="W33" s="226"/>
      <c r="X33" s="229"/>
      <c r="Y33" s="226"/>
      <c r="Z33" s="229"/>
      <c r="AA33" s="226"/>
      <c r="AB33" s="226"/>
      <c r="AC33" s="229"/>
      <c r="AD33" s="232"/>
      <c r="AE33" s="233"/>
      <c r="AF33" s="234"/>
      <c r="AG33" s="228"/>
      <c r="AH33" s="233"/>
      <c r="AI33" s="228"/>
      <c r="AJ33" s="235"/>
      <c r="AK33" s="236"/>
      <c r="AL33" s="234">
        <v>0</v>
      </c>
      <c r="AM33" s="235"/>
      <c r="AN33" s="234"/>
      <c r="AO33" s="226"/>
      <c r="AP33" s="234"/>
      <c r="AQ33" s="235"/>
      <c r="AR33" s="235"/>
      <c r="AS33" s="234">
        <v>0</v>
      </c>
      <c r="AT33" s="806">
        <v>0</v>
      </c>
      <c r="AU33" s="807">
        <v>0</v>
      </c>
      <c r="AV33" s="226">
        <v>0</v>
      </c>
      <c r="AW33" s="226"/>
      <c r="AX33" s="226">
        <v>0</v>
      </c>
    </row>
    <row r="34" spans="1:50" ht="15" customHeight="1" x14ac:dyDescent="0.2">
      <c r="A34" s="424">
        <v>28</v>
      </c>
      <c r="B34" s="224" t="s">
        <v>32</v>
      </c>
      <c r="C34" s="228"/>
      <c r="D34" s="226"/>
      <c r="E34" s="226"/>
      <c r="F34" s="228"/>
      <c r="G34" s="226"/>
      <c r="H34" s="226"/>
      <c r="I34" s="1214"/>
      <c r="J34" s="226"/>
      <c r="K34" s="226"/>
      <c r="L34" s="228"/>
      <c r="M34" s="226"/>
      <c r="N34" s="226"/>
      <c r="O34" s="228"/>
      <c r="P34" s="226"/>
      <c r="Q34" s="226"/>
      <c r="R34" s="229">
        <v>0</v>
      </c>
      <c r="S34" s="226"/>
      <c r="T34" s="226"/>
      <c r="U34" s="230"/>
      <c r="V34" s="229"/>
      <c r="W34" s="226"/>
      <c r="X34" s="229"/>
      <c r="Y34" s="226"/>
      <c r="Z34" s="229"/>
      <c r="AA34" s="226"/>
      <c r="AB34" s="226"/>
      <c r="AC34" s="229"/>
      <c r="AD34" s="232"/>
      <c r="AE34" s="233"/>
      <c r="AF34" s="234"/>
      <c r="AG34" s="228"/>
      <c r="AH34" s="233"/>
      <c r="AI34" s="228"/>
      <c r="AJ34" s="235"/>
      <c r="AK34" s="236"/>
      <c r="AL34" s="234">
        <v>0</v>
      </c>
      <c r="AM34" s="235"/>
      <c r="AN34" s="234"/>
      <c r="AO34" s="226"/>
      <c r="AP34" s="234"/>
      <c r="AQ34" s="235"/>
      <c r="AR34" s="235"/>
      <c r="AS34" s="234">
        <v>0</v>
      </c>
      <c r="AT34" s="806">
        <v>0</v>
      </c>
      <c r="AU34" s="807">
        <v>0</v>
      </c>
      <c r="AV34" s="226">
        <v>0</v>
      </c>
      <c r="AW34" s="226"/>
      <c r="AX34" s="226">
        <v>0</v>
      </c>
    </row>
    <row r="35" spans="1:50" ht="15" customHeight="1" x14ac:dyDescent="0.2">
      <c r="A35" s="424">
        <v>29</v>
      </c>
      <c r="B35" s="224" t="s">
        <v>33</v>
      </c>
      <c r="C35" s="228"/>
      <c r="D35" s="226"/>
      <c r="E35" s="226"/>
      <c r="F35" s="228"/>
      <c r="G35" s="226"/>
      <c r="H35" s="226"/>
      <c r="I35" s="1214"/>
      <c r="J35" s="226"/>
      <c r="K35" s="226"/>
      <c r="L35" s="228"/>
      <c r="M35" s="226"/>
      <c r="N35" s="226"/>
      <c r="O35" s="228"/>
      <c r="P35" s="226"/>
      <c r="Q35" s="226"/>
      <c r="R35" s="229">
        <v>0</v>
      </c>
      <c r="S35" s="226"/>
      <c r="T35" s="226"/>
      <c r="U35" s="230"/>
      <c r="V35" s="229"/>
      <c r="W35" s="226"/>
      <c r="X35" s="229"/>
      <c r="Y35" s="226"/>
      <c r="Z35" s="229"/>
      <c r="AA35" s="226"/>
      <c r="AB35" s="226"/>
      <c r="AC35" s="229"/>
      <c r="AD35" s="232"/>
      <c r="AE35" s="233"/>
      <c r="AF35" s="234"/>
      <c r="AG35" s="228"/>
      <c r="AH35" s="233"/>
      <c r="AI35" s="228"/>
      <c r="AJ35" s="235"/>
      <c r="AK35" s="236"/>
      <c r="AL35" s="234">
        <v>0</v>
      </c>
      <c r="AM35" s="235"/>
      <c r="AN35" s="234"/>
      <c r="AO35" s="226"/>
      <c r="AP35" s="234"/>
      <c r="AQ35" s="235"/>
      <c r="AR35" s="235"/>
      <c r="AS35" s="234">
        <v>0</v>
      </c>
      <c r="AT35" s="806">
        <v>0</v>
      </c>
      <c r="AU35" s="807">
        <v>0</v>
      </c>
      <c r="AV35" s="226">
        <v>0</v>
      </c>
      <c r="AW35" s="226"/>
      <c r="AX35" s="226">
        <v>0</v>
      </c>
    </row>
    <row r="36" spans="1:50" ht="15" customHeight="1" x14ac:dyDescent="0.2">
      <c r="A36" s="425">
        <v>30</v>
      </c>
      <c r="B36" s="238" t="s">
        <v>34</v>
      </c>
      <c r="C36" s="242"/>
      <c r="D36" s="240"/>
      <c r="E36" s="240"/>
      <c r="F36" s="242"/>
      <c r="G36" s="240"/>
      <c r="H36" s="240"/>
      <c r="I36" s="1215"/>
      <c r="J36" s="240"/>
      <c r="K36" s="240"/>
      <c r="L36" s="242"/>
      <c r="M36" s="240"/>
      <c r="N36" s="240"/>
      <c r="O36" s="242"/>
      <c r="P36" s="240"/>
      <c r="Q36" s="240"/>
      <c r="R36" s="243">
        <v>0</v>
      </c>
      <c r="S36" s="240"/>
      <c r="T36" s="240"/>
      <c r="U36" s="244"/>
      <c r="V36" s="243"/>
      <c r="W36" s="240"/>
      <c r="X36" s="243"/>
      <c r="Y36" s="240"/>
      <c r="Z36" s="243"/>
      <c r="AA36" s="246"/>
      <c r="AB36" s="240"/>
      <c r="AC36" s="247"/>
      <c r="AD36" s="247"/>
      <c r="AE36" s="248"/>
      <c r="AF36" s="249"/>
      <c r="AG36" s="242"/>
      <c r="AH36" s="248"/>
      <c r="AI36" s="242"/>
      <c r="AJ36" s="250"/>
      <c r="AK36" s="251"/>
      <c r="AL36" s="249">
        <v>0</v>
      </c>
      <c r="AM36" s="250"/>
      <c r="AN36" s="249"/>
      <c r="AO36" s="240"/>
      <c r="AP36" s="249"/>
      <c r="AQ36" s="250"/>
      <c r="AR36" s="250"/>
      <c r="AS36" s="249">
        <v>0</v>
      </c>
      <c r="AT36" s="808">
        <v>0</v>
      </c>
      <c r="AU36" s="809">
        <v>0</v>
      </c>
      <c r="AV36" s="240">
        <v>0</v>
      </c>
      <c r="AW36" s="240"/>
      <c r="AX36" s="240">
        <v>0</v>
      </c>
    </row>
    <row r="37" spans="1:50" ht="15" customHeight="1" x14ac:dyDescent="0.2">
      <c r="A37" s="423">
        <v>31</v>
      </c>
      <c r="B37" s="207" t="s">
        <v>35</v>
      </c>
      <c r="C37" s="211"/>
      <c r="D37" s="209"/>
      <c r="E37" s="209"/>
      <c r="F37" s="211"/>
      <c r="G37" s="209"/>
      <c r="H37" s="209"/>
      <c r="I37" s="1213"/>
      <c r="J37" s="209"/>
      <c r="K37" s="209"/>
      <c r="L37" s="211"/>
      <c r="M37" s="209"/>
      <c r="N37" s="209"/>
      <c r="O37" s="211"/>
      <c r="P37" s="209"/>
      <c r="Q37" s="209"/>
      <c r="R37" s="212">
        <v>0</v>
      </c>
      <c r="S37" s="209"/>
      <c r="T37" s="209"/>
      <c r="U37" s="213"/>
      <c r="V37" s="212"/>
      <c r="W37" s="209"/>
      <c r="X37" s="212"/>
      <c r="Y37" s="209"/>
      <c r="Z37" s="212"/>
      <c r="AA37" s="209"/>
      <c r="AB37" s="209"/>
      <c r="AC37" s="212"/>
      <c r="AD37" s="214"/>
      <c r="AE37" s="215"/>
      <c r="AF37" s="216"/>
      <c r="AG37" s="211"/>
      <c r="AH37" s="215"/>
      <c r="AI37" s="211"/>
      <c r="AJ37" s="217"/>
      <c r="AK37" s="218"/>
      <c r="AL37" s="216">
        <v>0</v>
      </c>
      <c r="AM37" s="217"/>
      <c r="AN37" s="216"/>
      <c r="AO37" s="209"/>
      <c r="AP37" s="216"/>
      <c r="AQ37" s="217"/>
      <c r="AR37" s="217"/>
      <c r="AS37" s="216">
        <v>0</v>
      </c>
      <c r="AT37" s="804">
        <v>0</v>
      </c>
      <c r="AU37" s="805">
        <v>0</v>
      </c>
      <c r="AV37" s="209">
        <v>0</v>
      </c>
      <c r="AW37" s="209"/>
      <c r="AX37" s="209">
        <v>0</v>
      </c>
    </row>
    <row r="38" spans="1:50" ht="15" customHeight="1" x14ac:dyDescent="0.2">
      <c r="A38" s="424">
        <v>32</v>
      </c>
      <c r="B38" s="224" t="s">
        <v>36</v>
      </c>
      <c r="C38" s="228"/>
      <c r="D38" s="226"/>
      <c r="E38" s="226"/>
      <c r="F38" s="228"/>
      <c r="G38" s="226"/>
      <c r="H38" s="226"/>
      <c r="I38" s="1214"/>
      <c r="J38" s="226"/>
      <c r="K38" s="226"/>
      <c r="L38" s="228"/>
      <c r="M38" s="226"/>
      <c r="N38" s="226"/>
      <c r="O38" s="228"/>
      <c r="P38" s="226"/>
      <c r="Q38" s="226"/>
      <c r="R38" s="229">
        <v>0</v>
      </c>
      <c r="S38" s="226"/>
      <c r="T38" s="226"/>
      <c r="U38" s="230"/>
      <c r="V38" s="229"/>
      <c r="W38" s="226"/>
      <c r="X38" s="229"/>
      <c r="Y38" s="226"/>
      <c r="Z38" s="229"/>
      <c r="AA38" s="226"/>
      <c r="AB38" s="226"/>
      <c r="AC38" s="229"/>
      <c r="AD38" s="232"/>
      <c r="AE38" s="233"/>
      <c r="AF38" s="234"/>
      <c r="AG38" s="228"/>
      <c r="AH38" s="233"/>
      <c r="AI38" s="228"/>
      <c r="AJ38" s="235"/>
      <c r="AK38" s="236"/>
      <c r="AL38" s="234">
        <v>0</v>
      </c>
      <c r="AM38" s="235"/>
      <c r="AN38" s="234"/>
      <c r="AO38" s="226"/>
      <c r="AP38" s="234"/>
      <c r="AQ38" s="235"/>
      <c r="AR38" s="235"/>
      <c r="AS38" s="234">
        <v>0</v>
      </c>
      <c r="AT38" s="806">
        <v>0</v>
      </c>
      <c r="AU38" s="807">
        <v>0</v>
      </c>
      <c r="AV38" s="226">
        <v>0</v>
      </c>
      <c r="AW38" s="226"/>
      <c r="AX38" s="226">
        <v>0</v>
      </c>
    </row>
    <row r="39" spans="1:50" ht="15" customHeight="1" x14ac:dyDescent="0.2">
      <c r="A39" s="424">
        <v>33</v>
      </c>
      <c r="B39" s="224" t="s">
        <v>37</v>
      </c>
      <c r="C39" s="228"/>
      <c r="D39" s="226"/>
      <c r="E39" s="226"/>
      <c r="F39" s="228"/>
      <c r="G39" s="226"/>
      <c r="H39" s="226"/>
      <c r="I39" s="1214"/>
      <c r="J39" s="226"/>
      <c r="K39" s="226"/>
      <c r="L39" s="228"/>
      <c r="M39" s="226"/>
      <c r="N39" s="226"/>
      <c r="O39" s="228"/>
      <c r="P39" s="226"/>
      <c r="Q39" s="226"/>
      <c r="R39" s="229">
        <v>0</v>
      </c>
      <c r="S39" s="226"/>
      <c r="T39" s="226"/>
      <c r="U39" s="230"/>
      <c r="V39" s="229"/>
      <c r="W39" s="226"/>
      <c r="X39" s="229"/>
      <c r="Y39" s="226"/>
      <c r="Z39" s="229"/>
      <c r="AA39" s="226"/>
      <c r="AB39" s="226"/>
      <c r="AC39" s="229"/>
      <c r="AD39" s="232"/>
      <c r="AE39" s="233"/>
      <c r="AF39" s="234"/>
      <c r="AG39" s="228"/>
      <c r="AH39" s="233"/>
      <c r="AI39" s="228"/>
      <c r="AJ39" s="235"/>
      <c r="AK39" s="236"/>
      <c r="AL39" s="234">
        <v>0</v>
      </c>
      <c r="AM39" s="235"/>
      <c r="AN39" s="234"/>
      <c r="AO39" s="226"/>
      <c r="AP39" s="234"/>
      <c r="AQ39" s="235"/>
      <c r="AR39" s="235"/>
      <c r="AS39" s="234">
        <v>0</v>
      </c>
      <c r="AT39" s="806">
        <v>0</v>
      </c>
      <c r="AU39" s="807">
        <v>0</v>
      </c>
      <c r="AV39" s="226">
        <v>0</v>
      </c>
      <c r="AW39" s="226"/>
      <c r="AX39" s="226">
        <v>0</v>
      </c>
    </row>
    <row r="40" spans="1:50" ht="15" customHeight="1" x14ac:dyDescent="0.2">
      <c r="A40" s="424">
        <v>34</v>
      </c>
      <c r="B40" s="224" t="s">
        <v>38</v>
      </c>
      <c r="C40" s="228"/>
      <c r="D40" s="226"/>
      <c r="E40" s="226"/>
      <c r="F40" s="228"/>
      <c r="G40" s="226"/>
      <c r="H40" s="226"/>
      <c r="I40" s="1214"/>
      <c r="J40" s="226"/>
      <c r="K40" s="226"/>
      <c r="L40" s="228"/>
      <c r="M40" s="226"/>
      <c r="N40" s="226"/>
      <c r="O40" s="228"/>
      <c r="P40" s="226"/>
      <c r="Q40" s="226"/>
      <c r="R40" s="229">
        <v>0</v>
      </c>
      <c r="S40" s="226"/>
      <c r="T40" s="226"/>
      <c r="U40" s="230"/>
      <c r="V40" s="229"/>
      <c r="W40" s="226"/>
      <c r="X40" s="229"/>
      <c r="Y40" s="226"/>
      <c r="Z40" s="229"/>
      <c r="AA40" s="226"/>
      <c r="AB40" s="226"/>
      <c r="AC40" s="229"/>
      <c r="AD40" s="232"/>
      <c r="AE40" s="233"/>
      <c r="AF40" s="234"/>
      <c r="AG40" s="228"/>
      <c r="AH40" s="233"/>
      <c r="AI40" s="228"/>
      <c r="AJ40" s="235"/>
      <c r="AK40" s="236"/>
      <c r="AL40" s="234">
        <v>0</v>
      </c>
      <c r="AM40" s="235"/>
      <c r="AN40" s="234"/>
      <c r="AO40" s="226"/>
      <c r="AP40" s="234"/>
      <c r="AQ40" s="235"/>
      <c r="AR40" s="235"/>
      <c r="AS40" s="234">
        <v>0</v>
      </c>
      <c r="AT40" s="806">
        <v>0</v>
      </c>
      <c r="AU40" s="807">
        <v>0</v>
      </c>
      <c r="AV40" s="226">
        <v>0</v>
      </c>
      <c r="AW40" s="226"/>
      <c r="AX40" s="226">
        <v>0</v>
      </c>
    </row>
    <row r="41" spans="1:50" ht="15" customHeight="1" x14ac:dyDescent="0.2">
      <c r="A41" s="425">
        <v>35</v>
      </c>
      <c r="B41" s="238" t="s">
        <v>39</v>
      </c>
      <c r="C41" s="242"/>
      <c r="D41" s="240"/>
      <c r="E41" s="240"/>
      <c r="F41" s="242"/>
      <c r="G41" s="240"/>
      <c r="H41" s="240"/>
      <c r="I41" s="1215"/>
      <c r="J41" s="240"/>
      <c r="K41" s="240"/>
      <c r="L41" s="242"/>
      <c r="M41" s="240"/>
      <c r="N41" s="240"/>
      <c r="O41" s="242"/>
      <c r="P41" s="240"/>
      <c r="Q41" s="240"/>
      <c r="R41" s="243">
        <v>0</v>
      </c>
      <c r="S41" s="240"/>
      <c r="T41" s="240"/>
      <c r="U41" s="244"/>
      <c r="V41" s="243"/>
      <c r="W41" s="240"/>
      <c r="X41" s="243"/>
      <c r="Y41" s="240"/>
      <c r="Z41" s="243"/>
      <c r="AA41" s="246"/>
      <c r="AB41" s="240"/>
      <c r="AC41" s="247"/>
      <c r="AD41" s="247"/>
      <c r="AE41" s="248"/>
      <c r="AF41" s="249"/>
      <c r="AG41" s="242"/>
      <c r="AH41" s="248"/>
      <c r="AI41" s="242"/>
      <c r="AJ41" s="250"/>
      <c r="AK41" s="251"/>
      <c r="AL41" s="249">
        <v>0</v>
      </c>
      <c r="AM41" s="250"/>
      <c r="AN41" s="249"/>
      <c r="AO41" s="240"/>
      <c r="AP41" s="249"/>
      <c r="AQ41" s="250"/>
      <c r="AR41" s="250"/>
      <c r="AS41" s="249">
        <v>0</v>
      </c>
      <c r="AT41" s="808">
        <v>0</v>
      </c>
      <c r="AU41" s="809">
        <v>0</v>
      </c>
      <c r="AV41" s="240">
        <v>0</v>
      </c>
      <c r="AW41" s="240"/>
      <c r="AX41" s="240">
        <v>0</v>
      </c>
    </row>
    <row r="42" spans="1:50" ht="15" customHeight="1" x14ac:dyDescent="0.2">
      <c r="A42" s="423">
        <v>36</v>
      </c>
      <c r="B42" s="207" t="s">
        <v>40</v>
      </c>
      <c r="C42" s="211"/>
      <c r="D42" s="209"/>
      <c r="E42" s="209"/>
      <c r="F42" s="211"/>
      <c r="G42" s="209"/>
      <c r="H42" s="209"/>
      <c r="I42" s="1213"/>
      <c r="J42" s="209"/>
      <c r="K42" s="209"/>
      <c r="L42" s="211"/>
      <c r="M42" s="209"/>
      <c r="N42" s="209"/>
      <c r="O42" s="211"/>
      <c r="P42" s="209"/>
      <c r="Q42" s="209"/>
      <c r="R42" s="212">
        <v>0</v>
      </c>
      <c r="S42" s="209"/>
      <c r="T42" s="209"/>
      <c r="U42" s="213"/>
      <c r="V42" s="212"/>
      <c r="W42" s="209"/>
      <c r="X42" s="212"/>
      <c r="Y42" s="209"/>
      <c r="Z42" s="212"/>
      <c r="AA42" s="209"/>
      <c r="AB42" s="209"/>
      <c r="AC42" s="212"/>
      <c r="AD42" s="214"/>
      <c r="AE42" s="215"/>
      <c r="AF42" s="216"/>
      <c r="AG42" s="211"/>
      <c r="AH42" s="215"/>
      <c r="AI42" s="211"/>
      <c r="AJ42" s="217"/>
      <c r="AK42" s="218"/>
      <c r="AL42" s="216">
        <v>0</v>
      </c>
      <c r="AM42" s="217"/>
      <c r="AN42" s="216"/>
      <c r="AO42" s="209"/>
      <c r="AP42" s="216"/>
      <c r="AQ42" s="217"/>
      <c r="AR42" s="217"/>
      <c r="AS42" s="216">
        <v>0</v>
      </c>
      <c r="AT42" s="804">
        <v>0</v>
      </c>
      <c r="AU42" s="805">
        <v>0</v>
      </c>
      <c r="AV42" s="209">
        <v>0</v>
      </c>
      <c r="AW42" s="209"/>
      <c r="AX42" s="209">
        <v>0</v>
      </c>
    </row>
    <row r="43" spans="1:50" ht="15" customHeight="1" x14ac:dyDescent="0.2">
      <c r="A43" s="424">
        <v>37</v>
      </c>
      <c r="B43" s="224" t="s">
        <v>41</v>
      </c>
      <c r="C43" s="228"/>
      <c r="D43" s="226"/>
      <c r="E43" s="226"/>
      <c r="F43" s="228"/>
      <c r="G43" s="226"/>
      <c r="H43" s="226"/>
      <c r="I43" s="1214"/>
      <c r="J43" s="226"/>
      <c r="K43" s="226"/>
      <c r="L43" s="228"/>
      <c r="M43" s="226"/>
      <c r="N43" s="226"/>
      <c r="O43" s="228"/>
      <c r="P43" s="226"/>
      <c r="Q43" s="226"/>
      <c r="R43" s="229">
        <v>0</v>
      </c>
      <c r="S43" s="226"/>
      <c r="T43" s="226"/>
      <c r="U43" s="230"/>
      <c r="V43" s="229"/>
      <c r="W43" s="226"/>
      <c r="X43" s="229"/>
      <c r="Y43" s="226"/>
      <c r="Z43" s="229"/>
      <c r="AA43" s="226"/>
      <c r="AB43" s="226"/>
      <c r="AC43" s="229"/>
      <c r="AD43" s="232"/>
      <c r="AE43" s="233"/>
      <c r="AF43" s="234"/>
      <c r="AG43" s="228"/>
      <c r="AH43" s="233"/>
      <c r="AI43" s="228"/>
      <c r="AJ43" s="235"/>
      <c r="AK43" s="236"/>
      <c r="AL43" s="234">
        <v>0</v>
      </c>
      <c r="AM43" s="235"/>
      <c r="AN43" s="234"/>
      <c r="AO43" s="226"/>
      <c r="AP43" s="234"/>
      <c r="AQ43" s="235"/>
      <c r="AR43" s="235"/>
      <c r="AS43" s="234">
        <v>0</v>
      </c>
      <c r="AT43" s="806">
        <v>0</v>
      </c>
      <c r="AU43" s="807">
        <v>0</v>
      </c>
      <c r="AV43" s="226">
        <v>0</v>
      </c>
      <c r="AW43" s="226"/>
      <c r="AX43" s="226">
        <v>0</v>
      </c>
    </row>
    <row r="44" spans="1:50" ht="15" customHeight="1" x14ac:dyDescent="0.2">
      <c r="A44" s="424">
        <v>38</v>
      </c>
      <c r="B44" s="224" t="s">
        <v>42</v>
      </c>
      <c r="C44" s="228"/>
      <c r="D44" s="226"/>
      <c r="E44" s="226"/>
      <c r="F44" s="228"/>
      <c r="G44" s="226"/>
      <c r="H44" s="226"/>
      <c r="I44" s="1214"/>
      <c r="J44" s="226"/>
      <c r="K44" s="226"/>
      <c r="L44" s="228"/>
      <c r="M44" s="226"/>
      <c r="N44" s="226"/>
      <c r="O44" s="228"/>
      <c r="P44" s="226"/>
      <c r="Q44" s="226"/>
      <c r="R44" s="229">
        <v>0</v>
      </c>
      <c r="S44" s="226"/>
      <c r="T44" s="226"/>
      <c r="U44" s="230"/>
      <c r="V44" s="229"/>
      <c r="W44" s="226"/>
      <c r="X44" s="229"/>
      <c r="Y44" s="226"/>
      <c r="Z44" s="229"/>
      <c r="AA44" s="226"/>
      <c r="AB44" s="226"/>
      <c r="AC44" s="229"/>
      <c r="AD44" s="232"/>
      <c r="AE44" s="233"/>
      <c r="AF44" s="234"/>
      <c r="AG44" s="228"/>
      <c r="AH44" s="233"/>
      <c r="AI44" s="228"/>
      <c r="AJ44" s="235"/>
      <c r="AK44" s="236"/>
      <c r="AL44" s="234">
        <v>0</v>
      </c>
      <c r="AM44" s="235"/>
      <c r="AN44" s="234"/>
      <c r="AO44" s="226"/>
      <c r="AP44" s="234"/>
      <c r="AQ44" s="235"/>
      <c r="AR44" s="235"/>
      <c r="AS44" s="234">
        <v>0</v>
      </c>
      <c r="AT44" s="806">
        <v>0</v>
      </c>
      <c r="AU44" s="807">
        <v>0</v>
      </c>
      <c r="AV44" s="226">
        <v>0</v>
      </c>
      <c r="AW44" s="226"/>
      <c r="AX44" s="226">
        <v>0</v>
      </c>
    </row>
    <row r="45" spans="1:50" ht="15" customHeight="1" x14ac:dyDescent="0.2">
      <c r="A45" s="424">
        <v>39</v>
      </c>
      <c r="B45" s="224" t="s">
        <v>43</v>
      </c>
      <c r="C45" s="228"/>
      <c r="D45" s="226"/>
      <c r="E45" s="226"/>
      <c r="F45" s="228"/>
      <c r="G45" s="226"/>
      <c r="H45" s="226"/>
      <c r="I45" s="1214"/>
      <c r="J45" s="226"/>
      <c r="K45" s="226"/>
      <c r="L45" s="228"/>
      <c r="M45" s="226"/>
      <c r="N45" s="226"/>
      <c r="O45" s="228"/>
      <c r="P45" s="226"/>
      <c r="Q45" s="226"/>
      <c r="R45" s="229">
        <v>0</v>
      </c>
      <c r="S45" s="226"/>
      <c r="T45" s="226"/>
      <c r="U45" s="230"/>
      <c r="V45" s="229"/>
      <c r="W45" s="226"/>
      <c r="X45" s="229"/>
      <c r="Y45" s="226"/>
      <c r="Z45" s="229"/>
      <c r="AA45" s="226"/>
      <c r="AB45" s="226"/>
      <c r="AC45" s="229"/>
      <c r="AD45" s="232"/>
      <c r="AE45" s="233"/>
      <c r="AF45" s="234"/>
      <c r="AG45" s="228"/>
      <c r="AH45" s="233"/>
      <c r="AI45" s="228"/>
      <c r="AJ45" s="235"/>
      <c r="AK45" s="236"/>
      <c r="AL45" s="234">
        <v>0</v>
      </c>
      <c r="AM45" s="235"/>
      <c r="AN45" s="234"/>
      <c r="AO45" s="226"/>
      <c r="AP45" s="234"/>
      <c r="AQ45" s="235"/>
      <c r="AR45" s="235"/>
      <c r="AS45" s="234">
        <v>0</v>
      </c>
      <c r="AT45" s="806">
        <v>0</v>
      </c>
      <c r="AU45" s="807">
        <v>0</v>
      </c>
      <c r="AV45" s="226">
        <v>0</v>
      </c>
      <c r="AW45" s="226"/>
      <c r="AX45" s="226">
        <v>0</v>
      </c>
    </row>
    <row r="46" spans="1:50" ht="15" customHeight="1" x14ac:dyDescent="0.2">
      <c r="A46" s="425">
        <v>40</v>
      </c>
      <c r="B46" s="238" t="s">
        <v>44</v>
      </c>
      <c r="C46" s="242"/>
      <c r="D46" s="240"/>
      <c r="E46" s="240"/>
      <c r="F46" s="242"/>
      <c r="G46" s="240"/>
      <c r="H46" s="240"/>
      <c r="I46" s="1215"/>
      <c r="J46" s="240"/>
      <c r="K46" s="240"/>
      <c r="L46" s="242"/>
      <c r="M46" s="240"/>
      <c r="N46" s="240"/>
      <c r="O46" s="242"/>
      <c r="P46" s="240"/>
      <c r="Q46" s="240"/>
      <c r="R46" s="243">
        <v>0</v>
      </c>
      <c r="S46" s="240"/>
      <c r="T46" s="240"/>
      <c r="U46" s="244"/>
      <c r="V46" s="243"/>
      <c r="W46" s="240"/>
      <c r="X46" s="243"/>
      <c r="Y46" s="240"/>
      <c r="Z46" s="243"/>
      <c r="AA46" s="246"/>
      <c r="AB46" s="240"/>
      <c r="AC46" s="247"/>
      <c r="AD46" s="247"/>
      <c r="AE46" s="248"/>
      <c r="AF46" s="249"/>
      <c r="AG46" s="242"/>
      <c r="AH46" s="248"/>
      <c r="AI46" s="242"/>
      <c r="AJ46" s="250"/>
      <c r="AK46" s="251"/>
      <c r="AL46" s="249">
        <v>0</v>
      </c>
      <c r="AM46" s="250"/>
      <c r="AN46" s="249"/>
      <c r="AO46" s="240"/>
      <c r="AP46" s="249"/>
      <c r="AQ46" s="250"/>
      <c r="AR46" s="250"/>
      <c r="AS46" s="249">
        <v>0</v>
      </c>
      <c r="AT46" s="808">
        <v>0</v>
      </c>
      <c r="AU46" s="809">
        <v>0</v>
      </c>
      <c r="AV46" s="240">
        <v>0</v>
      </c>
      <c r="AW46" s="240"/>
      <c r="AX46" s="240">
        <v>0</v>
      </c>
    </row>
    <row r="47" spans="1:50" ht="15" customHeight="1" x14ac:dyDescent="0.2">
      <c r="A47" s="423">
        <v>41</v>
      </c>
      <c r="B47" s="207" t="s">
        <v>45</v>
      </c>
      <c r="C47" s="211"/>
      <c r="D47" s="209"/>
      <c r="E47" s="209"/>
      <c r="F47" s="211"/>
      <c r="G47" s="209"/>
      <c r="H47" s="209"/>
      <c r="I47" s="1213"/>
      <c r="J47" s="209"/>
      <c r="K47" s="209"/>
      <c r="L47" s="211"/>
      <c r="M47" s="209"/>
      <c r="N47" s="209"/>
      <c r="O47" s="211"/>
      <c r="P47" s="209"/>
      <c r="Q47" s="209"/>
      <c r="R47" s="212">
        <v>0</v>
      </c>
      <c r="S47" s="209"/>
      <c r="T47" s="209"/>
      <c r="U47" s="213"/>
      <c r="V47" s="212"/>
      <c r="W47" s="209"/>
      <c r="X47" s="212"/>
      <c r="Y47" s="209"/>
      <c r="Z47" s="212"/>
      <c r="AA47" s="209"/>
      <c r="AB47" s="209"/>
      <c r="AC47" s="212"/>
      <c r="AD47" s="214"/>
      <c r="AE47" s="215"/>
      <c r="AF47" s="216"/>
      <c r="AG47" s="211"/>
      <c r="AH47" s="215"/>
      <c r="AI47" s="211"/>
      <c r="AJ47" s="217"/>
      <c r="AK47" s="218"/>
      <c r="AL47" s="216">
        <v>0</v>
      </c>
      <c r="AM47" s="217"/>
      <c r="AN47" s="216"/>
      <c r="AO47" s="209"/>
      <c r="AP47" s="216"/>
      <c r="AQ47" s="217"/>
      <c r="AR47" s="217"/>
      <c r="AS47" s="216">
        <v>0</v>
      </c>
      <c r="AT47" s="804">
        <v>0</v>
      </c>
      <c r="AU47" s="805">
        <v>0</v>
      </c>
      <c r="AV47" s="209">
        <v>0</v>
      </c>
      <c r="AW47" s="209"/>
      <c r="AX47" s="209">
        <v>0</v>
      </c>
    </row>
    <row r="48" spans="1:50" ht="15" customHeight="1" x14ac:dyDescent="0.2">
      <c r="A48" s="424">
        <v>42</v>
      </c>
      <c r="B48" s="224" t="s">
        <v>46</v>
      </c>
      <c r="C48" s="228"/>
      <c r="D48" s="226"/>
      <c r="E48" s="226"/>
      <c r="F48" s="228"/>
      <c r="G48" s="226"/>
      <c r="H48" s="226"/>
      <c r="I48" s="1214"/>
      <c r="J48" s="226"/>
      <c r="K48" s="226"/>
      <c r="L48" s="228"/>
      <c r="M48" s="226"/>
      <c r="N48" s="226"/>
      <c r="O48" s="228"/>
      <c r="P48" s="226"/>
      <c r="Q48" s="226"/>
      <c r="R48" s="229">
        <v>0</v>
      </c>
      <c r="S48" s="226"/>
      <c r="T48" s="226"/>
      <c r="U48" s="230"/>
      <c r="V48" s="229"/>
      <c r="W48" s="226"/>
      <c r="X48" s="229"/>
      <c r="Y48" s="226"/>
      <c r="Z48" s="229"/>
      <c r="AA48" s="226"/>
      <c r="AB48" s="226"/>
      <c r="AC48" s="229"/>
      <c r="AD48" s="232"/>
      <c r="AE48" s="233"/>
      <c r="AF48" s="234"/>
      <c r="AG48" s="228"/>
      <c r="AH48" s="233"/>
      <c r="AI48" s="228"/>
      <c r="AJ48" s="235"/>
      <c r="AK48" s="236"/>
      <c r="AL48" s="234">
        <v>0</v>
      </c>
      <c r="AM48" s="235"/>
      <c r="AN48" s="234"/>
      <c r="AO48" s="226"/>
      <c r="AP48" s="234"/>
      <c r="AQ48" s="235"/>
      <c r="AR48" s="235"/>
      <c r="AS48" s="234">
        <v>0</v>
      </c>
      <c r="AT48" s="806">
        <v>0</v>
      </c>
      <c r="AU48" s="807">
        <v>0</v>
      </c>
      <c r="AV48" s="226">
        <v>0</v>
      </c>
      <c r="AW48" s="226"/>
      <c r="AX48" s="226">
        <v>0</v>
      </c>
    </row>
    <row r="49" spans="1:50" ht="15" customHeight="1" x14ac:dyDescent="0.2">
      <c r="A49" s="424">
        <v>43</v>
      </c>
      <c r="B49" s="224" t="s">
        <v>47</v>
      </c>
      <c r="C49" s="228"/>
      <c r="D49" s="226"/>
      <c r="E49" s="226"/>
      <c r="F49" s="228"/>
      <c r="G49" s="226"/>
      <c r="H49" s="226"/>
      <c r="I49" s="1214"/>
      <c r="J49" s="226"/>
      <c r="K49" s="226"/>
      <c r="L49" s="228"/>
      <c r="M49" s="226"/>
      <c r="N49" s="226"/>
      <c r="O49" s="228"/>
      <c r="P49" s="226"/>
      <c r="Q49" s="226"/>
      <c r="R49" s="229">
        <v>0</v>
      </c>
      <c r="S49" s="226"/>
      <c r="T49" s="226"/>
      <c r="U49" s="230"/>
      <c r="V49" s="229"/>
      <c r="W49" s="226"/>
      <c r="X49" s="229"/>
      <c r="Y49" s="226"/>
      <c r="Z49" s="229"/>
      <c r="AA49" s="226"/>
      <c r="AB49" s="226"/>
      <c r="AC49" s="229"/>
      <c r="AD49" s="232"/>
      <c r="AE49" s="233"/>
      <c r="AF49" s="234"/>
      <c r="AG49" s="228"/>
      <c r="AH49" s="233"/>
      <c r="AI49" s="228"/>
      <c r="AJ49" s="235"/>
      <c r="AK49" s="236"/>
      <c r="AL49" s="234">
        <v>0</v>
      </c>
      <c r="AM49" s="235"/>
      <c r="AN49" s="234"/>
      <c r="AO49" s="226"/>
      <c r="AP49" s="234"/>
      <c r="AQ49" s="235"/>
      <c r="AR49" s="235"/>
      <c r="AS49" s="234">
        <v>0</v>
      </c>
      <c r="AT49" s="806">
        <v>0</v>
      </c>
      <c r="AU49" s="807">
        <v>0</v>
      </c>
      <c r="AV49" s="226">
        <v>0</v>
      </c>
      <c r="AW49" s="226"/>
      <c r="AX49" s="226">
        <v>0</v>
      </c>
    </row>
    <row r="50" spans="1:50" ht="15" customHeight="1" x14ac:dyDescent="0.2">
      <c r="A50" s="424">
        <v>44</v>
      </c>
      <c r="B50" s="224" t="s">
        <v>48</v>
      </c>
      <c r="C50" s="228"/>
      <c r="D50" s="226"/>
      <c r="E50" s="226"/>
      <c r="F50" s="228"/>
      <c r="G50" s="226"/>
      <c r="H50" s="226"/>
      <c r="I50" s="1214"/>
      <c r="J50" s="226"/>
      <c r="K50" s="226"/>
      <c r="L50" s="228"/>
      <c r="M50" s="226"/>
      <c r="N50" s="226"/>
      <c r="O50" s="228"/>
      <c r="P50" s="226"/>
      <c r="Q50" s="226"/>
      <c r="R50" s="229">
        <v>0</v>
      </c>
      <c r="S50" s="226"/>
      <c r="T50" s="226"/>
      <c r="U50" s="230"/>
      <c r="V50" s="229"/>
      <c r="W50" s="226"/>
      <c r="X50" s="229"/>
      <c r="Y50" s="226"/>
      <c r="Z50" s="229"/>
      <c r="AA50" s="226"/>
      <c r="AB50" s="226"/>
      <c r="AC50" s="229"/>
      <c r="AD50" s="232"/>
      <c r="AE50" s="233"/>
      <c r="AF50" s="234"/>
      <c r="AG50" s="228"/>
      <c r="AH50" s="233"/>
      <c r="AI50" s="228"/>
      <c r="AJ50" s="235"/>
      <c r="AK50" s="236"/>
      <c r="AL50" s="234">
        <v>0</v>
      </c>
      <c r="AM50" s="235"/>
      <c r="AN50" s="234"/>
      <c r="AO50" s="226"/>
      <c r="AP50" s="234"/>
      <c r="AQ50" s="235"/>
      <c r="AR50" s="235"/>
      <c r="AS50" s="234">
        <v>0</v>
      </c>
      <c r="AT50" s="806">
        <v>0</v>
      </c>
      <c r="AU50" s="807">
        <v>0</v>
      </c>
      <c r="AV50" s="226">
        <v>0</v>
      </c>
      <c r="AW50" s="226"/>
      <c r="AX50" s="226">
        <v>0</v>
      </c>
    </row>
    <row r="51" spans="1:50" ht="15" customHeight="1" x14ac:dyDescent="0.2">
      <c r="A51" s="425">
        <v>45</v>
      </c>
      <c r="B51" s="238" t="s">
        <v>49</v>
      </c>
      <c r="C51" s="242"/>
      <c r="D51" s="240"/>
      <c r="E51" s="240"/>
      <c r="F51" s="242"/>
      <c r="G51" s="240"/>
      <c r="H51" s="240"/>
      <c r="I51" s="1215"/>
      <c r="J51" s="240"/>
      <c r="K51" s="240"/>
      <c r="L51" s="242"/>
      <c r="M51" s="240"/>
      <c r="N51" s="240"/>
      <c r="O51" s="242"/>
      <c r="P51" s="240"/>
      <c r="Q51" s="240"/>
      <c r="R51" s="243">
        <v>0</v>
      </c>
      <c r="S51" s="240"/>
      <c r="T51" s="240"/>
      <c r="U51" s="244"/>
      <c r="V51" s="243"/>
      <c r="W51" s="240"/>
      <c r="X51" s="243"/>
      <c r="Y51" s="240"/>
      <c r="Z51" s="243"/>
      <c r="AA51" s="246"/>
      <c r="AB51" s="240"/>
      <c r="AC51" s="247"/>
      <c r="AD51" s="247"/>
      <c r="AE51" s="248"/>
      <c r="AF51" s="249"/>
      <c r="AG51" s="242"/>
      <c r="AH51" s="248"/>
      <c r="AI51" s="242"/>
      <c r="AJ51" s="250"/>
      <c r="AK51" s="251"/>
      <c r="AL51" s="249">
        <v>0</v>
      </c>
      <c r="AM51" s="250"/>
      <c r="AN51" s="249"/>
      <c r="AO51" s="240"/>
      <c r="AP51" s="249"/>
      <c r="AQ51" s="250"/>
      <c r="AR51" s="250"/>
      <c r="AS51" s="249">
        <v>0</v>
      </c>
      <c r="AT51" s="808">
        <v>0</v>
      </c>
      <c r="AU51" s="809">
        <v>0</v>
      </c>
      <c r="AV51" s="240">
        <v>0</v>
      </c>
      <c r="AW51" s="240"/>
      <c r="AX51" s="240">
        <v>0</v>
      </c>
    </row>
    <row r="52" spans="1:50" ht="15" customHeight="1" x14ac:dyDescent="0.2">
      <c r="A52" s="423">
        <v>46</v>
      </c>
      <c r="B52" s="207" t="s">
        <v>50</v>
      </c>
      <c r="C52" s="211"/>
      <c r="D52" s="209"/>
      <c r="E52" s="209"/>
      <c r="F52" s="211"/>
      <c r="G52" s="209"/>
      <c r="H52" s="209"/>
      <c r="I52" s="1213"/>
      <c r="J52" s="209"/>
      <c r="K52" s="209"/>
      <c r="L52" s="211"/>
      <c r="M52" s="209"/>
      <c r="N52" s="209"/>
      <c r="O52" s="211"/>
      <c r="P52" s="209"/>
      <c r="Q52" s="209"/>
      <c r="R52" s="212">
        <v>0</v>
      </c>
      <c r="S52" s="209"/>
      <c r="T52" s="209"/>
      <c r="U52" s="213"/>
      <c r="V52" s="212"/>
      <c r="W52" s="209"/>
      <c r="X52" s="212"/>
      <c r="Y52" s="209"/>
      <c r="Z52" s="212"/>
      <c r="AA52" s="209"/>
      <c r="AB52" s="209"/>
      <c r="AC52" s="212"/>
      <c r="AD52" s="214"/>
      <c r="AE52" s="215"/>
      <c r="AF52" s="216"/>
      <c r="AG52" s="211"/>
      <c r="AH52" s="215"/>
      <c r="AI52" s="211"/>
      <c r="AJ52" s="217"/>
      <c r="AK52" s="218"/>
      <c r="AL52" s="216">
        <v>0</v>
      </c>
      <c r="AM52" s="217"/>
      <c r="AN52" s="216"/>
      <c r="AO52" s="209"/>
      <c r="AP52" s="216"/>
      <c r="AQ52" s="217"/>
      <c r="AR52" s="217"/>
      <c r="AS52" s="216">
        <v>0</v>
      </c>
      <c r="AT52" s="804">
        <v>0</v>
      </c>
      <c r="AU52" s="805">
        <v>0</v>
      </c>
      <c r="AV52" s="209">
        <v>0</v>
      </c>
      <c r="AW52" s="209"/>
      <c r="AX52" s="209">
        <v>0</v>
      </c>
    </row>
    <row r="53" spans="1:50" ht="15" customHeight="1" x14ac:dyDescent="0.2">
      <c r="A53" s="424">
        <v>47</v>
      </c>
      <c r="B53" s="224" t="s">
        <v>51</v>
      </c>
      <c r="C53" s="228"/>
      <c r="D53" s="226"/>
      <c r="E53" s="226"/>
      <c r="F53" s="228"/>
      <c r="G53" s="226"/>
      <c r="H53" s="226"/>
      <c r="I53" s="1214"/>
      <c r="J53" s="226"/>
      <c r="K53" s="226"/>
      <c r="L53" s="228"/>
      <c r="M53" s="226"/>
      <c r="N53" s="226"/>
      <c r="O53" s="228"/>
      <c r="P53" s="226"/>
      <c r="Q53" s="226"/>
      <c r="R53" s="229">
        <v>0</v>
      </c>
      <c r="S53" s="226"/>
      <c r="T53" s="226"/>
      <c r="U53" s="230"/>
      <c r="V53" s="229"/>
      <c r="W53" s="226"/>
      <c r="X53" s="229"/>
      <c r="Y53" s="226"/>
      <c r="Z53" s="229"/>
      <c r="AA53" s="226"/>
      <c r="AB53" s="226"/>
      <c r="AC53" s="229"/>
      <c r="AD53" s="232"/>
      <c r="AE53" s="233"/>
      <c r="AF53" s="234"/>
      <c r="AG53" s="228"/>
      <c r="AH53" s="233"/>
      <c r="AI53" s="228"/>
      <c r="AJ53" s="235"/>
      <c r="AK53" s="236"/>
      <c r="AL53" s="234">
        <v>0</v>
      </c>
      <c r="AM53" s="235"/>
      <c r="AN53" s="234"/>
      <c r="AO53" s="226"/>
      <c r="AP53" s="234"/>
      <c r="AQ53" s="235"/>
      <c r="AR53" s="235"/>
      <c r="AS53" s="234">
        <v>0</v>
      </c>
      <c r="AT53" s="806">
        <v>0</v>
      </c>
      <c r="AU53" s="807">
        <v>0</v>
      </c>
      <c r="AV53" s="226">
        <v>0</v>
      </c>
      <c r="AW53" s="226"/>
      <c r="AX53" s="226">
        <v>0</v>
      </c>
    </row>
    <row r="54" spans="1:50" ht="15" customHeight="1" x14ac:dyDescent="0.2">
      <c r="A54" s="424">
        <v>48</v>
      </c>
      <c r="B54" s="224" t="s">
        <v>89</v>
      </c>
      <c r="C54" s="228"/>
      <c r="D54" s="226"/>
      <c r="E54" s="226"/>
      <c r="F54" s="228"/>
      <c r="G54" s="226"/>
      <c r="H54" s="226"/>
      <c r="I54" s="1214"/>
      <c r="J54" s="226"/>
      <c r="K54" s="226"/>
      <c r="L54" s="228"/>
      <c r="M54" s="226"/>
      <c r="N54" s="226"/>
      <c r="O54" s="228"/>
      <c r="P54" s="226"/>
      <c r="Q54" s="226"/>
      <c r="R54" s="229">
        <v>0</v>
      </c>
      <c r="S54" s="226"/>
      <c r="T54" s="226"/>
      <c r="U54" s="230"/>
      <c r="V54" s="229"/>
      <c r="W54" s="226"/>
      <c r="X54" s="229"/>
      <c r="Y54" s="226"/>
      <c r="Z54" s="229"/>
      <c r="AA54" s="226"/>
      <c r="AB54" s="226"/>
      <c r="AC54" s="229"/>
      <c r="AD54" s="232"/>
      <c r="AE54" s="233"/>
      <c r="AF54" s="234"/>
      <c r="AG54" s="228"/>
      <c r="AH54" s="233"/>
      <c r="AI54" s="228"/>
      <c r="AJ54" s="235"/>
      <c r="AK54" s="236"/>
      <c r="AL54" s="234">
        <v>0</v>
      </c>
      <c r="AM54" s="235"/>
      <c r="AN54" s="234"/>
      <c r="AO54" s="226"/>
      <c r="AP54" s="234"/>
      <c r="AQ54" s="235"/>
      <c r="AR54" s="235"/>
      <c r="AS54" s="234">
        <v>0</v>
      </c>
      <c r="AT54" s="806">
        <v>0</v>
      </c>
      <c r="AU54" s="807">
        <v>0</v>
      </c>
      <c r="AV54" s="226">
        <v>0</v>
      </c>
      <c r="AW54" s="226"/>
      <c r="AX54" s="226">
        <v>0</v>
      </c>
    </row>
    <row r="55" spans="1:50" ht="15" customHeight="1" x14ac:dyDescent="0.2">
      <c r="A55" s="424">
        <v>49</v>
      </c>
      <c r="B55" s="224" t="s">
        <v>52</v>
      </c>
      <c r="C55" s="228"/>
      <c r="D55" s="226"/>
      <c r="E55" s="226"/>
      <c r="F55" s="228"/>
      <c r="G55" s="226"/>
      <c r="H55" s="226"/>
      <c r="I55" s="1214"/>
      <c r="J55" s="226"/>
      <c r="K55" s="226"/>
      <c r="L55" s="228"/>
      <c r="M55" s="226"/>
      <c r="N55" s="226"/>
      <c r="O55" s="228"/>
      <c r="P55" s="226"/>
      <c r="Q55" s="226"/>
      <c r="R55" s="229">
        <v>0</v>
      </c>
      <c r="S55" s="226"/>
      <c r="T55" s="226"/>
      <c r="U55" s="230"/>
      <c r="V55" s="229"/>
      <c r="W55" s="226"/>
      <c r="X55" s="229"/>
      <c r="Y55" s="226"/>
      <c r="Z55" s="229"/>
      <c r="AA55" s="226"/>
      <c r="AB55" s="226"/>
      <c r="AC55" s="229"/>
      <c r="AD55" s="232"/>
      <c r="AE55" s="233"/>
      <c r="AF55" s="234"/>
      <c r="AG55" s="228"/>
      <c r="AH55" s="233"/>
      <c r="AI55" s="228"/>
      <c r="AJ55" s="235"/>
      <c r="AK55" s="236"/>
      <c r="AL55" s="234">
        <v>0</v>
      </c>
      <c r="AM55" s="235"/>
      <c r="AN55" s="234"/>
      <c r="AO55" s="226"/>
      <c r="AP55" s="234"/>
      <c r="AQ55" s="235"/>
      <c r="AR55" s="235"/>
      <c r="AS55" s="234">
        <v>0</v>
      </c>
      <c r="AT55" s="806">
        <v>0</v>
      </c>
      <c r="AU55" s="807">
        <v>0</v>
      </c>
      <c r="AV55" s="226">
        <v>0</v>
      </c>
      <c r="AW55" s="226"/>
      <c r="AX55" s="226">
        <v>0</v>
      </c>
    </row>
    <row r="56" spans="1:50" ht="15" customHeight="1" x14ac:dyDescent="0.2">
      <c r="A56" s="425">
        <v>50</v>
      </c>
      <c r="B56" s="238" t="s">
        <v>53</v>
      </c>
      <c r="C56" s="242"/>
      <c r="D56" s="240"/>
      <c r="E56" s="240"/>
      <c r="F56" s="242"/>
      <c r="G56" s="240"/>
      <c r="H56" s="240"/>
      <c r="I56" s="1215"/>
      <c r="J56" s="240"/>
      <c r="K56" s="240"/>
      <c r="L56" s="242"/>
      <c r="M56" s="240"/>
      <c r="N56" s="240"/>
      <c r="O56" s="242"/>
      <c r="P56" s="240"/>
      <c r="Q56" s="240"/>
      <c r="R56" s="243">
        <v>0</v>
      </c>
      <c r="S56" s="240"/>
      <c r="T56" s="240"/>
      <c r="U56" s="244"/>
      <c r="V56" s="243"/>
      <c r="W56" s="240"/>
      <c r="X56" s="243"/>
      <c r="Y56" s="240"/>
      <c r="Z56" s="243"/>
      <c r="AA56" s="246"/>
      <c r="AB56" s="240"/>
      <c r="AC56" s="247"/>
      <c r="AD56" s="247"/>
      <c r="AE56" s="248"/>
      <c r="AF56" s="249"/>
      <c r="AG56" s="242"/>
      <c r="AH56" s="248"/>
      <c r="AI56" s="242"/>
      <c r="AJ56" s="250"/>
      <c r="AK56" s="251"/>
      <c r="AL56" s="249">
        <v>0</v>
      </c>
      <c r="AM56" s="250"/>
      <c r="AN56" s="249"/>
      <c r="AO56" s="240"/>
      <c r="AP56" s="249"/>
      <c r="AQ56" s="250"/>
      <c r="AR56" s="250"/>
      <c r="AS56" s="249">
        <v>0</v>
      </c>
      <c r="AT56" s="808">
        <v>0</v>
      </c>
      <c r="AU56" s="809">
        <v>0</v>
      </c>
      <c r="AV56" s="240">
        <v>0</v>
      </c>
      <c r="AW56" s="240"/>
      <c r="AX56" s="240">
        <v>0</v>
      </c>
    </row>
    <row r="57" spans="1:50" ht="15" customHeight="1" x14ac:dyDescent="0.2">
      <c r="A57" s="423">
        <v>51</v>
      </c>
      <c r="B57" s="207" t="s">
        <v>54</v>
      </c>
      <c r="C57" s="211"/>
      <c r="D57" s="209"/>
      <c r="E57" s="209"/>
      <c r="F57" s="211"/>
      <c r="G57" s="209"/>
      <c r="H57" s="209"/>
      <c r="I57" s="1213"/>
      <c r="J57" s="209"/>
      <c r="K57" s="209"/>
      <c r="L57" s="211"/>
      <c r="M57" s="209"/>
      <c r="N57" s="209"/>
      <c r="O57" s="211"/>
      <c r="P57" s="209"/>
      <c r="Q57" s="209"/>
      <c r="R57" s="212">
        <v>0</v>
      </c>
      <c r="S57" s="209"/>
      <c r="T57" s="209"/>
      <c r="U57" s="213"/>
      <c r="V57" s="212"/>
      <c r="W57" s="209"/>
      <c r="X57" s="212"/>
      <c r="Y57" s="209"/>
      <c r="Z57" s="212"/>
      <c r="AA57" s="209"/>
      <c r="AB57" s="209"/>
      <c r="AC57" s="212"/>
      <c r="AD57" s="214"/>
      <c r="AE57" s="215"/>
      <c r="AF57" s="216"/>
      <c r="AG57" s="211"/>
      <c r="AH57" s="215"/>
      <c r="AI57" s="211"/>
      <c r="AJ57" s="217"/>
      <c r="AK57" s="218"/>
      <c r="AL57" s="216">
        <v>0</v>
      </c>
      <c r="AM57" s="217"/>
      <c r="AN57" s="216"/>
      <c r="AO57" s="209"/>
      <c r="AP57" s="216"/>
      <c r="AQ57" s="217"/>
      <c r="AR57" s="217"/>
      <c r="AS57" s="216">
        <v>0</v>
      </c>
      <c r="AT57" s="804">
        <v>0</v>
      </c>
      <c r="AU57" s="805">
        <v>0</v>
      </c>
      <c r="AV57" s="209">
        <v>0</v>
      </c>
      <c r="AW57" s="209"/>
      <c r="AX57" s="209">
        <v>0</v>
      </c>
    </row>
    <row r="58" spans="1:50" ht="15" customHeight="1" x14ac:dyDescent="0.2">
      <c r="A58" s="424">
        <v>52</v>
      </c>
      <c r="B58" s="224" t="s">
        <v>55</v>
      </c>
      <c r="C58" s="1796"/>
      <c r="D58" s="226"/>
      <c r="E58" s="226"/>
      <c r="F58" s="1796"/>
      <c r="G58" s="226"/>
      <c r="H58" s="226"/>
      <c r="I58" s="1823"/>
      <c r="J58" s="226"/>
      <c r="K58" s="226"/>
      <c r="L58" s="1796"/>
      <c r="M58" s="226"/>
      <c r="N58" s="226"/>
      <c r="O58" s="1796"/>
      <c r="P58" s="226"/>
      <c r="Q58" s="226"/>
      <c r="R58" s="229">
        <v>441302</v>
      </c>
      <c r="S58" s="226"/>
      <c r="T58" s="226"/>
      <c r="U58" s="230"/>
      <c r="V58" s="229"/>
      <c r="W58" s="226"/>
      <c r="X58" s="229"/>
      <c r="Y58" s="226"/>
      <c r="Z58" s="229"/>
      <c r="AA58" s="226"/>
      <c r="AB58" s="226"/>
      <c r="AC58" s="229"/>
      <c r="AD58" s="232"/>
      <c r="AE58" s="233"/>
      <c r="AF58" s="234"/>
      <c r="AG58" s="228"/>
      <c r="AH58" s="233"/>
      <c r="AI58" s="228"/>
      <c r="AJ58" s="235"/>
      <c r="AK58" s="236"/>
      <c r="AL58" s="234">
        <v>735456</v>
      </c>
      <c r="AM58" s="235"/>
      <c r="AN58" s="234"/>
      <c r="AO58" s="226"/>
      <c r="AP58" s="234"/>
      <c r="AQ58" s="235"/>
      <c r="AR58" s="235"/>
      <c r="AS58" s="234">
        <v>61135</v>
      </c>
      <c r="AT58" s="806">
        <v>1173816</v>
      </c>
      <c r="AU58" s="807">
        <v>97818</v>
      </c>
      <c r="AV58" s="226">
        <v>1839</v>
      </c>
      <c r="AW58" s="226"/>
      <c r="AX58" s="226">
        <v>1839</v>
      </c>
    </row>
    <row r="59" spans="1:50" ht="15" customHeight="1" x14ac:dyDescent="0.2">
      <c r="A59" s="424">
        <v>53</v>
      </c>
      <c r="B59" s="224" t="s">
        <v>56</v>
      </c>
      <c r="C59" s="228"/>
      <c r="D59" s="226"/>
      <c r="E59" s="226"/>
      <c r="F59" s="228"/>
      <c r="G59" s="226"/>
      <c r="H59" s="226"/>
      <c r="I59" s="1214"/>
      <c r="J59" s="226"/>
      <c r="K59" s="226"/>
      <c r="L59" s="228"/>
      <c r="M59" s="226"/>
      <c r="N59" s="226"/>
      <c r="O59" s="228"/>
      <c r="P59" s="226"/>
      <c r="Q59" s="226"/>
      <c r="R59" s="229">
        <v>0</v>
      </c>
      <c r="S59" s="226"/>
      <c r="T59" s="226"/>
      <c r="U59" s="230"/>
      <c r="V59" s="229"/>
      <c r="W59" s="226"/>
      <c r="X59" s="229"/>
      <c r="Y59" s="226"/>
      <c r="Z59" s="229"/>
      <c r="AA59" s="226"/>
      <c r="AB59" s="226"/>
      <c r="AC59" s="229"/>
      <c r="AD59" s="232"/>
      <c r="AE59" s="233"/>
      <c r="AF59" s="234"/>
      <c r="AG59" s="228"/>
      <c r="AH59" s="233"/>
      <c r="AI59" s="228"/>
      <c r="AJ59" s="235"/>
      <c r="AK59" s="236"/>
      <c r="AL59" s="234">
        <v>0</v>
      </c>
      <c r="AM59" s="235"/>
      <c r="AN59" s="234"/>
      <c r="AO59" s="226"/>
      <c r="AP59" s="234"/>
      <c r="AQ59" s="235"/>
      <c r="AR59" s="235"/>
      <c r="AS59" s="234">
        <v>0</v>
      </c>
      <c r="AT59" s="806">
        <v>0</v>
      </c>
      <c r="AU59" s="807">
        <v>0</v>
      </c>
      <c r="AV59" s="226">
        <v>0</v>
      </c>
      <c r="AW59" s="226"/>
      <c r="AX59" s="226">
        <v>0</v>
      </c>
    </row>
    <row r="60" spans="1:50" ht="15" customHeight="1" x14ac:dyDescent="0.2">
      <c r="A60" s="424">
        <v>54</v>
      </c>
      <c r="B60" s="224" t="s">
        <v>57</v>
      </c>
      <c r="C60" s="228"/>
      <c r="D60" s="226"/>
      <c r="E60" s="226"/>
      <c r="F60" s="228"/>
      <c r="G60" s="226"/>
      <c r="H60" s="226"/>
      <c r="I60" s="1214"/>
      <c r="J60" s="226"/>
      <c r="K60" s="226"/>
      <c r="L60" s="228"/>
      <c r="M60" s="226"/>
      <c r="N60" s="226"/>
      <c r="O60" s="228"/>
      <c r="P60" s="226"/>
      <c r="Q60" s="226"/>
      <c r="R60" s="229">
        <v>0</v>
      </c>
      <c r="S60" s="226"/>
      <c r="T60" s="226"/>
      <c r="U60" s="230"/>
      <c r="V60" s="229"/>
      <c r="W60" s="226"/>
      <c r="X60" s="229"/>
      <c r="Y60" s="226"/>
      <c r="Z60" s="229"/>
      <c r="AA60" s="226"/>
      <c r="AB60" s="226"/>
      <c r="AC60" s="229"/>
      <c r="AD60" s="232"/>
      <c r="AE60" s="233"/>
      <c r="AF60" s="234"/>
      <c r="AG60" s="228"/>
      <c r="AH60" s="233"/>
      <c r="AI60" s="228"/>
      <c r="AJ60" s="235"/>
      <c r="AK60" s="236"/>
      <c r="AL60" s="234">
        <v>0</v>
      </c>
      <c r="AM60" s="235"/>
      <c r="AN60" s="234"/>
      <c r="AO60" s="226"/>
      <c r="AP60" s="234"/>
      <c r="AQ60" s="235"/>
      <c r="AR60" s="235"/>
      <c r="AS60" s="234">
        <v>0</v>
      </c>
      <c r="AT60" s="806">
        <v>0</v>
      </c>
      <c r="AU60" s="807">
        <v>0</v>
      </c>
      <c r="AV60" s="226">
        <v>0</v>
      </c>
      <c r="AW60" s="226"/>
      <c r="AX60" s="226">
        <v>0</v>
      </c>
    </row>
    <row r="61" spans="1:50" ht="15" customHeight="1" x14ac:dyDescent="0.2">
      <c r="A61" s="425">
        <v>55</v>
      </c>
      <c r="B61" s="238" t="s">
        <v>58</v>
      </c>
      <c r="C61" s="242"/>
      <c r="D61" s="240"/>
      <c r="E61" s="240"/>
      <c r="F61" s="242"/>
      <c r="G61" s="240"/>
      <c r="H61" s="240"/>
      <c r="I61" s="1215"/>
      <c r="J61" s="240"/>
      <c r="K61" s="240"/>
      <c r="L61" s="242"/>
      <c r="M61" s="240"/>
      <c r="N61" s="240"/>
      <c r="O61" s="242"/>
      <c r="P61" s="240"/>
      <c r="Q61" s="240"/>
      <c r="R61" s="243">
        <v>0</v>
      </c>
      <c r="S61" s="240"/>
      <c r="T61" s="240"/>
      <c r="U61" s="244"/>
      <c r="V61" s="243"/>
      <c r="W61" s="240"/>
      <c r="X61" s="243"/>
      <c r="Y61" s="240"/>
      <c r="Z61" s="243"/>
      <c r="AA61" s="246"/>
      <c r="AB61" s="240"/>
      <c r="AC61" s="247"/>
      <c r="AD61" s="247"/>
      <c r="AE61" s="248"/>
      <c r="AF61" s="249"/>
      <c r="AG61" s="242"/>
      <c r="AH61" s="248"/>
      <c r="AI61" s="242"/>
      <c r="AJ61" s="250"/>
      <c r="AK61" s="251"/>
      <c r="AL61" s="249">
        <v>0</v>
      </c>
      <c r="AM61" s="250"/>
      <c r="AN61" s="249"/>
      <c r="AO61" s="240"/>
      <c r="AP61" s="249"/>
      <c r="AQ61" s="250"/>
      <c r="AR61" s="250"/>
      <c r="AS61" s="249">
        <v>0</v>
      </c>
      <c r="AT61" s="808">
        <v>0</v>
      </c>
      <c r="AU61" s="809">
        <v>0</v>
      </c>
      <c r="AV61" s="240">
        <v>0</v>
      </c>
      <c r="AW61" s="240"/>
      <c r="AX61" s="240">
        <v>0</v>
      </c>
    </row>
    <row r="62" spans="1:50" ht="15" customHeight="1" x14ac:dyDescent="0.2">
      <c r="A62" s="423">
        <v>56</v>
      </c>
      <c r="B62" s="207" t="s">
        <v>59</v>
      </c>
      <c r="C62" s="211"/>
      <c r="D62" s="209"/>
      <c r="E62" s="209"/>
      <c r="F62" s="211"/>
      <c r="G62" s="209"/>
      <c r="H62" s="209"/>
      <c r="I62" s="1213"/>
      <c r="J62" s="209"/>
      <c r="K62" s="209"/>
      <c r="L62" s="211"/>
      <c r="M62" s="209"/>
      <c r="N62" s="209"/>
      <c r="O62" s="211"/>
      <c r="P62" s="209"/>
      <c r="Q62" s="209"/>
      <c r="R62" s="212">
        <v>0</v>
      </c>
      <c r="S62" s="209"/>
      <c r="T62" s="209"/>
      <c r="U62" s="213"/>
      <c r="V62" s="212"/>
      <c r="W62" s="209"/>
      <c r="X62" s="212"/>
      <c r="Y62" s="209"/>
      <c r="Z62" s="212"/>
      <c r="AA62" s="209"/>
      <c r="AB62" s="209"/>
      <c r="AC62" s="212"/>
      <c r="AD62" s="214"/>
      <c r="AE62" s="215"/>
      <c r="AF62" s="216"/>
      <c r="AG62" s="211"/>
      <c r="AH62" s="215"/>
      <c r="AI62" s="211"/>
      <c r="AJ62" s="217"/>
      <c r="AK62" s="218"/>
      <c r="AL62" s="216">
        <v>0</v>
      </c>
      <c r="AM62" s="217"/>
      <c r="AN62" s="216"/>
      <c r="AO62" s="209"/>
      <c r="AP62" s="216"/>
      <c r="AQ62" s="217"/>
      <c r="AR62" s="217"/>
      <c r="AS62" s="216">
        <v>0</v>
      </c>
      <c r="AT62" s="804">
        <v>0</v>
      </c>
      <c r="AU62" s="805">
        <v>0</v>
      </c>
      <c r="AV62" s="209">
        <v>0</v>
      </c>
      <c r="AW62" s="209"/>
      <c r="AX62" s="209">
        <v>0</v>
      </c>
    </row>
    <row r="63" spans="1:50" ht="15" customHeight="1" x14ac:dyDescent="0.2">
      <c r="A63" s="424">
        <v>57</v>
      </c>
      <c r="B63" s="224" t="s">
        <v>60</v>
      </c>
      <c r="C63" s="228"/>
      <c r="D63" s="226"/>
      <c r="E63" s="226"/>
      <c r="F63" s="228"/>
      <c r="G63" s="226"/>
      <c r="H63" s="226"/>
      <c r="I63" s="1214"/>
      <c r="J63" s="226"/>
      <c r="K63" s="226"/>
      <c r="L63" s="228"/>
      <c r="M63" s="226"/>
      <c r="N63" s="226"/>
      <c r="O63" s="228"/>
      <c r="P63" s="226"/>
      <c r="Q63" s="226"/>
      <c r="R63" s="229">
        <v>0</v>
      </c>
      <c r="S63" s="226"/>
      <c r="T63" s="226"/>
      <c r="U63" s="230"/>
      <c r="V63" s="229"/>
      <c r="W63" s="226"/>
      <c r="X63" s="229"/>
      <c r="Y63" s="226"/>
      <c r="Z63" s="229"/>
      <c r="AA63" s="226"/>
      <c r="AB63" s="226"/>
      <c r="AC63" s="229"/>
      <c r="AD63" s="232"/>
      <c r="AE63" s="233"/>
      <c r="AF63" s="234"/>
      <c r="AG63" s="228"/>
      <c r="AH63" s="233"/>
      <c r="AI63" s="228"/>
      <c r="AJ63" s="235"/>
      <c r="AK63" s="236"/>
      <c r="AL63" s="234">
        <v>0</v>
      </c>
      <c r="AM63" s="235"/>
      <c r="AN63" s="234"/>
      <c r="AO63" s="226"/>
      <c r="AP63" s="234"/>
      <c r="AQ63" s="235"/>
      <c r="AR63" s="235"/>
      <c r="AS63" s="234">
        <v>0</v>
      </c>
      <c r="AT63" s="806">
        <v>0</v>
      </c>
      <c r="AU63" s="807">
        <v>0</v>
      </c>
      <c r="AV63" s="226">
        <v>0</v>
      </c>
      <c r="AW63" s="226"/>
      <c r="AX63" s="226">
        <v>0</v>
      </c>
    </row>
    <row r="64" spans="1:50" ht="15" customHeight="1" x14ac:dyDescent="0.2">
      <c r="A64" s="424">
        <v>58</v>
      </c>
      <c r="B64" s="224" t="s">
        <v>61</v>
      </c>
      <c r="C64" s="228"/>
      <c r="D64" s="226"/>
      <c r="E64" s="226"/>
      <c r="F64" s="228"/>
      <c r="G64" s="226"/>
      <c r="H64" s="226"/>
      <c r="I64" s="1214"/>
      <c r="J64" s="226"/>
      <c r="K64" s="226"/>
      <c r="L64" s="228"/>
      <c r="M64" s="226"/>
      <c r="N64" s="226"/>
      <c r="O64" s="228"/>
      <c r="P64" s="226"/>
      <c r="Q64" s="226"/>
      <c r="R64" s="229">
        <v>0</v>
      </c>
      <c r="S64" s="226"/>
      <c r="T64" s="226"/>
      <c r="U64" s="230"/>
      <c r="V64" s="229"/>
      <c r="W64" s="226"/>
      <c r="X64" s="229"/>
      <c r="Y64" s="226"/>
      <c r="Z64" s="229"/>
      <c r="AA64" s="226"/>
      <c r="AB64" s="226"/>
      <c r="AC64" s="229"/>
      <c r="AD64" s="232"/>
      <c r="AE64" s="233"/>
      <c r="AF64" s="234"/>
      <c r="AG64" s="228"/>
      <c r="AH64" s="233"/>
      <c r="AI64" s="228"/>
      <c r="AJ64" s="235"/>
      <c r="AK64" s="236"/>
      <c r="AL64" s="234">
        <v>0</v>
      </c>
      <c r="AM64" s="235"/>
      <c r="AN64" s="234"/>
      <c r="AO64" s="226"/>
      <c r="AP64" s="234"/>
      <c r="AQ64" s="235"/>
      <c r="AR64" s="235"/>
      <c r="AS64" s="234">
        <v>0</v>
      </c>
      <c r="AT64" s="806">
        <v>0</v>
      </c>
      <c r="AU64" s="807">
        <v>0</v>
      </c>
      <c r="AV64" s="226">
        <v>0</v>
      </c>
      <c r="AW64" s="226"/>
      <c r="AX64" s="226">
        <v>0</v>
      </c>
    </row>
    <row r="65" spans="1:50" ht="15" customHeight="1" x14ac:dyDescent="0.2">
      <c r="A65" s="424">
        <v>59</v>
      </c>
      <c r="B65" s="224" t="s">
        <v>62</v>
      </c>
      <c r="C65" s="228"/>
      <c r="D65" s="226"/>
      <c r="E65" s="226"/>
      <c r="F65" s="228"/>
      <c r="G65" s="226"/>
      <c r="H65" s="226"/>
      <c r="I65" s="1214"/>
      <c r="J65" s="226"/>
      <c r="K65" s="226"/>
      <c r="L65" s="228"/>
      <c r="M65" s="226"/>
      <c r="N65" s="226"/>
      <c r="O65" s="228"/>
      <c r="P65" s="226"/>
      <c r="Q65" s="226"/>
      <c r="R65" s="229">
        <v>0</v>
      </c>
      <c r="S65" s="226"/>
      <c r="T65" s="226"/>
      <c r="U65" s="230"/>
      <c r="V65" s="229"/>
      <c r="W65" s="226"/>
      <c r="X65" s="229"/>
      <c r="Y65" s="226"/>
      <c r="Z65" s="229"/>
      <c r="AA65" s="226"/>
      <c r="AB65" s="226"/>
      <c r="AC65" s="229"/>
      <c r="AD65" s="232"/>
      <c r="AE65" s="233"/>
      <c r="AF65" s="234"/>
      <c r="AG65" s="228"/>
      <c r="AH65" s="233"/>
      <c r="AI65" s="228"/>
      <c r="AJ65" s="235"/>
      <c r="AK65" s="236"/>
      <c r="AL65" s="234">
        <v>0</v>
      </c>
      <c r="AM65" s="235"/>
      <c r="AN65" s="234"/>
      <c r="AO65" s="226"/>
      <c r="AP65" s="234"/>
      <c r="AQ65" s="235"/>
      <c r="AR65" s="235"/>
      <c r="AS65" s="234">
        <v>0</v>
      </c>
      <c r="AT65" s="806">
        <v>0</v>
      </c>
      <c r="AU65" s="807">
        <v>0</v>
      </c>
      <c r="AV65" s="226">
        <v>0</v>
      </c>
      <c r="AW65" s="226"/>
      <c r="AX65" s="226">
        <v>0</v>
      </c>
    </row>
    <row r="66" spans="1:50" ht="15" customHeight="1" x14ac:dyDescent="0.2">
      <c r="A66" s="425">
        <v>60</v>
      </c>
      <c r="B66" s="238" t="s">
        <v>63</v>
      </c>
      <c r="C66" s="242"/>
      <c r="D66" s="240"/>
      <c r="E66" s="240"/>
      <c r="F66" s="242"/>
      <c r="G66" s="240"/>
      <c r="H66" s="240"/>
      <c r="I66" s="1215"/>
      <c r="J66" s="240"/>
      <c r="K66" s="240"/>
      <c r="L66" s="242"/>
      <c r="M66" s="240"/>
      <c r="N66" s="240"/>
      <c r="O66" s="242"/>
      <c r="P66" s="240"/>
      <c r="Q66" s="240"/>
      <c r="R66" s="243">
        <v>0</v>
      </c>
      <c r="S66" s="240"/>
      <c r="T66" s="240"/>
      <c r="U66" s="244"/>
      <c r="V66" s="243"/>
      <c r="W66" s="240"/>
      <c r="X66" s="243"/>
      <c r="Y66" s="240"/>
      <c r="Z66" s="243"/>
      <c r="AA66" s="246"/>
      <c r="AB66" s="240"/>
      <c r="AC66" s="247"/>
      <c r="AD66" s="247"/>
      <c r="AE66" s="248"/>
      <c r="AF66" s="249"/>
      <c r="AG66" s="242"/>
      <c r="AH66" s="248"/>
      <c r="AI66" s="242"/>
      <c r="AJ66" s="250"/>
      <c r="AK66" s="251"/>
      <c r="AL66" s="249">
        <v>0</v>
      </c>
      <c r="AM66" s="250"/>
      <c r="AN66" s="249"/>
      <c r="AO66" s="240"/>
      <c r="AP66" s="249"/>
      <c r="AQ66" s="250"/>
      <c r="AR66" s="250"/>
      <c r="AS66" s="249">
        <v>0</v>
      </c>
      <c r="AT66" s="808">
        <v>0</v>
      </c>
      <c r="AU66" s="809">
        <v>0</v>
      </c>
      <c r="AV66" s="240">
        <v>0</v>
      </c>
      <c r="AW66" s="240"/>
      <c r="AX66" s="240">
        <v>0</v>
      </c>
    </row>
    <row r="67" spans="1:50" ht="15" customHeight="1" x14ac:dyDescent="0.2">
      <c r="A67" s="423">
        <v>61</v>
      </c>
      <c r="B67" s="207" t="s">
        <v>64</v>
      </c>
      <c r="C67" s="211"/>
      <c r="D67" s="209"/>
      <c r="E67" s="209"/>
      <c r="F67" s="211"/>
      <c r="G67" s="209"/>
      <c r="H67" s="209"/>
      <c r="I67" s="1213"/>
      <c r="J67" s="209"/>
      <c r="K67" s="209"/>
      <c r="L67" s="211"/>
      <c r="M67" s="209"/>
      <c r="N67" s="209"/>
      <c r="O67" s="211"/>
      <c r="P67" s="209"/>
      <c r="Q67" s="209"/>
      <c r="R67" s="212">
        <v>0</v>
      </c>
      <c r="S67" s="209"/>
      <c r="T67" s="209"/>
      <c r="U67" s="213"/>
      <c r="V67" s="212"/>
      <c r="W67" s="209"/>
      <c r="X67" s="212"/>
      <c r="Y67" s="209"/>
      <c r="Z67" s="212"/>
      <c r="AA67" s="209"/>
      <c r="AB67" s="209"/>
      <c r="AC67" s="212"/>
      <c r="AD67" s="214"/>
      <c r="AE67" s="215"/>
      <c r="AF67" s="216"/>
      <c r="AG67" s="211"/>
      <c r="AH67" s="215"/>
      <c r="AI67" s="211"/>
      <c r="AJ67" s="217"/>
      <c r="AK67" s="218"/>
      <c r="AL67" s="216">
        <v>0</v>
      </c>
      <c r="AM67" s="217"/>
      <c r="AN67" s="216"/>
      <c r="AO67" s="209"/>
      <c r="AP67" s="216"/>
      <c r="AQ67" s="217"/>
      <c r="AR67" s="217"/>
      <c r="AS67" s="216">
        <v>0</v>
      </c>
      <c r="AT67" s="804">
        <v>0</v>
      </c>
      <c r="AU67" s="805">
        <v>0</v>
      </c>
      <c r="AV67" s="209">
        <v>0</v>
      </c>
      <c r="AW67" s="209"/>
      <c r="AX67" s="209">
        <v>0</v>
      </c>
    </row>
    <row r="68" spans="1:50" ht="15" customHeight="1" x14ac:dyDescent="0.2">
      <c r="A68" s="424">
        <v>62</v>
      </c>
      <c r="B68" s="224" t="s">
        <v>65</v>
      </c>
      <c r="C68" s="228"/>
      <c r="D68" s="226"/>
      <c r="E68" s="226"/>
      <c r="F68" s="228"/>
      <c r="G68" s="226"/>
      <c r="H68" s="226"/>
      <c r="I68" s="1214"/>
      <c r="J68" s="226"/>
      <c r="K68" s="226"/>
      <c r="L68" s="228"/>
      <c r="M68" s="226"/>
      <c r="N68" s="226"/>
      <c r="O68" s="228"/>
      <c r="P68" s="226"/>
      <c r="Q68" s="226"/>
      <c r="R68" s="229">
        <v>0</v>
      </c>
      <c r="S68" s="226"/>
      <c r="T68" s="226"/>
      <c r="U68" s="230"/>
      <c r="V68" s="229"/>
      <c r="W68" s="226"/>
      <c r="X68" s="229"/>
      <c r="Y68" s="226"/>
      <c r="Z68" s="229"/>
      <c r="AA68" s="226"/>
      <c r="AB68" s="226"/>
      <c r="AC68" s="229"/>
      <c r="AD68" s="232"/>
      <c r="AE68" s="233"/>
      <c r="AF68" s="234"/>
      <c r="AG68" s="228"/>
      <c r="AH68" s="233"/>
      <c r="AI68" s="228"/>
      <c r="AJ68" s="235"/>
      <c r="AK68" s="236"/>
      <c r="AL68" s="234">
        <v>0</v>
      </c>
      <c r="AM68" s="235"/>
      <c r="AN68" s="234"/>
      <c r="AO68" s="226"/>
      <c r="AP68" s="234"/>
      <c r="AQ68" s="235"/>
      <c r="AR68" s="235"/>
      <c r="AS68" s="234">
        <v>0</v>
      </c>
      <c r="AT68" s="806">
        <v>0</v>
      </c>
      <c r="AU68" s="807">
        <v>0</v>
      </c>
      <c r="AV68" s="226">
        <v>0</v>
      </c>
      <c r="AW68" s="226"/>
      <c r="AX68" s="226">
        <v>0</v>
      </c>
    </row>
    <row r="69" spans="1:50" ht="15" customHeight="1" x14ac:dyDescent="0.2">
      <c r="A69" s="424">
        <v>63</v>
      </c>
      <c r="B69" s="224" t="s">
        <v>66</v>
      </c>
      <c r="C69" s="228"/>
      <c r="D69" s="226"/>
      <c r="E69" s="226"/>
      <c r="F69" s="228"/>
      <c r="G69" s="226"/>
      <c r="H69" s="226"/>
      <c r="I69" s="1214"/>
      <c r="J69" s="226"/>
      <c r="K69" s="226"/>
      <c r="L69" s="228"/>
      <c r="M69" s="226"/>
      <c r="N69" s="226"/>
      <c r="O69" s="228"/>
      <c r="P69" s="226"/>
      <c r="Q69" s="226"/>
      <c r="R69" s="229">
        <v>0</v>
      </c>
      <c r="S69" s="226"/>
      <c r="T69" s="226"/>
      <c r="U69" s="230"/>
      <c r="V69" s="229"/>
      <c r="W69" s="226"/>
      <c r="X69" s="229"/>
      <c r="Y69" s="226"/>
      <c r="Z69" s="229"/>
      <c r="AA69" s="226"/>
      <c r="AB69" s="226"/>
      <c r="AC69" s="229"/>
      <c r="AD69" s="232"/>
      <c r="AE69" s="233"/>
      <c r="AF69" s="234"/>
      <c r="AG69" s="228"/>
      <c r="AH69" s="233"/>
      <c r="AI69" s="228"/>
      <c r="AJ69" s="235"/>
      <c r="AK69" s="236"/>
      <c r="AL69" s="234">
        <v>0</v>
      </c>
      <c r="AM69" s="235"/>
      <c r="AN69" s="234"/>
      <c r="AO69" s="226"/>
      <c r="AP69" s="234"/>
      <c r="AQ69" s="235"/>
      <c r="AR69" s="235"/>
      <c r="AS69" s="234">
        <v>0</v>
      </c>
      <c r="AT69" s="806">
        <v>0</v>
      </c>
      <c r="AU69" s="807">
        <v>0</v>
      </c>
      <c r="AV69" s="226">
        <v>0</v>
      </c>
      <c r="AW69" s="226"/>
      <c r="AX69" s="226">
        <v>0</v>
      </c>
    </row>
    <row r="70" spans="1:50" ht="15" customHeight="1" x14ac:dyDescent="0.2">
      <c r="A70" s="424">
        <v>64</v>
      </c>
      <c r="B70" s="224" t="s">
        <v>67</v>
      </c>
      <c r="C70" s="228"/>
      <c r="D70" s="226"/>
      <c r="E70" s="226"/>
      <c r="F70" s="228"/>
      <c r="G70" s="226"/>
      <c r="H70" s="226"/>
      <c r="I70" s="1214"/>
      <c r="J70" s="226"/>
      <c r="K70" s="226"/>
      <c r="L70" s="228"/>
      <c r="M70" s="226"/>
      <c r="N70" s="226"/>
      <c r="O70" s="228"/>
      <c r="P70" s="226"/>
      <c r="Q70" s="226"/>
      <c r="R70" s="229">
        <v>0</v>
      </c>
      <c r="S70" s="226"/>
      <c r="T70" s="226"/>
      <c r="U70" s="230"/>
      <c r="V70" s="229"/>
      <c r="W70" s="226"/>
      <c r="X70" s="229"/>
      <c r="Y70" s="226"/>
      <c r="Z70" s="229"/>
      <c r="AA70" s="226"/>
      <c r="AB70" s="226"/>
      <c r="AC70" s="229"/>
      <c r="AD70" s="232"/>
      <c r="AE70" s="233"/>
      <c r="AF70" s="234"/>
      <c r="AG70" s="228"/>
      <c r="AH70" s="233"/>
      <c r="AI70" s="228"/>
      <c r="AJ70" s="235"/>
      <c r="AK70" s="236"/>
      <c r="AL70" s="234">
        <v>0</v>
      </c>
      <c r="AM70" s="235"/>
      <c r="AN70" s="234"/>
      <c r="AO70" s="226"/>
      <c r="AP70" s="234"/>
      <c r="AQ70" s="235"/>
      <c r="AR70" s="235"/>
      <c r="AS70" s="234">
        <v>0</v>
      </c>
      <c r="AT70" s="806">
        <v>0</v>
      </c>
      <c r="AU70" s="807">
        <v>0</v>
      </c>
      <c r="AV70" s="226">
        <v>0</v>
      </c>
      <c r="AW70" s="226"/>
      <c r="AX70" s="226">
        <v>0</v>
      </c>
    </row>
    <row r="71" spans="1:50" ht="15" customHeight="1" x14ac:dyDescent="0.2">
      <c r="A71" s="425">
        <v>65</v>
      </c>
      <c r="B71" s="238" t="s">
        <v>68</v>
      </c>
      <c r="C71" s="242"/>
      <c r="D71" s="240"/>
      <c r="E71" s="240"/>
      <c r="F71" s="242"/>
      <c r="G71" s="240"/>
      <c r="H71" s="240"/>
      <c r="I71" s="1215"/>
      <c r="J71" s="240"/>
      <c r="K71" s="240"/>
      <c r="L71" s="242"/>
      <c r="M71" s="240"/>
      <c r="N71" s="240"/>
      <c r="O71" s="242"/>
      <c r="P71" s="240"/>
      <c r="Q71" s="240"/>
      <c r="R71" s="243">
        <v>0</v>
      </c>
      <c r="S71" s="240"/>
      <c r="T71" s="240"/>
      <c r="U71" s="244"/>
      <c r="V71" s="243"/>
      <c r="W71" s="240"/>
      <c r="X71" s="243"/>
      <c r="Y71" s="240"/>
      <c r="Z71" s="243"/>
      <c r="AA71" s="246"/>
      <c r="AB71" s="240"/>
      <c r="AC71" s="247"/>
      <c r="AD71" s="247"/>
      <c r="AE71" s="248"/>
      <c r="AF71" s="249"/>
      <c r="AG71" s="242"/>
      <c r="AH71" s="248"/>
      <c r="AI71" s="242"/>
      <c r="AJ71" s="250"/>
      <c r="AK71" s="251"/>
      <c r="AL71" s="249">
        <v>0</v>
      </c>
      <c r="AM71" s="250"/>
      <c r="AN71" s="249"/>
      <c r="AO71" s="240"/>
      <c r="AP71" s="249"/>
      <c r="AQ71" s="250"/>
      <c r="AR71" s="250"/>
      <c r="AS71" s="249">
        <v>0</v>
      </c>
      <c r="AT71" s="808">
        <v>0</v>
      </c>
      <c r="AU71" s="809">
        <v>0</v>
      </c>
      <c r="AV71" s="240">
        <v>0</v>
      </c>
      <c r="AW71" s="240"/>
      <c r="AX71" s="240">
        <v>0</v>
      </c>
    </row>
    <row r="72" spans="1:50" ht="15" customHeight="1" x14ac:dyDescent="0.2">
      <c r="A72" s="423">
        <v>66</v>
      </c>
      <c r="B72" s="207" t="s">
        <v>69</v>
      </c>
      <c r="C72" s="211"/>
      <c r="D72" s="209"/>
      <c r="E72" s="209"/>
      <c r="F72" s="211"/>
      <c r="G72" s="209"/>
      <c r="H72" s="209"/>
      <c r="I72" s="1213"/>
      <c r="J72" s="209"/>
      <c r="K72" s="209"/>
      <c r="L72" s="211"/>
      <c r="M72" s="209"/>
      <c r="N72" s="209"/>
      <c r="O72" s="211"/>
      <c r="P72" s="209"/>
      <c r="Q72" s="209"/>
      <c r="R72" s="212">
        <v>0</v>
      </c>
      <c r="S72" s="209"/>
      <c r="T72" s="209"/>
      <c r="U72" s="213"/>
      <c r="V72" s="212"/>
      <c r="W72" s="209"/>
      <c r="X72" s="212"/>
      <c r="Y72" s="209"/>
      <c r="Z72" s="212"/>
      <c r="AA72" s="209"/>
      <c r="AB72" s="209"/>
      <c r="AC72" s="212"/>
      <c r="AD72" s="214"/>
      <c r="AE72" s="215"/>
      <c r="AF72" s="216"/>
      <c r="AG72" s="211"/>
      <c r="AH72" s="215"/>
      <c r="AI72" s="211"/>
      <c r="AJ72" s="217"/>
      <c r="AK72" s="218"/>
      <c r="AL72" s="216">
        <v>0</v>
      </c>
      <c r="AM72" s="217"/>
      <c r="AN72" s="216"/>
      <c r="AO72" s="209"/>
      <c r="AP72" s="216"/>
      <c r="AQ72" s="217"/>
      <c r="AR72" s="217"/>
      <c r="AS72" s="216">
        <v>0</v>
      </c>
      <c r="AT72" s="804">
        <v>0</v>
      </c>
      <c r="AU72" s="805">
        <v>0</v>
      </c>
      <c r="AV72" s="426">
        <v>0</v>
      </c>
      <c r="AW72" s="426"/>
      <c r="AX72" s="426">
        <v>0</v>
      </c>
    </row>
    <row r="73" spans="1:50" ht="15" customHeight="1" x14ac:dyDescent="0.2">
      <c r="A73" s="424">
        <v>67</v>
      </c>
      <c r="B73" s="224" t="s">
        <v>3</v>
      </c>
      <c r="C73" s="228"/>
      <c r="D73" s="226"/>
      <c r="E73" s="226"/>
      <c r="F73" s="228"/>
      <c r="G73" s="226"/>
      <c r="H73" s="226"/>
      <c r="I73" s="1214"/>
      <c r="J73" s="226"/>
      <c r="K73" s="226"/>
      <c r="L73" s="228"/>
      <c r="M73" s="226"/>
      <c r="N73" s="226"/>
      <c r="O73" s="228"/>
      <c r="P73" s="226"/>
      <c r="Q73" s="226"/>
      <c r="R73" s="229">
        <v>0</v>
      </c>
      <c r="S73" s="226"/>
      <c r="T73" s="226"/>
      <c r="U73" s="230"/>
      <c r="V73" s="229"/>
      <c r="W73" s="226"/>
      <c r="X73" s="229"/>
      <c r="Y73" s="226"/>
      <c r="Z73" s="229"/>
      <c r="AA73" s="226"/>
      <c r="AB73" s="226"/>
      <c r="AC73" s="229"/>
      <c r="AD73" s="232"/>
      <c r="AE73" s="233"/>
      <c r="AF73" s="234"/>
      <c r="AG73" s="228"/>
      <c r="AH73" s="233"/>
      <c r="AI73" s="228"/>
      <c r="AJ73" s="235"/>
      <c r="AK73" s="236"/>
      <c r="AL73" s="234">
        <v>0</v>
      </c>
      <c r="AM73" s="235"/>
      <c r="AN73" s="234"/>
      <c r="AO73" s="226"/>
      <c r="AP73" s="234"/>
      <c r="AQ73" s="235"/>
      <c r="AR73" s="235"/>
      <c r="AS73" s="234">
        <v>0</v>
      </c>
      <c r="AT73" s="806">
        <v>0</v>
      </c>
      <c r="AU73" s="807">
        <v>0</v>
      </c>
      <c r="AV73" s="426">
        <v>0</v>
      </c>
      <c r="AW73" s="426"/>
      <c r="AX73" s="426">
        <v>0</v>
      </c>
    </row>
    <row r="74" spans="1:50" ht="15" customHeight="1" x14ac:dyDescent="0.2">
      <c r="A74" s="424">
        <v>68</v>
      </c>
      <c r="B74" s="224" t="s">
        <v>2</v>
      </c>
      <c r="C74" s="228"/>
      <c r="D74" s="226"/>
      <c r="E74" s="226"/>
      <c r="F74" s="228"/>
      <c r="G74" s="226"/>
      <c r="H74" s="226"/>
      <c r="I74" s="1214"/>
      <c r="J74" s="226"/>
      <c r="K74" s="226"/>
      <c r="L74" s="228"/>
      <c r="M74" s="226"/>
      <c r="N74" s="226"/>
      <c r="O74" s="228"/>
      <c r="P74" s="226"/>
      <c r="Q74" s="226"/>
      <c r="R74" s="229">
        <v>0</v>
      </c>
      <c r="S74" s="226"/>
      <c r="T74" s="226"/>
      <c r="U74" s="230"/>
      <c r="V74" s="229"/>
      <c r="W74" s="226"/>
      <c r="X74" s="229"/>
      <c r="Y74" s="226"/>
      <c r="Z74" s="229"/>
      <c r="AA74" s="226"/>
      <c r="AB74" s="226"/>
      <c r="AC74" s="229"/>
      <c r="AD74" s="232"/>
      <c r="AE74" s="233"/>
      <c r="AF74" s="234"/>
      <c r="AG74" s="228"/>
      <c r="AH74" s="233"/>
      <c r="AI74" s="228"/>
      <c r="AJ74" s="235"/>
      <c r="AK74" s="236"/>
      <c r="AL74" s="234">
        <v>0</v>
      </c>
      <c r="AM74" s="235"/>
      <c r="AN74" s="234"/>
      <c r="AO74" s="226"/>
      <c r="AP74" s="234"/>
      <c r="AQ74" s="235"/>
      <c r="AR74" s="235"/>
      <c r="AS74" s="234">
        <v>0</v>
      </c>
      <c r="AT74" s="806">
        <v>0</v>
      </c>
      <c r="AU74" s="807">
        <v>0</v>
      </c>
      <c r="AV74" s="426">
        <v>0</v>
      </c>
      <c r="AW74" s="426"/>
      <c r="AX74" s="426">
        <v>0</v>
      </c>
    </row>
    <row r="75" spans="1:50" ht="15" customHeight="1" x14ac:dyDescent="0.2">
      <c r="A75" s="424">
        <v>69</v>
      </c>
      <c r="B75" s="224" t="s">
        <v>91</v>
      </c>
      <c r="C75" s="228"/>
      <c r="D75" s="226"/>
      <c r="E75" s="226"/>
      <c r="F75" s="228"/>
      <c r="G75" s="226"/>
      <c r="H75" s="226"/>
      <c r="I75" s="1214"/>
      <c r="J75" s="226"/>
      <c r="K75" s="226"/>
      <c r="L75" s="228"/>
      <c r="M75" s="226"/>
      <c r="N75" s="226"/>
      <c r="O75" s="228"/>
      <c r="P75" s="226"/>
      <c r="Q75" s="226"/>
      <c r="R75" s="229">
        <v>0</v>
      </c>
      <c r="S75" s="226"/>
      <c r="T75" s="226"/>
      <c r="U75" s="230"/>
      <c r="V75" s="229"/>
      <c r="W75" s="226"/>
      <c r="X75" s="229"/>
      <c r="Y75" s="226"/>
      <c r="Z75" s="229"/>
      <c r="AA75" s="226"/>
      <c r="AB75" s="226"/>
      <c r="AC75" s="229"/>
      <c r="AD75" s="232"/>
      <c r="AE75" s="233"/>
      <c r="AF75" s="234"/>
      <c r="AG75" s="228"/>
      <c r="AH75" s="233"/>
      <c r="AI75" s="228"/>
      <c r="AJ75" s="235"/>
      <c r="AK75" s="236"/>
      <c r="AL75" s="234">
        <v>0</v>
      </c>
      <c r="AM75" s="235"/>
      <c r="AN75" s="234"/>
      <c r="AO75" s="226"/>
      <c r="AP75" s="234"/>
      <c r="AQ75" s="235"/>
      <c r="AR75" s="235"/>
      <c r="AS75" s="234">
        <v>0</v>
      </c>
      <c r="AT75" s="1276">
        <v>0</v>
      </c>
      <c r="AU75" s="1277">
        <v>0</v>
      </c>
      <c r="AV75" s="1438">
        <v>0</v>
      </c>
      <c r="AW75" s="1438"/>
      <c r="AX75" s="1438">
        <v>0</v>
      </c>
    </row>
    <row r="76" spans="1:50" s="100" customFormat="1" ht="15" customHeight="1" thickBot="1" x14ac:dyDescent="0.25">
      <c r="A76" s="1891" t="s">
        <v>429</v>
      </c>
      <c r="B76" s="1892"/>
      <c r="C76" s="1463">
        <v>96</v>
      </c>
      <c r="D76" s="1461"/>
      <c r="E76" s="1043">
        <v>418908.66771903442</v>
      </c>
      <c r="F76" s="1464">
        <v>38</v>
      </c>
      <c r="G76" s="1461"/>
      <c r="H76" s="1045">
        <v>22392.973977451977</v>
      </c>
      <c r="I76" s="1465">
        <v>0</v>
      </c>
      <c r="J76" s="1461"/>
      <c r="K76" s="1045">
        <v>0</v>
      </c>
      <c r="L76" s="1464">
        <v>0</v>
      </c>
      <c r="M76" s="1461"/>
      <c r="N76" s="1045">
        <v>0</v>
      </c>
      <c r="O76" s="1464">
        <v>0</v>
      </c>
      <c r="P76" s="1461"/>
      <c r="Q76" s="1045">
        <v>0</v>
      </c>
      <c r="R76" s="1046">
        <v>441302</v>
      </c>
      <c r="S76" s="1045">
        <v>0</v>
      </c>
      <c r="T76" s="1045">
        <v>0</v>
      </c>
      <c r="U76" s="1047">
        <v>0</v>
      </c>
      <c r="V76" s="1046">
        <v>441302</v>
      </c>
      <c r="W76" s="1045">
        <v>-1103</v>
      </c>
      <c r="X76" s="1046">
        <v>440199</v>
      </c>
      <c r="Y76" s="1045">
        <v>0</v>
      </c>
      <c r="Z76" s="1046">
        <v>440199</v>
      </c>
      <c r="AA76" s="1045">
        <v>0</v>
      </c>
      <c r="AB76" s="1045">
        <v>440199</v>
      </c>
      <c r="AC76" s="1046">
        <v>36683</v>
      </c>
      <c r="AD76" s="1048">
        <v>440199</v>
      </c>
      <c r="AE76" s="1461"/>
      <c r="AF76" s="1049">
        <v>735456</v>
      </c>
      <c r="AG76" s="1464">
        <v>0</v>
      </c>
      <c r="AH76" s="1045">
        <v>0</v>
      </c>
      <c r="AI76" s="1464">
        <v>0</v>
      </c>
      <c r="AJ76" s="1045">
        <v>0</v>
      </c>
      <c r="AK76" s="1047">
        <v>0</v>
      </c>
      <c r="AL76" s="1049">
        <v>735456</v>
      </c>
      <c r="AM76" s="1045">
        <v>-1839</v>
      </c>
      <c r="AN76" s="1049">
        <v>733617</v>
      </c>
      <c r="AO76" s="1045">
        <v>0</v>
      </c>
      <c r="AP76" s="1049">
        <v>733617</v>
      </c>
      <c r="AQ76" s="1045">
        <v>0</v>
      </c>
      <c r="AR76" s="1045">
        <v>733617</v>
      </c>
      <c r="AS76" s="1049">
        <v>61135</v>
      </c>
      <c r="AT76" s="1279">
        <v>1173816</v>
      </c>
      <c r="AU76" s="1280">
        <v>97818</v>
      </c>
      <c r="AV76" s="1045">
        <v>1839</v>
      </c>
      <c r="AW76" s="1045">
        <v>0</v>
      </c>
      <c r="AX76" s="1045">
        <v>1839</v>
      </c>
    </row>
    <row r="77" spans="1:50" s="519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5"/>
      <c r="AA77" s="815"/>
      <c r="AB77" s="814"/>
      <c r="AC77" s="815"/>
      <c r="AD77" s="815"/>
      <c r="AE77" s="814"/>
      <c r="AF77" s="815"/>
      <c r="AG77" s="813"/>
      <c r="AH77" s="815"/>
      <c r="AI77" s="813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1051"/>
      <c r="AU77" s="1051"/>
      <c r="AV77" s="815"/>
      <c r="AW77" s="815"/>
      <c r="AX77" s="815"/>
    </row>
    <row r="78" spans="1:50" s="100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232"/>
      <c r="AA78" s="815"/>
      <c r="AB78" s="814"/>
      <c r="AC78" s="232"/>
      <c r="AD78" s="232"/>
      <c r="AE78" s="814"/>
      <c r="AF78" s="814"/>
      <c r="AG78" s="813"/>
      <c r="AH78" s="814"/>
      <c r="AI78" s="813"/>
      <c r="AJ78" s="814"/>
      <c r="AK78" s="814"/>
      <c r="AL78" s="814"/>
      <c r="AM78" s="814"/>
      <c r="AN78" s="814"/>
      <c r="AO78" s="814"/>
      <c r="AP78" s="814"/>
      <c r="AQ78" s="814"/>
      <c r="AR78" s="814"/>
      <c r="AS78" s="814"/>
      <c r="AT78" s="816">
        <v>0</v>
      </c>
      <c r="AU78" s="816">
        <v>0</v>
      </c>
      <c r="AV78" s="814"/>
      <c r="AW78" s="814"/>
      <c r="AX78" s="814"/>
    </row>
    <row r="79" spans="1:50" s="100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5"/>
      <c r="AA79" s="815"/>
      <c r="AB79" s="814"/>
      <c r="AC79" s="815"/>
      <c r="AD79" s="232"/>
      <c r="AE79" s="814"/>
      <c r="AF79" s="814"/>
      <c r="AG79" s="813"/>
      <c r="AH79" s="814"/>
      <c r="AI79" s="813"/>
      <c r="AJ79" s="814"/>
      <c r="AK79" s="814"/>
      <c r="AL79" s="814"/>
      <c r="AM79" s="814"/>
      <c r="AN79" s="814"/>
      <c r="AO79" s="814"/>
      <c r="AP79" s="814"/>
      <c r="AQ79" s="814"/>
      <c r="AR79" s="814"/>
      <c r="AS79" s="814"/>
      <c r="AT79" s="816">
        <v>0</v>
      </c>
      <c r="AU79" s="816">
        <v>0</v>
      </c>
      <c r="AV79" s="814"/>
      <c r="AW79" s="814"/>
      <c r="AX79" s="814"/>
    </row>
    <row r="80" spans="1:50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5"/>
      <c r="AA80" s="815"/>
      <c r="AB80" s="814"/>
      <c r="AC80" s="815"/>
      <c r="AD80" s="232"/>
      <c r="AE80" s="814"/>
      <c r="AF80" s="814"/>
      <c r="AG80" s="813"/>
      <c r="AH80" s="814"/>
      <c r="AI80" s="813"/>
      <c r="AJ80" s="814"/>
      <c r="AK80" s="814"/>
      <c r="AL80" s="814"/>
      <c r="AM80" s="814"/>
      <c r="AN80" s="814"/>
      <c r="AO80" s="814"/>
      <c r="AP80" s="814"/>
      <c r="AQ80" s="814"/>
      <c r="AR80" s="814"/>
      <c r="AS80" s="814"/>
      <c r="AT80" s="816">
        <v>0</v>
      </c>
      <c r="AU80" s="816">
        <v>0</v>
      </c>
      <c r="AV80" s="814"/>
      <c r="AW80" s="814"/>
      <c r="AX80" s="814"/>
    </row>
    <row r="81" spans="1:50" s="100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5"/>
      <c r="AA81" s="815"/>
      <c r="AB81" s="814"/>
      <c r="AC81" s="815"/>
      <c r="AD81" s="232"/>
      <c r="AE81" s="814"/>
      <c r="AF81" s="814"/>
      <c r="AG81" s="813"/>
      <c r="AH81" s="814"/>
      <c r="AI81" s="813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6">
        <v>0</v>
      </c>
      <c r="AU81" s="816">
        <v>0</v>
      </c>
      <c r="AV81" s="814"/>
      <c r="AW81" s="814"/>
      <c r="AX81" s="814"/>
    </row>
    <row r="82" spans="1:50" s="100" customFormat="1" ht="15" customHeight="1" x14ac:dyDescent="0.2">
      <c r="A82" s="1881" t="s">
        <v>265</v>
      </c>
      <c r="B82" s="1882"/>
      <c r="C82" s="1455"/>
      <c r="D82" s="1456"/>
      <c r="E82" s="1456"/>
      <c r="F82" s="1455"/>
      <c r="G82" s="1456"/>
      <c r="H82" s="1456"/>
      <c r="I82" s="1457"/>
      <c r="J82" s="1456"/>
      <c r="K82" s="1456"/>
      <c r="L82" s="1455"/>
      <c r="M82" s="1456"/>
      <c r="N82" s="1456"/>
      <c r="O82" s="1455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8"/>
      <c r="AA82" s="1459"/>
      <c r="AB82" s="1456"/>
      <c r="AC82" s="1458"/>
      <c r="AD82" s="1458"/>
      <c r="AE82" s="1456"/>
      <c r="AF82" s="1456"/>
      <c r="AG82" s="1455"/>
      <c r="AH82" s="1456"/>
      <c r="AI82" s="1455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60">
        <v>0</v>
      </c>
      <c r="AU82" s="1460">
        <v>0</v>
      </c>
      <c r="AV82" s="1456"/>
      <c r="AW82" s="1456"/>
      <c r="AX82" s="1456"/>
    </row>
    <row r="83" spans="1:50" s="100" customFormat="1" ht="15" customHeight="1" x14ac:dyDescent="0.2">
      <c r="A83" s="2154" t="s">
        <v>1760</v>
      </c>
      <c r="B83" s="2155"/>
      <c r="C83" s="1837"/>
      <c r="D83" s="1838"/>
      <c r="E83" s="1838"/>
      <c r="F83" s="1837"/>
      <c r="G83" s="1838"/>
      <c r="H83" s="1838"/>
      <c r="I83" s="1839"/>
      <c r="J83" s="1838"/>
      <c r="K83" s="1838"/>
      <c r="L83" s="1837"/>
      <c r="M83" s="1838"/>
      <c r="N83" s="1838"/>
      <c r="O83" s="1837"/>
      <c r="P83" s="1838"/>
      <c r="Q83" s="1838"/>
      <c r="R83" s="1838"/>
      <c r="S83" s="1838"/>
      <c r="T83" s="1838"/>
      <c r="U83" s="1838"/>
      <c r="V83" s="1838"/>
      <c r="W83" s="1838"/>
      <c r="X83" s="1838"/>
      <c r="Y83" s="1838"/>
      <c r="Z83" s="1840"/>
      <c r="AA83" s="1841"/>
      <c r="AB83" s="1838"/>
      <c r="AC83" s="1840"/>
      <c r="AD83" s="1840"/>
      <c r="AE83" s="1838"/>
      <c r="AF83" s="1838"/>
      <c r="AG83" s="1837"/>
      <c r="AH83" s="1838"/>
      <c r="AI83" s="1837"/>
      <c r="AJ83" s="1838"/>
      <c r="AK83" s="1838"/>
      <c r="AL83" s="1838"/>
      <c r="AM83" s="1838"/>
      <c r="AN83" s="1838"/>
      <c r="AO83" s="1838"/>
      <c r="AP83" s="1838"/>
      <c r="AQ83" s="1838"/>
      <c r="AR83" s="1838"/>
      <c r="AS83" s="1838"/>
      <c r="AT83" s="816">
        <v>0</v>
      </c>
      <c r="AU83" s="816">
        <v>0</v>
      </c>
      <c r="AV83" s="1838"/>
      <c r="AW83" s="1838"/>
      <c r="AX83" s="1838"/>
    </row>
    <row r="84" spans="1:50" s="100" customFormat="1" ht="15" customHeight="1" x14ac:dyDescent="0.2">
      <c r="A84" s="1872" t="s">
        <v>1162</v>
      </c>
      <c r="B84" s="1873"/>
      <c r="C84" s="813"/>
      <c r="D84" s="814"/>
      <c r="E84" s="814"/>
      <c r="F84" s="813"/>
      <c r="G84" s="814"/>
      <c r="H84" s="814"/>
      <c r="I84" s="1216"/>
      <c r="J84" s="814"/>
      <c r="K84" s="814"/>
      <c r="L84" s="813"/>
      <c r="M84" s="814"/>
      <c r="N84" s="814"/>
      <c r="O84" s="813"/>
      <c r="P84" s="814"/>
      <c r="Q84" s="814"/>
      <c r="R84" s="814"/>
      <c r="S84" s="814"/>
      <c r="T84" s="814"/>
      <c r="U84" s="814"/>
      <c r="V84" s="814"/>
      <c r="W84" s="814"/>
      <c r="X84" s="814"/>
      <c r="Y84" s="814"/>
      <c r="Z84" s="232"/>
      <c r="AA84" s="815"/>
      <c r="AB84" s="814"/>
      <c r="AC84" s="232"/>
      <c r="AD84" s="232"/>
      <c r="AE84" s="814"/>
      <c r="AF84" s="814"/>
      <c r="AG84" s="813"/>
      <c r="AH84" s="814"/>
      <c r="AI84" s="813"/>
      <c r="AJ84" s="814"/>
      <c r="AK84" s="814"/>
      <c r="AL84" s="814"/>
      <c r="AM84" s="814"/>
      <c r="AN84" s="814"/>
      <c r="AO84" s="814"/>
      <c r="AP84" s="814"/>
      <c r="AQ84" s="814"/>
      <c r="AR84" s="814"/>
      <c r="AS84" s="814"/>
      <c r="AT84" s="816">
        <v>0</v>
      </c>
      <c r="AU84" s="816">
        <v>0</v>
      </c>
      <c r="AV84" s="814"/>
      <c r="AW84" s="814"/>
      <c r="AX84" s="814"/>
    </row>
    <row r="85" spans="1:50" s="100" customFormat="1" ht="15" customHeight="1" x14ac:dyDescent="0.2">
      <c r="A85" s="1872" t="s">
        <v>1163</v>
      </c>
      <c r="B85" s="1873"/>
      <c r="C85" s="813"/>
      <c r="D85" s="814"/>
      <c r="E85" s="814"/>
      <c r="F85" s="813"/>
      <c r="G85" s="814"/>
      <c r="H85" s="814"/>
      <c r="I85" s="1216"/>
      <c r="J85" s="814"/>
      <c r="K85" s="814"/>
      <c r="L85" s="813"/>
      <c r="M85" s="814"/>
      <c r="N85" s="814"/>
      <c r="O85" s="813"/>
      <c r="P85" s="814"/>
      <c r="Q85" s="814"/>
      <c r="R85" s="814"/>
      <c r="S85" s="814"/>
      <c r="T85" s="814"/>
      <c r="U85" s="814"/>
      <c r="V85" s="814"/>
      <c r="W85" s="814"/>
      <c r="X85" s="814"/>
      <c r="Y85" s="814"/>
      <c r="Z85" s="232"/>
      <c r="AA85" s="815"/>
      <c r="AB85" s="814"/>
      <c r="AC85" s="232"/>
      <c r="AD85" s="232"/>
      <c r="AE85" s="814"/>
      <c r="AF85" s="814"/>
      <c r="AG85" s="813"/>
      <c r="AH85" s="814"/>
      <c r="AI85" s="813"/>
      <c r="AJ85" s="814"/>
      <c r="AK85" s="814"/>
      <c r="AL85" s="814"/>
      <c r="AM85" s="814"/>
      <c r="AN85" s="814"/>
      <c r="AO85" s="814"/>
      <c r="AP85" s="814"/>
      <c r="AQ85" s="814"/>
      <c r="AR85" s="814"/>
      <c r="AS85" s="814"/>
      <c r="AT85" s="816">
        <v>0</v>
      </c>
      <c r="AU85" s="816">
        <v>0</v>
      </c>
      <c r="AV85" s="814"/>
      <c r="AW85" s="814"/>
      <c r="AX85" s="814"/>
    </row>
    <row r="86" spans="1:50" s="100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232"/>
      <c r="AA86" s="1130"/>
      <c r="AB86" s="814"/>
      <c r="AC86" s="232"/>
      <c r="AD86" s="1840"/>
      <c r="AE86" s="1766"/>
      <c r="AF86" s="1766"/>
      <c r="AG86" s="1765"/>
      <c r="AH86" s="1766"/>
      <c r="AI86" s="1765"/>
      <c r="AJ86" s="1766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816">
        <v>0</v>
      </c>
      <c r="AU86" s="816">
        <v>0</v>
      </c>
      <c r="AV86" s="1766"/>
      <c r="AW86" s="1766"/>
      <c r="AX86" s="1766"/>
    </row>
    <row r="87" spans="1:50" s="100" customFormat="1" ht="15" customHeight="1" thickBot="1" x14ac:dyDescent="0.25">
      <c r="A87" s="1891" t="s">
        <v>430</v>
      </c>
      <c r="B87" s="1892"/>
      <c r="C87" s="1463">
        <v>96</v>
      </c>
      <c r="D87" s="1461"/>
      <c r="E87" s="1043">
        <v>418908.66771903442</v>
      </c>
      <c r="F87" s="1464">
        <v>38</v>
      </c>
      <c r="G87" s="1461"/>
      <c r="H87" s="1045">
        <v>22392.973977451977</v>
      </c>
      <c r="I87" s="1465">
        <v>0</v>
      </c>
      <c r="J87" s="1461"/>
      <c r="K87" s="1045">
        <v>0</v>
      </c>
      <c r="L87" s="1464">
        <v>0</v>
      </c>
      <c r="M87" s="1461"/>
      <c r="N87" s="1045">
        <v>0</v>
      </c>
      <c r="O87" s="1464">
        <v>0</v>
      </c>
      <c r="P87" s="1461"/>
      <c r="Q87" s="1045">
        <v>0</v>
      </c>
      <c r="R87" s="1046">
        <v>441302</v>
      </c>
      <c r="S87" s="1045">
        <v>0</v>
      </c>
      <c r="T87" s="1045">
        <v>0</v>
      </c>
      <c r="U87" s="1047">
        <v>0</v>
      </c>
      <c r="V87" s="1046">
        <v>441302</v>
      </c>
      <c r="W87" s="1045">
        <v>-1103</v>
      </c>
      <c r="X87" s="1046">
        <v>440199</v>
      </c>
      <c r="Y87" s="1045">
        <v>0</v>
      </c>
      <c r="Z87" s="1046">
        <v>440199</v>
      </c>
      <c r="AA87" s="1045">
        <v>0</v>
      </c>
      <c r="AB87" s="1045">
        <v>440199</v>
      </c>
      <c r="AC87" s="1046">
        <v>36683</v>
      </c>
      <c r="AD87" s="1048">
        <v>440199</v>
      </c>
      <c r="AE87" s="1461">
        <v>0</v>
      </c>
      <c r="AF87" s="1049">
        <v>735456</v>
      </c>
      <c r="AG87" s="1464">
        <v>0</v>
      </c>
      <c r="AH87" s="1045">
        <v>0</v>
      </c>
      <c r="AI87" s="1464">
        <v>0</v>
      </c>
      <c r="AJ87" s="1045">
        <v>0</v>
      </c>
      <c r="AK87" s="1047">
        <v>0</v>
      </c>
      <c r="AL87" s="1049">
        <v>735456</v>
      </c>
      <c r="AM87" s="1045">
        <v>-1839</v>
      </c>
      <c r="AN87" s="1049">
        <v>733617</v>
      </c>
      <c r="AO87" s="1045">
        <v>0</v>
      </c>
      <c r="AP87" s="1049">
        <v>733617</v>
      </c>
      <c r="AQ87" s="1045">
        <v>0</v>
      </c>
      <c r="AR87" s="1045">
        <v>733617</v>
      </c>
      <c r="AS87" s="1049">
        <v>61135</v>
      </c>
      <c r="AT87" s="812">
        <v>1173816</v>
      </c>
      <c r="AU87" s="812">
        <v>97818</v>
      </c>
      <c r="AV87" s="1045">
        <v>1839</v>
      </c>
      <c r="AW87" s="1045">
        <v>0</v>
      </c>
      <c r="AX87" s="1045">
        <v>1839</v>
      </c>
    </row>
    <row r="88" spans="1:50" ht="13.5" thickTop="1" x14ac:dyDescent="0.2"/>
    <row r="90" spans="1:50" x14ac:dyDescent="0.2">
      <c r="B90" s="100" t="s">
        <v>1778</v>
      </c>
      <c r="C90" s="30">
        <v>13.440000000000001</v>
      </c>
    </row>
    <row r="91" spans="1:50" x14ac:dyDescent="0.2">
      <c r="B91" s="100" t="s">
        <v>1779</v>
      </c>
      <c r="C91" s="1847">
        <v>58647.213480664825</v>
      </c>
    </row>
  </sheetData>
  <mergeCells count="52">
    <mergeCell ref="A80:B80"/>
    <mergeCell ref="A81:B81"/>
    <mergeCell ref="A82:B82"/>
    <mergeCell ref="A84:B84"/>
    <mergeCell ref="A85:B85"/>
    <mergeCell ref="A87:B87"/>
    <mergeCell ref="A83:B83"/>
    <mergeCell ref="A86:B86"/>
    <mergeCell ref="AW2:AW3"/>
    <mergeCell ref="AX2:AX3"/>
    <mergeCell ref="A76:B76"/>
    <mergeCell ref="A77:B77"/>
    <mergeCell ref="A78:B78"/>
    <mergeCell ref="AS2:AS3"/>
    <mergeCell ref="AV2:AV3"/>
    <mergeCell ref="AD2:AD3"/>
    <mergeCell ref="AT1:AT3"/>
    <mergeCell ref="AU1:AU3"/>
    <mergeCell ref="AV1:AX1"/>
    <mergeCell ref="C2:C3"/>
    <mergeCell ref="D2:E2"/>
    <mergeCell ref="F2:H2"/>
    <mergeCell ref="I2:K2"/>
    <mergeCell ref="L2:N2"/>
    <mergeCell ref="A79:B79"/>
    <mergeCell ref="AO2:AO3"/>
    <mergeCell ref="Y2:Y3"/>
    <mergeCell ref="Z2:Z3"/>
    <mergeCell ref="AA2:AA3"/>
    <mergeCell ref="AB2:AB3"/>
    <mergeCell ref="AC2:AC3"/>
    <mergeCell ref="O2:Q2"/>
    <mergeCell ref="R2:R3"/>
    <mergeCell ref="A1:B3"/>
    <mergeCell ref="C1:K1"/>
    <mergeCell ref="L1:U1"/>
    <mergeCell ref="V1:AD1"/>
    <mergeCell ref="AE1:AK1"/>
    <mergeCell ref="AL1:AS1"/>
    <mergeCell ref="S2:U2"/>
    <mergeCell ref="V2:V3"/>
    <mergeCell ref="W2:W3"/>
    <mergeCell ref="X2:X3"/>
    <mergeCell ref="AP2:AP3"/>
    <mergeCell ref="AQ2:AQ3"/>
    <mergeCell ref="AR2:AR3"/>
    <mergeCell ref="AE2:AE3"/>
    <mergeCell ref="AF2:AF3"/>
    <mergeCell ref="AG2:AK2"/>
    <mergeCell ref="AL2:AL3"/>
    <mergeCell ref="AM2:AM3"/>
    <mergeCell ref="AN2:AN3"/>
  </mergeCells>
  <printOptions horizontalCentered="1"/>
  <pageMargins left="0.3" right="0.3" top="0.75" bottom="0.5" header="0.3" footer="0.3"/>
  <pageSetup paperSize="5" scale="64" firstPageNumber="50" fitToWidth="0" fitToHeight="0" orientation="portrait" r:id="rId1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Y94"/>
  <sheetViews>
    <sheetView view="pageBreakPreview" zoomScale="75" zoomScaleNormal="100" zoomScaleSheetLayoutView="75" workbookViewId="0">
      <pane xSplit="2" ySplit="6" topLeftCell="AO67" activePane="bottomRight" state="frozen"/>
      <selection activeCell="A88" sqref="A88:XFD106"/>
      <selection pane="topRight" activeCell="A88" sqref="A88:XFD106"/>
      <selection pane="bottomLeft" activeCell="A88" sqref="A88:XFD106"/>
      <selection pane="bottomRight" activeCell="BD79" sqref="BD79"/>
    </sheetView>
  </sheetViews>
  <sheetFormatPr defaultColWidth="8.85546875" defaultRowHeight="12.75" x14ac:dyDescent="0.2"/>
  <cols>
    <col min="1" max="1" width="5" style="28" customWidth="1"/>
    <col min="2" max="2" width="26.140625" style="28" customWidth="1"/>
    <col min="3" max="3" width="13.140625" style="28" customWidth="1"/>
    <col min="4" max="4" width="14.7109375" style="28" customWidth="1"/>
    <col min="5" max="5" width="14.5703125" style="28" bestFit="1" customWidth="1"/>
    <col min="6" max="6" width="11.28515625" style="28" customWidth="1"/>
    <col min="7" max="7" width="9.7109375" style="28" customWidth="1"/>
    <col min="8" max="8" width="12.7109375" style="28" bestFit="1" customWidth="1"/>
    <col min="9" max="9" width="11.28515625" style="28" customWidth="1"/>
    <col min="10" max="10" width="9.7109375" style="28" customWidth="1"/>
    <col min="11" max="11" width="12.7109375" style="28" bestFit="1" customWidth="1"/>
    <col min="12" max="12" width="11.28515625" style="28" customWidth="1"/>
    <col min="13" max="13" width="9.140625" style="28" customWidth="1"/>
    <col min="14" max="14" width="12.7109375" style="28" bestFit="1" customWidth="1"/>
    <col min="15" max="15" width="11.28515625" style="28" customWidth="1"/>
    <col min="16" max="16" width="9.140625" style="28" bestFit="1" customWidth="1"/>
    <col min="17" max="17" width="12.7109375" style="28" bestFit="1" customWidth="1"/>
    <col min="18" max="18" width="14.28515625" style="28" bestFit="1" customWidth="1"/>
    <col min="19" max="19" width="13.85546875" style="28" bestFit="1" customWidth="1"/>
    <col min="20" max="22" width="12.140625" style="28" customWidth="1"/>
    <col min="23" max="23" width="15.42578125" style="28" bestFit="1" customWidth="1"/>
    <col min="24" max="24" width="11.7109375" style="28" customWidth="1"/>
    <col min="25" max="25" width="15.42578125" style="28" bestFit="1" customWidth="1"/>
    <col min="26" max="26" width="14.140625" style="28" customWidth="1"/>
    <col min="27" max="27" width="18" style="28" customWidth="1"/>
    <col min="28" max="28" width="11.7109375" style="28" customWidth="1"/>
    <col min="29" max="29" width="14.5703125" style="28" bestFit="1" customWidth="1"/>
    <col min="30" max="30" width="12.28515625" style="28" bestFit="1" customWidth="1"/>
    <col min="31" max="31" width="16.5703125" style="28" customWidth="1"/>
    <col min="32" max="32" width="15.85546875" style="28" customWidth="1"/>
    <col min="33" max="33" width="16.85546875" style="28" customWidth="1"/>
    <col min="34" max="38" width="16.28515625" style="28" customWidth="1"/>
    <col min="39" max="39" width="16.140625" style="28" customWidth="1"/>
    <col min="40" max="40" width="12" style="28" customWidth="1"/>
    <col min="41" max="41" width="16.140625" style="28" customWidth="1"/>
    <col min="42" max="42" width="14.42578125" style="28" customWidth="1"/>
    <col min="43" max="46" width="16.140625" style="28" customWidth="1"/>
    <col min="47" max="48" width="16.7109375" style="28" customWidth="1"/>
    <col min="49" max="51" width="12.5703125" style="28" customWidth="1"/>
    <col min="52" max="16384" width="8.85546875" style="28"/>
  </cols>
  <sheetData>
    <row r="1" spans="1:51" ht="19.899999999999999" customHeight="1" x14ac:dyDescent="0.2">
      <c r="A1" s="1875" t="s">
        <v>517</v>
      </c>
      <c r="B1" s="1875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6"/>
      <c r="V1" s="2097"/>
      <c r="W1" s="2083" t="s">
        <v>350</v>
      </c>
      <c r="X1" s="2084"/>
      <c r="Y1" s="2084"/>
      <c r="Z1" s="2084"/>
      <c r="AA1" s="2084"/>
      <c r="AB1" s="2084"/>
      <c r="AC1" s="2084"/>
      <c r="AD1" s="2084"/>
      <c r="AE1" s="2085"/>
      <c r="AF1" s="2182" t="s">
        <v>422</v>
      </c>
      <c r="AG1" s="2183"/>
      <c r="AH1" s="2183"/>
      <c r="AI1" s="2183"/>
      <c r="AJ1" s="2183"/>
      <c r="AK1" s="2183"/>
      <c r="AL1" s="2184"/>
      <c r="AM1" s="2182" t="s">
        <v>422</v>
      </c>
      <c r="AN1" s="2183"/>
      <c r="AO1" s="2183"/>
      <c r="AP1" s="2183"/>
      <c r="AQ1" s="2183"/>
      <c r="AR1" s="2183"/>
      <c r="AS1" s="2183"/>
      <c r="AT1" s="2184"/>
      <c r="AU1" s="2161" t="s">
        <v>367</v>
      </c>
      <c r="AV1" s="2161" t="s">
        <v>368</v>
      </c>
      <c r="AW1" s="2164" t="s">
        <v>1141</v>
      </c>
      <c r="AX1" s="2164"/>
      <c r="AY1" s="2164"/>
    </row>
    <row r="2" spans="1:51" ht="30" customHeight="1" x14ac:dyDescent="0.2">
      <c r="A2" s="1875"/>
      <c r="B2" s="1875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1926" t="s">
        <v>427</v>
      </c>
      <c r="T2" s="2086" t="s">
        <v>242</v>
      </c>
      <c r="U2" s="2086"/>
      <c r="V2" s="2086"/>
      <c r="W2" s="1926" t="s">
        <v>466</v>
      </c>
      <c r="X2" s="1926" t="s">
        <v>1103</v>
      </c>
      <c r="Y2" s="1926" t="s">
        <v>467</v>
      </c>
      <c r="Z2" s="1912" t="s">
        <v>1262</v>
      </c>
      <c r="AA2" s="1926" t="s">
        <v>850</v>
      </c>
      <c r="AB2" s="1926" t="s">
        <v>1111</v>
      </c>
      <c r="AC2" s="1926" t="s">
        <v>283</v>
      </c>
      <c r="AD2" s="1926" t="s">
        <v>244</v>
      </c>
      <c r="AE2" s="1926" t="s">
        <v>851</v>
      </c>
      <c r="AF2" s="2162" t="s">
        <v>1704</v>
      </c>
      <c r="AG2" s="2158" t="s">
        <v>877</v>
      </c>
      <c r="AH2" s="2160" t="s">
        <v>242</v>
      </c>
      <c r="AI2" s="2160"/>
      <c r="AJ2" s="2160"/>
      <c r="AK2" s="2160"/>
      <c r="AL2" s="2160"/>
      <c r="AM2" s="2158" t="s">
        <v>878</v>
      </c>
      <c r="AN2" s="2158" t="s">
        <v>1112</v>
      </c>
      <c r="AO2" s="2158" t="s">
        <v>879</v>
      </c>
      <c r="AP2" s="1912" t="s">
        <v>1262</v>
      </c>
      <c r="AQ2" s="2158" t="s">
        <v>880</v>
      </c>
      <c r="AR2" s="2158" t="s">
        <v>1106</v>
      </c>
      <c r="AS2" s="2158" t="s">
        <v>283</v>
      </c>
      <c r="AT2" s="2158" t="s">
        <v>462</v>
      </c>
      <c r="AU2" s="2161"/>
      <c r="AV2" s="2161"/>
      <c r="AW2" s="2156" t="s">
        <v>1133</v>
      </c>
      <c r="AX2" s="2156" t="s">
        <v>1134</v>
      </c>
      <c r="AY2" s="2156" t="s">
        <v>412</v>
      </c>
    </row>
    <row r="3" spans="1:51" ht="95.25" customHeight="1" x14ac:dyDescent="0.2">
      <c r="A3" s="1875"/>
      <c r="B3" s="1875"/>
      <c r="C3" s="1926"/>
      <c r="D3" s="474" t="s">
        <v>561</v>
      </c>
      <c r="E3" s="473" t="s">
        <v>364</v>
      </c>
      <c r="F3" s="473" t="s">
        <v>1656</v>
      </c>
      <c r="G3" s="474" t="s">
        <v>560</v>
      </c>
      <c r="H3" s="473" t="s">
        <v>364</v>
      </c>
      <c r="I3" s="1352" t="s">
        <v>1657</v>
      </c>
      <c r="J3" s="474" t="s">
        <v>560</v>
      </c>
      <c r="K3" s="473" t="s">
        <v>364</v>
      </c>
      <c r="L3" s="473" t="s">
        <v>1658</v>
      </c>
      <c r="M3" s="474" t="s">
        <v>560</v>
      </c>
      <c r="N3" s="473" t="s">
        <v>364</v>
      </c>
      <c r="O3" s="473" t="s">
        <v>1658</v>
      </c>
      <c r="P3" s="474" t="s">
        <v>560</v>
      </c>
      <c r="Q3" s="473" t="s">
        <v>364</v>
      </c>
      <c r="R3" s="1926"/>
      <c r="S3" s="1926"/>
      <c r="T3" s="479" t="s">
        <v>1692</v>
      </c>
      <c r="U3" s="479" t="s">
        <v>1693</v>
      </c>
      <c r="V3" s="479" t="s">
        <v>243</v>
      </c>
      <c r="W3" s="1926"/>
      <c r="X3" s="1926"/>
      <c r="Y3" s="1926"/>
      <c r="Z3" s="1912"/>
      <c r="AA3" s="1926"/>
      <c r="AB3" s="1926"/>
      <c r="AC3" s="1926"/>
      <c r="AD3" s="1926"/>
      <c r="AE3" s="1926"/>
      <c r="AF3" s="2163"/>
      <c r="AG3" s="2158"/>
      <c r="AH3" s="1349" t="s">
        <v>1701</v>
      </c>
      <c r="AI3" s="715" t="s">
        <v>1646</v>
      </c>
      <c r="AJ3" s="715" t="s">
        <v>1699</v>
      </c>
      <c r="AK3" s="715" t="s">
        <v>1647</v>
      </c>
      <c r="AL3" s="715" t="s">
        <v>243</v>
      </c>
      <c r="AM3" s="2158"/>
      <c r="AN3" s="2158"/>
      <c r="AO3" s="2158"/>
      <c r="AP3" s="1912"/>
      <c r="AQ3" s="2158"/>
      <c r="AR3" s="2158"/>
      <c r="AS3" s="2158"/>
      <c r="AT3" s="2158"/>
      <c r="AU3" s="2161"/>
      <c r="AV3" s="2161"/>
      <c r="AW3" s="2156"/>
      <c r="AX3" s="2156"/>
      <c r="AY3" s="2156"/>
    </row>
    <row r="4" spans="1:51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 t="s">
        <v>1311</v>
      </c>
      <c r="T4" s="197">
        <v>17</v>
      </c>
      <c r="U4" s="197">
        <v>18</v>
      </c>
      <c r="V4" s="197">
        <v>19</v>
      </c>
      <c r="W4" s="197">
        <v>20</v>
      </c>
      <c r="X4" s="197">
        <v>21</v>
      </c>
      <c r="Y4" s="197">
        <v>22</v>
      </c>
      <c r="Z4" s="197">
        <v>23</v>
      </c>
      <c r="AA4" s="197">
        <v>24</v>
      </c>
      <c r="AB4" s="197">
        <v>25</v>
      </c>
      <c r="AC4" s="197">
        <v>26</v>
      </c>
      <c r="AD4" s="197">
        <v>27</v>
      </c>
      <c r="AE4" s="197">
        <v>28</v>
      </c>
      <c r="AF4" s="197">
        <v>29</v>
      </c>
      <c r="AG4" s="197">
        <v>30</v>
      </c>
      <c r="AH4" s="197">
        <v>31</v>
      </c>
      <c r="AI4" s="197">
        <v>32</v>
      </c>
      <c r="AJ4" s="197">
        <v>33</v>
      </c>
      <c r="AK4" s="197">
        <v>34</v>
      </c>
      <c r="AL4" s="197">
        <v>35</v>
      </c>
      <c r="AM4" s="197">
        <v>36</v>
      </c>
      <c r="AN4" s="197">
        <v>37</v>
      </c>
      <c r="AO4" s="197">
        <v>38</v>
      </c>
      <c r="AP4" s="197">
        <v>39</v>
      </c>
      <c r="AQ4" s="197">
        <v>40</v>
      </c>
      <c r="AR4" s="197">
        <v>41</v>
      </c>
      <c r="AS4" s="197">
        <v>42</v>
      </c>
      <c r="AT4" s="197">
        <v>43</v>
      </c>
      <c r="AU4" s="1327">
        <v>44</v>
      </c>
      <c r="AV4" s="1327">
        <v>45</v>
      </c>
      <c r="AW4" s="475">
        <v>46</v>
      </c>
      <c r="AX4" s="475">
        <v>47</v>
      </c>
      <c r="AY4" s="475">
        <v>48</v>
      </c>
    </row>
    <row r="5" spans="1:51" ht="33.75" x14ac:dyDescent="0.2">
      <c r="A5" s="195"/>
      <c r="B5" s="196"/>
      <c r="C5" s="785" t="s">
        <v>739</v>
      </c>
      <c r="D5" s="643" t="s">
        <v>1151</v>
      </c>
      <c r="E5" s="643" t="s">
        <v>740</v>
      </c>
      <c r="F5" s="785" t="s">
        <v>840</v>
      </c>
      <c r="G5" s="785" t="s">
        <v>1152</v>
      </c>
      <c r="H5" s="785" t="s">
        <v>775</v>
      </c>
      <c r="I5" s="785" t="s">
        <v>839</v>
      </c>
      <c r="J5" s="785" t="s">
        <v>1153</v>
      </c>
      <c r="K5" s="785" t="s">
        <v>776</v>
      </c>
      <c r="L5" s="785" t="s">
        <v>837</v>
      </c>
      <c r="M5" s="785" t="s">
        <v>1154</v>
      </c>
      <c r="N5" s="785" t="s">
        <v>777</v>
      </c>
      <c r="O5" s="785" t="s">
        <v>838</v>
      </c>
      <c r="P5" s="785" t="s">
        <v>1155</v>
      </c>
      <c r="Q5" s="785" t="s">
        <v>778</v>
      </c>
      <c r="R5" s="785" t="s">
        <v>872</v>
      </c>
      <c r="S5" s="785"/>
      <c r="T5" s="785" t="s">
        <v>833</v>
      </c>
      <c r="U5" s="785" t="s">
        <v>834</v>
      </c>
      <c r="V5" s="785" t="s">
        <v>779</v>
      </c>
      <c r="W5" s="785" t="s">
        <v>780</v>
      </c>
      <c r="X5" s="785" t="s">
        <v>781</v>
      </c>
      <c r="Y5" s="785" t="s">
        <v>782</v>
      </c>
      <c r="Z5" s="785" t="s">
        <v>744</v>
      </c>
      <c r="AA5" s="642" t="s">
        <v>1572</v>
      </c>
      <c r="AB5" s="642" t="s">
        <v>1570</v>
      </c>
      <c r="AC5" s="642" t="s">
        <v>783</v>
      </c>
      <c r="AD5" s="642" t="s">
        <v>1574</v>
      </c>
      <c r="AE5" s="642" t="s">
        <v>1573</v>
      </c>
      <c r="AF5" s="642" t="s">
        <v>1156</v>
      </c>
      <c r="AG5" s="642" t="s">
        <v>784</v>
      </c>
      <c r="AH5" s="642" t="s">
        <v>833</v>
      </c>
      <c r="AI5" s="642" t="s">
        <v>785</v>
      </c>
      <c r="AJ5" s="642" t="s">
        <v>834</v>
      </c>
      <c r="AK5" s="642" t="s">
        <v>786</v>
      </c>
      <c r="AL5" s="642" t="s">
        <v>787</v>
      </c>
      <c r="AM5" s="642" t="s">
        <v>788</v>
      </c>
      <c r="AN5" s="642" t="s">
        <v>789</v>
      </c>
      <c r="AO5" s="642" t="s">
        <v>790</v>
      </c>
      <c r="AP5" s="642" t="s">
        <v>744</v>
      </c>
      <c r="AQ5" s="642" t="s">
        <v>768</v>
      </c>
      <c r="AR5" s="642" t="s">
        <v>1571</v>
      </c>
      <c r="AS5" s="642" t="s">
        <v>769</v>
      </c>
      <c r="AT5" s="642" t="s">
        <v>871</v>
      </c>
      <c r="AU5" s="642" t="s">
        <v>772</v>
      </c>
      <c r="AV5" s="642" t="s">
        <v>773</v>
      </c>
      <c r="AW5" s="770" t="s">
        <v>774</v>
      </c>
      <c r="AX5" s="770" t="s">
        <v>1135</v>
      </c>
      <c r="AY5" s="770" t="s">
        <v>1136</v>
      </c>
    </row>
    <row r="6" spans="1:51" ht="51" hidden="1" customHeight="1" x14ac:dyDescent="0.2">
      <c r="A6" s="198"/>
      <c r="B6" s="193"/>
      <c r="C6" s="587" t="s">
        <v>592</v>
      </c>
      <c r="D6" s="587" t="s">
        <v>592</v>
      </c>
      <c r="E6" s="587" t="s">
        <v>593</v>
      </c>
      <c r="F6" s="587" t="s">
        <v>665</v>
      </c>
      <c r="G6" s="587" t="s">
        <v>592</v>
      </c>
      <c r="H6" s="587" t="s">
        <v>593</v>
      </c>
      <c r="I6" s="587" t="s">
        <v>665</v>
      </c>
      <c r="J6" s="587" t="s">
        <v>592</v>
      </c>
      <c r="K6" s="587" t="s">
        <v>593</v>
      </c>
      <c r="L6" s="587" t="s">
        <v>665</v>
      </c>
      <c r="M6" s="587" t="s">
        <v>592</v>
      </c>
      <c r="N6" s="587" t="s">
        <v>593</v>
      </c>
      <c r="O6" s="587" t="s">
        <v>665</v>
      </c>
      <c r="P6" s="587" t="s">
        <v>592</v>
      </c>
      <c r="Q6" s="587" t="s">
        <v>593</v>
      </c>
      <c r="R6" s="587" t="s">
        <v>593</v>
      </c>
      <c r="S6" s="193"/>
      <c r="T6" s="587" t="s">
        <v>743</v>
      </c>
      <c r="U6" s="587" t="s">
        <v>743</v>
      </c>
      <c r="V6" s="587" t="s">
        <v>593</v>
      </c>
      <c r="W6" s="587" t="s">
        <v>593</v>
      </c>
      <c r="X6" s="587" t="s">
        <v>593</v>
      </c>
      <c r="Y6" s="587" t="s">
        <v>593</v>
      </c>
      <c r="Z6" s="587" t="s">
        <v>744</v>
      </c>
      <c r="AA6" s="587" t="s">
        <v>758</v>
      </c>
      <c r="AB6" s="587" t="s">
        <v>767</v>
      </c>
      <c r="AC6" s="587" t="s">
        <v>593</v>
      </c>
      <c r="AD6" s="587" t="s">
        <v>593</v>
      </c>
      <c r="AE6" s="587" t="s">
        <v>759</v>
      </c>
      <c r="AF6" s="587" t="s">
        <v>592</v>
      </c>
      <c r="AG6" s="587" t="s">
        <v>593</v>
      </c>
      <c r="AH6" s="587" t="s">
        <v>743</v>
      </c>
      <c r="AI6" s="587" t="s">
        <v>593</v>
      </c>
      <c r="AJ6" s="587" t="s">
        <v>743</v>
      </c>
      <c r="AK6" s="587" t="s">
        <v>593</v>
      </c>
      <c r="AL6" s="587" t="s">
        <v>593</v>
      </c>
      <c r="AM6" s="587" t="s">
        <v>593</v>
      </c>
      <c r="AN6" s="587" t="s">
        <v>593</v>
      </c>
      <c r="AO6" s="587" t="s">
        <v>593</v>
      </c>
      <c r="AP6" s="587" t="s">
        <v>744</v>
      </c>
      <c r="AQ6" s="587" t="s">
        <v>593</v>
      </c>
      <c r="AR6" s="587" t="s">
        <v>767</v>
      </c>
      <c r="AS6" s="587" t="s">
        <v>593</v>
      </c>
      <c r="AT6" s="587" t="s">
        <v>593</v>
      </c>
      <c r="AU6" s="587" t="s">
        <v>593</v>
      </c>
      <c r="AV6" s="587" t="s">
        <v>593</v>
      </c>
      <c r="AW6" s="645" t="s">
        <v>766</v>
      </c>
      <c r="AX6" s="645" t="s">
        <v>593</v>
      </c>
      <c r="AY6" s="645" t="s">
        <v>593</v>
      </c>
    </row>
    <row r="7" spans="1:51" ht="15" customHeight="1" x14ac:dyDescent="0.2">
      <c r="A7" s="423">
        <v>1</v>
      </c>
      <c r="B7" s="207" t="s">
        <v>5</v>
      </c>
      <c r="C7" s="211">
        <v>21</v>
      </c>
      <c r="D7" s="209">
        <v>4554.5685177206278</v>
      </c>
      <c r="E7" s="209">
        <v>95645.938872133178</v>
      </c>
      <c r="F7" s="211">
        <v>19</v>
      </c>
      <c r="G7" s="209">
        <v>604.78606986976115</v>
      </c>
      <c r="H7" s="209">
        <v>11490.935327525462</v>
      </c>
      <c r="I7" s="1213">
        <v>14</v>
      </c>
      <c r="J7" s="209">
        <v>164.94165541902575</v>
      </c>
      <c r="K7" s="209">
        <v>2309.1831758663607</v>
      </c>
      <c r="L7" s="211">
        <v>1</v>
      </c>
      <c r="M7" s="209">
        <v>4123.5413854756443</v>
      </c>
      <c r="N7" s="209">
        <v>4123.5413854756443</v>
      </c>
      <c r="O7" s="211">
        <v>0</v>
      </c>
      <c r="P7" s="209">
        <v>1649.4165541902576</v>
      </c>
      <c r="Q7" s="209">
        <v>0</v>
      </c>
      <c r="R7" s="212">
        <v>113570</v>
      </c>
      <c r="S7" s="212">
        <v>12619</v>
      </c>
      <c r="T7" s="209"/>
      <c r="U7" s="209"/>
      <c r="V7" s="213">
        <v>0</v>
      </c>
      <c r="W7" s="212">
        <v>113570</v>
      </c>
      <c r="X7" s="209">
        <v>-284</v>
      </c>
      <c r="Y7" s="212">
        <v>113286</v>
      </c>
      <c r="Z7" s="209">
        <v>0</v>
      </c>
      <c r="AA7" s="212">
        <v>113286</v>
      </c>
      <c r="AB7" s="209"/>
      <c r="AC7" s="209">
        <v>113286</v>
      </c>
      <c r="AD7" s="212">
        <v>9441</v>
      </c>
      <c r="AE7" s="214">
        <v>113286</v>
      </c>
      <c r="AF7" s="215">
        <v>2781</v>
      </c>
      <c r="AG7" s="216">
        <v>58401</v>
      </c>
      <c r="AH7" s="208"/>
      <c r="AI7" s="215">
        <v>0</v>
      </c>
      <c r="AJ7" s="208"/>
      <c r="AK7" s="217">
        <v>0</v>
      </c>
      <c r="AL7" s="218">
        <v>0</v>
      </c>
      <c r="AM7" s="216">
        <v>58401</v>
      </c>
      <c r="AN7" s="219">
        <v>-146</v>
      </c>
      <c r="AO7" s="216">
        <v>58255</v>
      </c>
      <c r="AP7" s="217">
        <v>0</v>
      </c>
      <c r="AQ7" s="216">
        <v>58255</v>
      </c>
      <c r="AR7" s="217"/>
      <c r="AS7" s="217">
        <v>58255</v>
      </c>
      <c r="AT7" s="216">
        <v>4855</v>
      </c>
      <c r="AU7" s="804">
        <v>171541</v>
      </c>
      <c r="AV7" s="805">
        <v>14296</v>
      </c>
      <c r="AW7" s="210">
        <v>146</v>
      </c>
      <c r="AX7" s="210"/>
      <c r="AY7" s="210">
        <v>146</v>
      </c>
    </row>
    <row r="8" spans="1:51" ht="15" customHeight="1" x14ac:dyDescent="0.2">
      <c r="A8" s="424">
        <v>2</v>
      </c>
      <c r="B8" s="224" t="s">
        <v>6</v>
      </c>
      <c r="C8" s="228">
        <v>7</v>
      </c>
      <c r="D8" s="226">
        <v>5240.4315893174098</v>
      </c>
      <c r="E8" s="226">
        <v>36683.021125221872</v>
      </c>
      <c r="F8" s="228">
        <v>7</v>
      </c>
      <c r="G8" s="226">
        <v>667.00365457129601</v>
      </c>
      <c r="H8" s="226">
        <v>4669.0255819990725</v>
      </c>
      <c r="I8" s="1214">
        <v>5</v>
      </c>
      <c r="J8" s="226">
        <v>181.91008761035349</v>
      </c>
      <c r="K8" s="226">
        <v>909.5504380517674</v>
      </c>
      <c r="L8" s="228">
        <v>2</v>
      </c>
      <c r="M8" s="226">
        <v>4547.7521902588378</v>
      </c>
      <c r="N8" s="226">
        <v>9095.5043805176756</v>
      </c>
      <c r="O8" s="228">
        <v>0</v>
      </c>
      <c r="P8" s="226">
        <v>1819.100876103535</v>
      </c>
      <c r="Q8" s="226">
        <v>0</v>
      </c>
      <c r="R8" s="229">
        <v>51357</v>
      </c>
      <c r="S8" s="229">
        <v>5706</v>
      </c>
      <c r="T8" s="226"/>
      <c r="U8" s="226"/>
      <c r="V8" s="230">
        <v>0</v>
      </c>
      <c r="W8" s="229">
        <v>51357</v>
      </c>
      <c r="X8" s="226">
        <v>-128</v>
      </c>
      <c r="Y8" s="229">
        <v>51229</v>
      </c>
      <c r="Z8" s="226">
        <v>0</v>
      </c>
      <c r="AA8" s="229">
        <v>51229</v>
      </c>
      <c r="AB8" s="226"/>
      <c r="AC8" s="226">
        <v>51229</v>
      </c>
      <c r="AD8" s="229">
        <v>4269</v>
      </c>
      <c r="AE8" s="232">
        <v>51229</v>
      </c>
      <c r="AF8" s="233">
        <v>3469.5</v>
      </c>
      <c r="AG8" s="234">
        <v>24287</v>
      </c>
      <c r="AH8" s="225"/>
      <c r="AI8" s="233">
        <v>0</v>
      </c>
      <c r="AJ8" s="225"/>
      <c r="AK8" s="235">
        <v>0</v>
      </c>
      <c r="AL8" s="236">
        <v>0</v>
      </c>
      <c r="AM8" s="234">
        <v>24287</v>
      </c>
      <c r="AN8" s="237">
        <v>-61</v>
      </c>
      <c r="AO8" s="234">
        <v>24226</v>
      </c>
      <c r="AP8" s="235">
        <v>0</v>
      </c>
      <c r="AQ8" s="234">
        <v>24226</v>
      </c>
      <c r="AR8" s="235"/>
      <c r="AS8" s="235">
        <v>24226</v>
      </c>
      <c r="AT8" s="234">
        <v>2019</v>
      </c>
      <c r="AU8" s="806">
        <v>75455</v>
      </c>
      <c r="AV8" s="807">
        <v>6288</v>
      </c>
      <c r="AW8" s="227">
        <v>61</v>
      </c>
      <c r="AX8" s="227"/>
      <c r="AY8" s="227">
        <v>61</v>
      </c>
    </row>
    <row r="9" spans="1:51" ht="15" customHeight="1" x14ac:dyDescent="0.2">
      <c r="A9" s="424">
        <v>3</v>
      </c>
      <c r="B9" s="224" t="s">
        <v>7</v>
      </c>
      <c r="C9" s="228">
        <v>30</v>
      </c>
      <c r="D9" s="226">
        <v>3630.9364540257548</v>
      </c>
      <c r="E9" s="226">
        <v>108928.09362077265</v>
      </c>
      <c r="F9" s="228">
        <v>30</v>
      </c>
      <c r="G9" s="226">
        <v>509.62374573363923</v>
      </c>
      <c r="H9" s="226">
        <v>15288.712372009177</v>
      </c>
      <c r="I9" s="1214">
        <v>18</v>
      </c>
      <c r="J9" s="226">
        <v>138.98829429099249</v>
      </c>
      <c r="K9" s="226">
        <v>2501.789297237865</v>
      </c>
      <c r="L9" s="228">
        <v>4</v>
      </c>
      <c r="M9" s="226">
        <v>3474.7073572748131</v>
      </c>
      <c r="N9" s="226">
        <v>13898.829429099253</v>
      </c>
      <c r="O9" s="228">
        <v>0</v>
      </c>
      <c r="P9" s="226">
        <v>1389.8829429099251</v>
      </c>
      <c r="Q9" s="226">
        <v>0</v>
      </c>
      <c r="R9" s="229">
        <v>140617</v>
      </c>
      <c r="S9" s="229">
        <v>15624</v>
      </c>
      <c r="T9" s="226"/>
      <c r="U9" s="226"/>
      <c r="V9" s="230">
        <v>0</v>
      </c>
      <c r="W9" s="229">
        <v>140617</v>
      </c>
      <c r="X9" s="226">
        <v>-352</v>
      </c>
      <c r="Y9" s="229">
        <v>140265</v>
      </c>
      <c r="Z9" s="226">
        <v>0</v>
      </c>
      <c r="AA9" s="229">
        <v>140265</v>
      </c>
      <c r="AB9" s="226"/>
      <c r="AC9" s="226">
        <v>140265</v>
      </c>
      <c r="AD9" s="229">
        <v>11689</v>
      </c>
      <c r="AE9" s="232">
        <v>140265</v>
      </c>
      <c r="AF9" s="233">
        <v>6716.7</v>
      </c>
      <c r="AG9" s="234">
        <v>201501</v>
      </c>
      <c r="AH9" s="225"/>
      <c r="AI9" s="233">
        <v>0</v>
      </c>
      <c r="AJ9" s="225"/>
      <c r="AK9" s="235">
        <v>0</v>
      </c>
      <c r="AL9" s="236">
        <v>0</v>
      </c>
      <c r="AM9" s="234">
        <v>201501</v>
      </c>
      <c r="AN9" s="237">
        <v>-504</v>
      </c>
      <c r="AO9" s="234">
        <v>200997</v>
      </c>
      <c r="AP9" s="235">
        <v>0</v>
      </c>
      <c r="AQ9" s="234">
        <v>200997</v>
      </c>
      <c r="AR9" s="235"/>
      <c r="AS9" s="235">
        <v>200997</v>
      </c>
      <c r="AT9" s="234">
        <v>16750</v>
      </c>
      <c r="AU9" s="806">
        <v>341262</v>
      </c>
      <c r="AV9" s="807">
        <v>28439</v>
      </c>
      <c r="AW9" s="227">
        <v>504</v>
      </c>
      <c r="AX9" s="227"/>
      <c r="AY9" s="227">
        <v>504</v>
      </c>
    </row>
    <row r="10" spans="1:51" ht="15" customHeight="1" x14ac:dyDescent="0.2">
      <c r="A10" s="424">
        <v>4</v>
      </c>
      <c r="B10" s="224" t="s">
        <v>8</v>
      </c>
      <c r="C10" s="228">
        <v>8</v>
      </c>
      <c r="D10" s="226">
        <v>4530.2277409816261</v>
      </c>
      <c r="E10" s="226">
        <v>36241.821927853009</v>
      </c>
      <c r="F10" s="228">
        <v>7</v>
      </c>
      <c r="G10" s="226">
        <v>601.15769210302153</v>
      </c>
      <c r="H10" s="226">
        <v>4208.1038447211504</v>
      </c>
      <c r="I10" s="1214">
        <v>9</v>
      </c>
      <c r="J10" s="226">
        <v>163.95209784627858</v>
      </c>
      <c r="K10" s="226">
        <v>1475.5688806165072</v>
      </c>
      <c r="L10" s="228">
        <v>2</v>
      </c>
      <c r="M10" s="226">
        <v>4098.8024461569648</v>
      </c>
      <c r="N10" s="226">
        <v>8197.6048923139297</v>
      </c>
      <c r="O10" s="228">
        <v>0</v>
      </c>
      <c r="P10" s="226">
        <v>1639.5209784627859</v>
      </c>
      <c r="Q10" s="226">
        <v>0</v>
      </c>
      <c r="R10" s="229">
        <v>50123</v>
      </c>
      <c r="S10" s="229">
        <v>5569</v>
      </c>
      <c r="T10" s="226"/>
      <c r="U10" s="226"/>
      <c r="V10" s="230">
        <v>0</v>
      </c>
      <c r="W10" s="229">
        <v>50123</v>
      </c>
      <c r="X10" s="226">
        <v>-125</v>
      </c>
      <c r="Y10" s="229">
        <v>49998</v>
      </c>
      <c r="Z10" s="226">
        <v>0</v>
      </c>
      <c r="AA10" s="229">
        <v>49998</v>
      </c>
      <c r="AB10" s="226"/>
      <c r="AC10" s="226">
        <v>49998</v>
      </c>
      <c r="AD10" s="229">
        <v>4167</v>
      </c>
      <c r="AE10" s="232">
        <v>49998</v>
      </c>
      <c r="AF10" s="233">
        <v>4328.1000000000004</v>
      </c>
      <c r="AG10" s="234">
        <v>34625</v>
      </c>
      <c r="AH10" s="225"/>
      <c r="AI10" s="233">
        <v>0</v>
      </c>
      <c r="AJ10" s="225"/>
      <c r="AK10" s="235">
        <v>0</v>
      </c>
      <c r="AL10" s="236">
        <v>0</v>
      </c>
      <c r="AM10" s="234">
        <v>34625</v>
      </c>
      <c r="AN10" s="237">
        <v>-87</v>
      </c>
      <c r="AO10" s="234">
        <v>34538</v>
      </c>
      <c r="AP10" s="235">
        <v>0</v>
      </c>
      <c r="AQ10" s="234">
        <v>34538</v>
      </c>
      <c r="AR10" s="235"/>
      <c r="AS10" s="235">
        <v>34538</v>
      </c>
      <c r="AT10" s="234">
        <v>2878</v>
      </c>
      <c r="AU10" s="806">
        <v>84536</v>
      </c>
      <c r="AV10" s="807">
        <v>7045</v>
      </c>
      <c r="AW10" s="227">
        <v>87</v>
      </c>
      <c r="AX10" s="227"/>
      <c r="AY10" s="227">
        <v>87</v>
      </c>
    </row>
    <row r="11" spans="1:51" ht="15" customHeight="1" x14ac:dyDescent="0.2">
      <c r="A11" s="425">
        <v>5</v>
      </c>
      <c r="B11" s="238" t="s">
        <v>9</v>
      </c>
      <c r="C11" s="242">
        <v>26</v>
      </c>
      <c r="D11" s="240">
        <v>4527.5904425288882</v>
      </c>
      <c r="E11" s="240">
        <v>117717.3515057511</v>
      </c>
      <c r="F11" s="242">
        <v>23</v>
      </c>
      <c r="G11" s="240">
        <v>638.36574084431777</v>
      </c>
      <c r="H11" s="240">
        <v>14682.412039419309</v>
      </c>
      <c r="I11" s="1215">
        <v>25</v>
      </c>
      <c r="J11" s="240">
        <v>174.09974750299571</v>
      </c>
      <c r="K11" s="240">
        <v>4352.4936875748926</v>
      </c>
      <c r="L11" s="242">
        <v>1</v>
      </c>
      <c r="M11" s="240">
        <v>4352.4936875748936</v>
      </c>
      <c r="N11" s="240">
        <v>4352.4936875748936</v>
      </c>
      <c r="O11" s="242">
        <v>0</v>
      </c>
      <c r="P11" s="240">
        <v>1740.9974750299571</v>
      </c>
      <c r="Q11" s="240">
        <v>0</v>
      </c>
      <c r="R11" s="243">
        <v>141105</v>
      </c>
      <c r="S11" s="243">
        <v>15678</v>
      </c>
      <c r="T11" s="240"/>
      <c r="U11" s="240"/>
      <c r="V11" s="244">
        <v>0</v>
      </c>
      <c r="W11" s="243">
        <v>141105</v>
      </c>
      <c r="X11" s="240">
        <v>-353</v>
      </c>
      <c r="Y11" s="243">
        <v>140752</v>
      </c>
      <c r="Z11" s="240">
        <v>-2114</v>
      </c>
      <c r="AA11" s="243">
        <v>138638</v>
      </c>
      <c r="AB11" s="246"/>
      <c r="AC11" s="240">
        <v>138638</v>
      </c>
      <c r="AD11" s="247">
        <v>11553</v>
      </c>
      <c r="AE11" s="247">
        <v>138638</v>
      </c>
      <c r="AF11" s="248">
        <v>2529.9</v>
      </c>
      <c r="AG11" s="249">
        <v>65777</v>
      </c>
      <c r="AH11" s="239"/>
      <c r="AI11" s="248">
        <v>0</v>
      </c>
      <c r="AJ11" s="239"/>
      <c r="AK11" s="250">
        <v>0</v>
      </c>
      <c r="AL11" s="251">
        <v>0</v>
      </c>
      <c r="AM11" s="249">
        <v>65777</v>
      </c>
      <c r="AN11" s="252">
        <v>-164</v>
      </c>
      <c r="AO11" s="249">
        <v>65613</v>
      </c>
      <c r="AP11" s="250">
        <v>-1002</v>
      </c>
      <c r="AQ11" s="249">
        <v>64611</v>
      </c>
      <c r="AR11" s="250"/>
      <c r="AS11" s="250">
        <v>64611</v>
      </c>
      <c r="AT11" s="249">
        <v>5384</v>
      </c>
      <c r="AU11" s="808">
        <v>203249</v>
      </c>
      <c r="AV11" s="809">
        <v>16937</v>
      </c>
      <c r="AW11" s="241">
        <v>164</v>
      </c>
      <c r="AX11" s="241"/>
      <c r="AY11" s="241">
        <v>164</v>
      </c>
    </row>
    <row r="12" spans="1:51" ht="15" customHeight="1" x14ac:dyDescent="0.2">
      <c r="A12" s="423">
        <v>6</v>
      </c>
      <c r="B12" s="207" t="s">
        <v>10</v>
      </c>
      <c r="C12" s="211">
        <v>18</v>
      </c>
      <c r="D12" s="209">
        <v>4214.3334270860687</v>
      </c>
      <c r="E12" s="209">
        <v>75858.001687549229</v>
      </c>
      <c r="F12" s="211">
        <v>17</v>
      </c>
      <c r="G12" s="209">
        <v>577.25636857014649</v>
      </c>
      <c r="H12" s="209">
        <v>9813.35826569249</v>
      </c>
      <c r="I12" s="1213">
        <v>7</v>
      </c>
      <c r="J12" s="209">
        <v>157.43355506458545</v>
      </c>
      <c r="K12" s="209">
        <v>1102.034885452098</v>
      </c>
      <c r="L12" s="211">
        <v>6</v>
      </c>
      <c r="M12" s="209">
        <v>3935.8388766146354</v>
      </c>
      <c r="N12" s="209">
        <v>23615.033259687814</v>
      </c>
      <c r="O12" s="211">
        <v>1</v>
      </c>
      <c r="P12" s="209">
        <v>1574.3355506458543</v>
      </c>
      <c r="Q12" s="209">
        <v>1574.3355506458543</v>
      </c>
      <c r="R12" s="212">
        <v>111963</v>
      </c>
      <c r="S12" s="212">
        <v>12440</v>
      </c>
      <c r="T12" s="209"/>
      <c r="U12" s="209"/>
      <c r="V12" s="213">
        <v>0</v>
      </c>
      <c r="W12" s="212">
        <v>111963</v>
      </c>
      <c r="X12" s="209">
        <v>-280</v>
      </c>
      <c r="Y12" s="212">
        <v>111683</v>
      </c>
      <c r="Z12" s="209">
        <v>0</v>
      </c>
      <c r="AA12" s="212">
        <v>111683</v>
      </c>
      <c r="AB12" s="209"/>
      <c r="AC12" s="209">
        <v>111683</v>
      </c>
      <c r="AD12" s="212">
        <v>9307</v>
      </c>
      <c r="AE12" s="214">
        <v>111683</v>
      </c>
      <c r="AF12" s="215">
        <v>4860</v>
      </c>
      <c r="AG12" s="216">
        <v>87480</v>
      </c>
      <c r="AH12" s="208"/>
      <c r="AI12" s="215">
        <v>0</v>
      </c>
      <c r="AJ12" s="208"/>
      <c r="AK12" s="217">
        <v>0</v>
      </c>
      <c r="AL12" s="218">
        <v>0</v>
      </c>
      <c r="AM12" s="216">
        <v>87480</v>
      </c>
      <c r="AN12" s="219">
        <v>-219</v>
      </c>
      <c r="AO12" s="216">
        <v>87261</v>
      </c>
      <c r="AP12" s="217">
        <v>0</v>
      </c>
      <c r="AQ12" s="216">
        <v>87261</v>
      </c>
      <c r="AR12" s="217"/>
      <c r="AS12" s="217">
        <v>87261</v>
      </c>
      <c r="AT12" s="216">
        <v>7272</v>
      </c>
      <c r="AU12" s="804">
        <v>198944</v>
      </c>
      <c r="AV12" s="805">
        <v>16579</v>
      </c>
      <c r="AW12" s="210">
        <v>219</v>
      </c>
      <c r="AX12" s="210"/>
      <c r="AY12" s="210">
        <v>219</v>
      </c>
    </row>
    <row r="13" spans="1:51" ht="15" customHeight="1" x14ac:dyDescent="0.2">
      <c r="A13" s="424">
        <v>7</v>
      </c>
      <c r="B13" s="224" t="s">
        <v>11</v>
      </c>
      <c r="C13" s="228">
        <v>9</v>
      </c>
      <c r="D13" s="226">
        <v>2884.8050280621055</v>
      </c>
      <c r="E13" s="226">
        <v>25963.245252558951</v>
      </c>
      <c r="F13" s="228">
        <v>9</v>
      </c>
      <c r="G13" s="226">
        <v>393.77100499719279</v>
      </c>
      <c r="H13" s="226">
        <v>3543.9390449747352</v>
      </c>
      <c r="I13" s="1214">
        <v>3</v>
      </c>
      <c r="J13" s="226">
        <v>107.39209227196166</v>
      </c>
      <c r="K13" s="226">
        <v>322.17627681588499</v>
      </c>
      <c r="L13" s="228">
        <v>1</v>
      </c>
      <c r="M13" s="226">
        <v>2684.8023067990412</v>
      </c>
      <c r="N13" s="226">
        <v>2684.8023067990412</v>
      </c>
      <c r="O13" s="228">
        <v>0</v>
      </c>
      <c r="P13" s="226">
        <v>1073.9209227196163</v>
      </c>
      <c r="Q13" s="226">
        <v>0</v>
      </c>
      <c r="R13" s="229">
        <v>32514</v>
      </c>
      <c r="S13" s="229">
        <v>3613</v>
      </c>
      <c r="T13" s="226"/>
      <c r="U13" s="226"/>
      <c r="V13" s="230">
        <v>0</v>
      </c>
      <c r="W13" s="229">
        <v>32514</v>
      </c>
      <c r="X13" s="226">
        <v>-81</v>
      </c>
      <c r="Y13" s="229">
        <v>32433</v>
      </c>
      <c r="Z13" s="226">
        <v>0</v>
      </c>
      <c r="AA13" s="229">
        <v>32433</v>
      </c>
      <c r="AB13" s="226"/>
      <c r="AC13" s="226">
        <v>32433</v>
      </c>
      <c r="AD13" s="229">
        <v>2703</v>
      </c>
      <c r="AE13" s="232">
        <v>32433</v>
      </c>
      <c r="AF13" s="233">
        <v>14010.300000000001</v>
      </c>
      <c r="AG13" s="234">
        <v>126093</v>
      </c>
      <c r="AH13" s="225"/>
      <c r="AI13" s="233">
        <v>0</v>
      </c>
      <c r="AJ13" s="225"/>
      <c r="AK13" s="235">
        <v>0</v>
      </c>
      <c r="AL13" s="236">
        <v>0</v>
      </c>
      <c r="AM13" s="234">
        <v>126093</v>
      </c>
      <c r="AN13" s="237">
        <v>-315</v>
      </c>
      <c r="AO13" s="234">
        <v>125778</v>
      </c>
      <c r="AP13" s="235">
        <v>0</v>
      </c>
      <c r="AQ13" s="234">
        <v>125778</v>
      </c>
      <c r="AR13" s="235"/>
      <c r="AS13" s="235">
        <v>125778</v>
      </c>
      <c r="AT13" s="234">
        <v>10482</v>
      </c>
      <c r="AU13" s="806">
        <v>158211</v>
      </c>
      <c r="AV13" s="807">
        <v>13185</v>
      </c>
      <c r="AW13" s="227">
        <v>315</v>
      </c>
      <c r="AX13" s="227"/>
      <c r="AY13" s="227">
        <v>315</v>
      </c>
    </row>
    <row r="14" spans="1:51" ht="15" customHeight="1" x14ac:dyDescent="0.2">
      <c r="A14" s="424">
        <v>8</v>
      </c>
      <c r="B14" s="224" t="s">
        <v>12</v>
      </c>
      <c r="C14" s="228">
        <v>61</v>
      </c>
      <c r="D14" s="226">
        <v>4329.2456120458228</v>
      </c>
      <c r="E14" s="226">
        <v>264083.98233479518</v>
      </c>
      <c r="F14" s="228">
        <v>57</v>
      </c>
      <c r="G14" s="226">
        <v>575.949596273201</v>
      </c>
      <c r="H14" s="226">
        <v>32829.126987572454</v>
      </c>
      <c r="I14" s="1214">
        <v>39</v>
      </c>
      <c r="J14" s="226">
        <v>157.0771626199639</v>
      </c>
      <c r="K14" s="226">
        <v>6126.0093421785923</v>
      </c>
      <c r="L14" s="228">
        <v>11</v>
      </c>
      <c r="M14" s="226">
        <v>3926.9290654990978</v>
      </c>
      <c r="N14" s="226">
        <v>43196.219720490073</v>
      </c>
      <c r="O14" s="228">
        <v>1</v>
      </c>
      <c r="P14" s="226">
        <v>1570.7716261996386</v>
      </c>
      <c r="Q14" s="226">
        <v>1570.7716261996386</v>
      </c>
      <c r="R14" s="229">
        <v>347806</v>
      </c>
      <c r="S14" s="229">
        <v>38645</v>
      </c>
      <c r="T14" s="226"/>
      <c r="U14" s="226"/>
      <c r="V14" s="230">
        <v>0</v>
      </c>
      <c r="W14" s="229">
        <v>347806</v>
      </c>
      <c r="X14" s="226">
        <v>-870</v>
      </c>
      <c r="Y14" s="229">
        <v>346936</v>
      </c>
      <c r="Z14" s="226">
        <v>0</v>
      </c>
      <c r="AA14" s="229">
        <v>346936</v>
      </c>
      <c r="AB14" s="226"/>
      <c r="AC14" s="226">
        <v>346936</v>
      </c>
      <c r="AD14" s="229">
        <v>28911</v>
      </c>
      <c r="AE14" s="232">
        <v>346936</v>
      </c>
      <c r="AF14" s="233">
        <v>4896.9000000000005</v>
      </c>
      <c r="AG14" s="234">
        <v>298711</v>
      </c>
      <c r="AH14" s="225"/>
      <c r="AI14" s="233">
        <v>0</v>
      </c>
      <c r="AJ14" s="225"/>
      <c r="AK14" s="235">
        <v>0</v>
      </c>
      <c r="AL14" s="236">
        <v>0</v>
      </c>
      <c r="AM14" s="234">
        <v>298711</v>
      </c>
      <c r="AN14" s="237">
        <v>-747</v>
      </c>
      <c r="AO14" s="234">
        <v>297964</v>
      </c>
      <c r="AP14" s="235">
        <v>0</v>
      </c>
      <c r="AQ14" s="234">
        <v>297964</v>
      </c>
      <c r="AR14" s="235"/>
      <c r="AS14" s="235">
        <v>297964</v>
      </c>
      <c r="AT14" s="234">
        <v>24830</v>
      </c>
      <c r="AU14" s="806">
        <v>644900</v>
      </c>
      <c r="AV14" s="807">
        <v>53741</v>
      </c>
      <c r="AW14" s="227">
        <v>747</v>
      </c>
      <c r="AX14" s="227"/>
      <c r="AY14" s="227">
        <v>747</v>
      </c>
    </row>
    <row r="15" spans="1:51" ht="15" customHeight="1" x14ac:dyDescent="0.2">
      <c r="A15" s="424">
        <v>9</v>
      </c>
      <c r="B15" s="224" t="s">
        <v>13</v>
      </c>
      <c r="C15" s="228">
        <v>106</v>
      </c>
      <c r="D15" s="226">
        <v>3968.2864415750155</v>
      </c>
      <c r="E15" s="226">
        <v>420638.36280695163</v>
      </c>
      <c r="F15" s="228">
        <v>100</v>
      </c>
      <c r="G15" s="226">
        <v>530.19857775390824</v>
      </c>
      <c r="H15" s="226">
        <v>53019.857775390825</v>
      </c>
      <c r="I15" s="1214">
        <v>62</v>
      </c>
      <c r="J15" s="226">
        <v>144.59961211470224</v>
      </c>
      <c r="K15" s="226">
        <v>8965.1759511115397</v>
      </c>
      <c r="L15" s="228">
        <v>14</v>
      </c>
      <c r="M15" s="226">
        <v>3614.9903028675562</v>
      </c>
      <c r="N15" s="226">
        <v>50609.864240145791</v>
      </c>
      <c r="O15" s="228">
        <v>1</v>
      </c>
      <c r="P15" s="226">
        <v>1445.9961211470224</v>
      </c>
      <c r="Q15" s="226">
        <v>1445.9961211470224</v>
      </c>
      <c r="R15" s="229">
        <v>534679</v>
      </c>
      <c r="S15" s="229">
        <v>59409</v>
      </c>
      <c r="T15" s="226"/>
      <c r="U15" s="226"/>
      <c r="V15" s="230">
        <v>0</v>
      </c>
      <c r="W15" s="229">
        <v>534679</v>
      </c>
      <c r="X15" s="226">
        <v>-1337</v>
      </c>
      <c r="Y15" s="229">
        <v>533342</v>
      </c>
      <c r="Z15" s="226">
        <v>0</v>
      </c>
      <c r="AA15" s="229">
        <v>533342</v>
      </c>
      <c r="AB15" s="226"/>
      <c r="AC15" s="226">
        <v>533342</v>
      </c>
      <c r="AD15" s="229">
        <v>44445</v>
      </c>
      <c r="AE15" s="232">
        <v>533342</v>
      </c>
      <c r="AF15" s="233">
        <v>6060.6</v>
      </c>
      <c r="AG15" s="234">
        <v>642424</v>
      </c>
      <c r="AH15" s="225"/>
      <c r="AI15" s="233">
        <v>0</v>
      </c>
      <c r="AJ15" s="225"/>
      <c r="AK15" s="235">
        <v>0</v>
      </c>
      <c r="AL15" s="236">
        <v>0</v>
      </c>
      <c r="AM15" s="234">
        <v>642424</v>
      </c>
      <c r="AN15" s="237">
        <v>-1606</v>
      </c>
      <c r="AO15" s="234">
        <v>640818</v>
      </c>
      <c r="AP15" s="235">
        <v>0</v>
      </c>
      <c r="AQ15" s="234">
        <v>640818</v>
      </c>
      <c r="AR15" s="235"/>
      <c r="AS15" s="235">
        <v>640818</v>
      </c>
      <c r="AT15" s="234">
        <v>53402</v>
      </c>
      <c r="AU15" s="806">
        <v>1174160</v>
      </c>
      <c r="AV15" s="807">
        <v>97847</v>
      </c>
      <c r="AW15" s="227">
        <v>1606</v>
      </c>
      <c r="AX15" s="227"/>
      <c r="AY15" s="227">
        <v>1606</v>
      </c>
    </row>
    <row r="16" spans="1:51" ht="15" customHeight="1" x14ac:dyDescent="0.2">
      <c r="A16" s="425">
        <v>10</v>
      </c>
      <c r="B16" s="238" t="s">
        <v>14</v>
      </c>
      <c r="C16" s="242">
        <v>56</v>
      </c>
      <c r="D16" s="240">
        <v>2873.7583469604715</v>
      </c>
      <c r="E16" s="240">
        <v>160930.4674297864</v>
      </c>
      <c r="F16" s="242">
        <v>51</v>
      </c>
      <c r="G16" s="240">
        <v>411.71095763046333</v>
      </c>
      <c r="H16" s="240">
        <v>20997.25883915363</v>
      </c>
      <c r="I16" s="1215">
        <v>34</v>
      </c>
      <c r="J16" s="240">
        <v>112.28480662648997</v>
      </c>
      <c r="K16" s="240">
        <v>3817.6834253006591</v>
      </c>
      <c r="L16" s="242">
        <v>6</v>
      </c>
      <c r="M16" s="240">
        <v>2807.1201656622493</v>
      </c>
      <c r="N16" s="240">
        <v>16842.720993973497</v>
      </c>
      <c r="O16" s="242">
        <v>1</v>
      </c>
      <c r="P16" s="240">
        <v>1122.8480662648997</v>
      </c>
      <c r="Q16" s="240">
        <v>1122.8480662648997</v>
      </c>
      <c r="R16" s="243">
        <v>203711</v>
      </c>
      <c r="S16" s="243">
        <v>22635</v>
      </c>
      <c r="T16" s="240"/>
      <c r="U16" s="240"/>
      <c r="V16" s="244">
        <v>0</v>
      </c>
      <c r="W16" s="243">
        <v>203711</v>
      </c>
      <c r="X16" s="240">
        <v>-509</v>
      </c>
      <c r="Y16" s="243">
        <v>203202</v>
      </c>
      <c r="Z16" s="240">
        <v>0</v>
      </c>
      <c r="AA16" s="243">
        <v>203202</v>
      </c>
      <c r="AB16" s="246"/>
      <c r="AC16" s="240">
        <v>203202</v>
      </c>
      <c r="AD16" s="247">
        <v>16934</v>
      </c>
      <c r="AE16" s="247">
        <v>203202</v>
      </c>
      <c r="AF16" s="248">
        <v>7717.5</v>
      </c>
      <c r="AG16" s="249">
        <v>432180</v>
      </c>
      <c r="AH16" s="239"/>
      <c r="AI16" s="248">
        <v>0</v>
      </c>
      <c r="AJ16" s="239"/>
      <c r="AK16" s="250">
        <v>0</v>
      </c>
      <c r="AL16" s="251">
        <v>0</v>
      </c>
      <c r="AM16" s="249">
        <v>432180</v>
      </c>
      <c r="AN16" s="252">
        <v>-1080</v>
      </c>
      <c r="AO16" s="249">
        <v>431100</v>
      </c>
      <c r="AP16" s="250">
        <v>0</v>
      </c>
      <c r="AQ16" s="249">
        <v>431100</v>
      </c>
      <c r="AR16" s="250"/>
      <c r="AS16" s="250">
        <v>431100</v>
      </c>
      <c r="AT16" s="249">
        <v>35925</v>
      </c>
      <c r="AU16" s="808">
        <v>634302</v>
      </c>
      <c r="AV16" s="809">
        <v>52859</v>
      </c>
      <c r="AW16" s="241">
        <v>1080</v>
      </c>
      <c r="AX16" s="241"/>
      <c r="AY16" s="241">
        <v>1080</v>
      </c>
    </row>
    <row r="17" spans="1:51" ht="15" customHeight="1" x14ac:dyDescent="0.2">
      <c r="A17" s="423">
        <v>11</v>
      </c>
      <c r="B17" s="207" t="s">
        <v>15</v>
      </c>
      <c r="C17" s="211">
        <v>0</v>
      </c>
      <c r="D17" s="209">
        <v>5179.0511199354778</v>
      </c>
      <c r="E17" s="209">
        <v>0</v>
      </c>
      <c r="F17" s="211">
        <v>0</v>
      </c>
      <c r="G17" s="209">
        <v>652.86045294318194</v>
      </c>
      <c r="H17" s="209">
        <v>0</v>
      </c>
      <c r="I17" s="1213">
        <v>0</v>
      </c>
      <c r="J17" s="209">
        <v>178.05285080268598</v>
      </c>
      <c r="K17" s="209">
        <v>0</v>
      </c>
      <c r="L17" s="211">
        <v>0</v>
      </c>
      <c r="M17" s="209">
        <v>4451.3212700671493</v>
      </c>
      <c r="N17" s="209">
        <v>0</v>
      </c>
      <c r="O17" s="211">
        <v>0</v>
      </c>
      <c r="P17" s="209">
        <v>1780.5285080268595</v>
      </c>
      <c r="Q17" s="209">
        <v>0</v>
      </c>
      <c r="R17" s="212">
        <v>0</v>
      </c>
      <c r="S17" s="212">
        <v>0</v>
      </c>
      <c r="T17" s="209"/>
      <c r="U17" s="209"/>
      <c r="V17" s="213">
        <v>0</v>
      </c>
      <c r="W17" s="212">
        <v>0</v>
      </c>
      <c r="X17" s="209">
        <v>0</v>
      </c>
      <c r="Y17" s="212">
        <v>0</v>
      </c>
      <c r="Z17" s="209">
        <v>0</v>
      </c>
      <c r="AA17" s="212">
        <v>0</v>
      </c>
      <c r="AB17" s="209"/>
      <c r="AC17" s="209">
        <v>0</v>
      </c>
      <c r="AD17" s="212">
        <v>0</v>
      </c>
      <c r="AE17" s="214">
        <v>0</v>
      </c>
      <c r="AF17" s="215">
        <v>3816.9</v>
      </c>
      <c r="AG17" s="216">
        <v>0</v>
      </c>
      <c r="AH17" s="208"/>
      <c r="AI17" s="215">
        <v>0</v>
      </c>
      <c r="AJ17" s="208"/>
      <c r="AK17" s="217">
        <v>0</v>
      </c>
      <c r="AL17" s="218">
        <v>0</v>
      </c>
      <c r="AM17" s="216">
        <v>0</v>
      </c>
      <c r="AN17" s="219">
        <v>0</v>
      </c>
      <c r="AO17" s="216">
        <v>0</v>
      </c>
      <c r="AP17" s="217">
        <v>0</v>
      </c>
      <c r="AQ17" s="216">
        <v>0</v>
      </c>
      <c r="AR17" s="217"/>
      <c r="AS17" s="217">
        <v>0</v>
      </c>
      <c r="AT17" s="216">
        <v>0</v>
      </c>
      <c r="AU17" s="804">
        <v>0</v>
      </c>
      <c r="AV17" s="805">
        <v>0</v>
      </c>
      <c r="AW17" s="210">
        <v>0</v>
      </c>
      <c r="AX17" s="210"/>
      <c r="AY17" s="210">
        <v>0</v>
      </c>
    </row>
    <row r="18" spans="1:51" ht="15" customHeight="1" x14ac:dyDescent="0.2">
      <c r="A18" s="424">
        <v>12</v>
      </c>
      <c r="B18" s="224" t="s">
        <v>16</v>
      </c>
      <c r="C18" s="228">
        <v>4</v>
      </c>
      <c r="D18" s="226">
        <v>2015.7625013740594</v>
      </c>
      <c r="E18" s="226">
        <v>8063.0500054962376</v>
      </c>
      <c r="F18" s="228">
        <v>4</v>
      </c>
      <c r="G18" s="226">
        <v>198.74248284841843</v>
      </c>
      <c r="H18" s="226">
        <v>794.96993139367373</v>
      </c>
      <c r="I18" s="1214">
        <v>0</v>
      </c>
      <c r="J18" s="226">
        <v>54.202495322295945</v>
      </c>
      <c r="K18" s="226">
        <v>0</v>
      </c>
      <c r="L18" s="228">
        <v>0</v>
      </c>
      <c r="M18" s="226">
        <v>1355.0623830573986</v>
      </c>
      <c r="N18" s="226">
        <v>0</v>
      </c>
      <c r="O18" s="228">
        <v>0</v>
      </c>
      <c r="P18" s="226">
        <v>542.02495322295954</v>
      </c>
      <c r="Q18" s="226">
        <v>0</v>
      </c>
      <c r="R18" s="229">
        <v>8858</v>
      </c>
      <c r="S18" s="229">
        <v>984</v>
      </c>
      <c r="T18" s="226"/>
      <c r="U18" s="226"/>
      <c r="V18" s="230">
        <v>0</v>
      </c>
      <c r="W18" s="229">
        <v>8858</v>
      </c>
      <c r="X18" s="226">
        <v>-22</v>
      </c>
      <c r="Y18" s="229">
        <v>8836</v>
      </c>
      <c r="Z18" s="226">
        <v>0</v>
      </c>
      <c r="AA18" s="229">
        <v>8836</v>
      </c>
      <c r="AB18" s="226"/>
      <c r="AC18" s="226">
        <v>8836</v>
      </c>
      <c r="AD18" s="229">
        <v>736</v>
      </c>
      <c r="AE18" s="232">
        <v>8836</v>
      </c>
      <c r="AF18" s="233">
        <v>14211.9</v>
      </c>
      <c r="AG18" s="234">
        <v>56848</v>
      </c>
      <c r="AH18" s="225"/>
      <c r="AI18" s="233">
        <v>0</v>
      </c>
      <c r="AJ18" s="225"/>
      <c r="AK18" s="235">
        <v>0</v>
      </c>
      <c r="AL18" s="236">
        <v>0</v>
      </c>
      <c r="AM18" s="234">
        <v>56848</v>
      </c>
      <c r="AN18" s="237">
        <v>-142</v>
      </c>
      <c r="AO18" s="234">
        <v>56706</v>
      </c>
      <c r="AP18" s="235">
        <v>0</v>
      </c>
      <c r="AQ18" s="234">
        <v>56706</v>
      </c>
      <c r="AR18" s="235"/>
      <c r="AS18" s="235">
        <v>56706</v>
      </c>
      <c r="AT18" s="234">
        <v>4726</v>
      </c>
      <c r="AU18" s="806">
        <v>65542</v>
      </c>
      <c r="AV18" s="807">
        <v>5462</v>
      </c>
      <c r="AW18" s="227">
        <v>142</v>
      </c>
      <c r="AX18" s="227"/>
      <c r="AY18" s="227">
        <v>142</v>
      </c>
    </row>
    <row r="19" spans="1:51" ht="15" customHeight="1" x14ac:dyDescent="0.2">
      <c r="A19" s="424">
        <v>13</v>
      </c>
      <c r="B19" s="224" t="s">
        <v>17</v>
      </c>
      <c r="C19" s="228">
        <v>7</v>
      </c>
      <c r="D19" s="226">
        <v>5078.1202178391623</v>
      </c>
      <c r="E19" s="226">
        <v>35546.841524874137</v>
      </c>
      <c r="F19" s="228">
        <v>7</v>
      </c>
      <c r="G19" s="226">
        <v>642.95527162697488</v>
      </c>
      <c r="H19" s="226">
        <v>4500.6869013888245</v>
      </c>
      <c r="I19" s="1214">
        <v>3</v>
      </c>
      <c r="J19" s="226">
        <v>175.35143771644766</v>
      </c>
      <c r="K19" s="226">
        <v>526.05431314934299</v>
      </c>
      <c r="L19" s="228">
        <v>1</v>
      </c>
      <c r="M19" s="226">
        <v>4383.7859429111923</v>
      </c>
      <c r="N19" s="226">
        <v>4383.7859429111923</v>
      </c>
      <c r="O19" s="228">
        <v>0</v>
      </c>
      <c r="P19" s="226">
        <v>1753.5143771644766</v>
      </c>
      <c r="Q19" s="226">
        <v>0</v>
      </c>
      <c r="R19" s="229">
        <v>44957</v>
      </c>
      <c r="S19" s="229">
        <v>4995</v>
      </c>
      <c r="T19" s="226"/>
      <c r="U19" s="226"/>
      <c r="V19" s="230">
        <v>0</v>
      </c>
      <c r="W19" s="229">
        <v>44957</v>
      </c>
      <c r="X19" s="226">
        <v>-112</v>
      </c>
      <c r="Y19" s="229">
        <v>44845</v>
      </c>
      <c r="Z19" s="226">
        <v>-10122</v>
      </c>
      <c r="AA19" s="229">
        <v>34723</v>
      </c>
      <c r="AB19" s="226"/>
      <c r="AC19" s="226">
        <v>34723</v>
      </c>
      <c r="AD19" s="229">
        <v>2894</v>
      </c>
      <c r="AE19" s="232">
        <v>34723</v>
      </c>
      <c r="AF19" s="233">
        <v>3471.3</v>
      </c>
      <c r="AG19" s="234">
        <v>24299</v>
      </c>
      <c r="AH19" s="225"/>
      <c r="AI19" s="233">
        <v>0</v>
      </c>
      <c r="AJ19" s="225"/>
      <c r="AK19" s="235">
        <v>0</v>
      </c>
      <c r="AL19" s="236">
        <v>0</v>
      </c>
      <c r="AM19" s="234">
        <v>24299</v>
      </c>
      <c r="AN19" s="237">
        <v>-61</v>
      </c>
      <c r="AO19" s="234">
        <v>24238</v>
      </c>
      <c r="AP19" s="235">
        <v>-2703</v>
      </c>
      <c r="AQ19" s="234">
        <v>21535</v>
      </c>
      <c r="AR19" s="235"/>
      <c r="AS19" s="235">
        <v>21535</v>
      </c>
      <c r="AT19" s="234">
        <v>1795</v>
      </c>
      <c r="AU19" s="806">
        <v>56258</v>
      </c>
      <c r="AV19" s="807">
        <v>4689</v>
      </c>
      <c r="AW19" s="227">
        <v>61</v>
      </c>
      <c r="AX19" s="227"/>
      <c r="AY19" s="227">
        <v>61</v>
      </c>
    </row>
    <row r="20" spans="1:51" ht="15" customHeight="1" x14ac:dyDescent="0.2">
      <c r="A20" s="424">
        <v>14</v>
      </c>
      <c r="B20" s="224" t="s">
        <v>18</v>
      </c>
      <c r="C20" s="228">
        <v>2</v>
      </c>
      <c r="D20" s="226">
        <v>5016.271497372888</v>
      </c>
      <c r="E20" s="226">
        <v>10032.542994745776</v>
      </c>
      <c r="F20" s="228">
        <v>2</v>
      </c>
      <c r="G20" s="226">
        <v>617.55773130685213</v>
      </c>
      <c r="H20" s="226">
        <v>1235.1154626137043</v>
      </c>
      <c r="I20" s="1214">
        <v>1</v>
      </c>
      <c r="J20" s="226">
        <v>168.42483581095965</v>
      </c>
      <c r="K20" s="226">
        <v>168.42483581095965</v>
      </c>
      <c r="L20" s="228">
        <v>0</v>
      </c>
      <c r="M20" s="226">
        <v>4210.6208952739917</v>
      </c>
      <c r="N20" s="226">
        <v>0</v>
      </c>
      <c r="O20" s="228">
        <v>0</v>
      </c>
      <c r="P20" s="226">
        <v>1684.2483581095967</v>
      </c>
      <c r="Q20" s="226">
        <v>0</v>
      </c>
      <c r="R20" s="229">
        <v>11436</v>
      </c>
      <c r="S20" s="229">
        <v>1271</v>
      </c>
      <c r="T20" s="226"/>
      <c r="U20" s="226"/>
      <c r="V20" s="230">
        <v>0</v>
      </c>
      <c r="W20" s="229">
        <v>11436</v>
      </c>
      <c r="X20" s="226">
        <v>-29</v>
      </c>
      <c r="Y20" s="229">
        <v>11407</v>
      </c>
      <c r="Z20" s="226">
        <v>0</v>
      </c>
      <c r="AA20" s="229">
        <v>11407</v>
      </c>
      <c r="AB20" s="226"/>
      <c r="AC20" s="226">
        <v>11407</v>
      </c>
      <c r="AD20" s="229">
        <v>951</v>
      </c>
      <c r="AE20" s="232">
        <v>11407</v>
      </c>
      <c r="AF20" s="233">
        <v>3789.9</v>
      </c>
      <c r="AG20" s="234">
        <v>7580</v>
      </c>
      <c r="AH20" s="225"/>
      <c r="AI20" s="233">
        <v>0</v>
      </c>
      <c r="AJ20" s="225"/>
      <c r="AK20" s="235">
        <v>0</v>
      </c>
      <c r="AL20" s="236">
        <v>0</v>
      </c>
      <c r="AM20" s="234">
        <v>7580</v>
      </c>
      <c r="AN20" s="237">
        <v>-19</v>
      </c>
      <c r="AO20" s="234">
        <v>7561</v>
      </c>
      <c r="AP20" s="235">
        <v>0</v>
      </c>
      <c r="AQ20" s="234">
        <v>7561</v>
      </c>
      <c r="AR20" s="235"/>
      <c r="AS20" s="235">
        <v>7561</v>
      </c>
      <c r="AT20" s="234">
        <v>630</v>
      </c>
      <c r="AU20" s="806">
        <v>18968</v>
      </c>
      <c r="AV20" s="807">
        <v>1581</v>
      </c>
      <c r="AW20" s="227">
        <v>19</v>
      </c>
      <c r="AX20" s="227"/>
      <c r="AY20" s="227">
        <v>19</v>
      </c>
    </row>
    <row r="21" spans="1:51" ht="15" customHeight="1" x14ac:dyDescent="0.2">
      <c r="A21" s="425">
        <v>15</v>
      </c>
      <c r="B21" s="238" t="s">
        <v>19</v>
      </c>
      <c r="C21" s="242">
        <v>10</v>
      </c>
      <c r="D21" s="240">
        <v>4699.1154777796628</v>
      </c>
      <c r="E21" s="240">
        <v>46991.154777796626</v>
      </c>
      <c r="F21" s="242">
        <v>10</v>
      </c>
      <c r="G21" s="240">
        <v>634.28100511152604</v>
      </c>
      <c r="H21" s="240">
        <v>6342.8100511152606</v>
      </c>
      <c r="I21" s="1215">
        <v>11</v>
      </c>
      <c r="J21" s="240">
        <v>172.98572866677981</v>
      </c>
      <c r="K21" s="240">
        <v>1902.8430153345778</v>
      </c>
      <c r="L21" s="242">
        <v>1</v>
      </c>
      <c r="M21" s="240">
        <v>4324.6432166694949</v>
      </c>
      <c r="N21" s="240">
        <v>4324.6432166694949</v>
      </c>
      <c r="O21" s="242">
        <v>0</v>
      </c>
      <c r="P21" s="240">
        <v>1729.8572866677978</v>
      </c>
      <c r="Q21" s="240">
        <v>0</v>
      </c>
      <c r="R21" s="243">
        <v>59561</v>
      </c>
      <c r="S21" s="243">
        <v>6618</v>
      </c>
      <c r="T21" s="240"/>
      <c r="U21" s="240"/>
      <c r="V21" s="244">
        <v>0</v>
      </c>
      <c r="W21" s="243">
        <v>59561</v>
      </c>
      <c r="X21" s="240">
        <v>-149</v>
      </c>
      <c r="Y21" s="243">
        <v>59412</v>
      </c>
      <c r="Z21" s="240">
        <v>0</v>
      </c>
      <c r="AA21" s="243">
        <v>59412</v>
      </c>
      <c r="AB21" s="246"/>
      <c r="AC21" s="240">
        <v>59412</v>
      </c>
      <c r="AD21" s="247">
        <v>4951</v>
      </c>
      <c r="AE21" s="247">
        <v>59412</v>
      </c>
      <c r="AF21" s="248">
        <v>3289.5</v>
      </c>
      <c r="AG21" s="249">
        <v>32895</v>
      </c>
      <c r="AH21" s="239"/>
      <c r="AI21" s="248">
        <v>0</v>
      </c>
      <c r="AJ21" s="239"/>
      <c r="AK21" s="250">
        <v>0</v>
      </c>
      <c r="AL21" s="251">
        <v>0</v>
      </c>
      <c r="AM21" s="249">
        <v>32895</v>
      </c>
      <c r="AN21" s="252">
        <v>-82</v>
      </c>
      <c r="AO21" s="249">
        <v>32813</v>
      </c>
      <c r="AP21" s="250">
        <v>0</v>
      </c>
      <c r="AQ21" s="249">
        <v>32813</v>
      </c>
      <c r="AR21" s="250"/>
      <c r="AS21" s="250">
        <v>32813</v>
      </c>
      <c r="AT21" s="249">
        <v>2734</v>
      </c>
      <c r="AU21" s="808">
        <v>92225</v>
      </c>
      <c r="AV21" s="809">
        <v>7685</v>
      </c>
      <c r="AW21" s="241">
        <v>82</v>
      </c>
      <c r="AX21" s="241"/>
      <c r="AY21" s="241">
        <v>82</v>
      </c>
    </row>
    <row r="22" spans="1:51" ht="15" customHeight="1" x14ac:dyDescent="0.2">
      <c r="A22" s="423">
        <v>16</v>
      </c>
      <c r="B22" s="207" t="s">
        <v>20</v>
      </c>
      <c r="C22" s="211">
        <v>12</v>
      </c>
      <c r="D22" s="209">
        <v>2209.6116204241425</v>
      </c>
      <c r="E22" s="209">
        <v>26515.33944508971</v>
      </c>
      <c r="F22" s="211">
        <v>11</v>
      </c>
      <c r="G22" s="209">
        <v>315.95206408173573</v>
      </c>
      <c r="H22" s="209">
        <v>3475.4727048990931</v>
      </c>
      <c r="I22" s="1213">
        <v>6</v>
      </c>
      <c r="J22" s="209">
        <v>86.168744749564297</v>
      </c>
      <c r="K22" s="209">
        <v>517.01246849738573</v>
      </c>
      <c r="L22" s="211">
        <v>3</v>
      </c>
      <c r="M22" s="209">
        <v>2154.2186187391076</v>
      </c>
      <c r="N22" s="209">
        <v>6462.6558562173232</v>
      </c>
      <c r="O22" s="211">
        <v>0</v>
      </c>
      <c r="P22" s="209">
        <v>861.68744749564303</v>
      </c>
      <c r="Q22" s="209">
        <v>0</v>
      </c>
      <c r="R22" s="212">
        <v>36970</v>
      </c>
      <c r="S22" s="212">
        <v>4108</v>
      </c>
      <c r="T22" s="209"/>
      <c r="U22" s="209"/>
      <c r="V22" s="213">
        <v>0</v>
      </c>
      <c r="W22" s="212">
        <v>36970</v>
      </c>
      <c r="X22" s="209">
        <v>-92</v>
      </c>
      <c r="Y22" s="212">
        <v>36878</v>
      </c>
      <c r="Z22" s="209">
        <v>0</v>
      </c>
      <c r="AA22" s="212">
        <v>36878</v>
      </c>
      <c r="AB22" s="209"/>
      <c r="AC22" s="209">
        <v>36878</v>
      </c>
      <c r="AD22" s="212">
        <v>3073</v>
      </c>
      <c r="AE22" s="214">
        <v>36878</v>
      </c>
      <c r="AF22" s="215">
        <v>12586.5</v>
      </c>
      <c r="AG22" s="216">
        <v>151038</v>
      </c>
      <c r="AH22" s="208"/>
      <c r="AI22" s="215">
        <v>0</v>
      </c>
      <c r="AJ22" s="208"/>
      <c r="AK22" s="217">
        <v>0</v>
      </c>
      <c r="AL22" s="218">
        <v>0</v>
      </c>
      <c r="AM22" s="216">
        <v>151038</v>
      </c>
      <c r="AN22" s="219">
        <v>-378</v>
      </c>
      <c r="AO22" s="216">
        <v>150660</v>
      </c>
      <c r="AP22" s="217">
        <v>0</v>
      </c>
      <c r="AQ22" s="216">
        <v>150660</v>
      </c>
      <c r="AR22" s="217"/>
      <c r="AS22" s="217">
        <v>150660</v>
      </c>
      <c r="AT22" s="216">
        <v>12555</v>
      </c>
      <c r="AU22" s="804">
        <v>187538</v>
      </c>
      <c r="AV22" s="805">
        <v>15628</v>
      </c>
      <c r="AW22" s="210">
        <v>378</v>
      </c>
      <c r="AX22" s="210"/>
      <c r="AY22" s="210">
        <v>378</v>
      </c>
    </row>
    <row r="23" spans="1:51" ht="15" customHeight="1" x14ac:dyDescent="0.2">
      <c r="A23" s="424">
        <v>17</v>
      </c>
      <c r="B23" s="224" t="s">
        <v>21</v>
      </c>
      <c r="C23" s="228">
        <v>147</v>
      </c>
      <c r="D23" s="226">
        <v>3222.6199680140517</v>
      </c>
      <c r="E23" s="226">
        <v>473725.13529806561</v>
      </c>
      <c r="F23" s="228">
        <v>139</v>
      </c>
      <c r="G23" s="226">
        <v>408.70380570095898</v>
      </c>
      <c r="H23" s="226">
        <v>56809.8289924333</v>
      </c>
      <c r="I23" s="1214">
        <v>68</v>
      </c>
      <c r="J23" s="226">
        <v>111.4646742820797</v>
      </c>
      <c r="K23" s="226">
        <v>7579.5978511814192</v>
      </c>
      <c r="L23" s="228">
        <v>15</v>
      </c>
      <c r="M23" s="226">
        <v>2786.6168570519926</v>
      </c>
      <c r="N23" s="226">
        <v>41799.252855779887</v>
      </c>
      <c r="O23" s="228">
        <v>1</v>
      </c>
      <c r="P23" s="226">
        <v>1114.646742820797</v>
      </c>
      <c r="Q23" s="226">
        <v>1114.646742820797</v>
      </c>
      <c r="R23" s="229">
        <v>581028</v>
      </c>
      <c r="S23" s="229">
        <v>64559</v>
      </c>
      <c r="T23" s="226"/>
      <c r="U23" s="226"/>
      <c r="V23" s="230">
        <v>0</v>
      </c>
      <c r="W23" s="229">
        <v>581028</v>
      </c>
      <c r="X23" s="226">
        <v>-1453</v>
      </c>
      <c r="Y23" s="229">
        <v>579575</v>
      </c>
      <c r="Z23" s="226">
        <v>0</v>
      </c>
      <c r="AA23" s="229">
        <v>579575</v>
      </c>
      <c r="AB23" s="226"/>
      <c r="AC23" s="226">
        <v>579575</v>
      </c>
      <c r="AD23" s="229">
        <v>48298</v>
      </c>
      <c r="AE23" s="232">
        <v>579575</v>
      </c>
      <c r="AF23" s="233">
        <v>7661.7</v>
      </c>
      <c r="AG23" s="234">
        <v>1126270</v>
      </c>
      <c r="AH23" s="225"/>
      <c r="AI23" s="233">
        <v>0</v>
      </c>
      <c r="AJ23" s="225"/>
      <c r="AK23" s="235">
        <v>0</v>
      </c>
      <c r="AL23" s="236">
        <v>0</v>
      </c>
      <c r="AM23" s="234">
        <v>1126270</v>
      </c>
      <c r="AN23" s="237">
        <v>-2816</v>
      </c>
      <c r="AO23" s="234">
        <v>1123454</v>
      </c>
      <c r="AP23" s="235">
        <v>0</v>
      </c>
      <c r="AQ23" s="234">
        <v>1123454</v>
      </c>
      <c r="AR23" s="235"/>
      <c r="AS23" s="235">
        <v>1123454</v>
      </c>
      <c r="AT23" s="234">
        <v>93621</v>
      </c>
      <c r="AU23" s="806">
        <v>1703029</v>
      </c>
      <c r="AV23" s="807">
        <v>141919</v>
      </c>
      <c r="AW23" s="227">
        <v>2816</v>
      </c>
      <c r="AX23" s="227"/>
      <c r="AY23" s="227">
        <v>2816</v>
      </c>
    </row>
    <row r="24" spans="1:51" ht="15" customHeight="1" x14ac:dyDescent="0.2">
      <c r="A24" s="424">
        <v>18</v>
      </c>
      <c r="B24" s="224" t="s">
        <v>22</v>
      </c>
      <c r="C24" s="228">
        <v>2</v>
      </c>
      <c r="D24" s="226">
        <v>4816.2657531310924</v>
      </c>
      <c r="E24" s="226">
        <v>9632.5315062621848</v>
      </c>
      <c r="F24" s="228">
        <v>2</v>
      </c>
      <c r="G24" s="226">
        <v>603.26230318884041</v>
      </c>
      <c r="H24" s="226">
        <v>1206.5246063776808</v>
      </c>
      <c r="I24" s="1214">
        <v>0</v>
      </c>
      <c r="J24" s="226">
        <v>164.52608268786557</v>
      </c>
      <c r="K24" s="226">
        <v>0</v>
      </c>
      <c r="L24" s="228">
        <v>0</v>
      </c>
      <c r="M24" s="226">
        <v>4113.1520671966391</v>
      </c>
      <c r="N24" s="226">
        <v>0</v>
      </c>
      <c r="O24" s="228">
        <v>0</v>
      </c>
      <c r="P24" s="226">
        <v>0</v>
      </c>
      <c r="Q24" s="226">
        <v>0</v>
      </c>
      <c r="R24" s="229">
        <v>10839</v>
      </c>
      <c r="S24" s="229">
        <v>1204</v>
      </c>
      <c r="T24" s="226"/>
      <c r="U24" s="226"/>
      <c r="V24" s="230">
        <v>0</v>
      </c>
      <c r="W24" s="229">
        <v>10839</v>
      </c>
      <c r="X24" s="226">
        <v>-27</v>
      </c>
      <c r="Y24" s="229">
        <v>10812</v>
      </c>
      <c r="Z24" s="226">
        <v>0</v>
      </c>
      <c r="AA24" s="229">
        <v>10812</v>
      </c>
      <c r="AB24" s="226"/>
      <c r="AC24" s="226">
        <v>10812</v>
      </c>
      <c r="AD24" s="229">
        <v>901</v>
      </c>
      <c r="AE24" s="232">
        <v>10812</v>
      </c>
      <c r="AF24" s="233">
        <v>3532.5</v>
      </c>
      <c r="AG24" s="234">
        <v>7065</v>
      </c>
      <c r="AH24" s="225"/>
      <c r="AI24" s="233">
        <v>0</v>
      </c>
      <c r="AJ24" s="225"/>
      <c r="AK24" s="235">
        <v>0</v>
      </c>
      <c r="AL24" s="236">
        <v>0</v>
      </c>
      <c r="AM24" s="234">
        <v>7065</v>
      </c>
      <c r="AN24" s="237">
        <v>-18</v>
      </c>
      <c r="AO24" s="234">
        <v>7047</v>
      </c>
      <c r="AP24" s="235">
        <v>0</v>
      </c>
      <c r="AQ24" s="234">
        <v>7047</v>
      </c>
      <c r="AR24" s="235"/>
      <c r="AS24" s="235">
        <v>7047</v>
      </c>
      <c r="AT24" s="234">
        <v>587</v>
      </c>
      <c r="AU24" s="806">
        <v>17859</v>
      </c>
      <c r="AV24" s="807">
        <v>1488</v>
      </c>
      <c r="AW24" s="227">
        <v>18</v>
      </c>
      <c r="AX24" s="227"/>
      <c r="AY24" s="227">
        <v>18</v>
      </c>
    </row>
    <row r="25" spans="1:51" ht="15" customHeight="1" x14ac:dyDescent="0.2">
      <c r="A25" s="424">
        <v>19</v>
      </c>
      <c r="B25" s="224" t="s">
        <v>23</v>
      </c>
      <c r="C25" s="228">
        <v>10</v>
      </c>
      <c r="D25" s="226">
        <v>3934.8599287030502</v>
      </c>
      <c r="E25" s="226">
        <v>39348.599287030505</v>
      </c>
      <c r="F25" s="228">
        <v>10</v>
      </c>
      <c r="G25" s="226">
        <v>498.75410313820032</v>
      </c>
      <c r="H25" s="226">
        <v>4987.541031382003</v>
      </c>
      <c r="I25" s="1214">
        <v>3</v>
      </c>
      <c r="J25" s="226">
        <v>136.02384631041829</v>
      </c>
      <c r="K25" s="226">
        <v>408.07153893125485</v>
      </c>
      <c r="L25" s="228">
        <v>3</v>
      </c>
      <c r="M25" s="226">
        <v>3400.5961577604571</v>
      </c>
      <c r="N25" s="226">
        <v>10201.788473281371</v>
      </c>
      <c r="O25" s="228">
        <v>0</v>
      </c>
      <c r="P25" s="226">
        <v>1360.2384631041828</v>
      </c>
      <c r="Q25" s="226">
        <v>0</v>
      </c>
      <c r="R25" s="229">
        <v>54946</v>
      </c>
      <c r="S25" s="229">
        <v>6105</v>
      </c>
      <c r="T25" s="226"/>
      <c r="U25" s="226"/>
      <c r="V25" s="230">
        <v>0</v>
      </c>
      <c r="W25" s="229">
        <v>54946</v>
      </c>
      <c r="X25" s="226">
        <v>-137</v>
      </c>
      <c r="Y25" s="229">
        <v>54809</v>
      </c>
      <c r="Z25" s="226">
        <v>0</v>
      </c>
      <c r="AA25" s="229">
        <v>54809</v>
      </c>
      <c r="AB25" s="226"/>
      <c r="AC25" s="226">
        <v>54809</v>
      </c>
      <c r="AD25" s="229">
        <v>4567</v>
      </c>
      <c r="AE25" s="232">
        <v>54809</v>
      </c>
      <c r="AF25" s="233">
        <v>5077.8</v>
      </c>
      <c r="AG25" s="234">
        <v>50778</v>
      </c>
      <c r="AH25" s="225"/>
      <c r="AI25" s="233">
        <v>0</v>
      </c>
      <c r="AJ25" s="225"/>
      <c r="AK25" s="235">
        <v>0</v>
      </c>
      <c r="AL25" s="236">
        <v>0</v>
      </c>
      <c r="AM25" s="234">
        <v>50778</v>
      </c>
      <c r="AN25" s="237">
        <v>-127</v>
      </c>
      <c r="AO25" s="234">
        <v>50651</v>
      </c>
      <c r="AP25" s="235">
        <v>0</v>
      </c>
      <c r="AQ25" s="234">
        <v>50651</v>
      </c>
      <c r="AR25" s="235"/>
      <c r="AS25" s="235">
        <v>50651</v>
      </c>
      <c r="AT25" s="234">
        <v>4221</v>
      </c>
      <c r="AU25" s="806">
        <v>105460</v>
      </c>
      <c r="AV25" s="807">
        <v>8788</v>
      </c>
      <c r="AW25" s="227">
        <v>127</v>
      </c>
      <c r="AX25" s="227"/>
      <c r="AY25" s="227">
        <v>127</v>
      </c>
    </row>
    <row r="26" spans="1:51" ht="15" customHeight="1" x14ac:dyDescent="0.2">
      <c r="A26" s="425">
        <v>20</v>
      </c>
      <c r="B26" s="238" t="s">
        <v>24</v>
      </c>
      <c r="C26" s="242">
        <v>17</v>
      </c>
      <c r="D26" s="240">
        <v>4761.1624794808758</v>
      </c>
      <c r="E26" s="240">
        <v>80939.762151174888</v>
      </c>
      <c r="F26" s="242">
        <v>15</v>
      </c>
      <c r="G26" s="240">
        <v>641.72008548579265</v>
      </c>
      <c r="H26" s="240">
        <v>9625.8012822868895</v>
      </c>
      <c r="I26" s="1215">
        <v>6</v>
      </c>
      <c r="J26" s="240">
        <v>175.01456876885248</v>
      </c>
      <c r="K26" s="240">
        <v>1050.0874126131148</v>
      </c>
      <c r="L26" s="242">
        <v>4</v>
      </c>
      <c r="M26" s="240">
        <v>4375.3642192213129</v>
      </c>
      <c r="N26" s="240">
        <v>17501.456876885251</v>
      </c>
      <c r="O26" s="242">
        <v>0</v>
      </c>
      <c r="P26" s="240">
        <v>1750.145687688525</v>
      </c>
      <c r="Q26" s="240">
        <v>0</v>
      </c>
      <c r="R26" s="243">
        <v>109117</v>
      </c>
      <c r="S26" s="243">
        <v>12124</v>
      </c>
      <c r="T26" s="240"/>
      <c r="U26" s="240"/>
      <c r="V26" s="244">
        <v>0</v>
      </c>
      <c r="W26" s="243">
        <v>109117</v>
      </c>
      <c r="X26" s="240">
        <v>-273</v>
      </c>
      <c r="Y26" s="243">
        <v>108844</v>
      </c>
      <c r="Z26" s="240">
        <v>0</v>
      </c>
      <c r="AA26" s="243">
        <v>108844</v>
      </c>
      <c r="AB26" s="246"/>
      <c r="AC26" s="240">
        <v>108844</v>
      </c>
      <c r="AD26" s="247">
        <v>9070</v>
      </c>
      <c r="AE26" s="247">
        <v>108844</v>
      </c>
      <c r="AF26" s="248">
        <v>2774.7000000000003</v>
      </c>
      <c r="AG26" s="249">
        <v>47170</v>
      </c>
      <c r="AH26" s="239"/>
      <c r="AI26" s="248">
        <v>0</v>
      </c>
      <c r="AJ26" s="239"/>
      <c r="AK26" s="250">
        <v>0</v>
      </c>
      <c r="AL26" s="251">
        <v>0</v>
      </c>
      <c r="AM26" s="249">
        <v>47170</v>
      </c>
      <c r="AN26" s="252">
        <v>-118</v>
      </c>
      <c r="AO26" s="249">
        <v>47052</v>
      </c>
      <c r="AP26" s="250">
        <v>0</v>
      </c>
      <c r="AQ26" s="249">
        <v>47052</v>
      </c>
      <c r="AR26" s="250"/>
      <c r="AS26" s="250">
        <v>47052</v>
      </c>
      <c r="AT26" s="249">
        <v>3921</v>
      </c>
      <c r="AU26" s="808">
        <v>155896</v>
      </c>
      <c r="AV26" s="809">
        <v>12991</v>
      </c>
      <c r="AW26" s="241">
        <v>118</v>
      </c>
      <c r="AX26" s="241"/>
      <c r="AY26" s="241">
        <v>118</v>
      </c>
    </row>
    <row r="27" spans="1:51" ht="15" customHeight="1" x14ac:dyDescent="0.2">
      <c r="A27" s="423">
        <v>21</v>
      </c>
      <c r="B27" s="207" t="s">
        <v>25</v>
      </c>
      <c r="C27" s="211">
        <v>10</v>
      </c>
      <c r="D27" s="209">
        <v>4797.6754372111855</v>
      </c>
      <c r="E27" s="209">
        <v>47976.754372111856</v>
      </c>
      <c r="F27" s="211">
        <v>10</v>
      </c>
      <c r="G27" s="209">
        <v>638.29735286662265</v>
      </c>
      <c r="H27" s="209">
        <v>6382.9735286662262</v>
      </c>
      <c r="I27" s="1213">
        <v>7</v>
      </c>
      <c r="J27" s="209">
        <v>174.08109623635158</v>
      </c>
      <c r="K27" s="209">
        <v>1218.567673654461</v>
      </c>
      <c r="L27" s="211">
        <v>1</v>
      </c>
      <c r="M27" s="209">
        <v>4352.0274059087906</v>
      </c>
      <c r="N27" s="209">
        <v>4352.0274059087906</v>
      </c>
      <c r="O27" s="211">
        <v>1</v>
      </c>
      <c r="P27" s="209">
        <v>1740.810962363516</v>
      </c>
      <c r="Q27" s="209">
        <v>1740.810962363516</v>
      </c>
      <c r="R27" s="212">
        <v>61671</v>
      </c>
      <c r="S27" s="212">
        <v>6852</v>
      </c>
      <c r="T27" s="209"/>
      <c r="U27" s="209"/>
      <c r="V27" s="213">
        <v>0</v>
      </c>
      <c r="W27" s="212">
        <v>61671</v>
      </c>
      <c r="X27" s="209">
        <v>-154</v>
      </c>
      <c r="Y27" s="212">
        <v>61517</v>
      </c>
      <c r="Z27" s="209">
        <v>0</v>
      </c>
      <c r="AA27" s="212">
        <v>61517</v>
      </c>
      <c r="AB27" s="209"/>
      <c r="AC27" s="209">
        <v>61517</v>
      </c>
      <c r="AD27" s="212">
        <v>5126</v>
      </c>
      <c r="AE27" s="214">
        <v>61517</v>
      </c>
      <c r="AF27" s="215">
        <v>3001.5</v>
      </c>
      <c r="AG27" s="216">
        <v>30015</v>
      </c>
      <c r="AH27" s="208"/>
      <c r="AI27" s="215">
        <v>0</v>
      </c>
      <c r="AJ27" s="208"/>
      <c r="AK27" s="217">
        <v>0</v>
      </c>
      <c r="AL27" s="218">
        <v>0</v>
      </c>
      <c r="AM27" s="216">
        <v>30015</v>
      </c>
      <c r="AN27" s="219">
        <v>-75</v>
      </c>
      <c r="AO27" s="216">
        <v>29940</v>
      </c>
      <c r="AP27" s="217">
        <v>0</v>
      </c>
      <c r="AQ27" s="216">
        <v>29940</v>
      </c>
      <c r="AR27" s="217"/>
      <c r="AS27" s="217">
        <v>29940</v>
      </c>
      <c r="AT27" s="216">
        <v>2495</v>
      </c>
      <c r="AU27" s="804">
        <v>91457</v>
      </c>
      <c r="AV27" s="805">
        <v>7621</v>
      </c>
      <c r="AW27" s="210">
        <v>75</v>
      </c>
      <c r="AX27" s="210"/>
      <c r="AY27" s="210">
        <v>75</v>
      </c>
    </row>
    <row r="28" spans="1:51" ht="15" customHeight="1" x14ac:dyDescent="0.2">
      <c r="A28" s="424">
        <v>22</v>
      </c>
      <c r="B28" s="224" t="s">
        <v>26</v>
      </c>
      <c r="C28" s="228">
        <v>4</v>
      </c>
      <c r="D28" s="226">
        <v>5082.4389561239159</v>
      </c>
      <c r="E28" s="226">
        <v>20329.755824495664</v>
      </c>
      <c r="F28" s="228">
        <v>4</v>
      </c>
      <c r="G28" s="226">
        <v>698.76534077953818</v>
      </c>
      <c r="H28" s="226">
        <v>2795.0613631181527</v>
      </c>
      <c r="I28" s="1214">
        <v>0</v>
      </c>
      <c r="J28" s="226">
        <v>190.57236566714678</v>
      </c>
      <c r="K28" s="226">
        <v>0</v>
      </c>
      <c r="L28" s="228">
        <v>0</v>
      </c>
      <c r="M28" s="226">
        <v>4764.3091416786701</v>
      </c>
      <c r="N28" s="226">
        <v>0</v>
      </c>
      <c r="O28" s="228">
        <v>0</v>
      </c>
      <c r="P28" s="226">
        <v>1905.723656671468</v>
      </c>
      <c r="Q28" s="226">
        <v>0</v>
      </c>
      <c r="R28" s="229">
        <v>23125</v>
      </c>
      <c r="S28" s="229">
        <v>2569</v>
      </c>
      <c r="T28" s="226"/>
      <c r="U28" s="226"/>
      <c r="V28" s="230">
        <v>0</v>
      </c>
      <c r="W28" s="229">
        <v>23125</v>
      </c>
      <c r="X28" s="226">
        <v>-58</v>
      </c>
      <c r="Y28" s="229">
        <v>23067</v>
      </c>
      <c r="Z28" s="226">
        <v>0</v>
      </c>
      <c r="AA28" s="229">
        <v>23067</v>
      </c>
      <c r="AB28" s="226"/>
      <c r="AC28" s="226">
        <v>23067</v>
      </c>
      <c r="AD28" s="229">
        <v>1922</v>
      </c>
      <c r="AE28" s="232">
        <v>23067</v>
      </c>
      <c r="AF28" s="233">
        <v>1843.2</v>
      </c>
      <c r="AG28" s="234">
        <v>7373</v>
      </c>
      <c r="AH28" s="225"/>
      <c r="AI28" s="233">
        <v>0</v>
      </c>
      <c r="AJ28" s="225"/>
      <c r="AK28" s="235">
        <v>0</v>
      </c>
      <c r="AL28" s="236">
        <v>0</v>
      </c>
      <c r="AM28" s="234">
        <v>7373</v>
      </c>
      <c r="AN28" s="237">
        <v>-18</v>
      </c>
      <c r="AO28" s="234">
        <v>7355</v>
      </c>
      <c r="AP28" s="235">
        <v>0</v>
      </c>
      <c r="AQ28" s="234">
        <v>7355</v>
      </c>
      <c r="AR28" s="235"/>
      <c r="AS28" s="235">
        <v>7355</v>
      </c>
      <c r="AT28" s="234">
        <v>613</v>
      </c>
      <c r="AU28" s="806">
        <v>30422</v>
      </c>
      <c r="AV28" s="807">
        <v>2535</v>
      </c>
      <c r="AW28" s="227">
        <v>18</v>
      </c>
      <c r="AX28" s="227"/>
      <c r="AY28" s="227">
        <v>18</v>
      </c>
    </row>
    <row r="29" spans="1:51" ht="15" customHeight="1" x14ac:dyDescent="0.2">
      <c r="A29" s="424">
        <v>23</v>
      </c>
      <c r="B29" s="224" t="s">
        <v>27</v>
      </c>
      <c r="C29" s="228">
        <v>39</v>
      </c>
      <c r="D29" s="226">
        <v>4337.1403977355867</v>
      </c>
      <c r="E29" s="226">
        <v>169148.4755116879</v>
      </c>
      <c r="F29" s="228">
        <v>35</v>
      </c>
      <c r="G29" s="226">
        <v>578.51409386416867</v>
      </c>
      <c r="H29" s="226">
        <v>20247.993285245902</v>
      </c>
      <c r="I29" s="1214">
        <v>19</v>
      </c>
      <c r="J29" s="226">
        <v>157.77657105386416</v>
      </c>
      <c r="K29" s="226">
        <v>2997.7548500234188</v>
      </c>
      <c r="L29" s="228">
        <v>3</v>
      </c>
      <c r="M29" s="226">
        <v>3944.4142763466039</v>
      </c>
      <c r="N29" s="226">
        <v>11833.242829039811</v>
      </c>
      <c r="O29" s="228">
        <v>1</v>
      </c>
      <c r="P29" s="226">
        <v>1577.7657105386418</v>
      </c>
      <c r="Q29" s="226">
        <v>1577.7657105386418</v>
      </c>
      <c r="R29" s="229">
        <v>205805</v>
      </c>
      <c r="S29" s="229">
        <v>22867</v>
      </c>
      <c r="T29" s="226"/>
      <c r="U29" s="226"/>
      <c r="V29" s="230">
        <v>0</v>
      </c>
      <c r="W29" s="229">
        <v>205805</v>
      </c>
      <c r="X29" s="226">
        <v>-515</v>
      </c>
      <c r="Y29" s="229">
        <v>205290</v>
      </c>
      <c r="Z29" s="226">
        <v>0</v>
      </c>
      <c r="AA29" s="229">
        <v>205290</v>
      </c>
      <c r="AB29" s="226"/>
      <c r="AC29" s="226">
        <v>205290</v>
      </c>
      <c r="AD29" s="229">
        <v>17108</v>
      </c>
      <c r="AE29" s="232">
        <v>205290</v>
      </c>
      <c r="AF29" s="233">
        <v>3916.8</v>
      </c>
      <c r="AG29" s="234">
        <v>152755</v>
      </c>
      <c r="AH29" s="225"/>
      <c r="AI29" s="233">
        <v>0</v>
      </c>
      <c r="AJ29" s="225"/>
      <c r="AK29" s="235">
        <v>0</v>
      </c>
      <c r="AL29" s="236">
        <v>0</v>
      </c>
      <c r="AM29" s="234">
        <v>152755</v>
      </c>
      <c r="AN29" s="237">
        <v>-382</v>
      </c>
      <c r="AO29" s="234">
        <v>152373</v>
      </c>
      <c r="AP29" s="235">
        <v>0</v>
      </c>
      <c r="AQ29" s="234">
        <v>152373</v>
      </c>
      <c r="AR29" s="235"/>
      <c r="AS29" s="235">
        <v>152373</v>
      </c>
      <c r="AT29" s="234">
        <v>12698</v>
      </c>
      <c r="AU29" s="806">
        <v>357663</v>
      </c>
      <c r="AV29" s="807">
        <v>29806</v>
      </c>
      <c r="AW29" s="227">
        <v>382</v>
      </c>
      <c r="AX29" s="227"/>
      <c r="AY29" s="227">
        <v>382</v>
      </c>
    </row>
    <row r="30" spans="1:51" ht="15" customHeight="1" x14ac:dyDescent="0.2">
      <c r="A30" s="424">
        <v>24</v>
      </c>
      <c r="B30" s="224" t="s">
        <v>28</v>
      </c>
      <c r="C30" s="228">
        <v>3</v>
      </c>
      <c r="D30" s="226">
        <v>2167.3689296749117</v>
      </c>
      <c r="E30" s="226">
        <v>6502.106789024735</v>
      </c>
      <c r="F30" s="228">
        <v>3</v>
      </c>
      <c r="G30" s="226">
        <v>209.72190403229737</v>
      </c>
      <c r="H30" s="226">
        <v>629.16571209689209</v>
      </c>
      <c r="I30" s="1214">
        <v>1</v>
      </c>
      <c r="J30" s="226">
        <v>57.196882917899288</v>
      </c>
      <c r="K30" s="226">
        <v>57.196882917899288</v>
      </c>
      <c r="L30" s="228">
        <v>0</v>
      </c>
      <c r="M30" s="226">
        <v>1429.9220729474821</v>
      </c>
      <c r="N30" s="226">
        <v>0</v>
      </c>
      <c r="O30" s="228">
        <v>0</v>
      </c>
      <c r="P30" s="226">
        <v>571.96882917899291</v>
      </c>
      <c r="Q30" s="226">
        <v>0</v>
      </c>
      <c r="R30" s="229">
        <v>7188</v>
      </c>
      <c r="S30" s="229">
        <v>799</v>
      </c>
      <c r="T30" s="226"/>
      <c r="U30" s="226"/>
      <c r="V30" s="230">
        <v>0</v>
      </c>
      <c r="W30" s="229">
        <v>7188</v>
      </c>
      <c r="X30" s="226">
        <v>-18</v>
      </c>
      <c r="Y30" s="229">
        <v>7170</v>
      </c>
      <c r="Z30" s="226">
        <v>0</v>
      </c>
      <c r="AA30" s="229">
        <v>7170</v>
      </c>
      <c r="AB30" s="226"/>
      <c r="AC30" s="226">
        <v>7170</v>
      </c>
      <c r="AD30" s="229">
        <v>598</v>
      </c>
      <c r="AE30" s="232">
        <v>7170</v>
      </c>
      <c r="AF30" s="233">
        <v>13645.800000000001</v>
      </c>
      <c r="AG30" s="234">
        <v>40937</v>
      </c>
      <c r="AH30" s="225"/>
      <c r="AI30" s="233">
        <v>0</v>
      </c>
      <c r="AJ30" s="225"/>
      <c r="AK30" s="235">
        <v>0</v>
      </c>
      <c r="AL30" s="236">
        <v>0</v>
      </c>
      <c r="AM30" s="234">
        <v>40937</v>
      </c>
      <c r="AN30" s="237">
        <v>-102</v>
      </c>
      <c r="AO30" s="234">
        <v>40835</v>
      </c>
      <c r="AP30" s="235">
        <v>0</v>
      </c>
      <c r="AQ30" s="234">
        <v>40835</v>
      </c>
      <c r="AR30" s="235"/>
      <c r="AS30" s="235">
        <v>40835</v>
      </c>
      <c r="AT30" s="234">
        <v>3403</v>
      </c>
      <c r="AU30" s="806">
        <v>48005</v>
      </c>
      <c r="AV30" s="807">
        <v>4001</v>
      </c>
      <c r="AW30" s="227">
        <v>102</v>
      </c>
      <c r="AX30" s="227"/>
      <c r="AY30" s="227">
        <v>102</v>
      </c>
    </row>
    <row r="31" spans="1:51" ht="15" customHeight="1" x14ac:dyDescent="0.2">
      <c r="A31" s="425">
        <v>25</v>
      </c>
      <c r="B31" s="238" t="s">
        <v>29</v>
      </c>
      <c r="C31" s="242">
        <v>15</v>
      </c>
      <c r="D31" s="240">
        <v>4077.6996985732067</v>
      </c>
      <c r="E31" s="240">
        <v>61165.495478598103</v>
      </c>
      <c r="F31" s="242">
        <v>13</v>
      </c>
      <c r="G31" s="240">
        <v>543.58346386154415</v>
      </c>
      <c r="H31" s="240">
        <v>7066.5850302000736</v>
      </c>
      <c r="I31" s="1215">
        <v>10</v>
      </c>
      <c r="J31" s="240">
        <v>148.25003559860292</v>
      </c>
      <c r="K31" s="240">
        <v>1482.5003559860293</v>
      </c>
      <c r="L31" s="242">
        <v>1</v>
      </c>
      <c r="M31" s="240">
        <v>3706.2508899650729</v>
      </c>
      <c r="N31" s="240">
        <v>3706.2508899650729</v>
      </c>
      <c r="O31" s="242">
        <v>0</v>
      </c>
      <c r="P31" s="240">
        <v>1482.500355986029</v>
      </c>
      <c r="Q31" s="240">
        <v>0</v>
      </c>
      <c r="R31" s="243">
        <v>73421</v>
      </c>
      <c r="S31" s="243">
        <v>8158</v>
      </c>
      <c r="T31" s="240"/>
      <c r="U31" s="240"/>
      <c r="V31" s="244">
        <v>0</v>
      </c>
      <c r="W31" s="243">
        <v>73421</v>
      </c>
      <c r="X31" s="240">
        <v>-184</v>
      </c>
      <c r="Y31" s="243">
        <v>73237</v>
      </c>
      <c r="Z31" s="240">
        <v>0</v>
      </c>
      <c r="AA31" s="243">
        <v>73237</v>
      </c>
      <c r="AB31" s="246"/>
      <c r="AC31" s="240">
        <v>73237</v>
      </c>
      <c r="AD31" s="247">
        <v>6103</v>
      </c>
      <c r="AE31" s="247">
        <v>73237</v>
      </c>
      <c r="AF31" s="248">
        <v>4665.6000000000004</v>
      </c>
      <c r="AG31" s="249">
        <v>69984</v>
      </c>
      <c r="AH31" s="239"/>
      <c r="AI31" s="248">
        <v>0</v>
      </c>
      <c r="AJ31" s="239"/>
      <c r="AK31" s="250">
        <v>0</v>
      </c>
      <c r="AL31" s="251">
        <v>0</v>
      </c>
      <c r="AM31" s="249">
        <v>69984</v>
      </c>
      <c r="AN31" s="252">
        <v>-175</v>
      </c>
      <c r="AO31" s="249">
        <v>69809</v>
      </c>
      <c r="AP31" s="250">
        <v>0</v>
      </c>
      <c r="AQ31" s="249">
        <v>69809</v>
      </c>
      <c r="AR31" s="250"/>
      <c r="AS31" s="250">
        <v>69809</v>
      </c>
      <c r="AT31" s="249">
        <v>5817</v>
      </c>
      <c r="AU31" s="808">
        <v>143046</v>
      </c>
      <c r="AV31" s="809">
        <v>11920</v>
      </c>
      <c r="AW31" s="241">
        <v>175</v>
      </c>
      <c r="AX31" s="241"/>
      <c r="AY31" s="241">
        <v>175</v>
      </c>
    </row>
    <row r="32" spans="1:51" ht="15" customHeight="1" x14ac:dyDescent="0.2">
      <c r="A32" s="423">
        <v>26</v>
      </c>
      <c r="B32" s="207" t="s">
        <v>30</v>
      </c>
      <c r="C32" s="211">
        <v>181</v>
      </c>
      <c r="D32" s="209">
        <v>3462.6604917968084</v>
      </c>
      <c r="E32" s="209">
        <v>626741.54901522235</v>
      </c>
      <c r="F32" s="211">
        <v>167</v>
      </c>
      <c r="G32" s="209">
        <v>431.85076459135951</v>
      </c>
      <c r="H32" s="209">
        <v>72119.077686757038</v>
      </c>
      <c r="I32" s="1213">
        <v>118</v>
      </c>
      <c r="J32" s="209">
        <v>117.77748125218893</v>
      </c>
      <c r="K32" s="209">
        <v>13897.742787758294</v>
      </c>
      <c r="L32" s="211">
        <v>23</v>
      </c>
      <c r="M32" s="209">
        <v>2944.4370313047239</v>
      </c>
      <c r="N32" s="209">
        <v>67722.051720008647</v>
      </c>
      <c r="O32" s="211">
        <v>5</v>
      </c>
      <c r="P32" s="209">
        <v>1177.7748125218895</v>
      </c>
      <c r="Q32" s="209">
        <v>5888.8740626094477</v>
      </c>
      <c r="R32" s="212">
        <v>786369</v>
      </c>
      <c r="S32" s="212">
        <v>87374</v>
      </c>
      <c r="T32" s="209"/>
      <c r="U32" s="209"/>
      <c r="V32" s="213">
        <v>0</v>
      </c>
      <c r="W32" s="212">
        <v>786369</v>
      </c>
      <c r="X32" s="209">
        <v>-1966</v>
      </c>
      <c r="Y32" s="212">
        <v>784403</v>
      </c>
      <c r="Z32" s="209">
        <v>0</v>
      </c>
      <c r="AA32" s="212">
        <v>784403</v>
      </c>
      <c r="AB32" s="209"/>
      <c r="AC32" s="209">
        <v>784403</v>
      </c>
      <c r="AD32" s="212">
        <v>65367</v>
      </c>
      <c r="AE32" s="214">
        <v>784403</v>
      </c>
      <c r="AF32" s="215">
        <v>6566.4000000000005</v>
      </c>
      <c r="AG32" s="216">
        <v>1188518</v>
      </c>
      <c r="AH32" s="208"/>
      <c r="AI32" s="215">
        <v>0</v>
      </c>
      <c r="AJ32" s="208"/>
      <c r="AK32" s="217">
        <v>0</v>
      </c>
      <c r="AL32" s="218">
        <v>0</v>
      </c>
      <c r="AM32" s="216">
        <v>1188518</v>
      </c>
      <c r="AN32" s="219">
        <v>-2971</v>
      </c>
      <c r="AO32" s="216">
        <v>1185547</v>
      </c>
      <c r="AP32" s="217">
        <v>0</v>
      </c>
      <c r="AQ32" s="216">
        <v>1185547</v>
      </c>
      <c r="AR32" s="217"/>
      <c r="AS32" s="217">
        <v>1185547</v>
      </c>
      <c r="AT32" s="216">
        <v>98796</v>
      </c>
      <c r="AU32" s="804">
        <v>1969950</v>
      </c>
      <c r="AV32" s="805">
        <v>164163</v>
      </c>
      <c r="AW32" s="210">
        <v>2971</v>
      </c>
      <c r="AX32" s="210"/>
      <c r="AY32" s="210">
        <v>2971</v>
      </c>
    </row>
    <row r="33" spans="1:51" ht="15" customHeight="1" x14ac:dyDescent="0.2">
      <c r="A33" s="424">
        <v>27</v>
      </c>
      <c r="B33" s="224" t="s">
        <v>31</v>
      </c>
      <c r="C33" s="228">
        <v>14</v>
      </c>
      <c r="D33" s="226">
        <v>4649.1170963608538</v>
      </c>
      <c r="E33" s="226">
        <v>65087.639349051955</v>
      </c>
      <c r="F33" s="228">
        <v>14</v>
      </c>
      <c r="G33" s="226">
        <v>611.01792771101589</v>
      </c>
      <c r="H33" s="226">
        <v>8554.2509879542231</v>
      </c>
      <c r="I33" s="1214">
        <v>2</v>
      </c>
      <c r="J33" s="226">
        <v>166.64125301209523</v>
      </c>
      <c r="K33" s="226">
        <v>333.28250602419047</v>
      </c>
      <c r="L33" s="228">
        <v>1</v>
      </c>
      <c r="M33" s="226">
        <v>4166.0313253023805</v>
      </c>
      <c r="N33" s="226">
        <v>4166.0313253023805</v>
      </c>
      <c r="O33" s="228">
        <v>2</v>
      </c>
      <c r="P33" s="226">
        <v>1666.4125301209519</v>
      </c>
      <c r="Q33" s="226">
        <v>3332.8250602419039</v>
      </c>
      <c r="R33" s="229">
        <v>81474</v>
      </c>
      <c r="S33" s="229">
        <v>9053</v>
      </c>
      <c r="T33" s="226"/>
      <c r="U33" s="226"/>
      <c r="V33" s="230">
        <v>0</v>
      </c>
      <c r="W33" s="229">
        <v>81474</v>
      </c>
      <c r="X33" s="226">
        <v>-204</v>
      </c>
      <c r="Y33" s="229">
        <v>81270</v>
      </c>
      <c r="Z33" s="226">
        <v>0</v>
      </c>
      <c r="AA33" s="229">
        <v>81270</v>
      </c>
      <c r="AB33" s="226"/>
      <c r="AC33" s="226">
        <v>81270</v>
      </c>
      <c r="AD33" s="229">
        <v>6773</v>
      </c>
      <c r="AE33" s="232">
        <v>81270</v>
      </c>
      <c r="AF33" s="233">
        <v>3985.2000000000003</v>
      </c>
      <c r="AG33" s="234">
        <v>55793</v>
      </c>
      <c r="AH33" s="225"/>
      <c r="AI33" s="233">
        <v>0</v>
      </c>
      <c r="AJ33" s="225"/>
      <c r="AK33" s="235">
        <v>0</v>
      </c>
      <c r="AL33" s="236">
        <v>0</v>
      </c>
      <c r="AM33" s="234">
        <v>55793</v>
      </c>
      <c r="AN33" s="237">
        <v>-139</v>
      </c>
      <c r="AO33" s="234">
        <v>55654</v>
      </c>
      <c r="AP33" s="235">
        <v>0</v>
      </c>
      <c r="AQ33" s="234">
        <v>55654</v>
      </c>
      <c r="AR33" s="235"/>
      <c r="AS33" s="235">
        <v>55654</v>
      </c>
      <c r="AT33" s="234">
        <v>4638</v>
      </c>
      <c r="AU33" s="806">
        <v>136924</v>
      </c>
      <c r="AV33" s="807">
        <v>11411</v>
      </c>
      <c r="AW33" s="227">
        <v>139</v>
      </c>
      <c r="AX33" s="227"/>
      <c r="AY33" s="227">
        <v>139</v>
      </c>
    </row>
    <row r="34" spans="1:51" ht="15" customHeight="1" x14ac:dyDescent="0.2">
      <c r="A34" s="424">
        <v>28</v>
      </c>
      <c r="B34" s="224" t="s">
        <v>32</v>
      </c>
      <c r="C34" s="228">
        <v>76</v>
      </c>
      <c r="D34" s="226">
        <v>3454.2790168758106</v>
      </c>
      <c r="E34" s="226">
        <v>262525.2052825616</v>
      </c>
      <c r="F34" s="228">
        <v>73</v>
      </c>
      <c r="G34" s="226">
        <v>469.61390206682699</v>
      </c>
      <c r="H34" s="226">
        <v>34281.814850878371</v>
      </c>
      <c r="I34" s="1214">
        <v>58</v>
      </c>
      <c r="J34" s="226">
        <v>128.07651874549825</v>
      </c>
      <c r="K34" s="226">
        <v>7428.4380872388983</v>
      </c>
      <c r="L34" s="228">
        <v>7</v>
      </c>
      <c r="M34" s="226">
        <v>3201.9129686374567</v>
      </c>
      <c r="N34" s="226">
        <v>22413.390780462196</v>
      </c>
      <c r="O34" s="228">
        <v>0</v>
      </c>
      <c r="P34" s="226">
        <v>1280.7651874549827</v>
      </c>
      <c r="Q34" s="226">
        <v>0</v>
      </c>
      <c r="R34" s="229">
        <v>326649</v>
      </c>
      <c r="S34" s="229">
        <v>36294</v>
      </c>
      <c r="T34" s="226"/>
      <c r="U34" s="226"/>
      <c r="V34" s="230">
        <v>0</v>
      </c>
      <c r="W34" s="229">
        <v>326649</v>
      </c>
      <c r="X34" s="226">
        <v>-817</v>
      </c>
      <c r="Y34" s="229">
        <v>325832</v>
      </c>
      <c r="Z34" s="226">
        <v>0</v>
      </c>
      <c r="AA34" s="229">
        <v>325832</v>
      </c>
      <c r="AB34" s="226"/>
      <c r="AC34" s="226">
        <v>325832</v>
      </c>
      <c r="AD34" s="229">
        <v>27153</v>
      </c>
      <c r="AE34" s="232">
        <v>325832</v>
      </c>
      <c r="AF34" s="233">
        <v>5784.3</v>
      </c>
      <c r="AG34" s="234">
        <v>439607</v>
      </c>
      <c r="AH34" s="225"/>
      <c r="AI34" s="233">
        <v>0</v>
      </c>
      <c r="AJ34" s="225"/>
      <c r="AK34" s="235">
        <v>0</v>
      </c>
      <c r="AL34" s="236">
        <v>0</v>
      </c>
      <c r="AM34" s="234">
        <v>439607</v>
      </c>
      <c r="AN34" s="237">
        <v>-1099</v>
      </c>
      <c r="AO34" s="234">
        <v>438508</v>
      </c>
      <c r="AP34" s="235">
        <v>0</v>
      </c>
      <c r="AQ34" s="234">
        <v>438508</v>
      </c>
      <c r="AR34" s="235"/>
      <c r="AS34" s="235">
        <v>438508</v>
      </c>
      <c r="AT34" s="234">
        <v>36542</v>
      </c>
      <c r="AU34" s="806">
        <v>764340</v>
      </c>
      <c r="AV34" s="807">
        <v>63695</v>
      </c>
      <c r="AW34" s="227">
        <v>1099</v>
      </c>
      <c r="AX34" s="227"/>
      <c r="AY34" s="227">
        <v>1099</v>
      </c>
    </row>
    <row r="35" spans="1:51" ht="15" customHeight="1" x14ac:dyDescent="0.2">
      <c r="A35" s="424">
        <v>29</v>
      </c>
      <c r="B35" s="224" t="s">
        <v>33</v>
      </c>
      <c r="C35" s="228">
        <v>22</v>
      </c>
      <c r="D35" s="226">
        <v>3941.9482544210205</v>
      </c>
      <c r="E35" s="226">
        <v>86722.861597262454</v>
      </c>
      <c r="F35" s="228">
        <v>22</v>
      </c>
      <c r="G35" s="226">
        <v>528.12855870064413</v>
      </c>
      <c r="H35" s="226">
        <v>11618.828291414171</v>
      </c>
      <c r="I35" s="1214">
        <v>12</v>
      </c>
      <c r="J35" s="226">
        <v>144.03506146381201</v>
      </c>
      <c r="K35" s="226">
        <v>1728.4207375657443</v>
      </c>
      <c r="L35" s="228">
        <v>0</v>
      </c>
      <c r="M35" s="226">
        <v>3600.8765365953013</v>
      </c>
      <c r="N35" s="226">
        <v>0</v>
      </c>
      <c r="O35" s="228">
        <v>0</v>
      </c>
      <c r="P35" s="226">
        <v>1440.3506146381203</v>
      </c>
      <c r="Q35" s="226">
        <v>0</v>
      </c>
      <c r="R35" s="229">
        <v>100070</v>
      </c>
      <c r="S35" s="229">
        <v>11119</v>
      </c>
      <c r="T35" s="226"/>
      <c r="U35" s="226"/>
      <c r="V35" s="230">
        <v>0</v>
      </c>
      <c r="W35" s="229">
        <v>100070</v>
      </c>
      <c r="X35" s="226">
        <v>-250</v>
      </c>
      <c r="Y35" s="229">
        <v>99820</v>
      </c>
      <c r="Z35" s="226">
        <v>0</v>
      </c>
      <c r="AA35" s="229">
        <v>99820</v>
      </c>
      <c r="AB35" s="226"/>
      <c r="AC35" s="226">
        <v>99820</v>
      </c>
      <c r="AD35" s="229">
        <v>8318</v>
      </c>
      <c r="AE35" s="232">
        <v>99820</v>
      </c>
      <c r="AF35" s="233">
        <v>4499.1000000000004</v>
      </c>
      <c r="AG35" s="234">
        <v>98980</v>
      </c>
      <c r="AH35" s="225"/>
      <c r="AI35" s="233">
        <v>0</v>
      </c>
      <c r="AJ35" s="225"/>
      <c r="AK35" s="235">
        <v>0</v>
      </c>
      <c r="AL35" s="236">
        <v>0</v>
      </c>
      <c r="AM35" s="234">
        <v>98980</v>
      </c>
      <c r="AN35" s="237">
        <v>-247</v>
      </c>
      <c r="AO35" s="234">
        <v>98733</v>
      </c>
      <c r="AP35" s="235">
        <v>0</v>
      </c>
      <c r="AQ35" s="234">
        <v>98733</v>
      </c>
      <c r="AR35" s="235"/>
      <c r="AS35" s="235">
        <v>98733</v>
      </c>
      <c r="AT35" s="234">
        <v>8228</v>
      </c>
      <c r="AU35" s="806">
        <v>198553</v>
      </c>
      <c r="AV35" s="807">
        <v>16546</v>
      </c>
      <c r="AW35" s="227">
        <v>247</v>
      </c>
      <c r="AX35" s="227"/>
      <c r="AY35" s="227">
        <v>247</v>
      </c>
    </row>
    <row r="36" spans="1:51" ht="15" customHeight="1" x14ac:dyDescent="0.2">
      <c r="A36" s="425">
        <v>30</v>
      </c>
      <c r="B36" s="238" t="s">
        <v>34</v>
      </c>
      <c r="C36" s="242">
        <v>2</v>
      </c>
      <c r="D36" s="240">
        <v>4870.9963034940347</v>
      </c>
      <c r="E36" s="240">
        <v>9741.9926069880694</v>
      </c>
      <c r="F36" s="242">
        <v>2</v>
      </c>
      <c r="G36" s="240">
        <v>633.07956394340874</v>
      </c>
      <c r="H36" s="240">
        <v>1266.1591278868175</v>
      </c>
      <c r="I36" s="1215">
        <v>1</v>
      </c>
      <c r="J36" s="240">
        <v>172.65806289365688</v>
      </c>
      <c r="K36" s="240">
        <v>172.65806289365688</v>
      </c>
      <c r="L36" s="242">
        <v>0</v>
      </c>
      <c r="M36" s="240">
        <v>4316.4515723414233</v>
      </c>
      <c r="N36" s="240">
        <v>0</v>
      </c>
      <c r="O36" s="242">
        <v>0</v>
      </c>
      <c r="P36" s="240">
        <v>1726.5806289365689</v>
      </c>
      <c r="Q36" s="240">
        <v>0</v>
      </c>
      <c r="R36" s="243">
        <v>11181</v>
      </c>
      <c r="S36" s="243">
        <v>1242</v>
      </c>
      <c r="T36" s="240"/>
      <c r="U36" s="240"/>
      <c r="V36" s="244">
        <v>0</v>
      </c>
      <c r="W36" s="243">
        <v>11181</v>
      </c>
      <c r="X36" s="240">
        <v>-28</v>
      </c>
      <c r="Y36" s="243">
        <v>11153</v>
      </c>
      <c r="Z36" s="240">
        <v>-2731</v>
      </c>
      <c r="AA36" s="243">
        <v>8422</v>
      </c>
      <c r="AB36" s="246"/>
      <c r="AC36" s="240">
        <v>8422</v>
      </c>
      <c r="AD36" s="247">
        <v>702</v>
      </c>
      <c r="AE36" s="247">
        <v>8422</v>
      </c>
      <c r="AF36" s="248">
        <v>4399.2</v>
      </c>
      <c r="AG36" s="249">
        <v>8798</v>
      </c>
      <c r="AH36" s="239"/>
      <c r="AI36" s="248">
        <v>0</v>
      </c>
      <c r="AJ36" s="239"/>
      <c r="AK36" s="250">
        <v>0</v>
      </c>
      <c r="AL36" s="251">
        <v>0</v>
      </c>
      <c r="AM36" s="249">
        <v>8798</v>
      </c>
      <c r="AN36" s="252">
        <v>-22</v>
      </c>
      <c r="AO36" s="249">
        <v>8776</v>
      </c>
      <c r="AP36" s="250">
        <v>-2242</v>
      </c>
      <c r="AQ36" s="249">
        <v>6534</v>
      </c>
      <c r="AR36" s="250"/>
      <c r="AS36" s="250">
        <v>6534</v>
      </c>
      <c r="AT36" s="249">
        <v>545</v>
      </c>
      <c r="AU36" s="808">
        <v>14956</v>
      </c>
      <c r="AV36" s="809">
        <v>1247</v>
      </c>
      <c r="AW36" s="241">
        <v>22</v>
      </c>
      <c r="AX36" s="241"/>
      <c r="AY36" s="241">
        <v>22</v>
      </c>
    </row>
    <row r="37" spans="1:51" ht="15" customHeight="1" x14ac:dyDescent="0.2">
      <c r="A37" s="423">
        <v>31</v>
      </c>
      <c r="B37" s="207" t="s">
        <v>35</v>
      </c>
      <c r="C37" s="211">
        <v>19</v>
      </c>
      <c r="D37" s="209">
        <v>3762.9340587703614</v>
      </c>
      <c r="E37" s="209">
        <v>71495.747116636863</v>
      </c>
      <c r="F37" s="211">
        <v>19</v>
      </c>
      <c r="G37" s="209">
        <v>512.92519761136384</v>
      </c>
      <c r="H37" s="209">
        <v>9745.5787546159136</v>
      </c>
      <c r="I37" s="1213">
        <v>16</v>
      </c>
      <c r="J37" s="209">
        <v>139.88869025764467</v>
      </c>
      <c r="K37" s="209">
        <v>2238.2190441223147</v>
      </c>
      <c r="L37" s="211">
        <v>3</v>
      </c>
      <c r="M37" s="209">
        <v>3497.2172564411171</v>
      </c>
      <c r="N37" s="209">
        <v>10491.651769323351</v>
      </c>
      <c r="O37" s="211">
        <v>1</v>
      </c>
      <c r="P37" s="209">
        <v>1398.8869025764466</v>
      </c>
      <c r="Q37" s="209">
        <v>1398.8869025764466</v>
      </c>
      <c r="R37" s="212">
        <v>95370</v>
      </c>
      <c r="S37" s="212">
        <v>10597</v>
      </c>
      <c r="T37" s="209"/>
      <c r="U37" s="209"/>
      <c r="V37" s="213">
        <v>0</v>
      </c>
      <c r="W37" s="212">
        <v>95370</v>
      </c>
      <c r="X37" s="209">
        <v>-238</v>
      </c>
      <c r="Y37" s="212">
        <v>95132</v>
      </c>
      <c r="Z37" s="209">
        <v>0</v>
      </c>
      <c r="AA37" s="212">
        <v>95132</v>
      </c>
      <c r="AB37" s="209"/>
      <c r="AC37" s="209">
        <v>95132</v>
      </c>
      <c r="AD37" s="212">
        <v>7928</v>
      </c>
      <c r="AE37" s="214">
        <v>95132</v>
      </c>
      <c r="AF37" s="215">
        <v>7131.6</v>
      </c>
      <c r="AG37" s="216">
        <v>135500</v>
      </c>
      <c r="AH37" s="208"/>
      <c r="AI37" s="215">
        <v>0</v>
      </c>
      <c r="AJ37" s="208"/>
      <c r="AK37" s="217">
        <v>0</v>
      </c>
      <c r="AL37" s="218">
        <v>0</v>
      </c>
      <c r="AM37" s="216">
        <v>135500</v>
      </c>
      <c r="AN37" s="219">
        <v>-339</v>
      </c>
      <c r="AO37" s="216">
        <v>135161</v>
      </c>
      <c r="AP37" s="217">
        <v>0</v>
      </c>
      <c r="AQ37" s="216">
        <v>135161</v>
      </c>
      <c r="AR37" s="217"/>
      <c r="AS37" s="217">
        <v>135161</v>
      </c>
      <c r="AT37" s="216">
        <v>11263</v>
      </c>
      <c r="AU37" s="804">
        <v>230293</v>
      </c>
      <c r="AV37" s="805">
        <v>19191</v>
      </c>
      <c r="AW37" s="210">
        <v>339</v>
      </c>
      <c r="AX37" s="210"/>
      <c r="AY37" s="210">
        <v>339</v>
      </c>
    </row>
    <row r="38" spans="1:51" ht="15" customHeight="1" x14ac:dyDescent="0.2">
      <c r="A38" s="424">
        <v>32</v>
      </c>
      <c r="B38" s="224" t="s">
        <v>36</v>
      </c>
      <c r="C38" s="228">
        <v>69</v>
      </c>
      <c r="D38" s="226">
        <v>4880.8808049110994</v>
      </c>
      <c r="E38" s="226">
        <v>336780.77553886588</v>
      </c>
      <c r="F38" s="228">
        <v>63</v>
      </c>
      <c r="G38" s="226">
        <v>659.29135688294832</v>
      </c>
      <c r="H38" s="226">
        <v>41535.355483625746</v>
      </c>
      <c r="I38" s="1214">
        <v>39</v>
      </c>
      <c r="J38" s="226">
        <v>179.80673369534952</v>
      </c>
      <c r="K38" s="226">
        <v>7012.4626141186309</v>
      </c>
      <c r="L38" s="228">
        <v>11</v>
      </c>
      <c r="M38" s="226">
        <v>4495.1683423837385</v>
      </c>
      <c r="N38" s="226">
        <v>49446.851766221123</v>
      </c>
      <c r="O38" s="228">
        <v>1</v>
      </c>
      <c r="P38" s="226">
        <v>1798.0673369534952</v>
      </c>
      <c r="Q38" s="226">
        <v>1798.0673369534952</v>
      </c>
      <c r="R38" s="229">
        <v>436574</v>
      </c>
      <c r="S38" s="229">
        <v>48508</v>
      </c>
      <c r="T38" s="226"/>
      <c r="U38" s="226"/>
      <c r="V38" s="230">
        <v>0</v>
      </c>
      <c r="W38" s="229">
        <v>436574</v>
      </c>
      <c r="X38" s="226">
        <v>-1091</v>
      </c>
      <c r="Y38" s="229">
        <v>435483</v>
      </c>
      <c r="Z38" s="226">
        <v>0</v>
      </c>
      <c r="AA38" s="229">
        <v>435483</v>
      </c>
      <c r="AB38" s="226"/>
      <c r="AC38" s="226">
        <v>435483</v>
      </c>
      <c r="AD38" s="229">
        <v>36290</v>
      </c>
      <c r="AE38" s="232">
        <v>435483</v>
      </c>
      <c r="AF38" s="233">
        <v>3267.9</v>
      </c>
      <c r="AG38" s="234">
        <v>225485</v>
      </c>
      <c r="AH38" s="225"/>
      <c r="AI38" s="233">
        <v>0</v>
      </c>
      <c r="AJ38" s="225"/>
      <c r="AK38" s="235">
        <v>0</v>
      </c>
      <c r="AL38" s="236">
        <v>0</v>
      </c>
      <c r="AM38" s="234">
        <v>225485</v>
      </c>
      <c r="AN38" s="237">
        <v>-564</v>
      </c>
      <c r="AO38" s="234">
        <v>224921</v>
      </c>
      <c r="AP38" s="235">
        <v>0</v>
      </c>
      <c r="AQ38" s="234">
        <v>224921</v>
      </c>
      <c r="AR38" s="235"/>
      <c r="AS38" s="235">
        <v>224921</v>
      </c>
      <c r="AT38" s="234">
        <v>18743</v>
      </c>
      <c r="AU38" s="806">
        <v>660404</v>
      </c>
      <c r="AV38" s="807">
        <v>55033</v>
      </c>
      <c r="AW38" s="227">
        <v>564</v>
      </c>
      <c r="AX38" s="227"/>
      <c r="AY38" s="227">
        <v>564</v>
      </c>
    </row>
    <row r="39" spans="1:51" ht="15" customHeight="1" x14ac:dyDescent="0.2">
      <c r="A39" s="424">
        <v>33</v>
      </c>
      <c r="B39" s="224" t="s">
        <v>37</v>
      </c>
      <c r="C39" s="228">
        <v>3</v>
      </c>
      <c r="D39" s="226">
        <v>4263.5143461478656</v>
      </c>
      <c r="E39" s="226">
        <v>12790.543038443597</v>
      </c>
      <c r="F39" s="228">
        <v>3</v>
      </c>
      <c r="G39" s="226">
        <v>556.03389197634772</v>
      </c>
      <c r="H39" s="226">
        <v>1668.1016759290433</v>
      </c>
      <c r="I39" s="1214">
        <v>0</v>
      </c>
      <c r="J39" s="226">
        <v>151.64560690264031</v>
      </c>
      <c r="K39" s="226">
        <v>0</v>
      </c>
      <c r="L39" s="228">
        <v>2</v>
      </c>
      <c r="M39" s="226">
        <v>3791.1401725660071</v>
      </c>
      <c r="N39" s="226">
        <v>7582.2803451320142</v>
      </c>
      <c r="O39" s="228">
        <v>0</v>
      </c>
      <c r="P39" s="226">
        <v>1516.4560690264027</v>
      </c>
      <c r="Q39" s="226">
        <v>0</v>
      </c>
      <c r="R39" s="229">
        <v>22041</v>
      </c>
      <c r="S39" s="229">
        <v>2449</v>
      </c>
      <c r="T39" s="226"/>
      <c r="U39" s="226"/>
      <c r="V39" s="230">
        <v>0</v>
      </c>
      <c r="W39" s="229">
        <v>22041</v>
      </c>
      <c r="X39" s="226">
        <v>-55</v>
      </c>
      <c r="Y39" s="229">
        <v>21986</v>
      </c>
      <c r="Z39" s="226">
        <v>0</v>
      </c>
      <c r="AA39" s="229">
        <v>21986</v>
      </c>
      <c r="AB39" s="226"/>
      <c r="AC39" s="226">
        <v>21986</v>
      </c>
      <c r="AD39" s="229">
        <v>1832</v>
      </c>
      <c r="AE39" s="232">
        <v>21986</v>
      </c>
      <c r="AF39" s="233">
        <v>4615.2</v>
      </c>
      <c r="AG39" s="234">
        <v>13846</v>
      </c>
      <c r="AH39" s="225"/>
      <c r="AI39" s="233">
        <v>0</v>
      </c>
      <c r="AJ39" s="225"/>
      <c r="AK39" s="235">
        <v>0</v>
      </c>
      <c r="AL39" s="236">
        <v>0</v>
      </c>
      <c r="AM39" s="234">
        <v>13846</v>
      </c>
      <c r="AN39" s="237">
        <v>-35</v>
      </c>
      <c r="AO39" s="234">
        <v>13811</v>
      </c>
      <c r="AP39" s="235">
        <v>0</v>
      </c>
      <c r="AQ39" s="234">
        <v>13811</v>
      </c>
      <c r="AR39" s="235"/>
      <c r="AS39" s="235">
        <v>13811</v>
      </c>
      <c r="AT39" s="234">
        <v>1151</v>
      </c>
      <c r="AU39" s="806">
        <v>35797</v>
      </c>
      <c r="AV39" s="807">
        <v>2983</v>
      </c>
      <c r="AW39" s="227">
        <v>35</v>
      </c>
      <c r="AX39" s="227"/>
      <c r="AY39" s="227">
        <v>35</v>
      </c>
    </row>
    <row r="40" spans="1:51" ht="15" customHeight="1" x14ac:dyDescent="0.2">
      <c r="A40" s="424">
        <v>34</v>
      </c>
      <c r="B40" s="224" t="s">
        <v>38</v>
      </c>
      <c r="C40" s="228">
        <v>32</v>
      </c>
      <c r="D40" s="226">
        <v>4685.6963556693008</v>
      </c>
      <c r="E40" s="226">
        <v>149942.28338141763</v>
      </c>
      <c r="F40" s="228">
        <v>31</v>
      </c>
      <c r="G40" s="226">
        <v>611.72943784308211</v>
      </c>
      <c r="H40" s="226">
        <v>18963.612573135546</v>
      </c>
      <c r="I40" s="1214">
        <v>18</v>
      </c>
      <c r="J40" s="226">
        <v>166.83530122993145</v>
      </c>
      <c r="K40" s="226">
        <v>3003.0354221387661</v>
      </c>
      <c r="L40" s="228">
        <v>8</v>
      </c>
      <c r="M40" s="226">
        <v>4170.8825307482866</v>
      </c>
      <c r="N40" s="226">
        <v>33367.060245986293</v>
      </c>
      <c r="O40" s="228">
        <v>1</v>
      </c>
      <c r="P40" s="226">
        <v>1668.3530122993145</v>
      </c>
      <c r="Q40" s="226">
        <v>1668.3530122993145</v>
      </c>
      <c r="R40" s="229">
        <v>206944</v>
      </c>
      <c r="S40" s="229">
        <v>22994</v>
      </c>
      <c r="T40" s="226"/>
      <c r="U40" s="226"/>
      <c r="V40" s="230">
        <v>0</v>
      </c>
      <c r="W40" s="229">
        <v>206944</v>
      </c>
      <c r="X40" s="226">
        <v>-517</v>
      </c>
      <c r="Y40" s="229">
        <v>206427</v>
      </c>
      <c r="Z40" s="226">
        <v>0</v>
      </c>
      <c r="AA40" s="229">
        <v>206427</v>
      </c>
      <c r="AB40" s="226"/>
      <c r="AC40" s="226">
        <v>206427</v>
      </c>
      <c r="AD40" s="229">
        <v>17202</v>
      </c>
      <c r="AE40" s="232">
        <v>206427</v>
      </c>
      <c r="AF40" s="233">
        <v>3897</v>
      </c>
      <c r="AG40" s="234">
        <v>124704</v>
      </c>
      <c r="AH40" s="225"/>
      <c r="AI40" s="233">
        <v>0</v>
      </c>
      <c r="AJ40" s="225"/>
      <c r="AK40" s="235">
        <v>0</v>
      </c>
      <c r="AL40" s="236">
        <v>0</v>
      </c>
      <c r="AM40" s="234">
        <v>124704</v>
      </c>
      <c r="AN40" s="237">
        <v>-312</v>
      </c>
      <c r="AO40" s="234">
        <v>124392</v>
      </c>
      <c r="AP40" s="235">
        <v>0</v>
      </c>
      <c r="AQ40" s="234">
        <v>124392</v>
      </c>
      <c r="AR40" s="235"/>
      <c r="AS40" s="235">
        <v>124392</v>
      </c>
      <c r="AT40" s="234">
        <v>10366</v>
      </c>
      <c r="AU40" s="806">
        <v>330819</v>
      </c>
      <c r="AV40" s="807">
        <v>27568</v>
      </c>
      <c r="AW40" s="227">
        <v>312</v>
      </c>
      <c r="AX40" s="227"/>
      <c r="AY40" s="227">
        <v>312</v>
      </c>
    </row>
    <row r="41" spans="1:51" ht="15" customHeight="1" x14ac:dyDescent="0.2">
      <c r="A41" s="425">
        <v>35</v>
      </c>
      <c r="B41" s="238" t="s">
        <v>39</v>
      </c>
      <c r="C41" s="242">
        <v>16</v>
      </c>
      <c r="D41" s="240">
        <v>3820.6372286685992</v>
      </c>
      <c r="E41" s="240">
        <v>61130.195658697587</v>
      </c>
      <c r="F41" s="242">
        <v>15</v>
      </c>
      <c r="G41" s="240">
        <v>528.36613379505434</v>
      </c>
      <c r="H41" s="240">
        <v>7925.4920069258151</v>
      </c>
      <c r="I41" s="1215">
        <v>10</v>
      </c>
      <c r="J41" s="240">
        <v>144.09985467137844</v>
      </c>
      <c r="K41" s="240">
        <v>1440.9985467137844</v>
      </c>
      <c r="L41" s="242">
        <v>5</v>
      </c>
      <c r="M41" s="240">
        <v>3602.4963667844613</v>
      </c>
      <c r="N41" s="240">
        <v>18012.481833922306</v>
      </c>
      <c r="O41" s="242">
        <v>0</v>
      </c>
      <c r="P41" s="240">
        <v>1440.9985467137844</v>
      </c>
      <c r="Q41" s="240">
        <v>0</v>
      </c>
      <c r="R41" s="243">
        <v>88509</v>
      </c>
      <c r="S41" s="243">
        <v>9834</v>
      </c>
      <c r="T41" s="240"/>
      <c r="U41" s="240"/>
      <c r="V41" s="244">
        <v>0</v>
      </c>
      <c r="W41" s="243">
        <v>88509</v>
      </c>
      <c r="X41" s="240">
        <v>-221</v>
      </c>
      <c r="Y41" s="243">
        <v>88288</v>
      </c>
      <c r="Z41" s="240">
        <v>0</v>
      </c>
      <c r="AA41" s="243">
        <v>88288</v>
      </c>
      <c r="AB41" s="246"/>
      <c r="AC41" s="240">
        <v>88288</v>
      </c>
      <c r="AD41" s="247">
        <v>7357</v>
      </c>
      <c r="AE41" s="247">
        <v>88288</v>
      </c>
      <c r="AF41" s="248">
        <v>5577.3</v>
      </c>
      <c r="AG41" s="249">
        <v>89237</v>
      </c>
      <c r="AH41" s="239"/>
      <c r="AI41" s="248">
        <v>0</v>
      </c>
      <c r="AJ41" s="239"/>
      <c r="AK41" s="250">
        <v>0</v>
      </c>
      <c r="AL41" s="251">
        <v>0</v>
      </c>
      <c r="AM41" s="249">
        <v>89237</v>
      </c>
      <c r="AN41" s="252">
        <v>-223</v>
      </c>
      <c r="AO41" s="249">
        <v>89014</v>
      </c>
      <c r="AP41" s="250">
        <v>0</v>
      </c>
      <c r="AQ41" s="249">
        <v>89014</v>
      </c>
      <c r="AR41" s="250"/>
      <c r="AS41" s="250">
        <v>89014</v>
      </c>
      <c r="AT41" s="249">
        <v>7418</v>
      </c>
      <c r="AU41" s="808">
        <v>177302</v>
      </c>
      <c r="AV41" s="809">
        <v>14775</v>
      </c>
      <c r="AW41" s="241">
        <v>223</v>
      </c>
      <c r="AX41" s="241"/>
      <c r="AY41" s="241">
        <v>223</v>
      </c>
    </row>
    <row r="42" spans="1:51" ht="15" customHeight="1" x14ac:dyDescent="0.2">
      <c r="A42" s="423">
        <v>36</v>
      </c>
      <c r="B42" s="207" t="s">
        <v>40</v>
      </c>
      <c r="C42" s="211">
        <v>131</v>
      </c>
      <c r="D42" s="209">
        <v>3370.348804102704</v>
      </c>
      <c r="E42" s="209">
        <v>441515.69333745423</v>
      </c>
      <c r="F42" s="211">
        <v>120</v>
      </c>
      <c r="G42" s="209">
        <v>455.22683740243752</v>
      </c>
      <c r="H42" s="209">
        <v>54627.2204882925</v>
      </c>
      <c r="I42" s="1213">
        <v>55</v>
      </c>
      <c r="J42" s="209">
        <v>124.15277383702842</v>
      </c>
      <c r="K42" s="209">
        <v>6828.4025610365634</v>
      </c>
      <c r="L42" s="211">
        <v>16</v>
      </c>
      <c r="M42" s="209">
        <v>3103.8193459257104</v>
      </c>
      <c r="N42" s="209">
        <v>49661.109534811367</v>
      </c>
      <c r="O42" s="211">
        <v>2</v>
      </c>
      <c r="P42" s="209">
        <v>1241.5277383702842</v>
      </c>
      <c r="Q42" s="209">
        <v>2483.0554767405683</v>
      </c>
      <c r="R42" s="212">
        <v>555115</v>
      </c>
      <c r="S42" s="212">
        <v>61679</v>
      </c>
      <c r="T42" s="209"/>
      <c r="U42" s="209"/>
      <c r="V42" s="213">
        <v>0</v>
      </c>
      <c r="W42" s="212">
        <v>555115</v>
      </c>
      <c r="X42" s="209">
        <v>-1388</v>
      </c>
      <c r="Y42" s="212">
        <v>553727</v>
      </c>
      <c r="Z42" s="209">
        <v>-3158</v>
      </c>
      <c r="AA42" s="212">
        <v>550569</v>
      </c>
      <c r="AB42" s="209"/>
      <c r="AC42" s="209">
        <v>550569</v>
      </c>
      <c r="AD42" s="212">
        <v>45881</v>
      </c>
      <c r="AE42" s="214">
        <v>550569</v>
      </c>
      <c r="AF42" s="215">
        <v>6412.5</v>
      </c>
      <c r="AG42" s="216">
        <v>840038</v>
      </c>
      <c r="AH42" s="208"/>
      <c r="AI42" s="215">
        <v>0</v>
      </c>
      <c r="AJ42" s="208"/>
      <c r="AK42" s="217">
        <v>0</v>
      </c>
      <c r="AL42" s="218">
        <v>0</v>
      </c>
      <c r="AM42" s="216">
        <v>840038</v>
      </c>
      <c r="AN42" s="219">
        <v>-2100</v>
      </c>
      <c r="AO42" s="216">
        <v>837938</v>
      </c>
      <c r="AP42" s="217">
        <v>-2965</v>
      </c>
      <c r="AQ42" s="216">
        <v>834973</v>
      </c>
      <c r="AR42" s="217"/>
      <c r="AS42" s="217">
        <v>834973</v>
      </c>
      <c r="AT42" s="216">
        <v>69581</v>
      </c>
      <c r="AU42" s="804">
        <v>1385542</v>
      </c>
      <c r="AV42" s="805">
        <v>115462</v>
      </c>
      <c r="AW42" s="210">
        <v>2100</v>
      </c>
      <c r="AX42" s="210"/>
      <c r="AY42" s="210">
        <v>2100</v>
      </c>
    </row>
    <row r="43" spans="1:51" ht="15" customHeight="1" x14ac:dyDescent="0.2">
      <c r="A43" s="424">
        <v>37</v>
      </c>
      <c r="B43" s="224" t="s">
        <v>41</v>
      </c>
      <c r="C43" s="228">
        <v>46</v>
      </c>
      <c r="D43" s="226">
        <v>4585.7667039037578</v>
      </c>
      <c r="E43" s="226">
        <v>210945.26837957287</v>
      </c>
      <c r="F43" s="228">
        <v>43</v>
      </c>
      <c r="G43" s="226">
        <v>614.3959343894013</v>
      </c>
      <c r="H43" s="226">
        <v>26419.025178744258</v>
      </c>
      <c r="I43" s="1214">
        <v>25</v>
      </c>
      <c r="J43" s="226">
        <v>167.56252756074576</v>
      </c>
      <c r="K43" s="226">
        <v>4189.0631890186442</v>
      </c>
      <c r="L43" s="228">
        <v>7</v>
      </c>
      <c r="M43" s="226">
        <v>4189.063189018646</v>
      </c>
      <c r="N43" s="226">
        <v>29323.442323130523</v>
      </c>
      <c r="O43" s="228">
        <v>0</v>
      </c>
      <c r="P43" s="226">
        <v>1675.625275607458</v>
      </c>
      <c r="Q43" s="226">
        <v>0</v>
      </c>
      <c r="R43" s="229">
        <v>270877</v>
      </c>
      <c r="S43" s="229">
        <v>30097</v>
      </c>
      <c r="T43" s="226"/>
      <c r="U43" s="226"/>
      <c r="V43" s="230">
        <v>0</v>
      </c>
      <c r="W43" s="229">
        <v>270877</v>
      </c>
      <c r="X43" s="226">
        <v>-677</v>
      </c>
      <c r="Y43" s="229">
        <v>270200</v>
      </c>
      <c r="Z43" s="226">
        <v>0</v>
      </c>
      <c r="AA43" s="229">
        <v>270200</v>
      </c>
      <c r="AB43" s="226"/>
      <c r="AC43" s="226">
        <v>270200</v>
      </c>
      <c r="AD43" s="229">
        <v>22517</v>
      </c>
      <c r="AE43" s="232">
        <v>270200</v>
      </c>
      <c r="AF43" s="233">
        <v>4693.5</v>
      </c>
      <c r="AG43" s="234">
        <v>215901</v>
      </c>
      <c r="AH43" s="225"/>
      <c r="AI43" s="233">
        <v>0</v>
      </c>
      <c r="AJ43" s="225"/>
      <c r="AK43" s="235">
        <v>0</v>
      </c>
      <c r="AL43" s="236">
        <v>0</v>
      </c>
      <c r="AM43" s="234">
        <v>215901</v>
      </c>
      <c r="AN43" s="237">
        <v>-540</v>
      </c>
      <c r="AO43" s="234">
        <v>215361</v>
      </c>
      <c r="AP43" s="235">
        <v>0</v>
      </c>
      <c r="AQ43" s="234">
        <v>215361</v>
      </c>
      <c r="AR43" s="235"/>
      <c r="AS43" s="235">
        <v>215361</v>
      </c>
      <c r="AT43" s="234">
        <v>17947</v>
      </c>
      <c r="AU43" s="806">
        <v>485561</v>
      </c>
      <c r="AV43" s="807">
        <v>40464</v>
      </c>
      <c r="AW43" s="227">
        <v>540</v>
      </c>
      <c r="AX43" s="227"/>
      <c r="AY43" s="227">
        <v>540</v>
      </c>
    </row>
    <row r="44" spans="1:51" ht="15" customHeight="1" x14ac:dyDescent="0.2">
      <c r="A44" s="424">
        <v>38</v>
      </c>
      <c r="B44" s="224" t="s">
        <v>42</v>
      </c>
      <c r="C44" s="228">
        <v>8</v>
      </c>
      <c r="D44" s="226">
        <v>2049.8222582410231</v>
      </c>
      <c r="E44" s="226">
        <v>16398.578065928185</v>
      </c>
      <c r="F44" s="228">
        <v>7</v>
      </c>
      <c r="G44" s="226">
        <v>198.74249077693975</v>
      </c>
      <c r="H44" s="226">
        <v>1391.1974354385782</v>
      </c>
      <c r="I44" s="1214">
        <v>3</v>
      </c>
      <c r="J44" s="226">
        <v>54.202497484619926</v>
      </c>
      <c r="K44" s="226">
        <v>162.60749245385978</v>
      </c>
      <c r="L44" s="228">
        <v>0</v>
      </c>
      <c r="M44" s="226">
        <v>1355.0624371154981</v>
      </c>
      <c r="N44" s="226">
        <v>0</v>
      </c>
      <c r="O44" s="228">
        <v>0</v>
      </c>
      <c r="P44" s="226">
        <v>542.02497484619914</v>
      </c>
      <c r="Q44" s="226">
        <v>0</v>
      </c>
      <c r="R44" s="229">
        <v>17952</v>
      </c>
      <c r="S44" s="229">
        <v>1995</v>
      </c>
      <c r="T44" s="226"/>
      <c r="U44" s="226"/>
      <c r="V44" s="230">
        <v>0</v>
      </c>
      <c r="W44" s="229">
        <v>17952</v>
      </c>
      <c r="X44" s="226">
        <v>-45</v>
      </c>
      <c r="Y44" s="229">
        <v>17907</v>
      </c>
      <c r="Z44" s="226">
        <v>0</v>
      </c>
      <c r="AA44" s="229">
        <v>17907</v>
      </c>
      <c r="AB44" s="226"/>
      <c r="AC44" s="226">
        <v>17907</v>
      </c>
      <c r="AD44" s="229">
        <v>1492</v>
      </c>
      <c r="AE44" s="232">
        <v>17907</v>
      </c>
      <c r="AF44" s="233">
        <v>10442.700000000001</v>
      </c>
      <c r="AG44" s="234">
        <v>83542</v>
      </c>
      <c r="AH44" s="225"/>
      <c r="AI44" s="233">
        <v>0</v>
      </c>
      <c r="AJ44" s="225"/>
      <c r="AK44" s="235">
        <v>0</v>
      </c>
      <c r="AL44" s="236">
        <v>0</v>
      </c>
      <c r="AM44" s="234">
        <v>83542</v>
      </c>
      <c r="AN44" s="237">
        <v>-209</v>
      </c>
      <c r="AO44" s="234">
        <v>83333</v>
      </c>
      <c r="AP44" s="235">
        <v>0</v>
      </c>
      <c r="AQ44" s="234">
        <v>83333</v>
      </c>
      <c r="AR44" s="235"/>
      <c r="AS44" s="235">
        <v>83333</v>
      </c>
      <c r="AT44" s="234">
        <v>6944</v>
      </c>
      <c r="AU44" s="806">
        <v>101240</v>
      </c>
      <c r="AV44" s="807">
        <v>8436</v>
      </c>
      <c r="AW44" s="227">
        <v>209</v>
      </c>
      <c r="AX44" s="227"/>
      <c r="AY44" s="227">
        <v>209</v>
      </c>
    </row>
    <row r="45" spans="1:51" ht="15" customHeight="1" x14ac:dyDescent="0.2">
      <c r="A45" s="424">
        <v>39</v>
      </c>
      <c r="B45" s="224" t="s">
        <v>43</v>
      </c>
      <c r="C45" s="228">
        <v>14</v>
      </c>
      <c r="D45" s="226">
        <v>2459.5053353769645</v>
      </c>
      <c r="E45" s="226">
        <v>34433.074695277501</v>
      </c>
      <c r="F45" s="228">
        <v>11</v>
      </c>
      <c r="G45" s="226">
        <v>327.15831225175617</v>
      </c>
      <c r="H45" s="226">
        <v>3598.7414347693179</v>
      </c>
      <c r="I45" s="1214">
        <v>9</v>
      </c>
      <c r="J45" s="226">
        <v>89.224994250478943</v>
      </c>
      <c r="K45" s="226">
        <v>803.02494825431052</v>
      </c>
      <c r="L45" s="228">
        <v>2</v>
      </c>
      <c r="M45" s="226">
        <v>2230.6248562619739</v>
      </c>
      <c r="N45" s="226">
        <v>4461.2497125239479</v>
      </c>
      <c r="O45" s="228">
        <v>0</v>
      </c>
      <c r="P45" s="226">
        <v>892.24994250478949</v>
      </c>
      <c r="Q45" s="226">
        <v>0</v>
      </c>
      <c r="R45" s="229">
        <v>43296</v>
      </c>
      <c r="S45" s="229">
        <v>4811</v>
      </c>
      <c r="T45" s="226"/>
      <c r="U45" s="226"/>
      <c r="V45" s="230">
        <v>0</v>
      </c>
      <c r="W45" s="229">
        <v>43296</v>
      </c>
      <c r="X45" s="226">
        <v>-108</v>
      </c>
      <c r="Y45" s="229">
        <v>43188</v>
      </c>
      <c r="Z45" s="226">
        <v>0</v>
      </c>
      <c r="AA45" s="229">
        <v>43188</v>
      </c>
      <c r="AB45" s="226"/>
      <c r="AC45" s="226">
        <v>43188</v>
      </c>
      <c r="AD45" s="229">
        <v>3599</v>
      </c>
      <c r="AE45" s="232">
        <v>43188</v>
      </c>
      <c r="AF45" s="233">
        <v>7307.1</v>
      </c>
      <c r="AG45" s="234">
        <v>102299</v>
      </c>
      <c r="AH45" s="225"/>
      <c r="AI45" s="233">
        <v>0</v>
      </c>
      <c r="AJ45" s="225"/>
      <c r="AK45" s="235">
        <v>0</v>
      </c>
      <c r="AL45" s="236">
        <v>0</v>
      </c>
      <c r="AM45" s="234">
        <v>102299</v>
      </c>
      <c r="AN45" s="237">
        <v>-256</v>
      </c>
      <c r="AO45" s="234">
        <v>102043</v>
      </c>
      <c r="AP45" s="235">
        <v>0</v>
      </c>
      <c r="AQ45" s="234">
        <v>102043</v>
      </c>
      <c r="AR45" s="235"/>
      <c r="AS45" s="235">
        <v>102043</v>
      </c>
      <c r="AT45" s="234">
        <v>8504</v>
      </c>
      <c r="AU45" s="806">
        <v>145231</v>
      </c>
      <c r="AV45" s="807">
        <v>12103</v>
      </c>
      <c r="AW45" s="227">
        <v>256</v>
      </c>
      <c r="AX45" s="227"/>
      <c r="AY45" s="227">
        <v>256</v>
      </c>
    </row>
    <row r="46" spans="1:51" ht="15" customHeight="1" x14ac:dyDescent="0.2">
      <c r="A46" s="425">
        <v>40</v>
      </c>
      <c r="B46" s="238" t="s">
        <v>44</v>
      </c>
      <c r="C46" s="242">
        <v>39</v>
      </c>
      <c r="D46" s="240">
        <v>4316.1306901385624</v>
      </c>
      <c r="E46" s="240">
        <v>168329.09691540393</v>
      </c>
      <c r="F46" s="242">
        <v>37</v>
      </c>
      <c r="G46" s="240">
        <v>576.1313341090987</v>
      </c>
      <c r="H46" s="240">
        <v>21316.859362036652</v>
      </c>
      <c r="I46" s="1215">
        <v>28</v>
      </c>
      <c r="J46" s="240">
        <v>157.12672748429961</v>
      </c>
      <c r="K46" s="240">
        <v>4399.5483695603889</v>
      </c>
      <c r="L46" s="242">
        <v>12</v>
      </c>
      <c r="M46" s="240">
        <v>3928.1681871074907</v>
      </c>
      <c r="N46" s="240">
        <v>47138.018245289888</v>
      </c>
      <c r="O46" s="242">
        <v>1</v>
      </c>
      <c r="P46" s="240">
        <v>1571.2672748429964</v>
      </c>
      <c r="Q46" s="240">
        <v>1571.2672748429964</v>
      </c>
      <c r="R46" s="243">
        <v>242755</v>
      </c>
      <c r="S46" s="243">
        <v>26973</v>
      </c>
      <c r="T46" s="240"/>
      <c r="U46" s="240"/>
      <c r="V46" s="244">
        <v>0</v>
      </c>
      <c r="W46" s="243">
        <v>242755</v>
      </c>
      <c r="X46" s="240">
        <v>-607</v>
      </c>
      <c r="Y46" s="243">
        <v>242148</v>
      </c>
      <c r="Z46" s="240">
        <v>0</v>
      </c>
      <c r="AA46" s="243">
        <v>242148</v>
      </c>
      <c r="AB46" s="246"/>
      <c r="AC46" s="240">
        <v>242148</v>
      </c>
      <c r="AD46" s="247">
        <v>20179</v>
      </c>
      <c r="AE46" s="247">
        <v>242148</v>
      </c>
      <c r="AF46" s="248">
        <v>4716.9000000000005</v>
      </c>
      <c r="AG46" s="249">
        <v>183959</v>
      </c>
      <c r="AH46" s="239"/>
      <c r="AI46" s="248">
        <v>0</v>
      </c>
      <c r="AJ46" s="239"/>
      <c r="AK46" s="250">
        <v>0</v>
      </c>
      <c r="AL46" s="251">
        <v>0</v>
      </c>
      <c r="AM46" s="249">
        <v>183959</v>
      </c>
      <c r="AN46" s="252">
        <v>-460</v>
      </c>
      <c r="AO46" s="249">
        <v>183499</v>
      </c>
      <c r="AP46" s="250">
        <v>0</v>
      </c>
      <c r="AQ46" s="249">
        <v>183499</v>
      </c>
      <c r="AR46" s="250"/>
      <c r="AS46" s="250">
        <v>183499</v>
      </c>
      <c r="AT46" s="249">
        <v>15292</v>
      </c>
      <c r="AU46" s="808">
        <v>425647</v>
      </c>
      <c r="AV46" s="809">
        <v>35471</v>
      </c>
      <c r="AW46" s="241">
        <v>460</v>
      </c>
      <c r="AX46" s="241"/>
      <c r="AY46" s="241">
        <v>460</v>
      </c>
    </row>
    <row r="47" spans="1:51" ht="15" customHeight="1" x14ac:dyDescent="0.2">
      <c r="A47" s="423">
        <v>41</v>
      </c>
      <c r="B47" s="207" t="s">
        <v>45</v>
      </c>
      <c r="C47" s="211">
        <v>8</v>
      </c>
      <c r="D47" s="209">
        <v>2323.8833445239629</v>
      </c>
      <c r="E47" s="209">
        <v>18591.066756191703</v>
      </c>
      <c r="F47" s="211">
        <v>7</v>
      </c>
      <c r="G47" s="209">
        <v>301.59279974736756</v>
      </c>
      <c r="H47" s="209">
        <v>2111.1495982315728</v>
      </c>
      <c r="I47" s="1213">
        <v>1</v>
      </c>
      <c r="J47" s="209">
        <v>82.252581749282072</v>
      </c>
      <c r="K47" s="209">
        <v>82.252581749282072</v>
      </c>
      <c r="L47" s="211">
        <v>1</v>
      </c>
      <c r="M47" s="209">
        <v>2056.3145437320522</v>
      </c>
      <c r="N47" s="209">
        <v>2056.3145437320522</v>
      </c>
      <c r="O47" s="211">
        <v>0</v>
      </c>
      <c r="P47" s="209">
        <v>822.52581749282069</v>
      </c>
      <c r="Q47" s="209">
        <v>0</v>
      </c>
      <c r="R47" s="212">
        <v>22841</v>
      </c>
      <c r="S47" s="212">
        <v>2538</v>
      </c>
      <c r="T47" s="209"/>
      <c r="U47" s="209"/>
      <c r="V47" s="213">
        <v>0</v>
      </c>
      <c r="W47" s="212">
        <v>22841</v>
      </c>
      <c r="X47" s="209">
        <v>-57</v>
      </c>
      <c r="Y47" s="212">
        <v>22784</v>
      </c>
      <c r="Z47" s="209">
        <v>0</v>
      </c>
      <c r="AA47" s="212">
        <v>22784</v>
      </c>
      <c r="AB47" s="209"/>
      <c r="AC47" s="209">
        <v>22784</v>
      </c>
      <c r="AD47" s="212">
        <v>1899</v>
      </c>
      <c r="AE47" s="214">
        <v>22784</v>
      </c>
      <c r="AF47" s="215">
        <v>15059.7</v>
      </c>
      <c r="AG47" s="216">
        <v>120478</v>
      </c>
      <c r="AH47" s="208"/>
      <c r="AI47" s="215">
        <v>0</v>
      </c>
      <c r="AJ47" s="208"/>
      <c r="AK47" s="217">
        <v>0</v>
      </c>
      <c r="AL47" s="218">
        <v>0</v>
      </c>
      <c r="AM47" s="216">
        <v>120478</v>
      </c>
      <c r="AN47" s="219">
        <v>-301</v>
      </c>
      <c r="AO47" s="216">
        <v>120177</v>
      </c>
      <c r="AP47" s="217">
        <v>0</v>
      </c>
      <c r="AQ47" s="216">
        <v>120177</v>
      </c>
      <c r="AR47" s="217"/>
      <c r="AS47" s="217">
        <v>120177</v>
      </c>
      <c r="AT47" s="216">
        <v>10015</v>
      </c>
      <c r="AU47" s="804">
        <v>142961</v>
      </c>
      <c r="AV47" s="805">
        <v>11914</v>
      </c>
      <c r="AW47" s="210">
        <v>301</v>
      </c>
      <c r="AX47" s="210"/>
      <c r="AY47" s="210">
        <v>301</v>
      </c>
    </row>
    <row r="48" spans="1:51" ht="15" customHeight="1" x14ac:dyDescent="0.2">
      <c r="A48" s="424">
        <v>42</v>
      </c>
      <c r="B48" s="224" t="s">
        <v>46</v>
      </c>
      <c r="C48" s="228">
        <v>5</v>
      </c>
      <c r="D48" s="226">
        <v>3946.4543196617105</v>
      </c>
      <c r="E48" s="226">
        <v>19732.271598308551</v>
      </c>
      <c r="F48" s="228">
        <v>5</v>
      </c>
      <c r="G48" s="226">
        <v>539.15256695071798</v>
      </c>
      <c r="H48" s="226">
        <v>2695.7628347535901</v>
      </c>
      <c r="I48" s="1214">
        <v>1</v>
      </c>
      <c r="J48" s="226">
        <v>147.04160916837759</v>
      </c>
      <c r="K48" s="226">
        <v>147.04160916837759</v>
      </c>
      <c r="L48" s="228">
        <v>1</v>
      </c>
      <c r="M48" s="226">
        <v>3676.0402292094413</v>
      </c>
      <c r="N48" s="226">
        <v>3676.0402292094413</v>
      </c>
      <c r="O48" s="228">
        <v>0</v>
      </c>
      <c r="P48" s="226">
        <v>1470.4160916837759</v>
      </c>
      <c r="Q48" s="226">
        <v>0</v>
      </c>
      <c r="R48" s="229">
        <v>26251</v>
      </c>
      <c r="S48" s="229">
        <v>2917</v>
      </c>
      <c r="T48" s="226"/>
      <c r="U48" s="226"/>
      <c r="V48" s="230">
        <v>0</v>
      </c>
      <c r="W48" s="229">
        <v>26251</v>
      </c>
      <c r="X48" s="226">
        <v>-66</v>
      </c>
      <c r="Y48" s="229">
        <v>26185</v>
      </c>
      <c r="Z48" s="226">
        <v>0</v>
      </c>
      <c r="AA48" s="229">
        <v>26185</v>
      </c>
      <c r="AB48" s="226"/>
      <c r="AC48" s="226">
        <v>26185</v>
      </c>
      <c r="AD48" s="229">
        <v>2182</v>
      </c>
      <c r="AE48" s="232">
        <v>26185</v>
      </c>
      <c r="AF48" s="233">
        <v>5372.1</v>
      </c>
      <c r="AG48" s="234">
        <v>26861</v>
      </c>
      <c r="AH48" s="225"/>
      <c r="AI48" s="233">
        <v>0</v>
      </c>
      <c r="AJ48" s="225"/>
      <c r="AK48" s="235">
        <v>0</v>
      </c>
      <c r="AL48" s="236">
        <v>0</v>
      </c>
      <c r="AM48" s="234">
        <v>26861</v>
      </c>
      <c r="AN48" s="237">
        <v>-67</v>
      </c>
      <c r="AO48" s="234">
        <v>26794</v>
      </c>
      <c r="AP48" s="235">
        <v>0</v>
      </c>
      <c r="AQ48" s="234">
        <v>26794</v>
      </c>
      <c r="AR48" s="235"/>
      <c r="AS48" s="235">
        <v>26794</v>
      </c>
      <c r="AT48" s="234">
        <v>2233</v>
      </c>
      <c r="AU48" s="806">
        <v>52979</v>
      </c>
      <c r="AV48" s="807">
        <v>4415</v>
      </c>
      <c r="AW48" s="227">
        <v>67</v>
      </c>
      <c r="AX48" s="227"/>
      <c r="AY48" s="227">
        <v>67</v>
      </c>
    </row>
    <row r="49" spans="1:51" ht="15" customHeight="1" x14ac:dyDescent="0.2">
      <c r="A49" s="424">
        <v>43</v>
      </c>
      <c r="B49" s="224" t="s">
        <v>47</v>
      </c>
      <c r="C49" s="228">
        <v>10</v>
      </c>
      <c r="D49" s="226">
        <v>4241.4893639491738</v>
      </c>
      <c r="E49" s="226">
        <v>42414.89363949174</v>
      </c>
      <c r="F49" s="228">
        <v>8</v>
      </c>
      <c r="G49" s="226">
        <v>572.90892967303989</v>
      </c>
      <c r="H49" s="226">
        <v>4583.2714373843191</v>
      </c>
      <c r="I49" s="1214">
        <v>5</v>
      </c>
      <c r="J49" s="226">
        <v>156.24788991082906</v>
      </c>
      <c r="K49" s="226">
        <v>781.23944955414527</v>
      </c>
      <c r="L49" s="228">
        <v>1</v>
      </c>
      <c r="M49" s="226">
        <v>3906.1972477707268</v>
      </c>
      <c r="N49" s="226">
        <v>3906.1972477707268</v>
      </c>
      <c r="O49" s="228">
        <v>1</v>
      </c>
      <c r="P49" s="226">
        <v>1562.478899108291</v>
      </c>
      <c r="Q49" s="226">
        <v>1562.478899108291</v>
      </c>
      <c r="R49" s="229">
        <v>53248</v>
      </c>
      <c r="S49" s="229">
        <v>5916</v>
      </c>
      <c r="T49" s="226"/>
      <c r="U49" s="226"/>
      <c r="V49" s="230">
        <v>0</v>
      </c>
      <c r="W49" s="229">
        <v>53248</v>
      </c>
      <c r="X49" s="226">
        <v>-133</v>
      </c>
      <c r="Y49" s="229">
        <v>53115</v>
      </c>
      <c r="Z49" s="226">
        <v>0</v>
      </c>
      <c r="AA49" s="229">
        <v>53115</v>
      </c>
      <c r="AB49" s="226"/>
      <c r="AC49" s="226">
        <v>53115</v>
      </c>
      <c r="AD49" s="229">
        <v>4426</v>
      </c>
      <c r="AE49" s="232">
        <v>53115</v>
      </c>
      <c r="AF49" s="233">
        <v>5068.8</v>
      </c>
      <c r="AG49" s="234">
        <v>50688</v>
      </c>
      <c r="AH49" s="225"/>
      <c r="AI49" s="233">
        <v>0</v>
      </c>
      <c r="AJ49" s="225"/>
      <c r="AK49" s="235">
        <v>0</v>
      </c>
      <c r="AL49" s="236">
        <v>0</v>
      </c>
      <c r="AM49" s="234">
        <v>50688</v>
      </c>
      <c r="AN49" s="237">
        <v>-127</v>
      </c>
      <c r="AO49" s="234">
        <v>50561</v>
      </c>
      <c r="AP49" s="235">
        <v>0</v>
      </c>
      <c r="AQ49" s="234">
        <v>50561</v>
      </c>
      <c r="AR49" s="235"/>
      <c r="AS49" s="235">
        <v>50561</v>
      </c>
      <c r="AT49" s="234">
        <v>4213</v>
      </c>
      <c r="AU49" s="806">
        <v>103676</v>
      </c>
      <c r="AV49" s="807">
        <v>8639</v>
      </c>
      <c r="AW49" s="227">
        <v>127</v>
      </c>
      <c r="AX49" s="227"/>
      <c r="AY49" s="227">
        <v>127</v>
      </c>
    </row>
    <row r="50" spans="1:51" ht="15" customHeight="1" x14ac:dyDescent="0.2">
      <c r="A50" s="424">
        <v>44</v>
      </c>
      <c r="B50" s="224" t="s">
        <v>48</v>
      </c>
      <c r="C50" s="228">
        <v>14</v>
      </c>
      <c r="D50" s="226">
        <v>4379.9228695110642</v>
      </c>
      <c r="E50" s="226">
        <v>61318.920173154896</v>
      </c>
      <c r="F50" s="228">
        <v>14</v>
      </c>
      <c r="G50" s="226">
        <v>588.99939774850009</v>
      </c>
      <c r="H50" s="226">
        <v>8245.9915684790012</v>
      </c>
      <c r="I50" s="1214">
        <v>11</v>
      </c>
      <c r="J50" s="226">
        <v>160.63619938595454</v>
      </c>
      <c r="K50" s="226">
        <v>1766.9981932455</v>
      </c>
      <c r="L50" s="228">
        <v>0</v>
      </c>
      <c r="M50" s="226">
        <v>4015.9049846488638</v>
      </c>
      <c r="N50" s="226">
        <v>0</v>
      </c>
      <c r="O50" s="228">
        <v>0</v>
      </c>
      <c r="P50" s="226">
        <v>1606.3619938595457</v>
      </c>
      <c r="Q50" s="226">
        <v>0</v>
      </c>
      <c r="R50" s="229">
        <v>71332</v>
      </c>
      <c r="S50" s="229">
        <v>7926</v>
      </c>
      <c r="T50" s="226"/>
      <c r="U50" s="226"/>
      <c r="V50" s="230">
        <v>0</v>
      </c>
      <c r="W50" s="229">
        <v>71332</v>
      </c>
      <c r="X50" s="226">
        <v>-178</v>
      </c>
      <c r="Y50" s="229">
        <v>71154</v>
      </c>
      <c r="Z50" s="226">
        <v>-2158</v>
      </c>
      <c r="AA50" s="229">
        <v>68996</v>
      </c>
      <c r="AB50" s="226"/>
      <c r="AC50" s="226">
        <v>68996</v>
      </c>
      <c r="AD50" s="229">
        <v>5750</v>
      </c>
      <c r="AE50" s="232">
        <v>68996</v>
      </c>
      <c r="AF50" s="233">
        <v>4095</v>
      </c>
      <c r="AG50" s="234">
        <v>57330</v>
      </c>
      <c r="AH50" s="225"/>
      <c r="AI50" s="233">
        <v>0</v>
      </c>
      <c r="AJ50" s="225"/>
      <c r="AK50" s="235">
        <v>0</v>
      </c>
      <c r="AL50" s="236">
        <v>0</v>
      </c>
      <c r="AM50" s="234">
        <v>57330</v>
      </c>
      <c r="AN50" s="237">
        <v>-143</v>
      </c>
      <c r="AO50" s="234">
        <v>57187</v>
      </c>
      <c r="AP50" s="235">
        <v>-1706</v>
      </c>
      <c r="AQ50" s="234">
        <v>55481</v>
      </c>
      <c r="AR50" s="235"/>
      <c r="AS50" s="235">
        <v>55481</v>
      </c>
      <c r="AT50" s="234">
        <v>4623</v>
      </c>
      <c r="AU50" s="806">
        <v>124477</v>
      </c>
      <c r="AV50" s="807">
        <v>10373</v>
      </c>
      <c r="AW50" s="227">
        <v>143</v>
      </c>
      <c r="AX50" s="227"/>
      <c r="AY50" s="227">
        <v>143</v>
      </c>
    </row>
    <row r="51" spans="1:51" ht="15" customHeight="1" x14ac:dyDescent="0.2">
      <c r="A51" s="425">
        <v>45</v>
      </c>
      <c r="B51" s="238" t="s">
        <v>49</v>
      </c>
      <c r="C51" s="242">
        <v>14</v>
      </c>
      <c r="D51" s="240">
        <v>2154.9787956475366</v>
      </c>
      <c r="E51" s="240">
        <v>30169.70313906551</v>
      </c>
      <c r="F51" s="242">
        <v>14</v>
      </c>
      <c r="G51" s="240">
        <v>242.13612719310217</v>
      </c>
      <c r="H51" s="240">
        <v>3389.9057807034305</v>
      </c>
      <c r="I51" s="1215">
        <v>10</v>
      </c>
      <c r="J51" s="240">
        <v>66.037125598118777</v>
      </c>
      <c r="K51" s="240">
        <v>660.3712559811878</v>
      </c>
      <c r="L51" s="242">
        <v>2</v>
      </c>
      <c r="M51" s="240">
        <v>1650.9281399529693</v>
      </c>
      <c r="N51" s="240">
        <v>3301.8562799059387</v>
      </c>
      <c r="O51" s="242">
        <v>0</v>
      </c>
      <c r="P51" s="240">
        <v>660.37125598118769</v>
      </c>
      <c r="Q51" s="240">
        <v>0</v>
      </c>
      <c r="R51" s="243">
        <v>37522</v>
      </c>
      <c r="S51" s="243">
        <v>4169</v>
      </c>
      <c r="T51" s="240"/>
      <c r="U51" s="240"/>
      <c r="V51" s="244">
        <v>0</v>
      </c>
      <c r="W51" s="243">
        <v>37522</v>
      </c>
      <c r="X51" s="240">
        <v>-94</v>
      </c>
      <c r="Y51" s="243">
        <v>37428</v>
      </c>
      <c r="Z51" s="240">
        <v>0</v>
      </c>
      <c r="AA51" s="243">
        <v>37428</v>
      </c>
      <c r="AB51" s="246"/>
      <c r="AC51" s="240">
        <v>37428</v>
      </c>
      <c r="AD51" s="247">
        <v>3119</v>
      </c>
      <c r="AE51" s="247">
        <v>37428</v>
      </c>
      <c r="AF51" s="248">
        <v>13362.300000000001</v>
      </c>
      <c r="AG51" s="249">
        <v>187072</v>
      </c>
      <c r="AH51" s="239"/>
      <c r="AI51" s="248">
        <v>0</v>
      </c>
      <c r="AJ51" s="239"/>
      <c r="AK51" s="250">
        <v>0</v>
      </c>
      <c r="AL51" s="251">
        <v>0</v>
      </c>
      <c r="AM51" s="249">
        <v>187072</v>
      </c>
      <c r="AN51" s="252">
        <v>-468</v>
      </c>
      <c r="AO51" s="249">
        <v>186604</v>
      </c>
      <c r="AP51" s="250">
        <v>0</v>
      </c>
      <c r="AQ51" s="249">
        <v>186604</v>
      </c>
      <c r="AR51" s="250"/>
      <c r="AS51" s="250">
        <v>186604</v>
      </c>
      <c r="AT51" s="249">
        <v>15550</v>
      </c>
      <c r="AU51" s="808">
        <v>224032</v>
      </c>
      <c r="AV51" s="809">
        <v>18669</v>
      </c>
      <c r="AW51" s="241">
        <v>468</v>
      </c>
      <c r="AX51" s="241"/>
      <c r="AY51" s="241">
        <v>468</v>
      </c>
    </row>
    <row r="52" spans="1:51" ht="15" customHeight="1" x14ac:dyDescent="0.2">
      <c r="A52" s="423">
        <v>46</v>
      </c>
      <c r="B52" s="207" t="s">
        <v>50</v>
      </c>
      <c r="C52" s="211">
        <v>4</v>
      </c>
      <c r="D52" s="209">
        <v>5306.2857378413901</v>
      </c>
      <c r="E52" s="209">
        <v>21225.14295136556</v>
      </c>
      <c r="F52" s="211">
        <v>3</v>
      </c>
      <c r="G52" s="209">
        <v>658.17894299926297</v>
      </c>
      <c r="H52" s="209">
        <v>1974.5368289977889</v>
      </c>
      <c r="I52" s="1213">
        <v>5</v>
      </c>
      <c r="J52" s="209">
        <v>179.5033480907081</v>
      </c>
      <c r="K52" s="209">
        <v>897.51674045354048</v>
      </c>
      <c r="L52" s="211">
        <v>0</v>
      </c>
      <c r="M52" s="209">
        <v>4487.5837022677024</v>
      </c>
      <c r="N52" s="209">
        <v>0</v>
      </c>
      <c r="O52" s="211">
        <v>0</v>
      </c>
      <c r="P52" s="209">
        <v>1795.033480907081</v>
      </c>
      <c r="Q52" s="209">
        <v>0</v>
      </c>
      <c r="R52" s="212">
        <v>24097</v>
      </c>
      <c r="S52" s="212">
        <v>2677</v>
      </c>
      <c r="T52" s="209"/>
      <c r="U52" s="209"/>
      <c r="V52" s="213">
        <v>0</v>
      </c>
      <c r="W52" s="212">
        <v>24097</v>
      </c>
      <c r="X52" s="209">
        <v>-60</v>
      </c>
      <c r="Y52" s="212">
        <v>24037</v>
      </c>
      <c r="Z52" s="209">
        <v>0</v>
      </c>
      <c r="AA52" s="212">
        <v>24037</v>
      </c>
      <c r="AB52" s="209"/>
      <c r="AC52" s="209">
        <v>24037</v>
      </c>
      <c r="AD52" s="212">
        <v>2003</v>
      </c>
      <c r="AE52" s="214">
        <v>24037</v>
      </c>
      <c r="AF52" s="215">
        <v>3375.9</v>
      </c>
      <c r="AG52" s="216">
        <v>13504</v>
      </c>
      <c r="AH52" s="208"/>
      <c r="AI52" s="215">
        <v>0</v>
      </c>
      <c r="AJ52" s="208"/>
      <c r="AK52" s="217">
        <v>0</v>
      </c>
      <c r="AL52" s="218">
        <v>0</v>
      </c>
      <c r="AM52" s="216">
        <v>13504</v>
      </c>
      <c r="AN52" s="219">
        <v>-34</v>
      </c>
      <c r="AO52" s="216">
        <v>13470</v>
      </c>
      <c r="AP52" s="217">
        <v>0</v>
      </c>
      <c r="AQ52" s="216">
        <v>13470</v>
      </c>
      <c r="AR52" s="217"/>
      <c r="AS52" s="217">
        <v>13470</v>
      </c>
      <c r="AT52" s="216">
        <v>1123</v>
      </c>
      <c r="AU52" s="804">
        <v>37507</v>
      </c>
      <c r="AV52" s="805">
        <v>3126</v>
      </c>
      <c r="AW52" s="210">
        <v>34</v>
      </c>
      <c r="AX52" s="210"/>
      <c r="AY52" s="210">
        <v>34</v>
      </c>
    </row>
    <row r="53" spans="1:51" ht="15" customHeight="1" x14ac:dyDescent="0.2">
      <c r="A53" s="424">
        <v>47</v>
      </c>
      <c r="B53" s="224" t="s">
        <v>51</v>
      </c>
      <c r="C53" s="228">
        <v>2</v>
      </c>
      <c r="D53" s="226">
        <v>2273.3513238140345</v>
      </c>
      <c r="E53" s="226">
        <v>4546.7026476280689</v>
      </c>
      <c r="F53" s="228">
        <v>2</v>
      </c>
      <c r="G53" s="226">
        <v>234.89004472745961</v>
      </c>
      <c r="H53" s="226">
        <v>469.78008945491922</v>
      </c>
      <c r="I53" s="1214">
        <v>1</v>
      </c>
      <c r="J53" s="226">
        <v>64.060921289307174</v>
      </c>
      <c r="K53" s="226">
        <v>64.060921289307174</v>
      </c>
      <c r="L53" s="228">
        <v>0</v>
      </c>
      <c r="M53" s="226">
        <v>1601.5230322326793</v>
      </c>
      <c r="N53" s="226">
        <v>0</v>
      </c>
      <c r="O53" s="228">
        <v>0</v>
      </c>
      <c r="P53" s="226">
        <v>640.60921289307157</v>
      </c>
      <c r="Q53" s="226">
        <v>0</v>
      </c>
      <c r="R53" s="229">
        <v>5081</v>
      </c>
      <c r="S53" s="229">
        <v>565</v>
      </c>
      <c r="T53" s="226"/>
      <c r="U53" s="226"/>
      <c r="V53" s="230">
        <v>0</v>
      </c>
      <c r="W53" s="229">
        <v>5081</v>
      </c>
      <c r="X53" s="226">
        <v>-13</v>
      </c>
      <c r="Y53" s="229">
        <v>5068</v>
      </c>
      <c r="Z53" s="226">
        <v>0</v>
      </c>
      <c r="AA53" s="229">
        <v>5068</v>
      </c>
      <c r="AB53" s="226"/>
      <c r="AC53" s="226">
        <v>5068</v>
      </c>
      <c r="AD53" s="229">
        <v>422</v>
      </c>
      <c r="AE53" s="232">
        <v>5068</v>
      </c>
      <c r="AF53" s="233">
        <v>13605.300000000001</v>
      </c>
      <c r="AG53" s="234">
        <v>27211</v>
      </c>
      <c r="AH53" s="225"/>
      <c r="AI53" s="233">
        <v>0</v>
      </c>
      <c r="AJ53" s="225"/>
      <c r="AK53" s="235">
        <v>0</v>
      </c>
      <c r="AL53" s="236">
        <v>0</v>
      </c>
      <c r="AM53" s="234">
        <v>27211</v>
      </c>
      <c r="AN53" s="237">
        <v>-68</v>
      </c>
      <c r="AO53" s="234">
        <v>27143</v>
      </c>
      <c r="AP53" s="235">
        <v>0</v>
      </c>
      <c r="AQ53" s="234">
        <v>27143</v>
      </c>
      <c r="AR53" s="235"/>
      <c r="AS53" s="235">
        <v>27143</v>
      </c>
      <c r="AT53" s="234">
        <v>2262</v>
      </c>
      <c r="AU53" s="806">
        <v>32211</v>
      </c>
      <c r="AV53" s="807">
        <v>2684</v>
      </c>
      <c r="AW53" s="227">
        <v>68</v>
      </c>
      <c r="AX53" s="227"/>
      <c r="AY53" s="227">
        <v>68</v>
      </c>
    </row>
    <row r="54" spans="1:51" ht="15" customHeight="1" x14ac:dyDescent="0.2">
      <c r="A54" s="424">
        <v>48</v>
      </c>
      <c r="B54" s="224" t="s">
        <v>89</v>
      </c>
      <c r="C54" s="228">
        <v>22</v>
      </c>
      <c r="D54" s="226">
        <v>3485.6911861576123</v>
      </c>
      <c r="E54" s="226">
        <v>76685.206095467467</v>
      </c>
      <c r="F54" s="228">
        <v>19</v>
      </c>
      <c r="G54" s="226">
        <v>452.67623306476634</v>
      </c>
      <c r="H54" s="226">
        <v>8600.8484282305599</v>
      </c>
      <c r="I54" s="1214">
        <v>13</v>
      </c>
      <c r="J54" s="226">
        <v>123.45715447220901</v>
      </c>
      <c r="K54" s="226">
        <v>1604.9430081387172</v>
      </c>
      <c r="L54" s="228">
        <v>7</v>
      </c>
      <c r="M54" s="226">
        <v>3086.4288618052246</v>
      </c>
      <c r="N54" s="226">
        <v>21605.002032636574</v>
      </c>
      <c r="O54" s="228">
        <v>1</v>
      </c>
      <c r="P54" s="226">
        <v>1234.5715447220896</v>
      </c>
      <c r="Q54" s="226">
        <v>1234.5715447220896</v>
      </c>
      <c r="R54" s="229">
        <v>109731</v>
      </c>
      <c r="S54" s="229">
        <v>12192</v>
      </c>
      <c r="T54" s="226"/>
      <c r="U54" s="226"/>
      <c r="V54" s="230">
        <v>0</v>
      </c>
      <c r="W54" s="229">
        <v>109731</v>
      </c>
      <c r="X54" s="226">
        <v>-274</v>
      </c>
      <c r="Y54" s="229">
        <v>109457</v>
      </c>
      <c r="Z54" s="226">
        <v>0</v>
      </c>
      <c r="AA54" s="229">
        <v>109457</v>
      </c>
      <c r="AB54" s="226"/>
      <c r="AC54" s="226">
        <v>109457</v>
      </c>
      <c r="AD54" s="229">
        <v>9121</v>
      </c>
      <c r="AE54" s="232">
        <v>109457</v>
      </c>
      <c r="AF54" s="233">
        <v>11314.800000000001</v>
      </c>
      <c r="AG54" s="234">
        <v>248926</v>
      </c>
      <c r="AH54" s="225"/>
      <c r="AI54" s="233">
        <v>0</v>
      </c>
      <c r="AJ54" s="225"/>
      <c r="AK54" s="235">
        <v>0</v>
      </c>
      <c r="AL54" s="236">
        <v>0</v>
      </c>
      <c r="AM54" s="234">
        <v>248926</v>
      </c>
      <c r="AN54" s="237">
        <v>-622</v>
      </c>
      <c r="AO54" s="234">
        <v>248304</v>
      </c>
      <c r="AP54" s="235">
        <v>0</v>
      </c>
      <c r="AQ54" s="234">
        <v>248304</v>
      </c>
      <c r="AR54" s="235"/>
      <c r="AS54" s="235">
        <v>248304</v>
      </c>
      <c r="AT54" s="234">
        <v>20692</v>
      </c>
      <c r="AU54" s="806">
        <v>357761</v>
      </c>
      <c r="AV54" s="807">
        <v>29813</v>
      </c>
      <c r="AW54" s="227">
        <v>622</v>
      </c>
      <c r="AX54" s="227"/>
      <c r="AY54" s="227">
        <v>622</v>
      </c>
    </row>
    <row r="55" spans="1:51" ht="15" customHeight="1" x14ac:dyDescent="0.2">
      <c r="A55" s="424">
        <v>49</v>
      </c>
      <c r="B55" s="224" t="s">
        <v>52</v>
      </c>
      <c r="C55" s="228">
        <v>92</v>
      </c>
      <c r="D55" s="226">
        <v>4351.1750583807061</v>
      </c>
      <c r="E55" s="226">
        <v>400308.10537102498</v>
      </c>
      <c r="F55" s="228">
        <v>86</v>
      </c>
      <c r="G55" s="226">
        <v>592.51943686091738</v>
      </c>
      <c r="H55" s="226">
        <v>50956.671570038896</v>
      </c>
      <c r="I55" s="1214">
        <v>53</v>
      </c>
      <c r="J55" s="226">
        <v>161.59621005297745</v>
      </c>
      <c r="K55" s="226">
        <v>8564.5991328078053</v>
      </c>
      <c r="L55" s="228">
        <v>10</v>
      </c>
      <c r="M55" s="226">
        <v>4039.9052513244364</v>
      </c>
      <c r="N55" s="226">
        <v>40399.052513244365</v>
      </c>
      <c r="O55" s="228">
        <v>3</v>
      </c>
      <c r="P55" s="226">
        <v>1615.9621005297743</v>
      </c>
      <c r="Q55" s="226">
        <v>4847.886301589323</v>
      </c>
      <c r="R55" s="229">
        <v>505076</v>
      </c>
      <c r="S55" s="229">
        <v>56120</v>
      </c>
      <c r="T55" s="226"/>
      <c r="U55" s="226"/>
      <c r="V55" s="230">
        <v>0</v>
      </c>
      <c r="W55" s="229">
        <v>505076</v>
      </c>
      <c r="X55" s="226">
        <v>-1263</v>
      </c>
      <c r="Y55" s="229">
        <v>503813</v>
      </c>
      <c r="Z55" s="226">
        <v>0</v>
      </c>
      <c r="AA55" s="229">
        <v>503813</v>
      </c>
      <c r="AB55" s="226"/>
      <c r="AC55" s="226">
        <v>503813</v>
      </c>
      <c r="AD55" s="229">
        <v>41984</v>
      </c>
      <c r="AE55" s="232">
        <v>503813</v>
      </c>
      <c r="AF55" s="233">
        <v>3100.5</v>
      </c>
      <c r="AG55" s="234">
        <v>285246</v>
      </c>
      <c r="AH55" s="225"/>
      <c r="AI55" s="233">
        <v>0</v>
      </c>
      <c r="AJ55" s="225"/>
      <c r="AK55" s="235">
        <v>0</v>
      </c>
      <c r="AL55" s="236">
        <v>0</v>
      </c>
      <c r="AM55" s="234">
        <v>285246</v>
      </c>
      <c r="AN55" s="237">
        <v>-713</v>
      </c>
      <c r="AO55" s="234">
        <v>284533</v>
      </c>
      <c r="AP55" s="235">
        <v>0</v>
      </c>
      <c r="AQ55" s="234">
        <v>284533</v>
      </c>
      <c r="AR55" s="235"/>
      <c r="AS55" s="235">
        <v>284533</v>
      </c>
      <c r="AT55" s="234">
        <v>23711</v>
      </c>
      <c r="AU55" s="806">
        <v>788346</v>
      </c>
      <c r="AV55" s="807">
        <v>65695</v>
      </c>
      <c r="AW55" s="227">
        <v>713</v>
      </c>
      <c r="AX55" s="227"/>
      <c r="AY55" s="227">
        <v>713</v>
      </c>
    </row>
    <row r="56" spans="1:51" ht="15" customHeight="1" x14ac:dyDescent="0.2">
      <c r="A56" s="425">
        <v>50</v>
      </c>
      <c r="B56" s="238" t="s">
        <v>53</v>
      </c>
      <c r="C56" s="242">
        <v>23</v>
      </c>
      <c r="D56" s="240">
        <v>4236.5475203276928</v>
      </c>
      <c r="E56" s="240">
        <v>97440.592967536941</v>
      </c>
      <c r="F56" s="242">
        <v>22</v>
      </c>
      <c r="G56" s="240">
        <v>574.82141871249337</v>
      </c>
      <c r="H56" s="240">
        <v>12646.071211674855</v>
      </c>
      <c r="I56" s="1215">
        <v>13</v>
      </c>
      <c r="J56" s="240">
        <v>156.76947783067999</v>
      </c>
      <c r="K56" s="240">
        <v>2038.0032117988399</v>
      </c>
      <c r="L56" s="242">
        <v>4</v>
      </c>
      <c r="M56" s="240">
        <v>3919.2369457669993</v>
      </c>
      <c r="N56" s="240">
        <v>15676.947783067997</v>
      </c>
      <c r="O56" s="242">
        <v>0</v>
      </c>
      <c r="P56" s="240">
        <v>1567.6947783067997</v>
      </c>
      <c r="Q56" s="240">
        <v>0</v>
      </c>
      <c r="R56" s="243">
        <v>127802</v>
      </c>
      <c r="S56" s="243">
        <v>14200</v>
      </c>
      <c r="T56" s="240"/>
      <c r="U56" s="240"/>
      <c r="V56" s="244">
        <v>0</v>
      </c>
      <c r="W56" s="243">
        <v>127802</v>
      </c>
      <c r="X56" s="240">
        <v>-320</v>
      </c>
      <c r="Y56" s="243">
        <v>127482</v>
      </c>
      <c r="Z56" s="240">
        <v>0</v>
      </c>
      <c r="AA56" s="243">
        <v>127482</v>
      </c>
      <c r="AB56" s="246"/>
      <c r="AC56" s="240">
        <v>127482</v>
      </c>
      <c r="AD56" s="247">
        <v>10624</v>
      </c>
      <c r="AE56" s="247">
        <v>127482</v>
      </c>
      <c r="AF56" s="248">
        <v>3925.8</v>
      </c>
      <c r="AG56" s="249">
        <v>90293</v>
      </c>
      <c r="AH56" s="239"/>
      <c r="AI56" s="248">
        <v>0</v>
      </c>
      <c r="AJ56" s="239"/>
      <c r="AK56" s="250">
        <v>0</v>
      </c>
      <c r="AL56" s="251">
        <v>0</v>
      </c>
      <c r="AM56" s="249">
        <v>90293</v>
      </c>
      <c r="AN56" s="252">
        <v>-226</v>
      </c>
      <c r="AO56" s="249">
        <v>90067</v>
      </c>
      <c r="AP56" s="250">
        <v>0</v>
      </c>
      <c r="AQ56" s="249">
        <v>90067</v>
      </c>
      <c r="AR56" s="250"/>
      <c r="AS56" s="250">
        <v>90067</v>
      </c>
      <c r="AT56" s="249">
        <v>7506</v>
      </c>
      <c r="AU56" s="808">
        <v>217549</v>
      </c>
      <c r="AV56" s="809">
        <v>18130</v>
      </c>
      <c r="AW56" s="241">
        <v>226</v>
      </c>
      <c r="AX56" s="241"/>
      <c r="AY56" s="241">
        <v>226</v>
      </c>
    </row>
    <row r="57" spans="1:51" ht="15" customHeight="1" x14ac:dyDescent="0.2">
      <c r="A57" s="423">
        <v>51</v>
      </c>
      <c r="B57" s="207" t="s">
        <v>54</v>
      </c>
      <c r="C57" s="211">
        <v>15</v>
      </c>
      <c r="D57" s="209">
        <v>4226.1260265539076</v>
      </c>
      <c r="E57" s="209">
        <v>63391.890398308613</v>
      </c>
      <c r="F57" s="211">
        <v>15</v>
      </c>
      <c r="G57" s="209">
        <v>557.04509785070093</v>
      </c>
      <c r="H57" s="209">
        <v>8355.6764677605133</v>
      </c>
      <c r="I57" s="1213">
        <v>5</v>
      </c>
      <c r="J57" s="209">
        <v>151.92139032291846</v>
      </c>
      <c r="K57" s="209">
        <v>759.60695161459228</v>
      </c>
      <c r="L57" s="211">
        <v>1</v>
      </c>
      <c r="M57" s="209">
        <v>3798.0347580729613</v>
      </c>
      <c r="N57" s="209">
        <v>3798.0347580729613</v>
      </c>
      <c r="O57" s="211">
        <v>0</v>
      </c>
      <c r="P57" s="209">
        <v>1519.2139032291846</v>
      </c>
      <c r="Q57" s="209">
        <v>0</v>
      </c>
      <c r="R57" s="212">
        <v>76305</v>
      </c>
      <c r="S57" s="212">
        <v>8478</v>
      </c>
      <c r="T57" s="209"/>
      <c r="U57" s="209"/>
      <c r="V57" s="213">
        <v>0</v>
      </c>
      <c r="W57" s="212">
        <v>76305</v>
      </c>
      <c r="X57" s="209">
        <v>-191</v>
      </c>
      <c r="Y57" s="212">
        <v>76114</v>
      </c>
      <c r="Z57" s="209">
        <v>0</v>
      </c>
      <c r="AA57" s="212">
        <v>76114</v>
      </c>
      <c r="AB57" s="209"/>
      <c r="AC57" s="209">
        <v>76114</v>
      </c>
      <c r="AD57" s="212">
        <v>6343</v>
      </c>
      <c r="AE57" s="214">
        <v>76114</v>
      </c>
      <c r="AF57" s="215">
        <v>5085</v>
      </c>
      <c r="AG57" s="216">
        <v>76275</v>
      </c>
      <c r="AH57" s="208"/>
      <c r="AI57" s="215">
        <v>0</v>
      </c>
      <c r="AJ57" s="208"/>
      <c r="AK57" s="217">
        <v>0</v>
      </c>
      <c r="AL57" s="218">
        <v>0</v>
      </c>
      <c r="AM57" s="216">
        <v>76275</v>
      </c>
      <c r="AN57" s="219">
        <v>-191</v>
      </c>
      <c r="AO57" s="216">
        <v>76084</v>
      </c>
      <c r="AP57" s="217">
        <v>0</v>
      </c>
      <c r="AQ57" s="216">
        <v>76084</v>
      </c>
      <c r="AR57" s="217"/>
      <c r="AS57" s="217">
        <v>76084</v>
      </c>
      <c r="AT57" s="216">
        <v>6340</v>
      </c>
      <c r="AU57" s="804">
        <v>152198</v>
      </c>
      <c r="AV57" s="805">
        <v>12683</v>
      </c>
      <c r="AW57" s="210">
        <v>191</v>
      </c>
      <c r="AX57" s="210"/>
      <c r="AY57" s="210">
        <v>191</v>
      </c>
    </row>
    <row r="58" spans="1:51" ht="15" customHeight="1" x14ac:dyDescent="0.2">
      <c r="A58" s="424">
        <v>52</v>
      </c>
      <c r="B58" s="224" t="s">
        <v>55</v>
      </c>
      <c r="C58" s="228">
        <v>132</v>
      </c>
      <c r="D58" s="226">
        <v>3927.2687598659477</v>
      </c>
      <c r="E58" s="226">
        <v>518399.47630230512</v>
      </c>
      <c r="F58" s="228">
        <v>114</v>
      </c>
      <c r="G58" s="226">
        <v>530.35990999228375</v>
      </c>
      <c r="H58" s="226">
        <v>60461.029739120349</v>
      </c>
      <c r="I58" s="1214">
        <v>71</v>
      </c>
      <c r="J58" s="226">
        <v>144.64361181607737</v>
      </c>
      <c r="K58" s="226">
        <v>10269.696438941493</v>
      </c>
      <c r="L58" s="228">
        <v>11</v>
      </c>
      <c r="M58" s="226">
        <v>3616.0902954019348</v>
      </c>
      <c r="N58" s="226">
        <v>39776.993249421284</v>
      </c>
      <c r="O58" s="228">
        <v>8</v>
      </c>
      <c r="P58" s="226">
        <v>1446.4361181607737</v>
      </c>
      <c r="Q58" s="226">
        <v>11571.48894528619</v>
      </c>
      <c r="R58" s="229">
        <v>640479</v>
      </c>
      <c r="S58" s="229">
        <v>71164</v>
      </c>
      <c r="T58" s="226"/>
      <c r="U58" s="226"/>
      <c r="V58" s="230">
        <v>0</v>
      </c>
      <c r="W58" s="229">
        <v>640479</v>
      </c>
      <c r="X58" s="226">
        <v>-1601</v>
      </c>
      <c r="Y58" s="229">
        <v>638878</v>
      </c>
      <c r="Z58" s="226">
        <v>-2319</v>
      </c>
      <c r="AA58" s="229">
        <v>636559</v>
      </c>
      <c r="AB58" s="226"/>
      <c r="AC58" s="226">
        <v>636559</v>
      </c>
      <c r="AD58" s="229">
        <v>53047</v>
      </c>
      <c r="AE58" s="232">
        <v>636559</v>
      </c>
      <c r="AF58" s="233">
        <v>6894.9000000000005</v>
      </c>
      <c r="AG58" s="234">
        <v>910127</v>
      </c>
      <c r="AH58" s="225"/>
      <c r="AI58" s="233">
        <v>0</v>
      </c>
      <c r="AJ58" s="225"/>
      <c r="AK58" s="235">
        <v>0</v>
      </c>
      <c r="AL58" s="236">
        <v>0</v>
      </c>
      <c r="AM58" s="234">
        <v>910127</v>
      </c>
      <c r="AN58" s="237">
        <v>-2275</v>
      </c>
      <c r="AO58" s="234">
        <v>907852</v>
      </c>
      <c r="AP58" s="235">
        <v>-2743</v>
      </c>
      <c r="AQ58" s="234">
        <v>905109</v>
      </c>
      <c r="AR58" s="235"/>
      <c r="AS58" s="235">
        <v>905109</v>
      </c>
      <c r="AT58" s="234">
        <v>75426</v>
      </c>
      <c r="AU58" s="806">
        <v>1541668</v>
      </c>
      <c r="AV58" s="807">
        <v>128473</v>
      </c>
      <c r="AW58" s="227">
        <v>2275</v>
      </c>
      <c r="AX58" s="227"/>
      <c r="AY58" s="227">
        <v>2275</v>
      </c>
    </row>
    <row r="59" spans="1:51" ht="15" customHeight="1" x14ac:dyDescent="0.2">
      <c r="A59" s="424">
        <v>53</v>
      </c>
      <c r="B59" s="224" t="s">
        <v>56</v>
      </c>
      <c r="C59" s="228">
        <v>61</v>
      </c>
      <c r="D59" s="226">
        <v>4571.8948477812419</v>
      </c>
      <c r="E59" s="226">
        <v>278885.58571465575</v>
      </c>
      <c r="F59" s="228">
        <v>58</v>
      </c>
      <c r="G59" s="226">
        <v>605.57639113769471</v>
      </c>
      <c r="H59" s="226">
        <v>35123.430685986292</v>
      </c>
      <c r="I59" s="1214">
        <v>34</v>
      </c>
      <c r="J59" s="226">
        <v>165.15719758300764</v>
      </c>
      <c r="K59" s="226">
        <v>5615.3447178222596</v>
      </c>
      <c r="L59" s="228">
        <v>6</v>
      </c>
      <c r="M59" s="226">
        <v>4128.9299395751905</v>
      </c>
      <c r="N59" s="226">
        <v>24773.579637451141</v>
      </c>
      <c r="O59" s="228">
        <v>2</v>
      </c>
      <c r="P59" s="226">
        <v>1651.5719758300763</v>
      </c>
      <c r="Q59" s="226">
        <v>3303.1439516601527</v>
      </c>
      <c r="R59" s="229">
        <v>347701</v>
      </c>
      <c r="S59" s="229">
        <v>38633</v>
      </c>
      <c r="T59" s="226"/>
      <c r="U59" s="226"/>
      <c r="V59" s="230">
        <v>0</v>
      </c>
      <c r="W59" s="229">
        <v>347701</v>
      </c>
      <c r="X59" s="226">
        <v>-869</v>
      </c>
      <c r="Y59" s="229">
        <v>346832</v>
      </c>
      <c r="Z59" s="226">
        <v>0</v>
      </c>
      <c r="AA59" s="229">
        <v>346832</v>
      </c>
      <c r="AB59" s="226"/>
      <c r="AC59" s="226">
        <v>346832</v>
      </c>
      <c r="AD59" s="229">
        <v>28903</v>
      </c>
      <c r="AE59" s="232">
        <v>346832</v>
      </c>
      <c r="AF59" s="233">
        <v>3966.3</v>
      </c>
      <c r="AG59" s="234">
        <v>241944</v>
      </c>
      <c r="AH59" s="225"/>
      <c r="AI59" s="233">
        <v>0</v>
      </c>
      <c r="AJ59" s="225"/>
      <c r="AK59" s="235">
        <v>0</v>
      </c>
      <c r="AL59" s="236">
        <v>0</v>
      </c>
      <c r="AM59" s="234">
        <v>241944</v>
      </c>
      <c r="AN59" s="237">
        <v>-605</v>
      </c>
      <c r="AO59" s="234">
        <v>241339</v>
      </c>
      <c r="AP59" s="235">
        <v>0</v>
      </c>
      <c r="AQ59" s="234">
        <v>241339</v>
      </c>
      <c r="AR59" s="235"/>
      <c r="AS59" s="235">
        <v>241339</v>
      </c>
      <c r="AT59" s="234">
        <v>20112</v>
      </c>
      <c r="AU59" s="806">
        <v>588171</v>
      </c>
      <c r="AV59" s="807">
        <v>49015</v>
      </c>
      <c r="AW59" s="227">
        <v>605</v>
      </c>
      <c r="AX59" s="227"/>
      <c r="AY59" s="227">
        <v>605</v>
      </c>
    </row>
    <row r="60" spans="1:51" ht="15" customHeight="1" x14ac:dyDescent="0.2">
      <c r="A60" s="424">
        <v>54</v>
      </c>
      <c r="B60" s="224" t="s">
        <v>57</v>
      </c>
      <c r="C60" s="228">
        <v>0</v>
      </c>
      <c r="D60" s="226">
        <v>3554.5067688163231</v>
      </c>
      <c r="E60" s="226">
        <v>0</v>
      </c>
      <c r="F60" s="228">
        <v>0</v>
      </c>
      <c r="G60" s="226">
        <v>443.3861891395909</v>
      </c>
      <c r="H60" s="226">
        <v>0</v>
      </c>
      <c r="I60" s="1214">
        <v>0</v>
      </c>
      <c r="J60" s="226">
        <v>120.92350612897937</v>
      </c>
      <c r="K60" s="226">
        <v>0</v>
      </c>
      <c r="L60" s="228">
        <v>0</v>
      </c>
      <c r="M60" s="226">
        <v>3023.0876532244838</v>
      </c>
      <c r="N60" s="226">
        <v>0</v>
      </c>
      <c r="O60" s="228">
        <v>0</v>
      </c>
      <c r="P60" s="226">
        <v>1209.2350612897937</v>
      </c>
      <c r="Q60" s="226">
        <v>0</v>
      </c>
      <c r="R60" s="229">
        <v>0</v>
      </c>
      <c r="S60" s="229">
        <v>0</v>
      </c>
      <c r="T60" s="226"/>
      <c r="U60" s="226"/>
      <c r="V60" s="230">
        <v>0</v>
      </c>
      <c r="W60" s="229">
        <v>0</v>
      </c>
      <c r="X60" s="226">
        <v>0</v>
      </c>
      <c r="Y60" s="229">
        <v>0</v>
      </c>
      <c r="Z60" s="226">
        <v>1740</v>
      </c>
      <c r="AA60" s="229">
        <v>1740</v>
      </c>
      <c r="AB60" s="226"/>
      <c r="AC60" s="226">
        <v>1740</v>
      </c>
      <c r="AD60" s="229">
        <v>145</v>
      </c>
      <c r="AE60" s="232">
        <v>1740</v>
      </c>
      <c r="AF60" s="233">
        <v>7311.6</v>
      </c>
      <c r="AG60" s="234">
        <v>0</v>
      </c>
      <c r="AH60" s="225"/>
      <c r="AI60" s="233">
        <v>0</v>
      </c>
      <c r="AJ60" s="225"/>
      <c r="AK60" s="235">
        <v>0</v>
      </c>
      <c r="AL60" s="236">
        <v>0</v>
      </c>
      <c r="AM60" s="234">
        <v>0</v>
      </c>
      <c r="AN60" s="237">
        <v>0</v>
      </c>
      <c r="AO60" s="234">
        <v>0</v>
      </c>
      <c r="AP60" s="235">
        <v>0</v>
      </c>
      <c r="AQ60" s="234">
        <v>0</v>
      </c>
      <c r="AR60" s="235"/>
      <c r="AS60" s="235">
        <v>0</v>
      </c>
      <c r="AT60" s="234">
        <v>0</v>
      </c>
      <c r="AU60" s="806">
        <v>1740</v>
      </c>
      <c r="AV60" s="807">
        <v>145</v>
      </c>
      <c r="AW60" s="227">
        <v>0</v>
      </c>
      <c r="AX60" s="227"/>
      <c r="AY60" s="227">
        <v>0</v>
      </c>
    </row>
    <row r="61" spans="1:51" ht="15" customHeight="1" x14ac:dyDescent="0.2">
      <c r="A61" s="425">
        <v>55</v>
      </c>
      <c r="B61" s="238" t="s">
        <v>58</v>
      </c>
      <c r="C61" s="242">
        <v>79</v>
      </c>
      <c r="D61" s="240">
        <v>3826.1886903592999</v>
      </c>
      <c r="E61" s="240">
        <v>302268.90653838468</v>
      </c>
      <c r="F61" s="242">
        <v>72</v>
      </c>
      <c r="G61" s="240">
        <v>506.38582905376717</v>
      </c>
      <c r="H61" s="240">
        <v>36459.779691871234</v>
      </c>
      <c r="I61" s="1215">
        <v>49</v>
      </c>
      <c r="J61" s="240">
        <v>138.10522610557285</v>
      </c>
      <c r="K61" s="240">
        <v>6767.1560791730699</v>
      </c>
      <c r="L61" s="242">
        <v>12</v>
      </c>
      <c r="M61" s="240">
        <v>3452.6306526393214</v>
      </c>
      <c r="N61" s="240">
        <v>41431.567831671855</v>
      </c>
      <c r="O61" s="242">
        <v>1</v>
      </c>
      <c r="P61" s="240">
        <v>1381.0522610557284</v>
      </c>
      <c r="Q61" s="240">
        <v>1381.0522610557284</v>
      </c>
      <c r="R61" s="243">
        <v>388308</v>
      </c>
      <c r="S61" s="243">
        <v>43145</v>
      </c>
      <c r="T61" s="240"/>
      <c r="U61" s="240"/>
      <c r="V61" s="244">
        <v>0</v>
      </c>
      <c r="W61" s="243">
        <v>388308</v>
      </c>
      <c r="X61" s="240">
        <v>-971</v>
      </c>
      <c r="Y61" s="243">
        <v>387337</v>
      </c>
      <c r="Z61" s="240">
        <v>-2290</v>
      </c>
      <c r="AA61" s="243">
        <v>385047</v>
      </c>
      <c r="AB61" s="246"/>
      <c r="AC61" s="240">
        <v>385047</v>
      </c>
      <c r="AD61" s="247">
        <v>32087</v>
      </c>
      <c r="AE61" s="247">
        <v>385047</v>
      </c>
      <c r="AF61" s="248">
        <v>4584.6000000000004</v>
      </c>
      <c r="AG61" s="249">
        <v>362183</v>
      </c>
      <c r="AH61" s="239"/>
      <c r="AI61" s="248">
        <v>0</v>
      </c>
      <c r="AJ61" s="239"/>
      <c r="AK61" s="250">
        <v>0</v>
      </c>
      <c r="AL61" s="251">
        <v>0</v>
      </c>
      <c r="AM61" s="249">
        <v>362183</v>
      </c>
      <c r="AN61" s="252">
        <v>-905</v>
      </c>
      <c r="AO61" s="249">
        <v>361278</v>
      </c>
      <c r="AP61" s="250">
        <v>-1790</v>
      </c>
      <c r="AQ61" s="249">
        <v>359488</v>
      </c>
      <c r="AR61" s="250"/>
      <c r="AS61" s="250">
        <v>359488</v>
      </c>
      <c r="AT61" s="249">
        <v>29957</v>
      </c>
      <c r="AU61" s="808">
        <v>744535</v>
      </c>
      <c r="AV61" s="809">
        <v>62044</v>
      </c>
      <c r="AW61" s="241">
        <v>905</v>
      </c>
      <c r="AX61" s="241"/>
      <c r="AY61" s="241">
        <v>905</v>
      </c>
    </row>
    <row r="62" spans="1:51" ht="15" customHeight="1" x14ac:dyDescent="0.2">
      <c r="A62" s="423">
        <v>56</v>
      </c>
      <c r="B62" s="207" t="s">
        <v>59</v>
      </c>
      <c r="C62" s="211">
        <v>9</v>
      </c>
      <c r="D62" s="209">
        <v>4618.57884159896</v>
      </c>
      <c r="E62" s="209">
        <v>41567.209574390639</v>
      </c>
      <c r="F62" s="211">
        <v>9</v>
      </c>
      <c r="G62" s="209">
        <v>612.10072397530087</v>
      </c>
      <c r="H62" s="209">
        <v>5508.9065157777077</v>
      </c>
      <c r="I62" s="1213">
        <v>4</v>
      </c>
      <c r="J62" s="209">
        <v>166.93656108417295</v>
      </c>
      <c r="K62" s="209">
        <v>667.7462443366918</v>
      </c>
      <c r="L62" s="211">
        <v>0</v>
      </c>
      <c r="M62" s="209">
        <v>4173.4140271043243</v>
      </c>
      <c r="N62" s="209">
        <v>0</v>
      </c>
      <c r="O62" s="211">
        <v>0</v>
      </c>
      <c r="P62" s="209">
        <v>1669.3656108417297</v>
      </c>
      <c r="Q62" s="209">
        <v>0</v>
      </c>
      <c r="R62" s="212">
        <v>47744</v>
      </c>
      <c r="S62" s="212">
        <v>5305</v>
      </c>
      <c r="T62" s="209"/>
      <c r="U62" s="209"/>
      <c r="V62" s="213">
        <v>0</v>
      </c>
      <c r="W62" s="212">
        <v>47744</v>
      </c>
      <c r="X62" s="209">
        <v>-119</v>
      </c>
      <c r="Y62" s="212">
        <v>47625</v>
      </c>
      <c r="Z62" s="209">
        <v>0</v>
      </c>
      <c r="AA62" s="212">
        <v>47625</v>
      </c>
      <c r="AB62" s="209"/>
      <c r="AC62" s="209">
        <v>47625</v>
      </c>
      <c r="AD62" s="212">
        <v>3969</v>
      </c>
      <c r="AE62" s="214">
        <v>47625</v>
      </c>
      <c r="AF62" s="215">
        <v>4234.5</v>
      </c>
      <c r="AG62" s="216">
        <v>38111</v>
      </c>
      <c r="AH62" s="208"/>
      <c r="AI62" s="215">
        <v>0</v>
      </c>
      <c r="AJ62" s="208"/>
      <c r="AK62" s="217">
        <v>0</v>
      </c>
      <c r="AL62" s="218">
        <v>0</v>
      </c>
      <c r="AM62" s="216">
        <v>38111</v>
      </c>
      <c r="AN62" s="219">
        <v>-95</v>
      </c>
      <c r="AO62" s="216">
        <v>38016</v>
      </c>
      <c r="AP62" s="217">
        <v>0</v>
      </c>
      <c r="AQ62" s="216">
        <v>38016</v>
      </c>
      <c r="AR62" s="217"/>
      <c r="AS62" s="217">
        <v>38016</v>
      </c>
      <c r="AT62" s="216">
        <v>3168</v>
      </c>
      <c r="AU62" s="804">
        <v>85641</v>
      </c>
      <c r="AV62" s="805">
        <v>7137</v>
      </c>
      <c r="AW62" s="210">
        <v>95</v>
      </c>
      <c r="AX62" s="210"/>
      <c r="AY62" s="210">
        <v>95</v>
      </c>
    </row>
    <row r="63" spans="1:51" ht="15" customHeight="1" x14ac:dyDescent="0.2">
      <c r="A63" s="424">
        <v>57</v>
      </c>
      <c r="B63" s="224" t="s">
        <v>60</v>
      </c>
      <c r="C63" s="228">
        <v>34</v>
      </c>
      <c r="D63" s="226">
        <v>4697.9442426564074</v>
      </c>
      <c r="E63" s="226">
        <v>159730.10425031785</v>
      </c>
      <c r="F63" s="228">
        <v>32</v>
      </c>
      <c r="G63" s="226">
        <v>627.41280208006185</v>
      </c>
      <c r="H63" s="226">
        <v>20077.209666561979</v>
      </c>
      <c r="I63" s="1214">
        <v>17</v>
      </c>
      <c r="J63" s="226">
        <v>171.11258238547137</v>
      </c>
      <c r="K63" s="226">
        <v>2908.9139005530133</v>
      </c>
      <c r="L63" s="228">
        <v>5</v>
      </c>
      <c r="M63" s="226">
        <v>4277.814559636784</v>
      </c>
      <c r="N63" s="226">
        <v>21389.072798183919</v>
      </c>
      <c r="O63" s="228">
        <v>0</v>
      </c>
      <c r="P63" s="226">
        <v>1711.1258238547139</v>
      </c>
      <c r="Q63" s="226">
        <v>0</v>
      </c>
      <c r="R63" s="229">
        <v>204105</v>
      </c>
      <c r="S63" s="229">
        <v>22678</v>
      </c>
      <c r="T63" s="226"/>
      <c r="U63" s="226"/>
      <c r="V63" s="230">
        <v>0</v>
      </c>
      <c r="W63" s="229">
        <v>204105</v>
      </c>
      <c r="X63" s="226">
        <v>-510</v>
      </c>
      <c r="Y63" s="229">
        <v>203595</v>
      </c>
      <c r="Z63" s="226">
        <v>0</v>
      </c>
      <c r="AA63" s="229">
        <v>203595</v>
      </c>
      <c r="AB63" s="226"/>
      <c r="AC63" s="226">
        <v>203595</v>
      </c>
      <c r="AD63" s="229">
        <v>16966</v>
      </c>
      <c r="AE63" s="232">
        <v>203595</v>
      </c>
      <c r="AF63" s="233">
        <v>2640.6</v>
      </c>
      <c r="AG63" s="234">
        <v>89780</v>
      </c>
      <c r="AH63" s="225"/>
      <c r="AI63" s="233">
        <v>0</v>
      </c>
      <c r="AJ63" s="225"/>
      <c r="AK63" s="235">
        <v>0</v>
      </c>
      <c r="AL63" s="236">
        <v>0</v>
      </c>
      <c r="AM63" s="234">
        <v>89780</v>
      </c>
      <c r="AN63" s="237">
        <v>-224</v>
      </c>
      <c r="AO63" s="234">
        <v>89556</v>
      </c>
      <c r="AP63" s="235">
        <v>0</v>
      </c>
      <c r="AQ63" s="234">
        <v>89556</v>
      </c>
      <c r="AR63" s="235"/>
      <c r="AS63" s="235">
        <v>89556</v>
      </c>
      <c r="AT63" s="234">
        <v>7463</v>
      </c>
      <c r="AU63" s="806">
        <v>293151</v>
      </c>
      <c r="AV63" s="807">
        <v>24429</v>
      </c>
      <c r="AW63" s="227">
        <v>224</v>
      </c>
      <c r="AX63" s="227"/>
      <c r="AY63" s="227">
        <v>224</v>
      </c>
    </row>
    <row r="64" spans="1:51" ht="15" customHeight="1" x14ac:dyDescent="0.2">
      <c r="A64" s="424">
        <v>58</v>
      </c>
      <c r="B64" s="224" t="s">
        <v>61</v>
      </c>
      <c r="C64" s="228">
        <v>38</v>
      </c>
      <c r="D64" s="226">
        <v>4862.2295289362601</v>
      </c>
      <c r="E64" s="226">
        <v>184764.72209957789</v>
      </c>
      <c r="F64" s="228">
        <v>34</v>
      </c>
      <c r="G64" s="226">
        <v>644.64063052819699</v>
      </c>
      <c r="H64" s="226">
        <v>21917.781437958696</v>
      </c>
      <c r="I64" s="1214">
        <v>23</v>
      </c>
      <c r="J64" s="226">
        <v>175.81108105314462</v>
      </c>
      <c r="K64" s="226">
        <v>4043.6548642223261</v>
      </c>
      <c r="L64" s="228">
        <v>9</v>
      </c>
      <c r="M64" s="226">
        <v>4395.2770263286156</v>
      </c>
      <c r="N64" s="226">
        <v>39557.49323695754</v>
      </c>
      <c r="O64" s="228">
        <v>1</v>
      </c>
      <c r="P64" s="226">
        <v>1758.1108105314463</v>
      </c>
      <c r="Q64" s="226">
        <v>1758.1108105314463</v>
      </c>
      <c r="R64" s="229">
        <v>252042</v>
      </c>
      <c r="S64" s="229">
        <v>28005</v>
      </c>
      <c r="T64" s="226"/>
      <c r="U64" s="226"/>
      <c r="V64" s="230">
        <v>0</v>
      </c>
      <c r="W64" s="229">
        <v>252042</v>
      </c>
      <c r="X64" s="226">
        <v>-630</v>
      </c>
      <c r="Y64" s="229">
        <v>251412</v>
      </c>
      <c r="Z64" s="226">
        <v>0</v>
      </c>
      <c r="AA64" s="229">
        <v>251412</v>
      </c>
      <c r="AB64" s="226"/>
      <c r="AC64" s="226">
        <v>251412</v>
      </c>
      <c r="AD64" s="229">
        <v>20951</v>
      </c>
      <c r="AE64" s="232">
        <v>251412</v>
      </c>
      <c r="AF64" s="233">
        <v>2978.1</v>
      </c>
      <c r="AG64" s="234">
        <v>113168</v>
      </c>
      <c r="AH64" s="225"/>
      <c r="AI64" s="233">
        <v>0</v>
      </c>
      <c r="AJ64" s="225"/>
      <c r="AK64" s="235">
        <v>0</v>
      </c>
      <c r="AL64" s="236">
        <v>0</v>
      </c>
      <c r="AM64" s="234">
        <v>113168</v>
      </c>
      <c r="AN64" s="237">
        <v>-283</v>
      </c>
      <c r="AO64" s="234">
        <v>112885</v>
      </c>
      <c r="AP64" s="235">
        <v>0</v>
      </c>
      <c r="AQ64" s="234">
        <v>112885</v>
      </c>
      <c r="AR64" s="235"/>
      <c r="AS64" s="235">
        <v>112885</v>
      </c>
      <c r="AT64" s="234">
        <v>9407</v>
      </c>
      <c r="AU64" s="806">
        <v>364297</v>
      </c>
      <c r="AV64" s="807">
        <v>30358</v>
      </c>
      <c r="AW64" s="227">
        <v>283</v>
      </c>
      <c r="AX64" s="227"/>
      <c r="AY64" s="227">
        <v>283</v>
      </c>
    </row>
    <row r="65" spans="1:51" ht="15" customHeight="1" x14ac:dyDescent="0.2">
      <c r="A65" s="424">
        <v>59</v>
      </c>
      <c r="B65" s="224" t="s">
        <v>62</v>
      </c>
      <c r="C65" s="228">
        <v>31</v>
      </c>
      <c r="D65" s="226">
        <v>4975.8446442304221</v>
      </c>
      <c r="E65" s="226">
        <v>154251.18397114309</v>
      </c>
      <c r="F65" s="228">
        <v>29</v>
      </c>
      <c r="G65" s="226">
        <v>705.37890077992859</v>
      </c>
      <c r="H65" s="226">
        <v>20455.988122617928</v>
      </c>
      <c r="I65" s="1214">
        <v>8</v>
      </c>
      <c r="J65" s="226">
        <v>192.37606384907147</v>
      </c>
      <c r="K65" s="226">
        <v>1539.0085107925718</v>
      </c>
      <c r="L65" s="228">
        <v>4</v>
      </c>
      <c r="M65" s="226">
        <v>4809.4015962267868</v>
      </c>
      <c r="N65" s="226">
        <v>19237.606384907147</v>
      </c>
      <c r="O65" s="228">
        <v>2</v>
      </c>
      <c r="P65" s="226">
        <v>1923.7606384907149</v>
      </c>
      <c r="Q65" s="226">
        <v>3847.5212769814298</v>
      </c>
      <c r="R65" s="229">
        <v>199331</v>
      </c>
      <c r="S65" s="229">
        <v>22148</v>
      </c>
      <c r="T65" s="226"/>
      <c r="U65" s="226"/>
      <c r="V65" s="230">
        <v>0</v>
      </c>
      <c r="W65" s="229">
        <v>199331</v>
      </c>
      <c r="X65" s="226">
        <v>-498</v>
      </c>
      <c r="Y65" s="229">
        <v>198833</v>
      </c>
      <c r="Z65" s="226">
        <v>-2688</v>
      </c>
      <c r="AA65" s="229">
        <v>196145</v>
      </c>
      <c r="AB65" s="226"/>
      <c r="AC65" s="226">
        <v>196145</v>
      </c>
      <c r="AD65" s="229">
        <v>16345</v>
      </c>
      <c r="AE65" s="232">
        <v>196145</v>
      </c>
      <c r="AF65" s="233">
        <v>2034.9</v>
      </c>
      <c r="AG65" s="234">
        <v>63082</v>
      </c>
      <c r="AH65" s="225"/>
      <c r="AI65" s="233">
        <v>0</v>
      </c>
      <c r="AJ65" s="225"/>
      <c r="AK65" s="235">
        <v>0</v>
      </c>
      <c r="AL65" s="236">
        <v>0</v>
      </c>
      <c r="AM65" s="234">
        <v>63082</v>
      </c>
      <c r="AN65" s="237">
        <v>-158</v>
      </c>
      <c r="AO65" s="234">
        <v>62924</v>
      </c>
      <c r="AP65" s="235">
        <v>-708</v>
      </c>
      <c r="AQ65" s="234">
        <v>62216</v>
      </c>
      <c r="AR65" s="235"/>
      <c r="AS65" s="235">
        <v>62216</v>
      </c>
      <c r="AT65" s="234">
        <v>5185</v>
      </c>
      <c r="AU65" s="806">
        <v>258361</v>
      </c>
      <c r="AV65" s="807">
        <v>21530</v>
      </c>
      <c r="AW65" s="227">
        <v>158</v>
      </c>
      <c r="AX65" s="227"/>
      <c r="AY65" s="227">
        <v>158</v>
      </c>
    </row>
    <row r="66" spans="1:51" ht="15" customHeight="1" x14ac:dyDescent="0.2">
      <c r="A66" s="425">
        <v>60</v>
      </c>
      <c r="B66" s="238" t="s">
        <v>63</v>
      </c>
      <c r="C66" s="242">
        <v>6</v>
      </c>
      <c r="D66" s="240">
        <v>4364.8357973724314</v>
      </c>
      <c r="E66" s="240">
        <v>26189.01478423459</v>
      </c>
      <c r="F66" s="242">
        <v>5</v>
      </c>
      <c r="G66" s="240">
        <v>584.51599674424892</v>
      </c>
      <c r="H66" s="240">
        <v>2922.5799837212444</v>
      </c>
      <c r="I66" s="1215">
        <v>1</v>
      </c>
      <c r="J66" s="240">
        <v>159.41345365752241</v>
      </c>
      <c r="K66" s="240">
        <v>159.41345365752241</v>
      </c>
      <c r="L66" s="242">
        <v>1</v>
      </c>
      <c r="M66" s="240">
        <v>3985.3363414380601</v>
      </c>
      <c r="N66" s="240">
        <v>3985.3363414380601</v>
      </c>
      <c r="O66" s="242">
        <v>0</v>
      </c>
      <c r="P66" s="240">
        <v>1594.1345365752238</v>
      </c>
      <c r="Q66" s="240">
        <v>0</v>
      </c>
      <c r="R66" s="243">
        <v>33256</v>
      </c>
      <c r="S66" s="243">
        <v>3695</v>
      </c>
      <c r="T66" s="240"/>
      <c r="U66" s="240"/>
      <c r="V66" s="244">
        <v>0</v>
      </c>
      <c r="W66" s="243">
        <v>33256</v>
      </c>
      <c r="X66" s="240">
        <v>-83</v>
      </c>
      <c r="Y66" s="243">
        <v>33173</v>
      </c>
      <c r="Z66" s="240">
        <v>0</v>
      </c>
      <c r="AA66" s="243">
        <v>33173</v>
      </c>
      <c r="AB66" s="246"/>
      <c r="AC66" s="240">
        <v>33173</v>
      </c>
      <c r="AD66" s="247">
        <v>2764</v>
      </c>
      <c r="AE66" s="247">
        <v>33173</v>
      </c>
      <c r="AF66" s="248">
        <v>5230.8</v>
      </c>
      <c r="AG66" s="249">
        <v>31385</v>
      </c>
      <c r="AH66" s="239"/>
      <c r="AI66" s="248">
        <v>0</v>
      </c>
      <c r="AJ66" s="239"/>
      <c r="AK66" s="250">
        <v>0</v>
      </c>
      <c r="AL66" s="251">
        <v>0</v>
      </c>
      <c r="AM66" s="249">
        <v>31385</v>
      </c>
      <c r="AN66" s="252">
        <v>-78</v>
      </c>
      <c r="AO66" s="249">
        <v>31307</v>
      </c>
      <c r="AP66" s="250">
        <v>0</v>
      </c>
      <c r="AQ66" s="249">
        <v>31307</v>
      </c>
      <c r="AR66" s="250"/>
      <c r="AS66" s="250">
        <v>31307</v>
      </c>
      <c r="AT66" s="249">
        <v>2609</v>
      </c>
      <c r="AU66" s="808">
        <v>64480</v>
      </c>
      <c r="AV66" s="809">
        <v>5373</v>
      </c>
      <c r="AW66" s="241">
        <v>78</v>
      </c>
      <c r="AX66" s="241"/>
      <c r="AY66" s="241">
        <v>78</v>
      </c>
    </row>
    <row r="67" spans="1:51" ht="15" customHeight="1" x14ac:dyDescent="0.2">
      <c r="A67" s="423">
        <v>61</v>
      </c>
      <c r="B67" s="207" t="s">
        <v>64</v>
      </c>
      <c r="C67" s="211">
        <v>4</v>
      </c>
      <c r="D67" s="209">
        <v>2807.3071875897135</v>
      </c>
      <c r="E67" s="209">
        <v>11229.228750358854</v>
      </c>
      <c r="F67" s="211">
        <v>3</v>
      </c>
      <c r="G67" s="209">
        <v>378.14904694100414</v>
      </c>
      <c r="H67" s="209">
        <v>1134.4471408230124</v>
      </c>
      <c r="I67" s="1213">
        <v>4</v>
      </c>
      <c r="J67" s="209">
        <v>103.1315582566375</v>
      </c>
      <c r="K67" s="209">
        <v>412.52623302655002</v>
      </c>
      <c r="L67" s="211">
        <v>0</v>
      </c>
      <c r="M67" s="209">
        <v>2578.2889564159382</v>
      </c>
      <c r="N67" s="209">
        <v>0</v>
      </c>
      <c r="O67" s="211">
        <v>0</v>
      </c>
      <c r="P67" s="209">
        <v>1031.315582566375</v>
      </c>
      <c r="Q67" s="209">
        <v>0</v>
      </c>
      <c r="R67" s="212">
        <v>12776</v>
      </c>
      <c r="S67" s="212">
        <v>1420</v>
      </c>
      <c r="T67" s="209"/>
      <c r="U67" s="209"/>
      <c r="V67" s="213">
        <v>0</v>
      </c>
      <c r="W67" s="212">
        <v>12776</v>
      </c>
      <c r="X67" s="209">
        <v>-32</v>
      </c>
      <c r="Y67" s="212">
        <v>12744</v>
      </c>
      <c r="Z67" s="209">
        <v>-1291</v>
      </c>
      <c r="AA67" s="212">
        <v>11453</v>
      </c>
      <c r="AB67" s="209"/>
      <c r="AC67" s="209">
        <v>11453</v>
      </c>
      <c r="AD67" s="212">
        <v>954</v>
      </c>
      <c r="AE67" s="214">
        <v>11453</v>
      </c>
      <c r="AF67" s="215">
        <v>11287.800000000001</v>
      </c>
      <c r="AG67" s="216">
        <v>45151</v>
      </c>
      <c r="AH67" s="208"/>
      <c r="AI67" s="215">
        <v>0</v>
      </c>
      <c r="AJ67" s="208"/>
      <c r="AK67" s="217">
        <v>0</v>
      </c>
      <c r="AL67" s="218">
        <v>0</v>
      </c>
      <c r="AM67" s="216">
        <v>45151</v>
      </c>
      <c r="AN67" s="219">
        <v>-113</v>
      </c>
      <c r="AO67" s="216">
        <v>45038</v>
      </c>
      <c r="AP67" s="217">
        <v>-4878</v>
      </c>
      <c r="AQ67" s="216">
        <v>40160</v>
      </c>
      <c r="AR67" s="217"/>
      <c r="AS67" s="217">
        <v>40160</v>
      </c>
      <c r="AT67" s="216">
        <v>3347</v>
      </c>
      <c r="AU67" s="804">
        <v>51613</v>
      </c>
      <c r="AV67" s="805">
        <v>4301</v>
      </c>
      <c r="AW67" s="210">
        <v>113</v>
      </c>
      <c r="AX67" s="210"/>
      <c r="AY67" s="210">
        <v>113</v>
      </c>
    </row>
    <row r="68" spans="1:51" ht="15" customHeight="1" x14ac:dyDescent="0.2">
      <c r="A68" s="424">
        <v>62</v>
      </c>
      <c r="B68" s="224" t="s">
        <v>65</v>
      </c>
      <c r="C68" s="228">
        <v>5</v>
      </c>
      <c r="D68" s="226">
        <v>4707.403843010452</v>
      </c>
      <c r="E68" s="226">
        <v>23537.01921505226</v>
      </c>
      <c r="F68" s="228">
        <v>3</v>
      </c>
      <c r="G68" s="226">
        <v>650.96308384975737</v>
      </c>
      <c r="H68" s="226">
        <v>1952.8892515492721</v>
      </c>
      <c r="I68" s="1214">
        <v>2</v>
      </c>
      <c r="J68" s="226">
        <v>177.53538650447925</v>
      </c>
      <c r="K68" s="226">
        <v>355.0707730089585</v>
      </c>
      <c r="L68" s="228">
        <v>0</v>
      </c>
      <c r="M68" s="226">
        <v>4438.3846626119821</v>
      </c>
      <c r="N68" s="226">
        <v>0</v>
      </c>
      <c r="O68" s="228">
        <v>0</v>
      </c>
      <c r="P68" s="226">
        <v>1775.3538650447924</v>
      </c>
      <c r="Q68" s="226">
        <v>0</v>
      </c>
      <c r="R68" s="229">
        <v>25845</v>
      </c>
      <c r="S68" s="229">
        <v>2872</v>
      </c>
      <c r="T68" s="226"/>
      <c r="U68" s="226"/>
      <c r="V68" s="230">
        <v>0</v>
      </c>
      <c r="W68" s="229">
        <v>25845</v>
      </c>
      <c r="X68" s="226">
        <v>-65</v>
      </c>
      <c r="Y68" s="229">
        <v>25780</v>
      </c>
      <c r="Z68" s="226">
        <v>-2547</v>
      </c>
      <c r="AA68" s="229">
        <v>23233</v>
      </c>
      <c r="AB68" s="226"/>
      <c r="AC68" s="226">
        <v>23233</v>
      </c>
      <c r="AD68" s="229">
        <v>1936</v>
      </c>
      <c r="AE68" s="232">
        <v>23233</v>
      </c>
      <c r="AF68" s="233">
        <v>2979.9</v>
      </c>
      <c r="AG68" s="234">
        <v>14900</v>
      </c>
      <c r="AH68" s="225"/>
      <c r="AI68" s="233">
        <v>0</v>
      </c>
      <c r="AJ68" s="225"/>
      <c r="AK68" s="235">
        <v>0</v>
      </c>
      <c r="AL68" s="236">
        <v>0</v>
      </c>
      <c r="AM68" s="234">
        <v>14900</v>
      </c>
      <c r="AN68" s="237">
        <v>-37</v>
      </c>
      <c r="AO68" s="234">
        <v>14863</v>
      </c>
      <c r="AP68" s="235">
        <v>-1041</v>
      </c>
      <c r="AQ68" s="234">
        <v>13822</v>
      </c>
      <c r="AR68" s="235"/>
      <c r="AS68" s="235">
        <v>13822</v>
      </c>
      <c r="AT68" s="234">
        <v>1152</v>
      </c>
      <c r="AU68" s="806">
        <v>37055</v>
      </c>
      <c r="AV68" s="807">
        <v>3088</v>
      </c>
      <c r="AW68" s="227">
        <v>37</v>
      </c>
      <c r="AX68" s="227"/>
      <c r="AY68" s="227">
        <v>37</v>
      </c>
    </row>
    <row r="69" spans="1:51" ht="15" customHeight="1" x14ac:dyDescent="0.2">
      <c r="A69" s="424">
        <v>63</v>
      </c>
      <c r="B69" s="224" t="s">
        <v>66</v>
      </c>
      <c r="C69" s="228">
        <v>4</v>
      </c>
      <c r="D69" s="226">
        <v>2755.4126955654779</v>
      </c>
      <c r="E69" s="226">
        <v>11021.650782261911</v>
      </c>
      <c r="F69" s="228">
        <v>4</v>
      </c>
      <c r="G69" s="226">
        <v>353.02186653713943</v>
      </c>
      <c r="H69" s="226">
        <v>1412.0874661485577</v>
      </c>
      <c r="I69" s="1214">
        <v>4</v>
      </c>
      <c r="J69" s="226">
        <v>96.278690873765285</v>
      </c>
      <c r="K69" s="226">
        <v>385.11476349506114</v>
      </c>
      <c r="L69" s="228">
        <v>2</v>
      </c>
      <c r="M69" s="226">
        <v>2406.967271844132</v>
      </c>
      <c r="N69" s="226">
        <v>4813.9345436882641</v>
      </c>
      <c r="O69" s="228">
        <v>0</v>
      </c>
      <c r="P69" s="226">
        <v>962.78690873765288</v>
      </c>
      <c r="Q69" s="226">
        <v>0</v>
      </c>
      <c r="R69" s="229">
        <v>17633</v>
      </c>
      <c r="S69" s="229">
        <v>1959</v>
      </c>
      <c r="T69" s="226"/>
      <c r="U69" s="226"/>
      <c r="V69" s="230">
        <v>0</v>
      </c>
      <c r="W69" s="229">
        <v>17633</v>
      </c>
      <c r="X69" s="226">
        <v>-44</v>
      </c>
      <c r="Y69" s="229">
        <v>17589</v>
      </c>
      <c r="Z69" s="226">
        <v>0</v>
      </c>
      <c r="AA69" s="229">
        <v>17589</v>
      </c>
      <c r="AB69" s="226"/>
      <c r="AC69" s="226">
        <v>17589</v>
      </c>
      <c r="AD69" s="229">
        <v>1466</v>
      </c>
      <c r="AE69" s="232">
        <v>17589</v>
      </c>
      <c r="AF69" s="233">
        <v>11226.6</v>
      </c>
      <c r="AG69" s="234">
        <v>44906</v>
      </c>
      <c r="AH69" s="225"/>
      <c r="AI69" s="233">
        <v>0</v>
      </c>
      <c r="AJ69" s="225"/>
      <c r="AK69" s="235">
        <v>0</v>
      </c>
      <c r="AL69" s="236">
        <v>0</v>
      </c>
      <c r="AM69" s="234">
        <v>44906</v>
      </c>
      <c r="AN69" s="237">
        <v>-112</v>
      </c>
      <c r="AO69" s="234">
        <v>44794</v>
      </c>
      <c r="AP69" s="235">
        <v>0</v>
      </c>
      <c r="AQ69" s="234">
        <v>44794</v>
      </c>
      <c r="AR69" s="235"/>
      <c r="AS69" s="235">
        <v>44794</v>
      </c>
      <c r="AT69" s="234">
        <v>3733</v>
      </c>
      <c r="AU69" s="806">
        <v>62383</v>
      </c>
      <c r="AV69" s="807">
        <v>5199</v>
      </c>
      <c r="AW69" s="227">
        <v>112</v>
      </c>
      <c r="AX69" s="227"/>
      <c r="AY69" s="227">
        <v>112</v>
      </c>
    </row>
    <row r="70" spans="1:51" ht="15" customHeight="1" x14ac:dyDescent="0.2">
      <c r="A70" s="424">
        <v>64</v>
      </c>
      <c r="B70" s="224" t="s">
        <v>67</v>
      </c>
      <c r="C70" s="228">
        <v>6</v>
      </c>
      <c r="D70" s="226">
        <v>4798.8945859974465</v>
      </c>
      <c r="E70" s="226">
        <v>28793.367515984679</v>
      </c>
      <c r="F70" s="228">
        <v>5</v>
      </c>
      <c r="G70" s="226">
        <v>627.41618160647715</v>
      </c>
      <c r="H70" s="226">
        <v>3137.0809080323857</v>
      </c>
      <c r="I70" s="1214">
        <v>8</v>
      </c>
      <c r="J70" s="226">
        <v>171.11350407449376</v>
      </c>
      <c r="K70" s="226">
        <v>1368.9080325959501</v>
      </c>
      <c r="L70" s="228">
        <v>0</v>
      </c>
      <c r="M70" s="226">
        <v>4277.8376018623439</v>
      </c>
      <c r="N70" s="226">
        <v>0</v>
      </c>
      <c r="O70" s="228">
        <v>0</v>
      </c>
      <c r="P70" s="226">
        <v>1711.1350407449377</v>
      </c>
      <c r="Q70" s="226">
        <v>0</v>
      </c>
      <c r="R70" s="229">
        <v>33299</v>
      </c>
      <c r="S70" s="229">
        <v>3700</v>
      </c>
      <c r="T70" s="226"/>
      <c r="U70" s="226"/>
      <c r="V70" s="230">
        <v>0</v>
      </c>
      <c r="W70" s="229">
        <v>33299</v>
      </c>
      <c r="X70" s="226">
        <v>-83</v>
      </c>
      <c r="Y70" s="229">
        <v>33216</v>
      </c>
      <c r="Z70" s="226">
        <v>0</v>
      </c>
      <c r="AA70" s="229">
        <v>33216</v>
      </c>
      <c r="AB70" s="226"/>
      <c r="AC70" s="226">
        <v>33216</v>
      </c>
      <c r="AD70" s="229">
        <v>2768</v>
      </c>
      <c r="AE70" s="232">
        <v>33216</v>
      </c>
      <c r="AF70" s="233">
        <v>3298.5</v>
      </c>
      <c r="AG70" s="234">
        <v>19791</v>
      </c>
      <c r="AH70" s="225"/>
      <c r="AI70" s="233">
        <v>0</v>
      </c>
      <c r="AJ70" s="225"/>
      <c r="AK70" s="235">
        <v>0</v>
      </c>
      <c r="AL70" s="236">
        <v>0</v>
      </c>
      <c r="AM70" s="234">
        <v>19791</v>
      </c>
      <c r="AN70" s="237">
        <v>-49</v>
      </c>
      <c r="AO70" s="234">
        <v>19742</v>
      </c>
      <c r="AP70" s="235">
        <v>0</v>
      </c>
      <c r="AQ70" s="234">
        <v>19742</v>
      </c>
      <c r="AR70" s="235"/>
      <c r="AS70" s="235">
        <v>19742</v>
      </c>
      <c r="AT70" s="234">
        <v>1645</v>
      </c>
      <c r="AU70" s="806">
        <v>52958</v>
      </c>
      <c r="AV70" s="807">
        <v>4413</v>
      </c>
      <c r="AW70" s="227">
        <v>49</v>
      </c>
      <c r="AX70" s="227"/>
      <c r="AY70" s="227">
        <v>49</v>
      </c>
    </row>
    <row r="71" spans="1:51" ht="15" customHeight="1" x14ac:dyDescent="0.2">
      <c r="A71" s="425">
        <v>65</v>
      </c>
      <c r="B71" s="238" t="s">
        <v>68</v>
      </c>
      <c r="C71" s="242">
        <v>1</v>
      </c>
      <c r="D71" s="240">
        <v>4131.7066979250831</v>
      </c>
      <c r="E71" s="240">
        <v>4131.7066979250831</v>
      </c>
      <c r="F71" s="242">
        <v>1</v>
      </c>
      <c r="G71" s="240">
        <v>533.01375523682952</v>
      </c>
      <c r="H71" s="240">
        <v>533.01375523682952</v>
      </c>
      <c r="I71" s="1215">
        <v>6</v>
      </c>
      <c r="J71" s="240">
        <v>145.3673877918626</v>
      </c>
      <c r="K71" s="240">
        <v>872.20432675117559</v>
      </c>
      <c r="L71" s="242">
        <v>0</v>
      </c>
      <c r="M71" s="240">
        <v>3634.1846947965651</v>
      </c>
      <c r="N71" s="240">
        <v>0</v>
      </c>
      <c r="O71" s="242">
        <v>0</v>
      </c>
      <c r="P71" s="240">
        <v>1453.673877918626</v>
      </c>
      <c r="Q71" s="240">
        <v>0</v>
      </c>
      <c r="R71" s="243">
        <v>5537</v>
      </c>
      <c r="S71" s="243">
        <v>615</v>
      </c>
      <c r="T71" s="240"/>
      <c r="U71" s="240"/>
      <c r="V71" s="244">
        <v>0</v>
      </c>
      <c r="W71" s="243">
        <v>5537</v>
      </c>
      <c r="X71" s="240">
        <v>-14</v>
      </c>
      <c r="Y71" s="243">
        <v>5523</v>
      </c>
      <c r="Z71" s="240">
        <v>0</v>
      </c>
      <c r="AA71" s="243">
        <v>5523</v>
      </c>
      <c r="AB71" s="246"/>
      <c r="AC71" s="240">
        <v>5523</v>
      </c>
      <c r="AD71" s="247">
        <v>460</v>
      </c>
      <c r="AE71" s="247">
        <v>5523</v>
      </c>
      <c r="AF71" s="248">
        <v>4857.3</v>
      </c>
      <c r="AG71" s="249">
        <v>4857</v>
      </c>
      <c r="AH71" s="239"/>
      <c r="AI71" s="248">
        <v>0</v>
      </c>
      <c r="AJ71" s="239"/>
      <c r="AK71" s="250">
        <v>0</v>
      </c>
      <c r="AL71" s="251">
        <v>0</v>
      </c>
      <c r="AM71" s="249">
        <v>4857</v>
      </c>
      <c r="AN71" s="252">
        <v>-12</v>
      </c>
      <c r="AO71" s="249">
        <v>4845</v>
      </c>
      <c r="AP71" s="250">
        <v>0</v>
      </c>
      <c r="AQ71" s="249">
        <v>4845</v>
      </c>
      <c r="AR71" s="250"/>
      <c r="AS71" s="250">
        <v>4845</v>
      </c>
      <c r="AT71" s="249">
        <v>404</v>
      </c>
      <c r="AU71" s="808">
        <v>10368</v>
      </c>
      <c r="AV71" s="809">
        <v>864</v>
      </c>
      <c r="AW71" s="241">
        <v>12</v>
      </c>
      <c r="AX71" s="241"/>
      <c r="AY71" s="241">
        <v>12</v>
      </c>
    </row>
    <row r="72" spans="1:51" ht="15" customHeight="1" x14ac:dyDescent="0.2">
      <c r="A72" s="423">
        <v>66</v>
      </c>
      <c r="B72" s="207" t="s">
        <v>69</v>
      </c>
      <c r="C72" s="211">
        <v>1</v>
      </c>
      <c r="D72" s="209">
        <v>4414.084875946698</v>
      </c>
      <c r="E72" s="209">
        <v>4414.084875946698</v>
      </c>
      <c r="F72" s="211">
        <v>1</v>
      </c>
      <c r="G72" s="209">
        <v>562.08278182688082</v>
      </c>
      <c r="H72" s="209">
        <v>562.08278182688082</v>
      </c>
      <c r="I72" s="1213">
        <v>10</v>
      </c>
      <c r="J72" s="209">
        <v>153.29530413460387</v>
      </c>
      <c r="K72" s="209">
        <v>1532.9530413460386</v>
      </c>
      <c r="L72" s="211">
        <v>0</v>
      </c>
      <c r="M72" s="209">
        <v>3832.3826033650971</v>
      </c>
      <c r="N72" s="209">
        <v>0</v>
      </c>
      <c r="O72" s="211">
        <v>0</v>
      </c>
      <c r="P72" s="209">
        <v>1532.9530413460388</v>
      </c>
      <c r="Q72" s="209">
        <v>0</v>
      </c>
      <c r="R72" s="212">
        <v>6509</v>
      </c>
      <c r="S72" s="212">
        <v>723</v>
      </c>
      <c r="T72" s="209"/>
      <c r="U72" s="209"/>
      <c r="V72" s="213">
        <v>0</v>
      </c>
      <c r="W72" s="212">
        <v>6509</v>
      </c>
      <c r="X72" s="209">
        <v>-16</v>
      </c>
      <c r="Y72" s="212">
        <v>6493</v>
      </c>
      <c r="Z72" s="209">
        <v>0</v>
      </c>
      <c r="AA72" s="212">
        <v>6493</v>
      </c>
      <c r="AB72" s="209"/>
      <c r="AC72" s="209">
        <v>6493</v>
      </c>
      <c r="AD72" s="212">
        <v>541</v>
      </c>
      <c r="AE72" s="214">
        <v>6493</v>
      </c>
      <c r="AF72" s="215">
        <v>5048.1000000000004</v>
      </c>
      <c r="AG72" s="216">
        <v>5048</v>
      </c>
      <c r="AH72" s="208"/>
      <c r="AI72" s="215">
        <v>0</v>
      </c>
      <c r="AJ72" s="208"/>
      <c r="AK72" s="217">
        <v>0</v>
      </c>
      <c r="AL72" s="218">
        <v>0</v>
      </c>
      <c r="AM72" s="216">
        <v>5048</v>
      </c>
      <c r="AN72" s="219">
        <v>-13</v>
      </c>
      <c r="AO72" s="216">
        <v>5035</v>
      </c>
      <c r="AP72" s="217">
        <v>0</v>
      </c>
      <c r="AQ72" s="216">
        <v>5035</v>
      </c>
      <c r="AR72" s="217"/>
      <c r="AS72" s="217">
        <v>5035</v>
      </c>
      <c r="AT72" s="216">
        <v>420</v>
      </c>
      <c r="AU72" s="804">
        <v>11528</v>
      </c>
      <c r="AV72" s="805">
        <v>961</v>
      </c>
      <c r="AW72" s="810">
        <v>13</v>
      </c>
      <c r="AX72" s="810"/>
      <c r="AY72" s="810">
        <v>13</v>
      </c>
    </row>
    <row r="73" spans="1:51" ht="15" customHeight="1" x14ac:dyDescent="0.2">
      <c r="A73" s="424">
        <v>67</v>
      </c>
      <c r="B73" s="224" t="s">
        <v>3</v>
      </c>
      <c r="C73" s="228">
        <v>1</v>
      </c>
      <c r="D73" s="226">
        <v>4537.7641000056556</v>
      </c>
      <c r="E73" s="226">
        <v>4537.7641000056556</v>
      </c>
      <c r="F73" s="228">
        <v>0</v>
      </c>
      <c r="G73" s="226">
        <v>602.25136136255162</v>
      </c>
      <c r="H73" s="226">
        <v>0</v>
      </c>
      <c r="I73" s="1214">
        <v>14</v>
      </c>
      <c r="J73" s="226">
        <v>164.25037128069587</v>
      </c>
      <c r="K73" s="226">
        <v>2299.5051979297423</v>
      </c>
      <c r="L73" s="228">
        <v>0</v>
      </c>
      <c r="M73" s="226">
        <v>4106.2592820173977</v>
      </c>
      <c r="N73" s="226">
        <v>0</v>
      </c>
      <c r="O73" s="228">
        <v>0</v>
      </c>
      <c r="P73" s="226">
        <v>1642.5037128069584</v>
      </c>
      <c r="Q73" s="226">
        <v>0</v>
      </c>
      <c r="R73" s="229">
        <v>6837</v>
      </c>
      <c r="S73" s="229">
        <v>760</v>
      </c>
      <c r="T73" s="226"/>
      <c r="U73" s="226"/>
      <c r="V73" s="230">
        <v>0</v>
      </c>
      <c r="W73" s="229">
        <v>6837</v>
      </c>
      <c r="X73" s="226">
        <v>-17</v>
      </c>
      <c r="Y73" s="229">
        <v>6820</v>
      </c>
      <c r="Z73" s="226">
        <v>0</v>
      </c>
      <c r="AA73" s="229">
        <v>6820</v>
      </c>
      <c r="AB73" s="226"/>
      <c r="AC73" s="226">
        <v>6820</v>
      </c>
      <c r="AD73" s="229">
        <v>568</v>
      </c>
      <c r="AE73" s="232">
        <v>6820</v>
      </c>
      <c r="AF73" s="233">
        <v>3919.5</v>
      </c>
      <c r="AG73" s="234">
        <v>3920</v>
      </c>
      <c r="AH73" s="225"/>
      <c r="AI73" s="233">
        <v>0</v>
      </c>
      <c r="AJ73" s="225"/>
      <c r="AK73" s="235">
        <v>0</v>
      </c>
      <c r="AL73" s="236">
        <v>0</v>
      </c>
      <c r="AM73" s="234">
        <v>3920</v>
      </c>
      <c r="AN73" s="237">
        <v>-10</v>
      </c>
      <c r="AO73" s="234">
        <v>3910</v>
      </c>
      <c r="AP73" s="235">
        <v>0</v>
      </c>
      <c r="AQ73" s="234">
        <v>3910</v>
      </c>
      <c r="AR73" s="235"/>
      <c r="AS73" s="235">
        <v>3910</v>
      </c>
      <c r="AT73" s="234">
        <v>326</v>
      </c>
      <c r="AU73" s="806">
        <v>10730</v>
      </c>
      <c r="AV73" s="807">
        <v>894</v>
      </c>
      <c r="AW73" s="810">
        <v>10</v>
      </c>
      <c r="AX73" s="810"/>
      <c r="AY73" s="810">
        <v>10</v>
      </c>
    </row>
    <row r="74" spans="1:51" ht="15" customHeight="1" x14ac:dyDescent="0.2">
      <c r="A74" s="424">
        <v>68</v>
      </c>
      <c r="B74" s="224" t="s">
        <v>2</v>
      </c>
      <c r="C74" s="228">
        <v>1</v>
      </c>
      <c r="D74" s="226">
        <v>4819.1589933126088</v>
      </c>
      <c r="E74" s="226">
        <v>4819.1589933126088</v>
      </c>
      <c r="F74" s="228">
        <v>1</v>
      </c>
      <c r="G74" s="226">
        <v>612.85838256103193</v>
      </c>
      <c r="H74" s="226">
        <v>612.85838256103193</v>
      </c>
      <c r="I74" s="1214">
        <v>10</v>
      </c>
      <c r="J74" s="226">
        <v>167.1431952439178</v>
      </c>
      <c r="K74" s="226">
        <v>1671.4319524391781</v>
      </c>
      <c r="L74" s="228">
        <v>1</v>
      </c>
      <c r="M74" s="226">
        <v>4178.579881097945</v>
      </c>
      <c r="N74" s="226">
        <v>4178.579881097945</v>
      </c>
      <c r="O74" s="228">
        <v>0</v>
      </c>
      <c r="P74" s="226">
        <v>1671.4319524391778</v>
      </c>
      <c r="Q74" s="226">
        <v>0</v>
      </c>
      <c r="R74" s="229">
        <v>11282</v>
      </c>
      <c r="S74" s="229">
        <v>1254</v>
      </c>
      <c r="T74" s="226"/>
      <c r="U74" s="226"/>
      <c r="V74" s="230">
        <v>0</v>
      </c>
      <c r="W74" s="229">
        <v>11282</v>
      </c>
      <c r="X74" s="226">
        <v>-28</v>
      </c>
      <c r="Y74" s="229">
        <v>11254</v>
      </c>
      <c r="Z74" s="226">
        <v>0</v>
      </c>
      <c r="AA74" s="229">
        <v>11254</v>
      </c>
      <c r="AB74" s="226"/>
      <c r="AC74" s="226">
        <v>11254</v>
      </c>
      <c r="AD74" s="229">
        <v>938</v>
      </c>
      <c r="AE74" s="232">
        <v>11254</v>
      </c>
      <c r="AF74" s="233">
        <v>3847.5</v>
      </c>
      <c r="AG74" s="234">
        <v>3848</v>
      </c>
      <c r="AH74" s="225"/>
      <c r="AI74" s="233">
        <v>0</v>
      </c>
      <c r="AJ74" s="225"/>
      <c r="AK74" s="235">
        <v>0</v>
      </c>
      <c r="AL74" s="236">
        <v>0</v>
      </c>
      <c r="AM74" s="234">
        <v>3848</v>
      </c>
      <c r="AN74" s="237">
        <v>-10</v>
      </c>
      <c r="AO74" s="234">
        <v>3838</v>
      </c>
      <c r="AP74" s="235">
        <v>0</v>
      </c>
      <c r="AQ74" s="234">
        <v>3838</v>
      </c>
      <c r="AR74" s="235"/>
      <c r="AS74" s="235">
        <v>3838</v>
      </c>
      <c r="AT74" s="234">
        <v>320</v>
      </c>
      <c r="AU74" s="806">
        <v>15092</v>
      </c>
      <c r="AV74" s="807">
        <v>1258</v>
      </c>
      <c r="AW74" s="810">
        <v>10</v>
      </c>
      <c r="AX74" s="810"/>
      <c r="AY74" s="810">
        <v>10</v>
      </c>
    </row>
    <row r="75" spans="1:51" ht="15" customHeight="1" x14ac:dyDescent="0.2">
      <c r="A75" s="424">
        <v>69</v>
      </c>
      <c r="B75" s="224" t="s">
        <v>91</v>
      </c>
      <c r="C75" s="228">
        <v>0</v>
      </c>
      <c r="D75" s="226">
        <v>4914.4179562636582</v>
      </c>
      <c r="E75" s="226">
        <v>0</v>
      </c>
      <c r="F75" s="228">
        <v>0</v>
      </c>
      <c r="G75" s="226">
        <v>645.30534319417984</v>
      </c>
      <c r="H75" s="226">
        <v>0</v>
      </c>
      <c r="I75" s="1214">
        <v>4</v>
      </c>
      <c r="J75" s="226">
        <v>175.99236632568534</v>
      </c>
      <c r="K75" s="226">
        <v>703.96946530274136</v>
      </c>
      <c r="L75" s="228">
        <v>0</v>
      </c>
      <c r="M75" s="226">
        <v>4399.8091581421349</v>
      </c>
      <c r="N75" s="226">
        <v>0</v>
      </c>
      <c r="O75" s="228">
        <v>0</v>
      </c>
      <c r="P75" s="226">
        <v>1759.9236632568538</v>
      </c>
      <c r="Q75" s="226">
        <v>0</v>
      </c>
      <c r="R75" s="229">
        <v>704</v>
      </c>
      <c r="S75" s="229">
        <v>78</v>
      </c>
      <c r="T75" s="226"/>
      <c r="U75" s="226"/>
      <c r="V75" s="230">
        <v>0</v>
      </c>
      <c r="W75" s="229">
        <v>704</v>
      </c>
      <c r="X75" s="226">
        <v>-2</v>
      </c>
      <c r="Y75" s="229">
        <v>702</v>
      </c>
      <c r="Z75" s="226">
        <v>0</v>
      </c>
      <c r="AA75" s="229">
        <v>702</v>
      </c>
      <c r="AB75" s="226"/>
      <c r="AC75" s="226">
        <v>702</v>
      </c>
      <c r="AD75" s="229">
        <v>59</v>
      </c>
      <c r="AE75" s="232">
        <v>702</v>
      </c>
      <c r="AF75" s="233">
        <v>4464.9000000000005</v>
      </c>
      <c r="AG75" s="234">
        <v>0</v>
      </c>
      <c r="AH75" s="225"/>
      <c r="AI75" s="233">
        <v>0</v>
      </c>
      <c r="AJ75" s="225"/>
      <c r="AK75" s="235">
        <v>0</v>
      </c>
      <c r="AL75" s="236">
        <v>0</v>
      </c>
      <c r="AM75" s="234">
        <v>0</v>
      </c>
      <c r="AN75" s="237">
        <v>0</v>
      </c>
      <c r="AO75" s="234">
        <v>0</v>
      </c>
      <c r="AP75" s="235">
        <v>0</v>
      </c>
      <c r="AQ75" s="234">
        <v>0</v>
      </c>
      <c r="AR75" s="235"/>
      <c r="AS75" s="235">
        <v>0</v>
      </c>
      <c r="AT75" s="234">
        <v>0</v>
      </c>
      <c r="AU75" s="806">
        <v>702</v>
      </c>
      <c r="AV75" s="807">
        <v>59</v>
      </c>
      <c r="AW75" s="1278">
        <v>0</v>
      </c>
      <c r="AX75" s="1278"/>
      <c r="AY75" s="1278">
        <v>0</v>
      </c>
    </row>
    <row r="76" spans="1:51" s="87" customFormat="1" ht="15" customHeight="1" thickBot="1" x14ac:dyDescent="0.25">
      <c r="A76" s="1891" t="s">
        <v>429</v>
      </c>
      <c r="B76" s="1892"/>
      <c r="C76" s="1463">
        <v>1918</v>
      </c>
      <c r="D76" s="1461"/>
      <c r="E76" s="1043">
        <v>7527553.0154120149</v>
      </c>
      <c r="F76" s="1464">
        <v>1778</v>
      </c>
      <c r="G76" s="1583"/>
      <c r="H76" s="1045">
        <v>927975.40664558287</v>
      </c>
      <c r="I76" s="1465">
        <v>1132</v>
      </c>
      <c r="J76" s="1583"/>
      <c r="K76" s="1045">
        <v>162366.93197839972</v>
      </c>
      <c r="L76" s="1464">
        <v>255</v>
      </c>
      <c r="M76" s="1583"/>
      <c r="N76" s="1045">
        <v>918530.94753730716</v>
      </c>
      <c r="O76" s="1464">
        <v>39</v>
      </c>
      <c r="P76" s="1583"/>
      <c r="Q76" s="1045">
        <v>57794.757897179203</v>
      </c>
      <c r="R76" s="1046">
        <v>9594217</v>
      </c>
      <c r="S76" s="1046">
        <v>1066022</v>
      </c>
      <c r="T76" s="1045">
        <v>0</v>
      </c>
      <c r="U76" s="1045">
        <v>0</v>
      </c>
      <c r="V76" s="1047">
        <v>0</v>
      </c>
      <c r="W76" s="1046">
        <v>9594217</v>
      </c>
      <c r="X76" s="1045">
        <v>-23985</v>
      </c>
      <c r="Y76" s="1046">
        <v>9570232</v>
      </c>
      <c r="Z76" s="1045">
        <v>-29678</v>
      </c>
      <c r="AA76" s="1046">
        <v>9540554</v>
      </c>
      <c r="AB76" s="1045">
        <v>0</v>
      </c>
      <c r="AC76" s="1045">
        <v>9540554</v>
      </c>
      <c r="AD76" s="1046">
        <v>795047</v>
      </c>
      <c r="AE76" s="1048">
        <v>9540554</v>
      </c>
      <c r="AF76" s="1583"/>
      <c r="AG76" s="1049">
        <v>10758778</v>
      </c>
      <c r="AH76" s="1044">
        <v>0</v>
      </c>
      <c r="AI76" s="1045">
        <v>0</v>
      </c>
      <c r="AJ76" s="1044">
        <v>0</v>
      </c>
      <c r="AK76" s="1045">
        <v>0</v>
      </c>
      <c r="AL76" s="1047">
        <v>0</v>
      </c>
      <c r="AM76" s="1049">
        <v>10758778</v>
      </c>
      <c r="AN76" s="1045">
        <v>-26897</v>
      </c>
      <c r="AO76" s="1049">
        <v>10731881</v>
      </c>
      <c r="AP76" s="1045">
        <v>-21778</v>
      </c>
      <c r="AQ76" s="1049">
        <v>10710103</v>
      </c>
      <c r="AR76" s="1045">
        <v>0</v>
      </c>
      <c r="AS76" s="1045">
        <v>10710103</v>
      </c>
      <c r="AT76" s="1049">
        <v>892513</v>
      </c>
      <c r="AU76" s="1279">
        <v>20250657</v>
      </c>
      <c r="AV76" s="1280">
        <v>1687560</v>
      </c>
      <c r="AW76" s="1045">
        <v>26897</v>
      </c>
      <c r="AX76" s="1045">
        <v>0</v>
      </c>
      <c r="AY76" s="1045">
        <v>26897</v>
      </c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4"/>
      <c r="AA77" s="815"/>
      <c r="AB77" s="815"/>
      <c r="AC77" s="814"/>
      <c r="AD77" s="815"/>
      <c r="AE77" s="815"/>
      <c r="AF77" s="815"/>
      <c r="AG77" s="815"/>
      <c r="AH77" s="813"/>
      <c r="AI77" s="815"/>
      <c r="AJ77" s="813"/>
      <c r="AK77" s="815"/>
      <c r="AL77" s="815"/>
      <c r="AM77" s="815"/>
      <c r="AN77" s="815"/>
      <c r="AO77" s="815"/>
      <c r="AP77" s="815"/>
      <c r="AQ77" s="815"/>
      <c r="AR77" s="815"/>
      <c r="AS77" s="815"/>
      <c r="AT77" s="815"/>
      <c r="AU77" s="1051">
        <v>0</v>
      </c>
      <c r="AV77" s="1051">
        <v>0</v>
      </c>
      <c r="AW77" s="815"/>
      <c r="AX77" s="815"/>
      <c r="AY77" s="815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814"/>
      <c r="AA78" s="232">
        <v>0</v>
      </c>
      <c r="AB78" s="815"/>
      <c r="AC78" s="814">
        <v>0</v>
      </c>
      <c r="AD78" s="232">
        <v>0</v>
      </c>
      <c r="AE78" s="232">
        <v>0</v>
      </c>
      <c r="AF78" s="814"/>
      <c r="AG78" s="814"/>
      <c r="AH78" s="813"/>
      <c r="AI78" s="814"/>
      <c r="AJ78" s="813"/>
      <c r="AK78" s="814"/>
      <c r="AL78" s="814"/>
      <c r="AM78" s="814"/>
      <c r="AN78" s="814"/>
      <c r="AO78" s="814"/>
      <c r="AP78" s="814"/>
      <c r="AQ78" s="814"/>
      <c r="AR78" s="814"/>
      <c r="AS78" s="814"/>
      <c r="AT78" s="814"/>
      <c r="AU78" s="816">
        <v>0</v>
      </c>
      <c r="AV78" s="816">
        <v>0</v>
      </c>
      <c r="AW78" s="814"/>
      <c r="AX78" s="814"/>
      <c r="AY78" s="814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4"/>
      <c r="AA79" s="815"/>
      <c r="AB79" s="815"/>
      <c r="AC79" s="814"/>
      <c r="AD79" s="815"/>
      <c r="AE79" s="232">
        <v>0</v>
      </c>
      <c r="AF79" s="814"/>
      <c r="AG79" s="814"/>
      <c r="AH79" s="813"/>
      <c r="AI79" s="814"/>
      <c r="AJ79" s="813"/>
      <c r="AK79" s="814"/>
      <c r="AL79" s="814"/>
      <c r="AM79" s="814"/>
      <c r="AN79" s="814"/>
      <c r="AO79" s="814"/>
      <c r="AP79" s="814"/>
      <c r="AQ79" s="814"/>
      <c r="AR79" s="814"/>
      <c r="AS79" s="814"/>
      <c r="AT79" s="814"/>
      <c r="AU79" s="816">
        <v>0</v>
      </c>
      <c r="AV79" s="816"/>
      <c r="AW79" s="814"/>
      <c r="AX79" s="814"/>
      <c r="AY79" s="814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4"/>
      <c r="AA80" s="815"/>
      <c r="AB80" s="815"/>
      <c r="AC80" s="814"/>
      <c r="AD80" s="815"/>
      <c r="AE80" s="232">
        <v>74831</v>
      </c>
      <c r="AF80" s="814"/>
      <c r="AG80" s="814"/>
      <c r="AH80" s="813"/>
      <c r="AI80" s="814"/>
      <c r="AJ80" s="813"/>
      <c r="AK80" s="814"/>
      <c r="AL80" s="814"/>
      <c r="AM80" s="814"/>
      <c r="AN80" s="814"/>
      <c r="AO80" s="814"/>
      <c r="AP80" s="814"/>
      <c r="AQ80" s="814"/>
      <c r="AR80" s="814"/>
      <c r="AS80" s="814"/>
      <c r="AT80" s="814"/>
      <c r="AU80" s="816">
        <v>0</v>
      </c>
      <c r="AV80" s="816"/>
      <c r="AW80" s="814"/>
      <c r="AX80" s="814"/>
      <c r="AY80" s="814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4"/>
      <c r="AA81" s="815"/>
      <c r="AB81" s="815"/>
      <c r="AC81" s="814"/>
      <c r="AD81" s="815"/>
      <c r="AE81" s="232">
        <v>0</v>
      </c>
      <c r="AF81" s="814"/>
      <c r="AG81" s="814"/>
      <c r="AH81" s="813"/>
      <c r="AI81" s="814"/>
      <c r="AJ81" s="813"/>
      <c r="AK81" s="814"/>
      <c r="AL81" s="814"/>
      <c r="AM81" s="814"/>
      <c r="AN81" s="814"/>
      <c r="AO81" s="814"/>
      <c r="AP81" s="814"/>
      <c r="AQ81" s="814"/>
      <c r="AR81" s="814"/>
      <c r="AS81" s="814"/>
      <c r="AT81" s="814"/>
      <c r="AU81" s="816">
        <v>0</v>
      </c>
      <c r="AV81" s="816"/>
      <c r="AW81" s="814"/>
      <c r="AX81" s="814"/>
      <c r="AY81" s="814"/>
    </row>
    <row r="82" spans="1:51" s="87" customFormat="1" ht="15" customHeight="1" x14ac:dyDescent="0.2">
      <c r="A82" s="1881" t="s">
        <v>265</v>
      </c>
      <c r="B82" s="1882"/>
      <c r="C82" s="817"/>
      <c r="D82" s="818"/>
      <c r="E82" s="818"/>
      <c r="F82" s="817"/>
      <c r="G82" s="818"/>
      <c r="H82" s="818"/>
      <c r="I82" s="1217"/>
      <c r="J82" s="818"/>
      <c r="K82" s="818"/>
      <c r="L82" s="817"/>
      <c r="M82" s="818"/>
      <c r="N82" s="818"/>
      <c r="O82" s="817"/>
      <c r="P82" s="818"/>
      <c r="Q82" s="818"/>
      <c r="R82" s="818"/>
      <c r="S82" s="818"/>
      <c r="T82" s="818"/>
      <c r="U82" s="818"/>
      <c r="V82" s="818"/>
      <c r="W82" s="818"/>
      <c r="X82" s="818"/>
      <c r="Y82" s="818"/>
      <c r="Z82" s="818"/>
      <c r="AA82" s="1458">
        <v>72940</v>
      </c>
      <c r="AB82" s="1459"/>
      <c r="AC82" s="1456">
        <v>72940</v>
      </c>
      <c r="AD82" s="1458">
        <v>6078</v>
      </c>
      <c r="AE82" s="1458">
        <v>72940</v>
      </c>
      <c r="AF82" s="818"/>
      <c r="AG82" s="818"/>
      <c r="AH82" s="817"/>
      <c r="AI82" s="818"/>
      <c r="AJ82" s="817"/>
      <c r="AK82" s="818"/>
      <c r="AL82" s="818"/>
      <c r="AM82" s="818"/>
      <c r="AN82" s="818"/>
      <c r="AO82" s="818"/>
      <c r="AP82" s="818"/>
      <c r="AQ82" s="818"/>
      <c r="AR82" s="818"/>
      <c r="AS82" s="818"/>
      <c r="AT82" s="818"/>
      <c r="AU82" s="819">
        <v>72940</v>
      </c>
      <c r="AV82" s="819">
        <v>6078</v>
      </c>
      <c r="AW82" s="818"/>
      <c r="AX82" s="818"/>
      <c r="AY82" s="818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784"/>
      <c r="AA83" s="1814"/>
      <c r="AB83" s="1134"/>
      <c r="AC83" s="1784"/>
      <c r="AD83" s="1814"/>
      <c r="AE83" s="1814">
        <v>0</v>
      </c>
      <c r="AF83" s="1784"/>
      <c r="AG83" s="1784"/>
      <c r="AH83" s="1830"/>
      <c r="AI83" s="1784"/>
      <c r="AJ83" s="1830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1784"/>
      <c r="AU83" s="1454">
        <v>0</v>
      </c>
      <c r="AV83" s="1454">
        <v>0</v>
      </c>
      <c r="AW83" s="1784"/>
      <c r="AX83" s="1784"/>
      <c r="AY83" s="1784"/>
    </row>
    <row r="84" spans="1:51" s="87" customFormat="1" ht="15" customHeight="1" x14ac:dyDescent="0.2">
      <c r="A84" s="1872" t="s">
        <v>1162</v>
      </c>
      <c r="B84" s="1873"/>
      <c r="C84" s="1451"/>
      <c r="D84" s="1452"/>
      <c r="E84" s="1452"/>
      <c r="F84" s="1451"/>
      <c r="G84" s="1452"/>
      <c r="H84" s="1452"/>
      <c r="I84" s="1453"/>
      <c r="J84" s="1452"/>
      <c r="K84" s="1452"/>
      <c r="L84" s="1451"/>
      <c r="M84" s="1452"/>
      <c r="N84" s="1452"/>
      <c r="O84" s="1451"/>
      <c r="P84" s="1452"/>
      <c r="Q84" s="1452"/>
      <c r="R84" s="1452"/>
      <c r="S84" s="1452"/>
      <c r="T84" s="1452"/>
      <c r="U84" s="1452"/>
      <c r="V84" s="1452"/>
      <c r="W84" s="1452"/>
      <c r="X84" s="1452"/>
      <c r="Y84" s="1452"/>
      <c r="Z84" s="1452"/>
      <c r="AA84" s="232">
        <v>126044</v>
      </c>
      <c r="AB84" s="815"/>
      <c r="AC84" s="814">
        <v>126044</v>
      </c>
      <c r="AD84" s="232">
        <v>10504</v>
      </c>
      <c r="AE84" s="232">
        <v>126044</v>
      </c>
      <c r="AF84" s="1452"/>
      <c r="AG84" s="1452"/>
      <c r="AH84" s="1451"/>
      <c r="AI84" s="1452"/>
      <c r="AJ84" s="1451"/>
      <c r="AK84" s="1452"/>
      <c r="AL84" s="1452"/>
      <c r="AM84" s="1452"/>
      <c r="AN84" s="1452"/>
      <c r="AO84" s="1452"/>
      <c r="AP84" s="1452"/>
      <c r="AQ84" s="1452"/>
      <c r="AR84" s="1452"/>
      <c r="AS84" s="1452"/>
      <c r="AT84" s="1452"/>
      <c r="AU84" s="1454">
        <v>126044</v>
      </c>
      <c r="AV84" s="1454">
        <v>10504</v>
      </c>
      <c r="AW84" s="1452"/>
      <c r="AX84" s="1452"/>
      <c r="AY84" s="1452"/>
    </row>
    <row r="85" spans="1:51" s="87" customFormat="1" ht="15" customHeight="1" x14ac:dyDescent="0.2">
      <c r="A85" s="1872" t="s">
        <v>1163</v>
      </c>
      <c r="B85" s="1873"/>
      <c r="C85" s="1451"/>
      <c r="D85" s="1452"/>
      <c r="E85" s="1452"/>
      <c r="F85" s="1451"/>
      <c r="G85" s="1452"/>
      <c r="H85" s="1452"/>
      <c r="I85" s="1453"/>
      <c r="J85" s="1452"/>
      <c r="K85" s="1452"/>
      <c r="L85" s="1451"/>
      <c r="M85" s="1452"/>
      <c r="N85" s="1452"/>
      <c r="O85" s="1451"/>
      <c r="P85" s="1452"/>
      <c r="Q85" s="1452"/>
      <c r="R85" s="1452"/>
      <c r="S85" s="1452"/>
      <c r="T85" s="1452"/>
      <c r="U85" s="1452"/>
      <c r="V85" s="1452"/>
      <c r="W85" s="1452"/>
      <c r="X85" s="1452"/>
      <c r="Y85" s="1452"/>
      <c r="Z85" s="1452"/>
      <c r="AA85" s="232">
        <v>100835</v>
      </c>
      <c r="AB85" s="815"/>
      <c r="AC85" s="814">
        <v>100835</v>
      </c>
      <c r="AD85" s="232">
        <v>8403</v>
      </c>
      <c r="AE85" s="232">
        <v>100835</v>
      </c>
      <c r="AF85" s="1452"/>
      <c r="AG85" s="1452"/>
      <c r="AH85" s="1451"/>
      <c r="AI85" s="1452"/>
      <c r="AJ85" s="1451"/>
      <c r="AK85" s="1452"/>
      <c r="AL85" s="1452"/>
      <c r="AM85" s="1452"/>
      <c r="AN85" s="1452"/>
      <c r="AO85" s="1452"/>
      <c r="AP85" s="1452"/>
      <c r="AQ85" s="1452"/>
      <c r="AR85" s="1452"/>
      <c r="AS85" s="1452"/>
      <c r="AT85" s="1452"/>
      <c r="AU85" s="1454">
        <v>100835</v>
      </c>
      <c r="AV85" s="1454">
        <v>8403</v>
      </c>
      <c r="AW85" s="1452"/>
      <c r="AX85" s="1452"/>
      <c r="AY85" s="1452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1766"/>
      <c r="AA86" s="232">
        <v>189066</v>
      </c>
      <c r="AB86" s="1130"/>
      <c r="AC86" s="814">
        <v>189066</v>
      </c>
      <c r="AD86" s="232">
        <v>15756</v>
      </c>
      <c r="AE86" s="1814">
        <v>189066</v>
      </c>
      <c r="AF86" s="1766"/>
      <c r="AG86" s="1766"/>
      <c r="AH86" s="1765"/>
      <c r="AI86" s="1766"/>
      <c r="AJ86" s="1765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1766"/>
      <c r="AU86" s="1454">
        <v>189066</v>
      </c>
      <c r="AV86" s="1454">
        <v>15756</v>
      </c>
      <c r="AW86" s="1766"/>
      <c r="AX86" s="1766"/>
      <c r="AY86" s="1766"/>
    </row>
    <row r="87" spans="1:51" s="87" customFormat="1" ht="15" customHeight="1" thickBot="1" x14ac:dyDescent="0.25">
      <c r="A87" s="1891" t="s">
        <v>430</v>
      </c>
      <c r="B87" s="1892"/>
      <c r="C87" s="1463">
        <v>1918</v>
      </c>
      <c r="D87" s="1461"/>
      <c r="E87" s="1043">
        <v>7527553.0154120149</v>
      </c>
      <c r="F87" s="1464">
        <v>1778</v>
      </c>
      <c r="G87" s="1583"/>
      <c r="H87" s="1045">
        <v>927975.40664558287</v>
      </c>
      <c r="I87" s="1465">
        <v>1132</v>
      </c>
      <c r="J87" s="1583"/>
      <c r="K87" s="1045">
        <v>162366.93197839972</v>
      </c>
      <c r="L87" s="1464">
        <v>255</v>
      </c>
      <c r="M87" s="1583"/>
      <c r="N87" s="1045">
        <v>918530.94753730716</v>
      </c>
      <c r="O87" s="1464">
        <v>39</v>
      </c>
      <c r="P87" s="1583"/>
      <c r="Q87" s="1045">
        <v>57794.757897179203</v>
      </c>
      <c r="R87" s="1046">
        <v>9594217</v>
      </c>
      <c r="S87" s="1046">
        <v>1066022</v>
      </c>
      <c r="T87" s="1045">
        <v>0</v>
      </c>
      <c r="U87" s="1045">
        <v>0</v>
      </c>
      <c r="V87" s="1047">
        <v>0</v>
      </c>
      <c r="W87" s="1046">
        <v>9594217</v>
      </c>
      <c r="X87" s="1045">
        <v>-23985</v>
      </c>
      <c r="Y87" s="1046">
        <v>9570232</v>
      </c>
      <c r="Z87" s="1045">
        <v>-29678</v>
      </c>
      <c r="AA87" s="1046">
        <v>10029439</v>
      </c>
      <c r="AB87" s="1045">
        <v>0</v>
      </c>
      <c r="AC87" s="1045">
        <v>10029439</v>
      </c>
      <c r="AD87" s="1046">
        <v>835788</v>
      </c>
      <c r="AE87" s="1048">
        <v>10104270</v>
      </c>
      <c r="AF87" s="1583">
        <v>0</v>
      </c>
      <c r="AG87" s="1049">
        <v>10758778</v>
      </c>
      <c r="AH87" s="1044">
        <v>0</v>
      </c>
      <c r="AI87" s="1045">
        <v>0</v>
      </c>
      <c r="AJ87" s="1044">
        <v>0</v>
      </c>
      <c r="AK87" s="1045">
        <v>0</v>
      </c>
      <c r="AL87" s="1047">
        <v>0</v>
      </c>
      <c r="AM87" s="1049">
        <v>10758778</v>
      </c>
      <c r="AN87" s="1045">
        <v>-26897</v>
      </c>
      <c r="AO87" s="1049">
        <v>10731881</v>
      </c>
      <c r="AP87" s="1045">
        <v>-21778</v>
      </c>
      <c r="AQ87" s="1049">
        <v>10710103</v>
      </c>
      <c r="AR87" s="1045">
        <v>0</v>
      </c>
      <c r="AS87" s="1045">
        <v>10710103</v>
      </c>
      <c r="AT87" s="1049">
        <v>892513</v>
      </c>
      <c r="AU87" s="812">
        <v>20739542</v>
      </c>
      <c r="AV87" s="812">
        <v>1728301</v>
      </c>
      <c r="AW87" s="1045">
        <v>26897</v>
      </c>
      <c r="AX87" s="1045">
        <v>0</v>
      </c>
      <c r="AY87" s="1045">
        <v>26897</v>
      </c>
    </row>
    <row r="88" spans="1:51" ht="13.5" thickTop="1" x14ac:dyDescent="0.2">
      <c r="C88" s="28">
        <v>1918</v>
      </c>
      <c r="E88" s="28">
        <v>7483365.684727801</v>
      </c>
      <c r="F88" s="28">
        <v>1778</v>
      </c>
      <c r="H88" s="28">
        <v>930797.02901264559</v>
      </c>
      <c r="I88" s="28">
        <v>1132</v>
      </c>
      <c r="K88" s="28">
        <v>163079.35783518216</v>
      </c>
      <c r="L88" s="28">
        <v>255</v>
      </c>
      <c r="N88" s="28">
        <v>922144.54363626626</v>
      </c>
      <c r="O88" s="28">
        <v>39</v>
      </c>
      <c r="Q88" s="28">
        <v>58327.853606823162</v>
      </c>
      <c r="R88" s="28">
        <v>9557715</v>
      </c>
      <c r="S88" s="28">
        <v>1061970</v>
      </c>
      <c r="T88" s="28">
        <v>0</v>
      </c>
      <c r="U88" s="28">
        <v>0</v>
      </c>
      <c r="V88" s="28">
        <v>0</v>
      </c>
      <c r="W88" s="28">
        <v>9557715</v>
      </c>
      <c r="X88" s="28">
        <v>-23894</v>
      </c>
      <c r="Y88" s="28">
        <v>9533821</v>
      </c>
      <c r="Z88" s="28">
        <v>-29678</v>
      </c>
      <c r="AA88" s="28">
        <v>9795686</v>
      </c>
      <c r="AB88" s="28">
        <v>0</v>
      </c>
      <c r="AC88" s="28">
        <v>9795686</v>
      </c>
      <c r="AD88" s="28">
        <v>816309</v>
      </c>
      <c r="AE88" s="28">
        <v>9895460</v>
      </c>
      <c r="AG88" s="28">
        <v>10252975</v>
      </c>
      <c r="AH88" s="28">
        <v>0</v>
      </c>
      <c r="AI88" s="28">
        <v>0</v>
      </c>
      <c r="AJ88" s="28">
        <v>0</v>
      </c>
      <c r="AK88" s="28">
        <v>0</v>
      </c>
      <c r="AL88" s="28">
        <v>0</v>
      </c>
      <c r="AM88" s="28">
        <v>10252975</v>
      </c>
      <c r="AN88" s="28">
        <v>-25636</v>
      </c>
      <c r="AO88" s="28">
        <v>10227339</v>
      </c>
      <c r="AP88" s="28">
        <v>-21778</v>
      </c>
      <c r="AQ88" s="28">
        <v>10205561</v>
      </c>
      <c r="AR88" s="28">
        <v>0</v>
      </c>
      <c r="AS88" s="28">
        <v>10205561</v>
      </c>
      <c r="AT88" s="28">
        <v>850462</v>
      </c>
      <c r="AU88" s="28">
        <v>20001247</v>
      </c>
      <c r="AV88" s="28">
        <v>1666771</v>
      </c>
      <c r="AW88" s="28">
        <v>25636</v>
      </c>
      <c r="AX88" s="28">
        <v>0</v>
      </c>
      <c r="AY88" s="28">
        <v>25636</v>
      </c>
    </row>
    <row r="89" spans="1:51" x14ac:dyDescent="0.2">
      <c r="C89" s="28">
        <v>0</v>
      </c>
      <c r="D89" s="28">
        <v>0</v>
      </c>
      <c r="E89" s="28">
        <v>44187.330684213899</v>
      </c>
      <c r="F89" s="28">
        <v>0</v>
      </c>
      <c r="G89" s="28">
        <v>0</v>
      </c>
      <c r="H89" s="28">
        <v>-2821.6223670627223</v>
      </c>
      <c r="I89" s="28">
        <v>0</v>
      </c>
      <c r="J89" s="28">
        <v>0</v>
      </c>
      <c r="K89" s="28">
        <v>-712.42585678244359</v>
      </c>
      <c r="L89" s="28">
        <v>0</v>
      </c>
      <c r="M89" s="28">
        <v>0</v>
      </c>
      <c r="N89" s="28">
        <v>-3613.5960989590967</v>
      </c>
      <c r="O89" s="28">
        <v>0</v>
      </c>
      <c r="P89" s="28">
        <v>0</v>
      </c>
      <c r="Q89" s="28">
        <v>-533.09570964395971</v>
      </c>
      <c r="R89" s="28">
        <v>36502</v>
      </c>
      <c r="S89" s="28">
        <v>4052</v>
      </c>
      <c r="T89" s="28">
        <v>0</v>
      </c>
      <c r="U89" s="28">
        <v>0</v>
      </c>
      <c r="V89" s="28">
        <v>0</v>
      </c>
      <c r="W89" s="28">
        <v>36502</v>
      </c>
      <c r="X89" s="28">
        <v>-91</v>
      </c>
      <c r="Y89" s="28">
        <v>36411</v>
      </c>
      <c r="Z89" s="28">
        <v>0</v>
      </c>
      <c r="AA89" s="28">
        <v>233753</v>
      </c>
      <c r="AB89" s="28">
        <v>0</v>
      </c>
      <c r="AC89" s="28">
        <v>233753</v>
      </c>
      <c r="AD89" s="28">
        <v>19479</v>
      </c>
      <c r="AE89" s="28">
        <v>208810</v>
      </c>
      <c r="AF89" s="28">
        <v>0</v>
      </c>
      <c r="AG89" s="28">
        <v>505803</v>
      </c>
      <c r="AH89" s="28">
        <v>0</v>
      </c>
      <c r="AI89" s="28">
        <v>0</v>
      </c>
      <c r="AJ89" s="28">
        <v>0</v>
      </c>
      <c r="AK89" s="28">
        <v>0</v>
      </c>
      <c r="AL89" s="28">
        <v>0</v>
      </c>
      <c r="AM89" s="28">
        <v>505803</v>
      </c>
      <c r="AN89" s="28">
        <v>-1261</v>
      </c>
      <c r="AO89" s="28">
        <v>504542</v>
      </c>
      <c r="AP89" s="28">
        <v>0</v>
      </c>
      <c r="AQ89" s="28">
        <v>504542</v>
      </c>
      <c r="AR89" s="28">
        <v>0</v>
      </c>
      <c r="AS89" s="28">
        <v>504542</v>
      </c>
      <c r="AT89" s="28">
        <v>42051</v>
      </c>
      <c r="AU89" s="28">
        <v>738295</v>
      </c>
      <c r="AV89" s="28">
        <v>61530</v>
      </c>
      <c r="AW89" s="28">
        <v>1261</v>
      </c>
      <c r="AX89" s="28">
        <v>0</v>
      </c>
      <c r="AY89" s="28">
        <v>1261</v>
      </c>
    </row>
    <row r="92" spans="1:51" x14ac:dyDescent="0.2">
      <c r="C92" s="28" t="s">
        <v>918</v>
      </c>
      <c r="D92" s="28" t="s">
        <v>918</v>
      </c>
      <c r="E92" s="28" t="s">
        <v>918</v>
      </c>
      <c r="AD92" s="28">
        <v>12</v>
      </c>
      <c r="AT92" s="28">
        <v>12</v>
      </c>
    </row>
    <row r="93" spans="1:51" x14ac:dyDescent="0.2">
      <c r="AX93" s="28">
        <v>0</v>
      </c>
    </row>
    <row r="94" spans="1:51" x14ac:dyDescent="0.2">
      <c r="AX94" s="28">
        <v>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3">
    <mergeCell ref="AW1:AY1"/>
    <mergeCell ref="AU1:AU3"/>
    <mergeCell ref="AV1:AV3"/>
    <mergeCell ref="A80:B80"/>
    <mergeCell ref="A79:B79"/>
    <mergeCell ref="A1:B3"/>
    <mergeCell ref="L1:V1"/>
    <mergeCell ref="A76:B76"/>
    <mergeCell ref="A77:B77"/>
    <mergeCell ref="A78:B78"/>
    <mergeCell ref="S2:S3"/>
    <mergeCell ref="O2:Q2"/>
    <mergeCell ref="C1:K1"/>
    <mergeCell ref="C2:C3"/>
    <mergeCell ref="D2:E2"/>
    <mergeCell ref="W1:AE1"/>
    <mergeCell ref="R2:R3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87:B87"/>
    <mergeCell ref="F2:H2"/>
    <mergeCell ref="I2:K2"/>
    <mergeCell ref="L2:N2"/>
    <mergeCell ref="A81:B81"/>
    <mergeCell ref="A82:B82"/>
    <mergeCell ref="A84:B84"/>
    <mergeCell ref="A85:B85"/>
    <mergeCell ref="A83:B83"/>
    <mergeCell ref="A86:B86"/>
    <mergeCell ref="AW2:AW3"/>
    <mergeCell ref="AX2:AX3"/>
    <mergeCell ref="AY2:AY3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Y94"/>
  <sheetViews>
    <sheetView view="pageBreakPreview" zoomScale="75" zoomScaleNormal="100" zoomScaleSheetLayoutView="75" workbookViewId="0">
      <pane xSplit="2" ySplit="6" topLeftCell="AN76" activePane="bottomRight" state="frozen"/>
      <selection activeCell="A88" sqref="A88:XFD106"/>
      <selection pane="topRight" activeCell="A88" sqref="A88:XFD106"/>
      <selection pane="bottomLeft" activeCell="A88" sqref="A88:XFD106"/>
      <selection pane="bottomRight" activeCell="AS94" sqref="AS94"/>
    </sheetView>
  </sheetViews>
  <sheetFormatPr defaultColWidth="8.85546875" defaultRowHeight="12.75" x14ac:dyDescent="0.2"/>
  <cols>
    <col min="1" max="1" width="5" style="28" customWidth="1"/>
    <col min="2" max="2" width="26.140625" style="28" customWidth="1"/>
    <col min="3" max="3" width="13.140625" style="28" customWidth="1"/>
    <col min="4" max="4" width="14.7109375" style="28" customWidth="1"/>
    <col min="5" max="5" width="15.7109375" style="28" bestFit="1" customWidth="1"/>
    <col min="6" max="6" width="11.28515625" style="28" customWidth="1"/>
    <col min="7" max="7" width="9.7109375" style="28" customWidth="1"/>
    <col min="8" max="8" width="13.85546875" style="28" bestFit="1" customWidth="1"/>
    <col min="9" max="9" width="11.28515625" style="28" customWidth="1"/>
    <col min="10" max="10" width="9.7109375" style="28" customWidth="1"/>
    <col min="11" max="11" width="12.7109375" style="28" bestFit="1" customWidth="1"/>
    <col min="12" max="12" width="11.28515625" style="28" customWidth="1"/>
    <col min="13" max="13" width="9.140625" style="28" customWidth="1"/>
    <col min="14" max="14" width="14.28515625" style="28" bestFit="1" customWidth="1"/>
    <col min="15" max="15" width="11.28515625" style="28" customWidth="1"/>
    <col min="16" max="16" width="9.140625" style="28" bestFit="1" customWidth="1"/>
    <col min="17" max="17" width="12.7109375" style="28" bestFit="1" customWidth="1"/>
    <col min="18" max="18" width="15.7109375" style="28" bestFit="1" customWidth="1"/>
    <col min="19" max="19" width="14.5703125" style="28" bestFit="1" customWidth="1"/>
    <col min="20" max="22" width="12.140625" style="28" customWidth="1"/>
    <col min="23" max="23" width="15.7109375" style="28" bestFit="1" customWidth="1"/>
    <col min="24" max="24" width="11.7109375" style="28" customWidth="1"/>
    <col min="25" max="25" width="15.42578125" style="28" bestFit="1" customWidth="1"/>
    <col min="26" max="26" width="14.140625" style="28" customWidth="1"/>
    <col min="27" max="27" width="18" style="28" customWidth="1"/>
    <col min="28" max="28" width="11.7109375" style="28" customWidth="1"/>
    <col min="29" max="29" width="15.7109375" style="28" bestFit="1" customWidth="1"/>
    <col min="30" max="30" width="14.28515625" style="28" bestFit="1" customWidth="1"/>
    <col min="31" max="31" width="16.5703125" style="28" customWidth="1"/>
    <col min="32" max="32" width="15.85546875" style="28" customWidth="1"/>
    <col min="33" max="33" width="16.85546875" style="28" customWidth="1"/>
    <col min="34" max="38" width="16.28515625" style="28" customWidth="1"/>
    <col min="39" max="39" width="16.140625" style="28" customWidth="1"/>
    <col min="40" max="40" width="12" style="28" customWidth="1"/>
    <col min="41" max="41" width="16.140625" style="28" customWidth="1"/>
    <col min="42" max="42" width="14.42578125" style="28" customWidth="1"/>
    <col min="43" max="46" width="16.140625" style="28" customWidth="1"/>
    <col min="47" max="48" width="16.7109375" style="28" customWidth="1"/>
    <col min="49" max="51" width="12.5703125" style="28" customWidth="1"/>
    <col min="52" max="16384" width="8.85546875" style="28"/>
  </cols>
  <sheetData>
    <row r="1" spans="1:51" ht="19.899999999999999" customHeight="1" x14ac:dyDescent="0.2">
      <c r="A1" s="1875" t="s">
        <v>898</v>
      </c>
      <c r="B1" s="1875"/>
      <c r="C1" s="2083" t="s">
        <v>350</v>
      </c>
      <c r="D1" s="2084"/>
      <c r="E1" s="2084"/>
      <c r="F1" s="2084"/>
      <c r="G1" s="2084"/>
      <c r="H1" s="2084"/>
      <c r="I1" s="2084"/>
      <c r="J1" s="2084"/>
      <c r="K1" s="2085"/>
      <c r="L1" s="2095" t="s">
        <v>350</v>
      </c>
      <c r="M1" s="2096"/>
      <c r="N1" s="2096"/>
      <c r="O1" s="2096"/>
      <c r="P1" s="2096"/>
      <c r="Q1" s="2096"/>
      <c r="R1" s="2096"/>
      <c r="S1" s="2096"/>
      <c r="T1" s="2096"/>
      <c r="U1" s="2096"/>
      <c r="V1" s="2097"/>
      <c r="W1" s="2083" t="s">
        <v>350</v>
      </c>
      <c r="X1" s="2084"/>
      <c r="Y1" s="2084"/>
      <c r="Z1" s="2084"/>
      <c r="AA1" s="2084"/>
      <c r="AB1" s="2084"/>
      <c r="AC1" s="2084"/>
      <c r="AD1" s="2084"/>
      <c r="AE1" s="2085"/>
      <c r="AF1" s="2182" t="s">
        <v>422</v>
      </c>
      <c r="AG1" s="2183"/>
      <c r="AH1" s="2183"/>
      <c r="AI1" s="2183"/>
      <c r="AJ1" s="2183"/>
      <c r="AK1" s="2183"/>
      <c r="AL1" s="2184"/>
      <c r="AM1" s="2182" t="s">
        <v>422</v>
      </c>
      <c r="AN1" s="2183"/>
      <c r="AO1" s="2183"/>
      <c r="AP1" s="2183"/>
      <c r="AQ1" s="2183"/>
      <c r="AR1" s="2183"/>
      <c r="AS1" s="2183"/>
      <c r="AT1" s="2184"/>
      <c r="AU1" s="2161" t="s">
        <v>367</v>
      </c>
      <c r="AV1" s="2161" t="s">
        <v>368</v>
      </c>
      <c r="AW1" s="2164" t="s">
        <v>1141</v>
      </c>
      <c r="AX1" s="2164"/>
      <c r="AY1" s="2164"/>
    </row>
    <row r="2" spans="1:51" ht="30" customHeight="1" x14ac:dyDescent="0.2">
      <c r="A2" s="1875"/>
      <c r="B2" s="1875"/>
      <c r="C2" s="1926" t="s">
        <v>1659</v>
      </c>
      <c r="D2" s="2169" t="s">
        <v>559</v>
      </c>
      <c r="E2" s="2169"/>
      <c r="F2" s="1921" t="s">
        <v>844</v>
      </c>
      <c r="G2" s="2078"/>
      <c r="H2" s="1922"/>
      <c r="I2" s="2157" t="s">
        <v>841</v>
      </c>
      <c r="J2" s="2157"/>
      <c r="K2" s="2157"/>
      <c r="L2" s="2157" t="s">
        <v>842</v>
      </c>
      <c r="M2" s="2157"/>
      <c r="N2" s="2157"/>
      <c r="O2" s="2157" t="s">
        <v>843</v>
      </c>
      <c r="P2" s="2157"/>
      <c r="Q2" s="2157"/>
      <c r="R2" s="1926" t="s">
        <v>465</v>
      </c>
      <c r="S2" s="1926" t="s">
        <v>427</v>
      </c>
      <c r="T2" s="2086" t="s">
        <v>242</v>
      </c>
      <c r="U2" s="2086"/>
      <c r="V2" s="2086"/>
      <c r="W2" s="1926" t="s">
        <v>466</v>
      </c>
      <c r="X2" s="1926" t="s">
        <v>1103</v>
      </c>
      <c r="Y2" s="1926" t="s">
        <v>467</v>
      </c>
      <c r="Z2" s="1912" t="s">
        <v>1262</v>
      </c>
      <c r="AA2" s="1926" t="s">
        <v>850</v>
      </c>
      <c r="AB2" s="1926" t="s">
        <v>1111</v>
      </c>
      <c r="AC2" s="1926" t="s">
        <v>283</v>
      </c>
      <c r="AD2" s="1926" t="s">
        <v>244</v>
      </c>
      <c r="AE2" s="1926" t="s">
        <v>851</v>
      </c>
      <c r="AF2" s="2162" t="s">
        <v>1704</v>
      </c>
      <c r="AG2" s="2158" t="s">
        <v>877</v>
      </c>
      <c r="AH2" s="2160" t="s">
        <v>242</v>
      </c>
      <c r="AI2" s="2160"/>
      <c r="AJ2" s="2160"/>
      <c r="AK2" s="2160"/>
      <c r="AL2" s="2160"/>
      <c r="AM2" s="2158" t="s">
        <v>878</v>
      </c>
      <c r="AN2" s="2158" t="s">
        <v>1112</v>
      </c>
      <c r="AO2" s="2158" t="s">
        <v>879</v>
      </c>
      <c r="AP2" s="1912" t="s">
        <v>1262</v>
      </c>
      <c r="AQ2" s="2158" t="s">
        <v>880</v>
      </c>
      <c r="AR2" s="2158" t="s">
        <v>1106</v>
      </c>
      <c r="AS2" s="2158" t="s">
        <v>283</v>
      </c>
      <c r="AT2" s="2158" t="s">
        <v>462</v>
      </c>
      <c r="AU2" s="2161"/>
      <c r="AV2" s="2161"/>
      <c r="AW2" s="2156" t="s">
        <v>1133</v>
      </c>
      <c r="AX2" s="2156" t="s">
        <v>1134</v>
      </c>
      <c r="AY2" s="2156" t="s">
        <v>412</v>
      </c>
    </row>
    <row r="3" spans="1:51" ht="95.25" customHeight="1" x14ac:dyDescent="0.2">
      <c r="A3" s="1875"/>
      <c r="B3" s="1875"/>
      <c r="C3" s="1926"/>
      <c r="D3" s="1255" t="s">
        <v>561</v>
      </c>
      <c r="E3" s="1255" t="s">
        <v>364</v>
      </c>
      <c r="F3" s="1521" t="s">
        <v>1656</v>
      </c>
      <c r="G3" s="1255" t="s">
        <v>560</v>
      </c>
      <c r="H3" s="1255" t="s">
        <v>364</v>
      </c>
      <c r="I3" s="1521" t="s">
        <v>1657</v>
      </c>
      <c r="J3" s="1255" t="s">
        <v>560</v>
      </c>
      <c r="K3" s="1255" t="s">
        <v>364</v>
      </c>
      <c r="L3" s="1521" t="s">
        <v>1658</v>
      </c>
      <c r="M3" s="1255" t="s">
        <v>560</v>
      </c>
      <c r="N3" s="1255" t="s">
        <v>364</v>
      </c>
      <c r="O3" s="1521" t="s">
        <v>1658</v>
      </c>
      <c r="P3" s="1255" t="s">
        <v>560</v>
      </c>
      <c r="Q3" s="1255" t="s">
        <v>364</v>
      </c>
      <c r="R3" s="1926"/>
      <c r="S3" s="1926"/>
      <c r="T3" s="1349" t="s">
        <v>1692</v>
      </c>
      <c r="U3" s="1349" t="s">
        <v>1693</v>
      </c>
      <c r="V3" s="1349" t="s">
        <v>243</v>
      </c>
      <c r="W3" s="1926"/>
      <c r="X3" s="1926"/>
      <c r="Y3" s="1926"/>
      <c r="Z3" s="1912"/>
      <c r="AA3" s="1926"/>
      <c r="AB3" s="1926"/>
      <c r="AC3" s="1926"/>
      <c r="AD3" s="1926"/>
      <c r="AE3" s="1926"/>
      <c r="AF3" s="2163"/>
      <c r="AG3" s="2158"/>
      <c r="AH3" s="1349" t="s">
        <v>1701</v>
      </c>
      <c r="AI3" s="1349" t="s">
        <v>1646</v>
      </c>
      <c r="AJ3" s="1349" t="s">
        <v>1699</v>
      </c>
      <c r="AK3" s="1523" t="s">
        <v>1647</v>
      </c>
      <c r="AL3" s="1349" t="s">
        <v>243</v>
      </c>
      <c r="AM3" s="2158"/>
      <c r="AN3" s="2158"/>
      <c r="AO3" s="2158"/>
      <c r="AP3" s="1912"/>
      <c r="AQ3" s="2158"/>
      <c r="AR3" s="2158"/>
      <c r="AS3" s="2158"/>
      <c r="AT3" s="2158"/>
      <c r="AU3" s="2161"/>
      <c r="AV3" s="2161"/>
      <c r="AW3" s="2156"/>
      <c r="AX3" s="2156"/>
      <c r="AY3" s="2156"/>
    </row>
    <row r="4" spans="1:51" ht="14.25" customHeight="1" x14ac:dyDescent="0.2">
      <c r="A4" s="195"/>
      <c r="B4" s="196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 t="s">
        <v>1311</v>
      </c>
      <c r="T4" s="197">
        <v>17</v>
      </c>
      <c r="U4" s="197">
        <v>18</v>
      </c>
      <c r="V4" s="197">
        <v>19</v>
      </c>
      <c r="W4" s="197">
        <v>20</v>
      </c>
      <c r="X4" s="197">
        <v>21</v>
      </c>
      <c r="Y4" s="197">
        <v>22</v>
      </c>
      <c r="Z4" s="197">
        <v>23</v>
      </c>
      <c r="AA4" s="197">
        <v>24</v>
      </c>
      <c r="AB4" s="197">
        <v>25</v>
      </c>
      <c r="AC4" s="197">
        <v>26</v>
      </c>
      <c r="AD4" s="197">
        <v>27</v>
      </c>
      <c r="AE4" s="197">
        <v>28</v>
      </c>
      <c r="AF4" s="197">
        <v>29</v>
      </c>
      <c r="AG4" s="197">
        <v>30</v>
      </c>
      <c r="AH4" s="197">
        <v>31</v>
      </c>
      <c r="AI4" s="197">
        <v>32</v>
      </c>
      <c r="AJ4" s="197">
        <v>33</v>
      </c>
      <c r="AK4" s="197">
        <v>34</v>
      </c>
      <c r="AL4" s="197">
        <v>35</v>
      </c>
      <c r="AM4" s="197">
        <v>36</v>
      </c>
      <c r="AN4" s="197">
        <v>37</v>
      </c>
      <c r="AO4" s="197">
        <v>38</v>
      </c>
      <c r="AP4" s="197">
        <v>39</v>
      </c>
      <c r="AQ4" s="197">
        <v>40</v>
      </c>
      <c r="AR4" s="197">
        <v>41</v>
      </c>
      <c r="AS4" s="197">
        <v>42</v>
      </c>
      <c r="AT4" s="197">
        <v>43</v>
      </c>
      <c r="AU4" s="1327">
        <v>44</v>
      </c>
      <c r="AV4" s="1327">
        <v>45</v>
      </c>
      <c r="AW4" s="475">
        <v>46</v>
      </c>
      <c r="AX4" s="475">
        <v>47</v>
      </c>
      <c r="AY4" s="475">
        <v>48</v>
      </c>
    </row>
    <row r="5" spans="1:51" ht="33.75" x14ac:dyDescent="0.2">
      <c r="A5" s="195"/>
      <c r="B5" s="196"/>
      <c r="C5" s="785" t="s">
        <v>739</v>
      </c>
      <c r="D5" s="643" t="s">
        <v>1151</v>
      </c>
      <c r="E5" s="643" t="s">
        <v>740</v>
      </c>
      <c r="F5" s="785" t="s">
        <v>840</v>
      </c>
      <c r="G5" s="785" t="s">
        <v>1152</v>
      </c>
      <c r="H5" s="785" t="s">
        <v>775</v>
      </c>
      <c r="I5" s="785" t="s">
        <v>839</v>
      </c>
      <c r="J5" s="785" t="s">
        <v>1153</v>
      </c>
      <c r="K5" s="785" t="s">
        <v>776</v>
      </c>
      <c r="L5" s="785" t="s">
        <v>837</v>
      </c>
      <c r="M5" s="785" t="s">
        <v>1154</v>
      </c>
      <c r="N5" s="785" t="s">
        <v>777</v>
      </c>
      <c r="O5" s="785" t="s">
        <v>838</v>
      </c>
      <c r="P5" s="785" t="s">
        <v>1155</v>
      </c>
      <c r="Q5" s="785" t="s">
        <v>778</v>
      </c>
      <c r="R5" s="785" t="s">
        <v>872</v>
      </c>
      <c r="S5" s="785"/>
      <c r="T5" s="785" t="s">
        <v>833</v>
      </c>
      <c r="U5" s="785" t="s">
        <v>834</v>
      </c>
      <c r="V5" s="785" t="s">
        <v>779</v>
      </c>
      <c r="W5" s="785" t="s">
        <v>780</v>
      </c>
      <c r="X5" s="785" t="s">
        <v>781</v>
      </c>
      <c r="Y5" s="785" t="s">
        <v>782</v>
      </c>
      <c r="Z5" s="785" t="s">
        <v>744</v>
      </c>
      <c r="AA5" s="642" t="s">
        <v>1572</v>
      </c>
      <c r="AB5" s="642" t="s">
        <v>1570</v>
      </c>
      <c r="AC5" s="642" t="s">
        <v>783</v>
      </c>
      <c r="AD5" s="642" t="s">
        <v>1574</v>
      </c>
      <c r="AE5" s="642" t="s">
        <v>1573</v>
      </c>
      <c r="AF5" s="642" t="s">
        <v>1156</v>
      </c>
      <c r="AG5" s="642" t="s">
        <v>784</v>
      </c>
      <c r="AH5" s="642" t="s">
        <v>833</v>
      </c>
      <c r="AI5" s="642" t="s">
        <v>785</v>
      </c>
      <c r="AJ5" s="642" t="s">
        <v>834</v>
      </c>
      <c r="AK5" s="642" t="s">
        <v>786</v>
      </c>
      <c r="AL5" s="642" t="s">
        <v>787</v>
      </c>
      <c r="AM5" s="642" t="s">
        <v>788</v>
      </c>
      <c r="AN5" s="642" t="s">
        <v>789</v>
      </c>
      <c r="AO5" s="642" t="s">
        <v>790</v>
      </c>
      <c r="AP5" s="642" t="s">
        <v>744</v>
      </c>
      <c r="AQ5" s="642" t="s">
        <v>768</v>
      </c>
      <c r="AR5" s="642" t="s">
        <v>1571</v>
      </c>
      <c r="AS5" s="642" t="s">
        <v>769</v>
      </c>
      <c r="AT5" s="642" t="s">
        <v>871</v>
      </c>
      <c r="AU5" s="642" t="s">
        <v>772</v>
      </c>
      <c r="AV5" s="642" t="s">
        <v>773</v>
      </c>
      <c r="AW5" s="770" t="s">
        <v>774</v>
      </c>
      <c r="AX5" s="770" t="s">
        <v>1135</v>
      </c>
      <c r="AY5" s="770" t="s">
        <v>1136</v>
      </c>
    </row>
    <row r="6" spans="1:51" ht="51" hidden="1" x14ac:dyDescent="0.2">
      <c r="A6" s="198"/>
      <c r="B6" s="193"/>
      <c r="C6" s="587" t="s">
        <v>592</v>
      </c>
      <c r="D6" s="587" t="s">
        <v>592</v>
      </c>
      <c r="E6" s="587" t="s">
        <v>593</v>
      </c>
      <c r="F6" s="587" t="s">
        <v>665</v>
      </c>
      <c r="G6" s="587" t="s">
        <v>592</v>
      </c>
      <c r="H6" s="587" t="s">
        <v>593</v>
      </c>
      <c r="I6" s="587" t="s">
        <v>665</v>
      </c>
      <c r="J6" s="587" t="s">
        <v>592</v>
      </c>
      <c r="K6" s="587" t="s">
        <v>593</v>
      </c>
      <c r="L6" s="587" t="s">
        <v>665</v>
      </c>
      <c r="M6" s="587" t="s">
        <v>592</v>
      </c>
      <c r="N6" s="587" t="s">
        <v>593</v>
      </c>
      <c r="O6" s="587" t="s">
        <v>665</v>
      </c>
      <c r="P6" s="587" t="s">
        <v>592</v>
      </c>
      <c r="Q6" s="587" t="s">
        <v>593</v>
      </c>
      <c r="R6" s="587" t="s">
        <v>593</v>
      </c>
      <c r="S6" s="193"/>
      <c r="T6" s="587" t="s">
        <v>743</v>
      </c>
      <c r="U6" s="587" t="s">
        <v>743</v>
      </c>
      <c r="V6" s="587" t="s">
        <v>593</v>
      </c>
      <c r="W6" s="587" t="s">
        <v>593</v>
      </c>
      <c r="X6" s="587" t="s">
        <v>593</v>
      </c>
      <c r="Y6" s="587" t="s">
        <v>593</v>
      </c>
      <c r="Z6" s="587" t="s">
        <v>744</v>
      </c>
      <c r="AA6" s="587" t="s">
        <v>758</v>
      </c>
      <c r="AB6" s="587" t="s">
        <v>767</v>
      </c>
      <c r="AC6" s="587" t="s">
        <v>593</v>
      </c>
      <c r="AD6" s="587" t="s">
        <v>593</v>
      </c>
      <c r="AE6" s="587" t="s">
        <v>759</v>
      </c>
      <c r="AF6" s="587" t="s">
        <v>592</v>
      </c>
      <c r="AG6" s="587" t="s">
        <v>593</v>
      </c>
      <c r="AH6" s="587" t="s">
        <v>743</v>
      </c>
      <c r="AI6" s="587" t="s">
        <v>593</v>
      </c>
      <c r="AJ6" s="587" t="s">
        <v>743</v>
      </c>
      <c r="AK6" s="587" t="s">
        <v>593</v>
      </c>
      <c r="AL6" s="587" t="s">
        <v>593</v>
      </c>
      <c r="AM6" s="587" t="s">
        <v>593</v>
      </c>
      <c r="AN6" s="587" t="s">
        <v>593</v>
      </c>
      <c r="AO6" s="587" t="s">
        <v>593</v>
      </c>
      <c r="AP6" s="587" t="s">
        <v>744</v>
      </c>
      <c r="AQ6" s="587" t="s">
        <v>593</v>
      </c>
      <c r="AR6" s="587" t="s">
        <v>767</v>
      </c>
      <c r="AS6" s="587" t="s">
        <v>593</v>
      </c>
      <c r="AT6" s="587" t="s">
        <v>593</v>
      </c>
      <c r="AU6" s="587" t="s">
        <v>593</v>
      </c>
      <c r="AV6" s="587" t="s">
        <v>593</v>
      </c>
      <c r="AW6" s="645" t="s">
        <v>766</v>
      </c>
      <c r="AX6" s="645" t="s">
        <v>593</v>
      </c>
      <c r="AY6" s="645" t="s">
        <v>593</v>
      </c>
    </row>
    <row r="7" spans="1:51" ht="15" customHeight="1" x14ac:dyDescent="0.2">
      <c r="A7" s="423">
        <v>1</v>
      </c>
      <c r="B7" s="207" t="s">
        <v>5</v>
      </c>
      <c r="C7" s="211">
        <v>42</v>
      </c>
      <c r="D7" s="209">
        <v>4554.5685177206278</v>
      </c>
      <c r="E7" s="209">
        <v>191291.87774426636</v>
      </c>
      <c r="F7" s="211">
        <v>32</v>
      </c>
      <c r="G7" s="209">
        <v>604.78606986976115</v>
      </c>
      <c r="H7" s="209">
        <v>19353.154235832357</v>
      </c>
      <c r="I7" s="1213">
        <v>22</v>
      </c>
      <c r="J7" s="209">
        <v>164.94165541902575</v>
      </c>
      <c r="K7" s="209">
        <v>3628.7164192185664</v>
      </c>
      <c r="L7" s="211">
        <v>4</v>
      </c>
      <c r="M7" s="209">
        <v>4123.5413854756443</v>
      </c>
      <c r="N7" s="209">
        <v>16494.165541902577</v>
      </c>
      <c r="O7" s="211">
        <v>1</v>
      </c>
      <c r="P7" s="209">
        <v>1649.4165541902576</v>
      </c>
      <c r="Q7" s="209">
        <v>1649.4165541902576</v>
      </c>
      <c r="R7" s="212">
        <v>232417</v>
      </c>
      <c r="S7" s="212">
        <v>25824</v>
      </c>
      <c r="T7" s="209"/>
      <c r="U7" s="209"/>
      <c r="V7" s="213">
        <v>0</v>
      </c>
      <c r="W7" s="212">
        <v>232417</v>
      </c>
      <c r="X7" s="209">
        <v>-581</v>
      </c>
      <c r="Y7" s="212">
        <v>231836</v>
      </c>
      <c r="Z7" s="209">
        <v>0</v>
      </c>
      <c r="AA7" s="212">
        <v>231836</v>
      </c>
      <c r="AB7" s="209"/>
      <c r="AC7" s="209">
        <v>231836</v>
      </c>
      <c r="AD7" s="212">
        <v>19320</v>
      </c>
      <c r="AE7" s="214">
        <v>231836</v>
      </c>
      <c r="AF7" s="215">
        <v>2781</v>
      </c>
      <c r="AG7" s="216">
        <v>116802</v>
      </c>
      <c r="AH7" s="208"/>
      <c r="AI7" s="215">
        <v>0</v>
      </c>
      <c r="AJ7" s="208"/>
      <c r="AK7" s="217">
        <v>0</v>
      </c>
      <c r="AL7" s="218">
        <v>0</v>
      </c>
      <c r="AM7" s="216">
        <v>116802</v>
      </c>
      <c r="AN7" s="219">
        <v>-292</v>
      </c>
      <c r="AO7" s="216">
        <v>116510</v>
      </c>
      <c r="AP7" s="217">
        <v>0</v>
      </c>
      <c r="AQ7" s="216">
        <v>116510</v>
      </c>
      <c r="AR7" s="217"/>
      <c r="AS7" s="217">
        <v>116510</v>
      </c>
      <c r="AT7" s="216">
        <v>9709</v>
      </c>
      <c r="AU7" s="804">
        <v>348346</v>
      </c>
      <c r="AV7" s="805">
        <v>29029</v>
      </c>
      <c r="AW7" s="210">
        <v>292</v>
      </c>
      <c r="AX7" s="210"/>
      <c r="AY7" s="210">
        <v>292</v>
      </c>
    </row>
    <row r="8" spans="1:51" ht="15" customHeight="1" x14ac:dyDescent="0.2">
      <c r="A8" s="424">
        <v>2</v>
      </c>
      <c r="B8" s="224" t="s">
        <v>6</v>
      </c>
      <c r="C8" s="228">
        <v>22</v>
      </c>
      <c r="D8" s="226">
        <v>5240.4315893174098</v>
      </c>
      <c r="E8" s="226">
        <v>115289.49496498302</v>
      </c>
      <c r="F8" s="228">
        <v>19</v>
      </c>
      <c r="G8" s="226">
        <v>667.00365457129601</v>
      </c>
      <c r="H8" s="226">
        <v>12673.069436854625</v>
      </c>
      <c r="I8" s="1214">
        <v>8</v>
      </c>
      <c r="J8" s="226">
        <v>181.91008761035349</v>
      </c>
      <c r="K8" s="226">
        <v>1455.2807008828279</v>
      </c>
      <c r="L8" s="228">
        <v>0</v>
      </c>
      <c r="M8" s="226">
        <v>4547.7521902588378</v>
      </c>
      <c r="N8" s="226">
        <v>0</v>
      </c>
      <c r="O8" s="228">
        <v>0</v>
      </c>
      <c r="P8" s="226">
        <v>1819.100876103535</v>
      </c>
      <c r="Q8" s="226">
        <v>0</v>
      </c>
      <c r="R8" s="229">
        <v>129418</v>
      </c>
      <c r="S8" s="229">
        <v>14380</v>
      </c>
      <c r="T8" s="226"/>
      <c r="U8" s="226"/>
      <c r="V8" s="230">
        <v>0</v>
      </c>
      <c r="W8" s="229">
        <v>129418</v>
      </c>
      <c r="X8" s="226">
        <v>-324</v>
      </c>
      <c r="Y8" s="229">
        <v>129094</v>
      </c>
      <c r="Z8" s="226">
        <v>0</v>
      </c>
      <c r="AA8" s="229">
        <v>129094</v>
      </c>
      <c r="AB8" s="226"/>
      <c r="AC8" s="226">
        <v>129094</v>
      </c>
      <c r="AD8" s="229">
        <v>10758</v>
      </c>
      <c r="AE8" s="232">
        <v>129094</v>
      </c>
      <c r="AF8" s="233">
        <v>3469.5</v>
      </c>
      <c r="AG8" s="234">
        <v>76329</v>
      </c>
      <c r="AH8" s="225"/>
      <c r="AI8" s="233">
        <v>0</v>
      </c>
      <c r="AJ8" s="225"/>
      <c r="AK8" s="235">
        <v>0</v>
      </c>
      <c r="AL8" s="236">
        <v>0</v>
      </c>
      <c r="AM8" s="234">
        <v>76329</v>
      </c>
      <c r="AN8" s="237">
        <v>-191</v>
      </c>
      <c r="AO8" s="234">
        <v>76138</v>
      </c>
      <c r="AP8" s="235">
        <v>0</v>
      </c>
      <c r="AQ8" s="234">
        <v>76138</v>
      </c>
      <c r="AR8" s="235"/>
      <c r="AS8" s="235">
        <v>76138</v>
      </c>
      <c r="AT8" s="234">
        <v>6345</v>
      </c>
      <c r="AU8" s="806">
        <v>205232</v>
      </c>
      <c r="AV8" s="807">
        <v>17103</v>
      </c>
      <c r="AW8" s="227">
        <v>191</v>
      </c>
      <c r="AX8" s="227"/>
      <c r="AY8" s="227">
        <v>191</v>
      </c>
    </row>
    <row r="9" spans="1:51" ht="15" customHeight="1" x14ac:dyDescent="0.2">
      <c r="A9" s="424">
        <v>3</v>
      </c>
      <c r="B9" s="224" t="s">
        <v>7</v>
      </c>
      <c r="C9" s="228">
        <v>112</v>
      </c>
      <c r="D9" s="226">
        <v>3630.9364540257548</v>
      </c>
      <c r="E9" s="226">
        <v>406664.88285088452</v>
      </c>
      <c r="F9" s="228">
        <v>40</v>
      </c>
      <c r="G9" s="226">
        <v>509.62374573363923</v>
      </c>
      <c r="H9" s="226">
        <v>20384.949829345569</v>
      </c>
      <c r="I9" s="1214">
        <v>30</v>
      </c>
      <c r="J9" s="226">
        <v>138.98829429099249</v>
      </c>
      <c r="K9" s="226">
        <v>4169.6488287297743</v>
      </c>
      <c r="L9" s="228">
        <v>7</v>
      </c>
      <c r="M9" s="226">
        <v>3474.7073572748131</v>
      </c>
      <c r="N9" s="226">
        <v>24322.951500923693</v>
      </c>
      <c r="O9" s="228">
        <v>2</v>
      </c>
      <c r="P9" s="226">
        <v>1389.8829429099251</v>
      </c>
      <c r="Q9" s="226">
        <v>2779.7658858198502</v>
      </c>
      <c r="R9" s="229">
        <v>458322</v>
      </c>
      <c r="S9" s="229">
        <v>50925</v>
      </c>
      <c r="T9" s="226"/>
      <c r="U9" s="226"/>
      <c r="V9" s="230">
        <v>0</v>
      </c>
      <c r="W9" s="229">
        <v>458322</v>
      </c>
      <c r="X9" s="226">
        <v>-1146</v>
      </c>
      <c r="Y9" s="229">
        <v>457176</v>
      </c>
      <c r="Z9" s="226">
        <v>0</v>
      </c>
      <c r="AA9" s="229">
        <v>457176</v>
      </c>
      <c r="AB9" s="226"/>
      <c r="AC9" s="226">
        <v>457176</v>
      </c>
      <c r="AD9" s="229">
        <v>38098</v>
      </c>
      <c r="AE9" s="232">
        <v>457176</v>
      </c>
      <c r="AF9" s="233">
        <v>6716.7</v>
      </c>
      <c r="AG9" s="234">
        <v>752270</v>
      </c>
      <c r="AH9" s="225"/>
      <c r="AI9" s="233">
        <v>0</v>
      </c>
      <c r="AJ9" s="225"/>
      <c r="AK9" s="235">
        <v>0</v>
      </c>
      <c r="AL9" s="236">
        <v>0</v>
      </c>
      <c r="AM9" s="234">
        <v>752270</v>
      </c>
      <c r="AN9" s="237">
        <v>-1881</v>
      </c>
      <c r="AO9" s="234">
        <v>750389</v>
      </c>
      <c r="AP9" s="235">
        <v>0</v>
      </c>
      <c r="AQ9" s="234">
        <v>750389</v>
      </c>
      <c r="AR9" s="235"/>
      <c r="AS9" s="235">
        <v>750389</v>
      </c>
      <c r="AT9" s="234">
        <v>62532</v>
      </c>
      <c r="AU9" s="806">
        <v>1207565</v>
      </c>
      <c r="AV9" s="807">
        <v>100630</v>
      </c>
      <c r="AW9" s="227">
        <v>1881</v>
      </c>
      <c r="AX9" s="227"/>
      <c r="AY9" s="227">
        <v>1881</v>
      </c>
    </row>
    <row r="10" spans="1:51" ht="15" customHeight="1" x14ac:dyDescent="0.2">
      <c r="A10" s="424">
        <v>4</v>
      </c>
      <c r="B10" s="224" t="s">
        <v>8</v>
      </c>
      <c r="C10" s="228">
        <v>23</v>
      </c>
      <c r="D10" s="226">
        <v>4530.2277409816261</v>
      </c>
      <c r="E10" s="226">
        <v>104195.2380425774</v>
      </c>
      <c r="F10" s="228">
        <v>17</v>
      </c>
      <c r="G10" s="226">
        <v>601.15769210302153</v>
      </c>
      <c r="H10" s="226">
        <v>10219.680765751365</v>
      </c>
      <c r="I10" s="1214">
        <v>14</v>
      </c>
      <c r="J10" s="226">
        <v>163.95209784627858</v>
      </c>
      <c r="K10" s="226">
        <v>2295.3293698479001</v>
      </c>
      <c r="L10" s="228">
        <v>0</v>
      </c>
      <c r="M10" s="226">
        <v>4098.8024461569648</v>
      </c>
      <c r="N10" s="226">
        <v>0</v>
      </c>
      <c r="O10" s="228">
        <v>2</v>
      </c>
      <c r="P10" s="226">
        <v>1639.5209784627859</v>
      </c>
      <c r="Q10" s="226">
        <v>3279.0419569255719</v>
      </c>
      <c r="R10" s="229">
        <v>119989</v>
      </c>
      <c r="S10" s="229">
        <v>13332</v>
      </c>
      <c r="T10" s="226"/>
      <c r="U10" s="226"/>
      <c r="V10" s="230">
        <v>0</v>
      </c>
      <c r="W10" s="229">
        <v>119989</v>
      </c>
      <c r="X10" s="226">
        <v>-300</v>
      </c>
      <c r="Y10" s="229">
        <v>119689</v>
      </c>
      <c r="Z10" s="226">
        <v>0</v>
      </c>
      <c r="AA10" s="229">
        <v>119689</v>
      </c>
      <c r="AB10" s="226"/>
      <c r="AC10" s="226">
        <v>119689</v>
      </c>
      <c r="AD10" s="229">
        <v>9974</v>
      </c>
      <c r="AE10" s="232">
        <v>119689</v>
      </c>
      <c r="AF10" s="233">
        <v>4328.1000000000004</v>
      </c>
      <c r="AG10" s="234">
        <v>99546</v>
      </c>
      <c r="AH10" s="225"/>
      <c r="AI10" s="233">
        <v>0</v>
      </c>
      <c r="AJ10" s="225"/>
      <c r="AK10" s="235">
        <v>0</v>
      </c>
      <c r="AL10" s="236">
        <v>0</v>
      </c>
      <c r="AM10" s="234">
        <v>99546</v>
      </c>
      <c r="AN10" s="237">
        <v>-249</v>
      </c>
      <c r="AO10" s="234">
        <v>99297</v>
      </c>
      <c r="AP10" s="235">
        <v>0</v>
      </c>
      <c r="AQ10" s="234">
        <v>99297</v>
      </c>
      <c r="AR10" s="235"/>
      <c r="AS10" s="235">
        <v>99297</v>
      </c>
      <c r="AT10" s="234">
        <v>8275</v>
      </c>
      <c r="AU10" s="806">
        <v>218986</v>
      </c>
      <c r="AV10" s="807">
        <v>18249</v>
      </c>
      <c r="AW10" s="227">
        <v>249</v>
      </c>
      <c r="AX10" s="227"/>
      <c r="AY10" s="227">
        <v>249</v>
      </c>
    </row>
    <row r="11" spans="1:51" ht="15" customHeight="1" x14ac:dyDescent="0.2">
      <c r="A11" s="425">
        <v>5</v>
      </c>
      <c r="B11" s="238" t="s">
        <v>9</v>
      </c>
      <c r="C11" s="242">
        <v>41</v>
      </c>
      <c r="D11" s="240">
        <v>4527.5904425288882</v>
      </c>
      <c r="E11" s="240">
        <v>185631.2081436844</v>
      </c>
      <c r="F11" s="242">
        <v>23</v>
      </c>
      <c r="G11" s="240">
        <v>638.36574084431777</v>
      </c>
      <c r="H11" s="240">
        <v>14682.412039419309</v>
      </c>
      <c r="I11" s="1215">
        <v>21</v>
      </c>
      <c r="J11" s="240">
        <v>174.09974750299571</v>
      </c>
      <c r="K11" s="240">
        <v>3656.0946975629099</v>
      </c>
      <c r="L11" s="242">
        <v>3</v>
      </c>
      <c r="M11" s="240">
        <v>4352.4936875748936</v>
      </c>
      <c r="N11" s="240">
        <v>13057.481062724681</v>
      </c>
      <c r="O11" s="242">
        <v>0</v>
      </c>
      <c r="P11" s="240">
        <v>1740.9974750299571</v>
      </c>
      <c r="Q11" s="240">
        <v>0</v>
      </c>
      <c r="R11" s="243">
        <v>217027</v>
      </c>
      <c r="S11" s="243">
        <v>24114</v>
      </c>
      <c r="T11" s="240"/>
      <c r="U11" s="240"/>
      <c r="V11" s="244">
        <v>0</v>
      </c>
      <c r="W11" s="243">
        <v>217027</v>
      </c>
      <c r="X11" s="240">
        <v>-543</v>
      </c>
      <c r="Y11" s="243">
        <v>216484</v>
      </c>
      <c r="Z11" s="240">
        <v>0</v>
      </c>
      <c r="AA11" s="243">
        <v>216484</v>
      </c>
      <c r="AB11" s="246"/>
      <c r="AC11" s="240">
        <v>216484</v>
      </c>
      <c r="AD11" s="247">
        <v>18040</v>
      </c>
      <c r="AE11" s="247">
        <v>216484</v>
      </c>
      <c r="AF11" s="248">
        <v>2529.9</v>
      </c>
      <c r="AG11" s="249">
        <v>103726</v>
      </c>
      <c r="AH11" s="239"/>
      <c r="AI11" s="248">
        <v>0</v>
      </c>
      <c r="AJ11" s="239"/>
      <c r="AK11" s="250">
        <v>0</v>
      </c>
      <c r="AL11" s="251">
        <v>0</v>
      </c>
      <c r="AM11" s="249">
        <v>103726</v>
      </c>
      <c r="AN11" s="252">
        <v>-259</v>
      </c>
      <c r="AO11" s="249">
        <v>103467</v>
      </c>
      <c r="AP11" s="250">
        <v>0</v>
      </c>
      <c r="AQ11" s="249">
        <v>103467</v>
      </c>
      <c r="AR11" s="250"/>
      <c r="AS11" s="250">
        <v>103467</v>
      </c>
      <c r="AT11" s="249">
        <v>8622</v>
      </c>
      <c r="AU11" s="808">
        <v>319951</v>
      </c>
      <c r="AV11" s="809">
        <v>26662</v>
      </c>
      <c r="AW11" s="241">
        <v>259</v>
      </c>
      <c r="AX11" s="241"/>
      <c r="AY11" s="241">
        <v>259</v>
      </c>
    </row>
    <row r="12" spans="1:51" ht="15" customHeight="1" x14ac:dyDescent="0.2">
      <c r="A12" s="423">
        <v>6</v>
      </c>
      <c r="B12" s="207" t="s">
        <v>10</v>
      </c>
      <c r="C12" s="211">
        <v>11</v>
      </c>
      <c r="D12" s="209">
        <v>4214.3334270860687</v>
      </c>
      <c r="E12" s="209">
        <v>46357.667697946759</v>
      </c>
      <c r="F12" s="211">
        <v>4</v>
      </c>
      <c r="G12" s="209">
        <v>577.25636857014649</v>
      </c>
      <c r="H12" s="209">
        <v>2309.025474280586</v>
      </c>
      <c r="I12" s="1213">
        <v>3</v>
      </c>
      <c r="J12" s="209">
        <v>157.43355506458545</v>
      </c>
      <c r="K12" s="209">
        <v>472.30066519375634</v>
      </c>
      <c r="L12" s="211">
        <v>1</v>
      </c>
      <c r="M12" s="209">
        <v>3935.8388766146354</v>
      </c>
      <c r="N12" s="209">
        <v>3935.8388766146354</v>
      </c>
      <c r="O12" s="211">
        <v>0</v>
      </c>
      <c r="P12" s="209">
        <v>1574.3355506458543</v>
      </c>
      <c r="Q12" s="209">
        <v>0</v>
      </c>
      <c r="R12" s="212">
        <v>53075</v>
      </c>
      <c r="S12" s="212">
        <v>5897</v>
      </c>
      <c r="T12" s="209"/>
      <c r="U12" s="209"/>
      <c r="V12" s="213">
        <v>0</v>
      </c>
      <c r="W12" s="212">
        <v>53075</v>
      </c>
      <c r="X12" s="209">
        <v>-133</v>
      </c>
      <c r="Y12" s="212">
        <v>52942</v>
      </c>
      <c r="Z12" s="209">
        <v>0</v>
      </c>
      <c r="AA12" s="212">
        <v>52942</v>
      </c>
      <c r="AB12" s="209"/>
      <c r="AC12" s="209">
        <v>52942</v>
      </c>
      <c r="AD12" s="212">
        <v>4412</v>
      </c>
      <c r="AE12" s="214">
        <v>52942</v>
      </c>
      <c r="AF12" s="215">
        <v>4860</v>
      </c>
      <c r="AG12" s="216">
        <v>53460</v>
      </c>
      <c r="AH12" s="208"/>
      <c r="AI12" s="215">
        <v>0</v>
      </c>
      <c r="AJ12" s="208"/>
      <c r="AK12" s="217">
        <v>0</v>
      </c>
      <c r="AL12" s="218">
        <v>0</v>
      </c>
      <c r="AM12" s="216">
        <v>53460</v>
      </c>
      <c r="AN12" s="219">
        <v>-134</v>
      </c>
      <c r="AO12" s="216">
        <v>53326</v>
      </c>
      <c r="AP12" s="217">
        <v>0</v>
      </c>
      <c r="AQ12" s="216">
        <v>53326</v>
      </c>
      <c r="AR12" s="217"/>
      <c r="AS12" s="217">
        <v>53326</v>
      </c>
      <c r="AT12" s="216">
        <v>4444</v>
      </c>
      <c r="AU12" s="804">
        <v>106268</v>
      </c>
      <c r="AV12" s="805">
        <v>8856</v>
      </c>
      <c r="AW12" s="210">
        <v>134</v>
      </c>
      <c r="AX12" s="210"/>
      <c r="AY12" s="210">
        <v>134</v>
      </c>
    </row>
    <row r="13" spans="1:51" ht="15" customHeight="1" x14ac:dyDescent="0.2">
      <c r="A13" s="424">
        <v>7</v>
      </c>
      <c r="B13" s="224" t="s">
        <v>11</v>
      </c>
      <c r="C13" s="228">
        <v>10</v>
      </c>
      <c r="D13" s="226">
        <v>2884.8050280621055</v>
      </c>
      <c r="E13" s="226">
        <v>28848.050280621057</v>
      </c>
      <c r="F13" s="228">
        <v>9</v>
      </c>
      <c r="G13" s="226">
        <v>393.77100499719279</v>
      </c>
      <c r="H13" s="226">
        <v>3543.9390449747352</v>
      </c>
      <c r="I13" s="1214">
        <v>1</v>
      </c>
      <c r="J13" s="226">
        <v>107.39209227196166</v>
      </c>
      <c r="K13" s="226">
        <v>107.39209227196166</v>
      </c>
      <c r="L13" s="228">
        <v>3</v>
      </c>
      <c r="M13" s="226">
        <v>2684.8023067990412</v>
      </c>
      <c r="N13" s="226">
        <v>8054.406920397123</v>
      </c>
      <c r="O13" s="228">
        <v>0</v>
      </c>
      <c r="P13" s="226">
        <v>1073.9209227196163</v>
      </c>
      <c r="Q13" s="226">
        <v>0</v>
      </c>
      <c r="R13" s="229">
        <v>40554</v>
      </c>
      <c r="S13" s="229">
        <v>4506</v>
      </c>
      <c r="T13" s="226"/>
      <c r="U13" s="226"/>
      <c r="V13" s="230">
        <v>0</v>
      </c>
      <c r="W13" s="229">
        <v>40554</v>
      </c>
      <c r="X13" s="226">
        <v>-101</v>
      </c>
      <c r="Y13" s="229">
        <v>40453</v>
      </c>
      <c r="Z13" s="226">
        <v>0</v>
      </c>
      <c r="AA13" s="229">
        <v>40453</v>
      </c>
      <c r="AB13" s="226"/>
      <c r="AC13" s="226">
        <v>40453</v>
      </c>
      <c r="AD13" s="229">
        <v>3371</v>
      </c>
      <c r="AE13" s="232">
        <v>40453</v>
      </c>
      <c r="AF13" s="233">
        <v>14010.300000000001</v>
      </c>
      <c r="AG13" s="234">
        <v>140103</v>
      </c>
      <c r="AH13" s="225"/>
      <c r="AI13" s="233">
        <v>0</v>
      </c>
      <c r="AJ13" s="225"/>
      <c r="AK13" s="235">
        <v>0</v>
      </c>
      <c r="AL13" s="236">
        <v>0</v>
      </c>
      <c r="AM13" s="234">
        <v>140103</v>
      </c>
      <c r="AN13" s="237">
        <v>-350</v>
      </c>
      <c r="AO13" s="234">
        <v>139753</v>
      </c>
      <c r="AP13" s="235">
        <v>0</v>
      </c>
      <c r="AQ13" s="234">
        <v>139753</v>
      </c>
      <c r="AR13" s="235"/>
      <c r="AS13" s="235">
        <v>139753</v>
      </c>
      <c r="AT13" s="234">
        <v>11646</v>
      </c>
      <c r="AU13" s="806">
        <v>180206</v>
      </c>
      <c r="AV13" s="807">
        <v>15017</v>
      </c>
      <c r="AW13" s="227">
        <v>350</v>
      </c>
      <c r="AX13" s="227"/>
      <c r="AY13" s="227">
        <v>350</v>
      </c>
    </row>
    <row r="14" spans="1:51" ht="15" customHeight="1" x14ac:dyDescent="0.2">
      <c r="A14" s="424">
        <v>8</v>
      </c>
      <c r="B14" s="224" t="s">
        <v>12</v>
      </c>
      <c r="C14" s="228">
        <v>38</v>
      </c>
      <c r="D14" s="226">
        <v>4329.2456120458228</v>
      </c>
      <c r="E14" s="226">
        <v>164511.33325774127</v>
      </c>
      <c r="F14" s="228">
        <v>24</v>
      </c>
      <c r="G14" s="226">
        <v>575.949596273201</v>
      </c>
      <c r="H14" s="226">
        <v>13822.790310556824</v>
      </c>
      <c r="I14" s="1214">
        <v>15</v>
      </c>
      <c r="J14" s="226">
        <v>157.0771626199639</v>
      </c>
      <c r="K14" s="226">
        <v>2356.1574392994585</v>
      </c>
      <c r="L14" s="228">
        <v>5</v>
      </c>
      <c r="M14" s="226">
        <v>3926.9290654990978</v>
      </c>
      <c r="N14" s="226">
        <v>19634.645327495487</v>
      </c>
      <c r="O14" s="228">
        <v>6</v>
      </c>
      <c r="P14" s="226">
        <v>1570.7716261996386</v>
      </c>
      <c r="Q14" s="226">
        <v>9424.6297571978321</v>
      </c>
      <c r="R14" s="229">
        <v>209750</v>
      </c>
      <c r="S14" s="229">
        <v>23306</v>
      </c>
      <c r="T14" s="226"/>
      <c r="U14" s="226"/>
      <c r="V14" s="230">
        <v>0</v>
      </c>
      <c r="W14" s="229">
        <v>209750</v>
      </c>
      <c r="X14" s="226">
        <v>-524</v>
      </c>
      <c r="Y14" s="229">
        <v>209226</v>
      </c>
      <c r="Z14" s="226">
        <v>0</v>
      </c>
      <c r="AA14" s="229">
        <v>209226</v>
      </c>
      <c r="AB14" s="226"/>
      <c r="AC14" s="226">
        <v>209226</v>
      </c>
      <c r="AD14" s="229">
        <v>17436</v>
      </c>
      <c r="AE14" s="232">
        <v>209226</v>
      </c>
      <c r="AF14" s="233">
        <v>4896.9000000000005</v>
      </c>
      <c r="AG14" s="234">
        <v>186082</v>
      </c>
      <c r="AH14" s="225"/>
      <c r="AI14" s="233">
        <v>0</v>
      </c>
      <c r="AJ14" s="225"/>
      <c r="AK14" s="235">
        <v>0</v>
      </c>
      <c r="AL14" s="236">
        <v>0</v>
      </c>
      <c r="AM14" s="234">
        <v>186082</v>
      </c>
      <c r="AN14" s="237">
        <v>-465</v>
      </c>
      <c r="AO14" s="234">
        <v>185617</v>
      </c>
      <c r="AP14" s="235">
        <v>0</v>
      </c>
      <c r="AQ14" s="234">
        <v>185617</v>
      </c>
      <c r="AR14" s="235"/>
      <c r="AS14" s="235">
        <v>185617</v>
      </c>
      <c r="AT14" s="234">
        <v>15468</v>
      </c>
      <c r="AU14" s="806">
        <v>394843</v>
      </c>
      <c r="AV14" s="807">
        <v>32904</v>
      </c>
      <c r="AW14" s="227">
        <v>465</v>
      </c>
      <c r="AX14" s="227"/>
      <c r="AY14" s="227">
        <v>465</v>
      </c>
    </row>
    <row r="15" spans="1:51" ht="15" customHeight="1" x14ac:dyDescent="0.2">
      <c r="A15" s="424">
        <v>9</v>
      </c>
      <c r="B15" s="224" t="s">
        <v>13</v>
      </c>
      <c r="C15" s="228">
        <v>97</v>
      </c>
      <c r="D15" s="226">
        <v>3968.2864415750155</v>
      </c>
      <c r="E15" s="226">
        <v>384923.78483277652</v>
      </c>
      <c r="F15" s="228">
        <v>61</v>
      </c>
      <c r="G15" s="226">
        <v>530.19857775390824</v>
      </c>
      <c r="H15" s="226">
        <v>32342.113242988402</v>
      </c>
      <c r="I15" s="1214">
        <v>60</v>
      </c>
      <c r="J15" s="226">
        <v>144.59961211470224</v>
      </c>
      <c r="K15" s="226">
        <v>8675.9767268821342</v>
      </c>
      <c r="L15" s="228">
        <v>14</v>
      </c>
      <c r="M15" s="226">
        <v>3614.9903028675562</v>
      </c>
      <c r="N15" s="226">
        <v>50609.864240145791</v>
      </c>
      <c r="O15" s="228">
        <v>5</v>
      </c>
      <c r="P15" s="226">
        <v>1445.9961211470224</v>
      </c>
      <c r="Q15" s="226">
        <v>7229.9806057351125</v>
      </c>
      <c r="R15" s="229">
        <v>483782</v>
      </c>
      <c r="S15" s="229">
        <v>53754</v>
      </c>
      <c r="T15" s="226"/>
      <c r="U15" s="226"/>
      <c r="V15" s="230">
        <v>0</v>
      </c>
      <c r="W15" s="229">
        <v>483782</v>
      </c>
      <c r="X15" s="226">
        <v>-1209</v>
      </c>
      <c r="Y15" s="229">
        <v>482573</v>
      </c>
      <c r="Z15" s="226">
        <v>0</v>
      </c>
      <c r="AA15" s="229">
        <v>482573</v>
      </c>
      <c r="AB15" s="226"/>
      <c r="AC15" s="226">
        <v>482573</v>
      </c>
      <c r="AD15" s="229">
        <v>40214</v>
      </c>
      <c r="AE15" s="232">
        <v>482573</v>
      </c>
      <c r="AF15" s="233">
        <v>6060.6</v>
      </c>
      <c r="AG15" s="234">
        <v>587878</v>
      </c>
      <c r="AH15" s="225"/>
      <c r="AI15" s="233">
        <v>0</v>
      </c>
      <c r="AJ15" s="225"/>
      <c r="AK15" s="235">
        <v>0</v>
      </c>
      <c r="AL15" s="236">
        <v>0</v>
      </c>
      <c r="AM15" s="234">
        <v>587878</v>
      </c>
      <c r="AN15" s="237">
        <v>-1470</v>
      </c>
      <c r="AO15" s="234">
        <v>586408</v>
      </c>
      <c r="AP15" s="235">
        <v>0</v>
      </c>
      <c r="AQ15" s="234">
        <v>586408</v>
      </c>
      <c r="AR15" s="235"/>
      <c r="AS15" s="235">
        <v>586408</v>
      </c>
      <c r="AT15" s="234">
        <v>48867</v>
      </c>
      <c r="AU15" s="806">
        <v>1068981</v>
      </c>
      <c r="AV15" s="807">
        <v>89081</v>
      </c>
      <c r="AW15" s="227">
        <v>1470</v>
      </c>
      <c r="AX15" s="227"/>
      <c r="AY15" s="227">
        <v>1470</v>
      </c>
    </row>
    <row r="16" spans="1:51" ht="15" customHeight="1" x14ac:dyDescent="0.2">
      <c r="A16" s="425">
        <v>10</v>
      </c>
      <c r="B16" s="238" t="s">
        <v>14</v>
      </c>
      <c r="C16" s="242">
        <v>56</v>
      </c>
      <c r="D16" s="240">
        <v>2873.7583469604715</v>
      </c>
      <c r="E16" s="240">
        <v>160930.4674297864</v>
      </c>
      <c r="F16" s="242">
        <v>32</v>
      </c>
      <c r="G16" s="240">
        <v>411.71095763046333</v>
      </c>
      <c r="H16" s="240">
        <v>13174.750644174826</v>
      </c>
      <c r="I16" s="1215">
        <v>50</v>
      </c>
      <c r="J16" s="240">
        <v>112.28480662648997</v>
      </c>
      <c r="K16" s="240">
        <v>5614.2403313244986</v>
      </c>
      <c r="L16" s="242">
        <v>7</v>
      </c>
      <c r="M16" s="240">
        <v>2807.1201656622493</v>
      </c>
      <c r="N16" s="240">
        <v>19649.841159635744</v>
      </c>
      <c r="O16" s="242">
        <v>3</v>
      </c>
      <c r="P16" s="240">
        <v>1122.8480662648997</v>
      </c>
      <c r="Q16" s="240">
        <v>3368.5441987946988</v>
      </c>
      <c r="R16" s="243">
        <v>202738</v>
      </c>
      <c r="S16" s="243">
        <v>22526</v>
      </c>
      <c r="T16" s="240"/>
      <c r="U16" s="240"/>
      <c r="V16" s="244">
        <v>0</v>
      </c>
      <c r="W16" s="243">
        <v>202738</v>
      </c>
      <c r="X16" s="240">
        <v>-507</v>
      </c>
      <c r="Y16" s="243">
        <v>202231</v>
      </c>
      <c r="Z16" s="240">
        <v>0</v>
      </c>
      <c r="AA16" s="243">
        <v>202231</v>
      </c>
      <c r="AB16" s="246"/>
      <c r="AC16" s="240">
        <v>202231</v>
      </c>
      <c r="AD16" s="247">
        <v>16853</v>
      </c>
      <c r="AE16" s="247">
        <v>202231</v>
      </c>
      <c r="AF16" s="248">
        <v>7717.5</v>
      </c>
      <c r="AG16" s="249">
        <v>432180</v>
      </c>
      <c r="AH16" s="239"/>
      <c r="AI16" s="248">
        <v>0</v>
      </c>
      <c r="AJ16" s="239"/>
      <c r="AK16" s="250">
        <v>0</v>
      </c>
      <c r="AL16" s="251">
        <v>0</v>
      </c>
      <c r="AM16" s="249">
        <v>432180</v>
      </c>
      <c r="AN16" s="252">
        <v>-1080</v>
      </c>
      <c r="AO16" s="249">
        <v>431100</v>
      </c>
      <c r="AP16" s="250">
        <v>0</v>
      </c>
      <c r="AQ16" s="249">
        <v>431100</v>
      </c>
      <c r="AR16" s="250"/>
      <c r="AS16" s="250">
        <v>431100</v>
      </c>
      <c r="AT16" s="249">
        <v>35925</v>
      </c>
      <c r="AU16" s="808">
        <v>633331</v>
      </c>
      <c r="AV16" s="809">
        <v>52778</v>
      </c>
      <c r="AW16" s="241">
        <v>1080</v>
      </c>
      <c r="AX16" s="241"/>
      <c r="AY16" s="241">
        <v>1080</v>
      </c>
    </row>
    <row r="17" spans="1:51" ht="15" customHeight="1" x14ac:dyDescent="0.2">
      <c r="A17" s="423">
        <v>11</v>
      </c>
      <c r="B17" s="207" t="s">
        <v>15</v>
      </c>
      <c r="C17" s="211">
        <v>12</v>
      </c>
      <c r="D17" s="209">
        <v>5179.0511199354778</v>
      </c>
      <c r="E17" s="209">
        <v>62148.613439225737</v>
      </c>
      <c r="F17" s="211">
        <v>7</v>
      </c>
      <c r="G17" s="209">
        <v>652.86045294318194</v>
      </c>
      <c r="H17" s="209">
        <v>4570.0231706022732</v>
      </c>
      <c r="I17" s="1213">
        <v>13</v>
      </c>
      <c r="J17" s="209">
        <v>178.05285080268598</v>
      </c>
      <c r="K17" s="209">
        <v>2314.6870604349178</v>
      </c>
      <c r="L17" s="211">
        <v>2</v>
      </c>
      <c r="M17" s="209">
        <v>4451.3212700671493</v>
      </c>
      <c r="N17" s="209">
        <v>8902.6425401342985</v>
      </c>
      <c r="O17" s="211">
        <v>1</v>
      </c>
      <c r="P17" s="209">
        <v>1780.5285080268595</v>
      </c>
      <c r="Q17" s="209">
        <v>1780.5285080268595</v>
      </c>
      <c r="R17" s="212">
        <v>79716</v>
      </c>
      <c r="S17" s="212">
        <v>8857</v>
      </c>
      <c r="T17" s="209"/>
      <c r="U17" s="209"/>
      <c r="V17" s="213">
        <v>0</v>
      </c>
      <c r="W17" s="212">
        <v>79716</v>
      </c>
      <c r="X17" s="209">
        <v>-199</v>
      </c>
      <c r="Y17" s="212">
        <v>79517</v>
      </c>
      <c r="Z17" s="209">
        <v>0</v>
      </c>
      <c r="AA17" s="212">
        <v>79517</v>
      </c>
      <c r="AB17" s="209"/>
      <c r="AC17" s="209">
        <v>79517</v>
      </c>
      <c r="AD17" s="212">
        <v>6626</v>
      </c>
      <c r="AE17" s="214">
        <v>79517</v>
      </c>
      <c r="AF17" s="215">
        <v>3816.9</v>
      </c>
      <c r="AG17" s="216">
        <v>45803</v>
      </c>
      <c r="AH17" s="208"/>
      <c r="AI17" s="215">
        <v>0</v>
      </c>
      <c r="AJ17" s="208"/>
      <c r="AK17" s="217">
        <v>0</v>
      </c>
      <c r="AL17" s="218">
        <v>0</v>
      </c>
      <c r="AM17" s="216">
        <v>45803</v>
      </c>
      <c r="AN17" s="219">
        <v>-115</v>
      </c>
      <c r="AO17" s="216">
        <v>45688</v>
      </c>
      <c r="AP17" s="217">
        <v>0</v>
      </c>
      <c r="AQ17" s="216">
        <v>45688</v>
      </c>
      <c r="AR17" s="217"/>
      <c r="AS17" s="217">
        <v>45688</v>
      </c>
      <c r="AT17" s="216">
        <v>3807</v>
      </c>
      <c r="AU17" s="804">
        <v>125205</v>
      </c>
      <c r="AV17" s="805">
        <v>10433</v>
      </c>
      <c r="AW17" s="210">
        <v>115</v>
      </c>
      <c r="AX17" s="210"/>
      <c r="AY17" s="210">
        <v>115</v>
      </c>
    </row>
    <row r="18" spans="1:51" ht="15" customHeight="1" x14ac:dyDescent="0.2">
      <c r="A18" s="424">
        <v>12</v>
      </c>
      <c r="B18" s="224" t="s">
        <v>16</v>
      </c>
      <c r="C18" s="228">
        <v>0</v>
      </c>
      <c r="D18" s="226">
        <v>2015.7625013740594</v>
      </c>
      <c r="E18" s="226">
        <v>0</v>
      </c>
      <c r="F18" s="228">
        <v>0</v>
      </c>
      <c r="G18" s="226">
        <v>198.74248284841843</v>
      </c>
      <c r="H18" s="226">
        <v>0</v>
      </c>
      <c r="I18" s="1214">
        <v>0</v>
      </c>
      <c r="J18" s="226">
        <v>54.202495322295945</v>
      </c>
      <c r="K18" s="226">
        <v>0</v>
      </c>
      <c r="L18" s="228">
        <v>0</v>
      </c>
      <c r="M18" s="226">
        <v>1355.0623830573986</v>
      </c>
      <c r="N18" s="226">
        <v>0</v>
      </c>
      <c r="O18" s="228">
        <v>0</v>
      </c>
      <c r="P18" s="226">
        <v>542.02495322295954</v>
      </c>
      <c r="Q18" s="226">
        <v>0</v>
      </c>
      <c r="R18" s="229">
        <v>0</v>
      </c>
      <c r="S18" s="229">
        <v>0</v>
      </c>
      <c r="T18" s="226"/>
      <c r="U18" s="226"/>
      <c r="V18" s="230">
        <v>0</v>
      </c>
      <c r="W18" s="229">
        <v>0</v>
      </c>
      <c r="X18" s="226">
        <v>0</v>
      </c>
      <c r="Y18" s="229">
        <v>0</v>
      </c>
      <c r="Z18" s="226">
        <v>0</v>
      </c>
      <c r="AA18" s="229">
        <v>0</v>
      </c>
      <c r="AB18" s="226"/>
      <c r="AC18" s="226">
        <v>0</v>
      </c>
      <c r="AD18" s="229">
        <v>0</v>
      </c>
      <c r="AE18" s="232">
        <v>0</v>
      </c>
      <c r="AF18" s="233">
        <v>14211.9</v>
      </c>
      <c r="AG18" s="234">
        <v>0</v>
      </c>
      <c r="AH18" s="225"/>
      <c r="AI18" s="233">
        <v>0</v>
      </c>
      <c r="AJ18" s="225"/>
      <c r="AK18" s="235">
        <v>0</v>
      </c>
      <c r="AL18" s="236">
        <v>0</v>
      </c>
      <c r="AM18" s="234">
        <v>0</v>
      </c>
      <c r="AN18" s="237">
        <v>0</v>
      </c>
      <c r="AO18" s="234">
        <v>0</v>
      </c>
      <c r="AP18" s="235">
        <v>0</v>
      </c>
      <c r="AQ18" s="234">
        <v>0</v>
      </c>
      <c r="AR18" s="235"/>
      <c r="AS18" s="235">
        <v>0</v>
      </c>
      <c r="AT18" s="234">
        <v>0</v>
      </c>
      <c r="AU18" s="806">
        <v>0</v>
      </c>
      <c r="AV18" s="807">
        <v>0</v>
      </c>
      <c r="AW18" s="227">
        <v>0</v>
      </c>
      <c r="AX18" s="227"/>
      <c r="AY18" s="227">
        <v>0</v>
      </c>
    </row>
    <row r="19" spans="1:51" ht="15" customHeight="1" x14ac:dyDescent="0.2">
      <c r="A19" s="424">
        <v>13</v>
      </c>
      <c r="B19" s="224" t="s">
        <v>17</v>
      </c>
      <c r="C19" s="228">
        <v>5</v>
      </c>
      <c r="D19" s="226">
        <v>5078.1202178391623</v>
      </c>
      <c r="E19" s="226">
        <v>25390.60108919581</v>
      </c>
      <c r="F19" s="228">
        <v>5</v>
      </c>
      <c r="G19" s="226">
        <v>642.95527162697488</v>
      </c>
      <c r="H19" s="226">
        <v>3214.7763581348745</v>
      </c>
      <c r="I19" s="1214">
        <v>0</v>
      </c>
      <c r="J19" s="226">
        <v>175.35143771644766</v>
      </c>
      <c r="K19" s="226">
        <v>0</v>
      </c>
      <c r="L19" s="228">
        <v>2</v>
      </c>
      <c r="M19" s="226">
        <v>4383.7859429111923</v>
      </c>
      <c r="N19" s="226">
        <v>8767.5718858223845</v>
      </c>
      <c r="O19" s="228">
        <v>0</v>
      </c>
      <c r="P19" s="226">
        <v>1753.5143771644766</v>
      </c>
      <c r="Q19" s="226">
        <v>0</v>
      </c>
      <c r="R19" s="229">
        <v>37373</v>
      </c>
      <c r="S19" s="229">
        <v>4153</v>
      </c>
      <c r="T19" s="226"/>
      <c r="U19" s="226"/>
      <c r="V19" s="230">
        <v>0</v>
      </c>
      <c r="W19" s="229">
        <v>37373</v>
      </c>
      <c r="X19" s="226">
        <v>-93</v>
      </c>
      <c r="Y19" s="229">
        <v>37280</v>
      </c>
      <c r="Z19" s="226">
        <v>0</v>
      </c>
      <c r="AA19" s="229">
        <v>37280</v>
      </c>
      <c r="AB19" s="226"/>
      <c r="AC19" s="226">
        <v>37280</v>
      </c>
      <c r="AD19" s="229">
        <v>3107</v>
      </c>
      <c r="AE19" s="232">
        <v>37280</v>
      </c>
      <c r="AF19" s="233">
        <v>3471.3</v>
      </c>
      <c r="AG19" s="234">
        <v>17357</v>
      </c>
      <c r="AH19" s="225"/>
      <c r="AI19" s="233">
        <v>0</v>
      </c>
      <c r="AJ19" s="225"/>
      <c r="AK19" s="235">
        <v>0</v>
      </c>
      <c r="AL19" s="236">
        <v>0</v>
      </c>
      <c r="AM19" s="234">
        <v>17357</v>
      </c>
      <c r="AN19" s="237">
        <v>-43</v>
      </c>
      <c r="AO19" s="234">
        <v>17314</v>
      </c>
      <c r="AP19" s="235">
        <v>0</v>
      </c>
      <c r="AQ19" s="234">
        <v>17314</v>
      </c>
      <c r="AR19" s="235"/>
      <c r="AS19" s="235">
        <v>17314</v>
      </c>
      <c r="AT19" s="234">
        <v>1443</v>
      </c>
      <c r="AU19" s="806">
        <v>54594</v>
      </c>
      <c r="AV19" s="807">
        <v>4550</v>
      </c>
      <c r="AW19" s="227">
        <v>43</v>
      </c>
      <c r="AX19" s="227"/>
      <c r="AY19" s="227">
        <v>43</v>
      </c>
    </row>
    <row r="20" spans="1:51" ht="15" customHeight="1" x14ac:dyDescent="0.2">
      <c r="A20" s="424">
        <v>14</v>
      </c>
      <c r="B20" s="224" t="s">
        <v>18</v>
      </c>
      <c r="C20" s="228">
        <v>3</v>
      </c>
      <c r="D20" s="226">
        <v>5016.271497372888</v>
      </c>
      <c r="E20" s="226">
        <v>15048.814492118665</v>
      </c>
      <c r="F20" s="228">
        <v>3</v>
      </c>
      <c r="G20" s="226">
        <v>617.55773130685213</v>
      </c>
      <c r="H20" s="226">
        <v>1852.6731939205565</v>
      </c>
      <c r="I20" s="1214">
        <v>4</v>
      </c>
      <c r="J20" s="226">
        <v>168.42483581095965</v>
      </c>
      <c r="K20" s="226">
        <v>673.6993432438386</v>
      </c>
      <c r="L20" s="228">
        <v>3</v>
      </c>
      <c r="M20" s="226">
        <v>4210.6208952739917</v>
      </c>
      <c r="N20" s="226">
        <v>12631.862685821976</v>
      </c>
      <c r="O20" s="228">
        <v>0</v>
      </c>
      <c r="P20" s="226">
        <v>1684.2483581095967</v>
      </c>
      <c r="Q20" s="226">
        <v>0</v>
      </c>
      <c r="R20" s="229">
        <v>30207</v>
      </c>
      <c r="S20" s="229">
        <v>3356</v>
      </c>
      <c r="T20" s="226"/>
      <c r="U20" s="226"/>
      <c r="V20" s="230">
        <v>0</v>
      </c>
      <c r="W20" s="229">
        <v>30207</v>
      </c>
      <c r="X20" s="226">
        <v>-76</v>
      </c>
      <c r="Y20" s="229">
        <v>30131</v>
      </c>
      <c r="Z20" s="226">
        <v>0</v>
      </c>
      <c r="AA20" s="229">
        <v>30131</v>
      </c>
      <c r="AB20" s="226"/>
      <c r="AC20" s="226">
        <v>30131</v>
      </c>
      <c r="AD20" s="229">
        <v>2511</v>
      </c>
      <c r="AE20" s="232">
        <v>30131</v>
      </c>
      <c r="AF20" s="233">
        <v>3789.9</v>
      </c>
      <c r="AG20" s="234">
        <v>11370</v>
      </c>
      <c r="AH20" s="225"/>
      <c r="AI20" s="233">
        <v>0</v>
      </c>
      <c r="AJ20" s="225"/>
      <c r="AK20" s="235">
        <v>0</v>
      </c>
      <c r="AL20" s="236">
        <v>0</v>
      </c>
      <c r="AM20" s="234">
        <v>11370</v>
      </c>
      <c r="AN20" s="237">
        <v>-28</v>
      </c>
      <c r="AO20" s="234">
        <v>11342</v>
      </c>
      <c r="AP20" s="235">
        <v>0</v>
      </c>
      <c r="AQ20" s="234">
        <v>11342</v>
      </c>
      <c r="AR20" s="235"/>
      <c r="AS20" s="235">
        <v>11342</v>
      </c>
      <c r="AT20" s="234">
        <v>945</v>
      </c>
      <c r="AU20" s="806">
        <v>41473</v>
      </c>
      <c r="AV20" s="807">
        <v>3456</v>
      </c>
      <c r="AW20" s="227">
        <v>28</v>
      </c>
      <c r="AX20" s="227"/>
      <c r="AY20" s="227">
        <v>28</v>
      </c>
    </row>
    <row r="21" spans="1:51" ht="15" customHeight="1" x14ac:dyDescent="0.2">
      <c r="A21" s="425">
        <v>15</v>
      </c>
      <c r="B21" s="238" t="s">
        <v>19</v>
      </c>
      <c r="C21" s="242">
        <v>5</v>
      </c>
      <c r="D21" s="240">
        <v>4699.1154777796628</v>
      </c>
      <c r="E21" s="240">
        <v>23495.577388898313</v>
      </c>
      <c r="F21" s="242">
        <v>5</v>
      </c>
      <c r="G21" s="240">
        <v>634.28100511152604</v>
      </c>
      <c r="H21" s="240">
        <v>3171.4050255576303</v>
      </c>
      <c r="I21" s="1215">
        <v>4</v>
      </c>
      <c r="J21" s="240">
        <v>172.98572866677981</v>
      </c>
      <c r="K21" s="240">
        <v>691.94291466711923</v>
      </c>
      <c r="L21" s="242">
        <v>0</v>
      </c>
      <c r="M21" s="240">
        <v>4324.6432166694949</v>
      </c>
      <c r="N21" s="240">
        <v>0</v>
      </c>
      <c r="O21" s="242">
        <v>0</v>
      </c>
      <c r="P21" s="240">
        <v>1729.8572866677978</v>
      </c>
      <c r="Q21" s="240">
        <v>0</v>
      </c>
      <c r="R21" s="243">
        <v>27359</v>
      </c>
      <c r="S21" s="243">
        <v>3040</v>
      </c>
      <c r="T21" s="240"/>
      <c r="U21" s="240"/>
      <c r="V21" s="244">
        <v>0</v>
      </c>
      <c r="W21" s="243">
        <v>27359</v>
      </c>
      <c r="X21" s="240">
        <v>-68</v>
      </c>
      <c r="Y21" s="243">
        <v>27291</v>
      </c>
      <c r="Z21" s="240">
        <v>0</v>
      </c>
      <c r="AA21" s="243">
        <v>27291</v>
      </c>
      <c r="AB21" s="246"/>
      <c r="AC21" s="240">
        <v>27291</v>
      </c>
      <c r="AD21" s="247">
        <v>2274</v>
      </c>
      <c r="AE21" s="247">
        <v>27291</v>
      </c>
      <c r="AF21" s="248">
        <v>3289.5</v>
      </c>
      <c r="AG21" s="249">
        <v>16448</v>
      </c>
      <c r="AH21" s="239"/>
      <c r="AI21" s="248">
        <v>0</v>
      </c>
      <c r="AJ21" s="239"/>
      <c r="AK21" s="250">
        <v>0</v>
      </c>
      <c r="AL21" s="251">
        <v>0</v>
      </c>
      <c r="AM21" s="249">
        <v>16448</v>
      </c>
      <c r="AN21" s="252">
        <v>-41</v>
      </c>
      <c r="AO21" s="249">
        <v>16407</v>
      </c>
      <c r="AP21" s="250">
        <v>0</v>
      </c>
      <c r="AQ21" s="249">
        <v>16407</v>
      </c>
      <c r="AR21" s="250"/>
      <c r="AS21" s="250">
        <v>16407</v>
      </c>
      <c r="AT21" s="249">
        <v>1367</v>
      </c>
      <c r="AU21" s="808">
        <v>43698</v>
      </c>
      <c r="AV21" s="809">
        <v>3641</v>
      </c>
      <c r="AW21" s="241">
        <v>41</v>
      </c>
      <c r="AX21" s="241"/>
      <c r="AY21" s="241">
        <v>41</v>
      </c>
    </row>
    <row r="22" spans="1:51" ht="15" customHeight="1" x14ac:dyDescent="0.2">
      <c r="A22" s="423">
        <v>16</v>
      </c>
      <c r="B22" s="207" t="s">
        <v>20</v>
      </c>
      <c r="C22" s="211">
        <v>20</v>
      </c>
      <c r="D22" s="209">
        <v>2209.6116204241425</v>
      </c>
      <c r="E22" s="209">
        <v>44192.232408482851</v>
      </c>
      <c r="F22" s="211">
        <v>11</v>
      </c>
      <c r="G22" s="209">
        <v>315.95206408173573</v>
      </c>
      <c r="H22" s="209">
        <v>3475.4727048990931</v>
      </c>
      <c r="I22" s="1213">
        <v>14</v>
      </c>
      <c r="J22" s="209">
        <v>86.168744749564297</v>
      </c>
      <c r="K22" s="209">
        <v>1206.3624264939001</v>
      </c>
      <c r="L22" s="211">
        <v>1</v>
      </c>
      <c r="M22" s="209">
        <v>2154.2186187391076</v>
      </c>
      <c r="N22" s="209">
        <v>2154.2186187391076</v>
      </c>
      <c r="O22" s="211">
        <v>2</v>
      </c>
      <c r="P22" s="209">
        <v>861.68744749564303</v>
      </c>
      <c r="Q22" s="209">
        <v>1723.3748949912861</v>
      </c>
      <c r="R22" s="212">
        <v>52752</v>
      </c>
      <c r="S22" s="212">
        <v>5861</v>
      </c>
      <c r="T22" s="209"/>
      <c r="U22" s="209"/>
      <c r="V22" s="213">
        <v>0</v>
      </c>
      <c r="W22" s="212">
        <v>52752</v>
      </c>
      <c r="X22" s="209">
        <v>-132</v>
      </c>
      <c r="Y22" s="212">
        <v>52620</v>
      </c>
      <c r="Z22" s="209">
        <v>0</v>
      </c>
      <c r="AA22" s="212">
        <v>52620</v>
      </c>
      <c r="AB22" s="209"/>
      <c r="AC22" s="209">
        <v>52620</v>
      </c>
      <c r="AD22" s="212">
        <v>4385</v>
      </c>
      <c r="AE22" s="214">
        <v>52620</v>
      </c>
      <c r="AF22" s="215">
        <v>12586.5</v>
      </c>
      <c r="AG22" s="216">
        <v>251730</v>
      </c>
      <c r="AH22" s="208"/>
      <c r="AI22" s="215">
        <v>0</v>
      </c>
      <c r="AJ22" s="208"/>
      <c r="AK22" s="217">
        <v>0</v>
      </c>
      <c r="AL22" s="218">
        <v>0</v>
      </c>
      <c r="AM22" s="216">
        <v>251730</v>
      </c>
      <c r="AN22" s="219">
        <v>-629</v>
      </c>
      <c r="AO22" s="216">
        <v>251101</v>
      </c>
      <c r="AP22" s="217">
        <v>0</v>
      </c>
      <c r="AQ22" s="216">
        <v>251101</v>
      </c>
      <c r="AR22" s="217"/>
      <c r="AS22" s="217">
        <v>251101</v>
      </c>
      <c r="AT22" s="216">
        <v>20925</v>
      </c>
      <c r="AU22" s="804">
        <v>303721</v>
      </c>
      <c r="AV22" s="805">
        <v>25310</v>
      </c>
      <c r="AW22" s="210">
        <v>629</v>
      </c>
      <c r="AX22" s="210"/>
      <c r="AY22" s="210">
        <v>629</v>
      </c>
    </row>
    <row r="23" spans="1:51" ht="15" customHeight="1" x14ac:dyDescent="0.2">
      <c r="A23" s="424">
        <v>17</v>
      </c>
      <c r="B23" s="224" t="s">
        <v>21</v>
      </c>
      <c r="C23" s="228">
        <v>299</v>
      </c>
      <c r="D23" s="226">
        <v>3222.6199680140517</v>
      </c>
      <c r="E23" s="226">
        <v>963563.37043620145</v>
      </c>
      <c r="F23" s="228">
        <v>188</v>
      </c>
      <c r="G23" s="226">
        <v>408.70380570095898</v>
      </c>
      <c r="H23" s="226">
        <v>76836.315471780283</v>
      </c>
      <c r="I23" s="1214">
        <v>200</v>
      </c>
      <c r="J23" s="226">
        <v>111.4646742820797</v>
      </c>
      <c r="K23" s="226">
        <v>22292.934856415941</v>
      </c>
      <c r="L23" s="228">
        <v>42</v>
      </c>
      <c r="M23" s="226">
        <v>2786.6168570519926</v>
      </c>
      <c r="N23" s="226">
        <v>117037.90799618368</v>
      </c>
      <c r="O23" s="228">
        <v>23</v>
      </c>
      <c r="P23" s="226">
        <v>1114.646742820797</v>
      </c>
      <c r="Q23" s="226">
        <v>25636.875084878331</v>
      </c>
      <c r="R23" s="229">
        <v>1205367</v>
      </c>
      <c r="S23" s="229">
        <v>133930</v>
      </c>
      <c r="T23" s="226"/>
      <c r="U23" s="226"/>
      <c r="V23" s="230">
        <v>0</v>
      </c>
      <c r="W23" s="229">
        <v>1205367</v>
      </c>
      <c r="X23" s="226">
        <v>-3013</v>
      </c>
      <c r="Y23" s="229">
        <v>1202354</v>
      </c>
      <c r="Z23" s="226">
        <v>-1546</v>
      </c>
      <c r="AA23" s="229">
        <v>1200808</v>
      </c>
      <c r="AB23" s="226"/>
      <c r="AC23" s="226">
        <v>1200808</v>
      </c>
      <c r="AD23" s="229">
        <v>100067</v>
      </c>
      <c r="AE23" s="232">
        <v>1200808</v>
      </c>
      <c r="AF23" s="233">
        <v>7661.7</v>
      </c>
      <c r="AG23" s="234">
        <v>2290848</v>
      </c>
      <c r="AH23" s="225"/>
      <c r="AI23" s="233">
        <v>0</v>
      </c>
      <c r="AJ23" s="225"/>
      <c r="AK23" s="235">
        <v>0</v>
      </c>
      <c r="AL23" s="236">
        <v>0</v>
      </c>
      <c r="AM23" s="234">
        <v>2290848</v>
      </c>
      <c r="AN23" s="237">
        <v>-5727</v>
      </c>
      <c r="AO23" s="234">
        <v>2285121</v>
      </c>
      <c r="AP23" s="235">
        <v>-3402</v>
      </c>
      <c r="AQ23" s="234">
        <v>2281719</v>
      </c>
      <c r="AR23" s="235"/>
      <c r="AS23" s="235">
        <v>2281719</v>
      </c>
      <c r="AT23" s="234">
        <v>190143</v>
      </c>
      <c r="AU23" s="806">
        <v>3482527</v>
      </c>
      <c r="AV23" s="807">
        <v>290210</v>
      </c>
      <c r="AW23" s="227">
        <v>5727</v>
      </c>
      <c r="AX23" s="227"/>
      <c r="AY23" s="227">
        <v>5727</v>
      </c>
    </row>
    <row r="24" spans="1:51" ht="15" customHeight="1" x14ac:dyDescent="0.2">
      <c r="A24" s="424">
        <v>18</v>
      </c>
      <c r="B24" s="224" t="s">
        <v>22</v>
      </c>
      <c r="C24" s="228">
        <v>0</v>
      </c>
      <c r="D24" s="226">
        <v>4816.2657531310924</v>
      </c>
      <c r="E24" s="226">
        <v>0</v>
      </c>
      <c r="F24" s="228">
        <v>0</v>
      </c>
      <c r="G24" s="226">
        <v>603.26230318884041</v>
      </c>
      <c r="H24" s="226">
        <v>0</v>
      </c>
      <c r="I24" s="1214">
        <v>0</v>
      </c>
      <c r="J24" s="226">
        <v>164.52608268786557</v>
      </c>
      <c r="K24" s="226">
        <v>0</v>
      </c>
      <c r="L24" s="228">
        <v>0</v>
      </c>
      <c r="M24" s="226">
        <v>4113.1520671966391</v>
      </c>
      <c r="N24" s="226">
        <v>0</v>
      </c>
      <c r="O24" s="228">
        <v>0</v>
      </c>
      <c r="P24" s="226">
        <v>0</v>
      </c>
      <c r="Q24" s="226">
        <v>0</v>
      </c>
      <c r="R24" s="229">
        <v>0</v>
      </c>
      <c r="S24" s="229">
        <v>0</v>
      </c>
      <c r="T24" s="226"/>
      <c r="U24" s="226"/>
      <c r="V24" s="230">
        <v>0</v>
      </c>
      <c r="W24" s="229">
        <v>0</v>
      </c>
      <c r="X24" s="226">
        <v>0</v>
      </c>
      <c r="Y24" s="229">
        <v>0</v>
      </c>
      <c r="Z24" s="226">
        <v>0</v>
      </c>
      <c r="AA24" s="229">
        <v>0</v>
      </c>
      <c r="AB24" s="226"/>
      <c r="AC24" s="226">
        <v>0</v>
      </c>
      <c r="AD24" s="229">
        <v>0</v>
      </c>
      <c r="AE24" s="232">
        <v>0</v>
      </c>
      <c r="AF24" s="233">
        <v>3532.5</v>
      </c>
      <c r="AG24" s="234">
        <v>0</v>
      </c>
      <c r="AH24" s="225"/>
      <c r="AI24" s="233">
        <v>0</v>
      </c>
      <c r="AJ24" s="225"/>
      <c r="AK24" s="235">
        <v>0</v>
      </c>
      <c r="AL24" s="236">
        <v>0</v>
      </c>
      <c r="AM24" s="234">
        <v>0</v>
      </c>
      <c r="AN24" s="237">
        <v>0</v>
      </c>
      <c r="AO24" s="234">
        <v>0</v>
      </c>
      <c r="AP24" s="235">
        <v>0</v>
      </c>
      <c r="AQ24" s="234">
        <v>0</v>
      </c>
      <c r="AR24" s="235"/>
      <c r="AS24" s="235">
        <v>0</v>
      </c>
      <c r="AT24" s="234">
        <v>0</v>
      </c>
      <c r="AU24" s="806">
        <v>0</v>
      </c>
      <c r="AV24" s="807">
        <v>0</v>
      </c>
      <c r="AW24" s="227">
        <v>0</v>
      </c>
      <c r="AX24" s="227"/>
      <c r="AY24" s="227">
        <v>0</v>
      </c>
    </row>
    <row r="25" spans="1:51" ht="15" customHeight="1" x14ac:dyDescent="0.2">
      <c r="A25" s="424">
        <v>19</v>
      </c>
      <c r="B25" s="224" t="s">
        <v>23</v>
      </c>
      <c r="C25" s="228">
        <v>30</v>
      </c>
      <c r="D25" s="226">
        <v>3934.8599287030502</v>
      </c>
      <c r="E25" s="226">
        <v>118045.7978610915</v>
      </c>
      <c r="F25" s="228">
        <v>26</v>
      </c>
      <c r="G25" s="226">
        <v>498.75410313820032</v>
      </c>
      <c r="H25" s="226">
        <v>12967.606681593208</v>
      </c>
      <c r="I25" s="1214">
        <v>18</v>
      </c>
      <c r="J25" s="226">
        <v>136.02384631041829</v>
      </c>
      <c r="K25" s="226">
        <v>2448.4292335875293</v>
      </c>
      <c r="L25" s="228">
        <v>3</v>
      </c>
      <c r="M25" s="226">
        <v>3400.5961577604571</v>
      </c>
      <c r="N25" s="226">
        <v>10201.788473281371</v>
      </c>
      <c r="O25" s="228">
        <v>1</v>
      </c>
      <c r="P25" s="226">
        <v>1360.2384631041828</v>
      </c>
      <c r="Q25" s="226">
        <v>1360.2384631041828</v>
      </c>
      <c r="R25" s="229">
        <v>145024</v>
      </c>
      <c r="S25" s="229">
        <v>16114</v>
      </c>
      <c r="T25" s="226"/>
      <c r="U25" s="226"/>
      <c r="V25" s="230">
        <v>0</v>
      </c>
      <c r="W25" s="229">
        <v>145024</v>
      </c>
      <c r="X25" s="226">
        <v>-363</v>
      </c>
      <c r="Y25" s="229">
        <v>144661</v>
      </c>
      <c r="Z25" s="226">
        <v>0</v>
      </c>
      <c r="AA25" s="229">
        <v>144661</v>
      </c>
      <c r="AB25" s="226"/>
      <c r="AC25" s="226">
        <v>144661</v>
      </c>
      <c r="AD25" s="229">
        <v>12055</v>
      </c>
      <c r="AE25" s="232">
        <v>144661</v>
      </c>
      <c r="AF25" s="233">
        <v>5077.8</v>
      </c>
      <c r="AG25" s="234">
        <v>152334</v>
      </c>
      <c r="AH25" s="225"/>
      <c r="AI25" s="233">
        <v>0</v>
      </c>
      <c r="AJ25" s="225"/>
      <c r="AK25" s="235">
        <v>0</v>
      </c>
      <c r="AL25" s="236">
        <v>0</v>
      </c>
      <c r="AM25" s="234">
        <v>152334</v>
      </c>
      <c r="AN25" s="237">
        <v>-381</v>
      </c>
      <c r="AO25" s="234">
        <v>151953</v>
      </c>
      <c r="AP25" s="235">
        <v>0</v>
      </c>
      <c r="AQ25" s="234">
        <v>151953</v>
      </c>
      <c r="AR25" s="235"/>
      <c r="AS25" s="235">
        <v>151953</v>
      </c>
      <c r="AT25" s="234">
        <v>12663</v>
      </c>
      <c r="AU25" s="806">
        <v>296614</v>
      </c>
      <c r="AV25" s="807">
        <v>24718</v>
      </c>
      <c r="AW25" s="227">
        <v>381</v>
      </c>
      <c r="AX25" s="227"/>
      <c r="AY25" s="227">
        <v>381</v>
      </c>
    </row>
    <row r="26" spans="1:51" ht="15" customHeight="1" x14ac:dyDescent="0.2">
      <c r="A26" s="425">
        <v>20</v>
      </c>
      <c r="B26" s="238" t="s">
        <v>24</v>
      </c>
      <c r="C26" s="242">
        <v>18</v>
      </c>
      <c r="D26" s="240">
        <v>4761.1624794808758</v>
      </c>
      <c r="E26" s="240">
        <v>85700.924630655762</v>
      </c>
      <c r="F26" s="242">
        <v>14</v>
      </c>
      <c r="G26" s="240">
        <v>641.72008548579265</v>
      </c>
      <c r="H26" s="240">
        <v>8984.0811968010967</v>
      </c>
      <c r="I26" s="1215">
        <v>11</v>
      </c>
      <c r="J26" s="240">
        <v>175.01456876885248</v>
      </c>
      <c r="K26" s="240">
        <v>1925.1602564573773</v>
      </c>
      <c r="L26" s="242">
        <v>8</v>
      </c>
      <c r="M26" s="240">
        <v>4375.3642192213129</v>
      </c>
      <c r="N26" s="240">
        <v>35002.913753770503</v>
      </c>
      <c r="O26" s="242">
        <v>0</v>
      </c>
      <c r="P26" s="240">
        <v>1750.145687688525</v>
      </c>
      <c r="Q26" s="240">
        <v>0</v>
      </c>
      <c r="R26" s="243">
        <v>131613</v>
      </c>
      <c r="S26" s="243">
        <v>14624</v>
      </c>
      <c r="T26" s="240"/>
      <c r="U26" s="240"/>
      <c r="V26" s="244">
        <v>0</v>
      </c>
      <c r="W26" s="243">
        <v>131613</v>
      </c>
      <c r="X26" s="240">
        <v>-329</v>
      </c>
      <c r="Y26" s="243">
        <v>131284</v>
      </c>
      <c r="Z26" s="240">
        <v>0</v>
      </c>
      <c r="AA26" s="243">
        <v>131284</v>
      </c>
      <c r="AB26" s="246"/>
      <c r="AC26" s="240">
        <v>131284</v>
      </c>
      <c r="AD26" s="247">
        <v>10940</v>
      </c>
      <c r="AE26" s="247">
        <v>131284</v>
      </c>
      <c r="AF26" s="248">
        <v>2774.7000000000003</v>
      </c>
      <c r="AG26" s="249">
        <v>49945</v>
      </c>
      <c r="AH26" s="239"/>
      <c r="AI26" s="248">
        <v>0</v>
      </c>
      <c r="AJ26" s="239"/>
      <c r="AK26" s="250">
        <v>0</v>
      </c>
      <c r="AL26" s="251">
        <v>0</v>
      </c>
      <c r="AM26" s="249">
        <v>49945</v>
      </c>
      <c r="AN26" s="252">
        <v>-125</v>
      </c>
      <c r="AO26" s="249">
        <v>49820</v>
      </c>
      <c r="AP26" s="250">
        <v>0</v>
      </c>
      <c r="AQ26" s="249">
        <v>49820</v>
      </c>
      <c r="AR26" s="250"/>
      <c r="AS26" s="250">
        <v>49820</v>
      </c>
      <c r="AT26" s="249">
        <v>4152</v>
      </c>
      <c r="AU26" s="808">
        <v>181104</v>
      </c>
      <c r="AV26" s="809">
        <v>15092</v>
      </c>
      <c r="AW26" s="241">
        <v>125</v>
      </c>
      <c r="AX26" s="241"/>
      <c r="AY26" s="241">
        <v>125</v>
      </c>
    </row>
    <row r="27" spans="1:51" ht="15" customHeight="1" x14ac:dyDescent="0.2">
      <c r="A27" s="423">
        <v>21</v>
      </c>
      <c r="B27" s="207" t="s">
        <v>25</v>
      </c>
      <c r="C27" s="211">
        <v>16</v>
      </c>
      <c r="D27" s="209">
        <v>4797.6754372111855</v>
      </c>
      <c r="E27" s="209">
        <v>76762.806995378967</v>
      </c>
      <c r="F27" s="211">
        <v>12</v>
      </c>
      <c r="G27" s="209">
        <v>638.29735286662265</v>
      </c>
      <c r="H27" s="209">
        <v>7659.5682343994722</v>
      </c>
      <c r="I27" s="1213">
        <v>1</v>
      </c>
      <c r="J27" s="209">
        <v>174.08109623635158</v>
      </c>
      <c r="K27" s="209">
        <v>174.08109623635158</v>
      </c>
      <c r="L27" s="211">
        <v>0</v>
      </c>
      <c r="M27" s="209">
        <v>4352.0274059087906</v>
      </c>
      <c r="N27" s="209">
        <v>0</v>
      </c>
      <c r="O27" s="211">
        <v>2</v>
      </c>
      <c r="P27" s="209">
        <v>1740.810962363516</v>
      </c>
      <c r="Q27" s="209">
        <v>3481.6219247270319</v>
      </c>
      <c r="R27" s="212">
        <v>88078</v>
      </c>
      <c r="S27" s="212">
        <v>9786</v>
      </c>
      <c r="T27" s="209"/>
      <c r="U27" s="209"/>
      <c r="V27" s="213">
        <v>0</v>
      </c>
      <c r="W27" s="212">
        <v>88078</v>
      </c>
      <c r="X27" s="209">
        <v>-220</v>
      </c>
      <c r="Y27" s="212">
        <v>87858</v>
      </c>
      <c r="Z27" s="209">
        <v>0</v>
      </c>
      <c r="AA27" s="212">
        <v>87858</v>
      </c>
      <c r="AB27" s="209"/>
      <c r="AC27" s="209">
        <v>87858</v>
      </c>
      <c r="AD27" s="212">
        <v>7322</v>
      </c>
      <c r="AE27" s="214">
        <v>87858</v>
      </c>
      <c r="AF27" s="215">
        <v>3001.5</v>
      </c>
      <c r="AG27" s="216">
        <v>48024</v>
      </c>
      <c r="AH27" s="208"/>
      <c r="AI27" s="215">
        <v>0</v>
      </c>
      <c r="AJ27" s="208"/>
      <c r="AK27" s="217">
        <v>0</v>
      </c>
      <c r="AL27" s="218">
        <v>0</v>
      </c>
      <c r="AM27" s="216">
        <v>48024</v>
      </c>
      <c r="AN27" s="219">
        <v>-120</v>
      </c>
      <c r="AO27" s="216">
        <v>47904</v>
      </c>
      <c r="AP27" s="217">
        <v>0</v>
      </c>
      <c r="AQ27" s="216">
        <v>47904</v>
      </c>
      <c r="AR27" s="217"/>
      <c r="AS27" s="217">
        <v>47904</v>
      </c>
      <c r="AT27" s="216">
        <v>3992</v>
      </c>
      <c r="AU27" s="804">
        <v>135762</v>
      </c>
      <c r="AV27" s="805">
        <v>11314</v>
      </c>
      <c r="AW27" s="210">
        <v>120</v>
      </c>
      <c r="AX27" s="210"/>
      <c r="AY27" s="210">
        <v>120</v>
      </c>
    </row>
    <row r="28" spans="1:51" ht="15" customHeight="1" x14ac:dyDescent="0.2">
      <c r="A28" s="424">
        <v>22</v>
      </c>
      <c r="B28" s="224" t="s">
        <v>26</v>
      </c>
      <c r="C28" s="228">
        <v>13</v>
      </c>
      <c r="D28" s="226">
        <v>5082.4389561239159</v>
      </c>
      <c r="E28" s="226">
        <v>66071.706429610902</v>
      </c>
      <c r="F28" s="228">
        <v>8</v>
      </c>
      <c r="G28" s="226">
        <v>698.76534077953818</v>
      </c>
      <c r="H28" s="226">
        <v>5590.1227262363054</v>
      </c>
      <c r="I28" s="1214">
        <v>15</v>
      </c>
      <c r="J28" s="226">
        <v>190.57236566714678</v>
      </c>
      <c r="K28" s="226">
        <v>2858.5854850072019</v>
      </c>
      <c r="L28" s="228">
        <v>0</v>
      </c>
      <c r="M28" s="226">
        <v>4764.3091416786701</v>
      </c>
      <c r="N28" s="226">
        <v>0</v>
      </c>
      <c r="O28" s="228">
        <v>0</v>
      </c>
      <c r="P28" s="226">
        <v>1905.723656671468</v>
      </c>
      <c r="Q28" s="226">
        <v>0</v>
      </c>
      <c r="R28" s="229">
        <v>74520</v>
      </c>
      <c r="S28" s="229">
        <v>8280</v>
      </c>
      <c r="T28" s="226"/>
      <c r="U28" s="226"/>
      <c r="V28" s="230">
        <v>0</v>
      </c>
      <c r="W28" s="229">
        <v>74520</v>
      </c>
      <c r="X28" s="226">
        <v>-186</v>
      </c>
      <c r="Y28" s="229">
        <v>74334</v>
      </c>
      <c r="Z28" s="226">
        <v>0</v>
      </c>
      <c r="AA28" s="229">
        <v>74334</v>
      </c>
      <c r="AB28" s="226"/>
      <c r="AC28" s="226">
        <v>74334</v>
      </c>
      <c r="AD28" s="229">
        <v>6195</v>
      </c>
      <c r="AE28" s="232">
        <v>74334</v>
      </c>
      <c r="AF28" s="233">
        <v>1843.2</v>
      </c>
      <c r="AG28" s="234">
        <v>23962</v>
      </c>
      <c r="AH28" s="225"/>
      <c r="AI28" s="233">
        <v>0</v>
      </c>
      <c r="AJ28" s="225"/>
      <c r="AK28" s="235">
        <v>0</v>
      </c>
      <c r="AL28" s="236">
        <v>0</v>
      </c>
      <c r="AM28" s="234">
        <v>23962</v>
      </c>
      <c r="AN28" s="237">
        <v>-60</v>
      </c>
      <c r="AO28" s="234">
        <v>23902</v>
      </c>
      <c r="AP28" s="235">
        <v>0</v>
      </c>
      <c r="AQ28" s="234">
        <v>23902</v>
      </c>
      <c r="AR28" s="235"/>
      <c r="AS28" s="235">
        <v>23902</v>
      </c>
      <c r="AT28" s="234">
        <v>1992</v>
      </c>
      <c r="AU28" s="806">
        <v>98236</v>
      </c>
      <c r="AV28" s="807">
        <v>8187</v>
      </c>
      <c r="AW28" s="227">
        <v>60</v>
      </c>
      <c r="AX28" s="227"/>
      <c r="AY28" s="227">
        <v>60</v>
      </c>
    </row>
    <row r="29" spans="1:51" ht="15" customHeight="1" x14ac:dyDescent="0.2">
      <c r="A29" s="424">
        <v>23</v>
      </c>
      <c r="B29" s="224" t="s">
        <v>27</v>
      </c>
      <c r="C29" s="228">
        <v>61</v>
      </c>
      <c r="D29" s="226">
        <v>4337.1403977355867</v>
      </c>
      <c r="E29" s="226">
        <v>264565.56426187081</v>
      </c>
      <c r="F29" s="228">
        <v>42</v>
      </c>
      <c r="G29" s="226">
        <v>578.51409386416867</v>
      </c>
      <c r="H29" s="226">
        <v>24297.591942295083</v>
      </c>
      <c r="I29" s="1214">
        <v>33</v>
      </c>
      <c r="J29" s="226">
        <v>157.77657105386416</v>
      </c>
      <c r="K29" s="226">
        <v>5206.6268447775174</v>
      </c>
      <c r="L29" s="228">
        <v>2</v>
      </c>
      <c r="M29" s="226">
        <v>3944.4142763466039</v>
      </c>
      <c r="N29" s="226">
        <v>7888.8285526932077</v>
      </c>
      <c r="O29" s="228">
        <v>1</v>
      </c>
      <c r="P29" s="226">
        <v>1577.7657105386418</v>
      </c>
      <c r="Q29" s="226">
        <v>1577.7657105386418</v>
      </c>
      <c r="R29" s="229">
        <v>303536</v>
      </c>
      <c r="S29" s="229">
        <v>33726</v>
      </c>
      <c r="T29" s="226"/>
      <c r="U29" s="226"/>
      <c r="V29" s="230">
        <v>0</v>
      </c>
      <c r="W29" s="229">
        <v>303536</v>
      </c>
      <c r="X29" s="226">
        <v>-759</v>
      </c>
      <c r="Y29" s="229">
        <v>302777</v>
      </c>
      <c r="Z29" s="226">
        <v>-4470</v>
      </c>
      <c r="AA29" s="229">
        <v>298307</v>
      </c>
      <c r="AB29" s="226"/>
      <c r="AC29" s="226">
        <v>298307</v>
      </c>
      <c r="AD29" s="229">
        <v>24859</v>
      </c>
      <c r="AE29" s="232">
        <v>298307</v>
      </c>
      <c r="AF29" s="233">
        <v>3916.8</v>
      </c>
      <c r="AG29" s="234">
        <v>238925</v>
      </c>
      <c r="AH29" s="225"/>
      <c r="AI29" s="233">
        <v>0</v>
      </c>
      <c r="AJ29" s="225"/>
      <c r="AK29" s="235">
        <v>0</v>
      </c>
      <c r="AL29" s="236">
        <v>0</v>
      </c>
      <c r="AM29" s="234">
        <v>238925</v>
      </c>
      <c r="AN29" s="237">
        <v>-597</v>
      </c>
      <c r="AO29" s="234">
        <v>238328</v>
      </c>
      <c r="AP29" s="235">
        <v>-1667</v>
      </c>
      <c r="AQ29" s="234">
        <v>236661</v>
      </c>
      <c r="AR29" s="235"/>
      <c r="AS29" s="235">
        <v>236661</v>
      </c>
      <c r="AT29" s="234">
        <v>19722</v>
      </c>
      <c r="AU29" s="806">
        <v>534968</v>
      </c>
      <c r="AV29" s="807">
        <v>44581</v>
      </c>
      <c r="AW29" s="227">
        <v>597</v>
      </c>
      <c r="AX29" s="227"/>
      <c r="AY29" s="227">
        <v>597</v>
      </c>
    </row>
    <row r="30" spans="1:51" ht="15" customHeight="1" x14ac:dyDescent="0.2">
      <c r="A30" s="424">
        <v>24</v>
      </c>
      <c r="B30" s="224" t="s">
        <v>28</v>
      </c>
      <c r="C30" s="228">
        <v>11</v>
      </c>
      <c r="D30" s="226">
        <v>2167.3689296749117</v>
      </c>
      <c r="E30" s="226">
        <v>23841.058226424029</v>
      </c>
      <c r="F30" s="228">
        <v>5</v>
      </c>
      <c r="G30" s="226">
        <v>209.72190403229737</v>
      </c>
      <c r="H30" s="226">
        <v>1048.6095201614869</v>
      </c>
      <c r="I30" s="1214">
        <v>6</v>
      </c>
      <c r="J30" s="226">
        <v>57.196882917899288</v>
      </c>
      <c r="K30" s="226">
        <v>343.1812975073957</v>
      </c>
      <c r="L30" s="228">
        <v>0</v>
      </c>
      <c r="M30" s="226">
        <v>1429.9220729474821</v>
      </c>
      <c r="N30" s="226">
        <v>0</v>
      </c>
      <c r="O30" s="228">
        <v>0</v>
      </c>
      <c r="P30" s="226">
        <v>571.96882917899291</v>
      </c>
      <c r="Q30" s="226">
        <v>0</v>
      </c>
      <c r="R30" s="229">
        <v>25233</v>
      </c>
      <c r="S30" s="229">
        <v>2804</v>
      </c>
      <c r="T30" s="226"/>
      <c r="U30" s="226"/>
      <c r="V30" s="230">
        <v>0</v>
      </c>
      <c r="W30" s="229">
        <v>25233</v>
      </c>
      <c r="X30" s="226">
        <v>-63</v>
      </c>
      <c r="Y30" s="229">
        <v>25170</v>
      </c>
      <c r="Z30" s="226">
        <v>0</v>
      </c>
      <c r="AA30" s="229">
        <v>25170</v>
      </c>
      <c r="AB30" s="226"/>
      <c r="AC30" s="226">
        <v>25170</v>
      </c>
      <c r="AD30" s="229">
        <v>2098</v>
      </c>
      <c r="AE30" s="232">
        <v>25170</v>
      </c>
      <c r="AF30" s="233">
        <v>13645.800000000001</v>
      </c>
      <c r="AG30" s="234">
        <v>150104</v>
      </c>
      <c r="AH30" s="225"/>
      <c r="AI30" s="233">
        <v>0</v>
      </c>
      <c r="AJ30" s="225"/>
      <c r="AK30" s="235">
        <v>0</v>
      </c>
      <c r="AL30" s="236">
        <v>0</v>
      </c>
      <c r="AM30" s="234">
        <v>150104</v>
      </c>
      <c r="AN30" s="237">
        <v>-375</v>
      </c>
      <c r="AO30" s="234">
        <v>149729</v>
      </c>
      <c r="AP30" s="235">
        <v>0</v>
      </c>
      <c r="AQ30" s="234">
        <v>149729</v>
      </c>
      <c r="AR30" s="235"/>
      <c r="AS30" s="235">
        <v>149729</v>
      </c>
      <c r="AT30" s="234">
        <v>12477</v>
      </c>
      <c r="AU30" s="806">
        <v>174899</v>
      </c>
      <c r="AV30" s="807">
        <v>14575</v>
      </c>
      <c r="AW30" s="227">
        <v>375</v>
      </c>
      <c r="AX30" s="227"/>
      <c r="AY30" s="227">
        <v>375</v>
      </c>
    </row>
    <row r="31" spans="1:51" ht="15" customHeight="1" x14ac:dyDescent="0.2">
      <c r="A31" s="425">
        <v>25</v>
      </c>
      <c r="B31" s="238" t="s">
        <v>29</v>
      </c>
      <c r="C31" s="242">
        <v>9</v>
      </c>
      <c r="D31" s="240">
        <v>4077.6996985732067</v>
      </c>
      <c r="E31" s="240">
        <v>36699.297287158857</v>
      </c>
      <c r="F31" s="242">
        <v>4</v>
      </c>
      <c r="G31" s="240">
        <v>543.58346386154415</v>
      </c>
      <c r="H31" s="240">
        <v>2174.3338554461766</v>
      </c>
      <c r="I31" s="1215">
        <v>2</v>
      </c>
      <c r="J31" s="240">
        <v>148.25003559860292</v>
      </c>
      <c r="K31" s="240">
        <v>296.50007119720584</v>
      </c>
      <c r="L31" s="242">
        <v>2</v>
      </c>
      <c r="M31" s="240">
        <v>3706.2508899650729</v>
      </c>
      <c r="N31" s="240">
        <v>7412.5017799301459</v>
      </c>
      <c r="O31" s="242">
        <v>1</v>
      </c>
      <c r="P31" s="240">
        <v>1482.500355986029</v>
      </c>
      <c r="Q31" s="240">
        <v>1482.500355986029</v>
      </c>
      <c r="R31" s="243">
        <v>48065</v>
      </c>
      <c r="S31" s="243">
        <v>5341</v>
      </c>
      <c r="T31" s="240"/>
      <c r="U31" s="240"/>
      <c r="V31" s="244">
        <v>0</v>
      </c>
      <c r="W31" s="243">
        <v>48065</v>
      </c>
      <c r="X31" s="240">
        <v>-120</v>
      </c>
      <c r="Y31" s="243">
        <v>47945</v>
      </c>
      <c r="Z31" s="240">
        <v>0</v>
      </c>
      <c r="AA31" s="243">
        <v>47945</v>
      </c>
      <c r="AB31" s="246"/>
      <c r="AC31" s="240">
        <v>47945</v>
      </c>
      <c r="AD31" s="247">
        <v>3995</v>
      </c>
      <c r="AE31" s="247">
        <v>47945</v>
      </c>
      <c r="AF31" s="248">
        <v>4665.6000000000004</v>
      </c>
      <c r="AG31" s="249">
        <v>41990</v>
      </c>
      <c r="AH31" s="239"/>
      <c r="AI31" s="248">
        <v>0</v>
      </c>
      <c r="AJ31" s="239"/>
      <c r="AK31" s="250">
        <v>0</v>
      </c>
      <c r="AL31" s="251">
        <v>0</v>
      </c>
      <c r="AM31" s="249">
        <v>41990</v>
      </c>
      <c r="AN31" s="252">
        <v>-105</v>
      </c>
      <c r="AO31" s="249">
        <v>41885</v>
      </c>
      <c r="AP31" s="250">
        <v>0</v>
      </c>
      <c r="AQ31" s="249">
        <v>41885</v>
      </c>
      <c r="AR31" s="250"/>
      <c r="AS31" s="250">
        <v>41885</v>
      </c>
      <c r="AT31" s="249">
        <v>3490</v>
      </c>
      <c r="AU31" s="808">
        <v>89830</v>
      </c>
      <c r="AV31" s="809">
        <v>7485</v>
      </c>
      <c r="AW31" s="241">
        <v>105</v>
      </c>
      <c r="AX31" s="241"/>
      <c r="AY31" s="241">
        <v>105</v>
      </c>
    </row>
    <row r="32" spans="1:51" ht="15" customHeight="1" x14ac:dyDescent="0.2">
      <c r="A32" s="423">
        <v>26</v>
      </c>
      <c r="B32" s="207" t="s">
        <v>30</v>
      </c>
      <c r="C32" s="211">
        <v>299</v>
      </c>
      <c r="D32" s="209">
        <v>3462.6604917968084</v>
      </c>
      <c r="E32" s="209">
        <v>1035335.4870472457</v>
      </c>
      <c r="F32" s="211">
        <v>221</v>
      </c>
      <c r="G32" s="209">
        <v>431.85076459135951</v>
      </c>
      <c r="H32" s="209">
        <v>95439.018974690451</v>
      </c>
      <c r="I32" s="1213">
        <v>154</v>
      </c>
      <c r="J32" s="209">
        <v>117.77748125218893</v>
      </c>
      <c r="K32" s="209">
        <v>18137.732112837097</v>
      </c>
      <c r="L32" s="211">
        <v>41</v>
      </c>
      <c r="M32" s="209">
        <v>2944.4370313047239</v>
      </c>
      <c r="N32" s="209">
        <v>120721.91828349368</v>
      </c>
      <c r="O32" s="211">
        <v>10</v>
      </c>
      <c r="P32" s="209">
        <v>1177.7748125218895</v>
      </c>
      <c r="Q32" s="209">
        <v>11777.748125218895</v>
      </c>
      <c r="R32" s="212">
        <v>1281412</v>
      </c>
      <c r="S32" s="212">
        <v>142379</v>
      </c>
      <c r="T32" s="209"/>
      <c r="U32" s="209"/>
      <c r="V32" s="213">
        <v>0</v>
      </c>
      <c r="W32" s="212">
        <v>1281412</v>
      </c>
      <c r="X32" s="209">
        <v>-3204</v>
      </c>
      <c r="Y32" s="212">
        <v>1278208</v>
      </c>
      <c r="Z32" s="209">
        <v>0</v>
      </c>
      <c r="AA32" s="212">
        <v>1278208</v>
      </c>
      <c r="AB32" s="209"/>
      <c r="AC32" s="209">
        <v>1278208</v>
      </c>
      <c r="AD32" s="212">
        <v>106517</v>
      </c>
      <c r="AE32" s="214">
        <v>1278208</v>
      </c>
      <c r="AF32" s="215">
        <v>6566.4000000000005</v>
      </c>
      <c r="AG32" s="216">
        <v>1963354</v>
      </c>
      <c r="AH32" s="208"/>
      <c r="AI32" s="215">
        <v>0</v>
      </c>
      <c r="AJ32" s="208"/>
      <c r="AK32" s="217">
        <v>0</v>
      </c>
      <c r="AL32" s="218">
        <v>0</v>
      </c>
      <c r="AM32" s="216">
        <v>1963354</v>
      </c>
      <c r="AN32" s="219">
        <v>-4908</v>
      </c>
      <c r="AO32" s="216">
        <v>1958446</v>
      </c>
      <c r="AP32" s="217">
        <v>0</v>
      </c>
      <c r="AQ32" s="216">
        <v>1958446</v>
      </c>
      <c r="AR32" s="217"/>
      <c r="AS32" s="217">
        <v>1958446</v>
      </c>
      <c r="AT32" s="216">
        <v>163204</v>
      </c>
      <c r="AU32" s="804">
        <v>3236654</v>
      </c>
      <c r="AV32" s="805">
        <v>269721</v>
      </c>
      <c r="AW32" s="210">
        <v>4908</v>
      </c>
      <c r="AX32" s="210"/>
      <c r="AY32" s="210">
        <v>4908</v>
      </c>
    </row>
    <row r="33" spans="1:51" ht="15" customHeight="1" x14ac:dyDescent="0.2">
      <c r="A33" s="424">
        <v>27</v>
      </c>
      <c r="B33" s="224" t="s">
        <v>31</v>
      </c>
      <c r="C33" s="228">
        <v>18</v>
      </c>
      <c r="D33" s="226">
        <v>4649.1170963608538</v>
      </c>
      <c r="E33" s="226">
        <v>83684.107734495366</v>
      </c>
      <c r="F33" s="228">
        <v>12</v>
      </c>
      <c r="G33" s="226">
        <v>611.01792771101589</v>
      </c>
      <c r="H33" s="226">
        <v>7332.2151325321902</v>
      </c>
      <c r="I33" s="1214">
        <v>17</v>
      </c>
      <c r="J33" s="226">
        <v>166.64125301209523</v>
      </c>
      <c r="K33" s="226">
        <v>2832.9013012056189</v>
      </c>
      <c r="L33" s="228">
        <v>1</v>
      </c>
      <c r="M33" s="226">
        <v>4166.0313253023805</v>
      </c>
      <c r="N33" s="226">
        <v>4166.0313253023805</v>
      </c>
      <c r="O33" s="228">
        <v>1</v>
      </c>
      <c r="P33" s="226">
        <v>1666.4125301209519</v>
      </c>
      <c r="Q33" s="226">
        <v>1666.4125301209519</v>
      </c>
      <c r="R33" s="229">
        <v>99682</v>
      </c>
      <c r="S33" s="229">
        <v>11076</v>
      </c>
      <c r="T33" s="226"/>
      <c r="U33" s="226"/>
      <c r="V33" s="230">
        <v>0</v>
      </c>
      <c r="W33" s="229">
        <v>99682</v>
      </c>
      <c r="X33" s="226">
        <v>-249</v>
      </c>
      <c r="Y33" s="229">
        <v>99433</v>
      </c>
      <c r="Z33" s="226">
        <v>0</v>
      </c>
      <c r="AA33" s="229">
        <v>99433</v>
      </c>
      <c r="AB33" s="226"/>
      <c r="AC33" s="226">
        <v>99433</v>
      </c>
      <c r="AD33" s="229">
        <v>8286</v>
      </c>
      <c r="AE33" s="232">
        <v>99433</v>
      </c>
      <c r="AF33" s="233">
        <v>3985.2000000000003</v>
      </c>
      <c r="AG33" s="234">
        <v>71734</v>
      </c>
      <c r="AH33" s="225"/>
      <c r="AI33" s="233">
        <v>0</v>
      </c>
      <c r="AJ33" s="225"/>
      <c r="AK33" s="235">
        <v>0</v>
      </c>
      <c r="AL33" s="236">
        <v>0</v>
      </c>
      <c r="AM33" s="234">
        <v>71734</v>
      </c>
      <c r="AN33" s="237">
        <v>-179</v>
      </c>
      <c r="AO33" s="234">
        <v>71555</v>
      </c>
      <c r="AP33" s="235">
        <v>0</v>
      </c>
      <c r="AQ33" s="234">
        <v>71555</v>
      </c>
      <c r="AR33" s="235"/>
      <c r="AS33" s="235">
        <v>71555</v>
      </c>
      <c r="AT33" s="234">
        <v>5963</v>
      </c>
      <c r="AU33" s="806">
        <v>170988</v>
      </c>
      <c r="AV33" s="807">
        <v>14249</v>
      </c>
      <c r="AW33" s="227">
        <v>179</v>
      </c>
      <c r="AX33" s="227"/>
      <c r="AY33" s="227">
        <v>179</v>
      </c>
    </row>
    <row r="34" spans="1:51" ht="15" customHeight="1" x14ac:dyDescent="0.2">
      <c r="A34" s="424">
        <v>28</v>
      </c>
      <c r="B34" s="224" t="s">
        <v>32</v>
      </c>
      <c r="C34" s="228">
        <v>144</v>
      </c>
      <c r="D34" s="226">
        <v>3454.2790168758106</v>
      </c>
      <c r="E34" s="226">
        <v>497416.17843011674</v>
      </c>
      <c r="F34" s="228">
        <v>96</v>
      </c>
      <c r="G34" s="226">
        <v>469.61390206682699</v>
      </c>
      <c r="H34" s="226">
        <v>45082.934598415392</v>
      </c>
      <c r="I34" s="1214">
        <v>66</v>
      </c>
      <c r="J34" s="226">
        <v>128.07651874549825</v>
      </c>
      <c r="K34" s="226">
        <v>8453.0502372028841</v>
      </c>
      <c r="L34" s="228">
        <v>16</v>
      </c>
      <c r="M34" s="226">
        <v>3201.9129686374567</v>
      </c>
      <c r="N34" s="226">
        <v>51230.607498199308</v>
      </c>
      <c r="O34" s="228">
        <v>4</v>
      </c>
      <c r="P34" s="226">
        <v>1280.7651874549827</v>
      </c>
      <c r="Q34" s="226">
        <v>5123.0607498199306</v>
      </c>
      <c r="R34" s="229">
        <v>607306</v>
      </c>
      <c r="S34" s="229">
        <v>67478</v>
      </c>
      <c r="T34" s="226"/>
      <c r="U34" s="226"/>
      <c r="V34" s="230">
        <v>0</v>
      </c>
      <c r="W34" s="229">
        <v>607306</v>
      </c>
      <c r="X34" s="226">
        <v>-1518</v>
      </c>
      <c r="Y34" s="229">
        <v>605788</v>
      </c>
      <c r="Z34" s="226">
        <v>-1815</v>
      </c>
      <c r="AA34" s="229">
        <v>603973</v>
      </c>
      <c r="AB34" s="226"/>
      <c r="AC34" s="226">
        <v>603973</v>
      </c>
      <c r="AD34" s="229">
        <v>50331</v>
      </c>
      <c r="AE34" s="232">
        <v>603973</v>
      </c>
      <c r="AF34" s="233">
        <v>5784.3</v>
      </c>
      <c r="AG34" s="234">
        <v>832939</v>
      </c>
      <c r="AH34" s="225"/>
      <c r="AI34" s="233">
        <v>0</v>
      </c>
      <c r="AJ34" s="225"/>
      <c r="AK34" s="235">
        <v>0</v>
      </c>
      <c r="AL34" s="236">
        <v>0</v>
      </c>
      <c r="AM34" s="234">
        <v>832939</v>
      </c>
      <c r="AN34" s="237">
        <v>-2082</v>
      </c>
      <c r="AO34" s="234">
        <v>830857</v>
      </c>
      <c r="AP34" s="235">
        <v>-2604</v>
      </c>
      <c r="AQ34" s="234">
        <v>828253</v>
      </c>
      <c r="AR34" s="235"/>
      <c r="AS34" s="235">
        <v>828253</v>
      </c>
      <c r="AT34" s="234">
        <v>69021</v>
      </c>
      <c r="AU34" s="806">
        <v>1432226</v>
      </c>
      <c r="AV34" s="807">
        <v>119352</v>
      </c>
      <c r="AW34" s="227">
        <v>2082</v>
      </c>
      <c r="AX34" s="227"/>
      <c r="AY34" s="227">
        <v>2082</v>
      </c>
    </row>
    <row r="35" spans="1:51" ht="15" customHeight="1" x14ac:dyDescent="0.2">
      <c r="A35" s="424">
        <v>29</v>
      </c>
      <c r="B35" s="224" t="s">
        <v>33</v>
      </c>
      <c r="C35" s="228">
        <v>61</v>
      </c>
      <c r="D35" s="226">
        <v>3941.9482544210205</v>
      </c>
      <c r="E35" s="226">
        <v>240458.84351968224</v>
      </c>
      <c r="F35" s="228">
        <v>47</v>
      </c>
      <c r="G35" s="226">
        <v>528.12855870064413</v>
      </c>
      <c r="H35" s="226">
        <v>24822.042258930276</v>
      </c>
      <c r="I35" s="1214">
        <v>34</v>
      </c>
      <c r="J35" s="226">
        <v>144.03506146381201</v>
      </c>
      <c r="K35" s="226">
        <v>4897.1920897696082</v>
      </c>
      <c r="L35" s="228">
        <v>8</v>
      </c>
      <c r="M35" s="226">
        <v>3600.8765365953013</v>
      </c>
      <c r="N35" s="226">
        <v>28807.012292762411</v>
      </c>
      <c r="O35" s="228">
        <v>2</v>
      </c>
      <c r="P35" s="226">
        <v>1440.3506146381203</v>
      </c>
      <c r="Q35" s="226">
        <v>2880.7012292762406</v>
      </c>
      <c r="R35" s="229">
        <v>301866</v>
      </c>
      <c r="S35" s="229">
        <v>33541</v>
      </c>
      <c r="T35" s="226"/>
      <c r="U35" s="226"/>
      <c r="V35" s="230">
        <v>0</v>
      </c>
      <c r="W35" s="229">
        <v>301866</v>
      </c>
      <c r="X35" s="226">
        <v>-755</v>
      </c>
      <c r="Y35" s="229">
        <v>301111</v>
      </c>
      <c r="Z35" s="226">
        <v>0</v>
      </c>
      <c r="AA35" s="229">
        <v>301111</v>
      </c>
      <c r="AB35" s="226"/>
      <c r="AC35" s="226">
        <v>301111</v>
      </c>
      <c r="AD35" s="229">
        <v>25093</v>
      </c>
      <c r="AE35" s="232">
        <v>301111</v>
      </c>
      <c r="AF35" s="233">
        <v>4499.1000000000004</v>
      </c>
      <c r="AG35" s="234">
        <v>274445</v>
      </c>
      <c r="AH35" s="225"/>
      <c r="AI35" s="233">
        <v>0</v>
      </c>
      <c r="AJ35" s="225"/>
      <c r="AK35" s="235">
        <v>0</v>
      </c>
      <c r="AL35" s="236">
        <v>0</v>
      </c>
      <c r="AM35" s="234">
        <v>274445</v>
      </c>
      <c r="AN35" s="237">
        <v>-686</v>
      </c>
      <c r="AO35" s="234">
        <v>273759</v>
      </c>
      <c r="AP35" s="235">
        <v>0</v>
      </c>
      <c r="AQ35" s="234">
        <v>273759</v>
      </c>
      <c r="AR35" s="235"/>
      <c r="AS35" s="235">
        <v>273759</v>
      </c>
      <c r="AT35" s="234">
        <v>22813</v>
      </c>
      <c r="AU35" s="806">
        <v>574870</v>
      </c>
      <c r="AV35" s="807">
        <v>47906</v>
      </c>
      <c r="AW35" s="227">
        <v>686</v>
      </c>
      <c r="AX35" s="227"/>
      <c r="AY35" s="227">
        <v>686</v>
      </c>
    </row>
    <row r="36" spans="1:51" ht="15" customHeight="1" x14ac:dyDescent="0.2">
      <c r="A36" s="425">
        <v>30</v>
      </c>
      <c r="B36" s="238" t="s">
        <v>34</v>
      </c>
      <c r="C36" s="242">
        <v>18</v>
      </c>
      <c r="D36" s="240">
        <v>4870.9963034940347</v>
      </c>
      <c r="E36" s="240">
        <v>87677.93346289263</v>
      </c>
      <c r="F36" s="242">
        <v>7</v>
      </c>
      <c r="G36" s="240">
        <v>633.07956394340874</v>
      </c>
      <c r="H36" s="240">
        <v>4431.5569476038609</v>
      </c>
      <c r="I36" s="1215">
        <v>12</v>
      </c>
      <c r="J36" s="240">
        <v>172.65806289365688</v>
      </c>
      <c r="K36" s="240">
        <v>2071.8967547238826</v>
      </c>
      <c r="L36" s="242">
        <v>1</v>
      </c>
      <c r="M36" s="240">
        <v>4316.4515723414233</v>
      </c>
      <c r="N36" s="240">
        <v>4316.4515723414233</v>
      </c>
      <c r="O36" s="242">
        <v>0</v>
      </c>
      <c r="P36" s="240">
        <v>1726.5806289365689</v>
      </c>
      <c r="Q36" s="240">
        <v>0</v>
      </c>
      <c r="R36" s="243">
        <v>98498</v>
      </c>
      <c r="S36" s="243">
        <v>10944</v>
      </c>
      <c r="T36" s="240"/>
      <c r="U36" s="240"/>
      <c r="V36" s="244">
        <v>0</v>
      </c>
      <c r="W36" s="243">
        <v>98498</v>
      </c>
      <c r="X36" s="240">
        <v>-246</v>
      </c>
      <c r="Y36" s="243">
        <v>98252</v>
      </c>
      <c r="Z36" s="240">
        <v>0</v>
      </c>
      <c r="AA36" s="243">
        <v>98252</v>
      </c>
      <c r="AB36" s="246"/>
      <c r="AC36" s="240">
        <v>98252</v>
      </c>
      <c r="AD36" s="247">
        <v>8188</v>
      </c>
      <c r="AE36" s="247">
        <v>98252</v>
      </c>
      <c r="AF36" s="248">
        <v>4399.2</v>
      </c>
      <c r="AG36" s="249">
        <v>79186</v>
      </c>
      <c r="AH36" s="239"/>
      <c r="AI36" s="248">
        <v>0</v>
      </c>
      <c r="AJ36" s="239"/>
      <c r="AK36" s="250">
        <v>0</v>
      </c>
      <c r="AL36" s="251">
        <v>0</v>
      </c>
      <c r="AM36" s="249">
        <v>79186</v>
      </c>
      <c r="AN36" s="252">
        <v>-198</v>
      </c>
      <c r="AO36" s="249">
        <v>78988</v>
      </c>
      <c r="AP36" s="250">
        <v>0</v>
      </c>
      <c r="AQ36" s="249">
        <v>78988</v>
      </c>
      <c r="AR36" s="250"/>
      <c r="AS36" s="250">
        <v>78988</v>
      </c>
      <c r="AT36" s="249">
        <v>6582</v>
      </c>
      <c r="AU36" s="808">
        <v>177240</v>
      </c>
      <c r="AV36" s="809">
        <v>14770</v>
      </c>
      <c r="AW36" s="241">
        <v>198</v>
      </c>
      <c r="AX36" s="241"/>
      <c r="AY36" s="241">
        <v>198</v>
      </c>
    </row>
    <row r="37" spans="1:51" ht="15" customHeight="1" x14ac:dyDescent="0.2">
      <c r="A37" s="423">
        <v>31</v>
      </c>
      <c r="B37" s="207" t="s">
        <v>35</v>
      </c>
      <c r="C37" s="211">
        <v>14</v>
      </c>
      <c r="D37" s="209">
        <v>3762.9340587703614</v>
      </c>
      <c r="E37" s="209">
        <v>52681.076822785057</v>
      </c>
      <c r="F37" s="211">
        <v>6</v>
      </c>
      <c r="G37" s="209">
        <v>512.92519761136384</v>
      </c>
      <c r="H37" s="209">
        <v>3077.5511856681833</v>
      </c>
      <c r="I37" s="1213">
        <v>9</v>
      </c>
      <c r="J37" s="209">
        <v>139.88869025764467</v>
      </c>
      <c r="K37" s="209">
        <v>1258.998212318802</v>
      </c>
      <c r="L37" s="211">
        <v>2</v>
      </c>
      <c r="M37" s="209">
        <v>3497.2172564411171</v>
      </c>
      <c r="N37" s="209">
        <v>6994.4345128822342</v>
      </c>
      <c r="O37" s="211">
        <v>1</v>
      </c>
      <c r="P37" s="209">
        <v>1398.8869025764466</v>
      </c>
      <c r="Q37" s="209">
        <v>1398.8869025764466</v>
      </c>
      <c r="R37" s="212">
        <v>65411</v>
      </c>
      <c r="S37" s="212">
        <v>7268</v>
      </c>
      <c r="T37" s="209"/>
      <c r="U37" s="209"/>
      <c r="V37" s="213">
        <v>0</v>
      </c>
      <c r="W37" s="212">
        <v>65411</v>
      </c>
      <c r="X37" s="209">
        <v>-164</v>
      </c>
      <c r="Y37" s="212">
        <v>65247</v>
      </c>
      <c r="Z37" s="209">
        <v>0</v>
      </c>
      <c r="AA37" s="212">
        <v>65247</v>
      </c>
      <c r="AB37" s="209"/>
      <c r="AC37" s="209">
        <v>65247</v>
      </c>
      <c r="AD37" s="212">
        <v>5437</v>
      </c>
      <c r="AE37" s="214">
        <v>65247</v>
      </c>
      <c r="AF37" s="215">
        <v>7131.6</v>
      </c>
      <c r="AG37" s="216">
        <v>99842</v>
      </c>
      <c r="AH37" s="208"/>
      <c r="AI37" s="215">
        <v>0</v>
      </c>
      <c r="AJ37" s="208"/>
      <c r="AK37" s="217">
        <v>0</v>
      </c>
      <c r="AL37" s="218">
        <v>0</v>
      </c>
      <c r="AM37" s="216">
        <v>99842</v>
      </c>
      <c r="AN37" s="219">
        <v>-250</v>
      </c>
      <c r="AO37" s="216">
        <v>99592</v>
      </c>
      <c r="AP37" s="217">
        <v>0</v>
      </c>
      <c r="AQ37" s="216">
        <v>99592</v>
      </c>
      <c r="AR37" s="217"/>
      <c r="AS37" s="217">
        <v>99592</v>
      </c>
      <c r="AT37" s="216">
        <v>8299</v>
      </c>
      <c r="AU37" s="804">
        <v>164839</v>
      </c>
      <c r="AV37" s="805">
        <v>13736</v>
      </c>
      <c r="AW37" s="210">
        <v>250</v>
      </c>
      <c r="AX37" s="210"/>
      <c r="AY37" s="210">
        <v>250</v>
      </c>
    </row>
    <row r="38" spans="1:51" ht="15" customHeight="1" x14ac:dyDescent="0.2">
      <c r="A38" s="424">
        <v>32</v>
      </c>
      <c r="B38" s="224" t="s">
        <v>36</v>
      </c>
      <c r="C38" s="228">
        <v>330</v>
      </c>
      <c r="D38" s="226">
        <v>4880.8808049110994</v>
      </c>
      <c r="E38" s="226">
        <v>1610690.6656206627</v>
      </c>
      <c r="F38" s="228">
        <v>177</v>
      </c>
      <c r="G38" s="226">
        <v>659.29135688294832</v>
      </c>
      <c r="H38" s="226">
        <v>116694.57016828185</v>
      </c>
      <c r="I38" s="1214">
        <v>179</v>
      </c>
      <c r="J38" s="226">
        <v>179.80673369534952</v>
      </c>
      <c r="K38" s="226">
        <v>32185.405331467566</v>
      </c>
      <c r="L38" s="228">
        <v>29</v>
      </c>
      <c r="M38" s="226">
        <v>4495.1683423837385</v>
      </c>
      <c r="N38" s="226">
        <v>130359.88192912842</v>
      </c>
      <c r="O38" s="228">
        <v>26</v>
      </c>
      <c r="P38" s="226">
        <v>1798.0673369534952</v>
      </c>
      <c r="Q38" s="226">
        <v>46749.750760790877</v>
      </c>
      <c r="R38" s="229">
        <v>1936680</v>
      </c>
      <c r="S38" s="229">
        <v>215187</v>
      </c>
      <c r="T38" s="226"/>
      <c r="U38" s="226"/>
      <c r="V38" s="230">
        <v>0</v>
      </c>
      <c r="W38" s="229">
        <v>1936680</v>
      </c>
      <c r="X38" s="226">
        <v>-4842</v>
      </c>
      <c r="Y38" s="229">
        <v>1931838</v>
      </c>
      <c r="Z38" s="226">
        <v>-5410</v>
      </c>
      <c r="AA38" s="229">
        <v>1926428</v>
      </c>
      <c r="AB38" s="226"/>
      <c r="AC38" s="226">
        <v>1926428</v>
      </c>
      <c r="AD38" s="229">
        <v>160536</v>
      </c>
      <c r="AE38" s="232">
        <v>1926428</v>
      </c>
      <c r="AF38" s="233">
        <v>3267.9</v>
      </c>
      <c r="AG38" s="234">
        <v>1078407</v>
      </c>
      <c r="AH38" s="225"/>
      <c r="AI38" s="233">
        <v>0</v>
      </c>
      <c r="AJ38" s="225"/>
      <c r="AK38" s="235">
        <v>0</v>
      </c>
      <c r="AL38" s="236">
        <v>0</v>
      </c>
      <c r="AM38" s="234">
        <v>1078407</v>
      </c>
      <c r="AN38" s="237">
        <v>-2696</v>
      </c>
      <c r="AO38" s="234">
        <v>1075711</v>
      </c>
      <c r="AP38" s="235">
        <v>-2373</v>
      </c>
      <c r="AQ38" s="234">
        <v>1073338</v>
      </c>
      <c r="AR38" s="235"/>
      <c r="AS38" s="235">
        <v>1073338</v>
      </c>
      <c r="AT38" s="234">
        <v>89445</v>
      </c>
      <c r="AU38" s="806">
        <v>2999766</v>
      </c>
      <c r="AV38" s="807">
        <v>249981</v>
      </c>
      <c r="AW38" s="227">
        <v>2696</v>
      </c>
      <c r="AX38" s="227"/>
      <c r="AY38" s="227">
        <v>2696</v>
      </c>
    </row>
    <row r="39" spans="1:51" ht="15" customHeight="1" x14ac:dyDescent="0.2">
      <c r="A39" s="424">
        <v>33</v>
      </c>
      <c r="B39" s="224" t="s">
        <v>37</v>
      </c>
      <c r="C39" s="228">
        <v>71</v>
      </c>
      <c r="D39" s="226">
        <v>4263.5143461478656</v>
      </c>
      <c r="E39" s="226">
        <v>302709.51857649843</v>
      </c>
      <c r="F39" s="228">
        <v>64</v>
      </c>
      <c r="G39" s="226">
        <v>556.03389197634772</v>
      </c>
      <c r="H39" s="226">
        <v>35586.169086486254</v>
      </c>
      <c r="I39" s="1214">
        <v>58</v>
      </c>
      <c r="J39" s="226">
        <v>151.64560690264031</v>
      </c>
      <c r="K39" s="226">
        <v>8795.4452003531387</v>
      </c>
      <c r="L39" s="228">
        <v>14</v>
      </c>
      <c r="M39" s="226">
        <v>3791.1401725660071</v>
      </c>
      <c r="N39" s="226">
        <v>53075.962415924099</v>
      </c>
      <c r="O39" s="228">
        <v>1</v>
      </c>
      <c r="P39" s="226">
        <v>1516.4560690264027</v>
      </c>
      <c r="Q39" s="226">
        <v>1516.4560690264027</v>
      </c>
      <c r="R39" s="229">
        <v>401684</v>
      </c>
      <c r="S39" s="229">
        <v>44632</v>
      </c>
      <c r="T39" s="226"/>
      <c r="U39" s="226"/>
      <c r="V39" s="230">
        <v>0</v>
      </c>
      <c r="W39" s="229">
        <v>401684</v>
      </c>
      <c r="X39" s="226">
        <v>-1004</v>
      </c>
      <c r="Y39" s="229">
        <v>400680</v>
      </c>
      <c r="Z39" s="226">
        <v>0</v>
      </c>
      <c r="AA39" s="229">
        <v>400680</v>
      </c>
      <c r="AB39" s="226"/>
      <c r="AC39" s="226">
        <v>400680</v>
      </c>
      <c r="AD39" s="229">
        <v>33390</v>
      </c>
      <c r="AE39" s="232">
        <v>400680</v>
      </c>
      <c r="AF39" s="233">
        <v>4615.2</v>
      </c>
      <c r="AG39" s="234">
        <v>327679</v>
      </c>
      <c r="AH39" s="225"/>
      <c r="AI39" s="233">
        <v>0</v>
      </c>
      <c r="AJ39" s="225"/>
      <c r="AK39" s="235">
        <v>0</v>
      </c>
      <c r="AL39" s="236">
        <v>0</v>
      </c>
      <c r="AM39" s="234">
        <v>327679</v>
      </c>
      <c r="AN39" s="237">
        <v>-819</v>
      </c>
      <c r="AO39" s="234">
        <v>326860</v>
      </c>
      <c r="AP39" s="235">
        <v>0</v>
      </c>
      <c r="AQ39" s="234">
        <v>326860</v>
      </c>
      <c r="AR39" s="235"/>
      <c r="AS39" s="235">
        <v>326860</v>
      </c>
      <c r="AT39" s="234">
        <v>27238</v>
      </c>
      <c r="AU39" s="806">
        <v>727540</v>
      </c>
      <c r="AV39" s="807">
        <v>60628</v>
      </c>
      <c r="AW39" s="227">
        <v>819</v>
      </c>
      <c r="AX39" s="227"/>
      <c r="AY39" s="227">
        <v>819</v>
      </c>
    </row>
    <row r="40" spans="1:51" ht="15" customHeight="1" x14ac:dyDescent="0.2">
      <c r="A40" s="424">
        <v>34</v>
      </c>
      <c r="B40" s="224" t="s">
        <v>38</v>
      </c>
      <c r="C40" s="228">
        <v>33</v>
      </c>
      <c r="D40" s="226">
        <v>4685.6963556693008</v>
      </c>
      <c r="E40" s="226">
        <v>154627.97973708692</v>
      </c>
      <c r="F40" s="228">
        <v>22</v>
      </c>
      <c r="G40" s="226">
        <v>611.72943784308211</v>
      </c>
      <c r="H40" s="226">
        <v>13458.047632547807</v>
      </c>
      <c r="I40" s="1214">
        <v>9</v>
      </c>
      <c r="J40" s="226">
        <v>166.83530122993145</v>
      </c>
      <c r="K40" s="226">
        <v>1501.517711069383</v>
      </c>
      <c r="L40" s="228">
        <v>4</v>
      </c>
      <c r="M40" s="226">
        <v>4170.8825307482866</v>
      </c>
      <c r="N40" s="226">
        <v>16683.530122993147</v>
      </c>
      <c r="O40" s="228">
        <v>0</v>
      </c>
      <c r="P40" s="226">
        <v>1668.3530122993145</v>
      </c>
      <c r="Q40" s="226">
        <v>0</v>
      </c>
      <c r="R40" s="229">
        <v>186271</v>
      </c>
      <c r="S40" s="229">
        <v>20697</v>
      </c>
      <c r="T40" s="226"/>
      <c r="U40" s="226"/>
      <c r="V40" s="230">
        <v>0</v>
      </c>
      <c r="W40" s="229">
        <v>186271</v>
      </c>
      <c r="X40" s="226">
        <v>-466</v>
      </c>
      <c r="Y40" s="229">
        <v>185805</v>
      </c>
      <c r="Z40" s="226">
        <v>0</v>
      </c>
      <c r="AA40" s="229">
        <v>185805</v>
      </c>
      <c r="AB40" s="226"/>
      <c r="AC40" s="226">
        <v>185805</v>
      </c>
      <c r="AD40" s="229">
        <v>15484</v>
      </c>
      <c r="AE40" s="232">
        <v>185805</v>
      </c>
      <c r="AF40" s="233">
        <v>3897</v>
      </c>
      <c r="AG40" s="234">
        <v>128601</v>
      </c>
      <c r="AH40" s="225"/>
      <c r="AI40" s="233">
        <v>0</v>
      </c>
      <c r="AJ40" s="225"/>
      <c r="AK40" s="235">
        <v>0</v>
      </c>
      <c r="AL40" s="236">
        <v>0</v>
      </c>
      <c r="AM40" s="234">
        <v>128601</v>
      </c>
      <c r="AN40" s="237">
        <v>-322</v>
      </c>
      <c r="AO40" s="234">
        <v>128279</v>
      </c>
      <c r="AP40" s="235">
        <v>0</v>
      </c>
      <c r="AQ40" s="234">
        <v>128279</v>
      </c>
      <c r="AR40" s="235"/>
      <c r="AS40" s="235">
        <v>128279</v>
      </c>
      <c r="AT40" s="234">
        <v>10690</v>
      </c>
      <c r="AU40" s="806">
        <v>314084</v>
      </c>
      <c r="AV40" s="807">
        <v>26174</v>
      </c>
      <c r="AW40" s="227">
        <v>322</v>
      </c>
      <c r="AX40" s="227"/>
      <c r="AY40" s="227">
        <v>322</v>
      </c>
    </row>
    <row r="41" spans="1:51" ht="15" customHeight="1" x14ac:dyDescent="0.2">
      <c r="A41" s="425">
        <v>35</v>
      </c>
      <c r="B41" s="238" t="s">
        <v>39</v>
      </c>
      <c r="C41" s="242">
        <v>14</v>
      </c>
      <c r="D41" s="240">
        <v>3820.6372286685992</v>
      </c>
      <c r="E41" s="240">
        <v>53488.92120136039</v>
      </c>
      <c r="F41" s="242">
        <v>8</v>
      </c>
      <c r="G41" s="240">
        <v>528.36613379505434</v>
      </c>
      <c r="H41" s="240">
        <v>4226.9290703604347</v>
      </c>
      <c r="I41" s="1215">
        <v>4</v>
      </c>
      <c r="J41" s="240">
        <v>144.09985467137844</v>
      </c>
      <c r="K41" s="240">
        <v>576.39941868551375</v>
      </c>
      <c r="L41" s="242">
        <v>3</v>
      </c>
      <c r="M41" s="240">
        <v>3602.4963667844613</v>
      </c>
      <c r="N41" s="240">
        <v>10807.489100353385</v>
      </c>
      <c r="O41" s="242">
        <v>0</v>
      </c>
      <c r="P41" s="240">
        <v>1440.9985467137844</v>
      </c>
      <c r="Q41" s="240">
        <v>0</v>
      </c>
      <c r="R41" s="243">
        <v>69100</v>
      </c>
      <c r="S41" s="243">
        <v>7678</v>
      </c>
      <c r="T41" s="240"/>
      <c r="U41" s="240"/>
      <c r="V41" s="244">
        <v>0</v>
      </c>
      <c r="W41" s="243">
        <v>69100</v>
      </c>
      <c r="X41" s="240">
        <v>-173</v>
      </c>
      <c r="Y41" s="243">
        <v>68927</v>
      </c>
      <c r="Z41" s="240">
        <v>0</v>
      </c>
      <c r="AA41" s="243">
        <v>68927</v>
      </c>
      <c r="AB41" s="246"/>
      <c r="AC41" s="240">
        <v>68927</v>
      </c>
      <c r="AD41" s="247">
        <v>5744</v>
      </c>
      <c r="AE41" s="247">
        <v>68927</v>
      </c>
      <c r="AF41" s="248">
        <v>5577.3</v>
      </c>
      <c r="AG41" s="249">
        <v>78082</v>
      </c>
      <c r="AH41" s="239"/>
      <c r="AI41" s="248">
        <v>0</v>
      </c>
      <c r="AJ41" s="239"/>
      <c r="AK41" s="250">
        <v>0</v>
      </c>
      <c r="AL41" s="251">
        <v>0</v>
      </c>
      <c r="AM41" s="249">
        <v>78082</v>
      </c>
      <c r="AN41" s="252">
        <v>-195</v>
      </c>
      <c r="AO41" s="249">
        <v>77887</v>
      </c>
      <c r="AP41" s="250">
        <v>0</v>
      </c>
      <c r="AQ41" s="249">
        <v>77887</v>
      </c>
      <c r="AR41" s="250"/>
      <c r="AS41" s="250">
        <v>77887</v>
      </c>
      <c r="AT41" s="249">
        <v>6491</v>
      </c>
      <c r="AU41" s="808">
        <v>146814</v>
      </c>
      <c r="AV41" s="809">
        <v>12235</v>
      </c>
      <c r="AW41" s="241">
        <v>195</v>
      </c>
      <c r="AX41" s="241"/>
      <c r="AY41" s="241">
        <v>195</v>
      </c>
    </row>
    <row r="42" spans="1:51" ht="15" customHeight="1" x14ac:dyDescent="0.2">
      <c r="A42" s="423">
        <v>36</v>
      </c>
      <c r="B42" s="207" t="s">
        <v>40</v>
      </c>
      <c r="C42" s="211">
        <v>112</v>
      </c>
      <c r="D42" s="209">
        <v>3370.348804102704</v>
      </c>
      <c r="E42" s="209">
        <v>377479.06605950283</v>
      </c>
      <c r="F42" s="211">
        <v>85</v>
      </c>
      <c r="G42" s="209">
        <v>455.22683740243752</v>
      </c>
      <c r="H42" s="209">
        <v>38694.281179207188</v>
      </c>
      <c r="I42" s="1213">
        <v>37</v>
      </c>
      <c r="J42" s="209">
        <v>124.15277383702842</v>
      </c>
      <c r="K42" s="209">
        <v>4593.6526319700515</v>
      </c>
      <c r="L42" s="211">
        <v>14</v>
      </c>
      <c r="M42" s="209">
        <v>3103.8193459257104</v>
      </c>
      <c r="N42" s="209">
        <v>43453.470842959949</v>
      </c>
      <c r="O42" s="211">
        <v>5</v>
      </c>
      <c r="P42" s="209">
        <v>1241.5277383702842</v>
      </c>
      <c r="Q42" s="209">
        <v>6207.6386918514208</v>
      </c>
      <c r="R42" s="212">
        <v>470428</v>
      </c>
      <c r="S42" s="212">
        <v>52270</v>
      </c>
      <c r="T42" s="209"/>
      <c r="U42" s="209"/>
      <c r="V42" s="213">
        <v>0</v>
      </c>
      <c r="W42" s="212">
        <v>470428</v>
      </c>
      <c r="X42" s="209">
        <v>-1176</v>
      </c>
      <c r="Y42" s="212">
        <v>469252</v>
      </c>
      <c r="Z42" s="209">
        <v>0</v>
      </c>
      <c r="AA42" s="212">
        <v>469252</v>
      </c>
      <c r="AB42" s="209"/>
      <c r="AC42" s="209">
        <v>469252</v>
      </c>
      <c r="AD42" s="212">
        <v>39104</v>
      </c>
      <c r="AE42" s="214">
        <v>469252</v>
      </c>
      <c r="AF42" s="215">
        <v>6412.5</v>
      </c>
      <c r="AG42" s="216">
        <v>718200</v>
      </c>
      <c r="AH42" s="208"/>
      <c r="AI42" s="215">
        <v>0</v>
      </c>
      <c r="AJ42" s="208"/>
      <c r="AK42" s="217">
        <v>0</v>
      </c>
      <c r="AL42" s="218">
        <v>0</v>
      </c>
      <c r="AM42" s="216">
        <v>718200</v>
      </c>
      <c r="AN42" s="219">
        <v>-1796</v>
      </c>
      <c r="AO42" s="216">
        <v>716404</v>
      </c>
      <c r="AP42" s="217">
        <v>0</v>
      </c>
      <c r="AQ42" s="216">
        <v>716404</v>
      </c>
      <c r="AR42" s="217"/>
      <c r="AS42" s="217">
        <v>716404</v>
      </c>
      <c r="AT42" s="216">
        <v>59700</v>
      </c>
      <c r="AU42" s="804">
        <v>1185656</v>
      </c>
      <c r="AV42" s="805">
        <v>98804</v>
      </c>
      <c r="AW42" s="210">
        <v>1796</v>
      </c>
      <c r="AX42" s="210"/>
      <c r="AY42" s="210">
        <v>1796</v>
      </c>
    </row>
    <row r="43" spans="1:51" ht="15" customHeight="1" x14ac:dyDescent="0.2">
      <c r="A43" s="424">
        <v>37</v>
      </c>
      <c r="B43" s="224" t="s">
        <v>41</v>
      </c>
      <c r="C43" s="228">
        <v>66</v>
      </c>
      <c r="D43" s="226">
        <v>4585.7667039037578</v>
      </c>
      <c r="E43" s="226">
        <v>302660.60245764803</v>
      </c>
      <c r="F43" s="228">
        <v>47</v>
      </c>
      <c r="G43" s="226">
        <v>614.3959343894013</v>
      </c>
      <c r="H43" s="226">
        <v>28876.608916301862</v>
      </c>
      <c r="I43" s="1214">
        <v>29</v>
      </c>
      <c r="J43" s="226">
        <v>167.56252756074576</v>
      </c>
      <c r="K43" s="226">
        <v>4859.3132992616274</v>
      </c>
      <c r="L43" s="228">
        <v>11</v>
      </c>
      <c r="M43" s="226">
        <v>4189.063189018646</v>
      </c>
      <c r="N43" s="226">
        <v>46079.695079205107</v>
      </c>
      <c r="O43" s="228">
        <v>3</v>
      </c>
      <c r="P43" s="226">
        <v>1675.625275607458</v>
      </c>
      <c r="Q43" s="226">
        <v>5026.8758268223737</v>
      </c>
      <c r="R43" s="229">
        <v>387503</v>
      </c>
      <c r="S43" s="229">
        <v>43056</v>
      </c>
      <c r="T43" s="226"/>
      <c r="U43" s="226"/>
      <c r="V43" s="230">
        <v>0</v>
      </c>
      <c r="W43" s="229">
        <v>387503</v>
      </c>
      <c r="X43" s="226">
        <v>-969</v>
      </c>
      <c r="Y43" s="229">
        <v>386534</v>
      </c>
      <c r="Z43" s="226">
        <v>0</v>
      </c>
      <c r="AA43" s="229">
        <v>386534</v>
      </c>
      <c r="AB43" s="226"/>
      <c r="AC43" s="226">
        <v>386534</v>
      </c>
      <c r="AD43" s="229">
        <v>32211</v>
      </c>
      <c r="AE43" s="232">
        <v>386534</v>
      </c>
      <c r="AF43" s="233">
        <v>4693.5</v>
      </c>
      <c r="AG43" s="234">
        <v>309771</v>
      </c>
      <c r="AH43" s="225"/>
      <c r="AI43" s="233">
        <v>0</v>
      </c>
      <c r="AJ43" s="225"/>
      <c r="AK43" s="235">
        <v>0</v>
      </c>
      <c r="AL43" s="236">
        <v>0</v>
      </c>
      <c r="AM43" s="234">
        <v>309771</v>
      </c>
      <c r="AN43" s="237">
        <v>-774</v>
      </c>
      <c r="AO43" s="234">
        <v>308997</v>
      </c>
      <c r="AP43" s="235">
        <v>0</v>
      </c>
      <c r="AQ43" s="234">
        <v>308997</v>
      </c>
      <c r="AR43" s="235"/>
      <c r="AS43" s="235">
        <v>308997</v>
      </c>
      <c r="AT43" s="234">
        <v>25750</v>
      </c>
      <c r="AU43" s="806">
        <v>695531</v>
      </c>
      <c r="AV43" s="807">
        <v>57961</v>
      </c>
      <c r="AW43" s="227">
        <v>774</v>
      </c>
      <c r="AX43" s="227"/>
      <c r="AY43" s="227">
        <v>774</v>
      </c>
    </row>
    <row r="44" spans="1:51" ht="15" customHeight="1" x14ac:dyDescent="0.2">
      <c r="A44" s="424">
        <v>38</v>
      </c>
      <c r="B44" s="224" t="s">
        <v>42</v>
      </c>
      <c r="C44" s="228">
        <v>22</v>
      </c>
      <c r="D44" s="226">
        <v>2049.8222582410231</v>
      </c>
      <c r="E44" s="226">
        <v>45096.08968130251</v>
      </c>
      <c r="F44" s="228">
        <v>11</v>
      </c>
      <c r="G44" s="226">
        <v>198.74249077693975</v>
      </c>
      <c r="H44" s="226">
        <v>2186.1673985463372</v>
      </c>
      <c r="I44" s="1214">
        <v>8</v>
      </c>
      <c r="J44" s="226">
        <v>54.202497484619926</v>
      </c>
      <c r="K44" s="226">
        <v>433.61997987695941</v>
      </c>
      <c r="L44" s="228">
        <v>3</v>
      </c>
      <c r="M44" s="226">
        <v>1355.0624371154981</v>
      </c>
      <c r="N44" s="226">
        <v>4065.1873113464944</v>
      </c>
      <c r="O44" s="228">
        <v>4</v>
      </c>
      <c r="P44" s="226">
        <v>542.02497484619914</v>
      </c>
      <c r="Q44" s="226">
        <v>2168.0998993847966</v>
      </c>
      <c r="R44" s="229">
        <v>53949</v>
      </c>
      <c r="S44" s="229">
        <v>5994</v>
      </c>
      <c r="T44" s="226"/>
      <c r="U44" s="226"/>
      <c r="V44" s="230">
        <v>0</v>
      </c>
      <c r="W44" s="229">
        <v>53949</v>
      </c>
      <c r="X44" s="226">
        <v>-135</v>
      </c>
      <c r="Y44" s="229">
        <v>53814</v>
      </c>
      <c r="Z44" s="226">
        <v>0</v>
      </c>
      <c r="AA44" s="229">
        <v>53814</v>
      </c>
      <c r="AB44" s="226"/>
      <c r="AC44" s="226">
        <v>53814</v>
      </c>
      <c r="AD44" s="229">
        <v>4485</v>
      </c>
      <c r="AE44" s="232">
        <v>53814</v>
      </c>
      <c r="AF44" s="233">
        <v>10442.700000000001</v>
      </c>
      <c r="AG44" s="234">
        <v>229739</v>
      </c>
      <c r="AH44" s="225"/>
      <c r="AI44" s="233">
        <v>0</v>
      </c>
      <c r="AJ44" s="225"/>
      <c r="AK44" s="235">
        <v>0</v>
      </c>
      <c r="AL44" s="236">
        <v>0</v>
      </c>
      <c r="AM44" s="234">
        <v>229739</v>
      </c>
      <c r="AN44" s="237">
        <v>-574</v>
      </c>
      <c r="AO44" s="234">
        <v>229165</v>
      </c>
      <c r="AP44" s="235">
        <v>0</v>
      </c>
      <c r="AQ44" s="234">
        <v>229165</v>
      </c>
      <c r="AR44" s="235"/>
      <c r="AS44" s="235">
        <v>229165</v>
      </c>
      <c r="AT44" s="234">
        <v>19097</v>
      </c>
      <c r="AU44" s="806">
        <v>282979</v>
      </c>
      <c r="AV44" s="807">
        <v>23582</v>
      </c>
      <c r="AW44" s="227">
        <v>574</v>
      </c>
      <c r="AX44" s="227"/>
      <c r="AY44" s="227">
        <v>574</v>
      </c>
    </row>
    <row r="45" spans="1:51" ht="15" customHeight="1" x14ac:dyDescent="0.2">
      <c r="A45" s="424">
        <v>39</v>
      </c>
      <c r="B45" s="224" t="s">
        <v>43</v>
      </c>
      <c r="C45" s="228">
        <v>20</v>
      </c>
      <c r="D45" s="226">
        <v>2459.5053353769645</v>
      </c>
      <c r="E45" s="226">
        <v>49190.106707539293</v>
      </c>
      <c r="F45" s="228">
        <v>7</v>
      </c>
      <c r="G45" s="226">
        <v>327.15831225175617</v>
      </c>
      <c r="H45" s="226">
        <v>2290.108185762293</v>
      </c>
      <c r="I45" s="1214">
        <v>15</v>
      </c>
      <c r="J45" s="226">
        <v>89.224994250478943</v>
      </c>
      <c r="K45" s="226">
        <v>1338.3749137571842</v>
      </c>
      <c r="L45" s="228">
        <v>4</v>
      </c>
      <c r="M45" s="226">
        <v>2230.6248562619739</v>
      </c>
      <c r="N45" s="226">
        <v>8922.4994250478958</v>
      </c>
      <c r="O45" s="228">
        <v>1</v>
      </c>
      <c r="P45" s="226">
        <v>892.24994250478949</v>
      </c>
      <c r="Q45" s="226">
        <v>892.24994250478949</v>
      </c>
      <c r="R45" s="229">
        <v>62633</v>
      </c>
      <c r="S45" s="229">
        <v>6959</v>
      </c>
      <c r="T45" s="226"/>
      <c r="U45" s="226"/>
      <c r="V45" s="230">
        <v>0</v>
      </c>
      <c r="W45" s="229">
        <v>62633</v>
      </c>
      <c r="X45" s="226">
        <v>-157</v>
      </c>
      <c r="Y45" s="229">
        <v>62476</v>
      </c>
      <c r="Z45" s="226">
        <v>0</v>
      </c>
      <c r="AA45" s="229">
        <v>62476</v>
      </c>
      <c r="AB45" s="226"/>
      <c r="AC45" s="226">
        <v>62476</v>
      </c>
      <c r="AD45" s="229">
        <v>5206</v>
      </c>
      <c r="AE45" s="232">
        <v>62476</v>
      </c>
      <c r="AF45" s="233">
        <v>7307.1</v>
      </c>
      <c r="AG45" s="234">
        <v>146142</v>
      </c>
      <c r="AH45" s="225"/>
      <c r="AI45" s="233">
        <v>0</v>
      </c>
      <c r="AJ45" s="225"/>
      <c r="AK45" s="235">
        <v>0</v>
      </c>
      <c r="AL45" s="236">
        <v>0</v>
      </c>
      <c r="AM45" s="234">
        <v>146142</v>
      </c>
      <c r="AN45" s="237">
        <v>-365</v>
      </c>
      <c r="AO45" s="234">
        <v>145777</v>
      </c>
      <c r="AP45" s="235">
        <v>0</v>
      </c>
      <c r="AQ45" s="234">
        <v>145777</v>
      </c>
      <c r="AR45" s="235"/>
      <c r="AS45" s="235">
        <v>145777</v>
      </c>
      <c r="AT45" s="234">
        <v>12148</v>
      </c>
      <c r="AU45" s="806">
        <v>208253</v>
      </c>
      <c r="AV45" s="807">
        <v>17354</v>
      </c>
      <c r="AW45" s="227">
        <v>365</v>
      </c>
      <c r="AX45" s="227"/>
      <c r="AY45" s="227">
        <v>365</v>
      </c>
    </row>
    <row r="46" spans="1:51" ht="15" customHeight="1" x14ac:dyDescent="0.2">
      <c r="A46" s="425">
        <v>40</v>
      </c>
      <c r="B46" s="238" t="s">
        <v>44</v>
      </c>
      <c r="C46" s="242">
        <v>53</v>
      </c>
      <c r="D46" s="240">
        <v>4316.1306901385624</v>
      </c>
      <c r="E46" s="240">
        <v>228754.92657734381</v>
      </c>
      <c r="F46" s="242">
        <v>35</v>
      </c>
      <c r="G46" s="240">
        <v>576.1313341090987</v>
      </c>
      <c r="H46" s="240">
        <v>20164.596693818454</v>
      </c>
      <c r="I46" s="1215">
        <v>36</v>
      </c>
      <c r="J46" s="240">
        <v>157.12672748429961</v>
      </c>
      <c r="K46" s="240">
        <v>5656.562189434786</v>
      </c>
      <c r="L46" s="242">
        <v>16</v>
      </c>
      <c r="M46" s="240">
        <v>3928.1681871074907</v>
      </c>
      <c r="N46" s="240">
        <v>62850.690993719851</v>
      </c>
      <c r="O46" s="242">
        <v>1</v>
      </c>
      <c r="P46" s="240">
        <v>1571.2672748429964</v>
      </c>
      <c r="Q46" s="240">
        <v>1571.2672748429964</v>
      </c>
      <c r="R46" s="243">
        <v>318998</v>
      </c>
      <c r="S46" s="243">
        <v>35444</v>
      </c>
      <c r="T46" s="240"/>
      <c r="U46" s="240"/>
      <c r="V46" s="244">
        <v>0</v>
      </c>
      <c r="W46" s="243">
        <v>318998</v>
      </c>
      <c r="X46" s="240">
        <v>-797</v>
      </c>
      <c r="Y46" s="243">
        <v>318201</v>
      </c>
      <c r="Z46" s="240">
        <v>0</v>
      </c>
      <c r="AA46" s="243">
        <v>318201</v>
      </c>
      <c r="AB46" s="246"/>
      <c r="AC46" s="240">
        <v>318201</v>
      </c>
      <c r="AD46" s="247">
        <v>26517</v>
      </c>
      <c r="AE46" s="247">
        <v>318201</v>
      </c>
      <c r="AF46" s="248">
        <v>4716.9000000000005</v>
      </c>
      <c r="AG46" s="249">
        <v>249996</v>
      </c>
      <c r="AH46" s="239"/>
      <c r="AI46" s="248">
        <v>0</v>
      </c>
      <c r="AJ46" s="239"/>
      <c r="AK46" s="250">
        <v>0</v>
      </c>
      <c r="AL46" s="251">
        <v>0</v>
      </c>
      <c r="AM46" s="249">
        <v>249996</v>
      </c>
      <c r="AN46" s="252">
        <v>-625</v>
      </c>
      <c r="AO46" s="249">
        <v>249371</v>
      </c>
      <c r="AP46" s="250">
        <v>0</v>
      </c>
      <c r="AQ46" s="249">
        <v>249371</v>
      </c>
      <c r="AR46" s="250"/>
      <c r="AS46" s="250">
        <v>249371</v>
      </c>
      <c r="AT46" s="249">
        <v>20781</v>
      </c>
      <c r="AU46" s="808">
        <v>567572</v>
      </c>
      <c r="AV46" s="809">
        <v>47298</v>
      </c>
      <c r="AW46" s="241">
        <v>625</v>
      </c>
      <c r="AX46" s="241"/>
      <c r="AY46" s="241">
        <v>625</v>
      </c>
    </row>
    <row r="47" spans="1:51" ht="15" customHeight="1" x14ac:dyDescent="0.2">
      <c r="A47" s="423">
        <v>41</v>
      </c>
      <c r="B47" s="207" t="s">
        <v>45</v>
      </c>
      <c r="C47" s="211">
        <v>1</v>
      </c>
      <c r="D47" s="209">
        <v>2323.8833445239629</v>
      </c>
      <c r="E47" s="209">
        <v>2323.8833445239629</v>
      </c>
      <c r="F47" s="211">
        <v>1</v>
      </c>
      <c r="G47" s="209">
        <v>301.59279974736756</v>
      </c>
      <c r="H47" s="209">
        <v>301.59279974736756</v>
      </c>
      <c r="I47" s="1213">
        <v>4</v>
      </c>
      <c r="J47" s="209">
        <v>82.252581749282072</v>
      </c>
      <c r="K47" s="209">
        <v>329.01032699712829</v>
      </c>
      <c r="L47" s="211">
        <v>0</v>
      </c>
      <c r="M47" s="209">
        <v>2056.3145437320522</v>
      </c>
      <c r="N47" s="209">
        <v>0</v>
      </c>
      <c r="O47" s="211">
        <v>0</v>
      </c>
      <c r="P47" s="209">
        <v>822.52581749282069</v>
      </c>
      <c r="Q47" s="209">
        <v>0</v>
      </c>
      <c r="R47" s="212">
        <v>2954</v>
      </c>
      <c r="S47" s="212">
        <v>328</v>
      </c>
      <c r="T47" s="209"/>
      <c r="U47" s="209"/>
      <c r="V47" s="213">
        <v>0</v>
      </c>
      <c r="W47" s="212">
        <v>2954</v>
      </c>
      <c r="X47" s="209">
        <v>-7</v>
      </c>
      <c r="Y47" s="212">
        <v>2947</v>
      </c>
      <c r="Z47" s="209">
        <v>0</v>
      </c>
      <c r="AA47" s="212">
        <v>2947</v>
      </c>
      <c r="AB47" s="209"/>
      <c r="AC47" s="209">
        <v>2947</v>
      </c>
      <c r="AD47" s="212">
        <v>246</v>
      </c>
      <c r="AE47" s="214">
        <v>2947</v>
      </c>
      <c r="AF47" s="215">
        <v>15059.7</v>
      </c>
      <c r="AG47" s="216">
        <v>15060</v>
      </c>
      <c r="AH47" s="208"/>
      <c r="AI47" s="215">
        <v>0</v>
      </c>
      <c r="AJ47" s="208"/>
      <c r="AK47" s="217">
        <v>0</v>
      </c>
      <c r="AL47" s="218">
        <v>0</v>
      </c>
      <c r="AM47" s="216">
        <v>15060</v>
      </c>
      <c r="AN47" s="219">
        <v>-38</v>
      </c>
      <c r="AO47" s="216">
        <v>15022</v>
      </c>
      <c r="AP47" s="217">
        <v>0</v>
      </c>
      <c r="AQ47" s="216">
        <v>15022</v>
      </c>
      <c r="AR47" s="217"/>
      <c r="AS47" s="217">
        <v>15022</v>
      </c>
      <c r="AT47" s="216">
        <v>1252</v>
      </c>
      <c r="AU47" s="804">
        <v>17969</v>
      </c>
      <c r="AV47" s="805">
        <v>1498</v>
      </c>
      <c r="AW47" s="210">
        <v>38</v>
      </c>
      <c r="AX47" s="210"/>
      <c r="AY47" s="210">
        <v>38</v>
      </c>
    </row>
    <row r="48" spans="1:51" ht="15" customHeight="1" x14ac:dyDescent="0.2">
      <c r="A48" s="424">
        <v>42</v>
      </c>
      <c r="B48" s="224" t="s">
        <v>46</v>
      </c>
      <c r="C48" s="228">
        <v>12</v>
      </c>
      <c r="D48" s="226">
        <v>3946.4543196617105</v>
      </c>
      <c r="E48" s="226">
        <v>47357.451835940527</v>
      </c>
      <c r="F48" s="228">
        <v>7</v>
      </c>
      <c r="G48" s="226">
        <v>539.15256695071798</v>
      </c>
      <c r="H48" s="226">
        <v>3774.0679686550257</v>
      </c>
      <c r="I48" s="1214">
        <v>11</v>
      </c>
      <c r="J48" s="226">
        <v>147.04160916837759</v>
      </c>
      <c r="K48" s="226">
        <v>1617.4577008521535</v>
      </c>
      <c r="L48" s="228">
        <v>3</v>
      </c>
      <c r="M48" s="226">
        <v>3676.0402292094413</v>
      </c>
      <c r="N48" s="226">
        <v>11028.120687628325</v>
      </c>
      <c r="O48" s="228">
        <v>0</v>
      </c>
      <c r="P48" s="226">
        <v>1470.4160916837759</v>
      </c>
      <c r="Q48" s="226">
        <v>0</v>
      </c>
      <c r="R48" s="229">
        <v>63777</v>
      </c>
      <c r="S48" s="229">
        <v>7086</v>
      </c>
      <c r="T48" s="226"/>
      <c r="U48" s="226"/>
      <c r="V48" s="230">
        <v>0</v>
      </c>
      <c r="W48" s="229">
        <v>63777</v>
      </c>
      <c r="X48" s="226">
        <v>-159</v>
      </c>
      <c r="Y48" s="229">
        <v>63618</v>
      </c>
      <c r="Z48" s="226">
        <v>0</v>
      </c>
      <c r="AA48" s="229">
        <v>63618</v>
      </c>
      <c r="AB48" s="226"/>
      <c r="AC48" s="226">
        <v>63618</v>
      </c>
      <c r="AD48" s="229">
        <v>5302</v>
      </c>
      <c r="AE48" s="232">
        <v>63618</v>
      </c>
      <c r="AF48" s="233">
        <v>5372.1</v>
      </c>
      <c r="AG48" s="234">
        <v>64465</v>
      </c>
      <c r="AH48" s="225"/>
      <c r="AI48" s="233">
        <v>0</v>
      </c>
      <c r="AJ48" s="225"/>
      <c r="AK48" s="235">
        <v>0</v>
      </c>
      <c r="AL48" s="236">
        <v>0</v>
      </c>
      <c r="AM48" s="234">
        <v>64465</v>
      </c>
      <c r="AN48" s="237">
        <v>-161</v>
      </c>
      <c r="AO48" s="234">
        <v>64304</v>
      </c>
      <c r="AP48" s="235">
        <v>0</v>
      </c>
      <c r="AQ48" s="234">
        <v>64304</v>
      </c>
      <c r="AR48" s="235"/>
      <c r="AS48" s="235">
        <v>64304</v>
      </c>
      <c r="AT48" s="234">
        <v>5359</v>
      </c>
      <c r="AU48" s="806">
        <v>127922</v>
      </c>
      <c r="AV48" s="807">
        <v>10661</v>
      </c>
      <c r="AW48" s="227">
        <v>161</v>
      </c>
      <c r="AX48" s="227"/>
      <c r="AY48" s="227">
        <v>161</v>
      </c>
    </row>
    <row r="49" spans="1:51" ht="15" customHeight="1" x14ac:dyDescent="0.2">
      <c r="A49" s="424">
        <v>43</v>
      </c>
      <c r="B49" s="224" t="s">
        <v>47</v>
      </c>
      <c r="C49" s="228">
        <v>7</v>
      </c>
      <c r="D49" s="226">
        <v>4241.4893639491738</v>
      </c>
      <c r="E49" s="226">
        <v>29690.425547644216</v>
      </c>
      <c r="F49" s="228">
        <v>5</v>
      </c>
      <c r="G49" s="226">
        <v>572.90892967303989</v>
      </c>
      <c r="H49" s="226">
        <v>2864.5446483651995</v>
      </c>
      <c r="I49" s="1214">
        <v>3</v>
      </c>
      <c r="J49" s="226">
        <v>156.24788991082906</v>
      </c>
      <c r="K49" s="226">
        <v>468.74366973248721</v>
      </c>
      <c r="L49" s="228">
        <v>1</v>
      </c>
      <c r="M49" s="226">
        <v>3906.1972477707268</v>
      </c>
      <c r="N49" s="226">
        <v>3906.1972477707268</v>
      </c>
      <c r="O49" s="228">
        <v>1</v>
      </c>
      <c r="P49" s="226">
        <v>1562.478899108291</v>
      </c>
      <c r="Q49" s="226">
        <v>1562.478899108291</v>
      </c>
      <c r="R49" s="229">
        <v>38492</v>
      </c>
      <c r="S49" s="229">
        <v>4277</v>
      </c>
      <c r="T49" s="226"/>
      <c r="U49" s="226"/>
      <c r="V49" s="230">
        <v>0</v>
      </c>
      <c r="W49" s="229">
        <v>38492</v>
      </c>
      <c r="X49" s="226">
        <v>-96</v>
      </c>
      <c r="Y49" s="229">
        <v>38396</v>
      </c>
      <c r="Z49" s="226">
        <v>0</v>
      </c>
      <c r="AA49" s="229">
        <v>38396</v>
      </c>
      <c r="AB49" s="226"/>
      <c r="AC49" s="226">
        <v>38396</v>
      </c>
      <c r="AD49" s="229">
        <v>3200</v>
      </c>
      <c r="AE49" s="232">
        <v>38396</v>
      </c>
      <c r="AF49" s="233">
        <v>5068.8</v>
      </c>
      <c r="AG49" s="234">
        <v>35482</v>
      </c>
      <c r="AH49" s="225"/>
      <c r="AI49" s="233">
        <v>0</v>
      </c>
      <c r="AJ49" s="225"/>
      <c r="AK49" s="235">
        <v>0</v>
      </c>
      <c r="AL49" s="236">
        <v>0</v>
      </c>
      <c r="AM49" s="234">
        <v>35482</v>
      </c>
      <c r="AN49" s="237">
        <v>-89</v>
      </c>
      <c r="AO49" s="234">
        <v>35393</v>
      </c>
      <c r="AP49" s="235">
        <v>0</v>
      </c>
      <c r="AQ49" s="234">
        <v>35393</v>
      </c>
      <c r="AR49" s="235"/>
      <c r="AS49" s="235">
        <v>35393</v>
      </c>
      <c r="AT49" s="234">
        <v>2949</v>
      </c>
      <c r="AU49" s="806">
        <v>73789</v>
      </c>
      <c r="AV49" s="807">
        <v>6149</v>
      </c>
      <c r="AW49" s="227">
        <v>89</v>
      </c>
      <c r="AX49" s="227"/>
      <c r="AY49" s="227">
        <v>89</v>
      </c>
    </row>
    <row r="50" spans="1:51" ht="15" customHeight="1" x14ac:dyDescent="0.2">
      <c r="A50" s="424">
        <v>44</v>
      </c>
      <c r="B50" s="224" t="s">
        <v>48</v>
      </c>
      <c r="C50" s="228">
        <v>15</v>
      </c>
      <c r="D50" s="226">
        <v>4379.9228695110642</v>
      </c>
      <c r="E50" s="226">
        <v>65698.843042665962</v>
      </c>
      <c r="F50" s="228">
        <v>10</v>
      </c>
      <c r="G50" s="226">
        <v>588.99939774850009</v>
      </c>
      <c r="H50" s="226">
        <v>5889.9939774850009</v>
      </c>
      <c r="I50" s="1214">
        <v>8</v>
      </c>
      <c r="J50" s="226">
        <v>160.63619938595454</v>
      </c>
      <c r="K50" s="226">
        <v>1285.0895950876363</v>
      </c>
      <c r="L50" s="228">
        <v>2</v>
      </c>
      <c r="M50" s="226">
        <v>4015.9049846488638</v>
      </c>
      <c r="N50" s="226">
        <v>8031.8099692977275</v>
      </c>
      <c r="O50" s="228">
        <v>0</v>
      </c>
      <c r="P50" s="226">
        <v>1606.3619938595457</v>
      </c>
      <c r="Q50" s="226">
        <v>0</v>
      </c>
      <c r="R50" s="229">
        <v>80906</v>
      </c>
      <c r="S50" s="229">
        <v>8990</v>
      </c>
      <c r="T50" s="226"/>
      <c r="U50" s="226"/>
      <c r="V50" s="230">
        <v>0</v>
      </c>
      <c r="W50" s="229">
        <v>80906</v>
      </c>
      <c r="X50" s="226">
        <v>-202</v>
      </c>
      <c r="Y50" s="229">
        <v>80704</v>
      </c>
      <c r="Z50" s="226">
        <v>0</v>
      </c>
      <c r="AA50" s="229">
        <v>80704</v>
      </c>
      <c r="AB50" s="226"/>
      <c r="AC50" s="226">
        <v>80704</v>
      </c>
      <c r="AD50" s="229">
        <v>6725</v>
      </c>
      <c r="AE50" s="232">
        <v>80704</v>
      </c>
      <c r="AF50" s="233">
        <v>4095</v>
      </c>
      <c r="AG50" s="234">
        <v>61425</v>
      </c>
      <c r="AH50" s="225"/>
      <c r="AI50" s="233">
        <v>0</v>
      </c>
      <c r="AJ50" s="225"/>
      <c r="AK50" s="235">
        <v>0</v>
      </c>
      <c r="AL50" s="236">
        <v>0</v>
      </c>
      <c r="AM50" s="234">
        <v>61425</v>
      </c>
      <c r="AN50" s="237">
        <v>-154</v>
      </c>
      <c r="AO50" s="234">
        <v>61271</v>
      </c>
      <c r="AP50" s="235">
        <v>0</v>
      </c>
      <c r="AQ50" s="234">
        <v>61271</v>
      </c>
      <c r="AR50" s="235"/>
      <c r="AS50" s="235">
        <v>61271</v>
      </c>
      <c r="AT50" s="234">
        <v>5106</v>
      </c>
      <c r="AU50" s="806">
        <v>141975</v>
      </c>
      <c r="AV50" s="807">
        <v>11831</v>
      </c>
      <c r="AW50" s="227">
        <v>154</v>
      </c>
      <c r="AX50" s="227"/>
      <c r="AY50" s="227">
        <v>154</v>
      </c>
    </row>
    <row r="51" spans="1:51" ht="15" customHeight="1" x14ac:dyDescent="0.2">
      <c r="A51" s="425">
        <v>45</v>
      </c>
      <c r="B51" s="238" t="s">
        <v>49</v>
      </c>
      <c r="C51" s="242">
        <v>19</v>
      </c>
      <c r="D51" s="240">
        <v>2154.9787956475366</v>
      </c>
      <c r="E51" s="240">
        <v>40944.597117303194</v>
      </c>
      <c r="F51" s="242">
        <v>8</v>
      </c>
      <c r="G51" s="240">
        <v>242.13612719310217</v>
      </c>
      <c r="H51" s="240">
        <v>1937.0890175448174</v>
      </c>
      <c r="I51" s="1215">
        <v>18</v>
      </c>
      <c r="J51" s="240">
        <v>66.037125598118777</v>
      </c>
      <c r="K51" s="240">
        <v>1188.668260766138</v>
      </c>
      <c r="L51" s="242">
        <v>3</v>
      </c>
      <c r="M51" s="240">
        <v>1650.9281399529693</v>
      </c>
      <c r="N51" s="240">
        <v>4952.7844198589082</v>
      </c>
      <c r="O51" s="242">
        <v>1</v>
      </c>
      <c r="P51" s="240">
        <v>660.37125598118769</v>
      </c>
      <c r="Q51" s="240">
        <v>660.37125598118769</v>
      </c>
      <c r="R51" s="243">
        <v>49684</v>
      </c>
      <c r="S51" s="243">
        <v>5520</v>
      </c>
      <c r="T51" s="240"/>
      <c r="U51" s="240"/>
      <c r="V51" s="244">
        <v>0</v>
      </c>
      <c r="W51" s="243">
        <v>49684</v>
      </c>
      <c r="X51" s="240">
        <v>-124</v>
      </c>
      <c r="Y51" s="243">
        <v>49560</v>
      </c>
      <c r="Z51" s="240">
        <v>0</v>
      </c>
      <c r="AA51" s="243">
        <v>49560</v>
      </c>
      <c r="AB51" s="246"/>
      <c r="AC51" s="240">
        <v>49560</v>
      </c>
      <c r="AD51" s="247">
        <v>4130</v>
      </c>
      <c r="AE51" s="247">
        <v>49560</v>
      </c>
      <c r="AF51" s="248">
        <v>13362.300000000001</v>
      </c>
      <c r="AG51" s="249">
        <v>253884</v>
      </c>
      <c r="AH51" s="239"/>
      <c r="AI51" s="248">
        <v>0</v>
      </c>
      <c r="AJ51" s="239"/>
      <c r="AK51" s="250">
        <v>0</v>
      </c>
      <c r="AL51" s="251">
        <v>0</v>
      </c>
      <c r="AM51" s="249">
        <v>253884</v>
      </c>
      <c r="AN51" s="252">
        <v>-635</v>
      </c>
      <c r="AO51" s="249">
        <v>253249</v>
      </c>
      <c r="AP51" s="250">
        <v>0</v>
      </c>
      <c r="AQ51" s="249">
        <v>253249</v>
      </c>
      <c r="AR51" s="250"/>
      <c r="AS51" s="250">
        <v>253249</v>
      </c>
      <c r="AT51" s="249">
        <v>21104</v>
      </c>
      <c r="AU51" s="808">
        <v>302809</v>
      </c>
      <c r="AV51" s="809">
        <v>25234</v>
      </c>
      <c r="AW51" s="241">
        <v>635</v>
      </c>
      <c r="AX51" s="241"/>
      <c r="AY51" s="241">
        <v>635</v>
      </c>
    </row>
    <row r="52" spans="1:51" ht="15" customHeight="1" x14ac:dyDescent="0.2">
      <c r="A52" s="423">
        <v>46</v>
      </c>
      <c r="B52" s="207" t="s">
        <v>50</v>
      </c>
      <c r="C52" s="211">
        <v>22</v>
      </c>
      <c r="D52" s="209">
        <v>5306.2857378413901</v>
      </c>
      <c r="E52" s="209">
        <v>116738.28623251058</v>
      </c>
      <c r="F52" s="211">
        <v>17</v>
      </c>
      <c r="G52" s="209">
        <v>658.17894299926297</v>
      </c>
      <c r="H52" s="209">
        <v>11189.04203098747</v>
      </c>
      <c r="I52" s="1213">
        <v>9</v>
      </c>
      <c r="J52" s="209">
        <v>179.5033480907081</v>
      </c>
      <c r="K52" s="209">
        <v>1615.530132816373</v>
      </c>
      <c r="L52" s="211">
        <v>1</v>
      </c>
      <c r="M52" s="209">
        <v>4487.5837022677024</v>
      </c>
      <c r="N52" s="209">
        <v>4487.5837022677024</v>
      </c>
      <c r="O52" s="211">
        <v>1</v>
      </c>
      <c r="P52" s="209">
        <v>1795.033480907081</v>
      </c>
      <c r="Q52" s="209">
        <v>1795.033480907081</v>
      </c>
      <c r="R52" s="212">
        <v>135825</v>
      </c>
      <c r="S52" s="212">
        <v>15092</v>
      </c>
      <c r="T52" s="209"/>
      <c r="U52" s="209"/>
      <c r="V52" s="213">
        <v>0</v>
      </c>
      <c r="W52" s="212">
        <v>135825</v>
      </c>
      <c r="X52" s="209">
        <v>-340</v>
      </c>
      <c r="Y52" s="212">
        <v>135485</v>
      </c>
      <c r="Z52" s="209">
        <v>0</v>
      </c>
      <c r="AA52" s="212">
        <v>135485</v>
      </c>
      <c r="AB52" s="209"/>
      <c r="AC52" s="209">
        <v>135485</v>
      </c>
      <c r="AD52" s="212">
        <v>11290</v>
      </c>
      <c r="AE52" s="214">
        <v>135485</v>
      </c>
      <c r="AF52" s="215">
        <v>3375.9</v>
      </c>
      <c r="AG52" s="216">
        <v>74270</v>
      </c>
      <c r="AH52" s="208"/>
      <c r="AI52" s="215">
        <v>0</v>
      </c>
      <c r="AJ52" s="208"/>
      <c r="AK52" s="217">
        <v>0</v>
      </c>
      <c r="AL52" s="218">
        <v>0</v>
      </c>
      <c r="AM52" s="216">
        <v>74270</v>
      </c>
      <c r="AN52" s="219">
        <v>-186</v>
      </c>
      <c r="AO52" s="216">
        <v>74084</v>
      </c>
      <c r="AP52" s="217">
        <v>0</v>
      </c>
      <c r="AQ52" s="216">
        <v>74084</v>
      </c>
      <c r="AR52" s="217"/>
      <c r="AS52" s="217">
        <v>74084</v>
      </c>
      <c r="AT52" s="216">
        <v>6174</v>
      </c>
      <c r="AU52" s="804">
        <v>209569</v>
      </c>
      <c r="AV52" s="805">
        <v>17464</v>
      </c>
      <c r="AW52" s="210">
        <v>186</v>
      </c>
      <c r="AX52" s="210"/>
      <c r="AY52" s="210">
        <v>186</v>
      </c>
    </row>
    <row r="53" spans="1:51" ht="15" customHeight="1" x14ac:dyDescent="0.2">
      <c r="A53" s="424">
        <v>47</v>
      </c>
      <c r="B53" s="224" t="s">
        <v>51</v>
      </c>
      <c r="C53" s="228">
        <v>4</v>
      </c>
      <c r="D53" s="226">
        <v>2273.3513238140345</v>
      </c>
      <c r="E53" s="226">
        <v>9093.4052952561378</v>
      </c>
      <c r="F53" s="228">
        <v>2</v>
      </c>
      <c r="G53" s="226">
        <v>234.89004472745961</v>
      </c>
      <c r="H53" s="226">
        <v>469.78008945491922</v>
      </c>
      <c r="I53" s="1214">
        <v>0</v>
      </c>
      <c r="J53" s="226">
        <v>64.060921289307174</v>
      </c>
      <c r="K53" s="226">
        <v>0</v>
      </c>
      <c r="L53" s="228">
        <v>2</v>
      </c>
      <c r="M53" s="226">
        <v>1601.5230322326793</v>
      </c>
      <c r="N53" s="226">
        <v>3203.0460644653585</v>
      </c>
      <c r="O53" s="228">
        <v>0</v>
      </c>
      <c r="P53" s="226">
        <v>640.60921289307157</v>
      </c>
      <c r="Q53" s="226">
        <v>0</v>
      </c>
      <c r="R53" s="229">
        <v>12766</v>
      </c>
      <c r="S53" s="229">
        <v>1418</v>
      </c>
      <c r="T53" s="226"/>
      <c r="U53" s="226"/>
      <c r="V53" s="230">
        <v>0</v>
      </c>
      <c r="W53" s="229">
        <v>12766</v>
      </c>
      <c r="X53" s="226">
        <v>-32</v>
      </c>
      <c r="Y53" s="229">
        <v>12734</v>
      </c>
      <c r="Z53" s="226">
        <v>0</v>
      </c>
      <c r="AA53" s="229">
        <v>12734</v>
      </c>
      <c r="AB53" s="226"/>
      <c r="AC53" s="226">
        <v>12734</v>
      </c>
      <c r="AD53" s="229">
        <v>1061</v>
      </c>
      <c r="AE53" s="232">
        <v>12734</v>
      </c>
      <c r="AF53" s="233">
        <v>13605.300000000001</v>
      </c>
      <c r="AG53" s="234">
        <v>54421</v>
      </c>
      <c r="AH53" s="225"/>
      <c r="AI53" s="233">
        <v>0</v>
      </c>
      <c r="AJ53" s="225"/>
      <c r="AK53" s="235">
        <v>0</v>
      </c>
      <c r="AL53" s="236">
        <v>0</v>
      </c>
      <c r="AM53" s="234">
        <v>54421</v>
      </c>
      <c r="AN53" s="237">
        <v>-136</v>
      </c>
      <c r="AO53" s="234">
        <v>54285</v>
      </c>
      <c r="AP53" s="235">
        <v>0</v>
      </c>
      <c r="AQ53" s="234">
        <v>54285</v>
      </c>
      <c r="AR53" s="235"/>
      <c r="AS53" s="235">
        <v>54285</v>
      </c>
      <c r="AT53" s="234">
        <v>4524</v>
      </c>
      <c r="AU53" s="806">
        <v>67019</v>
      </c>
      <c r="AV53" s="807">
        <v>5585</v>
      </c>
      <c r="AW53" s="227">
        <v>136</v>
      </c>
      <c r="AX53" s="227"/>
      <c r="AY53" s="227">
        <v>136</v>
      </c>
    </row>
    <row r="54" spans="1:51" ht="15" customHeight="1" x14ac:dyDescent="0.2">
      <c r="A54" s="424">
        <v>48</v>
      </c>
      <c r="B54" s="224" t="s">
        <v>89</v>
      </c>
      <c r="C54" s="228">
        <v>66</v>
      </c>
      <c r="D54" s="226">
        <v>3485.6911861576123</v>
      </c>
      <c r="E54" s="226">
        <v>230055.6182864024</v>
      </c>
      <c r="F54" s="228">
        <v>49</v>
      </c>
      <c r="G54" s="226">
        <v>452.67623306476634</v>
      </c>
      <c r="H54" s="226">
        <v>22181.135420173552</v>
      </c>
      <c r="I54" s="1214">
        <v>32</v>
      </c>
      <c r="J54" s="226">
        <v>123.45715447220901</v>
      </c>
      <c r="K54" s="226">
        <v>3950.6289431106884</v>
      </c>
      <c r="L54" s="228">
        <v>6</v>
      </c>
      <c r="M54" s="226">
        <v>3086.4288618052246</v>
      </c>
      <c r="N54" s="226">
        <v>18518.573170831347</v>
      </c>
      <c r="O54" s="228">
        <v>7</v>
      </c>
      <c r="P54" s="226">
        <v>1234.5715447220896</v>
      </c>
      <c r="Q54" s="226">
        <v>8642.0008130546266</v>
      </c>
      <c r="R54" s="229">
        <v>283348</v>
      </c>
      <c r="S54" s="229">
        <v>31483</v>
      </c>
      <c r="T54" s="226"/>
      <c r="U54" s="226"/>
      <c r="V54" s="230">
        <v>0</v>
      </c>
      <c r="W54" s="229">
        <v>283348</v>
      </c>
      <c r="X54" s="226">
        <v>-708</v>
      </c>
      <c r="Y54" s="229">
        <v>282640</v>
      </c>
      <c r="Z54" s="226">
        <v>0</v>
      </c>
      <c r="AA54" s="229">
        <v>282640</v>
      </c>
      <c r="AB54" s="226"/>
      <c r="AC54" s="226">
        <v>282640</v>
      </c>
      <c r="AD54" s="229">
        <v>23553</v>
      </c>
      <c r="AE54" s="232">
        <v>282640</v>
      </c>
      <c r="AF54" s="233">
        <v>11314.800000000001</v>
      </c>
      <c r="AG54" s="234">
        <v>746777</v>
      </c>
      <c r="AH54" s="225"/>
      <c r="AI54" s="233">
        <v>0</v>
      </c>
      <c r="AJ54" s="225"/>
      <c r="AK54" s="235">
        <v>0</v>
      </c>
      <c r="AL54" s="236">
        <v>0</v>
      </c>
      <c r="AM54" s="234">
        <v>746777</v>
      </c>
      <c r="AN54" s="237">
        <v>-1867</v>
      </c>
      <c r="AO54" s="234">
        <v>744910</v>
      </c>
      <c r="AP54" s="235">
        <v>0</v>
      </c>
      <c r="AQ54" s="234">
        <v>744910</v>
      </c>
      <c r="AR54" s="235"/>
      <c r="AS54" s="235">
        <v>744910</v>
      </c>
      <c r="AT54" s="234">
        <v>62076</v>
      </c>
      <c r="AU54" s="806">
        <v>1027550</v>
      </c>
      <c r="AV54" s="807">
        <v>85629</v>
      </c>
      <c r="AW54" s="227">
        <v>1867</v>
      </c>
      <c r="AX54" s="227"/>
      <c r="AY54" s="227">
        <v>1867</v>
      </c>
    </row>
    <row r="55" spans="1:51" ht="15" customHeight="1" x14ac:dyDescent="0.2">
      <c r="A55" s="424">
        <v>49</v>
      </c>
      <c r="B55" s="224" t="s">
        <v>52</v>
      </c>
      <c r="C55" s="228">
        <v>110</v>
      </c>
      <c r="D55" s="226">
        <v>4351.1750583807061</v>
      </c>
      <c r="E55" s="226">
        <v>478629.25642187765</v>
      </c>
      <c r="F55" s="228">
        <v>81</v>
      </c>
      <c r="G55" s="226">
        <v>592.51943686091738</v>
      </c>
      <c r="H55" s="226">
        <v>47994.074385734311</v>
      </c>
      <c r="I55" s="1214">
        <v>56</v>
      </c>
      <c r="J55" s="226">
        <v>161.59621005297745</v>
      </c>
      <c r="K55" s="226">
        <v>9049.3877629667368</v>
      </c>
      <c r="L55" s="228">
        <v>7</v>
      </c>
      <c r="M55" s="226">
        <v>4039.9052513244364</v>
      </c>
      <c r="N55" s="226">
        <v>28279.336759271057</v>
      </c>
      <c r="O55" s="228">
        <v>1</v>
      </c>
      <c r="P55" s="226">
        <v>1615.9621005297743</v>
      </c>
      <c r="Q55" s="226">
        <v>1615.9621005297743</v>
      </c>
      <c r="R55" s="229">
        <v>565568</v>
      </c>
      <c r="S55" s="229">
        <v>62841</v>
      </c>
      <c r="T55" s="226"/>
      <c r="U55" s="226"/>
      <c r="V55" s="230">
        <v>0</v>
      </c>
      <c r="W55" s="229">
        <v>565568</v>
      </c>
      <c r="X55" s="226">
        <v>-1414</v>
      </c>
      <c r="Y55" s="229">
        <v>564154</v>
      </c>
      <c r="Z55" s="226">
        <v>0</v>
      </c>
      <c r="AA55" s="229">
        <v>564154</v>
      </c>
      <c r="AB55" s="226"/>
      <c r="AC55" s="226">
        <v>564154</v>
      </c>
      <c r="AD55" s="229">
        <v>47013</v>
      </c>
      <c r="AE55" s="232">
        <v>564154</v>
      </c>
      <c r="AF55" s="233">
        <v>3100.5</v>
      </c>
      <c r="AG55" s="234">
        <v>341055</v>
      </c>
      <c r="AH55" s="225"/>
      <c r="AI55" s="233">
        <v>0</v>
      </c>
      <c r="AJ55" s="225"/>
      <c r="AK55" s="235">
        <v>0</v>
      </c>
      <c r="AL55" s="236">
        <v>0</v>
      </c>
      <c r="AM55" s="234">
        <v>341055</v>
      </c>
      <c r="AN55" s="237">
        <v>-853</v>
      </c>
      <c r="AO55" s="234">
        <v>340202</v>
      </c>
      <c r="AP55" s="235">
        <v>0</v>
      </c>
      <c r="AQ55" s="234">
        <v>340202</v>
      </c>
      <c r="AR55" s="235"/>
      <c r="AS55" s="235">
        <v>340202</v>
      </c>
      <c r="AT55" s="234">
        <v>28350</v>
      </c>
      <c r="AU55" s="806">
        <v>904356</v>
      </c>
      <c r="AV55" s="807">
        <v>75363</v>
      </c>
      <c r="AW55" s="227">
        <v>853</v>
      </c>
      <c r="AX55" s="227"/>
      <c r="AY55" s="227">
        <v>853</v>
      </c>
    </row>
    <row r="56" spans="1:51" ht="15" customHeight="1" x14ac:dyDescent="0.2">
      <c r="A56" s="425">
        <v>50</v>
      </c>
      <c r="B56" s="238" t="s">
        <v>53</v>
      </c>
      <c r="C56" s="242">
        <v>27</v>
      </c>
      <c r="D56" s="240">
        <v>4236.5475203276928</v>
      </c>
      <c r="E56" s="240">
        <v>114386.7830488477</v>
      </c>
      <c r="F56" s="242">
        <v>17</v>
      </c>
      <c r="G56" s="240">
        <v>574.82141871249337</v>
      </c>
      <c r="H56" s="240">
        <v>9771.964118112388</v>
      </c>
      <c r="I56" s="1215">
        <v>7</v>
      </c>
      <c r="J56" s="240">
        <v>156.76947783067999</v>
      </c>
      <c r="K56" s="240">
        <v>1097.3863448147599</v>
      </c>
      <c r="L56" s="242">
        <v>0</v>
      </c>
      <c r="M56" s="240">
        <v>3919.2369457669993</v>
      </c>
      <c r="N56" s="240">
        <v>0</v>
      </c>
      <c r="O56" s="242">
        <v>0</v>
      </c>
      <c r="P56" s="240">
        <v>1567.6947783067997</v>
      </c>
      <c r="Q56" s="240">
        <v>0</v>
      </c>
      <c r="R56" s="243">
        <v>125256</v>
      </c>
      <c r="S56" s="243">
        <v>13917</v>
      </c>
      <c r="T56" s="240"/>
      <c r="U56" s="240"/>
      <c r="V56" s="244">
        <v>0</v>
      </c>
      <c r="W56" s="243">
        <v>125256</v>
      </c>
      <c r="X56" s="240">
        <v>-313</v>
      </c>
      <c r="Y56" s="243">
        <v>124943</v>
      </c>
      <c r="Z56" s="240">
        <v>0</v>
      </c>
      <c r="AA56" s="243">
        <v>124943</v>
      </c>
      <c r="AB56" s="246"/>
      <c r="AC56" s="240">
        <v>124943</v>
      </c>
      <c r="AD56" s="247">
        <v>10412</v>
      </c>
      <c r="AE56" s="247">
        <v>124943</v>
      </c>
      <c r="AF56" s="248">
        <v>3925.8</v>
      </c>
      <c r="AG56" s="249">
        <v>105997</v>
      </c>
      <c r="AH56" s="239"/>
      <c r="AI56" s="248">
        <v>0</v>
      </c>
      <c r="AJ56" s="239"/>
      <c r="AK56" s="250">
        <v>0</v>
      </c>
      <c r="AL56" s="251">
        <v>0</v>
      </c>
      <c r="AM56" s="249">
        <v>105997</v>
      </c>
      <c r="AN56" s="252">
        <v>-265</v>
      </c>
      <c r="AO56" s="249">
        <v>105732</v>
      </c>
      <c r="AP56" s="250">
        <v>0</v>
      </c>
      <c r="AQ56" s="249">
        <v>105732</v>
      </c>
      <c r="AR56" s="250"/>
      <c r="AS56" s="250">
        <v>105732</v>
      </c>
      <c r="AT56" s="249">
        <v>8811</v>
      </c>
      <c r="AU56" s="808">
        <v>230675</v>
      </c>
      <c r="AV56" s="809">
        <v>19223</v>
      </c>
      <c r="AW56" s="241">
        <v>265</v>
      </c>
      <c r="AX56" s="241"/>
      <c r="AY56" s="241">
        <v>265</v>
      </c>
    </row>
    <row r="57" spans="1:51" ht="15" customHeight="1" x14ac:dyDescent="0.2">
      <c r="A57" s="423">
        <v>51</v>
      </c>
      <c r="B57" s="207" t="s">
        <v>54</v>
      </c>
      <c r="C57" s="211">
        <v>50</v>
      </c>
      <c r="D57" s="209">
        <v>4226.1260265539076</v>
      </c>
      <c r="E57" s="209">
        <v>211306.30132769537</v>
      </c>
      <c r="F57" s="211">
        <v>33</v>
      </c>
      <c r="G57" s="209">
        <v>557.04509785070093</v>
      </c>
      <c r="H57" s="209">
        <v>18382.488229073129</v>
      </c>
      <c r="I57" s="1213">
        <v>21</v>
      </c>
      <c r="J57" s="209">
        <v>151.92139032291846</v>
      </c>
      <c r="K57" s="209">
        <v>3190.3491967812874</v>
      </c>
      <c r="L57" s="211">
        <v>8</v>
      </c>
      <c r="M57" s="209">
        <v>3798.0347580729613</v>
      </c>
      <c r="N57" s="209">
        <v>30384.27806458369</v>
      </c>
      <c r="O57" s="211">
        <v>0</v>
      </c>
      <c r="P57" s="209">
        <v>1519.2139032291846</v>
      </c>
      <c r="Q57" s="209">
        <v>0</v>
      </c>
      <c r="R57" s="212">
        <v>263263</v>
      </c>
      <c r="S57" s="212">
        <v>29251</v>
      </c>
      <c r="T57" s="209"/>
      <c r="U57" s="209"/>
      <c r="V57" s="213">
        <v>0</v>
      </c>
      <c r="W57" s="212">
        <v>263263</v>
      </c>
      <c r="X57" s="209">
        <v>-658</v>
      </c>
      <c r="Y57" s="212">
        <v>262605</v>
      </c>
      <c r="Z57" s="209">
        <v>0</v>
      </c>
      <c r="AA57" s="212">
        <v>262605</v>
      </c>
      <c r="AB57" s="209"/>
      <c r="AC57" s="209">
        <v>262605</v>
      </c>
      <c r="AD57" s="212">
        <v>21884</v>
      </c>
      <c r="AE57" s="214">
        <v>262605</v>
      </c>
      <c r="AF57" s="215">
        <v>5085</v>
      </c>
      <c r="AG57" s="216">
        <v>254250</v>
      </c>
      <c r="AH57" s="208"/>
      <c r="AI57" s="215">
        <v>0</v>
      </c>
      <c r="AJ57" s="208"/>
      <c r="AK57" s="217">
        <v>0</v>
      </c>
      <c r="AL57" s="218">
        <v>0</v>
      </c>
      <c r="AM57" s="216">
        <v>254250</v>
      </c>
      <c r="AN57" s="219">
        <v>-636</v>
      </c>
      <c r="AO57" s="216">
        <v>253614</v>
      </c>
      <c r="AP57" s="217">
        <v>0</v>
      </c>
      <c r="AQ57" s="216">
        <v>253614</v>
      </c>
      <c r="AR57" s="217"/>
      <c r="AS57" s="217">
        <v>253614</v>
      </c>
      <c r="AT57" s="216">
        <v>21135</v>
      </c>
      <c r="AU57" s="804">
        <v>516219</v>
      </c>
      <c r="AV57" s="805">
        <v>43019</v>
      </c>
      <c r="AW57" s="210">
        <v>636</v>
      </c>
      <c r="AX57" s="210"/>
      <c r="AY57" s="210">
        <v>636</v>
      </c>
    </row>
    <row r="58" spans="1:51" ht="15" customHeight="1" x14ac:dyDescent="0.2">
      <c r="A58" s="424">
        <v>52</v>
      </c>
      <c r="B58" s="224" t="s">
        <v>55</v>
      </c>
      <c r="C58" s="228">
        <v>397</v>
      </c>
      <c r="D58" s="226">
        <v>3927.2687598659477</v>
      </c>
      <c r="E58" s="226">
        <v>1559125.6976667813</v>
      </c>
      <c r="F58" s="228">
        <v>216</v>
      </c>
      <c r="G58" s="226">
        <v>530.35990999228375</v>
      </c>
      <c r="H58" s="226">
        <v>114557.74055833329</v>
      </c>
      <c r="I58" s="1214">
        <v>253</v>
      </c>
      <c r="J58" s="226">
        <v>144.64361181607737</v>
      </c>
      <c r="K58" s="226">
        <v>36594.833789467571</v>
      </c>
      <c r="L58" s="228">
        <v>50</v>
      </c>
      <c r="M58" s="226">
        <v>3616.0902954019348</v>
      </c>
      <c r="N58" s="226">
        <v>180804.51477009675</v>
      </c>
      <c r="O58" s="228">
        <v>27</v>
      </c>
      <c r="P58" s="226">
        <v>1446.4361181607737</v>
      </c>
      <c r="Q58" s="226">
        <v>39053.775190340893</v>
      </c>
      <c r="R58" s="229">
        <v>1930137</v>
      </c>
      <c r="S58" s="229">
        <v>214460</v>
      </c>
      <c r="T58" s="226"/>
      <c r="U58" s="226"/>
      <c r="V58" s="230">
        <v>0</v>
      </c>
      <c r="W58" s="229">
        <v>1930137</v>
      </c>
      <c r="X58" s="226">
        <v>-4825</v>
      </c>
      <c r="Y58" s="229">
        <v>1925312</v>
      </c>
      <c r="Z58" s="226">
        <v>-6511</v>
      </c>
      <c r="AA58" s="229">
        <v>1918801</v>
      </c>
      <c r="AB58" s="226"/>
      <c r="AC58" s="226">
        <v>1918801</v>
      </c>
      <c r="AD58" s="229">
        <v>159900</v>
      </c>
      <c r="AE58" s="232">
        <v>1918801</v>
      </c>
      <c r="AF58" s="233">
        <v>6894.9000000000005</v>
      </c>
      <c r="AG58" s="234">
        <v>2737275</v>
      </c>
      <c r="AH58" s="225"/>
      <c r="AI58" s="233">
        <v>0</v>
      </c>
      <c r="AJ58" s="225"/>
      <c r="AK58" s="235">
        <v>0</v>
      </c>
      <c r="AL58" s="236">
        <v>0</v>
      </c>
      <c r="AM58" s="234">
        <v>2737275</v>
      </c>
      <c r="AN58" s="237">
        <v>-6843</v>
      </c>
      <c r="AO58" s="234">
        <v>2730432</v>
      </c>
      <c r="AP58" s="235">
        <v>-5486</v>
      </c>
      <c r="AQ58" s="234">
        <v>2724946</v>
      </c>
      <c r="AR58" s="235"/>
      <c r="AS58" s="235">
        <v>2724946</v>
      </c>
      <c r="AT58" s="234">
        <v>227079</v>
      </c>
      <c r="AU58" s="806">
        <v>4643747</v>
      </c>
      <c r="AV58" s="807">
        <v>386979</v>
      </c>
      <c r="AW58" s="227">
        <v>6843</v>
      </c>
      <c r="AX58" s="227"/>
      <c r="AY58" s="227">
        <v>6843</v>
      </c>
    </row>
    <row r="59" spans="1:51" ht="15" customHeight="1" x14ac:dyDescent="0.2">
      <c r="A59" s="424">
        <v>53</v>
      </c>
      <c r="B59" s="224" t="s">
        <v>56</v>
      </c>
      <c r="C59" s="228">
        <v>240</v>
      </c>
      <c r="D59" s="226">
        <v>4571.8948477812419</v>
      </c>
      <c r="E59" s="226">
        <v>1097254.7634674981</v>
      </c>
      <c r="F59" s="228">
        <v>157</v>
      </c>
      <c r="G59" s="226">
        <v>605.57639113769471</v>
      </c>
      <c r="H59" s="226">
        <v>95075.493408618073</v>
      </c>
      <c r="I59" s="1214">
        <v>162</v>
      </c>
      <c r="J59" s="226">
        <v>165.15719758300764</v>
      </c>
      <c r="K59" s="226">
        <v>26755.466008447238</v>
      </c>
      <c r="L59" s="228">
        <v>29</v>
      </c>
      <c r="M59" s="226">
        <v>4128.9299395751905</v>
      </c>
      <c r="N59" s="226">
        <v>119738.96824768052</v>
      </c>
      <c r="O59" s="228">
        <v>10</v>
      </c>
      <c r="P59" s="226">
        <v>1651.5719758300763</v>
      </c>
      <c r="Q59" s="226">
        <v>16515.719758300762</v>
      </c>
      <c r="R59" s="229">
        <v>1355340</v>
      </c>
      <c r="S59" s="229">
        <v>150593</v>
      </c>
      <c r="T59" s="226"/>
      <c r="U59" s="226"/>
      <c r="V59" s="230">
        <v>0</v>
      </c>
      <c r="W59" s="229">
        <v>1355340</v>
      </c>
      <c r="X59" s="226">
        <v>-3388</v>
      </c>
      <c r="Y59" s="229">
        <v>1351952</v>
      </c>
      <c r="Z59" s="226">
        <v>0</v>
      </c>
      <c r="AA59" s="229">
        <v>1351952</v>
      </c>
      <c r="AB59" s="226"/>
      <c r="AC59" s="226">
        <v>1351952</v>
      </c>
      <c r="AD59" s="229">
        <v>112663</v>
      </c>
      <c r="AE59" s="232">
        <v>1351952</v>
      </c>
      <c r="AF59" s="233">
        <v>3966.3</v>
      </c>
      <c r="AG59" s="234">
        <v>951912</v>
      </c>
      <c r="AH59" s="225"/>
      <c r="AI59" s="233">
        <v>0</v>
      </c>
      <c r="AJ59" s="225"/>
      <c r="AK59" s="235">
        <v>0</v>
      </c>
      <c r="AL59" s="236">
        <v>0</v>
      </c>
      <c r="AM59" s="234">
        <v>951912</v>
      </c>
      <c r="AN59" s="237">
        <v>-2380</v>
      </c>
      <c r="AO59" s="234">
        <v>949532</v>
      </c>
      <c r="AP59" s="235">
        <v>0</v>
      </c>
      <c r="AQ59" s="234">
        <v>949532</v>
      </c>
      <c r="AR59" s="235"/>
      <c r="AS59" s="235">
        <v>949532</v>
      </c>
      <c r="AT59" s="234">
        <v>79128</v>
      </c>
      <c r="AU59" s="806">
        <v>2301484</v>
      </c>
      <c r="AV59" s="807">
        <v>191791</v>
      </c>
      <c r="AW59" s="227">
        <v>2380</v>
      </c>
      <c r="AX59" s="227"/>
      <c r="AY59" s="227">
        <v>2380</v>
      </c>
    </row>
    <row r="60" spans="1:51" ht="15" customHeight="1" x14ac:dyDescent="0.2">
      <c r="A60" s="424">
        <v>54</v>
      </c>
      <c r="B60" s="224" t="s">
        <v>57</v>
      </c>
      <c r="C60" s="228">
        <v>3</v>
      </c>
      <c r="D60" s="226">
        <v>3554.5067688163231</v>
      </c>
      <c r="E60" s="226">
        <v>10663.520306448969</v>
      </c>
      <c r="F60" s="228">
        <v>3</v>
      </c>
      <c r="G60" s="226">
        <v>443.3861891395909</v>
      </c>
      <c r="H60" s="226">
        <v>1330.1585674187727</v>
      </c>
      <c r="I60" s="1214">
        <v>5</v>
      </c>
      <c r="J60" s="226">
        <v>120.92350612897937</v>
      </c>
      <c r="K60" s="226">
        <v>604.61753064489687</v>
      </c>
      <c r="L60" s="228">
        <v>1</v>
      </c>
      <c r="M60" s="226">
        <v>3023.0876532244838</v>
      </c>
      <c r="N60" s="226">
        <v>3023.0876532244838</v>
      </c>
      <c r="O60" s="228">
        <v>0</v>
      </c>
      <c r="P60" s="226">
        <v>1209.2350612897937</v>
      </c>
      <c r="Q60" s="226">
        <v>0</v>
      </c>
      <c r="R60" s="229">
        <v>15621</v>
      </c>
      <c r="S60" s="229">
        <v>1736</v>
      </c>
      <c r="T60" s="226"/>
      <c r="U60" s="226"/>
      <c r="V60" s="230">
        <v>0</v>
      </c>
      <c r="W60" s="229">
        <v>15621</v>
      </c>
      <c r="X60" s="226">
        <v>-39</v>
      </c>
      <c r="Y60" s="229">
        <v>15582</v>
      </c>
      <c r="Z60" s="226">
        <v>0</v>
      </c>
      <c r="AA60" s="229">
        <v>15582</v>
      </c>
      <c r="AB60" s="226"/>
      <c r="AC60" s="226">
        <v>15582</v>
      </c>
      <c r="AD60" s="229">
        <v>1299</v>
      </c>
      <c r="AE60" s="232">
        <v>15582</v>
      </c>
      <c r="AF60" s="233">
        <v>7311.6</v>
      </c>
      <c r="AG60" s="234">
        <v>21935</v>
      </c>
      <c r="AH60" s="225"/>
      <c r="AI60" s="233">
        <v>0</v>
      </c>
      <c r="AJ60" s="225"/>
      <c r="AK60" s="235">
        <v>0</v>
      </c>
      <c r="AL60" s="236">
        <v>0</v>
      </c>
      <c r="AM60" s="234">
        <v>21935</v>
      </c>
      <c r="AN60" s="237">
        <v>-55</v>
      </c>
      <c r="AO60" s="234">
        <v>21880</v>
      </c>
      <c r="AP60" s="235">
        <v>0</v>
      </c>
      <c r="AQ60" s="234">
        <v>21880</v>
      </c>
      <c r="AR60" s="235"/>
      <c r="AS60" s="235">
        <v>21880</v>
      </c>
      <c r="AT60" s="234">
        <v>1823</v>
      </c>
      <c r="AU60" s="806">
        <v>37462</v>
      </c>
      <c r="AV60" s="807">
        <v>3122</v>
      </c>
      <c r="AW60" s="227">
        <v>55</v>
      </c>
      <c r="AX60" s="227"/>
      <c r="AY60" s="227">
        <v>55</v>
      </c>
    </row>
    <row r="61" spans="1:51" ht="15" customHeight="1" x14ac:dyDescent="0.2">
      <c r="A61" s="425">
        <v>55</v>
      </c>
      <c r="B61" s="238" t="s">
        <v>58</v>
      </c>
      <c r="C61" s="242">
        <v>140</v>
      </c>
      <c r="D61" s="240">
        <v>3826.1886903592999</v>
      </c>
      <c r="E61" s="240">
        <v>535666.41665030201</v>
      </c>
      <c r="F61" s="242">
        <v>109</v>
      </c>
      <c r="G61" s="240">
        <v>506.38582905376717</v>
      </c>
      <c r="H61" s="240">
        <v>55196.055366860623</v>
      </c>
      <c r="I61" s="1215">
        <v>94</v>
      </c>
      <c r="J61" s="240">
        <v>138.10522610557285</v>
      </c>
      <c r="K61" s="240">
        <v>12981.891253923848</v>
      </c>
      <c r="L61" s="242">
        <v>18</v>
      </c>
      <c r="M61" s="240">
        <v>3452.6306526393214</v>
      </c>
      <c r="N61" s="240">
        <v>62147.351747507782</v>
      </c>
      <c r="O61" s="242">
        <v>4</v>
      </c>
      <c r="P61" s="240">
        <v>1381.0522610557284</v>
      </c>
      <c r="Q61" s="240">
        <v>5524.2090442229137</v>
      </c>
      <c r="R61" s="243">
        <v>671516</v>
      </c>
      <c r="S61" s="243">
        <v>74613</v>
      </c>
      <c r="T61" s="240"/>
      <c r="U61" s="240"/>
      <c r="V61" s="244">
        <v>0</v>
      </c>
      <c r="W61" s="243">
        <v>671516</v>
      </c>
      <c r="X61" s="240">
        <v>-1679</v>
      </c>
      <c r="Y61" s="243">
        <v>669837</v>
      </c>
      <c r="Z61" s="240">
        <v>0</v>
      </c>
      <c r="AA61" s="243">
        <v>669837</v>
      </c>
      <c r="AB61" s="246"/>
      <c r="AC61" s="240">
        <v>669837</v>
      </c>
      <c r="AD61" s="247">
        <v>55820</v>
      </c>
      <c r="AE61" s="247">
        <v>669837</v>
      </c>
      <c r="AF61" s="248">
        <v>4584.6000000000004</v>
      </c>
      <c r="AG61" s="249">
        <v>641844</v>
      </c>
      <c r="AH61" s="239"/>
      <c r="AI61" s="248">
        <v>0</v>
      </c>
      <c r="AJ61" s="239"/>
      <c r="AK61" s="250">
        <v>0</v>
      </c>
      <c r="AL61" s="251">
        <v>0</v>
      </c>
      <c r="AM61" s="249">
        <v>641844</v>
      </c>
      <c r="AN61" s="252">
        <v>-1605</v>
      </c>
      <c r="AO61" s="249">
        <v>640239</v>
      </c>
      <c r="AP61" s="250">
        <v>0</v>
      </c>
      <c r="AQ61" s="249">
        <v>640239</v>
      </c>
      <c r="AR61" s="250"/>
      <c r="AS61" s="250">
        <v>640239</v>
      </c>
      <c r="AT61" s="249">
        <v>53353</v>
      </c>
      <c r="AU61" s="808">
        <v>1310076</v>
      </c>
      <c r="AV61" s="809">
        <v>109173</v>
      </c>
      <c r="AW61" s="241">
        <v>1605</v>
      </c>
      <c r="AX61" s="241"/>
      <c r="AY61" s="241">
        <v>1605</v>
      </c>
    </row>
    <row r="62" spans="1:51" ht="15" customHeight="1" x14ac:dyDescent="0.2">
      <c r="A62" s="423">
        <v>56</v>
      </c>
      <c r="B62" s="207" t="s">
        <v>59</v>
      </c>
      <c r="C62" s="211">
        <v>9</v>
      </c>
      <c r="D62" s="209">
        <v>4618.57884159896</v>
      </c>
      <c r="E62" s="209">
        <v>41567.209574390639</v>
      </c>
      <c r="F62" s="211">
        <v>5</v>
      </c>
      <c r="G62" s="209">
        <v>612.10072397530087</v>
      </c>
      <c r="H62" s="209">
        <v>3060.5036198765042</v>
      </c>
      <c r="I62" s="1213">
        <v>2</v>
      </c>
      <c r="J62" s="209">
        <v>166.93656108417295</v>
      </c>
      <c r="K62" s="209">
        <v>333.8731221683459</v>
      </c>
      <c r="L62" s="211">
        <v>2</v>
      </c>
      <c r="M62" s="209">
        <v>4173.4140271043243</v>
      </c>
      <c r="N62" s="209">
        <v>8346.8280542086486</v>
      </c>
      <c r="O62" s="211">
        <v>1</v>
      </c>
      <c r="P62" s="209">
        <v>1669.3656108417297</v>
      </c>
      <c r="Q62" s="209">
        <v>1669.3656108417297</v>
      </c>
      <c r="R62" s="212">
        <v>54978</v>
      </c>
      <c r="S62" s="212">
        <v>6109</v>
      </c>
      <c r="T62" s="209"/>
      <c r="U62" s="209"/>
      <c r="V62" s="213">
        <v>0</v>
      </c>
      <c r="W62" s="212">
        <v>54978</v>
      </c>
      <c r="X62" s="209">
        <v>-137</v>
      </c>
      <c r="Y62" s="212">
        <v>54841</v>
      </c>
      <c r="Z62" s="209">
        <v>0</v>
      </c>
      <c r="AA62" s="212">
        <v>54841</v>
      </c>
      <c r="AB62" s="209"/>
      <c r="AC62" s="209">
        <v>54841</v>
      </c>
      <c r="AD62" s="212">
        <v>4570</v>
      </c>
      <c r="AE62" s="214">
        <v>54841</v>
      </c>
      <c r="AF62" s="215">
        <v>4234.5</v>
      </c>
      <c r="AG62" s="216">
        <v>38111</v>
      </c>
      <c r="AH62" s="208"/>
      <c r="AI62" s="215">
        <v>0</v>
      </c>
      <c r="AJ62" s="208"/>
      <c r="AK62" s="217">
        <v>0</v>
      </c>
      <c r="AL62" s="218">
        <v>0</v>
      </c>
      <c r="AM62" s="216">
        <v>38111</v>
      </c>
      <c r="AN62" s="219">
        <v>-95</v>
      </c>
      <c r="AO62" s="216">
        <v>38016</v>
      </c>
      <c r="AP62" s="217">
        <v>0</v>
      </c>
      <c r="AQ62" s="216">
        <v>38016</v>
      </c>
      <c r="AR62" s="217"/>
      <c r="AS62" s="217">
        <v>38016</v>
      </c>
      <c r="AT62" s="216">
        <v>3168</v>
      </c>
      <c r="AU62" s="804">
        <v>92857</v>
      </c>
      <c r="AV62" s="805">
        <v>7738</v>
      </c>
      <c r="AW62" s="210">
        <v>95</v>
      </c>
      <c r="AX62" s="210"/>
      <c r="AY62" s="210">
        <v>95</v>
      </c>
    </row>
    <row r="63" spans="1:51" ht="15" customHeight="1" x14ac:dyDescent="0.2">
      <c r="A63" s="424">
        <v>57</v>
      </c>
      <c r="B63" s="224" t="s">
        <v>60</v>
      </c>
      <c r="C63" s="228">
        <v>16</v>
      </c>
      <c r="D63" s="226">
        <v>4697.9442426564074</v>
      </c>
      <c r="E63" s="226">
        <v>75167.107882502518</v>
      </c>
      <c r="F63" s="228">
        <v>12</v>
      </c>
      <c r="G63" s="226">
        <v>627.41280208006185</v>
      </c>
      <c r="H63" s="226">
        <v>7528.9536249607427</v>
      </c>
      <c r="I63" s="1214">
        <v>5</v>
      </c>
      <c r="J63" s="226">
        <v>171.11258238547137</v>
      </c>
      <c r="K63" s="226">
        <v>855.56291192735682</v>
      </c>
      <c r="L63" s="228">
        <v>4</v>
      </c>
      <c r="M63" s="226">
        <v>4277.814559636784</v>
      </c>
      <c r="N63" s="226">
        <v>17111.258238547136</v>
      </c>
      <c r="O63" s="228">
        <v>0</v>
      </c>
      <c r="P63" s="226">
        <v>1711.1258238547139</v>
      </c>
      <c r="Q63" s="226">
        <v>0</v>
      </c>
      <c r="R63" s="229">
        <v>100663</v>
      </c>
      <c r="S63" s="229">
        <v>11185</v>
      </c>
      <c r="T63" s="226"/>
      <c r="U63" s="226"/>
      <c r="V63" s="230">
        <v>0</v>
      </c>
      <c r="W63" s="229">
        <v>100663</v>
      </c>
      <c r="X63" s="226">
        <v>-252</v>
      </c>
      <c r="Y63" s="229">
        <v>100411</v>
      </c>
      <c r="Z63" s="226">
        <v>0</v>
      </c>
      <c r="AA63" s="229">
        <v>100411</v>
      </c>
      <c r="AB63" s="226"/>
      <c r="AC63" s="226">
        <v>100411</v>
      </c>
      <c r="AD63" s="229">
        <v>8368</v>
      </c>
      <c r="AE63" s="232">
        <v>100411</v>
      </c>
      <c r="AF63" s="233">
        <v>2640.6</v>
      </c>
      <c r="AG63" s="234">
        <v>42250</v>
      </c>
      <c r="AH63" s="225"/>
      <c r="AI63" s="233">
        <v>0</v>
      </c>
      <c r="AJ63" s="225"/>
      <c r="AK63" s="235">
        <v>0</v>
      </c>
      <c r="AL63" s="236">
        <v>0</v>
      </c>
      <c r="AM63" s="234">
        <v>42250</v>
      </c>
      <c r="AN63" s="237">
        <v>-106</v>
      </c>
      <c r="AO63" s="234">
        <v>42144</v>
      </c>
      <c r="AP63" s="235">
        <v>0</v>
      </c>
      <c r="AQ63" s="234">
        <v>42144</v>
      </c>
      <c r="AR63" s="235"/>
      <c r="AS63" s="235">
        <v>42144</v>
      </c>
      <c r="AT63" s="234">
        <v>3512</v>
      </c>
      <c r="AU63" s="806">
        <v>142555</v>
      </c>
      <c r="AV63" s="807">
        <v>11880</v>
      </c>
      <c r="AW63" s="227">
        <v>106</v>
      </c>
      <c r="AX63" s="227"/>
      <c r="AY63" s="227">
        <v>106</v>
      </c>
    </row>
    <row r="64" spans="1:51" ht="15" customHeight="1" x14ac:dyDescent="0.2">
      <c r="A64" s="424">
        <v>58</v>
      </c>
      <c r="B64" s="224" t="s">
        <v>61</v>
      </c>
      <c r="C64" s="228">
        <v>22</v>
      </c>
      <c r="D64" s="226">
        <v>4862.2295289362601</v>
      </c>
      <c r="E64" s="226">
        <v>106969.04963659772</v>
      </c>
      <c r="F64" s="228">
        <v>16</v>
      </c>
      <c r="G64" s="226">
        <v>644.64063052819699</v>
      </c>
      <c r="H64" s="226">
        <v>10314.250088451152</v>
      </c>
      <c r="I64" s="1214">
        <v>8</v>
      </c>
      <c r="J64" s="226">
        <v>175.81108105314462</v>
      </c>
      <c r="K64" s="226">
        <v>1406.488648425157</v>
      </c>
      <c r="L64" s="228">
        <v>4</v>
      </c>
      <c r="M64" s="226">
        <v>4395.2770263286156</v>
      </c>
      <c r="N64" s="226">
        <v>17581.108105314463</v>
      </c>
      <c r="O64" s="228">
        <v>0</v>
      </c>
      <c r="P64" s="226">
        <v>1758.1108105314463</v>
      </c>
      <c r="Q64" s="226">
        <v>0</v>
      </c>
      <c r="R64" s="229">
        <v>136271</v>
      </c>
      <c r="S64" s="229">
        <v>15141</v>
      </c>
      <c r="T64" s="226"/>
      <c r="U64" s="226"/>
      <c r="V64" s="230">
        <v>0</v>
      </c>
      <c r="W64" s="229">
        <v>136271</v>
      </c>
      <c r="X64" s="226">
        <v>-341</v>
      </c>
      <c r="Y64" s="229">
        <v>135930</v>
      </c>
      <c r="Z64" s="226">
        <v>0</v>
      </c>
      <c r="AA64" s="229">
        <v>135930</v>
      </c>
      <c r="AB64" s="226"/>
      <c r="AC64" s="226">
        <v>135930</v>
      </c>
      <c r="AD64" s="229">
        <v>11328</v>
      </c>
      <c r="AE64" s="232">
        <v>135930</v>
      </c>
      <c r="AF64" s="233">
        <v>2978.1</v>
      </c>
      <c r="AG64" s="234">
        <v>65518</v>
      </c>
      <c r="AH64" s="225"/>
      <c r="AI64" s="233">
        <v>0</v>
      </c>
      <c r="AJ64" s="225"/>
      <c r="AK64" s="235">
        <v>0</v>
      </c>
      <c r="AL64" s="236">
        <v>0</v>
      </c>
      <c r="AM64" s="234">
        <v>65518</v>
      </c>
      <c r="AN64" s="237">
        <v>-164</v>
      </c>
      <c r="AO64" s="234">
        <v>65354</v>
      </c>
      <c r="AP64" s="235">
        <v>0</v>
      </c>
      <c r="AQ64" s="234">
        <v>65354</v>
      </c>
      <c r="AR64" s="235"/>
      <c r="AS64" s="235">
        <v>65354</v>
      </c>
      <c r="AT64" s="234">
        <v>5446</v>
      </c>
      <c r="AU64" s="806">
        <v>201284</v>
      </c>
      <c r="AV64" s="807">
        <v>16774</v>
      </c>
      <c r="AW64" s="227">
        <v>164</v>
      </c>
      <c r="AX64" s="227"/>
      <c r="AY64" s="227">
        <v>164</v>
      </c>
    </row>
    <row r="65" spans="1:51" ht="15" customHeight="1" x14ac:dyDescent="0.2">
      <c r="A65" s="424">
        <v>59</v>
      </c>
      <c r="B65" s="224" t="s">
        <v>62</v>
      </c>
      <c r="C65" s="228">
        <v>40</v>
      </c>
      <c r="D65" s="226">
        <v>4975.8446442304221</v>
      </c>
      <c r="E65" s="226">
        <v>199033.78576921689</v>
      </c>
      <c r="F65" s="228">
        <v>30</v>
      </c>
      <c r="G65" s="226">
        <v>705.37890077992859</v>
      </c>
      <c r="H65" s="226">
        <v>21161.367023397859</v>
      </c>
      <c r="I65" s="1214">
        <v>26</v>
      </c>
      <c r="J65" s="226">
        <v>192.37606384907147</v>
      </c>
      <c r="K65" s="226">
        <v>5001.777660075858</v>
      </c>
      <c r="L65" s="228">
        <v>10</v>
      </c>
      <c r="M65" s="226">
        <v>4809.4015962267868</v>
      </c>
      <c r="N65" s="226">
        <v>48094.015962267869</v>
      </c>
      <c r="O65" s="228">
        <v>1</v>
      </c>
      <c r="P65" s="226">
        <v>1923.7606384907149</v>
      </c>
      <c r="Q65" s="226">
        <v>1923.7606384907149</v>
      </c>
      <c r="R65" s="229">
        <v>275215</v>
      </c>
      <c r="S65" s="229">
        <v>30579</v>
      </c>
      <c r="T65" s="226"/>
      <c r="U65" s="226"/>
      <c r="V65" s="230">
        <v>0</v>
      </c>
      <c r="W65" s="229">
        <v>275215</v>
      </c>
      <c r="X65" s="226">
        <v>-688</v>
      </c>
      <c r="Y65" s="229">
        <v>274527</v>
      </c>
      <c r="Z65" s="226">
        <v>0</v>
      </c>
      <c r="AA65" s="229">
        <v>274527</v>
      </c>
      <c r="AB65" s="226"/>
      <c r="AC65" s="226">
        <v>274527</v>
      </c>
      <c r="AD65" s="229">
        <v>22877</v>
      </c>
      <c r="AE65" s="232">
        <v>274527</v>
      </c>
      <c r="AF65" s="233">
        <v>2034.9</v>
      </c>
      <c r="AG65" s="234">
        <v>81396</v>
      </c>
      <c r="AH65" s="225"/>
      <c r="AI65" s="233">
        <v>0</v>
      </c>
      <c r="AJ65" s="225"/>
      <c r="AK65" s="235">
        <v>0</v>
      </c>
      <c r="AL65" s="236">
        <v>0</v>
      </c>
      <c r="AM65" s="234">
        <v>81396</v>
      </c>
      <c r="AN65" s="237">
        <v>-203</v>
      </c>
      <c r="AO65" s="234">
        <v>81193</v>
      </c>
      <c r="AP65" s="235">
        <v>0</v>
      </c>
      <c r="AQ65" s="234">
        <v>81193</v>
      </c>
      <c r="AR65" s="235"/>
      <c r="AS65" s="235">
        <v>81193</v>
      </c>
      <c r="AT65" s="234">
        <v>6766</v>
      </c>
      <c r="AU65" s="806">
        <v>355720</v>
      </c>
      <c r="AV65" s="807">
        <v>29643</v>
      </c>
      <c r="AW65" s="227">
        <v>203</v>
      </c>
      <c r="AX65" s="227"/>
      <c r="AY65" s="227">
        <v>203</v>
      </c>
    </row>
    <row r="66" spans="1:51" ht="15" customHeight="1" x14ac:dyDescent="0.2">
      <c r="A66" s="425">
        <v>60</v>
      </c>
      <c r="B66" s="238" t="s">
        <v>63</v>
      </c>
      <c r="C66" s="242">
        <v>28</v>
      </c>
      <c r="D66" s="240">
        <v>4364.8357973724314</v>
      </c>
      <c r="E66" s="240">
        <v>122215.40232642808</v>
      </c>
      <c r="F66" s="242">
        <v>18</v>
      </c>
      <c r="G66" s="240">
        <v>584.51599674424892</v>
      </c>
      <c r="H66" s="240">
        <v>10521.28794139648</v>
      </c>
      <c r="I66" s="1215">
        <v>8</v>
      </c>
      <c r="J66" s="240">
        <v>159.41345365752241</v>
      </c>
      <c r="K66" s="240">
        <v>1275.3076292601793</v>
      </c>
      <c r="L66" s="242">
        <v>7</v>
      </c>
      <c r="M66" s="240">
        <v>3985.3363414380601</v>
      </c>
      <c r="N66" s="240">
        <v>27897.354390066423</v>
      </c>
      <c r="O66" s="242">
        <v>0</v>
      </c>
      <c r="P66" s="240">
        <v>1594.1345365752238</v>
      </c>
      <c r="Q66" s="240">
        <v>0</v>
      </c>
      <c r="R66" s="243">
        <v>161909</v>
      </c>
      <c r="S66" s="243">
        <v>17990</v>
      </c>
      <c r="T66" s="240"/>
      <c r="U66" s="240"/>
      <c r="V66" s="244">
        <v>0</v>
      </c>
      <c r="W66" s="243">
        <v>161909</v>
      </c>
      <c r="X66" s="240">
        <v>-405</v>
      </c>
      <c r="Y66" s="243">
        <v>161504</v>
      </c>
      <c r="Z66" s="240">
        <v>0</v>
      </c>
      <c r="AA66" s="243">
        <v>161504</v>
      </c>
      <c r="AB66" s="246"/>
      <c r="AC66" s="240">
        <v>161504</v>
      </c>
      <c r="AD66" s="247">
        <v>13459</v>
      </c>
      <c r="AE66" s="247">
        <v>161504</v>
      </c>
      <c r="AF66" s="248">
        <v>5230.8</v>
      </c>
      <c r="AG66" s="249">
        <v>146462</v>
      </c>
      <c r="AH66" s="239"/>
      <c r="AI66" s="248">
        <v>0</v>
      </c>
      <c r="AJ66" s="239"/>
      <c r="AK66" s="250">
        <v>0</v>
      </c>
      <c r="AL66" s="251">
        <v>0</v>
      </c>
      <c r="AM66" s="249">
        <v>146462</v>
      </c>
      <c r="AN66" s="252">
        <v>-366</v>
      </c>
      <c r="AO66" s="249">
        <v>146096</v>
      </c>
      <c r="AP66" s="250">
        <v>0</v>
      </c>
      <c r="AQ66" s="249">
        <v>146096</v>
      </c>
      <c r="AR66" s="250"/>
      <c r="AS66" s="250">
        <v>146096</v>
      </c>
      <c r="AT66" s="249">
        <v>12175</v>
      </c>
      <c r="AU66" s="808">
        <v>307600</v>
      </c>
      <c r="AV66" s="809">
        <v>25634</v>
      </c>
      <c r="AW66" s="241">
        <v>366</v>
      </c>
      <c r="AX66" s="241"/>
      <c r="AY66" s="241">
        <v>366</v>
      </c>
    </row>
    <row r="67" spans="1:51" ht="15" customHeight="1" x14ac:dyDescent="0.2">
      <c r="A67" s="423">
        <v>61</v>
      </c>
      <c r="B67" s="207" t="s">
        <v>64</v>
      </c>
      <c r="C67" s="211">
        <v>49</v>
      </c>
      <c r="D67" s="209">
        <v>2807.3071875897135</v>
      </c>
      <c r="E67" s="209">
        <v>137558.05219189596</v>
      </c>
      <c r="F67" s="211">
        <v>24</v>
      </c>
      <c r="G67" s="209">
        <v>378.14904694100414</v>
      </c>
      <c r="H67" s="209">
        <v>9075.5771265840995</v>
      </c>
      <c r="I67" s="1213">
        <v>32</v>
      </c>
      <c r="J67" s="209">
        <v>103.1315582566375</v>
      </c>
      <c r="K67" s="209">
        <v>3300.2098642124001</v>
      </c>
      <c r="L67" s="211">
        <v>6</v>
      </c>
      <c r="M67" s="209">
        <v>2578.2889564159382</v>
      </c>
      <c r="N67" s="209">
        <v>15469.73373849563</v>
      </c>
      <c r="O67" s="211">
        <v>2</v>
      </c>
      <c r="P67" s="209">
        <v>1031.315582566375</v>
      </c>
      <c r="Q67" s="209">
        <v>2062.6311651327501</v>
      </c>
      <c r="R67" s="212">
        <v>167466</v>
      </c>
      <c r="S67" s="212">
        <v>18607</v>
      </c>
      <c r="T67" s="209"/>
      <c r="U67" s="209"/>
      <c r="V67" s="213">
        <v>0</v>
      </c>
      <c r="W67" s="212">
        <v>167466</v>
      </c>
      <c r="X67" s="209">
        <v>-419</v>
      </c>
      <c r="Y67" s="212">
        <v>167047</v>
      </c>
      <c r="Z67" s="209">
        <v>0</v>
      </c>
      <c r="AA67" s="212">
        <v>167047</v>
      </c>
      <c r="AB67" s="209"/>
      <c r="AC67" s="209">
        <v>167047</v>
      </c>
      <c r="AD67" s="212">
        <v>13921</v>
      </c>
      <c r="AE67" s="214">
        <v>167047</v>
      </c>
      <c r="AF67" s="215">
        <v>11287.800000000001</v>
      </c>
      <c r="AG67" s="216">
        <v>553102</v>
      </c>
      <c r="AH67" s="208"/>
      <c r="AI67" s="215">
        <v>0</v>
      </c>
      <c r="AJ67" s="208"/>
      <c r="AK67" s="217">
        <v>0</v>
      </c>
      <c r="AL67" s="218">
        <v>0</v>
      </c>
      <c r="AM67" s="216">
        <v>553102</v>
      </c>
      <c r="AN67" s="219">
        <v>-1383</v>
      </c>
      <c r="AO67" s="216">
        <v>551719</v>
      </c>
      <c r="AP67" s="217">
        <v>0</v>
      </c>
      <c r="AQ67" s="216">
        <v>551719</v>
      </c>
      <c r="AR67" s="217"/>
      <c r="AS67" s="217">
        <v>551719</v>
      </c>
      <c r="AT67" s="216">
        <v>45977</v>
      </c>
      <c r="AU67" s="804">
        <v>718766</v>
      </c>
      <c r="AV67" s="805">
        <v>59898</v>
      </c>
      <c r="AW67" s="210">
        <v>1383</v>
      </c>
      <c r="AX67" s="210"/>
      <c r="AY67" s="210">
        <v>1383</v>
      </c>
    </row>
    <row r="68" spans="1:51" ht="15" customHeight="1" x14ac:dyDescent="0.2">
      <c r="A68" s="424">
        <v>62</v>
      </c>
      <c r="B68" s="224" t="s">
        <v>65</v>
      </c>
      <c r="C68" s="228">
        <v>10</v>
      </c>
      <c r="D68" s="226">
        <v>4707.403843010452</v>
      </c>
      <c r="E68" s="226">
        <v>47074.03843010452</v>
      </c>
      <c r="F68" s="228">
        <v>6</v>
      </c>
      <c r="G68" s="226">
        <v>650.96308384975737</v>
      </c>
      <c r="H68" s="226">
        <v>3905.7785030985442</v>
      </c>
      <c r="I68" s="1214">
        <v>12</v>
      </c>
      <c r="J68" s="226">
        <v>177.53538650447925</v>
      </c>
      <c r="K68" s="226">
        <v>2130.4246380537511</v>
      </c>
      <c r="L68" s="228">
        <v>2</v>
      </c>
      <c r="M68" s="226">
        <v>4438.3846626119821</v>
      </c>
      <c r="N68" s="226">
        <v>8876.7693252239642</v>
      </c>
      <c r="O68" s="228">
        <v>0</v>
      </c>
      <c r="P68" s="226">
        <v>1775.3538650447924</v>
      </c>
      <c r="Q68" s="226">
        <v>0</v>
      </c>
      <c r="R68" s="229">
        <v>61987</v>
      </c>
      <c r="S68" s="229">
        <v>6887</v>
      </c>
      <c r="T68" s="226"/>
      <c r="U68" s="226"/>
      <c r="V68" s="230">
        <v>0</v>
      </c>
      <c r="W68" s="229">
        <v>61987</v>
      </c>
      <c r="X68" s="226">
        <v>-155</v>
      </c>
      <c r="Y68" s="229">
        <v>61832</v>
      </c>
      <c r="Z68" s="226">
        <v>0</v>
      </c>
      <c r="AA68" s="229">
        <v>61832</v>
      </c>
      <c r="AB68" s="226"/>
      <c r="AC68" s="226">
        <v>61832</v>
      </c>
      <c r="AD68" s="229">
        <v>5153</v>
      </c>
      <c r="AE68" s="232">
        <v>61832</v>
      </c>
      <c r="AF68" s="233">
        <v>2979.9</v>
      </c>
      <c r="AG68" s="234">
        <v>29799</v>
      </c>
      <c r="AH68" s="225"/>
      <c r="AI68" s="233">
        <v>0</v>
      </c>
      <c r="AJ68" s="225"/>
      <c r="AK68" s="235">
        <v>0</v>
      </c>
      <c r="AL68" s="236">
        <v>0</v>
      </c>
      <c r="AM68" s="234">
        <v>29799</v>
      </c>
      <c r="AN68" s="237">
        <v>-74</v>
      </c>
      <c r="AO68" s="234">
        <v>29725</v>
      </c>
      <c r="AP68" s="235">
        <v>0</v>
      </c>
      <c r="AQ68" s="234">
        <v>29725</v>
      </c>
      <c r="AR68" s="235"/>
      <c r="AS68" s="235">
        <v>29725</v>
      </c>
      <c r="AT68" s="234">
        <v>2477</v>
      </c>
      <c r="AU68" s="806">
        <v>91557</v>
      </c>
      <c r="AV68" s="807">
        <v>7630</v>
      </c>
      <c r="AW68" s="227">
        <v>74</v>
      </c>
      <c r="AX68" s="227"/>
      <c r="AY68" s="227">
        <v>74</v>
      </c>
    </row>
    <row r="69" spans="1:51" ht="15" customHeight="1" x14ac:dyDescent="0.2">
      <c r="A69" s="424">
        <v>63</v>
      </c>
      <c r="B69" s="224" t="s">
        <v>66</v>
      </c>
      <c r="C69" s="228">
        <v>14</v>
      </c>
      <c r="D69" s="226">
        <v>2755.4126955654779</v>
      </c>
      <c r="E69" s="226">
        <v>38575.777737916687</v>
      </c>
      <c r="F69" s="228">
        <v>9</v>
      </c>
      <c r="G69" s="226">
        <v>353.02186653713943</v>
      </c>
      <c r="H69" s="226">
        <v>3177.1967988342549</v>
      </c>
      <c r="I69" s="1214">
        <v>4</v>
      </c>
      <c r="J69" s="226">
        <v>96.278690873765285</v>
      </c>
      <c r="K69" s="226">
        <v>385.11476349506114</v>
      </c>
      <c r="L69" s="228">
        <v>3</v>
      </c>
      <c r="M69" s="226">
        <v>2406.967271844132</v>
      </c>
      <c r="N69" s="226">
        <v>7220.9018155323956</v>
      </c>
      <c r="O69" s="228">
        <v>0</v>
      </c>
      <c r="P69" s="226">
        <v>962.78690873765288</v>
      </c>
      <c r="Q69" s="226">
        <v>0</v>
      </c>
      <c r="R69" s="229">
        <v>49359</v>
      </c>
      <c r="S69" s="229">
        <v>5484</v>
      </c>
      <c r="T69" s="226"/>
      <c r="U69" s="226"/>
      <c r="V69" s="230">
        <v>0</v>
      </c>
      <c r="W69" s="229">
        <v>49359</v>
      </c>
      <c r="X69" s="226">
        <v>-123</v>
      </c>
      <c r="Y69" s="229">
        <v>49236</v>
      </c>
      <c r="Z69" s="226">
        <v>0</v>
      </c>
      <c r="AA69" s="229">
        <v>49236</v>
      </c>
      <c r="AB69" s="226"/>
      <c r="AC69" s="226">
        <v>49236</v>
      </c>
      <c r="AD69" s="229">
        <v>4103</v>
      </c>
      <c r="AE69" s="232">
        <v>49236</v>
      </c>
      <c r="AF69" s="233">
        <v>11226.6</v>
      </c>
      <c r="AG69" s="234">
        <v>157172</v>
      </c>
      <c r="AH69" s="225"/>
      <c r="AI69" s="233">
        <v>0</v>
      </c>
      <c r="AJ69" s="225"/>
      <c r="AK69" s="235">
        <v>0</v>
      </c>
      <c r="AL69" s="236">
        <v>0</v>
      </c>
      <c r="AM69" s="234">
        <v>157172</v>
      </c>
      <c r="AN69" s="237">
        <v>-393</v>
      </c>
      <c r="AO69" s="234">
        <v>156779</v>
      </c>
      <c r="AP69" s="235">
        <v>0</v>
      </c>
      <c r="AQ69" s="234">
        <v>156779</v>
      </c>
      <c r="AR69" s="235"/>
      <c r="AS69" s="235">
        <v>156779</v>
      </c>
      <c r="AT69" s="234">
        <v>13065</v>
      </c>
      <c r="AU69" s="806">
        <v>206015</v>
      </c>
      <c r="AV69" s="807">
        <v>17168</v>
      </c>
      <c r="AW69" s="227">
        <v>393</v>
      </c>
      <c r="AX69" s="227"/>
      <c r="AY69" s="227">
        <v>393</v>
      </c>
    </row>
    <row r="70" spans="1:51" ht="15" customHeight="1" x14ac:dyDescent="0.2">
      <c r="A70" s="424">
        <v>64</v>
      </c>
      <c r="B70" s="224" t="s">
        <v>67</v>
      </c>
      <c r="C70" s="228">
        <v>4</v>
      </c>
      <c r="D70" s="226">
        <v>4798.8945859974465</v>
      </c>
      <c r="E70" s="226">
        <v>19195.578343989786</v>
      </c>
      <c r="F70" s="228">
        <v>2</v>
      </c>
      <c r="G70" s="226">
        <v>627.41618160647715</v>
      </c>
      <c r="H70" s="226">
        <v>1254.8323632129543</v>
      </c>
      <c r="I70" s="1214">
        <v>3</v>
      </c>
      <c r="J70" s="226">
        <v>171.11350407449376</v>
      </c>
      <c r="K70" s="226">
        <v>513.34051222348126</v>
      </c>
      <c r="L70" s="228">
        <v>2</v>
      </c>
      <c r="M70" s="226">
        <v>4277.8376018623439</v>
      </c>
      <c r="N70" s="226">
        <v>8555.6752037246879</v>
      </c>
      <c r="O70" s="228">
        <v>0</v>
      </c>
      <c r="P70" s="226">
        <v>1711.1350407449377</v>
      </c>
      <c r="Q70" s="226">
        <v>0</v>
      </c>
      <c r="R70" s="229">
        <v>29519</v>
      </c>
      <c r="S70" s="229">
        <v>3280</v>
      </c>
      <c r="T70" s="226"/>
      <c r="U70" s="226"/>
      <c r="V70" s="230">
        <v>0</v>
      </c>
      <c r="W70" s="229">
        <v>29519</v>
      </c>
      <c r="X70" s="226">
        <v>-74</v>
      </c>
      <c r="Y70" s="229">
        <v>29445</v>
      </c>
      <c r="Z70" s="226">
        <v>0</v>
      </c>
      <c r="AA70" s="229">
        <v>29445</v>
      </c>
      <c r="AB70" s="226"/>
      <c r="AC70" s="226">
        <v>29445</v>
      </c>
      <c r="AD70" s="229">
        <v>2454</v>
      </c>
      <c r="AE70" s="232">
        <v>29445</v>
      </c>
      <c r="AF70" s="233">
        <v>3298.5</v>
      </c>
      <c r="AG70" s="234">
        <v>13194</v>
      </c>
      <c r="AH70" s="225"/>
      <c r="AI70" s="233">
        <v>0</v>
      </c>
      <c r="AJ70" s="225"/>
      <c r="AK70" s="235">
        <v>0</v>
      </c>
      <c r="AL70" s="236">
        <v>0</v>
      </c>
      <c r="AM70" s="234">
        <v>13194</v>
      </c>
      <c r="AN70" s="237">
        <v>-33</v>
      </c>
      <c r="AO70" s="234">
        <v>13161</v>
      </c>
      <c r="AP70" s="235">
        <v>0</v>
      </c>
      <c r="AQ70" s="234">
        <v>13161</v>
      </c>
      <c r="AR70" s="235"/>
      <c r="AS70" s="235">
        <v>13161</v>
      </c>
      <c r="AT70" s="234">
        <v>1097</v>
      </c>
      <c r="AU70" s="806">
        <v>42606</v>
      </c>
      <c r="AV70" s="807">
        <v>3551</v>
      </c>
      <c r="AW70" s="227">
        <v>33</v>
      </c>
      <c r="AX70" s="227"/>
      <c r="AY70" s="227">
        <v>33</v>
      </c>
    </row>
    <row r="71" spans="1:51" ht="15" customHeight="1" x14ac:dyDescent="0.2">
      <c r="A71" s="425">
        <v>65</v>
      </c>
      <c r="B71" s="238" t="s">
        <v>68</v>
      </c>
      <c r="C71" s="242">
        <v>18</v>
      </c>
      <c r="D71" s="240">
        <v>4131.7066979250831</v>
      </c>
      <c r="E71" s="240">
        <v>74370.720562651491</v>
      </c>
      <c r="F71" s="242">
        <v>18</v>
      </c>
      <c r="G71" s="240">
        <v>533.01375523682952</v>
      </c>
      <c r="H71" s="240">
        <v>9594.2475942629317</v>
      </c>
      <c r="I71" s="1215">
        <v>2</v>
      </c>
      <c r="J71" s="240">
        <v>145.3673877918626</v>
      </c>
      <c r="K71" s="240">
        <v>290.7347755837252</v>
      </c>
      <c r="L71" s="242">
        <v>4</v>
      </c>
      <c r="M71" s="240">
        <v>3634.1846947965651</v>
      </c>
      <c r="N71" s="240">
        <v>14536.73877918626</v>
      </c>
      <c r="O71" s="242">
        <v>1</v>
      </c>
      <c r="P71" s="240">
        <v>1453.673877918626</v>
      </c>
      <c r="Q71" s="240">
        <v>1453.673877918626</v>
      </c>
      <c r="R71" s="243">
        <v>100246</v>
      </c>
      <c r="S71" s="243">
        <v>11138</v>
      </c>
      <c r="T71" s="240"/>
      <c r="U71" s="240"/>
      <c r="V71" s="244">
        <v>0</v>
      </c>
      <c r="W71" s="243">
        <v>100246</v>
      </c>
      <c r="X71" s="240">
        <v>-251</v>
      </c>
      <c r="Y71" s="243">
        <v>99995</v>
      </c>
      <c r="Z71" s="240">
        <v>0</v>
      </c>
      <c r="AA71" s="243">
        <v>99995</v>
      </c>
      <c r="AB71" s="246"/>
      <c r="AC71" s="240">
        <v>99995</v>
      </c>
      <c r="AD71" s="247">
        <v>8333</v>
      </c>
      <c r="AE71" s="247">
        <v>99995</v>
      </c>
      <c r="AF71" s="248">
        <v>4857.3</v>
      </c>
      <c r="AG71" s="249">
        <v>87431</v>
      </c>
      <c r="AH71" s="239"/>
      <c r="AI71" s="248">
        <v>0</v>
      </c>
      <c r="AJ71" s="239"/>
      <c r="AK71" s="250">
        <v>0</v>
      </c>
      <c r="AL71" s="251">
        <v>0</v>
      </c>
      <c r="AM71" s="249">
        <v>87431</v>
      </c>
      <c r="AN71" s="252">
        <v>-219</v>
      </c>
      <c r="AO71" s="249">
        <v>87212</v>
      </c>
      <c r="AP71" s="250">
        <v>0</v>
      </c>
      <c r="AQ71" s="249">
        <v>87212</v>
      </c>
      <c r="AR71" s="250"/>
      <c r="AS71" s="250">
        <v>87212</v>
      </c>
      <c r="AT71" s="249">
        <v>7268</v>
      </c>
      <c r="AU71" s="808">
        <v>187207</v>
      </c>
      <c r="AV71" s="809">
        <v>15601</v>
      </c>
      <c r="AW71" s="241">
        <v>219</v>
      </c>
      <c r="AX71" s="241"/>
      <c r="AY71" s="241">
        <v>219</v>
      </c>
    </row>
    <row r="72" spans="1:51" ht="15" customHeight="1" x14ac:dyDescent="0.2">
      <c r="A72" s="423">
        <v>66</v>
      </c>
      <c r="B72" s="207" t="s">
        <v>69</v>
      </c>
      <c r="C72" s="211">
        <v>33</v>
      </c>
      <c r="D72" s="209">
        <v>4414.084875946698</v>
      </c>
      <c r="E72" s="209">
        <v>145664.80090624103</v>
      </c>
      <c r="F72" s="211">
        <v>23</v>
      </c>
      <c r="G72" s="209">
        <v>562.08278182688082</v>
      </c>
      <c r="H72" s="209">
        <v>12927.903982018259</v>
      </c>
      <c r="I72" s="1213">
        <v>24</v>
      </c>
      <c r="J72" s="209">
        <v>153.29530413460387</v>
      </c>
      <c r="K72" s="209">
        <v>3679.087299230493</v>
      </c>
      <c r="L72" s="211">
        <v>2</v>
      </c>
      <c r="M72" s="209">
        <v>3832.3826033650971</v>
      </c>
      <c r="N72" s="209">
        <v>7664.7652067301942</v>
      </c>
      <c r="O72" s="211">
        <v>2</v>
      </c>
      <c r="P72" s="209">
        <v>1532.9530413460388</v>
      </c>
      <c r="Q72" s="209">
        <v>3065.9060826920777</v>
      </c>
      <c r="R72" s="212">
        <v>173002</v>
      </c>
      <c r="S72" s="212">
        <v>19222</v>
      </c>
      <c r="T72" s="209"/>
      <c r="U72" s="209"/>
      <c r="V72" s="213">
        <v>0</v>
      </c>
      <c r="W72" s="212">
        <v>173002</v>
      </c>
      <c r="X72" s="209">
        <v>-433</v>
      </c>
      <c r="Y72" s="212">
        <v>172569</v>
      </c>
      <c r="Z72" s="209">
        <v>0</v>
      </c>
      <c r="AA72" s="212">
        <v>172569</v>
      </c>
      <c r="AB72" s="209"/>
      <c r="AC72" s="209">
        <v>172569</v>
      </c>
      <c r="AD72" s="212">
        <v>14381</v>
      </c>
      <c r="AE72" s="214">
        <v>172569</v>
      </c>
      <c r="AF72" s="215">
        <v>5048.1000000000004</v>
      </c>
      <c r="AG72" s="216">
        <v>166587</v>
      </c>
      <c r="AH72" s="208"/>
      <c r="AI72" s="215">
        <v>0</v>
      </c>
      <c r="AJ72" s="208"/>
      <c r="AK72" s="217">
        <v>0</v>
      </c>
      <c r="AL72" s="218">
        <v>0</v>
      </c>
      <c r="AM72" s="216">
        <v>166587</v>
      </c>
      <c r="AN72" s="219">
        <v>-416</v>
      </c>
      <c r="AO72" s="216">
        <v>166171</v>
      </c>
      <c r="AP72" s="217">
        <v>0</v>
      </c>
      <c r="AQ72" s="216">
        <v>166171</v>
      </c>
      <c r="AR72" s="217"/>
      <c r="AS72" s="217">
        <v>166171</v>
      </c>
      <c r="AT72" s="216">
        <v>13848</v>
      </c>
      <c r="AU72" s="804">
        <v>338740</v>
      </c>
      <c r="AV72" s="805">
        <v>28229</v>
      </c>
      <c r="AW72" s="810">
        <v>416</v>
      </c>
      <c r="AX72" s="810"/>
      <c r="AY72" s="810">
        <v>416</v>
      </c>
    </row>
    <row r="73" spans="1:51" ht="15" customHeight="1" x14ac:dyDescent="0.2">
      <c r="A73" s="424">
        <v>67</v>
      </c>
      <c r="B73" s="224" t="s">
        <v>3</v>
      </c>
      <c r="C73" s="228">
        <v>58</v>
      </c>
      <c r="D73" s="226">
        <v>4537.7641000056556</v>
      </c>
      <c r="E73" s="226">
        <v>263190.31780032802</v>
      </c>
      <c r="F73" s="228">
        <v>35</v>
      </c>
      <c r="G73" s="226">
        <v>602.25136136255162</v>
      </c>
      <c r="H73" s="226">
        <v>21078.797647689305</v>
      </c>
      <c r="I73" s="1214">
        <v>22</v>
      </c>
      <c r="J73" s="226">
        <v>164.25037128069587</v>
      </c>
      <c r="K73" s="226">
        <v>3613.508168175309</v>
      </c>
      <c r="L73" s="228">
        <v>7</v>
      </c>
      <c r="M73" s="226">
        <v>4106.2592820173977</v>
      </c>
      <c r="N73" s="226">
        <v>28743.814974121786</v>
      </c>
      <c r="O73" s="228">
        <v>3</v>
      </c>
      <c r="P73" s="226">
        <v>1642.5037128069584</v>
      </c>
      <c r="Q73" s="226">
        <v>4927.5111384208758</v>
      </c>
      <c r="R73" s="229">
        <v>321554</v>
      </c>
      <c r="S73" s="229">
        <v>35728</v>
      </c>
      <c r="T73" s="226"/>
      <c r="U73" s="226"/>
      <c r="V73" s="230">
        <v>0</v>
      </c>
      <c r="W73" s="229">
        <v>321554</v>
      </c>
      <c r="X73" s="226">
        <v>-804</v>
      </c>
      <c r="Y73" s="229">
        <v>320750</v>
      </c>
      <c r="Z73" s="226">
        <v>0</v>
      </c>
      <c r="AA73" s="229">
        <v>320750</v>
      </c>
      <c r="AB73" s="226"/>
      <c r="AC73" s="226">
        <v>320750</v>
      </c>
      <c r="AD73" s="229">
        <v>26729</v>
      </c>
      <c r="AE73" s="232">
        <v>320750</v>
      </c>
      <c r="AF73" s="233">
        <v>3919.5</v>
      </c>
      <c r="AG73" s="234">
        <v>227331</v>
      </c>
      <c r="AH73" s="225"/>
      <c r="AI73" s="233">
        <v>0</v>
      </c>
      <c r="AJ73" s="225"/>
      <c r="AK73" s="235">
        <v>0</v>
      </c>
      <c r="AL73" s="236">
        <v>0</v>
      </c>
      <c r="AM73" s="234">
        <v>227331</v>
      </c>
      <c r="AN73" s="237">
        <v>-568</v>
      </c>
      <c r="AO73" s="234">
        <v>226763</v>
      </c>
      <c r="AP73" s="235">
        <v>0</v>
      </c>
      <c r="AQ73" s="234">
        <v>226763</v>
      </c>
      <c r="AR73" s="235"/>
      <c r="AS73" s="235">
        <v>226763</v>
      </c>
      <c r="AT73" s="234">
        <v>18897</v>
      </c>
      <c r="AU73" s="806">
        <v>547513</v>
      </c>
      <c r="AV73" s="807">
        <v>45626</v>
      </c>
      <c r="AW73" s="810">
        <v>568</v>
      </c>
      <c r="AX73" s="810"/>
      <c r="AY73" s="810">
        <v>568</v>
      </c>
    </row>
    <row r="74" spans="1:51" ht="15" customHeight="1" x14ac:dyDescent="0.2">
      <c r="A74" s="424">
        <v>68</v>
      </c>
      <c r="B74" s="224" t="s">
        <v>2</v>
      </c>
      <c r="C74" s="228">
        <v>30</v>
      </c>
      <c r="D74" s="226">
        <v>4819.1589933126088</v>
      </c>
      <c r="E74" s="226">
        <v>144574.76979937826</v>
      </c>
      <c r="F74" s="228">
        <v>24</v>
      </c>
      <c r="G74" s="226">
        <v>612.85838256103193</v>
      </c>
      <c r="H74" s="226">
        <v>14708.601181464766</v>
      </c>
      <c r="I74" s="1214">
        <v>18</v>
      </c>
      <c r="J74" s="226">
        <v>167.1431952439178</v>
      </c>
      <c r="K74" s="226">
        <v>3008.5775143905203</v>
      </c>
      <c r="L74" s="228">
        <v>2</v>
      </c>
      <c r="M74" s="226">
        <v>4178.579881097945</v>
      </c>
      <c r="N74" s="226">
        <v>8357.1597621958899</v>
      </c>
      <c r="O74" s="228">
        <v>0</v>
      </c>
      <c r="P74" s="226">
        <v>1671.4319524391778</v>
      </c>
      <c r="Q74" s="226">
        <v>0</v>
      </c>
      <c r="R74" s="229">
        <v>170649</v>
      </c>
      <c r="S74" s="229">
        <v>18961</v>
      </c>
      <c r="T74" s="226"/>
      <c r="U74" s="226"/>
      <c r="V74" s="230">
        <v>0</v>
      </c>
      <c r="W74" s="229">
        <v>170649</v>
      </c>
      <c r="X74" s="226">
        <v>-427</v>
      </c>
      <c r="Y74" s="229">
        <v>170222</v>
      </c>
      <c r="Z74" s="226">
        <v>0</v>
      </c>
      <c r="AA74" s="229">
        <v>170222</v>
      </c>
      <c r="AB74" s="226"/>
      <c r="AC74" s="226">
        <v>170222</v>
      </c>
      <c r="AD74" s="229">
        <v>14185</v>
      </c>
      <c r="AE74" s="232">
        <v>170222</v>
      </c>
      <c r="AF74" s="233">
        <v>3847.5</v>
      </c>
      <c r="AG74" s="234">
        <v>115425</v>
      </c>
      <c r="AH74" s="225"/>
      <c r="AI74" s="233">
        <v>0</v>
      </c>
      <c r="AJ74" s="225"/>
      <c r="AK74" s="235">
        <v>0</v>
      </c>
      <c r="AL74" s="236">
        <v>0</v>
      </c>
      <c r="AM74" s="234">
        <v>115425</v>
      </c>
      <c r="AN74" s="237">
        <v>-289</v>
      </c>
      <c r="AO74" s="234">
        <v>115136</v>
      </c>
      <c r="AP74" s="235">
        <v>0</v>
      </c>
      <c r="AQ74" s="234">
        <v>115136</v>
      </c>
      <c r="AR74" s="235"/>
      <c r="AS74" s="235">
        <v>115136</v>
      </c>
      <c r="AT74" s="234">
        <v>9595</v>
      </c>
      <c r="AU74" s="806">
        <v>285358</v>
      </c>
      <c r="AV74" s="807">
        <v>23780</v>
      </c>
      <c r="AW74" s="810">
        <v>289</v>
      </c>
      <c r="AX74" s="810"/>
      <c r="AY74" s="810">
        <v>289</v>
      </c>
    </row>
    <row r="75" spans="1:51" ht="15" customHeight="1" x14ac:dyDescent="0.2">
      <c r="A75" s="424">
        <v>69</v>
      </c>
      <c r="B75" s="224" t="s">
        <v>91</v>
      </c>
      <c r="C75" s="228">
        <v>35</v>
      </c>
      <c r="D75" s="226">
        <v>4914.4179562636582</v>
      </c>
      <c r="E75" s="226">
        <v>172004.62846922805</v>
      </c>
      <c r="F75" s="228">
        <v>13</v>
      </c>
      <c r="G75" s="226">
        <v>645.30534319417984</v>
      </c>
      <c r="H75" s="226">
        <v>8388.9694615243388</v>
      </c>
      <c r="I75" s="1214">
        <v>21</v>
      </c>
      <c r="J75" s="226">
        <v>175.99236632568534</v>
      </c>
      <c r="K75" s="226">
        <v>3695.8396928393922</v>
      </c>
      <c r="L75" s="228">
        <v>3</v>
      </c>
      <c r="M75" s="226">
        <v>4399.8091581421349</v>
      </c>
      <c r="N75" s="226">
        <v>13199.427474426404</v>
      </c>
      <c r="O75" s="228">
        <v>5</v>
      </c>
      <c r="P75" s="226">
        <v>1759.9236632568538</v>
      </c>
      <c r="Q75" s="226">
        <v>8799.6183162842699</v>
      </c>
      <c r="R75" s="229">
        <v>206088</v>
      </c>
      <c r="S75" s="229">
        <v>22899</v>
      </c>
      <c r="T75" s="226"/>
      <c r="U75" s="226"/>
      <c r="V75" s="230">
        <v>0</v>
      </c>
      <c r="W75" s="229">
        <v>206088</v>
      </c>
      <c r="X75" s="226">
        <v>-515</v>
      </c>
      <c r="Y75" s="229">
        <v>205573</v>
      </c>
      <c r="Z75" s="226">
        <v>0</v>
      </c>
      <c r="AA75" s="229">
        <v>205573</v>
      </c>
      <c r="AB75" s="226"/>
      <c r="AC75" s="226">
        <v>205573</v>
      </c>
      <c r="AD75" s="229">
        <v>17131</v>
      </c>
      <c r="AE75" s="232">
        <v>205573</v>
      </c>
      <c r="AF75" s="233">
        <v>4464.9000000000005</v>
      </c>
      <c r="AG75" s="234">
        <v>156272</v>
      </c>
      <c r="AH75" s="225"/>
      <c r="AI75" s="233">
        <v>0</v>
      </c>
      <c r="AJ75" s="225"/>
      <c r="AK75" s="235">
        <v>0</v>
      </c>
      <c r="AL75" s="236">
        <v>0</v>
      </c>
      <c r="AM75" s="234">
        <v>156272</v>
      </c>
      <c r="AN75" s="237">
        <v>-391</v>
      </c>
      <c r="AO75" s="234">
        <v>155881</v>
      </c>
      <c r="AP75" s="235">
        <v>0</v>
      </c>
      <c r="AQ75" s="234">
        <v>155881</v>
      </c>
      <c r="AR75" s="235"/>
      <c r="AS75" s="235">
        <v>155881</v>
      </c>
      <c r="AT75" s="234">
        <v>12990</v>
      </c>
      <c r="AU75" s="806">
        <v>361454</v>
      </c>
      <c r="AV75" s="807">
        <v>30121</v>
      </c>
      <c r="AW75" s="1278">
        <v>391</v>
      </c>
      <c r="AX75" s="1278"/>
      <c r="AY75" s="1278">
        <v>391</v>
      </c>
    </row>
    <row r="76" spans="1:51" s="87" customFormat="1" ht="15" customHeight="1" thickBot="1" x14ac:dyDescent="0.25">
      <c r="A76" s="1891" t="s">
        <v>429</v>
      </c>
      <c r="B76" s="1892"/>
      <c r="C76" s="1463">
        <v>3708</v>
      </c>
      <c r="D76" s="1461"/>
      <c r="E76" s="1043">
        <v>14852218.362850314</v>
      </c>
      <c r="F76" s="1464">
        <v>2386</v>
      </c>
      <c r="G76" s="1583"/>
      <c r="H76" s="1045">
        <v>1268324.7500784951</v>
      </c>
      <c r="I76" s="1465">
        <v>2082</v>
      </c>
      <c r="J76" s="1583"/>
      <c r="K76" s="1045">
        <v>300674.29725764412</v>
      </c>
      <c r="L76" s="1464">
        <v>465</v>
      </c>
      <c r="M76" s="1583"/>
      <c r="N76" s="1045">
        <v>1668455.4971564019</v>
      </c>
      <c r="O76" s="1464">
        <v>176</v>
      </c>
      <c r="P76" s="1583"/>
      <c r="Q76" s="1045">
        <v>251025.44927537843</v>
      </c>
      <c r="R76" s="1046">
        <v>18340695</v>
      </c>
      <c r="S76" s="1046">
        <v>2037854</v>
      </c>
      <c r="T76" s="1045">
        <v>0</v>
      </c>
      <c r="U76" s="1045">
        <v>0</v>
      </c>
      <c r="V76" s="1047">
        <v>0</v>
      </c>
      <c r="W76" s="1046">
        <v>18340695</v>
      </c>
      <c r="X76" s="1045">
        <v>-45852</v>
      </c>
      <c r="Y76" s="1046">
        <v>18294843</v>
      </c>
      <c r="Z76" s="1045">
        <v>-19752</v>
      </c>
      <c r="AA76" s="1046">
        <v>18275091</v>
      </c>
      <c r="AB76" s="1045">
        <v>0</v>
      </c>
      <c r="AC76" s="1045">
        <v>18275091</v>
      </c>
      <c r="AD76" s="1046">
        <v>1522929</v>
      </c>
      <c r="AE76" s="1048">
        <v>18275091</v>
      </c>
      <c r="AF76" s="1583"/>
      <c r="AG76" s="1049">
        <v>20715435</v>
      </c>
      <c r="AH76" s="1044">
        <v>0</v>
      </c>
      <c r="AI76" s="1045">
        <v>0</v>
      </c>
      <c r="AJ76" s="1044">
        <v>0</v>
      </c>
      <c r="AK76" s="1045">
        <v>0</v>
      </c>
      <c r="AL76" s="1047">
        <v>0</v>
      </c>
      <c r="AM76" s="1049">
        <v>20715435</v>
      </c>
      <c r="AN76" s="1045">
        <v>-51789</v>
      </c>
      <c r="AO76" s="1049">
        <v>20663646</v>
      </c>
      <c r="AP76" s="1045">
        <v>-15532</v>
      </c>
      <c r="AQ76" s="1049">
        <v>20648114</v>
      </c>
      <c r="AR76" s="1045">
        <v>0</v>
      </c>
      <c r="AS76" s="1045">
        <v>20648114</v>
      </c>
      <c r="AT76" s="1049">
        <v>1720677</v>
      </c>
      <c r="AU76" s="1279">
        <v>38923205</v>
      </c>
      <c r="AV76" s="1280">
        <v>3243606</v>
      </c>
      <c r="AW76" s="1045">
        <v>51789</v>
      </c>
      <c r="AX76" s="1045">
        <v>0</v>
      </c>
      <c r="AY76" s="1045">
        <v>51789</v>
      </c>
    </row>
    <row r="77" spans="1:51" s="1224" customFormat="1" ht="15" customHeight="1" thickTop="1" x14ac:dyDescent="0.2">
      <c r="A77" s="1885" t="s">
        <v>398</v>
      </c>
      <c r="B77" s="2125"/>
      <c r="C77" s="813"/>
      <c r="D77" s="814"/>
      <c r="E77" s="814"/>
      <c r="F77" s="813"/>
      <c r="G77" s="814"/>
      <c r="H77" s="814"/>
      <c r="I77" s="1216"/>
      <c r="J77" s="814"/>
      <c r="K77" s="814"/>
      <c r="L77" s="813"/>
      <c r="M77" s="814"/>
      <c r="N77" s="814"/>
      <c r="O77" s="813"/>
      <c r="P77" s="814"/>
      <c r="Q77" s="814"/>
      <c r="R77" s="814"/>
      <c r="S77" s="814"/>
      <c r="T77" s="814"/>
      <c r="U77" s="814"/>
      <c r="V77" s="814"/>
      <c r="W77" s="814"/>
      <c r="X77" s="814"/>
      <c r="Y77" s="814"/>
      <c r="Z77" s="814"/>
      <c r="AA77" s="815"/>
      <c r="AB77" s="815"/>
      <c r="AC77" s="814"/>
      <c r="AD77" s="815"/>
      <c r="AE77" s="815"/>
      <c r="AF77" s="815"/>
      <c r="AG77" s="815"/>
      <c r="AH77" s="813"/>
      <c r="AI77" s="815"/>
      <c r="AJ77" s="813"/>
      <c r="AK77" s="815"/>
      <c r="AL77" s="815"/>
      <c r="AM77" s="815"/>
      <c r="AN77" s="815"/>
      <c r="AO77" s="815"/>
      <c r="AP77" s="815"/>
      <c r="AQ77" s="815"/>
      <c r="AR77" s="815"/>
      <c r="AS77" s="815"/>
      <c r="AT77" s="815"/>
      <c r="AU77" s="1832">
        <v>0</v>
      </c>
      <c r="AV77" s="1832">
        <v>0</v>
      </c>
      <c r="AW77" s="815"/>
      <c r="AX77" s="815"/>
      <c r="AY77" s="815"/>
    </row>
    <row r="78" spans="1:51" s="87" customFormat="1" ht="15" customHeight="1" x14ac:dyDescent="0.2">
      <c r="A78" s="1887" t="s">
        <v>1260</v>
      </c>
      <c r="B78" s="1888"/>
      <c r="C78" s="813"/>
      <c r="D78" s="814"/>
      <c r="E78" s="814"/>
      <c r="F78" s="813"/>
      <c r="G78" s="814"/>
      <c r="H78" s="814"/>
      <c r="I78" s="1216"/>
      <c r="J78" s="814"/>
      <c r="K78" s="814"/>
      <c r="L78" s="813"/>
      <c r="M78" s="814"/>
      <c r="N78" s="814"/>
      <c r="O78" s="813"/>
      <c r="P78" s="814"/>
      <c r="Q78" s="814"/>
      <c r="R78" s="814"/>
      <c r="S78" s="814"/>
      <c r="T78" s="814"/>
      <c r="U78" s="814"/>
      <c r="V78" s="814"/>
      <c r="W78" s="814"/>
      <c r="X78" s="814"/>
      <c r="Y78" s="814"/>
      <c r="Z78" s="814"/>
      <c r="AA78" s="232">
        <v>0</v>
      </c>
      <c r="AB78" s="815"/>
      <c r="AC78" s="814">
        <v>0</v>
      </c>
      <c r="AD78" s="232">
        <v>0</v>
      </c>
      <c r="AE78" s="232">
        <v>0</v>
      </c>
      <c r="AF78" s="814"/>
      <c r="AG78" s="814"/>
      <c r="AH78" s="813"/>
      <c r="AI78" s="814"/>
      <c r="AJ78" s="813"/>
      <c r="AK78" s="814"/>
      <c r="AL78" s="814"/>
      <c r="AM78" s="814"/>
      <c r="AN78" s="814"/>
      <c r="AO78" s="814"/>
      <c r="AP78" s="814"/>
      <c r="AQ78" s="814"/>
      <c r="AR78" s="814"/>
      <c r="AS78" s="814"/>
      <c r="AT78" s="814"/>
      <c r="AU78" s="816">
        <v>0</v>
      </c>
      <c r="AV78" s="816">
        <v>0</v>
      </c>
      <c r="AW78" s="814"/>
      <c r="AX78" s="814"/>
      <c r="AY78" s="814"/>
    </row>
    <row r="79" spans="1:51" s="87" customFormat="1" ht="15" customHeight="1" x14ac:dyDescent="0.2">
      <c r="A79" s="1889" t="s">
        <v>1261</v>
      </c>
      <c r="B79" s="1890"/>
      <c r="C79" s="813"/>
      <c r="D79" s="814"/>
      <c r="E79" s="814"/>
      <c r="F79" s="813"/>
      <c r="G79" s="814"/>
      <c r="H79" s="814"/>
      <c r="I79" s="1216"/>
      <c r="J79" s="814"/>
      <c r="K79" s="814"/>
      <c r="L79" s="813"/>
      <c r="M79" s="814"/>
      <c r="N79" s="814"/>
      <c r="O79" s="813"/>
      <c r="P79" s="814"/>
      <c r="Q79" s="814"/>
      <c r="R79" s="814"/>
      <c r="S79" s="814"/>
      <c r="T79" s="814"/>
      <c r="U79" s="814"/>
      <c r="V79" s="814"/>
      <c r="W79" s="814"/>
      <c r="X79" s="814"/>
      <c r="Y79" s="814"/>
      <c r="Z79" s="814"/>
      <c r="AA79" s="815"/>
      <c r="AB79" s="815"/>
      <c r="AC79" s="814"/>
      <c r="AD79" s="815"/>
      <c r="AE79" s="232">
        <v>0</v>
      </c>
      <c r="AF79" s="814"/>
      <c r="AG79" s="814"/>
      <c r="AH79" s="813"/>
      <c r="AI79" s="814"/>
      <c r="AJ79" s="813"/>
      <c r="AK79" s="814"/>
      <c r="AL79" s="814"/>
      <c r="AM79" s="814"/>
      <c r="AN79" s="814"/>
      <c r="AO79" s="814"/>
      <c r="AP79" s="814"/>
      <c r="AQ79" s="814"/>
      <c r="AR79" s="814"/>
      <c r="AS79" s="814"/>
      <c r="AT79" s="814"/>
      <c r="AU79" s="816">
        <v>0</v>
      </c>
      <c r="AV79" s="816"/>
      <c r="AW79" s="814"/>
      <c r="AX79" s="814"/>
      <c r="AY79" s="814"/>
    </row>
    <row r="80" spans="1:51" ht="15" customHeight="1" x14ac:dyDescent="0.2">
      <c r="A80" s="1872" t="s">
        <v>1020</v>
      </c>
      <c r="B80" s="1873"/>
      <c r="C80" s="813"/>
      <c r="D80" s="814"/>
      <c r="E80" s="814"/>
      <c r="F80" s="813"/>
      <c r="G80" s="814"/>
      <c r="H80" s="814"/>
      <c r="I80" s="1216"/>
      <c r="J80" s="814"/>
      <c r="K80" s="814"/>
      <c r="L80" s="813"/>
      <c r="M80" s="814"/>
      <c r="N80" s="814"/>
      <c r="O80" s="813"/>
      <c r="P80" s="814"/>
      <c r="Q80" s="814"/>
      <c r="R80" s="814"/>
      <c r="S80" s="814"/>
      <c r="T80" s="814"/>
      <c r="U80" s="814"/>
      <c r="V80" s="814"/>
      <c r="W80" s="814"/>
      <c r="X80" s="814"/>
      <c r="Y80" s="814"/>
      <c r="Z80" s="814"/>
      <c r="AA80" s="815"/>
      <c r="AB80" s="815"/>
      <c r="AC80" s="814"/>
      <c r="AD80" s="815"/>
      <c r="AE80" s="232">
        <v>105197</v>
      </c>
      <c r="AF80" s="814"/>
      <c r="AG80" s="814"/>
      <c r="AH80" s="813"/>
      <c r="AI80" s="814"/>
      <c r="AJ80" s="813"/>
      <c r="AK80" s="814"/>
      <c r="AL80" s="814"/>
      <c r="AM80" s="814"/>
      <c r="AN80" s="814"/>
      <c r="AO80" s="814"/>
      <c r="AP80" s="814"/>
      <c r="AQ80" s="814"/>
      <c r="AR80" s="814"/>
      <c r="AS80" s="814"/>
      <c r="AT80" s="814"/>
      <c r="AU80" s="816">
        <v>0</v>
      </c>
      <c r="AV80" s="816"/>
      <c r="AW80" s="814"/>
      <c r="AX80" s="814"/>
      <c r="AY80" s="814"/>
    </row>
    <row r="81" spans="1:51" s="87" customFormat="1" ht="15" customHeight="1" x14ac:dyDescent="0.2">
      <c r="A81" s="1872" t="s">
        <v>410</v>
      </c>
      <c r="B81" s="1873"/>
      <c r="C81" s="813"/>
      <c r="D81" s="814"/>
      <c r="E81" s="814"/>
      <c r="F81" s="813"/>
      <c r="G81" s="814"/>
      <c r="H81" s="814"/>
      <c r="I81" s="1216"/>
      <c r="J81" s="814"/>
      <c r="K81" s="814"/>
      <c r="L81" s="813"/>
      <c r="M81" s="814"/>
      <c r="N81" s="814"/>
      <c r="O81" s="813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4"/>
      <c r="AA81" s="815"/>
      <c r="AB81" s="815"/>
      <c r="AC81" s="814"/>
      <c r="AD81" s="815"/>
      <c r="AE81" s="232">
        <v>0</v>
      </c>
      <c r="AF81" s="814"/>
      <c r="AG81" s="814"/>
      <c r="AH81" s="813"/>
      <c r="AI81" s="814"/>
      <c r="AJ81" s="813"/>
      <c r="AK81" s="814"/>
      <c r="AL81" s="814"/>
      <c r="AM81" s="814"/>
      <c r="AN81" s="814"/>
      <c r="AO81" s="814"/>
      <c r="AP81" s="814"/>
      <c r="AQ81" s="814"/>
      <c r="AR81" s="814"/>
      <c r="AS81" s="814"/>
      <c r="AT81" s="814"/>
      <c r="AU81" s="816">
        <v>0</v>
      </c>
      <c r="AV81" s="816"/>
      <c r="AW81" s="814"/>
      <c r="AX81" s="814"/>
      <c r="AY81" s="814"/>
    </row>
    <row r="82" spans="1:51" s="87" customFormat="1" ht="15" customHeight="1" x14ac:dyDescent="0.2">
      <c r="A82" s="1881" t="s">
        <v>265</v>
      </c>
      <c r="B82" s="1882"/>
      <c r="C82" s="817"/>
      <c r="D82" s="818"/>
      <c r="E82" s="818"/>
      <c r="F82" s="817"/>
      <c r="G82" s="818"/>
      <c r="H82" s="818"/>
      <c r="I82" s="1217"/>
      <c r="J82" s="818"/>
      <c r="K82" s="818"/>
      <c r="L82" s="817"/>
      <c r="M82" s="818"/>
      <c r="N82" s="818"/>
      <c r="O82" s="817"/>
      <c r="P82" s="818"/>
      <c r="Q82" s="818"/>
      <c r="R82" s="818"/>
      <c r="S82" s="818"/>
      <c r="T82" s="818"/>
      <c r="U82" s="818"/>
      <c r="V82" s="818"/>
      <c r="W82" s="818"/>
      <c r="X82" s="818"/>
      <c r="Y82" s="818"/>
      <c r="Z82" s="818"/>
      <c r="AA82" s="1458">
        <v>159530</v>
      </c>
      <c r="AB82" s="1459"/>
      <c r="AC82" s="1456">
        <v>159530</v>
      </c>
      <c r="AD82" s="1458">
        <v>13294</v>
      </c>
      <c r="AE82" s="1458">
        <v>159530</v>
      </c>
      <c r="AF82" s="818"/>
      <c r="AG82" s="818"/>
      <c r="AH82" s="817"/>
      <c r="AI82" s="818"/>
      <c r="AJ82" s="817"/>
      <c r="AK82" s="818"/>
      <c r="AL82" s="818"/>
      <c r="AM82" s="818"/>
      <c r="AN82" s="818"/>
      <c r="AO82" s="818"/>
      <c r="AP82" s="818"/>
      <c r="AQ82" s="818"/>
      <c r="AR82" s="818"/>
      <c r="AS82" s="818"/>
      <c r="AT82" s="818"/>
      <c r="AU82" s="819">
        <v>159530</v>
      </c>
      <c r="AV82" s="819">
        <v>13294</v>
      </c>
      <c r="AW82" s="818"/>
      <c r="AX82" s="818"/>
      <c r="AY82" s="818"/>
    </row>
    <row r="83" spans="1:51" s="87" customFormat="1" ht="15" customHeight="1" x14ac:dyDescent="0.2">
      <c r="A83" s="2154" t="s">
        <v>1760</v>
      </c>
      <c r="B83" s="2155"/>
      <c r="C83" s="1830"/>
      <c r="D83" s="1784"/>
      <c r="E83" s="1784"/>
      <c r="F83" s="1830"/>
      <c r="G83" s="1784"/>
      <c r="H83" s="1784"/>
      <c r="I83" s="1831"/>
      <c r="J83" s="1784"/>
      <c r="K83" s="1784"/>
      <c r="L83" s="1830"/>
      <c r="M83" s="1784"/>
      <c r="N83" s="1784"/>
      <c r="O83" s="1830"/>
      <c r="P83" s="1784"/>
      <c r="Q83" s="1784"/>
      <c r="R83" s="1784"/>
      <c r="S83" s="1784"/>
      <c r="T83" s="1784"/>
      <c r="U83" s="1784"/>
      <c r="V83" s="1784"/>
      <c r="W83" s="1784"/>
      <c r="X83" s="1784"/>
      <c r="Y83" s="1784"/>
      <c r="Z83" s="1784"/>
      <c r="AA83" s="1814"/>
      <c r="AB83" s="1134"/>
      <c r="AC83" s="1784"/>
      <c r="AD83" s="1814"/>
      <c r="AE83" s="1814">
        <v>0</v>
      </c>
      <c r="AF83" s="1784"/>
      <c r="AG83" s="1784"/>
      <c r="AH83" s="1830"/>
      <c r="AI83" s="1784"/>
      <c r="AJ83" s="1830"/>
      <c r="AK83" s="1784"/>
      <c r="AL83" s="1784"/>
      <c r="AM83" s="1784"/>
      <c r="AN83" s="1784"/>
      <c r="AO83" s="1784"/>
      <c r="AP83" s="1784"/>
      <c r="AQ83" s="1784"/>
      <c r="AR83" s="1784"/>
      <c r="AS83" s="1784"/>
      <c r="AT83" s="1784"/>
      <c r="AU83" s="1454">
        <v>0</v>
      </c>
      <c r="AV83" s="1454">
        <v>0</v>
      </c>
      <c r="AW83" s="1784"/>
      <c r="AX83" s="1784"/>
      <c r="AY83" s="1784"/>
    </row>
    <row r="84" spans="1:51" s="87" customFormat="1" ht="15" customHeight="1" x14ac:dyDescent="0.2">
      <c r="A84" s="1872" t="s">
        <v>1162</v>
      </c>
      <c r="B84" s="1873"/>
      <c r="C84" s="1451"/>
      <c r="D84" s="1452"/>
      <c r="E84" s="1452"/>
      <c r="F84" s="1451"/>
      <c r="G84" s="1452"/>
      <c r="H84" s="1452"/>
      <c r="I84" s="1453"/>
      <c r="J84" s="1452"/>
      <c r="K84" s="1452"/>
      <c r="L84" s="1451"/>
      <c r="M84" s="1452"/>
      <c r="N84" s="1452"/>
      <c r="O84" s="1451"/>
      <c r="P84" s="1452"/>
      <c r="Q84" s="1452"/>
      <c r="R84" s="1452"/>
      <c r="S84" s="1452"/>
      <c r="T84" s="1452"/>
      <c r="U84" s="1452"/>
      <c r="V84" s="1452"/>
      <c r="W84" s="1452"/>
      <c r="X84" s="1452"/>
      <c r="Y84" s="1452"/>
      <c r="Z84" s="1452"/>
      <c r="AA84" s="232">
        <v>316942</v>
      </c>
      <c r="AB84" s="815"/>
      <c r="AC84" s="814">
        <v>316942</v>
      </c>
      <c r="AD84" s="232">
        <v>26412</v>
      </c>
      <c r="AE84" s="232">
        <v>316942</v>
      </c>
      <c r="AF84" s="1452"/>
      <c r="AG84" s="1452"/>
      <c r="AH84" s="1451"/>
      <c r="AI84" s="1452"/>
      <c r="AJ84" s="1451"/>
      <c r="AK84" s="1452"/>
      <c r="AL84" s="1452"/>
      <c r="AM84" s="1452"/>
      <c r="AN84" s="1452"/>
      <c r="AO84" s="1452"/>
      <c r="AP84" s="1452"/>
      <c r="AQ84" s="1452"/>
      <c r="AR84" s="1452"/>
      <c r="AS84" s="1452"/>
      <c r="AT84" s="1452"/>
      <c r="AU84" s="1454">
        <v>316942</v>
      </c>
      <c r="AV84" s="1454">
        <v>26412</v>
      </c>
      <c r="AW84" s="1452"/>
      <c r="AX84" s="1452"/>
      <c r="AY84" s="1452"/>
    </row>
    <row r="85" spans="1:51" s="87" customFormat="1" ht="15" customHeight="1" x14ac:dyDescent="0.2">
      <c r="A85" s="1872" t="s">
        <v>1163</v>
      </c>
      <c r="B85" s="1873"/>
      <c r="C85" s="1451"/>
      <c r="D85" s="1452"/>
      <c r="E85" s="1452"/>
      <c r="F85" s="1451"/>
      <c r="G85" s="1452"/>
      <c r="H85" s="1452"/>
      <c r="I85" s="1453"/>
      <c r="J85" s="1452"/>
      <c r="K85" s="1452"/>
      <c r="L85" s="1451"/>
      <c r="M85" s="1452"/>
      <c r="N85" s="1452"/>
      <c r="O85" s="1451"/>
      <c r="P85" s="1452"/>
      <c r="Q85" s="1452"/>
      <c r="R85" s="1452"/>
      <c r="S85" s="1452"/>
      <c r="T85" s="1452"/>
      <c r="U85" s="1452"/>
      <c r="V85" s="1452"/>
      <c r="W85" s="1452"/>
      <c r="X85" s="1452"/>
      <c r="Y85" s="1452"/>
      <c r="Z85" s="1452"/>
      <c r="AA85" s="232">
        <v>253553</v>
      </c>
      <c r="AB85" s="815"/>
      <c r="AC85" s="814">
        <v>253553</v>
      </c>
      <c r="AD85" s="232">
        <v>21129</v>
      </c>
      <c r="AE85" s="232">
        <v>253553</v>
      </c>
      <c r="AF85" s="1452"/>
      <c r="AG85" s="1452"/>
      <c r="AH85" s="1451"/>
      <c r="AI85" s="1452"/>
      <c r="AJ85" s="1451"/>
      <c r="AK85" s="1452"/>
      <c r="AL85" s="1452"/>
      <c r="AM85" s="1452"/>
      <c r="AN85" s="1452"/>
      <c r="AO85" s="1452"/>
      <c r="AP85" s="1452"/>
      <c r="AQ85" s="1452"/>
      <c r="AR85" s="1452"/>
      <c r="AS85" s="1452"/>
      <c r="AT85" s="1452"/>
      <c r="AU85" s="1454">
        <v>253553</v>
      </c>
      <c r="AV85" s="1454">
        <v>21129</v>
      </c>
      <c r="AW85" s="1452"/>
      <c r="AX85" s="1452"/>
      <c r="AY85" s="1452"/>
    </row>
    <row r="86" spans="1:51" s="87" customFormat="1" ht="15" customHeight="1" x14ac:dyDescent="0.2">
      <c r="A86" s="2154" t="s">
        <v>1759</v>
      </c>
      <c r="B86" s="2155"/>
      <c r="C86" s="1765"/>
      <c r="D86" s="1766"/>
      <c r="E86" s="1766"/>
      <c r="F86" s="1765"/>
      <c r="G86" s="1766"/>
      <c r="H86" s="1766"/>
      <c r="I86" s="1820"/>
      <c r="J86" s="1766"/>
      <c r="K86" s="1766"/>
      <c r="L86" s="1765"/>
      <c r="M86" s="1766"/>
      <c r="N86" s="1766"/>
      <c r="O86" s="1765"/>
      <c r="P86" s="1766"/>
      <c r="Q86" s="1766"/>
      <c r="R86" s="1766"/>
      <c r="S86" s="1766"/>
      <c r="T86" s="1766"/>
      <c r="U86" s="1766"/>
      <c r="V86" s="1766"/>
      <c r="W86" s="1766"/>
      <c r="X86" s="1766"/>
      <c r="Y86" s="1766"/>
      <c r="Z86" s="1766"/>
      <c r="AA86" s="232">
        <v>475413</v>
      </c>
      <c r="AB86" s="1130"/>
      <c r="AC86" s="814">
        <v>475413</v>
      </c>
      <c r="AD86" s="232">
        <v>39618</v>
      </c>
      <c r="AE86" s="1814">
        <v>475413</v>
      </c>
      <c r="AF86" s="1766"/>
      <c r="AG86" s="1766"/>
      <c r="AH86" s="1765"/>
      <c r="AI86" s="1766"/>
      <c r="AJ86" s="1765"/>
      <c r="AK86" s="1766"/>
      <c r="AL86" s="1766"/>
      <c r="AM86" s="1766"/>
      <c r="AN86" s="1766"/>
      <c r="AO86" s="1766"/>
      <c r="AP86" s="1766"/>
      <c r="AQ86" s="1766"/>
      <c r="AR86" s="1766"/>
      <c r="AS86" s="1766"/>
      <c r="AT86" s="1766"/>
      <c r="AU86" s="1454">
        <v>475413</v>
      </c>
      <c r="AV86" s="1454">
        <v>39618</v>
      </c>
      <c r="AW86" s="1766"/>
      <c r="AX86" s="1766"/>
      <c r="AY86" s="1766"/>
    </row>
    <row r="87" spans="1:51" s="87" customFormat="1" ht="15" customHeight="1" thickBot="1" x14ac:dyDescent="0.25">
      <c r="A87" s="1891" t="s">
        <v>430</v>
      </c>
      <c r="B87" s="1892"/>
      <c r="C87" s="1463">
        <v>3708</v>
      </c>
      <c r="D87" s="1461"/>
      <c r="E87" s="1043">
        <v>14852218.362850314</v>
      </c>
      <c r="F87" s="1464">
        <v>2386</v>
      </c>
      <c r="G87" s="1583"/>
      <c r="H87" s="1045">
        <v>1268324.7500784951</v>
      </c>
      <c r="I87" s="1465">
        <v>2082</v>
      </c>
      <c r="J87" s="1583"/>
      <c r="K87" s="1045">
        <v>300674.29725764412</v>
      </c>
      <c r="L87" s="1464">
        <v>465</v>
      </c>
      <c r="M87" s="1583"/>
      <c r="N87" s="1045">
        <v>1668455.4971564019</v>
      </c>
      <c r="O87" s="1464">
        <v>176</v>
      </c>
      <c r="P87" s="1583"/>
      <c r="Q87" s="1045">
        <v>251025.44927537843</v>
      </c>
      <c r="R87" s="1046">
        <v>18340695</v>
      </c>
      <c r="S87" s="1046">
        <v>2037854</v>
      </c>
      <c r="T87" s="1045">
        <v>0</v>
      </c>
      <c r="U87" s="1045">
        <v>0</v>
      </c>
      <c r="V87" s="1047">
        <v>0</v>
      </c>
      <c r="W87" s="1046">
        <v>18340695</v>
      </c>
      <c r="X87" s="1045">
        <v>-45852</v>
      </c>
      <c r="Y87" s="1046">
        <v>18294843</v>
      </c>
      <c r="Z87" s="1045">
        <v>-19752</v>
      </c>
      <c r="AA87" s="1046">
        <v>19480529</v>
      </c>
      <c r="AB87" s="1045">
        <v>0</v>
      </c>
      <c r="AC87" s="1045">
        <v>19480529</v>
      </c>
      <c r="AD87" s="1046">
        <v>1623382</v>
      </c>
      <c r="AE87" s="1048">
        <v>19585726</v>
      </c>
      <c r="AF87" s="1583">
        <v>0</v>
      </c>
      <c r="AG87" s="1049">
        <v>20715435</v>
      </c>
      <c r="AH87" s="1044">
        <v>0</v>
      </c>
      <c r="AI87" s="1045">
        <v>0</v>
      </c>
      <c r="AJ87" s="1044">
        <v>0</v>
      </c>
      <c r="AK87" s="1045">
        <v>0</v>
      </c>
      <c r="AL87" s="1047">
        <v>0</v>
      </c>
      <c r="AM87" s="1049">
        <v>20715435</v>
      </c>
      <c r="AN87" s="1045">
        <v>-51789</v>
      </c>
      <c r="AO87" s="1049">
        <v>20663646</v>
      </c>
      <c r="AP87" s="1045">
        <v>-15532</v>
      </c>
      <c r="AQ87" s="1049">
        <v>20648114</v>
      </c>
      <c r="AR87" s="1045">
        <v>0</v>
      </c>
      <c r="AS87" s="1045">
        <v>20648114</v>
      </c>
      <c r="AT87" s="1049">
        <v>1720677</v>
      </c>
      <c r="AU87" s="812">
        <v>40128643</v>
      </c>
      <c r="AV87" s="812">
        <v>3344059</v>
      </c>
      <c r="AW87" s="1045">
        <v>51789</v>
      </c>
      <c r="AX87" s="1045">
        <v>0</v>
      </c>
      <c r="AY87" s="1045">
        <v>51789</v>
      </c>
    </row>
    <row r="88" spans="1:51" ht="13.5" thickTop="1" x14ac:dyDescent="0.2">
      <c r="C88" s="28">
        <v>3708</v>
      </c>
      <c r="E88" s="28">
        <v>14772327.69478802</v>
      </c>
      <c r="F88" s="28">
        <v>2386</v>
      </c>
      <c r="H88" s="28">
        <v>1273147.8604982095</v>
      </c>
      <c r="I88" s="28">
        <v>2082</v>
      </c>
      <c r="K88" s="28">
        <v>302383.09806956502</v>
      </c>
      <c r="L88" s="28">
        <v>465</v>
      </c>
      <c r="N88" s="28">
        <v>1675458.205379962</v>
      </c>
      <c r="O88" s="28">
        <v>176</v>
      </c>
      <c r="Q88" s="28">
        <v>251564.75676380494</v>
      </c>
      <c r="R88" s="28">
        <v>18274878</v>
      </c>
      <c r="S88" s="28">
        <v>2030543</v>
      </c>
      <c r="T88" s="28">
        <v>0</v>
      </c>
      <c r="U88" s="28">
        <v>0</v>
      </c>
      <c r="V88" s="28">
        <v>0</v>
      </c>
      <c r="W88" s="28">
        <v>18274878</v>
      </c>
      <c r="X88" s="28">
        <v>-45684</v>
      </c>
      <c r="Y88" s="28">
        <v>18229194</v>
      </c>
      <c r="Z88" s="28">
        <v>-19752</v>
      </c>
      <c r="AA88" s="28">
        <v>18910386</v>
      </c>
      <c r="AB88" s="28">
        <v>0</v>
      </c>
      <c r="AC88" s="28">
        <v>18910386</v>
      </c>
      <c r="AD88" s="28">
        <v>1575867</v>
      </c>
      <c r="AE88" s="28">
        <v>19050648</v>
      </c>
      <c r="AG88" s="28">
        <v>19651756</v>
      </c>
      <c r="AH88" s="28">
        <v>0</v>
      </c>
      <c r="AI88" s="28">
        <v>0</v>
      </c>
      <c r="AJ88" s="28">
        <v>0</v>
      </c>
      <c r="AK88" s="28">
        <v>0</v>
      </c>
      <c r="AL88" s="28">
        <v>0</v>
      </c>
      <c r="AM88" s="28">
        <v>19651756</v>
      </c>
      <c r="AN88" s="28">
        <v>-49130</v>
      </c>
      <c r="AO88" s="28">
        <v>19602626</v>
      </c>
      <c r="AP88" s="28">
        <v>-15532</v>
      </c>
      <c r="AQ88" s="28">
        <v>19587094</v>
      </c>
      <c r="AR88" s="28">
        <v>0</v>
      </c>
      <c r="AS88" s="28">
        <v>19587094</v>
      </c>
      <c r="AT88" s="28">
        <v>1632260</v>
      </c>
      <c r="AU88" s="28">
        <v>38497480</v>
      </c>
      <c r="AV88" s="28">
        <v>3208127</v>
      </c>
      <c r="AW88" s="28">
        <v>49130</v>
      </c>
      <c r="AX88" s="28">
        <v>0</v>
      </c>
      <c r="AY88" s="28">
        <v>49130</v>
      </c>
    </row>
    <row r="89" spans="1:51" x14ac:dyDescent="0.2">
      <c r="C89" s="28">
        <v>0</v>
      </c>
      <c r="D89" s="28">
        <v>0</v>
      </c>
      <c r="E89" s="28">
        <v>79890.668062293902</v>
      </c>
      <c r="F89" s="28">
        <v>0</v>
      </c>
      <c r="G89" s="28">
        <v>0</v>
      </c>
      <c r="H89" s="28">
        <v>-4823.1104197143577</v>
      </c>
      <c r="I89" s="28">
        <v>0</v>
      </c>
      <c r="J89" s="28">
        <v>0</v>
      </c>
      <c r="K89" s="28">
        <v>-1708.8008119208971</v>
      </c>
      <c r="L89" s="28">
        <v>0</v>
      </c>
      <c r="M89" s="28">
        <v>0</v>
      </c>
      <c r="N89" s="28">
        <v>-7002.7082235601265</v>
      </c>
      <c r="O89" s="28">
        <v>0</v>
      </c>
      <c r="P89" s="28">
        <v>0</v>
      </c>
      <c r="Q89" s="28">
        <v>-539.30748842650792</v>
      </c>
      <c r="R89" s="28">
        <v>65817</v>
      </c>
      <c r="S89" s="28">
        <v>7311</v>
      </c>
      <c r="T89" s="28">
        <v>0</v>
      </c>
      <c r="U89" s="28">
        <v>0</v>
      </c>
      <c r="V89" s="28">
        <v>0</v>
      </c>
      <c r="W89" s="28">
        <v>65817</v>
      </c>
      <c r="X89" s="28">
        <v>-168</v>
      </c>
      <c r="Y89" s="28">
        <v>65649</v>
      </c>
      <c r="Z89" s="28">
        <v>0</v>
      </c>
      <c r="AA89" s="28">
        <v>570143</v>
      </c>
      <c r="AB89" s="28">
        <v>0</v>
      </c>
      <c r="AC89" s="28">
        <v>570143</v>
      </c>
      <c r="AD89" s="28">
        <v>47515</v>
      </c>
      <c r="AE89" s="28">
        <v>535078</v>
      </c>
      <c r="AF89" s="28">
        <v>0</v>
      </c>
      <c r="AG89" s="28">
        <v>1063679</v>
      </c>
      <c r="AH89" s="28">
        <v>0</v>
      </c>
      <c r="AI89" s="28">
        <v>0</v>
      </c>
      <c r="AJ89" s="28">
        <v>0</v>
      </c>
      <c r="AK89" s="28">
        <v>0</v>
      </c>
      <c r="AL89" s="28">
        <v>0</v>
      </c>
      <c r="AM89" s="28">
        <v>1063679</v>
      </c>
      <c r="AN89" s="28">
        <v>-2659</v>
      </c>
      <c r="AO89" s="28">
        <v>1061020</v>
      </c>
      <c r="AP89" s="28">
        <v>0</v>
      </c>
      <c r="AQ89" s="28">
        <v>1061020</v>
      </c>
      <c r="AR89" s="28">
        <v>0</v>
      </c>
      <c r="AS89" s="28">
        <v>1061020</v>
      </c>
      <c r="AT89" s="28">
        <v>88417</v>
      </c>
      <c r="AU89" s="28">
        <v>1631163</v>
      </c>
      <c r="AV89" s="28">
        <v>135932</v>
      </c>
      <c r="AW89" s="28">
        <v>2659</v>
      </c>
      <c r="AX89" s="28">
        <v>0</v>
      </c>
      <c r="AY89" s="28">
        <v>2659</v>
      </c>
    </row>
    <row r="92" spans="1:51" x14ac:dyDescent="0.2">
      <c r="C92" s="28" t="s">
        <v>918</v>
      </c>
      <c r="D92" s="28" t="s">
        <v>918</v>
      </c>
      <c r="E92" s="28" t="s">
        <v>918</v>
      </c>
      <c r="AD92" s="28">
        <v>12</v>
      </c>
      <c r="AT92" s="28">
        <v>12</v>
      </c>
    </row>
    <row r="93" spans="1:51" x14ac:dyDescent="0.2">
      <c r="AX93" s="28">
        <v>0</v>
      </c>
    </row>
    <row r="94" spans="1:51" x14ac:dyDescent="0.2">
      <c r="AX94" s="28">
        <v>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3">
    <mergeCell ref="A87:B87"/>
    <mergeCell ref="A1:B3"/>
    <mergeCell ref="C1:K1"/>
    <mergeCell ref="C2:C3"/>
    <mergeCell ref="D2:E2"/>
    <mergeCell ref="F2:H2"/>
    <mergeCell ref="I2:K2"/>
    <mergeCell ref="A78:B78"/>
    <mergeCell ref="A76:B76"/>
    <mergeCell ref="A77:B77"/>
    <mergeCell ref="A79:B79"/>
    <mergeCell ref="A84:B84"/>
    <mergeCell ref="A85:B85"/>
    <mergeCell ref="A81:B81"/>
    <mergeCell ref="A82:B82"/>
    <mergeCell ref="A86:B86"/>
    <mergeCell ref="AY2:AY3"/>
    <mergeCell ref="Y2:Y3"/>
    <mergeCell ref="AA2:AA3"/>
    <mergeCell ref="AG2:AG3"/>
    <mergeCell ref="AU1:AU3"/>
    <mergeCell ref="AR2:AR3"/>
    <mergeCell ref="AS2:AS3"/>
    <mergeCell ref="AQ2:AQ3"/>
    <mergeCell ref="AM1:AT1"/>
    <mergeCell ref="AT2:AT3"/>
    <mergeCell ref="AM2:AM3"/>
    <mergeCell ref="AW1:AY1"/>
    <mergeCell ref="AF2:AF3"/>
    <mergeCell ref="AO2:AO3"/>
    <mergeCell ref="AC2:AC3"/>
    <mergeCell ref="AF1:AL1"/>
    <mergeCell ref="AH2:AL2"/>
    <mergeCell ref="AX2:AX3"/>
    <mergeCell ref="AN2:AN3"/>
    <mergeCell ref="AP2:AP3"/>
    <mergeCell ref="AV1:AV3"/>
    <mergeCell ref="AW2:AW3"/>
    <mergeCell ref="W2:W3"/>
    <mergeCell ref="X2:X3"/>
    <mergeCell ref="A83:B83"/>
    <mergeCell ref="W1:AE1"/>
    <mergeCell ref="Z2:Z3"/>
    <mergeCell ref="T2:V2"/>
    <mergeCell ref="AD2:AD3"/>
    <mergeCell ref="AE2:AE3"/>
    <mergeCell ref="AB2:AB3"/>
    <mergeCell ref="L2:N2"/>
    <mergeCell ref="O2:Q2"/>
    <mergeCell ref="L1:V1"/>
    <mergeCell ref="A80:B80"/>
    <mergeCell ref="R2:R3"/>
    <mergeCell ref="S2:S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&amp;L&amp;"Arial,Bold"&amp;18&amp;K000000FY2022-23 Budget Letter
July 2022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104"/>
  <sheetViews>
    <sheetView zoomScaleNormal="100" zoomScaleSheetLayoutView="110" workbookViewId="0">
      <pane xSplit="2" ySplit="6" topLeftCell="C7" activePane="bottomRight" state="frozen"/>
      <selection activeCell="A7" sqref="A7"/>
      <selection pane="topRight" activeCell="A7" sqref="A7"/>
      <selection pane="bottomLeft" activeCell="A7" sqref="A7"/>
      <selection pane="bottomRight" activeCell="C7" sqref="C7"/>
    </sheetView>
  </sheetViews>
  <sheetFormatPr defaultColWidth="8.85546875" defaultRowHeight="12.75" x14ac:dyDescent="0.2"/>
  <cols>
    <col min="1" max="1" width="4.7109375" style="30" customWidth="1"/>
    <col min="2" max="2" width="18.5703125" style="30" customWidth="1"/>
    <col min="3" max="3" width="16" style="30" customWidth="1"/>
    <col min="4" max="4" width="16.85546875" style="30" bestFit="1" customWidth="1"/>
    <col min="5" max="5" width="13.7109375" style="30" customWidth="1"/>
    <col min="6" max="6" width="16" style="30" customWidth="1"/>
    <col min="7" max="7" width="17.85546875" style="30" customWidth="1"/>
    <col min="8" max="8" width="13.7109375" style="30" bestFit="1" customWidth="1"/>
    <col min="9" max="9" width="13.85546875" style="30" customWidth="1"/>
    <col min="10" max="10" width="15.5703125" style="30" bestFit="1" customWidth="1"/>
    <col min="11" max="11" width="13.7109375" style="30" customWidth="1"/>
    <col min="12" max="16384" width="8.85546875" style="30"/>
  </cols>
  <sheetData>
    <row r="1" spans="1:12" ht="18.600000000000001" customHeight="1" x14ac:dyDescent="0.2">
      <c r="A1" s="2013" t="s">
        <v>0</v>
      </c>
      <c r="B1" s="2014"/>
      <c r="C1" s="2187" t="s">
        <v>354</v>
      </c>
      <c r="D1" s="2188"/>
      <c r="E1" s="2189"/>
      <c r="F1" s="2192" t="s">
        <v>355</v>
      </c>
      <c r="G1" s="2193"/>
      <c r="H1" s="2194"/>
      <c r="I1" s="2195" t="s">
        <v>310</v>
      </c>
      <c r="J1" s="2185" t="s">
        <v>947</v>
      </c>
      <c r="L1" s="352">
        <f>I79</f>
        <v>0.35</v>
      </c>
    </row>
    <row r="2" spans="1:12" ht="72.599999999999994" customHeight="1" x14ac:dyDescent="0.2">
      <c r="A2" s="1996"/>
      <c r="B2" s="1997"/>
      <c r="C2" s="2190" t="s">
        <v>1672</v>
      </c>
      <c r="D2" s="2190" t="s">
        <v>1673</v>
      </c>
      <c r="E2" s="83" t="s">
        <v>1064</v>
      </c>
      <c r="F2" s="2191" t="s">
        <v>1674</v>
      </c>
      <c r="G2" s="2191" t="s">
        <v>1675</v>
      </c>
      <c r="H2" s="84" t="s">
        <v>311</v>
      </c>
      <c r="I2" s="2196"/>
      <c r="J2" s="2186"/>
    </row>
    <row r="3" spans="1:12" ht="15.75" customHeight="1" x14ac:dyDescent="0.2">
      <c r="A3" s="2015"/>
      <c r="B3" s="2016"/>
      <c r="C3" s="2190"/>
      <c r="D3" s="2190"/>
      <c r="E3" s="344">
        <f>'7_Local Revenue'!AD76*J79</f>
        <v>13.0928</v>
      </c>
      <c r="F3" s="2191"/>
      <c r="G3" s="2191"/>
      <c r="H3" s="345">
        <f>'7_Local Revenue'!AG76*J79</f>
        <v>6.4288000000000001E-3</v>
      </c>
      <c r="I3" s="2197"/>
      <c r="J3" s="2020"/>
    </row>
    <row r="4" spans="1:12" ht="14.25" customHeight="1" x14ac:dyDescent="0.2">
      <c r="A4" s="346"/>
      <c r="B4" s="346"/>
      <c r="C4" s="347">
        <v>1</v>
      </c>
      <c r="D4" s="348">
        <f t="shared" ref="D4:J4" si="0">1+C4</f>
        <v>2</v>
      </c>
      <c r="E4" s="348">
        <f t="shared" si="0"/>
        <v>3</v>
      </c>
      <c r="F4" s="348">
        <f t="shared" si="0"/>
        <v>4</v>
      </c>
      <c r="G4" s="348">
        <f t="shared" si="0"/>
        <v>5</v>
      </c>
      <c r="H4" s="348">
        <f t="shared" si="0"/>
        <v>6</v>
      </c>
      <c r="I4" s="349">
        <f t="shared" si="0"/>
        <v>7</v>
      </c>
      <c r="J4" s="348">
        <f t="shared" si="0"/>
        <v>8</v>
      </c>
    </row>
    <row r="5" spans="1:12" s="491" customFormat="1" ht="14.25" hidden="1" customHeight="1" x14ac:dyDescent="0.2">
      <c r="A5" s="848"/>
      <c r="B5" s="848"/>
      <c r="C5" s="849" t="s">
        <v>592</v>
      </c>
      <c r="D5" s="850" t="s">
        <v>592</v>
      </c>
      <c r="E5" s="850" t="s">
        <v>593</v>
      </c>
      <c r="F5" s="850" t="s">
        <v>592</v>
      </c>
      <c r="G5" s="850" t="s">
        <v>592</v>
      </c>
      <c r="H5" s="850" t="s">
        <v>593</v>
      </c>
      <c r="I5" s="850" t="s">
        <v>592</v>
      </c>
      <c r="J5" s="850" t="s">
        <v>593</v>
      </c>
    </row>
    <row r="6" spans="1:12" s="491" customFormat="1" ht="14.25" customHeight="1" x14ac:dyDescent="0.2">
      <c r="A6" s="848"/>
      <c r="B6" s="848"/>
      <c r="C6" s="849" t="s">
        <v>1545</v>
      </c>
      <c r="D6" s="850" t="s">
        <v>1314</v>
      </c>
      <c r="E6" s="850" t="s">
        <v>1203</v>
      </c>
      <c r="F6" s="850" t="s">
        <v>1315</v>
      </c>
      <c r="G6" s="850" t="s">
        <v>1316</v>
      </c>
      <c r="H6" s="850" t="s">
        <v>1204</v>
      </c>
      <c r="I6" s="850" t="s">
        <v>1317</v>
      </c>
      <c r="J6" s="850" t="s">
        <v>591</v>
      </c>
    </row>
    <row r="7" spans="1:12" ht="16.899999999999999" customHeight="1" x14ac:dyDescent="0.2">
      <c r="A7" s="501">
        <v>1</v>
      </c>
      <c r="B7" s="503" t="s">
        <v>5</v>
      </c>
      <c r="C7" s="505">
        <f>'7_Local Revenue'!AF7</f>
        <v>12239836</v>
      </c>
      <c r="D7" s="505">
        <f>'7_Local Revenue'!H7</f>
        <v>420332881</v>
      </c>
      <c r="E7" s="505">
        <f t="shared" ref="E7:E38" si="1">ROUND(D7*$E$3/1000,0)</f>
        <v>5503334</v>
      </c>
      <c r="F7" s="505">
        <f>'7_Local Revenue'!AK7</f>
        <v>15852172</v>
      </c>
      <c r="G7" s="505">
        <f>'7_Local Revenue'!AO7</f>
        <v>952738047.04999995</v>
      </c>
      <c r="H7" s="505">
        <f t="shared" ref="H7:H38" si="2">ROUND(G7*$H$3,0)</f>
        <v>6124962</v>
      </c>
      <c r="I7" s="505">
        <f>'7_Local Revenue'!AR7</f>
        <v>427041</v>
      </c>
      <c r="J7" s="507">
        <f t="shared" ref="J7:J38" si="3">E7+H7+I7</f>
        <v>12055337</v>
      </c>
    </row>
    <row r="8" spans="1:12" ht="16.899999999999999" customHeight="1" x14ac:dyDescent="0.2">
      <c r="A8" s="114">
        <v>2</v>
      </c>
      <c r="B8" s="350" t="s">
        <v>6</v>
      </c>
      <c r="C8" s="116">
        <f>'7_Local Revenue'!AF8</f>
        <v>5960722</v>
      </c>
      <c r="D8" s="116">
        <f>'7_Local Revenue'!H8</f>
        <v>123297966</v>
      </c>
      <c r="E8" s="116">
        <f t="shared" si="1"/>
        <v>1614316</v>
      </c>
      <c r="F8" s="116">
        <f>'7_Local Revenue'!AK8</f>
        <v>10409520</v>
      </c>
      <c r="G8" s="116">
        <f>'7_Local Revenue'!AO8</f>
        <v>294802155</v>
      </c>
      <c r="H8" s="116">
        <f t="shared" si="2"/>
        <v>1895224</v>
      </c>
      <c r="I8" s="116">
        <f>'7_Local Revenue'!AR8</f>
        <v>88878</v>
      </c>
      <c r="J8" s="351">
        <f t="shared" si="3"/>
        <v>3598418</v>
      </c>
    </row>
    <row r="9" spans="1:12" ht="16.899999999999999" customHeight="1" x14ac:dyDescent="0.2">
      <c r="A9" s="114">
        <v>3</v>
      </c>
      <c r="B9" s="350" t="s">
        <v>7</v>
      </c>
      <c r="C9" s="116">
        <f>'7_Local Revenue'!AF9</f>
        <v>94637216</v>
      </c>
      <c r="D9" s="116">
        <f>'7_Local Revenue'!H9</f>
        <v>1533573714</v>
      </c>
      <c r="E9" s="116">
        <f t="shared" si="1"/>
        <v>20078774</v>
      </c>
      <c r="F9" s="116">
        <f>'7_Local Revenue'!AK9</f>
        <v>75345331</v>
      </c>
      <c r="G9" s="116">
        <f>'7_Local Revenue'!AO9</f>
        <v>3767266550</v>
      </c>
      <c r="H9" s="116">
        <f t="shared" si="2"/>
        <v>24219003</v>
      </c>
      <c r="I9" s="116">
        <f>'7_Local Revenue'!AR9</f>
        <v>214769</v>
      </c>
      <c r="J9" s="351">
        <f t="shared" si="3"/>
        <v>44512546</v>
      </c>
    </row>
    <row r="10" spans="1:12" ht="16.899999999999999" customHeight="1" x14ac:dyDescent="0.2">
      <c r="A10" s="114">
        <v>4</v>
      </c>
      <c r="B10" s="350" t="s">
        <v>8</v>
      </c>
      <c r="C10" s="116">
        <f>'7_Local Revenue'!AF10</f>
        <v>7548709</v>
      </c>
      <c r="D10" s="116">
        <f>'7_Local Revenue'!H10</f>
        <v>204645105</v>
      </c>
      <c r="E10" s="116">
        <f t="shared" si="1"/>
        <v>2679377</v>
      </c>
      <c r="F10" s="116">
        <f>'7_Local Revenue'!AK10</f>
        <v>7265821</v>
      </c>
      <c r="G10" s="116">
        <f>'7_Local Revenue'!AO10</f>
        <v>242194033</v>
      </c>
      <c r="H10" s="116">
        <f t="shared" si="2"/>
        <v>1557017</v>
      </c>
      <c r="I10" s="116">
        <f>'7_Local Revenue'!AR10</f>
        <v>103779</v>
      </c>
      <c r="J10" s="351">
        <f t="shared" si="3"/>
        <v>4340173</v>
      </c>
    </row>
    <row r="11" spans="1:12" ht="16.899999999999999" customHeight="1" x14ac:dyDescent="0.2">
      <c r="A11" s="502">
        <v>5</v>
      </c>
      <c r="B11" s="504" t="s">
        <v>9</v>
      </c>
      <c r="C11" s="506">
        <f>'7_Local Revenue'!AF11</f>
        <v>3632457</v>
      </c>
      <c r="D11" s="506">
        <f>'7_Local Revenue'!H11</f>
        <v>154325837</v>
      </c>
      <c r="E11" s="506">
        <f t="shared" si="1"/>
        <v>2020557</v>
      </c>
      <c r="F11" s="506">
        <f>'7_Local Revenue'!AK11</f>
        <v>10247139</v>
      </c>
      <c r="G11" s="506">
        <f>'7_Local Revenue'!AO11</f>
        <v>548808585.54999995</v>
      </c>
      <c r="H11" s="506">
        <f t="shared" si="2"/>
        <v>3528181</v>
      </c>
      <c r="I11" s="506">
        <f>'7_Local Revenue'!AR11</f>
        <v>387679</v>
      </c>
      <c r="J11" s="508">
        <f t="shared" si="3"/>
        <v>5936417</v>
      </c>
    </row>
    <row r="12" spans="1:12" ht="16.899999999999999" customHeight="1" x14ac:dyDescent="0.2">
      <c r="A12" s="501">
        <v>6</v>
      </c>
      <c r="B12" s="503" t="s">
        <v>10</v>
      </c>
      <c r="C12" s="505">
        <f>'7_Local Revenue'!AF12</f>
        <v>14866909</v>
      </c>
      <c r="D12" s="505">
        <f>'7_Local Revenue'!H12</f>
        <v>282651261</v>
      </c>
      <c r="E12" s="505">
        <f t="shared" si="1"/>
        <v>3700696</v>
      </c>
      <c r="F12" s="505">
        <f>'7_Local Revenue'!AK12</f>
        <v>14948062</v>
      </c>
      <c r="G12" s="505">
        <f>'7_Local Revenue'!AO12</f>
        <v>747403100</v>
      </c>
      <c r="H12" s="505">
        <f t="shared" si="2"/>
        <v>4804905</v>
      </c>
      <c r="I12" s="505">
        <f>'7_Local Revenue'!AR12</f>
        <v>331209</v>
      </c>
      <c r="J12" s="507">
        <f t="shared" si="3"/>
        <v>8836810</v>
      </c>
    </row>
    <row r="13" spans="1:12" ht="16.899999999999999" customHeight="1" x14ac:dyDescent="0.2">
      <c r="A13" s="114">
        <v>7</v>
      </c>
      <c r="B13" s="350" t="s">
        <v>11</v>
      </c>
      <c r="C13" s="116">
        <f>'7_Local Revenue'!AF13</f>
        <v>23269527</v>
      </c>
      <c r="D13" s="116">
        <f>'7_Local Revenue'!H13</f>
        <v>343353853</v>
      </c>
      <c r="E13" s="116">
        <f t="shared" si="1"/>
        <v>4495463</v>
      </c>
      <c r="F13" s="116">
        <f>'7_Local Revenue'!AK13</f>
        <v>4919097</v>
      </c>
      <c r="G13" s="116">
        <f>'7_Local Revenue'!AO13</f>
        <v>245954850</v>
      </c>
      <c r="H13" s="116">
        <f t="shared" si="2"/>
        <v>1581195</v>
      </c>
      <c r="I13" s="116">
        <f>'7_Local Revenue'!AR13</f>
        <v>189066</v>
      </c>
      <c r="J13" s="351">
        <f t="shared" si="3"/>
        <v>6265724</v>
      </c>
    </row>
    <row r="14" spans="1:12" ht="16.899999999999999" customHeight="1" x14ac:dyDescent="0.2">
      <c r="A14" s="114">
        <v>8</v>
      </c>
      <c r="B14" s="350" t="s">
        <v>12</v>
      </c>
      <c r="C14" s="116">
        <f>'7_Local Revenue'!AF14</f>
        <v>65227279</v>
      </c>
      <c r="D14" s="116">
        <f>'7_Local Revenue'!H14</f>
        <v>1027259067</v>
      </c>
      <c r="E14" s="116">
        <f t="shared" si="1"/>
        <v>13449698</v>
      </c>
      <c r="F14" s="116">
        <f>'7_Local Revenue'!AK14</f>
        <v>54028178</v>
      </c>
      <c r="G14" s="116">
        <f>'7_Local Revenue'!AO14</f>
        <v>3087324457</v>
      </c>
      <c r="H14" s="116">
        <f t="shared" si="2"/>
        <v>19847791</v>
      </c>
      <c r="I14" s="116">
        <f>'7_Local Revenue'!AR14</f>
        <v>703073</v>
      </c>
      <c r="J14" s="351">
        <f t="shared" si="3"/>
        <v>34000562</v>
      </c>
    </row>
    <row r="15" spans="1:12" ht="16.899999999999999" customHeight="1" x14ac:dyDescent="0.2">
      <c r="A15" s="114">
        <v>9</v>
      </c>
      <c r="B15" s="350" t="s">
        <v>13</v>
      </c>
      <c r="C15" s="116">
        <f>'7_Local Revenue'!AF15</f>
        <v>137630691</v>
      </c>
      <c r="D15" s="116">
        <f>'7_Local Revenue'!H15</f>
        <v>1841180696</v>
      </c>
      <c r="E15" s="116">
        <f t="shared" si="1"/>
        <v>24106211</v>
      </c>
      <c r="F15" s="116">
        <f>'7_Local Revenue'!AK15</f>
        <v>89418173</v>
      </c>
      <c r="G15" s="116">
        <f>'7_Local Revenue'!AO15</f>
        <v>5961211533</v>
      </c>
      <c r="H15" s="116">
        <f t="shared" si="2"/>
        <v>38323437</v>
      </c>
      <c r="I15" s="116">
        <f>'7_Local Revenue'!AR15</f>
        <v>3203604</v>
      </c>
      <c r="J15" s="351">
        <f t="shared" si="3"/>
        <v>65633252</v>
      </c>
    </row>
    <row r="16" spans="1:12" ht="16.899999999999999" customHeight="1" x14ac:dyDescent="0.2">
      <c r="A16" s="502">
        <v>10</v>
      </c>
      <c r="B16" s="504" t="s">
        <v>14</v>
      </c>
      <c r="C16" s="506">
        <f>'7_Local Revenue'!AF16</f>
        <v>66008146</v>
      </c>
      <c r="D16" s="506">
        <f>'7_Local Revenue'!H16</f>
        <v>2580379252</v>
      </c>
      <c r="E16" s="506">
        <f t="shared" si="1"/>
        <v>33784389</v>
      </c>
      <c r="F16" s="506">
        <f>'7_Local Revenue'!AK16</f>
        <v>175420230</v>
      </c>
      <c r="G16" s="506">
        <f>'7_Local Revenue'!AO16</f>
        <v>7016809200</v>
      </c>
      <c r="H16" s="506">
        <f t="shared" si="2"/>
        <v>45109663</v>
      </c>
      <c r="I16" s="506">
        <f>'7_Local Revenue'!AR16</f>
        <v>1050107</v>
      </c>
      <c r="J16" s="508">
        <f t="shared" si="3"/>
        <v>79944159</v>
      </c>
      <c r="K16" s="39"/>
      <c r="L16" s="39"/>
    </row>
    <row r="17" spans="1:12" ht="16.899999999999999" customHeight="1" x14ac:dyDescent="0.2">
      <c r="A17" s="501">
        <v>11</v>
      </c>
      <c r="B17" s="503" t="s">
        <v>15</v>
      </c>
      <c r="C17" s="505">
        <f>'7_Local Revenue'!AF17</f>
        <v>3454160</v>
      </c>
      <c r="D17" s="505">
        <f>'7_Local Revenue'!H17</f>
        <v>63711665</v>
      </c>
      <c r="E17" s="505">
        <f t="shared" si="1"/>
        <v>834164</v>
      </c>
      <c r="F17" s="505">
        <f>'7_Local Revenue'!AK17</f>
        <v>2680678</v>
      </c>
      <c r="G17" s="505">
        <f>'7_Local Revenue'!AO17</f>
        <v>131096032.49999999</v>
      </c>
      <c r="H17" s="505">
        <f t="shared" si="2"/>
        <v>842790</v>
      </c>
      <c r="I17" s="505">
        <f>'7_Local Revenue'!AR17</f>
        <v>76926</v>
      </c>
      <c r="J17" s="507">
        <f t="shared" si="3"/>
        <v>1753880</v>
      </c>
      <c r="K17" s="39"/>
      <c r="L17" s="39"/>
    </row>
    <row r="18" spans="1:12" ht="16.899999999999999" customHeight="1" x14ac:dyDescent="0.2">
      <c r="A18" s="114">
        <v>12</v>
      </c>
      <c r="B18" s="350" t="s">
        <v>16</v>
      </c>
      <c r="C18" s="116">
        <f>'7_Local Revenue'!AF18</f>
        <v>17830042</v>
      </c>
      <c r="D18" s="116">
        <f>'7_Local Revenue'!H18</f>
        <v>357241462.60000002</v>
      </c>
      <c r="E18" s="116">
        <f t="shared" si="1"/>
        <v>4677291</v>
      </c>
      <c r="F18" s="116">
        <f>'7_Local Revenue'!AK18</f>
        <v>0</v>
      </c>
      <c r="G18" s="116">
        <f>'7_Local Revenue'!AO18</f>
        <v>203361705</v>
      </c>
      <c r="H18" s="116">
        <f t="shared" si="2"/>
        <v>1307372</v>
      </c>
      <c r="I18" s="116">
        <f>'7_Local Revenue'!AR18</f>
        <v>380069</v>
      </c>
      <c r="J18" s="351">
        <f t="shared" si="3"/>
        <v>6364732</v>
      </c>
      <c r="K18" s="39"/>
      <c r="L18" s="39"/>
    </row>
    <row r="19" spans="1:12" ht="16.899999999999999" customHeight="1" x14ac:dyDescent="0.2">
      <c r="A19" s="114">
        <v>13</v>
      </c>
      <c r="B19" s="350" t="s">
        <v>17</v>
      </c>
      <c r="C19" s="116">
        <f>'7_Local Revenue'!AF19</f>
        <v>1026033</v>
      </c>
      <c r="D19" s="116">
        <f>'7_Local Revenue'!H19</f>
        <v>44479098.400000006</v>
      </c>
      <c r="E19" s="116">
        <f t="shared" si="1"/>
        <v>582356</v>
      </c>
      <c r="F19" s="116">
        <f>'7_Local Revenue'!AK19</f>
        <v>3778642</v>
      </c>
      <c r="G19" s="116">
        <f>'7_Local Revenue'!AO19</f>
        <v>102316649.99999999</v>
      </c>
      <c r="H19" s="116">
        <f t="shared" si="2"/>
        <v>657773</v>
      </c>
      <c r="I19" s="116">
        <f>'7_Local Revenue'!AR19</f>
        <v>120374</v>
      </c>
      <c r="J19" s="351">
        <f t="shared" si="3"/>
        <v>1360503</v>
      </c>
      <c r="K19" s="39"/>
      <c r="L19" s="39"/>
    </row>
    <row r="20" spans="1:12" ht="16.899999999999999" customHeight="1" x14ac:dyDescent="0.2">
      <c r="A20" s="114">
        <v>14</v>
      </c>
      <c r="B20" s="350" t="s">
        <v>18</v>
      </c>
      <c r="C20" s="116">
        <f>'7_Local Revenue'!AF20</f>
        <v>4292586</v>
      </c>
      <c r="D20" s="116">
        <f>'7_Local Revenue'!H20</f>
        <v>125656440</v>
      </c>
      <c r="E20" s="116">
        <f t="shared" si="1"/>
        <v>1645195</v>
      </c>
      <c r="F20" s="116">
        <f>'7_Local Revenue'!AK20</f>
        <v>2860772</v>
      </c>
      <c r="G20" s="116">
        <f>'7_Local Revenue'!AO20</f>
        <v>143038600</v>
      </c>
      <c r="H20" s="116">
        <f t="shared" si="2"/>
        <v>919567</v>
      </c>
      <c r="I20" s="116">
        <f>'7_Local Revenue'!AR20</f>
        <v>130642</v>
      </c>
      <c r="J20" s="351">
        <f t="shared" si="3"/>
        <v>2695404</v>
      </c>
      <c r="K20" s="39"/>
      <c r="L20" s="39"/>
    </row>
    <row r="21" spans="1:12" ht="16.899999999999999" customHeight="1" x14ac:dyDescent="0.2">
      <c r="A21" s="502">
        <v>15</v>
      </c>
      <c r="B21" s="504" t="s">
        <v>19</v>
      </c>
      <c r="C21" s="506">
        <f>'7_Local Revenue'!AF21</f>
        <v>5784708</v>
      </c>
      <c r="D21" s="506">
        <f>'7_Local Revenue'!H21</f>
        <v>140940920</v>
      </c>
      <c r="E21" s="506">
        <f t="shared" si="1"/>
        <v>1845311</v>
      </c>
      <c r="F21" s="506">
        <f>'7_Local Revenue'!AK21</f>
        <v>6197942</v>
      </c>
      <c r="G21" s="506">
        <f>'7_Local Revenue'!AO21</f>
        <v>309897100</v>
      </c>
      <c r="H21" s="506">
        <f t="shared" si="2"/>
        <v>1992266</v>
      </c>
      <c r="I21" s="506">
        <f>'7_Local Revenue'!AR21</f>
        <v>171571</v>
      </c>
      <c r="J21" s="508">
        <f t="shared" si="3"/>
        <v>4009148</v>
      </c>
      <c r="K21" s="39"/>
      <c r="L21" s="39"/>
    </row>
    <row r="22" spans="1:12" ht="16.899999999999999" customHeight="1" x14ac:dyDescent="0.2">
      <c r="A22" s="501">
        <v>16</v>
      </c>
      <c r="B22" s="503" t="s">
        <v>20</v>
      </c>
      <c r="C22" s="505">
        <f>'7_Local Revenue'!AF22</f>
        <v>42704088</v>
      </c>
      <c r="D22" s="505">
        <f>'7_Local Revenue'!H22</f>
        <v>714488367</v>
      </c>
      <c r="E22" s="505">
        <f t="shared" si="1"/>
        <v>9354653</v>
      </c>
      <c r="F22" s="505">
        <f>'7_Local Revenue'!AK22</f>
        <v>22473016</v>
      </c>
      <c r="G22" s="505">
        <f>'7_Local Revenue'!AO22</f>
        <v>898920640</v>
      </c>
      <c r="H22" s="505">
        <f t="shared" si="2"/>
        <v>5778981</v>
      </c>
      <c r="I22" s="505">
        <f>'7_Local Revenue'!AR22</f>
        <v>1074214</v>
      </c>
      <c r="J22" s="507">
        <f t="shared" si="3"/>
        <v>16207848</v>
      </c>
      <c r="K22" s="39"/>
      <c r="L22" s="39"/>
    </row>
    <row r="23" spans="1:12" ht="16.899999999999999" customHeight="1" x14ac:dyDescent="0.2">
      <c r="A23" s="114">
        <v>17</v>
      </c>
      <c r="B23" s="350" t="s">
        <v>21</v>
      </c>
      <c r="C23" s="116">
        <f>'7_Local Revenue'!AF23</f>
        <v>177783009</v>
      </c>
      <c r="D23" s="116">
        <f>'7_Local Revenue'!H23</f>
        <v>4286244027.8000002</v>
      </c>
      <c r="E23" s="116">
        <f t="shared" si="1"/>
        <v>56118936</v>
      </c>
      <c r="F23" s="116">
        <f>'7_Local Revenue'!AK23</f>
        <v>194691444</v>
      </c>
      <c r="G23" s="116">
        <f>'7_Local Revenue'!AO23</f>
        <v>9734572200</v>
      </c>
      <c r="H23" s="116">
        <f t="shared" si="2"/>
        <v>62581618</v>
      </c>
      <c r="I23" s="116">
        <f>'7_Local Revenue'!AR23</f>
        <v>3861358</v>
      </c>
      <c r="J23" s="351">
        <f t="shared" si="3"/>
        <v>122561912</v>
      </c>
    </row>
    <row r="24" spans="1:12" ht="16.899999999999999" customHeight="1" x14ac:dyDescent="0.2">
      <c r="A24" s="114">
        <v>18</v>
      </c>
      <c r="B24" s="350" t="s">
        <v>22</v>
      </c>
      <c r="C24" s="116">
        <f>'7_Local Revenue'!AF24</f>
        <v>741350</v>
      </c>
      <c r="D24" s="116">
        <f>'7_Local Revenue'!H24</f>
        <v>49336947</v>
      </c>
      <c r="E24" s="116">
        <f t="shared" si="1"/>
        <v>645959</v>
      </c>
      <c r="F24" s="116">
        <f>'7_Local Revenue'!AK24</f>
        <v>2792368</v>
      </c>
      <c r="G24" s="116">
        <f>'7_Local Revenue'!AO24</f>
        <v>69584967.049999997</v>
      </c>
      <c r="H24" s="116">
        <f t="shared" si="2"/>
        <v>447348</v>
      </c>
      <c r="I24" s="116">
        <f>'7_Local Revenue'!AR24</f>
        <v>103677</v>
      </c>
      <c r="J24" s="351">
        <f t="shared" si="3"/>
        <v>1196984</v>
      </c>
    </row>
    <row r="25" spans="1:12" ht="16.899999999999999" customHeight="1" x14ac:dyDescent="0.2">
      <c r="A25" s="114">
        <v>19</v>
      </c>
      <c r="B25" s="350" t="s">
        <v>23</v>
      </c>
      <c r="C25" s="116">
        <f>'7_Local Revenue'!AF25</f>
        <v>3943790</v>
      </c>
      <c r="D25" s="116">
        <f>'7_Local Revenue'!H25</f>
        <v>196588919</v>
      </c>
      <c r="E25" s="116">
        <f t="shared" si="1"/>
        <v>2573899</v>
      </c>
      <c r="F25" s="116">
        <f>'7_Local Revenue'!AK25</f>
        <v>4094552</v>
      </c>
      <c r="G25" s="116">
        <f>'7_Local Revenue'!AO25</f>
        <v>204727600</v>
      </c>
      <c r="H25" s="116">
        <f t="shared" si="2"/>
        <v>1316153</v>
      </c>
      <c r="I25" s="116">
        <f>'7_Local Revenue'!AR25</f>
        <v>47913</v>
      </c>
      <c r="J25" s="351">
        <f t="shared" si="3"/>
        <v>3937965</v>
      </c>
    </row>
    <row r="26" spans="1:12" ht="16.899999999999999" customHeight="1" x14ac:dyDescent="0.2">
      <c r="A26" s="502">
        <v>20</v>
      </c>
      <c r="B26" s="504" t="s">
        <v>24</v>
      </c>
      <c r="C26" s="506">
        <f>'7_Local Revenue'!AF26</f>
        <v>8260032</v>
      </c>
      <c r="D26" s="506">
        <f>'7_Local Revenue'!H26</f>
        <v>252689476</v>
      </c>
      <c r="E26" s="506">
        <f t="shared" si="1"/>
        <v>3308413</v>
      </c>
      <c r="F26" s="506">
        <f>'7_Local Revenue'!AK26</f>
        <v>8962190</v>
      </c>
      <c r="G26" s="506">
        <f>'7_Local Revenue'!AO26</f>
        <v>435863052.49999994</v>
      </c>
      <c r="H26" s="506">
        <f t="shared" si="2"/>
        <v>2802076</v>
      </c>
      <c r="I26" s="506">
        <f>'7_Local Revenue'!AR26</f>
        <v>207010</v>
      </c>
      <c r="J26" s="508">
        <f t="shared" si="3"/>
        <v>6317499</v>
      </c>
    </row>
    <row r="27" spans="1:12" ht="16.899999999999999" customHeight="1" x14ac:dyDescent="0.2">
      <c r="A27" s="501">
        <v>21</v>
      </c>
      <c r="B27" s="503" t="s">
        <v>25</v>
      </c>
      <c r="C27" s="505">
        <f>'7_Local Revenue'!AF27</f>
        <v>2696985</v>
      </c>
      <c r="D27" s="505">
        <f>'7_Local Revenue'!H27</f>
        <v>108793966</v>
      </c>
      <c r="E27" s="505">
        <f t="shared" si="1"/>
        <v>1424418</v>
      </c>
      <c r="F27" s="505">
        <f>'7_Local Revenue'!AK27</f>
        <v>6146296</v>
      </c>
      <c r="G27" s="505">
        <f>'7_Local Revenue'!AO27</f>
        <v>307314800</v>
      </c>
      <c r="H27" s="505">
        <f t="shared" si="2"/>
        <v>1975665</v>
      </c>
      <c r="I27" s="505">
        <f>'7_Local Revenue'!AR27</f>
        <v>86290</v>
      </c>
      <c r="J27" s="507">
        <f t="shared" si="3"/>
        <v>3486373</v>
      </c>
    </row>
    <row r="28" spans="1:12" ht="16.899999999999999" customHeight="1" x14ac:dyDescent="0.2">
      <c r="A28" s="114">
        <v>22</v>
      </c>
      <c r="B28" s="350" t="s">
        <v>26</v>
      </c>
      <c r="C28" s="116">
        <f>'7_Local Revenue'!AF28</f>
        <v>3357499</v>
      </c>
      <c r="D28" s="116">
        <f>'7_Local Revenue'!H28</f>
        <v>60709249</v>
      </c>
      <c r="E28" s="116">
        <f t="shared" si="1"/>
        <v>794854</v>
      </c>
      <c r="F28" s="116">
        <f>'7_Local Revenue'!AK28</f>
        <v>3555380</v>
      </c>
      <c r="G28" s="116">
        <f>'7_Local Revenue'!AO28</f>
        <v>161267950</v>
      </c>
      <c r="H28" s="116">
        <f t="shared" si="2"/>
        <v>1036759</v>
      </c>
      <c r="I28" s="116">
        <f>'7_Local Revenue'!AR28</f>
        <v>383374</v>
      </c>
      <c r="J28" s="351">
        <f t="shared" si="3"/>
        <v>2214987</v>
      </c>
    </row>
    <row r="29" spans="1:12" ht="16.899999999999999" customHeight="1" x14ac:dyDescent="0.2">
      <c r="A29" s="114">
        <v>23</v>
      </c>
      <c r="B29" s="350" t="s">
        <v>27</v>
      </c>
      <c r="C29" s="116">
        <f>'7_Local Revenue'!AF29</f>
        <v>22078572</v>
      </c>
      <c r="D29" s="116">
        <f>'7_Local Revenue'!H29</f>
        <v>633717368</v>
      </c>
      <c r="E29" s="116">
        <f t="shared" si="1"/>
        <v>8297135</v>
      </c>
      <c r="F29" s="116">
        <f>'7_Local Revenue'!AK29</f>
        <v>27086029</v>
      </c>
      <c r="G29" s="116">
        <f>'7_Local Revenue'!AO29</f>
        <v>1354301450</v>
      </c>
      <c r="H29" s="116">
        <f t="shared" si="2"/>
        <v>8706533</v>
      </c>
      <c r="I29" s="116">
        <f>'7_Local Revenue'!AR29</f>
        <v>501384</v>
      </c>
      <c r="J29" s="351">
        <f t="shared" si="3"/>
        <v>17505052</v>
      </c>
    </row>
    <row r="30" spans="1:12" ht="16.899999999999999" customHeight="1" x14ac:dyDescent="0.2">
      <c r="A30" s="114">
        <v>24</v>
      </c>
      <c r="B30" s="350" t="s">
        <v>28</v>
      </c>
      <c r="C30" s="116">
        <f>'7_Local Revenue'!AF30</f>
        <v>42520277</v>
      </c>
      <c r="D30" s="116">
        <f>'7_Local Revenue'!H30</f>
        <v>737049085</v>
      </c>
      <c r="E30" s="116">
        <f t="shared" si="1"/>
        <v>9650036</v>
      </c>
      <c r="F30" s="116">
        <f>'7_Local Revenue'!AK30</f>
        <v>26623088</v>
      </c>
      <c r="G30" s="116">
        <f>'7_Local Revenue'!AO30</f>
        <v>1331154400</v>
      </c>
      <c r="H30" s="116">
        <f t="shared" si="2"/>
        <v>8557725</v>
      </c>
      <c r="I30" s="116">
        <f>'7_Local Revenue'!AR30</f>
        <v>136771</v>
      </c>
      <c r="J30" s="351">
        <f t="shared" si="3"/>
        <v>18344532</v>
      </c>
    </row>
    <row r="31" spans="1:12" ht="16.899999999999999" customHeight="1" x14ac:dyDescent="0.2">
      <c r="A31" s="502">
        <v>25</v>
      </c>
      <c r="B31" s="504" t="s">
        <v>29</v>
      </c>
      <c r="C31" s="506">
        <f>'7_Local Revenue'!AF31</f>
        <v>5245638</v>
      </c>
      <c r="D31" s="506">
        <f>'7_Local Revenue'!H31</f>
        <v>202579590</v>
      </c>
      <c r="E31" s="506">
        <f t="shared" si="1"/>
        <v>2652334</v>
      </c>
      <c r="F31" s="506">
        <f>'7_Local Revenue'!AK31</f>
        <v>6010695</v>
      </c>
      <c r="G31" s="506">
        <f>'7_Local Revenue'!AO31</f>
        <v>197688334.99999997</v>
      </c>
      <c r="H31" s="506">
        <f t="shared" si="2"/>
        <v>1270899</v>
      </c>
      <c r="I31" s="506">
        <f>'7_Local Revenue'!AR31</f>
        <v>88381</v>
      </c>
      <c r="J31" s="508">
        <f t="shared" si="3"/>
        <v>4011614</v>
      </c>
    </row>
    <row r="32" spans="1:12" ht="16.899999999999999" customHeight="1" x14ac:dyDescent="0.2">
      <c r="A32" s="501">
        <v>26</v>
      </c>
      <c r="B32" s="503" t="s">
        <v>30</v>
      </c>
      <c r="C32" s="505">
        <f>'7_Local Revenue'!AF32</f>
        <v>118483344</v>
      </c>
      <c r="D32" s="505">
        <f>'7_Local Revenue'!H32</f>
        <v>3958267029</v>
      </c>
      <c r="E32" s="505">
        <f t="shared" si="1"/>
        <v>51824799</v>
      </c>
      <c r="F32" s="505">
        <f>'7_Local Revenue'!AK32</f>
        <v>231880810</v>
      </c>
      <c r="G32" s="505">
        <f>'7_Local Revenue'!AO32</f>
        <v>11594040500</v>
      </c>
      <c r="H32" s="505">
        <f t="shared" si="2"/>
        <v>74535768</v>
      </c>
      <c r="I32" s="505">
        <f>'7_Local Revenue'!AR32</f>
        <v>1824484</v>
      </c>
      <c r="J32" s="507">
        <f t="shared" si="3"/>
        <v>128185051</v>
      </c>
    </row>
    <row r="33" spans="1:10" ht="16.899999999999999" customHeight="1" x14ac:dyDescent="0.2">
      <c r="A33" s="114">
        <v>27</v>
      </c>
      <c r="B33" s="350" t="s">
        <v>31</v>
      </c>
      <c r="C33" s="116">
        <f>'7_Local Revenue'!AF33</f>
        <v>9363768</v>
      </c>
      <c r="D33" s="116">
        <f>'7_Local Revenue'!H33</f>
        <v>252482434</v>
      </c>
      <c r="E33" s="116">
        <f t="shared" si="1"/>
        <v>3305702</v>
      </c>
      <c r="F33" s="116">
        <f>'7_Local Revenue'!AK33</f>
        <v>15108100</v>
      </c>
      <c r="G33" s="116">
        <f>'7_Local Revenue'!AO33</f>
        <v>546663264</v>
      </c>
      <c r="H33" s="116">
        <f t="shared" si="2"/>
        <v>3514389</v>
      </c>
      <c r="I33" s="116">
        <f>'7_Local Revenue'!AR33</f>
        <v>318851</v>
      </c>
      <c r="J33" s="351">
        <f t="shared" si="3"/>
        <v>7138942</v>
      </c>
    </row>
    <row r="34" spans="1:10" ht="16.899999999999999" customHeight="1" x14ac:dyDescent="0.2">
      <c r="A34" s="114">
        <v>28</v>
      </c>
      <c r="B34" s="350" t="s">
        <v>32</v>
      </c>
      <c r="C34" s="116">
        <f>'7_Local Revenue'!AF34</f>
        <v>76733091</v>
      </c>
      <c r="D34" s="116">
        <f>'7_Local Revenue'!H34</f>
        <v>2202052148</v>
      </c>
      <c r="E34" s="116">
        <f t="shared" si="1"/>
        <v>28831028</v>
      </c>
      <c r="F34" s="116">
        <f>'7_Local Revenue'!AK34</f>
        <v>133168761</v>
      </c>
      <c r="G34" s="116">
        <f>'7_Local Revenue'!AO34</f>
        <v>6630548789.999999</v>
      </c>
      <c r="H34" s="116">
        <f t="shared" si="2"/>
        <v>42626472</v>
      </c>
      <c r="I34" s="116">
        <f>'7_Local Revenue'!AR34</f>
        <v>2572761</v>
      </c>
      <c r="J34" s="351">
        <f t="shared" si="3"/>
        <v>74030261</v>
      </c>
    </row>
    <row r="35" spans="1:10" ht="16.899999999999999" customHeight="1" x14ac:dyDescent="0.2">
      <c r="A35" s="114">
        <v>29</v>
      </c>
      <c r="B35" s="350" t="s">
        <v>33</v>
      </c>
      <c r="C35" s="116">
        <f>'7_Local Revenue'!AF35</f>
        <v>41810059</v>
      </c>
      <c r="D35" s="116">
        <f>'7_Local Revenue'!H35</f>
        <v>983643976</v>
      </c>
      <c r="E35" s="116">
        <f t="shared" si="1"/>
        <v>12878654</v>
      </c>
      <c r="F35" s="116">
        <f>'7_Local Revenue'!AK35</f>
        <v>34918722</v>
      </c>
      <c r="G35" s="116">
        <f>'7_Local Revenue'!AO35</f>
        <v>1745936100</v>
      </c>
      <c r="H35" s="116">
        <f t="shared" si="2"/>
        <v>11224274</v>
      </c>
      <c r="I35" s="116">
        <f>'7_Local Revenue'!AR35</f>
        <v>447037</v>
      </c>
      <c r="J35" s="351">
        <f t="shared" si="3"/>
        <v>24549965</v>
      </c>
    </row>
    <row r="36" spans="1:10" ht="16.899999999999999" customHeight="1" x14ac:dyDescent="0.2">
      <c r="A36" s="502">
        <v>30</v>
      </c>
      <c r="B36" s="504" t="s">
        <v>34</v>
      </c>
      <c r="C36" s="506">
        <f>'7_Local Revenue'!AF36</f>
        <v>4059010</v>
      </c>
      <c r="D36" s="506">
        <f>'7_Local Revenue'!H36</f>
        <v>89389090</v>
      </c>
      <c r="E36" s="506">
        <f t="shared" si="1"/>
        <v>1170353</v>
      </c>
      <c r="F36" s="506">
        <f>'7_Local Revenue'!AK36</f>
        <v>7885601</v>
      </c>
      <c r="G36" s="506">
        <f>'7_Local Revenue'!AO36</f>
        <v>262853367</v>
      </c>
      <c r="H36" s="506">
        <f t="shared" si="2"/>
        <v>1689832</v>
      </c>
      <c r="I36" s="506">
        <f>'7_Local Revenue'!AR36</f>
        <v>75281</v>
      </c>
      <c r="J36" s="508">
        <f t="shared" si="3"/>
        <v>2935466</v>
      </c>
    </row>
    <row r="37" spans="1:10" ht="16.899999999999999" customHeight="1" x14ac:dyDescent="0.2">
      <c r="A37" s="501">
        <v>31</v>
      </c>
      <c r="B37" s="503" t="s">
        <v>35</v>
      </c>
      <c r="C37" s="505">
        <f>'7_Local Revenue'!AF37</f>
        <v>21571413</v>
      </c>
      <c r="D37" s="505">
        <f>'7_Local Revenue'!H37</f>
        <v>480536798</v>
      </c>
      <c r="E37" s="505">
        <f t="shared" si="1"/>
        <v>6291572</v>
      </c>
      <c r="F37" s="505">
        <f>'7_Local Revenue'!AK37</f>
        <v>24344435</v>
      </c>
      <c r="G37" s="505">
        <f>'7_Local Revenue'!AO37</f>
        <v>1018402854.9999999</v>
      </c>
      <c r="H37" s="505">
        <f t="shared" si="2"/>
        <v>6547108</v>
      </c>
      <c r="I37" s="505">
        <f>'7_Local Revenue'!AR37</f>
        <v>349599</v>
      </c>
      <c r="J37" s="507">
        <f t="shared" si="3"/>
        <v>13188279</v>
      </c>
    </row>
    <row r="38" spans="1:10" ht="16.899999999999999" customHeight="1" x14ac:dyDescent="0.2">
      <c r="A38" s="114">
        <v>32</v>
      </c>
      <c r="B38" s="350" t="s">
        <v>36</v>
      </c>
      <c r="C38" s="116">
        <f>'7_Local Revenue'!AF38</f>
        <v>19296879</v>
      </c>
      <c r="D38" s="116">
        <f>'7_Local Revenue'!H38</f>
        <v>618808879</v>
      </c>
      <c r="E38" s="116">
        <f t="shared" si="1"/>
        <v>8101941</v>
      </c>
      <c r="F38" s="116">
        <f>'7_Local Revenue'!AK38</f>
        <v>66353652</v>
      </c>
      <c r="G38" s="116">
        <f>'7_Local Revenue'!AO38</f>
        <v>2547604706</v>
      </c>
      <c r="H38" s="116">
        <f t="shared" si="2"/>
        <v>16378041</v>
      </c>
      <c r="I38" s="116">
        <f>'7_Local Revenue'!AR38</f>
        <v>994115</v>
      </c>
      <c r="J38" s="351">
        <f t="shared" si="3"/>
        <v>25474097</v>
      </c>
    </row>
    <row r="39" spans="1:10" ht="16.899999999999999" customHeight="1" x14ac:dyDescent="0.2">
      <c r="A39" s="114">
        <v>33</v>
      </c>
      <c r="B39" s="350" t="s">
        <v>37</v>
      </c>
      <c r="C39" s="116">
        <f>'7_Local Revenue'!AF39</f>
        <v>2329440</v>
      </c>
      <c r="D39" s="116">
        <f>'7_Local Revenue'!H39</f>
        <v>106510036</v>
      </c>
      <c r="E39" s="116">
        <f t="shared" ref="E39:E70" si="4">ROUND(D39*$E$3/1000,0)</f>
        <v>1394515</v>
      </c>
      <c r="F39" s="116">
        <f>'7_Local Revenue'!AK39</f>
        <v>3866567</v>
      </c>
      <c r="G39" s="116">
        <f>'7_Local Revenue'!AO39</f>
        <v>154662680</v>
      </c>
      <c r="H39" s="116">
        <f t="shared" ref="H39:H70" si="5">ROUND(G39*$H$3,0)</f>
        <v>994295</v>
      </c>
      <c r="I39" s="116">
        <f>'7_Local Revenue'!AR39</f>
        <v>81466</v>
      </c>
      <c r="J39" s="351">
        <f t="shared" ref="J39:J70" si="6">E39+H39+I39</f>
        <v>2470276</v>
      </c>
    </row>
    <row r="40" spans="1:10" ht="16.899999999999999" customHeight="1" x14ac:dyDescent="0.2">
      <c r="A40" s="114">
        <v>34</v>
      </c>
      <c r="B40" s="350" t="s">
        <v>38</v>
      </c>
      <c r="C40" s="116">
        <f>'7_Local Revenue'!AF40</f>
        <v>6492040</v>
      </c>
      <c r="D40" s="116">
        <f>'7_Local Revenue'!H40</f>
        <v>157842183</v>
      </c>
      <c r="E40" s="116">
        <f t="shared" si="4"/>
        <v>2066596</v>
      </c>
      <c r="F40" s="116">
        <f>'7_Local Revenue'!AK40</f>
        <v>7774290</v>
      </c>
      <c r="G40" s="116">
        <f>'7_Local Revenue'!AO40</f>
        <v>388714500</v>
      </c>
      <c r="H40" s="116">
        <f t="shared" si="5"/>
        <v>2498968</v>
      </c>
      <c r="I40" s="116">
        <f>'7_Local Revenue'!AR40</f>
        <v>203201</v>
      </c>
      <c r="J40" s="351">
        <f>E40+H40+I40</f>
        <v>4768765</v>
      </c>
    </row>
    <row r="41" spans="1:10" ht="16.899999999999999" customHeight="1" x14ac:dyDescent="0.2">
      <c r="A41" s="502">
        <v>35</v>
      </c>
      <c r="B41" s="504" t="s">
        <v>39</v>
      </c>
      <c r="C41" s="506">
        <f>'7_Local Revenue'!AF41</f>
        <v>10351158</v>
      </c>
      <c r="D41" s="506">
        <f>'7_Local Revenue'!H41</f>
        <v>384060234</v>
      </c>
      <c r="E41" s="506">
        <f t="shared" si="4"/>
        <v>5028424</v>
      </c>
      <c r="F41" s="506">
        <f>'7_Local Revenue'!AK41</f>
        <v>18957317</v>
      </c>
      <c r="G41" s="506">
        <f>'7_Local Revenue'!AO41</f>
        <v>758292680</v>
      </c>
      <c r="H41" s="506">
        <f t="shared" si="5"/>
        <v>4874912</v>
      </c>
      <c r="I41" s="506">
        <f>'7_Local Revenue'!AR41</f>
        <v>408201</v>
      </c>
      <c r="J41" s="508">
        <f t="shared" si="6"/>
        <v>10311537</v>
      </c>
    </row>
    <row r="42" spans="1:10" s="149" customFormat="1" ht="16.899999999999999" customHeight="1" x14ac:dyDescent="0.2">
      <c r="A42" s="501">
        <v>36</v>
      </c>
      <c r="B42" s="503" t="s">
        <v>40</v>
      </c>
      <c r="C42" s="505">
        <f>'7_Local Revenue'!AF42</f>
        <v>188665429</v>
      </c>
      <c r="D42" s="505">
        <f>'7_Local Revenue'!H42</f>
        <v>4269786671</v>
      </c>
      <c r="E42" s="505">
        <f t="shared" si="4"/>
        <v>55903463</v>
      </c>
      <c r="F42" s="505">
        <f>'7_Local Revenue'!AK42</f>
        <v>123061042</v>
      </c>
      <c r="G42" s="505">
        <f>'7_Local Revenue'!AO42</f>
        <v>8204069467</v>
      </c>
      <c r="H42" s="505">
        <f t="shared" si="5"/>
        <v>52742322</v>
      </c>
      <c r="I42" s="505">
        <f>'7_Local Revenue'!AR42</f>
        <v>2651982</v>
      </c>
      <c r="J42" s="507">
        <f t="shared" si="6"/>
        <v>111297767</v>
      </c>
    </row>
    <row r="43" spans="1:10" s="149" customFormat="1" ht="16.899999999999999" customHeight="1" x14ac:dyDescent="0.2">
      <c r="A43" s="114">
        <v>37</v>
      </c>
      <c r="B43" s="350" t="s">
        <v>41</v>
      </c>
      <c r="C43" s="116">
        <f>'7_Local Revenue'!AF43</f>
        <v>33759788</v>
      </c>
      <c r="D43" s="116">
        <f>'7_Local Revenue'!H43</f>
        <v>785222991</v>
      </c>
      <c r="E43" s="116">
        <f t="shared" si="4"/>
        <v>10280768</v>
      </c>
      <c r="F43" s="116">
        <f>'7_Local Revenue'!AK43</f>
        <v>55194431</v>
      </c>
      <c r="G43" s="116">
        <f>'7_Local Revenue'!AO43</f>
        <v>1818826122.9499998</v>
      </c>
      <c r="H43" s="116">
        <f t="shared" si="5"/>
        <v>11692869</v>
      </c>
      <c r="I43" s="116">
        <f>'7_Local Revenue'!AR43</f>
        <v>792412</v>
      </c>
      <c r="J43" s="351">
        <f t="shared" si="6"/>
        <v>22766049</v>
      </c>
    </row>
    <row r="44" spans="1:10" s="149" customFormat="1" ht="16.899999999999999" customHeight="1" x14ac:dyDescent="0.2">
      <c r="A44" s="114">
        <v>38</v>
      </c>
      <c r="B44" s="350" t="s">
        <v>42</v>
      </c>
      <c r="C44" s="116">
        <f>'7_Local Revenue'!AF44</f>
        <v>24026714</v>
      </c>
      <c r="D44" s="116">
        <f>'7_Local Revenue'!H44</f>
        <v>964807563</v>
      </c>
      <c r="E44" s="116">
        <f t="shared" si="4"/>
        <v>12632032</v>
      </c>
      <c r="F44" s="116">
        <f>'7_Local Revenue'!AK44</f>
        <v>16651499</v>
      </c>
      <c r="G44" s="116">
        <f>'7_Local Revenue'!AO44</f>
        <v>666059960</v>
      </c>
      <c r="H44" s="116">
        <f t="shared" si="5"/>
        <v>4281966</v>
      </c>
      <c r="I44" s="116">
        <f>'7_Local Revenue'!AR44</f>
        <v>95197</v>
      </c>
      <c r="J44" s="351">
        <f t="shared" si="6"/>
        <v>17009195</v>
      </c>
    </row>
    <row r="45" spans="1:10" s="149" customFormat="1" ht="16.899999999999999" customHeight="1" x14ac:dyDescent="0.2">
      <c r="A45" s="114">
        <v>39</v>
      </c>
      <c r="B45" s="350" t="s">
        <v>43</v>
      </c>
      <c r="C45" s="116">
        <f>'7_Local Revenue'!AF45</f>
        <v>13786741</v>
      </c>
      <c r="D45" s="116">
        <f>'7_Local Revenue'!H45</f>
        <v>521647497.80000007</v>
      </c>
      <c r="E45" s="116">
        <f t="shared" si="4"/>
        <v>6829826</v>
      </c>
      <c r="F45" s="116">
        <f>'7_Local Revenue'!AK45</f>
        <v>8204404</v>
      </c>
      <c r="G45" s="116">
        <f>'7_Local Revenue'!AO45</f>
        <v>410220200</v>
      </c>
      <c r="H45" s="116">
        <f t="shared" si="5"/>
        <v>2637224</v>
      </c>
      <c r="I45" s="116">
        <f>'7_Local Revenue'!AR45</f>
        <v>146593</v>
      </c>
      <c r="J45" s="351">
        <f t="shared" si="6"/>
        <v>9613643</v>
      </c>
    </row>
    <row r="46" spans="1:10" s="149" customFormat="1" ht="16.899999999999999" customHeight="1" x14ac:dyDescent="0.2">
      <c r="A46" s="502">
        <v>40</v>
      </c>
      <c r="B46" s="504" t="s">
        <v>44</v>
      </c>
      <c r="C46" s="506">
        <f>'7_Local Revenue'!AF46</f>
        <v>39972420</v>
      </c>
      <c r="D46" s="506">
        <f>'7_Local Revenue'!H46</f>
        <v>878787729</v>
      </c>
      <c r="E46" s="506">
        <f t="shared" si="4"/>
        <v>11505792</v>
      </c>
      <c r="F46" s="506">
        <f>'7_Local Revenue'!AK46</f>
        <v>64359603</v>
      </c>
      <c r="G46" s="506">
        <f>'7_Local Revenue'!AO46</f>
        <v>3133170169.9999995</v>
      </c>
      <c r="H46" s="506">
        <f t="shared" si="5"/>
        <v>20142524</v>
      </c>
      <c r="I46" s="506">
        <f>'7_Local Revenue'!AR46</f>
        <v>702250</v>
      </c>
      <c r="J46" s="508">
        <f t="shared" si="6"/>
        <v>32350566</v>
      </c>
    </row>
    <row r="47" spans="1:10" s="149" customFormat="1" ht="16.899999999999999" customHeight="1" x14ac:dyDescent="0.2">
      <c r="A47" s="501">
        <v>41</v>
      </c>
      <c r="B47" s="503" t="s">
        <v>45</v>
      </c>
      <c r="C47" s="505">
        <f>'7_Local Revenue'!AF47</f>
        <v>12972563</v>
      </c>
      <c r="D47" s="505">
        <f>'7_Local Revenue'!H47</f>
        <v>238997140</v>
      </c>
      <c r="E47" s="505">
        <f t="shared" si="4"/>
        <v>3129142</v>
      </c>
      <c r="F47" s="505">
        <f>'7_Local Revenue'!AK47</f>
        <v>4548352</v>
      </c>
      <c r="G47" s="505">
        <f>'7_Local Revenue'!AO47</f>
        <v>227417600</v>
      </c>
      <c r="H47" s="505">
        <f t="shared" si="5"/>
        <v>1462022</v>
      </c>
      <c r="I47" s="505">
        <f>'7_Local Revenue'!AR47</f>
        <v>139856</v>
      </c>
      <c r="J47" s="507">
        <f t="shared" si="6"/>
        <v>4731020</v>
      </c>
    </row>
    <row r="48" spans="1:10" s="149" customFormat="1" ht="16.899999999999999" customHeight="1" x14ac:dyDescent="0.2">
      <c r="A48" s="114">
        <v>42</v>
      </c>
      <c r="B48" s="350" t="s">
        <v>46</v>
      </c>
      <c r="C48" s="116">
        <f>'7_Local Revenue'!AF48</f>
        <v>6825604</v>
      </c>
      <c r="D48" s="116">
        <f>'7_Local Revenue'!H48</f>
        <v>217999502</v>
      </c>
      <c r="E48" s="116">
        <f t="shared" si="4"/>
        <v>2854224</v>
      </c>
      <c r="F48" s="116">
        <f>'7_Local Revenue'!AK48</f>
        <v>7173028</v>
      </c>
      <c r="G48" s="116">
        <f>'7_Local Revenue'!AO48</f>
        <v>358651400</v>
      </c>
      <c r="H48" s="116">
        <f t="shared" si="5"/>
        <v>2305698</v>
      </c>
      <c r="I48" s="116">
        <f>'7_Local Revenue'!AR48</f>
        <v>201656</v>
      </c>
      <c r="J48" s="351">
        <f t="shared" si="6"/>
        <v>5361578</v>
      </c>
    </row>
    <row r="49" spans="1:10" s="149" customFormat="1" ht="16.899999999999999" customHeight="1" x14ac:dyDescent="0.2">
      <c r="A49" s="114">
        <v>43</v>
      </c>
      <c r="B49" s="350" t="s">
        <v>47</v>
      </c>
      <c r="C49" s="116">
        <f>'7_Local Revenue'!AF49</f>
        <v>7626555</v>
      </c>
      <c r="D49" s="116">
        <f>'7_Local Revenue'!H49</f>
        <v>230027904</v>
      </c>
      <c r="E49" s="116">
        <f t="shared" si="4"/>
        <v>3011709</v>
      </c>
      <c r="F49" s="116">
        <f>'7_Local Revenue'!AK49</f>
        <v>12385088</v>
      </c>
      <c r="G49" s="116">
        <f>'7_Local Revenue'!AO49</f>
        <v>495403520</v>
      </c>
      <c r="H49" s="116">
        <f t="shared" si="5"/>
        <v>3184850</v>
      </c>
      <c r="I49" s="116">
        <f>'7_Local Revenue'!AR49</f>
        <v>227662</v>
      </c>
      <c r="J49" s="351">
        <f t="shared" si="6"/>
        <v>6424221</v>
      </c>
    </row>
    <row r="50" spans="1:10" s="149" customFormat="1" ht="16.899999999999999" customHeight="1" x14ac:dyDescent="0.2">
      <c r="A50" s="114">
        <v>44</v>
      </c>
      <c r="B50" s="350" t="s">
        <v>48</v>
      </c>
      <c r="C50" s="116">
        <f>'7_Local Revenue'!AF50</f>
        <v>17243962</v>
      </c>
      <c r="D50" s="116">
        <f>'7_Local Revenue'!H50</f>
        <v>410551771</v>
      </c>
      <c r="E50" s="116">
        <f t="shared" si="4"/>
        <v>5375272</v>
      </c>
      <c r="F50" s="116">
        <f>'7_Local Revenue'!AK50</f>
        <v>16888878</v>
      </c>
      <c r="G50" s="116">
        <f>'7_Local Revenue'!AO50</f>
        <v>844443900</v>
      </c>
      <c r="H50" s="116">
        <f t="shared" si="5"/>
        <v>5428761</v>
      </c>
      <c r="I50" s="116">
        <f>'7_Local Revenue'!AR50</f>
        <v>133089</v>
      </c>
      <c r="J50" s="351">
        <f t="shared" si="6"/>
        <v>10937122</v>
      </c>
    </row>
    <row r="51" spans="1:10" ht="16.899999999999999" customHeight="1" x14ac:dyDescent="0.2">
      <c r="A51" s="502">
        <v>45</v>
      </c>
      <c r="B51" s="504" t="s">
        <v>49</v>
      </c>
      <c r="C51" s="506">
        <f>'7_Local Revenue'!AF51</f>
        <v>92942608</v>
      </c>
      <c r="D51" s="506">
        <f>'7_Local Revenue'!H51</f>
        <v>1700971420</v>
      </c>
      <c r="E51" s="506">
        <f t="shared" si="4"/>
        <v>22270479</v>
      </c>
      <c r="F51" s="506">
        <f>'7_Local Revenue'!AK51</f>
        <v>61849277</v>
      </c>
      <c r="G51" s="506">
        <f>'7_Local Revenue'!AO51</f>
        <v>2061642567</v>
      </c>
      <c r="H51" s="506">
        <f t="shared" si="5"/>
        <v>13253888</v>
      </c>
      <c r="I51" s="506">
        <f>'7_Local Revenue'!AR51</f>
        <v>274279</v>
      </c>
      <c r="J51" s="508">
        <f t="shared" si="6"/>
        <v>35798646</v>
      </c>
    </row>
    <row r="52" spans="1:10" ht="16.899999999999999" customHeight="1" x14ac:dyDescent="0.2">
      <c r="A52" s="501">
        <v>46</v>
      </c>
      <c r="B52" s="503" t="s">
        <v>50</v>
      </c>
      <c r="C52" s="505">
        <f>'7_Local Revenue'!AF52</f>
        <v>2201203</v>
      </c>
      <c r="D52" s="505">
        <f>'7_Local Revenue'!H52</f>
        <v>49927056</v>
      </c>
      <c r="E52" s="505">
        <f t="shared" si="4"/>
        <v>653685</v>
      </c>
      <c r="F52" s="505">
        <f>'7_Local Revenue'!AK52</f>
        <v>1875967</v>
      </c>
      <c r="G52" s="505">
        <f>'7_Local Revenue'!AO52</f>
        <v>93056562.5</v>
      </c>
      <c r="H52" s="505">
        <f t="shared" si="5"/>
        <v>598242</v>
      </c>
      <c r="I52" s="505">
        <f>'7_Local Revenue'!AR52</f>
        <v>30899</v>
      </c>
      <c r="J52" s="507">
        <f t="shared" si="6"/>
        <v>1282826</v>
      </c>
    </row>
    <row r="53" spans="1:10" ht="16.899999999999999" customHeight="1" x14ac:dyDescent="0.2">
      <c r="A53" s="114">
        <v>47</v>
      </c>
      <c r="B53" s="350" t="s">
        <v>51</v>
      </c>
      <c r="C53" s="116">
        <f>'7_Local Revenue'!AF53</f>
        <v>31050001</v>
      </c>
      <c r="D53" s="116">
        <f>'7_Local Revenue'!H53</f>
        <v>675323797</v>
      </c>
      <c r="E53" s="116">
        <f t="shared" si="4"/>
        <v>8841879</v>
      </c>
      <c r="F53" s="116">
        <f>'7_Local Revenue'!AK53</f>
        <v>20084718</v>
      </c>
      <c r="G53" s="116">
        <f>'7_Local Revenue'!AO53</f>
        <v>803388720</v>
      </c>
      <c r="H53" s="116">
        <f t="shared" si="5"/>
        <v>5164825</v>
      </c>
      <c r="I53" s="116">
        <f>'7_Local Revenue'!AR53</f>
        <v>83776</v>
      </c>
      <c r="J53" s="351">
        <f t="shared" si="6"/>
        <v>14090480</v>
      </c>
    </row>
    <row r="54" spans="1:10" ht="16.899999999999999" customHeight="1" x14ac:dyDescent="0.2">
      <c r="A54" s="114">
        <v>48</v>
      </c>
      <c r="B54" s="350" t="s">
        <v>89</v>
      </c>
      <c r="C54" s="116">
        <f>'7_Local Revenue'!AF54</f>
        <v>23052898</v>
      </c>
      <c r="D54" s="116">
        <f>'7_Local Revenue'!H54</f>
        <v>500104074.80000001</v>
      </c>
      <c r="E54" s="116">
        <f t="shared" si="4"/>
        <v>6547763</v>
      </c>
      <c r="F54" s="116">
        <f>'7_Local Revenue'!AK54</f>
        <v>24003227</v>
      </c>
      <c r="G54" s="116">
        <f>'7_Local Revenue'!AO54</f>
        <v>960129080</v>
      </c>
      <c r="H54" s="116">
        <f t="shared" si="5"/>
        <v>6172478</v>
      </c>
      <c r="I54" s="116">
        <f>'7_Local Revenue'!AR54</f>
        <v>0</v>
      </c>
      <c r="J54" s="351">
        <f t="shared" si="6"/>
        <v>12720241</v>
      </c>
    </row>
    <row r="55" spans="1:10" ht="16.899999999999999" customHeight="1" x14ac:dyDescent="0.2">
      <c r="A55" s="114">
        <v>49</v>
      </c>
      <c r="B55" s="350" t="s">
        <v>52</v>
      </c>
      <c r="C55" s="116">
        <f>'7_Local Revenue'!AF55</f>
        <v>14405112</v>
      </c>
      <c r="D55" s="116">
        <f>'7_Local Revenue'!H55</f>
        <v>689978055</v>
      </c>
      <c r="E55" s="116">
        <f t="shared" si="4"/>
        <v>9033745</v>
      </c>
      <c r="F55" s="116">
        <f>'7_Local Revenue'!AK55</f>
        <v>28231741</v>
      </c>
      <c r="G55" s="116">
        <f>'7_Local Revenue'!AO55</f>
        <v>1411587050</v>
      </c>
      <c r="H55" s="116">
        <f t="shared" si="5"/>
        <v>9074811</v>
      </c>
      <c r="I55" s="116">
        <f>'7_Local Revenue'!AR55</f>
        <v>591445</v>
      </c>
      <c r="J55" s="351">
        <f t="shared" si="6"/>
        <v>18700001</v>
      </c>
    </row>
    <row r="56" spans="1:10" ht="16.899999999999999" customHeight="1" x14ac:dyDescent="0.2">
      <c r="A56" s="502">
        <v>50</v>
      </c>
      <c r="B56" s="504" t="s">
        <v>53</v>
      </c>
      <c r="C56" s="506">
        <f>'7_Local Revenue'!AF56</f>
        <v>13555844</v>
      </c>
      <c r="D56" s="506">
        <f>'7_Local Revenue'!H56</f>
        <v>410928069</v>
      </c>
      <c r="E56" s="506">
        <f t="shared" si="4"/>
        <v>5380199</v>
      </c>
      <c r="F56" s="506">
        <f>'7_Local Revenue'!AK56</f>
        <v>17022583</v>
      </c>
      <c r="G56" s="506">
        <f>'7_Local Revenue'!AO56</f>
        <v>851129150</v>
      </c>
      <c r="H56" s="506">
        <f t="shared" si="5"/>
        <v>5471739</v>
      </c>
      <c r="I56" s="506">
        <f>'7_Local Revenue'!AR56</f>
        <v>293656</v>
      </c>
      <c r="J56" s="508">
        <f t="shared" si="6"/>
        <v>11145594</v>
      </c>
    </row>
    <row r="57" spans="1:10" ht="16.899999999999999" customHeight="1" x14ac:dyDescent="0.2">
      <c r="A57" s="501">
        <v>51</v>
      </c>
      <c r="B57" s="503" t="s">
        <v>54</v>
      </c>
      <c r="C57" s="505">
        <f>'7_Local Revenue'!AF57</f>
        <v>22392935</v>
      </c>
      <c r="D57" s="505">
        <f>'7_Local Revenue'!H57</f>
        <v>573365472</v>
      </c>
      <c r="E57" s="505">
        <f t="shared" si="4"/>
        <v>7506959</v>
      </c>
      <c r="F57" s="505">
        <f>'7_Local Revenue'!AK57</f>
        <v>16451382</v>
      </c>
      <c r="G57" s="505">
        <f>'7_Local Revenue'!AO57</f>
        <v>940078971</v>
      </c>
      <c r="H57" s="505">
        <f t="shared" si="5"/>
        <v>6043580</v>
      </c>
      <c r="I57" s="505">
        <f>'7_Local Revenue'!AR57</f>
        <v>447833</v>
      </c>
      <c r="J57" s="507">
        <f t="shared" si="6"/>
        <v>13998372</v>
      </c>
    </row>
    <row r="58" spans="1:10" ht="16.899999999999999" customHeight="1" x14ac:dyDescent="0.2">
      <c r="A58" s="114">
        <v>52</v>
      </c>
      <c r="B58" s="350" t="s">
        <v>55</v>
      </c>
      <c r="C58" s="116">
        <f>'7_Local Revenue'!AF58</f>
        <v>145265629</v>
      </c>
      <c r="D58" s="116">
        <f>'7_Local Revenue'!H58</f>
        <v>2349913845.4000001</v>
      </c>
      <c r="E58" s="116">
        <f t="shared" si="4"/>
        <v>30766952</v>
      </c>
      <c r="F58" s="116">
        <f>'7_Local Revenue'!AK58</f>
        <v>125126233</v>
      </c>
      <c r="G58" s="116">
        <f>'7_Local Revenue'!AO58</f>
        <v>6074227205</v>
      </c>
      <c r="H58" s="116">
        <f t="shared" si="5"/>
        <v>39049992</v>
      </c>
      <c r="I58" s="116">
        <f>'7_Local Revenue'!AR58</f>
        <v>2093815</v>
      </c>
      <c r="J58" s="351">
        <f t="shared" si="6"/>
        <v>71910759</v>
      </c>
    </row>
    <row r="59" spans="1:10" ht="16.899999999999999" customHeight="1" x14ac:dyDescent="0.2">
      <c r="A59" s="114">
        <v>53</v>
      </c>
      <c r="B59" s="350" t="s">
        <v>56</v>
      </c>
      <c r="C59" s="116">
        <f>'7_Local Revenue'!AF59</f>
        <v>7879144</v>
      </c>
      <c r="D59" s="116">
        <f>'7_Local Revenue'!H59</f>
        <v>630707098</v>
      </c>
      <c r="E59" s="116">
        <f t="shared" si="4"/>
        <v>8257722</v>
      </c>
      <c r="F59" s="116">
        <f>'7_Local Revenue'!AK59</f>
        <v>58515926</v>
      </c>
      <c r="G59" s="116">
        <f>'7_Local Revenue'!AO59</f>
        <v>2723935022.5</v>
      </c>
      <c r="H59" s="116">
        <f t="shared" si="5"/>
        <v>17511633</v>
      </c>
      <c r="I59" s="116">
        <f>'7_Local Revenue'!AR59</f>
        <v>188914</v>
      </c>
      <c r="J59" s="351">
        <f t="shared" si="6"/>
        <v>25958269</v>
      </c>
    </row>
    <row r="60" spans="1:10" ht="16.899999999999999" customHeight="1" x14ac:dyDescent="0.2">
      <c r="A60" s="114">
        <v>54</v>
      </c>
      <c r="B60" s="350" t="s">
        <v>57</v>
      </c>
      <c r="C60" s="116">
        <f>'7_Local Revenue'!AF60</f>
        <v>2224754</v>
      </c>
      <c r="D60" s="116">
        <f>'7_Local Revenue'!H60</f>
        <v>57615325</v>
      </c>
      <c r="E60" s="116">
        <f t="shared" si="4"/>
        <v>754346</v>
      </c>
      <c r="F60" s="116">
        <f>'7_Local Revenue'!AK60</f>
        <v>897656</v>
      </c>
      <c r="G60" s="116">
        <f>'7_Local Revenue'!AO60</f>
        <v>56749739.999999993</v>
      </c>
      <c r="H60" s="116">
        <f t="shared" si="5"/>
        <v>364833</v>
      </c>
      <c r="I60" s="116">
        <f>'7_Local Revenue'!AR60</f>
        <v>28394</v>
      </c>
      <c r="J60" s="351">
        <f t="shared" si="6"/>
        <v>1147573</v>
      </c>
    </row>
    <row r="61" spans="1:10" ht="16.899999999999999" customHeight="1" x14ac:dyDescent="0.2">
      <c r="A61" s="502">
        <v>55</v>
      </c>
      <c r="B61" s="504" t="s">
        <v>58</v>
      </c>
      <c r="C61" s="506">
        <f>'7_Local Revenue'!AF61</f>
        <v>9540608</v>
      </c>
      <c r="D61" s="506">
        <f>'7_Local Revenue'!H61</f>
        <v>1041672410</v>
      </c>
      <c r="E61" s="506">
        <f t="shared" si="4"/>
        <v>13638409</v>
      </c>
      <c r="F61" s="506">
        <f>'7_Local Revenue'!AK61</f>
        <v>64200958</v>
      </c>
      <c r="G61" s="506">
        <f>'7_Local Revenue'!AO61</f>
        <v>2488409225</v>
      </c>
      <c r="H61" s="506">
        <f t="shared" si="5"/>
        <v>15997485</v>
      </c>
      <c r="I61" s="506">
        <f>'7_Local Revenue'!AR61</f>
        <v>325833</v>
      </c>
      <c r="J61" s="508">
        <f t="shared" si="6"/>
        <v>29961727</v>
      </c>
    </row>
    <row r="62" spans="1:10" ht="16.899999999999999" customHeight="1" x14ac:dyDescent="0.2">
      <c r="A62" s="501">
        <v>56</v>
      </c>
      <c r="B62" s="503" t="s">
        <v>59</v>
      </c>
      <c r="C62" s="505">
        <f>'7_Local Revenue'!AF62</f>
        <v>5740909</v>
      </c>
      <c r="D62" s="505">
        <f>'7_Local Revenue'!H62</f>
        <v>161029764</v>
      </c>
      <c r="E62" s="505">
        <f t="shared" si="4"/>
        <v>2108330</v>
      </c>
      <c r="F62" s="505">
        <f>'7_Local Revenue'!AK62</f>
        <v>8697749</v>
      </c>
      <c r="G62" s="505">
        <f>'7_Local Revenue'!AO62</f>
        <v>287937307.04999995</v>
      </c>
      <c r="H62" s="505">
        <f t="shared" si="5"/>
        <v>1851091</v>
      </c>
      <c r="I62" s="505">
        <f>'7_Local Revenue'!AR62</f>
        <v>94567</v>
      </c>
      <c r="J62" s="507">
        <f t="shared" si="6"/>
        <v>4053988</v>
      </c>
    </row>
    <row r="63" spans="1:10" ht="16.899999999999999" customHeight="1" x14ac:dyDescent="0.2">
      <c r="A63" s="114">
        <v>57</v>
      </c>
      <c r="B63" s="350" t="s">
        <v>60</v>
      </c>
      <c r="C63" s="116">
        <f>'7_Local Revenue'!AF63</f>
        <v>12898500</v>
      </c>
      <c r="D63" s="116">
        <f>'7_Local Revenue'!H63</f>
        <v>328691926</v>
      </c>
      <c r="E63" s="116">
        <f t="shared" si="4"/>
        <v>4303498</v>
      </c>
      <c r="F63" s="116">
        <f>'7_Local Revenue'!AK63</f>
        <v>13087991</v>
      </c>
      <c r="G63" s="116">
        <f>'7_Local Revenue'!AO63</f>
        <v>872532733</v>
      </c>
      <c r="H63" s="116">
        <f t="shared" si="5"/>
        <v>5609338</v>
      </c>
      <c r="I63" s="116">
        <f>'7_Local Revenue'!AR63</f>
        <v>730050</v>
      </c>
      <c r="J63" s="351">
        <f t="shared" si="6"/>
        <v>10642886</v>
      </c>
    </row>
    <row r="64" spans="1:10" ht="16.899999999999999" customHeight="1" x14ac:dyDescent="0.2">
      <c r="A64" s="114">
        <v>58</v>
      </c>
      <c r="B64" s="350" t="s">
        <v>61</v>
      </c>
      <c r="C64" s="116">
        <f>'7_Local Revenue'!AF64</f>
        <v>8341762</v>
      </c>
      <c r="D64" s="116">
        <f>'7_Local Revenue'!H64</f>
        <v>150122095</v>
      </c>
      <c r="E64" s="116">
        <f t="shared" si="4"/>
        <v>1965519</v>
      </c>
      <c r="F64" s="116">
        <f>'7_Local Revenue'!AK64</f>
        <v>15736427</v>
      </c>
      <c r="G64" s="116">
        <f>'7_Local Revenue'!AO64</f>
        <v>767612637.5</v>
      </c>
      <c r="H64" s="116">
        <f t="shared" si="5"/>
        <v>4934828</v>
      </c>
      <c r="I64" s="116">
        <f>'7_Local Revenue'!AR64</f>
        <v>992548</v>
      </c>
      <c r="J64" s="351">
        <f t="shared" si="6"/>
        <v>7892895</v>
      </c>
    </row>
    <row r="65" spans="1:10" ht="16.899999999999999" customHeight="1" x14ac:dyDescent="0.2">
      <c r="A65" s="114">
        <v>59</v>
      </c>
      <c r="B65" s="350" t="s">
        <v>62</v>
      </c>
      <c r="C65" s="116">
        <f>'7_Local Revenue'!AF65</f>
        <v>3219233</v>
      </c>
      <c r="D65" s="116">
        <f>'7_Local Revenue'!H65</f>
        <v>108170710</v>
      </c>
      <c r="E65" s="116">
        <f t="shared" si="4"/>
        <v>1416257</v>
      </c>
      <c r="F65" s="116">
        <f>'7_Local Revenue'!AK65</f>
        <v>6531621</v>
      </c>
      <c r="G65" s="116">
        <f>'7_Local Revenue'!AO65</f>
        <v>293038170</v>
      </c>
      <c r="H65" s="116">
        <f t="shared" si="5"/>
        <v>1883884</v>
      </c>
      <c r="I65" s="116">
        <f>'7_Local Revenue'!AR65</f>
        <v>164504</v>
      </c>
      <c r="J65" s="351">
        <f t="shared" si="6"/>
        <v>3464645</v>
      </c>
    </row>
    <row r="66" spans="1:10" ht="16.899999999999999" customHeight="1" x14ac:dyDescent="0.2">
      <c r="A66" s="502">
        <v>60</v>
      </c>
      <c r="B66" s="504" t="s">
        <v>63</v>
      </c>
      <c r="C66" s="506">
        <f>'7_Local Revenue'!AF66</f>
        <v>13108662</v>
      </c>
      <c r="D66" s="506">
        <f>'7_Local Revenue'!H66</f>
        <v>265910805</v>
      </c>
      <c r="E66" s="506">
        <f t="shared" si="4"/>
        <v>3481517</v>
      </c>
      <c r="F66" s="506">
        <f>'7_Local Revenue'!AK66</f>
        <v>16068940</v>
      </c>
      <c r="G66" s="506">
        <f>'7_Local Revenue'!AO66</f>
        <v>754410329</v>
      </c>
      <c r="H66" s="506">
        <f t="shared" si="5"/>
        <v>4849953</v>
      </c>
      <c r="I66" s="506">
        <f>'7_Local Revenue'!AR66</f>
        <v>276685</v>
      </c>
      <c r="J66" s="508">
        <f t="shared" si="6"/>
        <v>8608155</v>
      </c>
    </row>
    <row r="67" spans="1:10" ht="16.899999999999999" customHeight="1" x14ac:dyDescent="0.2">
      <c r="A67" s="501">
        <v>61</v>
      </c>
      <c r="B67" s="503" t="s">
        <v>64</v>
      </c>
      <c r="C67" s="505">
        <f>'7_Local Revenue'!AF67</f>
        <v>29541905</v>
      </c>
      <c r="D67" s="505">
        <f>'7_Local Revenue'!H67</f>
        <v>513215295</v>
      </c>
      <c r="E67" s="505">
        <f t="shared" si="4"/>
        <v>6719425</v>
      </c>
      <c r="F67" s="505">
        <f>'7_Local Revenue'!AK67</f>
        <v>17983710</v>
      </c>
      <c r="G67" s="505">
        <f>'7_Local Revenue'!AO67</f>
        <v>899185500</v>
      </c>
      <c r="H67" s="505">
        <f t="shared" si="5"/>
        <v>5780684</v>
      </c>
      <c r="I67" s="505">
        <f>'7_Local Revenue'!AR67</f>
        <v>196329</v>
      </c>
      <c r="J67" s="507">
        <f t="shared" si="6"/>
        <v>12696438</v>
      </c>
    </row>
    <row r="68" spans="1:10" ht="16.899999999999999" customHeight="1" x14ac:dyDescent="0.2">
      <c r="A68" s="114">
        <v>62</v>
      </c>
      <c r="B68" s="350" t="s">
        <v>65</v>
      </c>
      <c r="C68" s="116">
        <f>'7_Local Revenue'!AF68</f>
        <v>1886590</v>
      </c>
      <c r="D68" s="116">
        <f>'7_Local Revenue'!H68</f>
        <v>68040322</v>
      </c>
      <c r="E68" s="116">
        <f t="shared" si="4"/>
        <v>890838</v>
      </c>
      <c r="F68" s="116">
        <f>'7_Local Revenue'!AK68</f>
        <v>3324751</v>
      </c>
      <c r="G68" s="116">
        <f>'7_Local Revenue'!AO68</f>
        <v>166237550</v>
      </c>
      <c r="H68" s="116">
        <f t="shared" si="5"/>
        <v>1068708</v>
      </c>
      <c r="I68" s="116">
        <f>'7_Local Revenue'!AR68</f>
        <v>76612</v>
      </c>
      <c r="J68" s="351">
        <f t="shared" si="6"/>
        <v>2036158</v>
      </c>
    </row>
    <row r="69" spans="1:10" ht="16.899999999999999" customHeight="1" x14ac:dyDescent="0.2">
      <c r="A69" s="114">
        <v>63</v>
      </c>
      <c r="B69" s="350" t="s">
        <v>66</v>
      </c>
      <c r="C69" s="116">
        <f>'7_Local Revenue'!AF69</f>
        <v>17474969</v>
      </c>
      <c r="D69" s="116">
        <f>'7_Local Revenue'!H69</f>
        <v>417575348</v>
      </c>
      <c r="E69" s="116">
        <f t="shared" si="4"/>
        <v>5467231</v>
      </c>
      <c r="F69" s="116">
        <f>'7_Local Revenue'!AK69</f>
        <v>8704956</v>
      </c>
      <c r="G69" s="116">
        <f>'7_Local Revenue'!AO69</f>
        <v>290165200</v>
      </c>
      <c r="H69" s="116">
        <f t="shared" si="5"/>
        <v>1865414</v>
      </c>
      <c r="I69" s="116">
        <f>'7_Local Revenue'!AR69</f>
        <v>56226</v>
      </c>
      <c r="J69" s="351">
        <f t="shared" si="6"/>
        <v>7388871</v>
      </c>
    </row>
    <row r="70" spans="1:10" ht="16.899999999999999" customHeight="1" x14ac:dyDescent="0.2">
      <c r="A70" s="114">
        <v>64</v>
      </c>
      <c r="B70" s="350" t="s">
        <v>67</v>
      </c>
      <c r="C70" s="116">
        <f>'7_Local Revenue'!AF70</f>
        <v>2289153</v>
      </c>
      <c r="D70" s="116">
        <f>'7_Local Revenue'!H70</f>
        <v>76001402</v>
      </c>
      <c r="E70" s="116">
        <f t="shared" si="4"/>
        <v>995071</v>
      </c>
      <c r="F70" s="116">
        <f>'7_Local Revenue'!AK70</f>
        <v>4266876</v>
      </c>
      <c r="G70" s="116">
        <f>'7_Local Revenue'!AO70</f>
        <v>213343800</v>
      </c>
      <c r="H70" s="116">
        <f t="shared" si="5"/>
        <v>1371545</v>
      </c>
      <c r="I70" s="116">
        <f>'7_Local Revenue'!AR70</f>
        <v>214561</v>
      </c>
      <c r="J70" s="351">
        <f t="shared" si="6"/>
        <v>2581177</v>
      </c>
    </row>
    <row r="71" spans="1:10" ht="16.899999999999999" customHeight="1" x14ac:dyDescent="0.2">
      <c r="A71" s="502">
        <v>65</v>
      </c>
      <c r="B71" s="504" t="s">
        <v>68</v>
      </c>
      <c r="C71" s="506">
        <f>'7_Local Revenue'!AF71</f>
        <v>13800110</v>
      </c>
      <c r="D71" s="506">
        <f>'7_Local Revenue'!H71</f>
        <v>393278152</v>
      </c>
      <c r="E71" s="506">
        <f>ROUND(D71*$E$3/1000,0)</f>
        <v>5149112</v>
      </c>
      <c r="F71" s="506">
        <f>'7_Local Revenue'!AK71</f>
        <v>32010273</v>
      </c>
      <c r="G71" s="506">
        <f>'7_Local Revenue'!AO71</f>
        <v>1600513650</v>
      </c>
      <c r="H71" s="506">
        <f>ROUND(G71*$H$3,0)</f>
        <v>10289382</v>
      </c>
      <c r="I71" s="506">
        <f>'7_Local Revenue'!AR71</f>
        <v>250198</v>
      </c>
      <c r="J71" s="508">
        <f>E71+H71+I71</f>
        <v>15688692</v>
      </c>
    </row>
    <row r="72" spans="1:10" ht="16.899999999999999" customHeight="1" x14ac:dyDescent="0.2">
      <c r="A72" s="501">
        <v>66</v>
      </c>
      <c r="B72" s="503" t="s">
        <v>69</v>
      </c>
      <c r="C72" s="505">
        <f>'7_Local Revenue'!AF72</f>
        <v>6689931</v>
      </c>
      <c r="D72" s="505">
        <f>'7_Local Revenue'!H72</f>
        <v>99009295.000000015</v>
      </c>
      <c r="E72" s="505">
        <f>ROUND(D72*$E$3/1000,0)</f>
        <v>1296309</v>
      </c>
      <c r="F72" s="505">
        <f>'7_Local Revenue'!AK72</f>
        <v>3760506</v>
      </c>
      <c r="G72" s="505">
        <f>'7_Local Revenue'!AO72</f>
        <v>345247020</v>
      </c>
      <c r="H72" s="505">
        <f>ROUND(G72*$H$3,0)</f>
        <v>2219524</v>
      </c>
      <c r="I72" s="505">
        <f>'7_Local Revenue'!AR72</f>
        <v>196648</v>
      </c>
      <c r="J72" s="507">
        <f>E72+H72+I72</f>
        <v>3712481</v>
      </c>
    </row>
    <row r="73" spans="1:10" ht="16.899999999999999" customHeight="1" x14ac:dyDescent="0.2">
      <c r="A73" s="114">
        <v>67</v>
      </c>
      <c r="B73" s="350" t="s">
        <v>3</v>
      </c>
      <c r="C73" s="116">
        <f>'7_Local Revenue'!AF73</f>
        <v>18110165</v>
      </c>
      <c r="D73" s="116">
        <f>'7_Local Revenue'!H73</f>
        <v>264852475.19999999</v>
      </c>
      <c r="E73" s="116">
        <f>ROUND(D73*$E$3/1000,0)</f>
        <v>3467660</v>
      </c>
      <c r="F73" s="116">
        <f>'7_Local Revenue'!AK73</f>
        <v>11843675</v>
      </c>
      <c r="G73" s="116">
        <f>'7_Local Revenue'!AO73</f>
        <v>584435922.5</v>
      </c>
      <c r="H73" s="116">
        <f>ROUND(G73*$H$3,0)</f>
        <v>3757222</v>
      </c>
      <c r="I73" s="116">
        <f>'7_Local Revenue'!AR73</f>
        <v>101832</v>
      </c>
      <c r="J73" s="351">
        <f>E73+H73+I73</f>
        <v>7326714</v>
      </c>
    </row>
    <row r="74" spans="1:10" ht="16.899999999999999" customHeight="1" x14ac:dyDescent="0.2">
      <c r="A74" s="114">
        <v>68</v>
      </c>
      <c r="B74" s="350" t="s">
        <v>2</v>
      </c>
      <c r="C74" s="116">
        <f>'7_Local Revenue'!AF74</f>
        <v>2471673</v>
      </c>
      <c r="D74" s="116">
        <f>'7_Local Revenue'!H74</f>
        <v>55082632.000000007</v>
      </c>
      <c r="E74" s="116">
        <f>ROUND(D74*$E$3/1000,0)</f>
        <v>721186</v>
      </c>
      <c r="F74" s="116">
        <f>'7_Local Revenue'!AK74</f>
        <v>4832226</v>
      </c>
      <c r="G74" s="116">
        <f>'7_Local Revenue'!AO74</f>
        <v>212408392.49999997</v>
      </c>
      <c r="H74" s="116">
        <f>ROUND(G74*$H$3,0)</f>
        <v>1365531</v>
      </c>
      <c r="I74" s="116">
        <f>'7_Local Revenue'!AR74</f>
        <v>44022</v>
      </c>
      <c r="J74" s="351">
        <f>E74+H74+I74</f>
        <v>2130739</v>
      </c>
    </row>
    <row r="75" spans="1:10" ht="16.899999999999999" customHeight="1" x14ac:dyDescent="0.2">
      <c r="A75" s="502">
        <v>69</v>
      </c>
      <c r="B75" s="504" t="s">
        <v>91</v>
      </c>
      <c r="C75" s="506">
        <f>'7_Local Revenue'!AF75</f>
        <v>10779411</v>
      </c>
      <c r="D75" s="506">
        <f>'7_Local Revenue'!H75</f>
        <v>186004214.00000003</v>
      </c>
      <c r="E75" s="506">
        <f>ROUND(D75*$E$3/1000,0)</f>
        <v>2435316</v>
      </c>
      <c r="F75" s="506">
        <f>'7_Local Revenue'!AK75</f>
        <v>11616224</v>
      </c>
      <c r="G75" s="506">
        <f>'7_Local Revenue'!AO75</f>
        <v>437419243.99999994</v>
      </c>
      <c r="H75" s="506">
        <f>ROUND(G75*$H$3,0)</f>
        <v>2812081</v>
      </c>
      <c r="I75" s="506">
        <f>'7_Local Revenue'!AR75</f>
        <v>4000</v>
      </c>
      <c r="J75" s="508">
        <f>E75+H75+I75</f>
        <v>5251397</v>
      </c>
    </row>
    <row r="76" spans="1:10" s="100" customFormat="1" ht="16.899999999999999" customHeight="1" thickBot="1" x14ac:dyDescent="0.25">
      <c r="A76" s="509"/>
      <c r="B76" s="284" t="s">
        <v>4</v>
      </c>
      <c r="C76" s="107">
        <f t="shared" ref="C76:J76" si="7">SUM(C7:C75)</f>
        <v>1938973948</v>
      </c>
      <c r="D76" s="107">
        <f t="shared" si="7"/>
        <v>46004138846</v>
      </c>
      <c r="E76" s="107">
        <f t="shared" si="7"/>
        <v>602322988</v>
      </c>
      <c r="F76" s="107">
        <f t="shared" si="7"/>
        <v>2205256988</v>
      </c>
      <c r="G76" s="107">
        <f t="shared" si="7"/>
        <v>106444420523.14999</v>
      </c>
      <c r="H76" s="107">
        <f t="shared" si="7"/>
        <v>684309889</v>
      </c>
      <c r="I76" s="107">
        <f t="shared" si="7"/>
        <v>34192478</v>
      </c>
      <c r="J76" s="510">
        <f t="shared" si="7"/>
        <v>1320825355</v>
      </c>
    </row>
    <row r="77" spans="1:10" s="100" customFormat="1" ht="16.899999999999999" hidden="1" customHeight="1" thickTop="1" x14ac:dyDescent="0.2">
      <c r="A77" s="1002"/>
      <c r="B77" s="838" t="s">
        <v>1716</v>
      </c>
      <c r="C77" s="600">
        <v>1938973948</v>
      </c>
      <c r="D77" s="600">
        <v>46004138846</v>
      </c>
      <c r="E77" s="600">
        <v>599057844</v>
      </c>
      <c r="F77" s="600">
        <v>2205256988</v>
      </c>
      <c r="G77" s="600">
        <v>106444420523.14999</v>
      </c>
      <c r="H77" s="600">
        <v>680600300</v>
      </c>
      <c r="I77" s="600">
        <v>34192478</v>
      </c>
      <c r="J77" s="1003">
        <v>1313850622</v>
      </c>
    </row>
    <row r="78" spans="1:10" hidden="1" x14ac:dyDescent="0.2">
      <c r="C78" s="389">
        <f>C76-C77</f>
        <v>0</v>
      </c>
      <c r="D78" s="389">
        <f t="shared" ref="D78:J78" si="8">D76-D77</f>
        <v>0</v>
      </c>
      <c r="E78" s="389">
        <f t="shared" si="8"/>
        <v>3265144</v>
      </c>
      <c r="F78" s="389">
        <f t="shared" si="8"/>
        <v>0</v>
      </c>
      <c r="G78" s="389">
        <f t="shared" si="8"/>
        <v>0</v>
      </c>
      <c r="H78" s="389">
        <f t="shared" si="8"/>
        <v>3709589</v>
      </c>
      <c r="I78" s="389">
        <f t="shared" si="8"/>
        <v>0</v>
      </c>
      <c r="J78" s="389">
        <f t="shared" si="8"/>
        <v>6974733</v>
      </c>
    </row>
    <row r="79" spans="1:10" ht="15" hidden="1" customHeight="1" x14ac:dyDescent="0.2">
      <c r="A79" s="27"/>
      <c r="B79" s="27"/>
      <c r="C79" s="588" t="s">
        <v>590</v>
      </c>
      <c r="D79" s="589"/>
      <c r="E79" s="590">
        <f>'7_Local Revenue'!AD76</f>
        <v>41.75</v>
      </c>
      <c r="F79" s="588" t="s">
        <v>589</v>
      </c>
      <c r="G79" s="591"/>
      <c r="H79" s="592">
        <f>'7_Local Revenue'!AG76</f>
        <v>2.0500000000000001E-2</v>
      </c>
      <c r="I79" s="352">
        <f>'3_Levels 1&amp;2'!W76</f>
        <v>0.35</v>
      </c>
      <c r="J79" s="1486">
        <v>0.31359999999999999</v>
      </c>
    </row>
    <row r="80" spans="1:10" hidden="1" x14ac:dyDescent="0.2"/>
    <row r="81" spans="1:10" hidden="1" x14ac:dyDescent="0.2">
      <c r="J81" s="389">
        <f>'1_State Summary'!B11</f>
        <v>4012456768</v>
      </c>
    </row>
    <row r="82" spans="1:10" hidden="1" x14ac:dyDescent="0.2">
      <c r="J82" s="30" t="s">
        <v>1054</v>
      </c>
    </row>
    <row r="83" spans="1:10" hidden="1" x14ac:dyDescent="0.2"/>
    <row r="84" spans="1:10" hidden="1" x14ac:dyDescent="0.2"/>
    <row r="85" spans="1:10" hidden="1" x14ac:dyDescent="0.2"/>
    <row r="86" spans="1:10" s="100" customFormat="1" ht="16.899999999999999" hidden="1" customHeight="1" thickBot="1" x14ac:dyDescent="0.25">
      <c r="A86" s="509"/>
      <c r="B86" s="284" t="s">
        <v>4</v>
      </c>
      <c r="C86" s="107">
        <v>5385900352</v>
      </c>
      <c r="D86" s="107">
        <v>129501416906</v>
      </c>
      <c r="E86" s="107">
        <v>1686344824.75</v>
      </c>
      <c r="F86" s="107">
        <v>6157917241</v>
      </c>
      <c r="G86" s="107">
        <v>296468749058.84998</v>
      </c>
      <c r="H86" s="107">
        <v>1895606351.0204999</v>
      </c>
      <c r="I86" s="107">
        <v>95878229.348199993</v>
      </c>
      <c r="J86" s="510">
        <v>7711972715.3119001</v>
      </c>
    </row>
    <row r="87" spans="1:10" s="100" customFormat="1" ht="16.899999999999999" hidden="1" customHeight="1" thickTop="1" x14ac:dyDescent="0.2">
      <c r="A87" s="1002"/>
      <c r="B87" s="838" t="s">
        <v>1716</v>
      </c>
      <c r="C87" s="600">
        <v>1938973948</v>
      </c>
      <c r="D87" s="600">
        <v>46004138846</v>
      </c>
      <c r="E87" s="600">
        <v>599057844</v>
      </c>
      <c r="F87" s="600">
        <v>2205256988</v>
      </c>
      <c r="G87" s="600">
        <v>106444420523.14999</v>
      </c>
      <c r="H87" s="600">
        <v>680600300</v>
      </c>
      <c r="I87" s="600">
        <v>34192478</v>
      </c>
      <c r="J87" s="1003">
        <v>1313850622</v>
      </c>
    </row>
    <row r="88" spans="1:10" hidden="1" x14ac:dyDescent="0.2">
      <c r="C88" s="389">
        <v>3446926404</v>
      </c>
      <c r="D88" s="389">
        <v>83497278060</v>
      </c>
      <c r="E88" s="389">
        <v>1087286980.75</v>
      </c>
      <c r="F88" s="389">
        <v>3952660253</v>
      </c>
      <c r="G88" s="389">
        <v>190024328535.69998</v>
      </c>
      <c r="H88" s="389">
        <v>1215006051.0204999</v>
      </c>
      <c r="I88" s="389">
        <v>61685751.348199993</v>
      </c>
      <c r="J88" s="389">
        <v>6398122093.3119001</v>
      </c>
    </row>
    <row r="89" spans="1:10" ht="15" hidden="1" customHeight="1" x14ac:dyDescent="0.2">
      <c r="A89" s="27"/>
      <c r="B89" s="27"/>
      <c r="C89" s="588" t="s">
        <v>590</v>
      </c>
      <c r="D89" s="589"/>
      <c r="E89" s="590">
        <v>0</v>
      </c>
      <c r="F89" s="588" t="s">
        <v>589</v>
      </c>
      <c r="G89" s="591"/>
      <c r="H89" s="592">
        <v>0</v>
      </c>
      <c r="I89" s="352">
        <v>0</v>
      </c>
      <c r="J89" s="1486">
        <v>0.31190000000000001</v>
      </c>
    </row>
    <row r="90" spans="1:10" hidden="1" x14ac:dyDescent="0.2"/>
    <row r="91" spans="1:10" hidden="1" x14ac:dyDescent="0.2">
      <c r="J91" s="389">
        <v>0</v>
      </c>
    </row>
    <row r="92" spans="1:10" hidden="1" x14ac:dyDescent="0.2">
      <c r="J92" s="30" t="s">
        <v>1054</v>
      </c>
    </row>
    <row r="93" spans="1:10" hidden="1" x14ac:dyDescent="0.2"/>
    <row r="94" spans="1:10" hidden="1" x14ac:dyDescent="0.2"/>
    <row r="95" spans="1:10" hidden="1" x14ac:dyDescent="0.2"/>
    <row r="96" spans="1:10" ht="13.5" hidden="1" thickBot="1" x14ac:dyDescent="0.25">
      <c r="A96" s="509"/>
      <c r="B96" s="284" t="s">
        <v>4</v>
      </c>
      <c r="C96" s="107">
        <v>1938973948</v>
      </c>
      <c r="D96" s="107">
        <v>46004138846</v>
      </c>
      <c r="E96" s="107">
        <v>599057844</v>
      </c>
      <c r="F96" s="107">
        <v>2205256988</v>
      </c>
      <c r="G96" s="107">
        <v>106444420523.14999</v>
      </c>
      <c r="H96" s="107">
        <v>680600300</v>
      </c>
      <c r="I96" s="107">
        <v>34192478</v>
      </c>
      <c r="J96" s="510">
        <v>1313850622</v>
      </c>
    </row>
    <row r="97" spans="1:10" ht="13.5" hidden="1" thickTop="1" x14ac:dyDescent="0.2">
      <c r="A97" s="1002"/>
      <c r="B97" s="838" t="s">
        <v>1544</v>
      </c>
      <c r="C97" s="600">
        <v>1864957882</v>
      </c>
      <c r="D97" s="600">
        <v>44289276381.721001</v>
      </c>
      <c r="E97" s="600">
        <v>634151976</v>
      </c>
      <c r="F97" s="600">
        <v>1984468131</v>
      </c>
      <c r="G97" s="600">
        <v>97124376857</v>
      </c>
      <c r="H97" s="600">
        <v>678211751</v>
      </c>
      <c r="I97" s="600">
        <v>33756310</v>
      </c>
      <c r="J97" s="1003">
        <v>1346120037</v>
      </c>
    </row>
    <row r="98" spans="1:10" hidden="1" x14ac:dyDescent="0.2">
      <c r="C98" s="389">
        <v>74016066</v>
      </c>
      <c r="D98" s="389">
        <v>1714862464.2789993</v>
      </c>
      <c r="E98" s="389">
        <v>-35094132</v>
      </c>
      <c r="F98" s="389">
        <v>220788857</v>
      </c>
      <c r="G98" s="389">
        <v>9320043666.1499939</v>
      </c>
      <c r="H98" s="389">
        <v>2388549</v>
      </c>
      <c r="I98" s="389">
        <v>436168</v>
      </c>
      <c r="J98" s="389">
        <v>-32269415</v>
      </c>
    </row>
    <row r="99" spans="1:10" ht="20.25" hidden="1" x14ac:dyDescent="0.2">
      <c r="A99" s="27"/>
      <c r="B99" s="27"/>
      <c r="C99" s="588" t="s">
        <v>590</v>
      </c>
      <c r="D99" s="589"/>
      <c r="E99" s="590">
        <v>41.75</v>
      </c>
      <c r="F99" s="588" t="s">
        <v>589</v>
      </c>
      <c r="G99" s="591"/>
      <c r="H99" s="592">
        <v>2.0500000000000001E-2</v>
      </c>
      <c r="I99" s="352">
        <v>0.35</v>
      </c>
      <c r="J99" s="1486">
        <v>0.31190000000000001</v>
      </c>
    </row>
    <row r="100" spans="1:10" hidden="1" x14ac:dyDescent="0.2"/>
    <row r="101" spans="1:10" hidden="1" x14ac:dyDescent="0.2">
      <c r="B101" s="1639">
        <v>44632.381944444445</v>
      </c>
    </row>
    <row r="102" spans="1:10" hidden="1" x14ac:dyDescent="0.2"/>
    <row r="103" spans="1:10" hidden="1" x14ac:dyDescent="0.2"/>
    <row r="104" spans="1:10" ht="13.5" thickTop="1" x14ac:dyDescent="0.2"/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>&amp;L&amp;"Arial,Bold"&amp;18&amp;K000000Table 6: FY2022-23 Budget Letter
Local Deduction Calculation  July 2022</oddHeader>
    <oddFooter>&amp;R&amp;12&amp;P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94"/>
  <sheetViews>
    <sheetView zoomScaleNormal="100" zoomScaleSheetLayoutView="75" workbookViewId="0">
      <pane xSplit="2" ySplit="6" topLeftCell="C7" activePane="bottomRight" state="frozen"/>
      <selection activeCell="A7" sqref="A7"/>
      <selection pane="topRight" activeCell="A7" sqref="A7"/>
      <selection pane="bottomLeft" activeCell="A7" sqref="A7"/>
      <selection pane="bottomRight" activeCell="C7" sqref="C7"/>
    </sheetView>
  </sheetViews>
  <sheetFormatPr defaultColWidth="8.85546875" defaultRowHeight="12.75" x14ac:dyDescent="0.2"/>
  <cols>
    <col min="1" max="1" width="4.5703125" style="30" customWidth="1"/>
    <col min="2" max="2" width="17.5703125" style="30" bestFit="1" customWidth="1"/>
    <col min="3" max="3" width="16" style="30" customWidth="1"/>
    <col min="4" max="4" width="15.85546875" style="30" customWidth="1"/>
    <col min="5" max="6" width="16.28515625" style="30" bestFit="1" customWidth="1"/>
    <col min="7" max="7" width="10.7109375" style="30" customWidth="1"/>
    <col min="8" max="8" width="16.28515625" style="30" customWidth="1"/>
    <col min="9" max="9" width="9.5703125" style="30" customWidth="1"/>
    <col min="10" max="10" width="17.42578125" style="30" bestFit="1" customWidth="1"/>
    <col min="11" max="11" width="9.5703125" style="30" customWidth="1"/>
    <col min="12" max="12" width="21.42578125" style="30" bestFit="1" customWidth="1"/>
    <col min="13" max="15" width="9.5703125" style="30" customWidth="1"/>
    <col min="16" max="16" width="14.42578125" style="30" customWidth="1"/>
    <col min="17" max="17" width="16.7109375" style="30" customWidth="1"/>
    <col min="18" max="18" width="9.5703125" style="30" customWidth="1"/>
    <col min="19" max="19" width="16.7109375" style="30" bestFit="1" customWidth="1"/>
    <col min="20" max="22" width="9.5703125" style="30" customWidth="1"/>
    <col min="23" max="24" width="13.85546875" style="30" customWidth="1"/>
    <col min="25" max="25" width="12.5703125" style="30" customWidth="1"/>
    <col min="26" max="26" width="15.5703125" style="30" bestFit="1" customWidth="1"/>
    <col min="27" max="27" width="13.7109375" style="30" bestFit="1" customWidth="1"/>
    <col min="28" max="30" width="10.7109375" style="30" customWidth="1"/>
    <col min="31" max="31" width="13.85546875" style="30" customWidth="1"/>
    <col min="32" max="32" width="15.5703125" style="30" bestFit="1" customWidth="1"/>
    <col min="33" max="33" width="14.5703125" style="30" customWidth="1"/>
    <col min="34" max="34" width="22.5703125" style="30" customWidth="1"/>
    <col min="35" max="35" width="16.28515625" style="30" customWidth="1"/>
    <col min="36" max="36" width="13.85546875" style="30" customWidth="1"/>
    <col min="37" max="37" width="17.28515625" style="30" customWidth="1"/>
    <col min="38" max="39" width="18.5703125" style="30" customWidth="1"/>
    <col min="40" max="40" width="12.28515625" style="30" customWidth="1"/>
    <col min="41" max="41" width="18.5703125" style="30" customWidth="1"/>
    <col min="42" max="43" width="9.5703125" style="30" customWidth="1"/>
    <col min="44" max="44" width="22" style="30" customWidth="1"/>
    <col min="45" max="45" width="18.7109375" style="30" customWidth="1"/>
    <col min="46" max="46" width="12.28515625" style="30" customWidth="1"/>
    <col min="47" max="16384" width="8.85546875" style="30"/>
  </cols>
  <sheetData>
    <row r="1" spans="1:46" s="485" customFormat="1" ht="29.25" customHeight="1" x14ac:dyDescent="0.2">
      <c r="A1" s="2013" t="s">
        <v>93</v>
      </c>
      <c r="B1" s="2014"/>
      <c r="C1" s="2212" t="s">
        <v>1603</v>
      </c>
      <c r="D1" s="2213"/>
      <c r="E1" s="2214"/>
      <c r="F1" s="2214"/>
      <c r="G1" s="2214"/>
      <c r="H1" s="2215"/>
      <c r="I1" s="2210" t="s">
        <v>944</v>
      </c>
      <c r="J1" s="2211"/>
      <c r="K1" s="2199" t="s">
        <v>418</v>
      </c>
      <c r="L1" s="2200"/>
      <c r="M1" s="2200"/>
      <c r="N1" s="2200"/>
      <c r="O1" s="2200"/>
      <c r="P1" s="2201"/>
      <c r="Q1" s="2207" t="s">
        <v>1008</v>
      </c>
      <c r="R1" s="2199" t="s">
        <v>420</v>
      </c>
      <c r="S1" s="2200"/>
      <c r="T1" s="2200"/>
      <c r="U1" s="2200"/>
      <c r="V1" s="2200"/>
      <c r="W1" s="2201"/>
      <c r="X1" s="2207" t="s">
        <v>1014</v>
      </c>
      <c r="Y1" s="2204" t="s">
        <v>1604</v>
      </c>
      <c r="Z1" s="2205"/>
      <c r="AA1" s="2205"/>
      <c r="AB1" s="2205"/>
      <c r="AC1" s="2205"/>
      <c r="AD1" s="2205"/>
      <c r="AE1" s="2206"/>
      <c r="AF1" s="2207" t="s">
        <v>1130</v>
      </c>
      <c r="AG1" s="2204" t="s">
        <v>1605</v>
      </c>
      <c r="AH1" s="2205"/>
      <c r="AI1" s="2205"/>
      <c r="AJ1" s="2206"/>
      <c r="AK1" s="2207" t="s">
        <v>1129</v>
      </c>
      <c r="AL1" s="2199" t="s">
        <v>1606</v>
      </c>
      <c r="AM1" s="2200"/>
      <c r="AN1" s="2200"/>
      <c r="AO1" s="2200"/>
      <c r="AP1" s="2200"/>
      <c r="AQ1" s="2201"/>
      <c r="AR1" s="2224" t="s">
        <v>1065</v>
      </c>
      <c r="AS1" s="2221" t="s">
        <v>1066</v>
      </c>
      <c r="AT1" s="2218" t="s">
        <v>94</v>
      </c>
    </row>
    <row r="2" spans="1:46" s="100" customFormat="1" ht="64.5" customHeight="1" x14ac:dyDescent="0.2">
      <c r="A2" s="1996"/>
      <c r="B2" s="1997"/>
      <c r="C2" s="2202" t="s">
        <v>1059</v>
      </c>
      <c r="D2" s="2202" t="s">
        <v>1060</v>
      </c>
      <c r="E2" s="2216" t="s">
        <v>1061</v>
      </c>
      <c r="F2" s="2202" t="s">
        <v>1063</v>
      </c>
      <c r="G2" s="2202" t="s">
        <v>1072</v>
      </c>
      <c r="H2" s="477" t="s">
        <v>1062</v>
      </c>
      <c r="I2" s="2202" t="s">
        <v>579</v>
      </c>
      <c r="J2" s="2202" t="s">
        <v>578</v>
      </c>
      <c r="K2" s="2202" t="s">
        <v>579</v>
      </c>
      <c r="L2" s="2202" t="s">
        <v>578</v>
      </c>
      <c r="M2" s="2202" t="s">
        <v>998</v>
      </c>
      <c r="N2" s="2202" t="s">
        <v>999</v>
      </c>
      <c r="O2" s="2202" t="s">
        <v>1000</v>
      </c>
      <c r="P2" s="2202" t="s">
        <v>1001</v>
      </c>
      <c r="Q2" s="2208" t="s">
        <v>419</v>
      </c>
      <c r="R2" s="2202" t="s">
        <v>579</v>
      </c>
      <c r="S2" s="2202" t="s">
        <v>578</v>
      </c>
      <c r="T2" s="2202" t="s">
        <v>998</v>
      </c>
      <c r="U2" s="2202" t="s">
        <v>999</v>
      </c>
      <c r="V2" s="2202" t="s">
        <v>1000</v>
      </c>
      <c r="W2" s="2202" t="s">
        <v>1001</v>
      </c>
      <c r="X2" s="2208" t="s">
        <v>419</v>
      </c>
      <c r="Y2" s="2202" t="s">
        <v>1002</v>
      </c>
      <c r="Z2" s="2202" t="s">
        <v>1003</v>
      </c>
      <c r="AA2" s="2202" t="s">
        <v>1004</v>
      </c>
      <c r="AB2" s="2202" t="s">
        <v>1015</v>
      </c>
      <c r="AC2" s="2202" t="s">
        <v>1016</v>
      </c>
      <c r="AD2" s="2202" t="s">
        <v>1005</v>
      </c>
      <c r="AE2" s="2202" t="s">
        <v>1114</v>
      </c>
      <c r="AF2" s="2208" t="s">
        <v>419</v>
      </c>
      <c r="AG2" s="2203" t="s">
        <v>580</v>
      </c>
      <c r="AH2" s="2203" t="s">
        <v>1006</v>
      </c>
      <c r="AI2" s="2203" t="s">
        <v>1007</v>
      </c>
      <c r="AJ2" s="2202" t="s">
        <v>1114</v>
      </c>
      <c r="AK2" s="2208" t="s">
        <v>419</v>
      </c>
      <c r="AL2" s="2203" t="s">
        <v>1068</v>
      </c>
      <c r="AM2" s="2203" t="s">
        <v>1067</v>
      </c>
      <c r="AN2" s="2203" t="s">
        <v>583</v>
      </c>
      <c r="AO2" s="191" t="s">
        <v>581</v>
      </c>
      <c r="AP2" s="2203" t="s">
        <v>584</v>
      </c>
      <c r="AQ2" s="2203" t="s">
        <v>582</v>
      </c>
      <c r="AR2" s="2225"/>
      <c r="AS2" s="2222"/>
      <c r="AT2" s="2219"/>
    </row>
    <row r="3" spans="1:46" s="100" customFormat="1" ht="16.149999999999999" customHeight="1" x14ac:dyDescent="0.2">
      <c r="A3" s="2015"/>
      <c r="B3" s="2016"/>
      <c r="C3" s="2202"/>
      <c r="D3" s="2202"/>
      <c r="E3" s="2217"/>
      <c r="F3" s="2202"/>
      <c r="G3" s="2202"/>
      <c r="H3" s="29">
        <v>0.1</v>
      </c>
      <c r="I3" s="2202"/>
      <c r="J3" s="2202"/>
      <c r="K3" s="2202"/>
      <c r="L3" s="2202"/>
      <c r="M3" s="2202"/>
      <c r="N3" s="2202"/>
      <c r="O3" s="2202"/>
      <c r="P3" s="2202"/>
      <c r="Q3" s="2209"/>
      <c r="R3" s="2202"/>
      <c r="S3" s="2202"/>
      <c r="T3" s="2202"/>
      <c r="U3" s="2202"/>
      <c r="V3" s="2202"/>
      <c r="W3" s="2202"/>
      <c r="X3" s="2209"/>
      <c r="Y3" s="2202"/>
      <c r="Z3" s="2202"/>
      <c r="AA3" s="2202"/>
      <c r="AB3" s="2202"/>
      <c r="AC3" s="2202"/>
      <c r="AD3" s="2202"/>
      <c r="AE3" s="2202"/>
      <c r="AF3" s="2209"/>
      <c r="AG3" s="2203"/>
      <c r="AH3" s="2203"/>
      <c r="AI3" s="2203"/>
      <c r="AJ3" s="2202"/>
      <c r="AK3" s="2209"/>
      <c r="AL3" s="2203"/>
      <c r="AM3" s="2203"/>
      <c r="AN3" s="2203"/>
      <c r="AO3" s="29">
        <v>0.15</v>
      </c>
      <c r="AP3" s="2203"/>
      <c r="AQ3" s="2203"/>
      <c r="AR3" s="2226"/>
      <c r="AS3" s="2223"/>
      <c r="AT3" s="2220"/>
    </row>
    <row r="4" spans="1:46" ht="15" customHeight="1" x14ac:dyDescent="0.2">
      <c r="A4" s="486"/>
      <c r="B4" s="486"/>
      <c r="C4" s="487">
        <v>1</v>
      </c>
      <c r="D4" s="488">
        <f>C4+1</f>
        <v>2</v>
      </c>
      <c r="E4" s="488">
        <v>3</v>
      </c>
      <c r="F4" s="489" t="s">
        <v>279</v>
      </c>
      <c r="G4" s="489" t="s">
        <v>1312</v>
      </c>
      <c r="H4" s="489" t="s">
        <v>1313</v>
      </c>
      <c r="I4" s="488">
        <f>E4+1</f>
        <v>4</v>
      </c>
      <c r="J4" s="488">
        <f t="shared" ref="J4:AT4" si="0">I4+1</f>
        <v>5</v>
      </c>
      <c r="K4" s="488">
        <f t="shared" si="0"/>
        <v>6</v>
      </c>
      <c r="L4" s="488">
        <f t="shared" si="0"/>
        <v>7</v>
      </c>
      <c r="M4" s="488">
        <f t="shared" si="0"/>
        <v>8</v>
      </c>
      <c r="N4" s="488">
        <f t="shared" si="0"/>
        <v>9</v>
      </c>
      <c r="O4" s="488">
        <f t="shared" si="0"/>
        <v>10</v>
      </c>
      <c r="P4" s="488">
        <f t="shared" si="0"/>
        <v>11</v>
      </c>
      <c r="Q4" s="488">
        <f t="shared" si="0"/>
        <v>12</v>
      </c>
      <c r="R4" s="488">
        <f t="shared" si="0"/>
        <v>13</v>
      </c>
      <c r="S4" s="488">
        <f t="shared" si="0"/>
        <v>14</v>
      </c>
      <c r="T4" s="488">
        <f t="shared" si="0"/>
        <v>15</v>
      </c>
      <c r="U4" s="488">
        <f t="shared" si="0"/>
        <v>16</v>
      </c>
      <c r="V4" s="488">
        <f t="shared" si="0"/>
        <v>17</v>
      </c>
      <c r="W4" s="488">
        <f t="shared" si="0"/>
        <v>18</v>
      </c>
      <c r="X4" s="488">
        <f t="shared" si="0"/>
        <v>19</v>
      </c>
      <c r="Y4" s="488">
        <f t="shared" si="0"/>
        <v>20</v>
      </c>
      <c r="Z4" s="488">
        <f t="shared" si="0"/>
        <v>21</v>
      </c>
      <c r="AA4" s="488">
        <f t="shared" si="0"/>
        <v>22</v>
      </c>
      <c r="AB4" s="488">
        <f t="shared" si="0"/>
        <v>23</v>
      </c>
      <c r="AC4" s="488">
        <f t="shared" si="0"/>
        <v>24</v>
      </c>
      <c r="AD4" s="488">
        <f t="shared" si="0"/>
        <v>25</v>
      </c>
      <c r="AE4" s="488">
        <f t="shared" ref="AE4:AK4" si="1">AD4+1</f>
        <v>26</v>
      </c>
      <c r="AF4" s="488">
        <f t="shared" si="1"/>
        <v>27</v>
      </c>
      <c r="AG4" s="488">
        <f t="shared" si="1"/>
        <v>28</v>
      </c>
      <c r="AH4" s="488">
        <f t="shared" si="1"/>
        <v>29</v>
      </c>
      <c r="AI4" s="488">
        <f t="shared" si="1"/>
        <v>30</v>
      </c>
      <c r="AJ4" s="488">
        <f t="shared" si="1"/>
        <v>31</v>
      </c>
      <c r="AK4" s="488">
        <f t="shared" si="1"/>
        <v>32</v>
      </c>
      <c r="AL4" s="488">
        <f t="shared" si="0"/>
        <v>33</v>
      </c>
      <c r="AM4" s="488">
        <f t="shared" si="0"/>
        <v>34</v>
      </c>
      <c r="AN4" s="488">
        <f t="shared" si="0"/>
        <v>35</v>
      </c>
      <c r="AO4" s="488">
        <f t="shared" si="0"/>
        <v>36</v>
      </c>
      <c r="AP4" s="488">
        <f t="shared" si="0"/>
        <v>37</v>
      </c>
      <c r="AQ4" s="488">
        <f t="shared" si="0"/>
        <v>38</v>
      </c>
      <c r="AR4" s="488">
        <f t="shared" si="0"/>
        <v>39</v>
      </c>
      <c r="AS4" s="488">
        <f t="shared" si="0"/>
        <v>40</v>
      </c>
      <c r="AT4" s="488">
        <f t="shared" si="0"/>
        <v>41</v>
      </c>
    </row>
    <row r="5" spans="1:46" s="491" customFormat="1" ht="33.75" x14ac:dyDescent="0.2">
      <c r="A5" s="851"/>
      <c r="B5" s="851"/>
      <c r="C5" s="852" t="s">
        <v>1017</v>
      </c>
      <c r="D5" s="852" t="s">
        <v>1018</v>
      </c>
      <c r="E5" s="853" t="s">
        <v>594</v>
      </c>
      <c r="F5" s="854" t="s">
        <v>595</v>
      </c>
      <c r="G5" s="854" t="s">
        <v>893</v>
      </c>
      <c r="H5" s="854" t="s">
        <v>1297</v>
      </c>
      <c r="I5" s="853" t="s">
        <v>1298</v>
      </c>
      <c r="J5" s="853" t="s">
        <v>1009</v>
      </c>
      <c r="K5" s="853" t="s">
        <v>1299</v>
      </c>
      <c r="L5" s="853" t="s">
        <v>1010</v>
      </c>
      <c r="M5" s="853" t="s">
        <v>1300</v>
      </c>
      <c r="N5" s="853" t="s">
        <v>1301</v>
      </c>
      <c r="O5" s="853" t="s">
        <v>1302</v>
      </c>
      <c r="P5" s="853" t="s">
        <v>1011</v>
      </c>
      <c r="Q5" s="853" t="s">
        <v>596</v>
      </c>
      <c r="R5" s="853" t="s">
        <v>1303</v>
      </c>
      <c r="S5" s="853" t="s">
        <v>1012</v>
      </c>
      <c r="T5" s="853" t="s">
        <v>1304</v>
      </c>
      <c r="U5" s="853" t="s">
        <v>1305</v>
      </c>
      <c r="V5" s="853" t="s">
        <v>1306</v>
      </c>
      <c r="W5" s="853" t="s">
        <v>1013</v>
      </c>
      <c r="X5" s="853" t="s">
        <v>597</v>
      </c>
      <c r="Y5" s="853" t="s">
        <v>598</v>
      </c>
      <c r="Z5" s="853" t="s">
        <v>599</v>
      </c>
      <c r="AA5" s="853" t="s">
        <v>600</v>
      </c>
      <c r="AB5" s="853" t="s">
        <v>894</v>
      </c>
      <c r="AC5" s="853" t="s">
        <v>895</v>
      </c>
      <c r="AD5" s="853" t="s">
        <v>1115</v>
      </c>
      <c r="AE5" s="1258" t="s">
        <v>1114</v>
      </c>
      <c r="AF5" s="853" t="s">
        <v>1116</v>
      </c>
      <c r="AG5" s="853" t="s">
        <v>1307</v>
      </c>
      <c r="AH5" s="853" t="s">
        <v>1308</v>
      </c>
      <c r="AI5" s="853" t="s">
        <v>1309</v>
      </c>
      <c r="AJ5" s="1258" t="s">
        <v>1114</v>
      </c>
      <c r="AK5" s="853" t="s">
        <v>1117</v>
      </c>
      <c r="AL5" s="854" t="s">
        <v>1157</v>
      </c>
      <c r="AM5" s="853" t="s">
        <v>1118</v>
      </c>
      <c r="AN5" s="854" t="s">
        <v>1119</v>
      </c>
      <c r="AO5" s="854" t="s">
        <v>1120</v>
      </c>
      <c r="AP5" s="853" t="s">
        <v>1121</v>
      </c>
      <c r="AQ5" s="853" t="s">
        <v>1122</v>
      </c>
      <c r="AR5" s="853" t="s">
        <v>601</v>
      </c>
      <c r="AS5" s="853" t="s">
        <v>1123</v>
      </c>
      <c r="AT5" s="853" t="s">
        <v>1310</v>
      </c>
    </row>
    <row r="6" spans="1:46" s="719" customFormat="1" ht="33.75" hidden="1" x14ac:dyDescent="0.2">
      <c r="A6" s="851"/>
      <c r="B6" s="851"/>
      <c r="C6" s="852" t="s">
        <v>1019</v>
      </c>
      <c r="D6" s="852" t="s">
        <v>1019</v>
      </c>
      <c r="E6" s="853" t="s">
        <v>593</v>
      </c>
      <c r="F6" s="854" t="s">
        <v>602</v>
      </c>
      <c r="G6" s="854" t="s">
        <v>593</v>
      </c>
      <c r="H6" s="854" t="s">
        <v>593</v>
      </c>
      <c r="I6" s="853" t="s">
        <v>603</v>
      </c>
      <c r="J6" s="853" t="s">
        <v>603</v>
      </c>
      <c r="K6" s="853" t="s">
        <v>603</v>
      </c>
      <c r="L6" s="853" t="s">
        <v>603</v>
      </c>
      <c r="M6" s="853" t="s">
        <v>603</v>
      </c>
      <c r="N6" s="853" t="s">
        <v>603</v>
      </c>
      <c r="O6" s="853" t="s">
        <v>603</v>
      </c>
      <c r="P6" s="853" t="s">
        <v>603</v>
      </c>
      <c r="Q6" s="853" t="s">
        <v>593</v>
      </c>
      <c r="R6" s="853" t="s">
        <v>603</v>
      </c>
      <c r="S6" s="853" t="s">
        <v>603</v>
      </c>
      <c r="T6" s="853" t="s">
        <v>603</v>
      </c>
      <c r="U6" s="853" t="s">
        <v>603</v>
      </c>
      <c r="V6" s="853" t="s">
        <v>603</v>
      </c>
      <c r="W6" s="853" t="s">
        <v>603</v>
      </c>
      <c r="X6" s="853" t="s">
        <v>593</v>
      </c>
      <c r="Y6" s="853" t="s">
        <v>593</v>
      </c>
      <c r="Z6" s="853" t="s">
        <v>593</v>
      </c>
      <c r="AA6" s="853" t="s">
        <v>593</v>
      </c>
      <c r="AB6" s="853" t="s">
        <v>593</v>
      </c>
      <c r="AC6" s="853" t="s">
        <v>593</v>
      </c>
      <c r="AD6" s="853" t="s">
        <v>593</v>
      </c>
      <c r="AE6" s="1258"/>
      <c r="AF6" s="853" t="s">
        <v>593</v>
      </c>
      <c r="AG6" s="853" t="s">
        <v>603</v>
      </c>
      <c r="AH6" s="853" t="s">
        <v>603</v>
      </c>
      <c r="AI6" s="853" t="s">
        <v>603</v>
      </c>
      <c r="AJ6" s="1258"/>
      <c r="AK6" s="853" t="s">
        <v>593</v>
      </c>
      <c r="AL6" s="854" t="s">
        <v>602</v>
      </c>
      <c r="AM6" s="853" t="s">
        <v>593</v>
      </c>
      <c r="AN6" s="853" t="s">
        <v>593</v>
      </c>
      <c r="AO6" s="853" t="s">
        <v>593</v>
      </c>
      <c r="AP6" s="853" t="s">
        <v>593</v>
      </c>
      <c r="AQ6" s="853" t="s">
        <v>593</v>
      </c>
      <c r="AR6" s="853" t="s">
        <v>603</v>
      </c>
      <c r="AS6" s="853" t="s">
        <v>593</v>
      </c>
      <c r="AT6" s="853" t="s">
        <v>593</v>
      </c>
    </row>
    <row r="7" spans="1:46" ht="15" customHeight="1" x14ac:dyDescent="0.2">
      <c r="A7" s="114">
        <v>1</v>
      </c>
      <c r="B7" s="115" t="s">
        <v>5</v>
      </c>
      <c r="C7" s="116">
        <v>511174759</v>
      </c>
      <c r="D7" s="116">
        <v>90841878</v>
      </c>
      <c r="E7" s="116">
        <f>C7-D7</f>
        <v>420332881</v>
      </c>
      <c r="F7" s="116">
        <v>402278345</v>
      </c>
      <c r="G7" s="117">
        <f>(E7-F7)/F7</f>
        <v>4.4880705671591643E-2</v>
      </c>
      <c r="H7" s="118">
        <f t="shared" ref="H7:H38" si="2">IF((E7-F7)/F7&gt;$H$3,F7*(1+$H$3),E7)</f>
        <v>420332881</v>
      </c>
      <c r="I7" s="119">
        <v>5.14</v>
      </c>
      <c r="J7" s="120">
        <v>2156601</v>
      </c>
      <c r="K7" s="119">
        <v>20.05</v>
      </c>
      <c r="L7" s="120">
        <v>8168268</v>
      </c>
      <c r="M7" s="121">
        <v>0</v>
      </c>
      <c r="N7" s="121">
        <v>13.4</v>
      </c>
      <c r="O7" s="121">
        <v>3</v>
      </c>
      <c r="P7" s="120">
        <v>1914967</v>
      </c>
      <c r="Q7" s="116">
        <f>J7+L7+P7</f>
        <v>12239836</v>
      </c>
      <c r="R7" s="122">
        <v>0</v>
      </c>
      <c r="S7" s="120">
        <v>0</v>
      </c>
      <c r="T7" s="121">
        <v>0</v>
      </c>
      <c r="U7" s="121">
        <v>0</v>
      </c>
      <c r="V7" s="121">
        <v>0</v>
      </c>
      <c r="W7" s="120">
        <v>0</v>
      </c>
      <c r="X7" s="116">
        <f>S7+W7</f>
        <v>0</v>
      </c>
      <c r="Y7" s="123">
        <f>I7+K7+R7</f>
        <v>25.19</v>
      </c>
      <c r="Z7" s="116">
        <f>J7+L7+S7</f>
        <v>10324869</v>
      </c>
      <c r="AA7" s="116">
        <f>P7+W7</f>
        <v>1914967</v>
      </c>
      <c r="AB7" s="124">
        <f t="shared" ref="AB7:AB38" si="3">ROUND((X7/E7)*1000,2)</f>
        <v>0</v>
      </c>
      <c r="AC7" s="125">
        <f t="shared" ref="AC7:AC38" si="4">ROUND((Q7/E7)*1000,2)</f>
        <v>29.12</v>
      </c>
      <c r="AD7" s="126">
        <f t="shared" ref="AD7:AD38" si="5">ROUND((AF7/E7)*1000,2)</f>
        <v>29.12</v>
      </c>
      <c r="AE7" s="127">
        <v>0</v>
      </c>
      <c r="AF7" s="127">
        <f>X7+Q7+AE7</f>
        <v>12239836</v>
      </c>
      <c r="AG7" s="128">
        <v>1.4999999999999999E-2</v>
      </c>
      <c r="AH7" s="129">
        <v>15852172</v>
      </c>
      <c r="AI7" s="129">
        <v>0</v>
      </c>
      <c r="AJ7" s="129">
        <v>0</v>
      </c>
      <c r="AK7" s="130">
        <f>AH7+AI7+AJ7</f>
        <v>15852172</v>
      </c>
      <c r="AL7" s="127">
        <v>828467867</v>
      </c>
      <c r="AM7" s="127">
        <f t="shared" ref="AM7:AM17" si="6">ROUND(AK7/AG7,0)</f>
        <v>1056811467</v>
      </c>
      <c r="AN7" s="131">
        <f>(AM7-AL7)/AL7</f>
        <v>0.27562155286343776</v>
      </c>
      <c r="AO7" s="127">
        <f>IF((AM7-AL7)/AL7&gt;$AO$3,AL7*(1+$AO$3),AM7)</f>
        <v>952738047.04999995</v>
      </c>
      <c r="AP7" s="117">
        <f t="shared" ref="AP7:AP38" si="7">AH7/AM7</f>
        <v>1.4999999995268787E-2</v>
      </c>
      <c r="AQ7" s="117">
        <f t="shared" ref="AQ7:AQ38" si="8">AI7/AM7</f>
        <v>0</v>
      </c>
      <c r="AR7" s="127">
        <v>427041</v>
      </c>
      <c r="AS7" s="127">
        <f t="shared" ref="AS7:AS38" si="9">AR7+AF7+AK7</f>
        <v>28519049</v>
      </c>
      <c r="AT7" s="127">
        <f>ROUND(AS7/'3_Levels 1&amp;2'!C7,2)</f>
        <v>3108.68</v>
      </c>
    </row>
    <row r="8" spans="1:46" ht="15" customHeight="1" x14ac:dyDescent="0.2">
      <c r="A8" s="114">
        <v>2</v>
      </c>
      <c r="B8" s="115" t="s">
        <v>6</v>
      </c>
      <c r="C8" s="116">
        <v>152312960</v>
      </c>
      <c r="D8" s="116">
        <v>29014994</v>
      </c>
      <c r="E8" s="116">
        <f t="shared" ref="E8:E71" si="10">C8-D8</f>
        <v>123297966</v>
      </c>
      <c r="F8" s="116">
        <v>120902421</v>
      </c>
      <c r="G8" s="117">
        <f t="shared" ref="G8:G71" si="11">(E8-F8)/F8</f>
        <v>1.9813871220990688E-2</v>
      </c>
      <c r="H8" s="118">
        <f t="shared" si="2"/>
        <v>123297966</v>
      </c>
      <c r="I8" s="119">
        <v>4.28</v>
      </c>
      <c r="J8" s="120">
        <v>521392</v>
      </c>
      <c r="K8" s="119">
        <v>5.15</v>
      </c>
      <c r="L8" s="120">
        <v>630949</v>
      </c>
      <c r="M8" s="121">
        <v>0</v>
      </c>
      <c r="N8" s="121">
        <v>88.94</v>
      </c>
      <c r="O8" s="121">
        <v>6</v>
      </c>
      <c r="P8" s="120">
        <v>2492188</v>
      </c>
      <c r="Q8" s="116">
        <f t="shared" ref="Q8:Q71" si="12">J8+L8+P8</f>
        <v>3644529</v>
      </c>
      <c r="R8" s="121">
        <v>0</v>
      </c>
      <c r="S8" s="120">
        <v>0</v>
      </c>
      <c r="T8" s="121">
        <v>0</v>
      </c>
      <c r="U8" s="121">
        <v>41.5</v>
      </c>
      <c r="V8" s="121">
        <v>5</v>
      </c>
      <c r="W8" s="120">
        <v>2316193</v>
      </c>
      <c r="X8" s="116">
        <f t="shared" ref="X8:X71" si="13">S8+W8</f>
        <v>2316193</v>
      </c>
      <c r="Y8" s="123">
        <f t="shared" ref="Y8:Y71" si="14">I8+K8+R8</f>
        <v>9.43</v>
      </c>
      <c r="Z8" s="116">
        <f t="shared" ref="Z8:Z71" si="15">J8+L8+S8</f>
        <v>1152341</v>
      </c>
      <c r="AA8" s="116">
        <f t="shared" ref="AA8:AA71" si="16">P8+W8</f>
        <v>4808381</v>
      </c>
      <c r="AB8" s="124">
        <f t="shared" si="3"/>
        <v>18.79</v>
      </c>
      <c r="AC8" s="125">
        <f t="shared" si="4"/>
        <v>29.56</v>
      </c>
      <c r="AD8" s="126">
        <f t="shared" si="5"/>
        <v>48.34</v>
      </c>
      <c r="AE8" s="127">
        <v>0</v>
      </c>
      <c r="AF8" s="127">
        <f t="shared" ref="AF8:AF71" si="17">X8+Q8+AE8</f>
        <v>5960722</v>
      </c>
      <c r="AG8" s="128">
        <v>0.03</v>
      </c>
      <c r="AH8" s="129">
        <v>10409520</v>
      </c>
      <c r="AI8" s="129">
        <v>0</v>
      </c>
      <c r="AJ8" s="129">
        <v>0</v>
      </c>
      <c r="AK8" s="130">
        <f t="shared" ref="AK8:AK71" si="18">AH8+AI8+AJ8</f>
        <v>10409520</v>
      </c>
      <c r="AL8" s="127">
        <v>256349700</v>
      </c>
      <c r="AM8" s="127">
        <f t="shared" si="6"/>
        <v>346984000</v>
      </c>
      <c r="AN8" s="131">
        <f t="shared" ref="AN8:AN71" si="19">(AM8-AL8)/AL8</f>
        <v>0.35355726962036627</v>
      </c>
      <c r="AO8" s="127">
        <f t="shared" ref="AO8:AO71" si="20">IF((AM8-AL8)/AL8&gt;$AO$3,AL8*(1+$AO$3),AM8)</f>
        <v>294802155</v>
      </c>
      <c r="AP8" s="117">
        <f t="shared" si="7"/>
        <v>0.03</v>
      </c>
      <c r="AQ8" s="117">
        <f t="shared" si="8"/>
        <v>0</v>
      </c>
      <c r="AR8" s="127">
        <v>88878</v>
      </c>
      <c r="AS8" s="127">
        <f t="shared" si="9"/>
        <v>16459120</v>
      </c>
      <c r="AT8" s="127">
        <f>ROUND(AS8/'3_Levels 1&amp;2'!C8,2)</f>
        <v>4308.67</v>
      </c>
    </row>
    <row r="9" spans="1:46" ht="15" customHeight="1" x14ac:dyDescent="0.2">
      <c r="A9" s="114">
        <v>3</v>
      </c>
      <c r="B9" s="115" t="s">
        <v>7</v>
      </c>
      <c r="C9" s="116">
        <v>1776479720</v>
      </c>
      <c r="D9" s="116">
        <v>242906006</v>
      </c>
      <c r="E9" s="116">
        <f t="shared" si="10"/>
        <v>1533573714</v>
      </c>
      <c r="F9" s="116">
        <v>1446922197</v>
      </c>
      <c r="G9" s="117">
        <f t="shared" si="11"/>
        <v>5.9886783947098433E-2</v>
      </c>
      <c r="H9" s="118">
        <f t="shared" si="2"/>
        <v>1533573714</v>
      </c>
      <c r="I9" s="119">
        <v>3.61</v>
      </c>
      <c r="J9" s="120">
        <v>5547115</v>
      </c>
      <c r="K9" s="119">
        <v>42.9</v>
      </c>
      <c r="L9" s="120">
        <v>65918185</v>
      </c>
      <c r="M9" s="121">
        <v>0</v>
      </c>
      <c r="N9" s="121">
        <v>0</v>
      </c>
      <c r="O9" s="121">
        <v>0</v>
      </c>
      <c r="P9" s="120">
        <v>0</v>
      </c>
      <c r="Q9" s="116">
        <f t="shared" si="12"/>
        <v>71465300</v>
      </c>
      <c r="R9" s="121">
        <v>15.08</v>
      </c>
      <c r="S9" s="120">
        <v>23171916</v>
      </c>
      <c r="T9" s="121">
        <v>0</v>
      </c>
      <c r="U9" s="121">
        <v>0</v>
      </c>
      <c r="V9" s="121">
        <v>0</v>
      </c>
      <c r="W9" s="120">
        <v>0</v>
      </c>
      <c r="X9" s="116">
        <f t="shared" si="13"/>
        <v>23171916</v>
      </c>
      <c r="Y9" s="123">
        <f t="shared" si="14"/>
        <v>61.589999999999996</v>
      </c>
      <c r="Z9" s="116">
        <f t="shared" si="15"/>
        <v>94637216</v>
      </c>
      <c r="AA9" s="116">
        <f t="shared" si="16"/>
        <v>0</v>
      </c>
      <c r="AB9" s="124">
        <f t="shared" si="3"/>
        <v>15.11</v>
      </c>
      <c r="AC9" s="125">
        <f t="shared" si="4"/>
        <v>46.6</v>
      </c>
      <c r="AD9" s="126">
        <f t="shared" si="5"/>
        <v>61.71</v>
      </c>
      <c r="AE9" s="127">
        <v>0</v>
      </c>
      <c r="AF9" s="127">
        <f t="shared" si="17"/>
        <v>94637216</v>
      </c>
      <c r="AG9" s="128">
        <v>0.02</v>
      </c>
      <c r="AH9" s="129">
        <v>75345331</v>
      </c>
      <c r="AI9" s="129">
        <v>0</v>
      </c>
      <c r="AJ9" s="129">
        <v>0</v>
      </c>
      <c r="AK9" s="130">
        <f t="shared" si="18"/>
        <v>75345331</v>
      </c>
      <c r="AL9" s="127">
        <v>3341493850</v>
      </c>
      <c r="AM9" s="127">
        <f t="shared" si="6"/>
        <v>3767266550</v>
      </c>
      <c r="AN9" s="128">
        <f t="shared" si="19"/>
        <v>0.12741986641693206</v>
      </c>
      <c r="AO9" s="127">
        <f t="shared" si="20"/>
        <v>3767266550</v>
      </c>
      <c r="AP9" s="117">
        <f t="shared" si="7"/>
        <v>0.02</v>
      </c>
      <c r="AQ9" s="117">
        <f t="shared" si="8"/>
        <v>0</v>
      </c>
      <c r="AR9" s="127">
        <v>214769</v>
      </c>
      <c r="AS9" s="127">
        <f t="shared" si="9"/>
        <v>170197316</v>
      </c>
      <c r="AT9" s="127">
        <f>ROUND(AS9/'3_Levels 1&amp;2'!C9,2)</f>
        <v>7292.71</v>
      </c>
    </row>
    <row r="10" spans="1:46" ht="15" customHeight="1" x14ac:dyDescent="0.2">
      <c r="A10" s="114">
        <v>4</v>
      </c>
      <c r="B10" s="115" t="s">
        <v>8</v>
      </c>
      <c r="C10" s="116">
        <v>242855556</v>
      </c>
      <c r="D10" s="116">
        <v>38210451</v>
      </c>
      <c r="E10" s="116">
        <f t="shared" si="10"/>
        <v>204645105</v>
      </c>
      <c r="F10" s="116">
        <v>199938011</v>
      </c>
      <c r="G10" s="117">
        <f t="shared" si="11"/>
        <v>2.3542766962906317E-2</v>
      </c>
      <c r="H10" s="118">
        <f t="shared" si="2"/>
        <v>204645105</v>
      </c>
      <c r="I10" s="119">
        <v>5.49</v>
      </c>
      <c r="J10" s="120">
        <v>1052146</v>
      </c>
      <c r="K10" s="119">
        <v>33.880000000000003</v>
      </c>
      <c r="L10" s="120">
        <v>6496563</v>
      </c>
      <c r="M10" s="121">
        <v>0</v>
      </c>
      <c r="N10" s="121">
        <v>0</v>
      </c>
      <c r="O10" s="121">
        <v>0</v>
      </c>
      <c r="P10" s="120">
        <v>0</v>
      </c>
      <c r="Q10" s="116">
        <f t="shared" si="12"/>
        <v>7548709</v>
      </c>
      <c r="R10" s="121">
        <v>0</v>
      </c>
      <c r="S10" s="120">
        <v>0</v>
      </c>
      <c r="T10" s="121">
        <v>0</v>
      </c>
      <c r="U10" s="121">
        <v>0</v>
      </c>
      <c r="V10" s="121">
        <v>0</v>
      </c>
      <c r="W10" s="120">
        <v>0</v>
      </c>
      <c r="X10" s="116">
        <f t="shared" si="13"/>
        <v>0</v>
      </c>
      <c r="Y10" s="123">
        <f t="shared" si="14"/>
        <v>39.370000000000005</v>
      </c>
      <c r="Z10" s="116">
        <f t="shared" si="15"/>
        <v>7548709</v>
      </c>
      <c r="AA10" s="116">
        <f t="shared" si="16"/>
        <v>0</v>
      </c>
      <c r="AB10" s="124">
        <f t="shared" si="3"/>
        <v>0</v>
      </c>
      <c r="AC10" s="125">
        <f t="shared" si="4"/>
        <v>36.89</v>
      </c>
      <c r="AD10" s="126">
        <f t="shared" si="5"/>
        <v>36.89</v>
      </c>
      <c r="AE10" s="127">
        <v>0</v>
      </c>
      <c r="AF10" s="127">
        <f t="shared" si="17"/>
        <v>7548709</v>
      </c>
      <c r="AG10" s="128">
        <v>0.03</v>
      </c>
      <c r="AH10" s="129">
        <v>7265821</v>
      </c>
      <c r="AI10" s="129">
        <v>0</v>
      </c>
      <c r="AJ10" s="129">
        <v>0</v>
      </c>
      <c r="AK10" s="130">
        <f t="shared" si="18"/>
        <v>7265821</v>
      </c>
      <c r="AL10" s="127">
        <v>217516067</v>
      </c>
      <c r="AM10" s="127">
        <f t="shared" si="6"/>
        <v>242194033</v>
      </c>
      <c r="AN10" s="128">
        <f t="shared" si="19"/>
        <v>0.11345353168784539</v>
      </c>
      <c r="AO10" s="127">
        <f t="shared" si="20"/>
        <v>242194033</v>
      </c>
      <c r="AP10" s="117">
        <f t="shared" si="7"/>
        <v>3.0000000041289211E-2</v>
      </c>
      <c r="AQ10" s="117">
        <f t="shared" si="8"/>
        <v>0</v>
      </c>
      <c r="AR10" s="127">
        <v>103779</v>
      </c>
      <c r="AS10" s="127">
        <f t="shared" si="9"/>
        <v>14918309</v>
      </c>
      <c r="AT10" s="127">
        <f>ROUND(AS10/'3_Levels 1&amp;2'!C10,2)</f>
        <v>5258.48</v>
      </c>
    </row>
    <row r="11" spans="1:46" ht="15" customHeight="1" x14ac:dyDescent="0.2">
      <c r="A11" s="133">
        <v>5</v>
      </c>
      <c r="B11" s="134" t="s">
        <v>9</v>
      </c>
      <c r="C11" s="135">
        <v>217044630</v>
      </c>
      <c r="D11" s="135">
        <v>62718793</v>
      </c>
      <c r="E11" s="135">
        <f t="shared" si="10"/>
        <v>154325837</v>
      </c>
      <c r="F11" s="135">
        <v>149906681</v>
      </c>
      <c r="G11" s="136">
        <f t="shared" si="11"/>
        <v>2.9479379908357788E-2</v>
      </c>
      <c r="H11" s="137">
        <f t="shared" si="2"/>
        <v>154325837</v>
      </c>
      <c r="I11" s="138">
        <v>3.62</v>
      </c>
      <c r="J11" s="139">
        <v>556712</v>
      </c>
      <c r="K11" s="138">
        <v>20</v>
      </c>
      <c r="L11" s="139">
        <v>3075745</v>
      </c>
      <c r="M11" s="140">
        <v>0</v>
      </c>
      <c r="N11" s="140">
        <v>0</v>
      </c>
      <c r="O11" s="140">
        <v>0</v>
      </c>
      <c r="P11" s="139">
        <v>0</v>
      </c>
      <c r="Q11" s="135">
        <f t="shared" si="12"/>
        <v>3632457</v>
      </c>
      <c r="R11" s="140">
        <v>0</v>
      </c>
      <c r="S11" s="139">
        <v>0</v>
      </c>
      <c r="T11" s="140">
        <v>0</v>
      </c>
      <c r="U11" s="140">
        <v>0</v>
      </c>
      <c r="V11" s="140">
        <v>0</v>
      </c>
      <c r="W11" s="139">
        <v>0</v>
      </c>
      <c r="X11" s="135">
        <f t="shared" si="13"/>
        <v>0</v>
      </c>
      <c r="Y11" s="141">
        <f t="shared" si="14"/>
        <v>23.62</v>
      </c>
      <c r="Z11" s="135">
        <f t="shared" si="15"/>
        <v>3632457</v>
      </c>
      <c r="AA11" s="135">
        <f t="shared" si="16"/>
        <v>0</v>
      </c>
      <c r="AB11" s="142">
        <f t="shared" si="3"/>
        <v>0</v>
      </c>
      <c r="AC11" s="143">
        <f t="shared" si="4"/>
        <v>23.54</v>
      </c>
      <c r="AD11" s="144">
        <f t="shared" si="5"/>
        <v>23.54</v>
      </c>
      <c r="AE11" s="145">
        <v>0</v>
      </c>
      <c r="AF11" s="145">
        <f t="shared" si="17"/>
        <v>3632457</v>
      </c>
      <c r="AG11" s="146">
        <v>1.7500000000000002E-2</v>
      </c>
      <c r="AH11" s="147">
        <v>10247139</v>
      </c>
      <c r="AI11" s="147">
        <v>0</v>
      </c>
      <c r="AJ11" s="1259">
        <v>0</v>
      </c>
      <c r="AK11" s="148">
        <f t="shared" si="18"/>
        <v>10247139</v>
      </c>
      <c r="AL11" s="498">
        <v>477224857</v>
      </c>
      <c r="AM11" s="498">
        <f t="shared" si="6"/>
        <v>585550800</v>
      </c>
      <c r="AN11" s="500">
        <f t="shared" si="19"/>
        <v>0.22699140962810327</v>
      </c>
      <c r="AO11" s="498">
        <f t="shared" si="20"/>
        <v>548808585.54999995</v>
      </c>
      <c r="AP11" s="499">
        <f t="shared" si="7"/>
        <v>1.7500000000000002E-2</v>
      </c>
      <c r="AQ11" s="499">
        <f t="shared" si="8"/>
        <v>0</v>
      </c>
      <c r="AR11" s="498">
        <v>387679</v>
      </c>
      <c r="AS11" s="498">
        <f t="shared" si="9"/>
        <v>14267275</v>
      </c>
      <c r="AT11" s="498">
        <f>ROUND(AS11/'3_Levels 1&amp;2'!C11,2)</f>
        <v>2792.58</v>
      </c>
    </row>
    <row r="12" spans="1:46" ht="15" customHeight="1" x14ac:dyDescent="0.2">
      <c r="A12" s="114">
        <v>6</v>
      </c>
      <c r="B12" s="115" t="s">
        <v>10</v>
      </c>
      <c r="C12" s="116">
        <v>342046190</v>
      </c>
      <c r="D12" s="116">
        <v>59394929</v>
      </c>
      <c r="E12" s="116">
        <f t="shared" si="10"/>
        <v>282651261</v>
      </c>
      <c r="F12" s="116">
        <v>274481446</v>
      </c>
      <c r="G12" s="117">
        <f t="shared" si="11"/>
        <v>2.9764543720743879E-2</v>
      </c>
      <c r="H12" s="118">
        <f t="shared" si="2"/>
        <v>282651261</v>
      </c>
      <c r="I12" s="119">
        <v>5.12</v>
      </c>
      <c r="J12" s="120">
        <v>1393213</v>
      </c>
      <c r="K12" s="119">
        <v>31.77</v>
      </c>
      <c r="L12" s="120">
        <v>8630100</v>
      </c>
      <c r="M12" s="121">
        <v>0</v>
      </c>
      <c r="N12" s="121">
        <v>0</v>
      </c>
      <c r="O12" s="121">
        <v>0</v>
      </c>
      <c r="P12" s="120">
        <v>0</v>
      </c>
      <c r="Q12" s="116">
        <f t="shared" si="12"/>
        <v>10023313</v>
      </c>
      <c r="R12" s="122">
        <v>17.8</v>
      </c>
      <c r="S12" s="120">
        <v>4843596</v>
      </c>
      <c r="T12" s="121">
        <v>0</v>
      </c>
      <c r="U12" s="121">
        <v>0</v>
      </c>
      <c r="V12" s="121">
        <v>0</v>
      </c>
      <c r="W12" s="120">
        <v>0</v>
      </c>
      <c r="X12" s="116">
        <f t="shared" si="13"/>
        <v>4843596</v>
      </c>
      <c r="Y12" s="123">
        <f t="shared" si="14"/>
        <v>54.69</v>
      </c>
      <c r="Z12" s="116">
        <f t="shared" si="15"/>
        <v>14866909</v>
      </c>
      <c r="AA12" s="116">
        <f t="shared" si="16"/>
        <v>0</v>
      </c>
      <c r="AB12" s="124">
        <f t="shared" si="3"/>
        <v>17.14</v>
      </c>
      <c r="AC12" s="125">
        <f t="shared" si="4"/>
        <v>35.46</v>
      </c>
      <c r="AD12" s="126">
        <f t="shared" si="5"/>
        <v>52.6</v>
      </c>
      <c r="AE12" s="127">
        <v>0</v>
      </c>
      <c r="AF12" s="127">
        <f t="shared" si="17"/>
        <v>14866909</v>
      </c>
      <c r="AG12" s="128">
        <v>0.02</v>
      </c>
      <c r="AH12" s="129">
        <v>14948062</v>
      </c>
      <c r="AI12" s="129">
        <v>0</v>
      </c>
      <c r="AJ12" s="129">
        <v>0</v>
      </c>
      <c r="AK12" s="130">
        <f t="shared" si="18"/>
        <v>14948062</v>
      </c>
      <c r="AL12" s="127">
        <v>675172900</v>
      </c>
      <c r="AM12" s="127">
        <f t="shared" si="6"/>
        <v>747403100</v>
      </c>
      <c r="AN12" s="131">
        <f t="shared" si="19"/>
        <v>0.10698030089774041</v>
      </c>
      <c r="AO12" s="132">
        <f t="shared" si="20"/>
        <v>747403100</v>
      </c>
      <c r="AP12" s="117">
        <f t="shared" si="7"/>
        <v>0.02</v>
      </c>
      <c r="AQ12" s="117">
        <f t="shared" si="8"/>
        <v>0</v>
      </c>
      <c r="AR12" s="127">
        <v>331209</v>
      </c>
      <c r="AS12" s="127">
        <f t="shared" si="9"/>
        <v>30146180</v>
      </c>
      <c r="AT12" s="127">
        <f>ROUND(AS12/'3_Levels 1&amp;2'!C12,2)</f>
        <v>5451.39</v>
      </c>
    </row>
    <row r="13" spans="1:46" ht="15" customHeight="1" x14ac:dyDescent="0.2">
      <c r="A13" s="114">
        <v>7</v>
      </c>
      <c r="B13" s="115" t="s">
        <v>11</v>
      </c>
      <c r="C13" s="116">
        <v>361367990</v>
      </c>
      <c r="D13" s="116">
        <v>18014137</v>
      </c>
      <c r="E13" s="116">
        <f t="shared" si="10"/>
        <v>343353853</v>
      </c>
      <c r="F13" s="116">
        <v>335535562</v>
      </c>
      <c r="G13" s="117">
        <f t="shared" si="11"/>
        <v>2.3300931064946254E-2</v>
      </c>
      <c r="H13" s="118">
        <f t="shared" si="2"/>
        <v>343353853</v>
      </c>
      <c r="I13" s="119">
        <v>5.99</v>
      </c>
      <c r="J13" s="120">
        <v>2087050</v>
      </c>
      <c r="K13" s="119">
        <v>7.93</v>
      </c>
      <c r="L13" s="120">
        <v>18822139</v>
      </c>
      <c r="M13" s="121">
        <v>0</v>
      </c>
      <c r="N13" s="121">
        <v>0</v>
      </c>
      <c r="O13" s="121">
        <v>0</v>
      </c>
      <c r="P13" s="120">
        <v>0</v>
      </c>
      <c r="Q13" s="116">
        <f t="shared" si="12"/>
        <v>20909189</v>
      </c>
      <c r="R13" s="121">
        <v>0</v>
      </c>
      <c r="S13" s="120">
        <v>0</v>
      </c>
      <c r="T13" s="121">
        <v>0</v>
      </c>
      <c r="U13" s="121">
        <v>48</v>
      </c>
      <c r="V13" s="121">
        <v>4</v>
      </c>
      <c r="W13" s="120">
        <v>2360338</v>
      </c>
      <c r="X13" s="116">
        <f t="shared" si="13"/>
        <v>2360338</v>
      </c>
      <c r="Y13" s="123">
        <f t="shared" si="14"/>
        <v>13.92</v>
      </c>
      <c r="Z13" s="116">
        <f t="shared" si="15"/>
        <v>20909189</v>
      </c>
      <c r="AA13" s="116">
        <f t="shared" si="16"/>
        <v>2360338</v>
      </c>
      <c r="AB13" s="124">
        <f t="shared" si="3"/>
        <v>6.87</v>
      </c>
      <c r="AC13" s="125">
        <f t="shared" si="4"/>
        <v>60.9</v>
      </c>
      <c r="AD13" s="126">
        <f t="shared" si="5"/>
        <v>67.77</v>
      </c>
      <c r="AE13" s="127">
        <v>0</v>
      </c>
      <c r="AF13" s="127">
        <f t="shared" si="17"/>
        <v>23269527</v>
      </c>
      <c r="AG13" s="128">
        <v>0.02</v>
      </c>
      <c r="AH13" s="129">
        <v>4919097</v>
      </c>
      <c r="AI13" s="129">
        <v>0</v>
      </c>
      <c r="AJ13" s="129">
        <v>0</v>
      </c>
      <c r="AK13" s="130">
        <f t="shared" si="18"/>
        <v>4919097</v>
      </c>
      <c r="AL13" s="127">
        <v>247487600</v>
      </c>
      <c r="AM13" s="127">
        <f t="shared" si="6"/>
        <v>245954850</v>
      </c>
      <c r="AN13" s="131">
        <f t="shared" si="19"/>
        <v>-6.1932395804880731E-3</v>
      </c>
      <c r="AO13" s="132">
        <f t="shared" si="20"/>
        <v>245954850</v>
      </c>
      <c r="AP13" s="117">
        <f t="shared" si="7"/>
        <v>0.02</v>
      </c>
      <c r="AQ13" s="117">
        <f t="shared" si="8"/>
        <v>0</v>
      </c>
      <c r="AR13" s="127">
        <v>189066</v>
      </c>
      <c r="AS13" s="127">
        <f t="shared" si="9"/>
        <v>28377690</v>
      </c>
      <c r="AT13" s="127">
        <f>ROUND(AS13/'3_Levels 1&amp;2'!C13,2)</f>
        <v>14642.77</v>
      </c>
    </row>
    <row r="14" spans="1:46" ht="15" customHeight="1" x14ac:dyDescent="0.2">
      <c r="A14" s="114">
        <v>8</v>
      </c>
      <c r="B14" s="115" t="s">
        <v>12</v>
      </c>
      <c r="C14" s="116">
        <v>1224763142</v>
      </c>
      <c r="D14" s="116">
        <v>197504075</v>
      </c>
      <c r="E14" s="116">
        <f t="shared" si="10"/>
        <v>1027259067</v>
      </c>
      <c r="F14" s="116">
        <v>1027419673</v>
      </c>
      <c r="G14" s="117">
        <f t="shared" si="11"/>
        <v>-1.5631976320936187E-4</v>
      </c>
      <c r="H14" s="118">
        <f t="shared" si="2"/>
        <v>1027259067</v>
      </c>
      <c r="I14" s="119">
        <v>3.41</v>
      </c>
      <c r="J14" s="120">
        <v>3452198</v>
      </c>
      <c r="K14" s="119">
        <v>47.19</v>
      </c>
      <c r="L14" s="120">
        <v>47774349</v>
      </c>
      <c r="M14" s="121">
        <v>0</v>
      </c>
      <c r="N14" s="121">
        <v>0</v>
      </c>
      <c r="O14" s="121">
        <v>0</v>
      </c>
      <c r="P14" s="120">
        <v>0</v>
      </c>
      <c r="Q14" s="116">
        <f t="shared" si="12"/>
        <v>51226547</v>
      </c>
      <c r="R14" s="121">
        <v>13.83</v>
      </c>
      <c r="S14" s="120">
        <v>14000732</v>
      </c>
      <c r="T14" s="121">
        <v>0</v>
      </c>
      <c r="U14" s="121">
        <v>0</v>
      </c>
      <c r="V14" s="121">
        <v>0</v>
      </c>
      <c r="W14" s="120">
        <v>0</v>
      </c>
      <c r="X14" s="116">
        <f t="shared" si="13"/>
        <v>14000732</v>
      </c>
      <c r="Y14" s="123">
        <f t="shared" si="14"/>
        <v>64.429999999999993</v>
      </c>
      <c r="Z14" s="116">
        <f t="shared" si="15"/>
        <v>65227279</v>
      </c>
      <c r="AA14" s="116">
        <f t="shared" si="16"/>
        <v>0</v>
      </c>
      <c r="AB14" s="124">
        <f t="shared" si="3"/>
        <v>13.63</v>
      </c>
      <c r="AC14" s="125">
        <f t="shared" si="4"/>
        <v>49.87</v>
      </c>
      <c r="AD14" s="126">
        <f t="shared" si="5"/>
        <v>63.5</v>
      </c>
      <c r="AE14" s="127">
        <v>0</v>
      </c>
      <c r="AF14" s="127">
        <f t="shared" si="17"/>
        <v>65227279</v>
      </c>
      <c r="AG14" s="128">
        <v>1.7500000000000002E-2</v>
      </c>
      <c r="AH14" s="129">
        <v>54028178</v>
      </c>
      <c r="AI14" s="129">
        <v>0</v>
      </c>
      <c r="AJ14" s="129">
        <v>0</v>
      </c>
      <c r="AK14" s="130">
        <f t="shared" si="18"/>
        <v>54028178</v>
      </c>
      <c r="AL14" s="127">
        <v>2784041886</v>
      </c>
      <c r="AM14" s="127">
        <f t="shared" si="6"/>
        <v>3087324457</v>
      </c>
      <c r="AN14" s="128">
        <f t="shared" si="19"/>
        <v>0.10893606612928668</v>
      </c>
      <c r="AO14" s="127">
        <f t="shared" si="20"/>
        <v>3087324457</v>
      </c>
      <c r="AP14" s="117">
        <f t="shared" si="7"/>
        <v>1.7500000000809764E-2</v>
      </c>
      <c r="AQ14" s="117">
        <f t="shared" si="8"/>
        <v>0</v>
      </c>
      <c r="AR14" s="127">
        <v>703073</v>
      </c>
      <c r="AS14" s="127">
        <f t="shared" si="9"/>
        <v>119958530</v>
      </c>
      <c r="AT14" s="127">
        <f>ROUND(AS14/'3_Levels 1&amp;2'!C14,2)</f>
        <v>5450.93</v>
      </c>
    </row>
    <row r="15" spans="1:46" ht="15" customHeight="1" x14ac:dyDescent="0.2">
      <c r="A15" s="114">
        <v>9</v>
      </c>
      <c r="B15" s="115" t="s">
        <v>13</v>
      </c>
      <c r="C15" s="116">
        <v>2175706893</v>
      </c>
      <c r="D15" s="116">
        <v>334526197</v>
      </c>
      <c r="E15" s="116">
        <f t="shared" si="10"/>
        <v>1841180696</v>
      </c>
      <c r="F15" s="116">
        <v>1823404377</v>
      </c>
      <c r="G15" s="117">
        <f t="shared" si="11"/>
        <v>9.7489724299373009E-3</v>
      </c>
      <c r="H15" s="118">
        <f t="shared" si="2"/>
        <v>1841180696</v>
      </c>
      <c r="I15" s="119">
        <v>7.81</v>
      </c>
      <c r="J15" s="120">
        <v>14375861</v>
      </c>
      <c r="K15" s="119">
        <v>61.96</v>
      </c>
      <c r="L15" s="120">
        <v>114050237</v>
      </c>
      <c r="M15" s="121">
        <v>0</v>
      </c>
      <c r="N15" s="121">
        <v>0</v>
      </c>
      <c r="O15" s="121">
        <v>0</v>
      </c>
      <c r="P15" s="120">
        <v>0</v>
      </c>
      <c r="Q15" s="116">
        <f t="shared" si="12"/>
        <v>128426098</v>
      </c>
      <c r="R15" s="121">
        <v>5</v>
      </c>
      <c r="S15" s="120">
        <v>9204593</v>
      </c>
      <c r="T15" s="121">
        <v>0</v>
      </c>
      <c r="U15" s="121">
        <v>0</v>
      </c>
      <c r="V15" s="121">
        <v>0</v>
      </c>
      <c r="W15" s="120">
        <v>0</v>
      </c>
      <c r="X15" s="116">
        <f t="shared" si="13"/>
        <v>9204593</v>
      </c>
      <c r="Y15" s="123">
        <f t="shared" si="14"/>
        <v>74.77</v>
      </c>
      <c r="Z15" s="116">
        <f t="shared" si="15"/>
        <v>137630691</v>
      </c>
      <c r="AA15" s="116">
        <f t="shared" si="16"/>
        <v>0</v>
      </c>
      <c r="AB15" s="124">
        <f t="shared" si="3"/>
        <v>5</v>
      </c>
      <c r="AC15" s="125">
        <f t="shared" si="4"/>
        <v>69.75</v>
      </c>
      <c r="AD15" s="126">
        <f t="shared" si="5"/>
        <v>74.75</v>
      </c>
      <c r="AE15" s="127">
        <v>0</v>
      </c>
      <c r="AF15" s="127">
        <f t="shared" si="17"/>
        <v>137630691</v>
      </c>
      <c r="AG15" s="128">
        <v>1.4999999999999999E-2</v>
      </c>
      <c r="AH15" s="129">
        <v>89418173</v>
      </c>
      <c r="AI15" s="129">
        <v>0</v>
      </c>
      <c r="AJ15" s="129">
        <v>0</v>
      </c>
      <c r="AK15" s="130">
        <f t="shared" si="18"/>
        <v>89418173</v>
      </c>
      <c r="AL15" s="127">
        <v>5299782400</v>
      </c>
      <c r="AM15" s="127">
        <f t="shared" si="6"/>
        <v>5961211533</v>
      </c>
      <c r="AN15" s="128">
        <f t="shared" si="19"/>
        <v>0.12480307361298457</v>
      </c>
      <c r="AO15" s="127">
        <f t="shared" si="20"/>
        <v>5961211533</v>
      </c>
      <c r="AP15" s="117">
        <f t="shared" si="7"/>
        <v>1.5000000000838756E-2</v>
      </c>
      <c r="AQ15" s="117">
        <f t="shared" si="8"/>
        <v>0</v>
      </c>
      <c r="AR15" s="127">
        <v>3203604</v>
      </c>
      <c r="AS15" s="127">
        <f t="shared" si="9"/>
        <v>230252468</v>
      </c>
      <c r="AT15" s="127">
        <f>ROUND(AS15/'3_Levels 1&amp;2'!C15,2)</f>
        <v>6547.59</v>
      </c>
    </row>
    <row r="16" spans="1:46" ht="15" customHeight="1" x14ac:dyDescent="0.2">
      <c r="A16" s="133">
        <v>10</v>
      </c>
      <c r="B16" s="134" t="s">
        <v>14</v>
      </c>
      <c r="C16" s="135">
        <v>2877582323</v>
      </c>
      <c r="D16" s="135">
        <v>297203071</v>
      </c>
      <c r="E16" s="135">
        <f t="shared" si="10"/>
        <v>2580379252</v>
      </c>
      <c r="F16" s="135">
        <v>2458826029</v>
      </c>
      <c r="G16" s="136">
        <f t="shared" si="11"/>
        <v>4.9435471060730339E-2</v>
      </c>
      <c r="H16" s="137">
        <f t="shared" si="2"/>
        <v>2580379252</v>
      </c>
      <c r="I16" s="138">
        <v>5.0599999999999996</v>
      </c>
      <c r="J16" s="139">
        <v>12237653</v>
      </c>
      <c r="K16" s="138">
        <v>11.94</v>
      </c>
      <c r="L16" s="139">
        <v>28919116</v>
      </c>
      <c r="M16" s="140">
        <v>0</v>
      </c>
      <c r="N16" s="140">
        <v>0</v>
      </c>
      <c r="O16" s="140">
        <v>0</v>
      </c>
      <c r="P16" s="139">
        <v>331281</v>
      </c>
      <c r="Q16" s="135">
        <f t="shared" si="12"/>
        <v>41488050</v>
      </c>
      <c r="R16" s="140">
        <v>0</v>
      </c>
      <c r="S16" s="139">
        <v>0</v>
      </c>
      <c r="T16" s="140">
        <v>0</v>
      </c>
      <c r="U16" s="140">
        <v>37</v>
      </c>
      <c r="V16" s="140">
        <v>10</v>
      </c>
      <c r="W16" s="139">
        <v>24520096</v>
      </c>
      <c r="X16" s="135">
        <f t="shared" si="13"/>
        <v>24520096</v>
      </c>
      <c r="Y16" s="141">
        <f t="shared" si="14"/>
        <v>17</v>
      </c>
      <c r="Z16" s="135">
        <f t="shared" si="15"/>
        <v>41156769</v>
      </c>
      <c r="AA16" s="135">
        <f t="shared" si="16"/>
        <v>24851377</v>
      </c>
      <c r="AB16" s="142">
        <f t="shared" si="3"/>
        <v>9.5</v>
      </c>
      <c r="AC16" s="143">
        <f t="shared" si="4"/>
        <v>16.079999999999998</v>
      </c>
      <c r="AD16" s="144">
        <f t="shared" si="5"/>
        <v>25.58</v>
      </c>
      <c r="AE16" s="145">
        <v>0</v>
      </c>
      <c r="AF16" s="145">
        <f t="shared" si="17"/>
        <v>66008146</v>
      </c>
      <c r="AG16" s="146">
        <v>2.5000000000000001E-2</v>
      </c>
      <c r="AH16" s="147">
        <v>175420230</v>
      </c>
      <c r="AI16" s="147">
        <v>0</v>
      </c>
      <c r="AJ16" s="1259">
        <v>0</v>
      </c>
      <c r="AK16" s="148">
        <f t="shared" si="18"/>
        <v>175420230</v>
      </c>
      <c r="AL16" s="145">
        <v>6130414160</v>
      </c>
      <c r="AM16" s="145">
        <f t="shared" si="6"/>
        <v>7016809200</v>
      </c>
      <c r="AN16" s="146">
        <f t="shared" si="19"/>
        <v>0.14458974823978288</v>
      </c>
      <c r="AO16" s="145">
        <f t="shared" si="20"/>
        <v>7016809200</v>
      </c>
      <c r="AP16" s="136">
        <f t="shared" si="7"/>
        <v>2.5000000000000001E-2</v>
      </c>
      <c r="AQ16" s="136">
        <f t="shared" si="8"/>
        <v>0</v>
      </c>
      <c r="AR16" s="145">
        <v>1050107</v>
      </c>
      <c r="AS16" s="145">
        <f t="shared" si="9"/>
        <v>242478483</v>
      </c>
      <c r="AT16" s="145">
        <f>ROUND(AS16/'3_Levels 1&amp;2'!C16,2)</f>
        <v>8387.07</v>
      </c>
    </row>
    <row r="17" spans="1:46" ht="15" customHeight="1" x14ac:dyDescent="0.2">
      <c r="A17" s="114">
        <v>11</v>
      </c>
      <c r="B17" s="115" t="s">
        <v>15</v>
      </c>
      <c r="C17" s="116">
        <v>78601327</v>
      </c>
      <c r="D17" s="116">
        <v>14889662</v>
      </c>
      <c r="E17" s="116">
        <f t="shared" si="10"/>
        <v>63711665</v>
      </c>
      <c r="F17" s="116">
        <v>63572969</v>
      </c>
      <c r="G17" s="117">
        <f t="shared" si="11"/>
        <v>2.1816819661199085E-3</v>
      </c>
      <c r="H17" s="118">
        <f t="shared" si="2"/>
        <v>63711665</v>
      </c>
      <c r="I17" s="119">
        <v>5.44</v>
      </c>
      <c r="J17" s="120">
        <v>347961</v>
      </c>
      <c r="K17" s="119">
        <v>33.07</v>
      </c>
      <c r="L17" s="120">
        <v>2113063</v>
      </c>
      <c r="M17" s="121">
        <v>0</v>
      </c>
      <c r="N17" s="121">
        <v>0</v>
      </c>
      <c r="O17" s="121">
        <v>0</v>
      </c>
      <c r="P17" s="120">
        <v>0</v>
      </c>
      <c r="Q17" s="116">
        <f t="shared" si="12"/>
        <v>2461024</v>
      </c>
      <c r="R17" s="122">
        <v>15.53</v>
      </c>
      <c r="S17" s="120">
        <v>993136</v>
      </c>
      <c r="T17" s="121">
        <v>0</v>
      </c>
      <c r="U17" s="121">
        <v>0</v>
      </c>
      <c r="V17" s="121">
        <v>0</v>
      </c>
      <c r="W17" s="120">
        <v>0</v>
      </c>
      <c r="X17" s="116">
        <f t="shared" si="13"/>
        <v>993136</v>
      </c>
      <c r="Y17" s="123">
        <f t="shared" si="14"/>
        <v>54.04</v>
      </c>
      <c r="Z17" s="116">
        <f t="shared" si="15"/>
        <v>3454160</v>
      </c>
      <c r="AA17" s="116">
        <f t="shared" si="16"/>
        <v>0</v>
      </c>
      <c r="AB17" s="124">
        <f t="shared" si="3"/>
        <v>15.59</v>
      </c>
      <c r="AC17" s="125">
        <f t="shared" si="4"/>
        <v>38.630000000000003</v>
      </c>
      <c r="AD17" s="126">
        <f t="shared" si="5"/>
        <v>54.22</v>
      </c>
      <c r="AE17" s="127">
        <v>0</v>
      </c>
      <c r="AF17" s="127">
        <f t="shared" si="17"/>
        <v>3454160</v>
      </c>
      <c r="AG17" s="128">
        <v>0.02</v>
      </c>
      <c r="AH17" s="129">
        <v>2680678</v>
      </c>
      <c r="AI17" s="129">
        <v>0</v>
      </c>
      <c r="AJ17" s="129">
        <v>0</v>
      </c>
      <c r="AK17" s="130">
        <f t="shared" si="18"/>
        <v>2680678</v>
      </c>
      <c r="AL17" s="127">
        <v>113996550</v>
      </c>
      <c r="AM17" s="127">
        <f t="shared" si="6"/>
        <v>134033900</v>
      </c>
      <c r="AN17" s="131">
        <f t="shared" si="19"/>
        <v>0.17577154747227</v>
      </c>
      <c r="AO17" s="132">
        <f t="shared" si="20"/>
        <v>131096032.49999999</v>
      </c>
      <c r="AP17" s="117">
        <f t="shared" si="7"/>
        <v>0.02</v>
      </c>
      <c r="AQ17" s="117">
        <f t="shared" si="8"/>
        <v>0</v>
      </c>
      <c r="AR17" s="127">
        <v>76926</v>
      </c>
      <c r="AS17" s="127">
        <f t="shared" si="9"/>
        <v>6211764</v>
      </c>
      <c r="AT17" s="127">
        <f>ROUND(AS17/'3_Levels 1&amp;2'!C17,2)</f>
        <v>4243.01</v>
      </c>
    </row>
    <row r="18" spans="1:46" ht="15" customHeight="1" x14ac:dyDescent="0.2">
      <c r="A18" s="114">
        <v>12</v>
      </c>
      <c r="B18" s="991" t="s">
        <v>16</v>
      </c>
      <c r="C18" s="116">
        <v>474276316</v>
      </c>
      <c r="D18" s="116">
        <v>7325088</v>
      </c>
      <c r="E18" s="116">
        <f t="shared" si="10"/>
        <v>466951228</v>
      </c>
      <c r="F18" s="116">
        <v>324764966</v>
      </c>
      <c r="G18" s="117">
        <f t="shared" si="11"/>
        <v>0.4378128089099364</v>
      </c>
      <c r="H18" s="118">
        <f t="shared" si="2"/>
        <v>357241462.60000002</v>
      </c>
      <c r="I18" s="119">
        <v>4.8099999999999996</v>
      </c>
      <c r="J18" s="120">
        <v>2317636</v>
      </c>
      <c r="K18" s="119">
        <v>29.26</v>
      </c>
      <c r="L18" s="120">
        <v>14103444</v>
      </c>
      <c r="M18" s="121">
        <v>0</v>
      </c>
      <c r="N18" s="121">
        <v>0</v>
      </c>
      <c r="O18" s="121">
        <v>0</v>
      </c>
      <c r="P18" s="120">
        <v>0</v>
      </c>
      <c r="Q18" s="116">
        <f t="shared" si="12"/>
        <v>16421080</v>
      </c>
      <c r="R18" s="121">
        <v>0</v>
      </c>
      <c r="S18" s="120">
        <v>0</v>
      </c>
      <c r="T18" s="121">
        <v>0</v>
      </c>
      <c r="U18" s="121">
        <v>11.18</v>
      </c>
      <c r="V18" s="121">
        <v>1</v>
      </c>
      <c r="W18" s="120">
        <v>1408962</v>
      </c>
      <c r="X18" s="116">
        <f t="shared" si="13"/>
        <v>1408962</v>
      </c>
      <c r="Y18" s="123">
        <f t="shared" si="14"/>
        <v>34.07</v>
      </c>
      <c r="Z18" s="116">
        <f t="shared" si="15"/>
        <v>16421080</v>
      </c>
      <c r="AA18" s="116">
        <f t="shared" si="16"/>
        <v>1408962</v>
      </c>
      <c r="AB18" s="124">
        <f t="shared" si="3"/>
        <v>3.02</v>
      </c>
      <c r="AC18" s="125">
        <f t="shared" si="4"/>
        <v>35.17</v>
      </c>
      <c r="AD18" s="126">
        <f t="shared" si="5"/>
        <v>38.18</v>
      </c>
      <c r="AE18" s="127">
        <v>0</v>
      </c>
      <c r="AF18" s="127">
        <f t="shared" si="17"/>
        <v>17830042</v>
      </c>
      <c r="AG18" s="128">
        <v>0</v>
      </c>
      <c r="AH18" s="129">
        <v>0</v>
      </c>
      <c r="AI18" s="129">
        <v>0</v>
      </c>
      <c r="AJ18" s="129">
        <v>0</v>
      </c>
      <c r="AK18" s="130">
        <f t="shared" si="18"/>
        <v>0</v>
      </c>
      <c r="AL18" s="127">
        <v>230906229</v>
      </c>
      <c r="AM18" s="127">
        <v>203361705</v>
      </c>
      <c r="AN18" s="131">
        <f t="shared" si="19"/>
        <v>-0.11928878713791649</v>
      </c>
      <c r="AO18" s="132">
        <f t="shared" si="20"/>
        <v>203361705</v>
      </c>
      <c r="AP18" s="117">
        <f t="shared" si="7"/>
        <v>0</v>
      </c>
      <c r="AQ18" s="117">
        <f t="shared" si="8"/>
        <v>0</v>
      </c>
      <c r="AR18" s="127">
        <v>380069</v>
      </c>
      <c r="AS18" s="127">
        <f t="shared" si="9"/>
        <v>18210111</v>
      </c>
      <c r="AT18" s="127">
        <f>ROUND(AS18/'3_Levels 1&amp;2'!C18,2)</f>
        <v>16799</v>
      </c>
    </row>
    <row r="19" spans="1:46" ht="15" customHeight="1" x14ac:dyDescent="0.2">
      <c r="A19" s="114">
        <v>13</v>
      </c>
      <c r="B19" s="115" t="s">
        <v>17</v>
      </c>
      <c r="C19" s="116">
        <v>59723841</v>
      </c>
      <c r="D19" s="116">
        <v>14151382</v>
      </c>
      <c r="E19" s="116">
        <f t="shared" si="10"/>
        <v>45572459</v>
      </c>
      <c r="F19" s="116">
        <v>40435544</v>
      </c>
      <c r="G19" s="117">
        <f t="shared" si="11"/>
        <v>0.12703959170179582</v>
      </c>
      <c r="H19" s="118">
        <f t="shared" si="2"/>
        <v>44479098.400000006</v>
      </c>
      <c r="I19" s="119">
        <v>4.16</v>
      </c>
      <c r="J19" s="120">
        <v>184722</v>
      </c>
      <c r="K19" s="119">
        <v>13.27</v>
      </c>
      <c r="L19" s="120">
        <v>591780</v>
      </c>
      <c r="M19" s="121">
        <v>0</v>
      </c>
      <c r="N19" s="121">
        <v>5.56</v>
      </c>
      <c r="O19" s="121">
        <v>4</v>
      </c>
      <c r="P19" s="120">
        <v>198250</v>
      </c>
      <c r="Q19" s="116">
        <f t="shared" si="12"/>
        <v>974752</v>
      </c>
      <c r="R19" s="121">
        <v>0</v>
      </c>
      <c r="S19" s="120">
        <v>0</v>
      </c>
      <c r="T19" s="121">
        <v>0</v>
      </c>
      <c r="U19" s="121">
        <v>12.9</v>
      </c>
      <c r="V19" s="121">
        <v>1</v>
      </c>
      <c r="W19" s="120">
        <v>51281</v>
      </c>
      <c r="X19" s="116">
        <f t="shared" si="13"/>
        <v>51281</v>
      </c>
      <c r="Y19" s="123">
        <f t="shared" si="14"/>
        <v>17.43</v>
      </c>
      <c r="Z19" s="116">
        <f t="shared" si="15"/>
        <v>776502</v>
      </c>
      <c r="AA19" s="116">
        <f t="shared" si="16"/>
        <v>249531</v>
      </c>
      <c r="AB19" s="124">
        <f t="shared" si="3"/>
        <v>1.1299999999999999</v>
      </c>
      <c r="AC19" s="125">
        <f t="shared" si="4"/>
        <v>21.39</v>
      </c>
      <c r="AD19" s="126">
        <f t="shared" si="5"/>
        <v>22.51</v>
      </c>
      <c r="AE19" s="127">
        <v>0</v>
      </c>
      <c r="AF19" s="127">
        <f t="shared" si="17"/>
        <v>1026033</v>
      </c>
      <c r="AG19" s="128">
        <v>0.03</v>
      </c>
      <c r="AH19" s="129">
        <v>3778642</v>
      </c>
      <c r="AI19" s="129">
        <v>0</v>
      </c>
      <c r="AJ19" s="129">
        <v>0</v>
      </c>
      <c r="AK19" s="130">
        <f t="shared" si="18"/>
        <v>3778642</v>
      </c>
      <c r="AL19" s="127">
        <v>88971000</v>
      </c>
      <c r="AM19" s="127">
        <f t="shared" ref="AM19:AM50" si="21">ROUND(AK19/AG19,0)</f>
        <v>125954733</v>
      </c>
      <c r="AN19" s="128">
        <f t="shared" si="19"/>
        <v>0.41568300907037126</v>
      </c>
      <c r="AO19" s="127">
        <f t="shared" si="20"/>
        <v>102316649.99999999</v>
      </c>
      <c r="AP19" s="117">
        <f t="shared" si="7"/>
        <v>3.0000000079393602E-2</v>
      </c>
      <c r="AQ19" s="117">
        <f t="shared" si="8"/>
        <v>0</v>
      </c>
      <c r="AR19" s="127">
        <v>120374</v>
      </c>
      <c r="AS19" s="127">
        <f t="shared" si="9"/>
        <v>4925049</v>
      </c>
      <c r="AT19" s="127">
        <f>ROUND(AS19/'3_Levels 1&amp;2'!C19,2)</f>
        <v>4469.1899999999996</v>
      </c>
    </row>
    <row r="20" spans="1:46" ht="15" customHeight="1" x14ac:dyDescent="0.2">
      <c r="A20" s="114">
        <v>14</v>
      </c>
      <c r="B20" s="115" t="s">
        <v>18</v>
      </c>
      <c r="C20" s="116">
        <v>145279508</v>
      </c>
      <c r="D20" s="116">
        <v>19623068</v>
      </c>
      <c r="E20" s="116">
        <f t="shared" si="10"/>
        <v>125656440</v>
      </c>
      <c r="F20" s="116">
        <v>129508498</v>
      </c>
      <c r="G20" s="117">
        <f t="shared" si="11"/>
        <v>-2.9743669793776777E-2</v>
      </c>
      <c r="H20" s="118">
        <f t="shared" si="2"/>
        <v>125656440</v>
      </c>
      <c r="I20" s="119">
        <v>5.37</v>
      </c>
      <c r="J20" s="120">
        <v>677537</v>
      </c>
      <c r="K20" s="119">
        <v>20.61</v>
      </c>
      <c r="L20" s="120">
        <v>2600404</v>
      </c>
      <c r="M20" s="121">
        <v>0</v>
      </c>
      <c r="N20" s="121">
        <v>12.01</v>
      </c>
      <c r="O20" s="121">
        <v>3</v>
      </c>
      <c r="P20" s="120">
        <v>572919</v>
      </c>
      <c r="Q20" s="116">
        <f t="shared" si="12"/>
        <v>3850860</v>
      </c>
      <c r="R20" s="121">
        <v>0</v>
      </c>
      <c r="S20" s="120">
        <v>0</v>
      </c>
      <c r="T20" s="121">
        <v>0</v>
      </c>
      <c r="U20" s="121">
        <v>13.99</v>
      </c>
      <c r="V20" s="121">
        <v>1</v>
      </c>
      <c r="W20" s="120">
        <v>441726</v>
      </c>
      <c r="X20" s="116">
        <f t="shared" si="13"/>
        <v>441726</v>
      </c>
      <c r="Y20" s="123">
        <f t="shared" si="14"/>
        <v>25.98</v>
      </c>
      <c r="Z20" s="116">
        <f t="shared" si="15"/>
        <v>3277941</v>
      </c>
      <c r="AA20" s="116">
        <f t="shared" si="16"/>
        <v>1014645</v>
      </c>
      <c r="AB20" s="124">
        <f t="shared" si="3"/>
        <v>3.52</v>
      </c>
      <c r="AC20" s="125">
        <f t="shared" si="4"/>
        <v>30.65</v>
      </c>
      <c r="AD20" s="126">
        <f t="shared" si="5"/>
        <v>34.159999999999997</v>
      </c>
      <c r="AE20" s="127">
        <v>0</v>
      </c>
      <c r="AF20" s="127">
        <f t="shared" si="17"/>
        <v>4292586</v>
      </c>
      <c r="AG20" s="128">
        <v>0.02</v>
      </c>
      <c r="AH20" s="129">
        <v>2860772</v>
      </c>
      <c r="AI20" s="129">
        <v>0</v>
      </c>
      <c r="AJ20" s="129">
        <v>0</v>
      </c>
      <c r="AK20" s="130">
        <f t="shared" si="18"/>
        <v>2860772</v>
      </c>
      <c r="AL20" s="127">
        <v>132163200</v>
      </c>
      <c r="AM20" s="127">
        <f t="shared" si="21"/>
        <v>143038600</v>
      </c>
      <c r="AN20" s="128">
        <f t="shared" si="19"/>
        <v>8.2287656473208876E-2</v>
      </c>
      <c r="AO20" s="127">
        <f t="shared" si="20"/>
        <v>143038600</v>
      </c>
      <c r="AP20" s="117">
        <f t="shared" si="7"/>
        <v>0.02</v>
      </c>
      <c r="AQ20" s="117">
        <f t="shared" si="8"/>
        <v>0</v>
      </c>
      <c r="AR20" s="127">
        <v>130642</v>
      </c>
      <c r="AS20" s="127">
        <f t="shared" si="9"/>
        <v>7284000</v>
      </c>
      <c r="AT20" s="127">
        <f>ROUND(AS20/'3_Levels 1&amp;2'!C20,2)</f>
        <v>4237.3500000000004</v>
      </c>
    </row>
    <row r="21" spans="1:46" ht="15" customHeight="1" x14ac:dyDescent="0.2">
      <c r="A21" s="133">
        <v>15</v>
      </c>
      <c r="B21" s="134" t="s">
        <v>19</v>
      </c>
      <c r="C21" s="135">
        <v>168757800</v>
      </c>
      <c r="D21" s="135">
        <v>27816880</v>
      </c>
      <c r="E21" s="135">
        <f t="shared" si="10"/>
        <v>140940920</v>
      </c>
      <c r="F21" s="135">
        <v>135789210</v>
      </c>
      <c r="G21" s="136">
        <f t="shared" si="11"/>
        <v>3.7939023284692501E-2</v>
      </c>
      <c r="H21" s="137">
        <f t="shared" si="2"/>
        <v>140940920</v>
      </c>
      <c r="I21" s="138">
        <v>2.78</v>
      </c>
      <c r="J21" s="139">
        <v>402056</v>
      </c>
      <c r="K21" s="138">
        <v>37.22</v>
      </c>
      <c r="L21" s="139">
        <v>5382652</v>
      </c>
      <c r="M21" s="140">
        <v>0</v>
      </c>
      <c r="N21" s="140">
        <v>0</v>
      </c>
      <c r="O21" s="140">
        <v>0</v>
      </c>
      <c r="P21" s="139">
        <v>0</v>
      </c>
      <c r="Q21" s="135">
        <f t="shared" si="12"/>
        <v>5784708</v>
      </c>
      <c r="R21" s="140">
        <v>0</v>
      </c>
      <c r="S21" s="139">
        <v>0</v>
      </c>
      <c r="T21" s="140">
        <v>0</v>
      </c>
      <c r="U21" s="140">
        <v>0</v>
      </c>
      <c r="V21" s="140">
        <v>0</v>
      </c>
      <c r="W21" s="139">
        <v>0</v>
      </c>
      <c r="X21" s="135">
        <f t="shared" si="13"/>
        <v>0</v>
      </c>
      <c r="Y21" s="141">
        <f t="shared" si="14"/>
        <v>40</v>
      </c>
      <c r="Z21" s="135">
        <f t="shared" si="15"/>
        <v>5784708</v>
      </c>
      <c r="AA21" s="135">
        <f t="shared" si="16"/>
        <v>0</v>
      </c>
      <c r="AB21" s="142">
        <f t="shared" si="3"/>
        <v>0</v>
      </c>
      <c r="AC21" s="143">
        <f t="shared" si="4"/>
        <v>41.04</v>
      </c>
      <c r="AD21" s="144">
        <f t="shared" si="5"/>
        <v>41.04</v>
      </c>
      <c r="AE21" s="145">
        <v>0</v>
      </c>
      <c r="AF21" s="145">
        <f t="shared" si="17"/>
        <v>5784708</v>
      </c>
      <c r="AG21" s="146">
        <v>0.02</v>
      </c>
      <c r="AH21" s="147">
        <v>6197942</v>
      </c>
      <c r="AI21" s="147">
        <v>0</v>
      </c>
      <c r="AJ21" s="1259">
        <v>0</v>
      </c>
      <c r="AK21" s="148">
        <f t="shared" si="18"/>
        <v>6197942</v>
      </c>
      <c r="AL21" s="145">
        <v>279061750</v>
      </c>
      <c r="AM21" s="145">
        <f t="shared" si="21"/>
        <v>309897100</v>
      </c>
      <c r="AN21" s="146">
        <f t="shared" si="19"/>
        <v>0.11049651197270854</v>
      </c>
      <c r="AO21" s="145">
        <f t="shared" si="20"/>
        <v>309897100</v>
      </c>
      <c r="AP21" s="136">
        <f t="shared" si="7"/>
        <v>0.02</v>
      </c>
      <c r="AQ21" s="136">
        <f t="shared" si="8"/>
        <v>0</v>
      </c>
      <c r="AR21" s="145">
        <v>171571</v>
      </c>
      <c r="AS21" s="145">
        <f t="shared" si="9"/>
        <v>12154221</v>
      </c>
      <c r="AT21" s="145">
        <f>ROUND(AS21/'3_Levels 1&amp;2'!C21,2)</f>
        <v>3767.58</v>
      </c>
    </row>
    <row r="22" spans="1:46" ht="15" customHeight="1" x14ac:dyDescent="0.2">
      <c r="A22" s="114">
        <v>16</v>
      </c>
      <c r="B22" s="115" t="s">
        <v>20</v>
      </c>
      <c r="C22" s="116">
        <v>757797295</v>
      </c>
      <c r="D22" s="116">
        <v>43308928</v>
      </c>
      <c r="E22" s="116">
        <f t="shared" si="10"/>
        <v>714488367</v>
      </c>
      <c r="F22" s="116">
        <v>716445294</v>
      </c>
      <c r="G22" s="117">
        <f t="shared" si="11"/>
        <v>-2.7314395340281208E-3</v>
      </c>
      <c r="H22" s="118">
        <f t="shared" si="2"/>
        <v>714488367</v>
      </c>
      <c r="I22" s="119">
        <v>5.32</v>
      </c>
      <c r="J22" s="120">
        <v>3804729</v>
      </c>
      <c r="K22" s="119">
        <v>51.34</v>
      </c>
      <c r="L22" s="120">
        <v>36717592</v>
      </c>
      <c r="M22" s="121">
        <v>0</v>
      </c>
      <c r="N22" s="121">
        <v>0</v>
      </c>
      <c r="O22" s="121">
        <v>0</v>
      </c>
      <c r="P22" s="120">
        <v>0</v>
      </c>
      <c r="Q22" s="116">
        <f t="shared" si="12"/>
        <v>40522321</v>
      </c>
      <c r="R22" s="122">
        <v>0</v>
      </c>
      <c r="S22" s="120">
        <v>0</v>
      </c>
      <c r="T22" s="121">
        <v>0</v>
      </c>
      <c r="U22" s="121">
        <v>4</v>
      </c>
      <c r="V22" s="121">
        <v>3</v>
      </c>
      <c r="W22" s="120">
        <v>2181767</v>
      </c>
      <c r="X22" s="116">
        <f t="shared" si="13"/>
        <v>2181767</v>
      </c>
      <c r="Y22" s="123">
        <f t="shared" si="14"/>
        <v>56.660000000000004</v>
      </c>
      <c r="Z22" s="116">
        <f t="shared" si="15"/>
        <v>40522321</v>
      </c>
      <c r="AA22" s="116">
        <f t="shared" si="16"/>
        <v>2181767</v>
      </c>
      <c r="AB22" s="124">
        <f t="shared" si="3"/>
        <v>3.05</v>
      </c>
      <c r="AC22" s="125">
        <f t="shared" si="4"/>
        <v>56.72</v>
      </c>
      <c r="AD22" s="126">
        <f t="shared" si="5"/>
        <v>59.77</v>
      </c>
      <c r="AE22" s="127">
        <v>0</v>
      </c>
      <c r="AF22" s="127">
        <f t="shared" si="17"/>
        <v>42704088</v>
      </c>
      <c r="AG22" s="128">
        <v>2.5000000000000001E-2</v>
      </c>
      <c r="AH22" s="129">
        <v>20161959</v>
      </c>
      <c r="AI22" s="129">
        <v>2311057</v>
      </c>
      <c r="AJ22" s="129">
        <v>0</v>
      </c>
      <c r="AK22" s="130">
        <f t="shared" si="18"/>
        <v>22473016</v>
      </c>
      <c r="AL22" s="127">
        <v>1033788320</v>
      </c>
      <c r="AM22" s="127">
        <f t="shared" si="21"/>
        <v>898920640</v>
      </c>
      <c r="AN22" s="131">
        <f t="shared" si="19"/>
        <v>-0.130459667023516</v>
      </c>
      <c r="AO22" s="132">
        <f t="shared" si="20"/>
        <v>898920640</v>
      </c>
      <c r="AP22" s="117">
        <f t="shared" si="7"/>
        <v>2.2429075607831188E-2</v>
      </c>
      <c r="AQ22" s="117">
        <f t="shared" si="8"/>
        <v>2.5709243921688127E-3</v>
      </c>
      <c r="AR22" s="127">
        <v>1074214</v>
      </c>
      <c r="AS22" s="127">
        <f t="shared" si="9"/>
        <v>66251318</v>
      </c>
      <c r="AT22" s="127">
        <f>ROUND(AS22/'3_Levels 1&amp;2'!C22,2)</f>
        <v>14201.78</v>
      </c>
    </row>
    <row r="23" spans="1:46" s="149" customFormat="1" ht="15" customHeight="1" x14ac:dyDescent="0.2">
      <c r="A23" s="114">
        <v>17</v>
      </c>
      <c r="B23" s="991" t="s">
        <v>21</v>
      </c>
      <c r="C23" s="127">
        <v>4848492523.8000002</v>
      </c>
      <c r="D23" s="116">
        <v>562248496</v>
      </c>
      <c r="E23" s="116">
        <f>C23-D23</f>
        <v>4286244027.8000002</v>
      </c>
      <c r="F23" s="116">
        <v>3955995189.9200001</v>
      </c>
      <c r="G23" s="117">
        <f t="shared" si="11"/>
        <v>8.3480596417681324E-2</v>
      </c>
      <c r="H23" s="118">
        <f t="shared" si="2"/>
        <v>4286244027.8000002</v>
      </c>
      <c r="I23" s="119">
        <v>4.7300000000000004</v>
      </c>
      <c r="J23" s="120">
        <v>20399217</v>
      </c>
      <c r="K23" s="119">
        <v>35.840000000000003</v>
      </c>
      <c r="L23" s="120">
        <v>157383792</v>
      </c>
      <c r="M23" s="121">
        <v>0</v>
      </c>
      <c r="N23" s="121">
        <v>0</v>
      </c>
      <c r="O23" s="121">
        <v>0</v>
      </c>
      <c r="P23" s="120">
        <v>0</v>
      </c>
      <c r="Q23" s="116">
        <f>J23+L23+P23</f>
        <v>177783009</v>
      </c>
      <c r="R23" s="121">
        <v>0</v>
      </c>
      <c r="S23" s="120">
        <v>0</v>
      </c>
      <c r="T23" s="121">
        <v>0</v>
      </c>
      <c r="U23" s="121">
        <v>0</v>
      </c>
      <c r="V23" s="121">
        <v>0</v>
      </c>
      <c r="W23" s="120">
        <v>0</v>
      </c>
      <c r="X23" s="116">
        <f t="shared" si="13"/>
        <v>0</v>
      </c>
      <c r="Y23" s="123">
        <f t="shared" si="14"/>
        <v>40.570000000000007</v>
      </c>
      <c r="Z23" s="116">
        <f t="shared" si="15"/>
        <v>177783009</v>
      </c>
      <c r="AA23" s="116">
        <f t="shared" si="16"/>
        <v>0</v>
      </c>
      <c r="AB23" s="124">
        <f t="shared" si="3"/>
        <v>0</v>
      </c>
      <c r="AC23" s="125">
        <f t="shared" si="4"/>
        <v>41.48</v>
      </c>
      <c r="AD23" s="126">
        <f t="shared" si="5"/>
        <v>41.48</v>
      </c>
      <c r="AE23" s="127">
        <v>0</v>
      </c>
      <c r="AF23" s="127">
        <f t="shared" si="17"/>
        <v>177783009</v>
      </c>
      <c r="AG23" s="128">
        <v>0.02</v>
      </c>
      <c r="AH23" s="129">
        <v>194691444</v>
      </c>
      <c r="AI23" s="129">
        <v>0</v>
      </c>
      <c r="AJ23" s="129">
        <v>0</v>
      </c>
      <c r="AK23" s="130">
        <f t="shared" si="18"/>
        <v>194691444</v>
      </c>
      <c r="AL23" s="127">
        <v>8908010600</v>
      </c>
      <c r="AM23" s="127">
        <f t="shared" si="21"/>
        <v>9734572200</v>
      </c>
      <c r="AN23" s="131">
        <f t="shared" si="19"/>
        <v>9.2788573915706829E-2</v>
      </c>
      <c r="AO23" s="132">
        <f t="shared" si="20"/>
        <v>9734572200</v>
      </c>
      <c r="AP23" s="117">
        <f t="shared" si="7"/>
        <v>0.02</v>
      </c>
      <c r="AQ23" s="117">
        <f t="shared" si="8"/>
        <v>0</v>
      </c>
      <c r="AR23" s="127">
        <v>3861358</v>
      </c>
      <c r="AS23" s="127">
        <f t="shared" si="9"/>
        <v>376335811</v>
      </c>
      <c r="AT23" s="127">
        <f>ROUND(AS23/'3_Levels 1&amp;2'!C23,2)</f>
        <v>8370.09</v>
      </c>
    </row>
    <row r="24" spans="1:46" ht="15" customHeight="1" x14ac:dyDescent="0.2">
      <c r="A24" s="114">
        <v>18</v>
      </c>
      <c r="B24" s="115" t="s">
        <v>22</v>
      </c>
      <c r="C24" s="116">
        <v>54839695</v>
      </c>
      <c r="D24" s="116">
        <v>5502748</v>
      </c>
      <c r="E24" s="116">
        <f t="shared" si="10"/>
        <v>49336947</v>
      </c>
      <c r="F24" s="116">
        <v>48792697</v>
      </c>
      <c r="G24" s="117">
        <f t="shared" si="11"/>
        <v>1.1154333198675204E-2</v>
      </c>
      <c r="H24" s="118">
        <f t="shared" si="2"/>
        <v>49336947</v>
      </c>
      <c r="I24" s="119">
        <v>8.1999999999999993</v>
      </c>
      <c r="J24" s="120">
        <v>369778</v>
      </c>
      <c r="K24" s="119">
        <v>8.24</v>
      </c>
      <c r="L24" s="120">
        <v>371572</v>
      </c>
      <c r="M24" s="121">
        <v>0</v>
      </c>
      <c r="N24" s="121">
        <v>0</v>
      </c>
      <c r="O24" s="121">
        <v>0</v>
      </c>
      <c r="P24" s="120">
        <v>0</v>
      </c>
      <c r="Q24" s="116">
        <f t="shared" si="12"/>
        <v>741350</v>
      </c>
      <c r="R24" s="121">
        <v>0</v>
      </c>
      <c r="S24" s="120">
        <v>0</v>
      </c>
      <c r="T24" s="121">
        <v>0</v>
      </c>
      <c r="U24" s="121">
        <v>0</v>
      </c>
      <c r="V24" s="121">
        <v>0</v>
      </c>
      <c r="W24" s="120">
        <v>0</v>
      </c>
      <c r="X24" s="116">
        <f t="shared" si="13"/>
        <v>0</v>
      </c>
      <c r="Y24" s="123">
        <f t="shared" si="14"/>
        <v>16.439999999999998</v>
      </c>
      <c r="Z24" s="116">
        <f t="shared" si="15"/>
        <v>741350</v>
      </c>
      <c r="AA24" s="116">
        <f t="shared" si="16"/>
        <v>0</v>
      </c>
      <c r="AB24" s="124">
        <f t="shared" si="3"/>
        <v>0</v>
      </c>
      <c r="AC24" s="125">
        <f t="shared" si="4"/>
        <v>15.03</v>
      </c>
      <c r="AD24" s="126">
        <f t="shared" si="5"/>
        <v>15.03</v>
      </c>
      <c r="AE24" s="127">
        <v>0</v>
      </c>
      <c r="AF24" s="127">
        <f t="shared" si="17"/>
        <v>741350</v>
      </c>
      <c r="AG24" s="128">
        <v>0.03</v>
      </c>
      <c r="AH24" s="129">
        <v>2792368</v>
      </c>
      <c r="AI24" s="129">
        <v>0</v>
      </c>
      <c r="AJ24" s="129">
        <v>0</v>
      </c>
      <c r="AK24" s="130">
        <f t="shared" si="18"/>
        <v>2792368</v>
      </c>
      <c r="AL24" s="127">
        <v>60508667</v>
      </c>
      <c r="AM24" s="127">
        <f t="shared" si="21"/>
        <v>93078933</v>
      </c>
      <c r="AN24" s="128">
        <f t="shared" si="19"/>
        <v>0.53827439298902424</v>
      </c>
      <c r="AO24" s="127">
        <f t="shared" si="20"/>
        <v>69584967.049999997</v>
      </c>
      <c r="AP24" s="117">
        <f t="shared" si="7"/>
        <v>3.0000000107435698E-2</v>
      </c>
      <c r="AQ24" s="117">
        <f t="shared" si="8"/>
        <v>0</v>
      </c>
      <c r="AR24" s="127">
        <v>103677</v>
      </c>
      <c r="AS24" s="127">
        <f t="shared" si="9"/>
        <v>3637395</v>
      </c>
      <c r="AT24" s="127">
        <f>ROUND(AS24/'3_Levels 1&amp;2'!C24,2)</f>
        <v>4736.1899999999996</v>
      </c>
    </row>
    <row r="25" spans="1:46" ht="15" customHeight="1" x14ac:dyDescent="0.2">
      <c r="A25" s="114">
        <v>19</v>
      </c>
      <c r="B25" s="115" t="s">
        <v>23</v>
      </c>
      <c r="C25" s="116">
        <v>233841209</v>
      </c>
      <c r="D25" s="116">
        <v>37252290</v>
      </c>
      <c r="E25" s="116">
        <f t="shared" si="10"/>
        <v>196588919</v>
      </c>
      <c r="F25" s="116">
        <v>187009707</v>
      </c>
      <c r="G25" s="117">
        <f t="shared" si="11"/>
        <v>5.1223073677132705E-2</v>
      </c>
      <c r="H25" s="118">
        <f t="shared" si="2"/>
        <v>196588919</v>
      </c>
      <c r="I25" s="119">
        <v>3.34</v>
      </c>
      <c r="J25" s="120">
        <v>622025</v>
      </c>
      <c r="K25" s="119">
        <v>17</v>
      </c>
      <c r="L25" s="120">
        <v>3180075</v>
      </c>
      <c r="M25" s="121">
        <v>0</v>
      </c>
      <c r="N25" s="121">
        <v>0</v>
      </c>
      <c r="O25" s="121">
        <v>0</v>
      </c>
      <c r="P25" s="120">
        <v>0</v>
      </c>
      <c r="Q25" s="116">
        <f t="shared" si="12"/>
        <v>3802100</v>
      </c>
      <c r="R25" s="121">
        <v>0</v>
      </c>
      <c r="S25" s="120">
        <v>0</v>
      </c>
      <c r="T25" s="121">
        <v>0</v>
      </c>
      <c r="U25" s="121">
        <v>0</v>
      </c>
      <c r="V25" s="121">
        <v>0</v>
      </c>
      <c r="W25" s="120">
        <v>0</v>
      </c>
      <c r="X25" s="116">
        <f t="shared" si="13"/>
        <v>0</v>
      </c>
      <c r="Y25" s="123">
        <f t="shared" si="14"/>
        <v>20.34</v>
      </c>
      <c r="Z25" s="116">
        <f t="shared" si="15"/>
        <v>3802100</v>
      </c>
      <c r="AA25" s="116">
        <f t="shared" si="16"/>
        <v>0</v>
      </c>
      <c r="AB25" s="124">
        <f t="shared" si="3"/>
        <v>0</v>
      </c>
      <c r="AC25" s="125">
        <f t="shared" si="4"/>
        <v>19.34</v>
      </c>
      <c r="AD25" s="126">
        <f t="shared" si="5"/>
        <v>20.059999999999999</v>
      </c>
      <c r="AE25" s="127">
        <v>141690</v>
      </c>
      <c r="AF25" s="127">
        <f t="shared" si="17"/>
        <v>3943790</v>
      </c>
      <c r="AG25" s="128">
        <v>0.02</v>
      </c>
      <c r="AH25" s="129">
        <v>4078728</v>
      </c>
      <c r="AI25" s="129">
        <v>0</v>
      </c>
      <c r="AJ25" s="129">
        <v>15824</v>
      </c>
      <c r="AK25" s="130">
        <f t="shared" si="18"/>
        <v>4094552</v>
      </c>
      <c r="AL25" s="127">
        <v>185857800</v>
      </c>
      <c r="AM25" s="127">
        <f t="shared" si="21"/>
        <v>204727600</v>
      </c>
      <c r="AN25" s="128">
        <f t="shared" si="19"/>
        <v>0.10152815754840529</v>
      </c>
      <c r="AO25" s="127">
        <f t="shared" si="20"/>
        <v>204727600</v>
      </c>
      <c r="AP25" s="117">
        <f t="shared" si="7"/>
        <v>1.9922707050734734E-2</v>
      </c>
      <c r="AQ25" s="117">
        <f t="shared" si="8"/>
        <v>0</v>
      </c>
      <c r="AR25" s="127">
        <v>47913</v>
      </c>
      <c r="AS25" s="127">
        <f t="shared" si="9"/>
        <v>8086255</v>
      </c>
      <c r="AT25" s="127">
        <f>ROUND(AS25/'3_Levels 1&amp;2'!C25,2)</f>
        <v>4853.6899999999996</v>
      </c>
    </row>
    <row r="26" spans="1:46" ht="15" customHeight="1" x14ac:dyDescent="0.2">
      <c r="A26" s="133">
        <v>20</v>
      </c>
      <c r="B26" s="134" t="s">
        <v>24</v>
      </c>
      <c r="C26" s="135">
        <v>305130420</v>
      </c>
      <c r="D26" s="135">
        <v>52440944</v>
      </c>
      <c r="E26" s="135">
        <f t="shared" si="10"/>
        <v>252689476</v>
      </c>
      <c r="F26" s="135">
        <v>245022606</v>
      </c>
      <c r="G26" s="136">
        <f t="shared" si="11"/>
        <v>3.1290459787208368E-2</v>
      </c>
      <c r="H26" s="137">
        <f t="shared" si="2"/>
        <v>252689476</v>
      </c>
      <c r="I26" s="138">
        <v>4.58</v>
      </c>
      <c r="J26" s="139">
        <v>1163150</v>
      </c>
      <c r="K26" s="138">
        <v>10.53</v>
      </c>
      <c r="L26" s="139">
        <v>2674243</v>
      </c>
      <c r="M26" s="140">
        <v>0</v>
      </c>
      <c r="N26" s="140">
        <v>12.55</v>
      </c>
      <c r="O26" s="140">
        <v>3</v>
      </c>
      <c r="P26" s="139">
        <v>3796879</v>
      </c>
      <c r="Q26" s="135">
        <f t="shared" si="12"/>
        <v>7634272</v>
      </c>
      <c r="R26" s="140">
        <v>0</v>
      </c>
      <c r="S26" s="139">
        <v>0</v>
      </c>
      <c r="T26" s="140">
        <v>0</v>
      </c>
      <c r="U26" s="140">
        <v>11.75</v>
      </c>
      <c r="V26" s="140">
        <v>1</v>
      </c>
      <c r="W26" s="139">
        <v>625760</v>
      </c>
      <c r="X26" s="135">
        <f t="shared" si="13"/>
        <v>625760</v>
      </c>
      <c r="Y26" s="141">
        <f t="shared" si="14"/>
        <v>15.11</v>
      </c>
      <c r="Z26" s="135">
        <f t="shared" si="15"/>
        <v>3837393</v>
      </c>
      <c r="AA26" s="135">
        <f t="shared" si="16"/>
        <v>4422639</v>
      </c>
      <c r="AB26" s="142">
        <f t="shared" si="3"/>
        <v>2.48</v>
      </c>
      <c r="AC26" s="143">
        <f t="shared" si="4"/>
        <v>30.21</v>
      </c>
      <c r="AD26" s="144">
        <f t="shared" si="5"/>
        <v>32.69</v>
      </c>
      <c r="AE26" s="145">
        <v>0</v>
      </c>
      <c r="AF26" s="145">
        <f t="shared" si="17"/>
        <v>8260032</v>
      </c>
      <c r="AG26" s="146">
        <v>0.02</v>
      </c>
      <c r="AH26" s="147">
        <v>8962190</v>
      </c>
      <c r="AI26" s="147">
        <v>0</v>
      </c>
      <c r="AJ26" s="1259">
        <v>0</v>
      </c>
      <c r="AK26" s="148">
        <f t="shared" si="18"/>
        <v>8962190</v>
      </c>
      <c r="AL26" s="145">
        <v>379011350</v>
      </c>
      <c r="AM26" s="145">
        <f t="shared" si="21"/>
        <v>448109500</v>
      </c>
      <c r="AN26" s="146">
        <f t="shared" si="19"/>
        <v>0.18231155874355742</v>
      </c>
      <c r="AO26" s="145">
        <f t="shared" si="20"/>
        <v>435863052.49999994</v>
      </c>
      <c r="AP26" s="136">
        <f t="shared" si="7"/>
        <v>0.02</v>
      </c>
      <c r="AQ26" s="136">
        <f t="shared" si="8"/>
        <v>0</v>
      </c>
      <c r="AR26" s="145">
        <v>207010</v>
      </c>
      <c r="AS26" s="145">
        <f t="shared" si="9"/>
        <v>17429232</v>
      </c>
      <c r="AT26" s="145">
        <f>ROUND(AS26/'3_Levels 1&amp;2'!C26,2)</f>
        <v>3199.2</v>
      </c>
    </row>
    <row r="27" spans="1:46" ht="15" customHeight="1" x14ac:dyDescent="0.2">
      <c r="A27" s="114">
        <v>21</v>
      </c>
      <c r="B27" s="115" t="s">
        <v>25</v>
      </c>
      <c r="C27" s="116">
        <v>139204056</v>
      </c>
      <c r="D27" s="116">
        <v>30410090</v>
      </c>
      <c r="E27" s="116">
        <f t="shared" si="10"/>
        <v>108793966</v>
      </c>
      <c r="F27" s="116">
        <v>106912293</v>
      </c>
      <c r="G27" s="117">
        <f t="shared" si="11"/>
        <v>1.7600155671527874E-2</v>
      </c>
      <c r="H27" s="118">
        <f t="shared" si="2"/>
        <v>108793966</v>
      </c>
      <c r="I27" s="119">
        <v>4.62</v>
      </c>
      <c r="J27" s="120">
        <v>501814</v>
      </c>
      <c r="K27" s="119">
        <v>20.21</v>
      </c>
      <c r="L27" s="120">
        <v>2195171</v>
      </c>
      <c r="M27" s="121">
        <v>0</v>
      </c>
      <c r="N27" s="121">
        <v>0</v>
      </c>
      <c r="O27" s="121">
        <v>0</v>
      </c>
      <c r="P27" s="120">
        <v>0</v>
      </c>
      <c r="Q27" s="116">
        <f t="shared" si="12"/>
        <v>2696985</v>
      </c>
      <c r="R27" s="122">
        <v>0</v>
      </c>
      <c r="S27" s="120">
        <v>0</v>
      </c>
      <c r="T27" s="121">
        <v>0</v>
      </c>
      <c r="U27" s="121">
        <v>0</v>
      </c>
      <c r="V27" s="121">
        <v>0</v>
      </c>
      <c r="W27" s="120">
        <v>0</v>
      </c>
      <c r="X27" s="116">
        <f t="shared" si="13"/>
        <v>0</v>
      </c>
      <c r="Y27" s="123">
        <f t="shared" si="14"/>
        <v>24.830000000000002</v>
      </c>
      <c r="Z27" s="116">
        <f t="shared" si="15"/>
        <v>2696985</v>
      </c>
      <c r="AA27" s="116">
        <f t="shared" si="16"/>
        <v>0</v>
      </c>
      <c r="AB27" s="124">
        <f t="shared" si="3"/>
        <v>0</v>
      </c>
      <c r="AC27" s="125">
        <f t="shared" si="4"/>
        <v>24.79</v>
      </c>
      <c r="AD27" s="126">
        <f t="shared" si="5"/>
        <v>24.79</v>
      </c>
      <c r="AE27" s="127">
        <v>0</v>
      </c>
      <c r="AF27" s="127">
        <f t="shared" si="17"/>
        <v>2696985</v>
      </c>
      <c r="AG27" s="128">
        <v>0.02</v>
      </c>
      <c r="AH27" s="129">
        <v>6146296</v>
      </c>
      <c r="AI27" s="129">
        <v>0</v>
      </c>
      <c r="AJ27" s="129">
        <v>0</v>
      </c>
      <c r="AK27" s="130">
        <f t="shared" si="18"/>
        <v>6146296</v>
      </c>
      <c r="AL27" s="127">
        <v>277190750</v>
      </c>
      <c r="AM27" s="127">
        <f t="shared" si="21"/>
        <v>307314800</v>
      </c>
      <c r="AN27" s="131">
        <f t="shared" si="19"/>
        <v>0.10867624550963552</v>
      </c>
      <c r="AO27" s="132">
        <f t="shared" si="20"/>
        <v>307314800</v>
      </c>
      <c r="AP27" s="117">
        <f t="shared" si="7"/>
        <v>0.02</v>
      </c>
      <c r="AQ27" s="117">
        <f t="shared" si="8"/>
        <v>0</v>
      </c>
      <c r="AR27" s="127">
        <v>86290</v>
      </c>
      <c r="AS27" s="127">
        <f t="shared" si="9"/>
        <v>8929571</v>
      </c>
      <c r="AT27" s="127">
        <f>ROUND(AS27/'3_Levels 1&amp;2'!C27,2)</f>
        <v>3286.56</v>
      </c>
    </row>
    <row r="28" spans="1:46" ht="15" customHeight="1" x14ac:dyDescent="0.2">
      <c r="A28" s="114">
        <v>22</v>
      </c>
      <c r="B28" s="115" t="s">
        <v>26</v>
      </c>
      <c r="C28" s="116">
        <v>95409389</v>
      </c>
      <c r="D28" s="116">
        <v>34700140</v>
      </c>
      <c r="E28" s="116">
        <f t="shared" si="10"/>
        <v>60709249</v>
      </c>
      <c r="F28" s="116">
        <v>57251560</v>
      </c>
      <c r="G28" s="117">
        <f t="shared" si="11"/>
        <v>6.0394668721690727E-2</v>
      </c>
      <c r="H28" s="118">
        <f t="shared" si="2"/>
        <v>60709249</v>
      </c>
      <c r="I28" s="119">
        <v>5.44</v>
      </c>
      <c r="J28" s="120">
        <v>331841</v>
      </c>
      <c r="K28" s="119">
        <v>22.26</v>
      </c>
      <c r="L28" s="120">
        <v>1954709</v>
      </c>
      <c r="M28" s="121">
        <v>0</v>
      </c>
      <c r="N28" s="121">
        <v>15.59</v>
      </c>
      <c r="O28" s="121">
        <v>8</v>
      </c>
      <c r="P28" s="120">
        <v>0</v>
      </c>
      <c r="Q28" s="116">
        <f t="shared" si="12"/>
        <v>2286550</v>
      </c>
      <c r="R28" s="121">
        <v>53.5</v>
      </c>
      <c r="S28" s="120">
        <v>1070949</v>
      </c>
      <c r="T28" s="121">
        <v>0</v>
      </c>
      <c r="U28" s="121">
        <v>19.5</v>
      </c>
      <c r="V28" s="121">
        <v>3</v>
      </c>
      <c r="W28" s="120">
        <v>0</v>
      </c>
      <c r="X28" s="116">
        <f t="shared" si="13"/>
        <v>1070949</v>
      </c>
      <c r="Y28" s="123">
        <f t="shared" si="14"/>
        <v>81.2</v>
      </c>
      <c r="Z28" s="116">
        <f t="shared" si="15"/>
        <v>3357499</v>
      </c>
      <c r="AA28" s="116">
        <f t="shared" si="16"/>
        <v>0</v>
      </c>
      <c r="AB28" s="124">
        <f t="shared" si="3"/>
        <v>17.64</v>
      </c>
      <c r="AC28" s="125">
        <f t="shared" si="4"/>
        <v>37.659999999999997</v>
      </c>
      <c r="AD28" s="126">
        <f t="shared" si="5"/>
        <v>55.3</v>
      </c>
      <c r="AE28" s="127">
        <v>0</v>
      </c>
      <c r="AF28" s="127">
        <f t="shared" si="17"/>
        <v>3357499</v>
      </c>
      <c r="AG28" s="128">
        <v>0.02</v>
      </c>
      <c r="AH28" s="129">
        <v>3555380</v>
      </c>
      <c r="AI28" s="129">
        <v>0</v>
      </c>
      <c r="AJ28" s="129">
        <v>0</v>
      </c>
      <c r="AK28" s="130">
        <f t="shared" si="18"/>
        <v>3555380</v>
      </c>
      <c r="AL28" s="127">
        <v>140233000</v>
      </c>
      <c r="AM28" s="127">
        <f t="shared" si="21"/>
        <v>177769000</v>
      </c>
      <c r="AN28" s="131">
        <f t="shared" si="19"/>
        <v>0.26766880834040491</v>
      </c>
      <c r="AO28" s="132">
        <f t="shared" si="20"/>
        <v>161267950</v>
      </c>
      <c r="AP28" s="117">
        <f t="shared" si="7"/>
        <v>0.02</v>
      </c>
      <c r="AQ28" s="117">
        <f t="shared" si="8"/>
        <v>0</v>
      </c>
      <c r="AR28" s="127">
        <v>383374</v>
      </c>
      <c r="AS28" s="127">
        <f t="shared" si="9"/>
        <v>7296253</v>
      </c>
      <c r="AT28" s="127">
        <f>ROUND(AS28/'3_Levels 1&amp;2'!C28,2)</f>
        <v>2628.33</v>
      </c>
    </row>
    <row r="29" spans="1:46" ht="15" customHeight="1" x14ac:dyDescent="0.2">
      <c r="A29" s="114">
        <v>23</v>
      </c>
      <c r="B29" s="115" t="s">
        <v>27</v>
      </c>
      <c r="C29" s="116">
        <v>745692097</v>
      </c>
      <c r="D29" s="116">
        <v>111974729</v>
      </c>
      <c r="E29" s="116">
        <f t="shared" si="10"/>
        <v>633717368</v>
      </c>
      <c r="F29" s="116">
        <v>603540952</v>
      </c>
      <c r="G29" s="117">
        <f t="shared" si="11"/>
        <v>4.9998953509288957E-2</v>
      </c>
      <c r="H29" s="118">
        <f t="shared" si="2"/>
        <v>633717368</v>
      </c>
      <c r="I29" s="119">
        <v>4.4000000000000004</v>
      </c>
      <c r="J29" s="120">
        <v>2734169</v>
      </c>
      <c r="K29" s="119">
        <v>6.15</v>
      </c>
      <c r="L29" s="120">
        <v>3834926</v>
      </c>
      <c r="M29" s="121">
        <v>0</v>
      </c>
      <c r="N29" s="121">
        <v>0</v>
      </c>
      <c r="O29" s="121">
        <v>0</v>
      </c>
      <c r="P29" s="120">
        <v>0</v>
      </c>
      <c r="Q29" s="116">
        <f t="shared" si="12"/>
        <v>6569095</v>
      </c>
      <c r="R29" s="121">
        <v>25</v>
      </c>
      <c r="S29" s="120">
        <v>15509477</v>
      </c>
      <c r="T29" s="121">
        <v>0</v>
      </c>
      <c r="U29" s="121">
        <v>0</v>
      </c>
      <c r="V29" s="121">
        <v>0</v>
      </c>
      <c r="W29" s="120">
        <v>0</v>
      </c>
      <c r="X29" s="116">
        <f t="shared" si="13"/>
        <v>15509477</v>
      </c>
      <c r="Y29" s="123">
        <f t="shared" si="14"/>
        <v>35.549999999999997</v>
      </c>
      <c r="Z29" s="116">
        <f t="shared" si="15"/>
        <v>22078572</v>
      </c>
      <c r="AA29" s="116">
        <f t="shared" si="16"/>
        <v>0</v>
      </c>
      <c r="AB29" s="124">
        <f t="shared" si="3"/>
        <v>24.47</v>
      </c>
      <c r="AC29" s="125">
        <f t="shared" si="4"/>
        <v>10.37</v>
      </c>
      <c r="AD29" s="126">
        <f t="shared" si="5"/>
        <v>34.840000000000003</v>
      </c>
      <c r="AE29" s="127">
        <v>0</v>
      </c>
      <c r="AF29" s="127">
        <f t="shared" si="17"/>
        <v>22078572</v>
      </c>
      <c r="AG29" s="128">
        <v>0.02</v>
      </c>
      <c r="AH29" s="129">
        <v>27086029</v>
      </c>
      <c r="AI29" s="129">
        <v>0</v>
      </c>
      <c r="AJ29" s="129">
        <v>0</v>
      </c>
      <c r="AK29" s="130">
        <f t="shared" si="18"/>
        <v>27086029</v>
      </c>
      <c r="AL29" s="127">
        <v>1318055800</v>
      </c>
      <c r="AM29" s="127">
        <f t="shared" si="21"/>
        <v>1354301450</v>
      </c>
      <c r="AN29" s="128">
        <f t="shared" si="19"/>
        <v>2.7499328935846269E-2</v>
      </c>
      <c r="AO29" s="127">
        <f t="shared" si="20"/>
        <v>1354301450</v>
      </c>
      <c r="AP29" s="117">
        <f t="shared" si="7"/>
        <v>0.02</v>
      </c>
      <c r="AQ29" s="117">
        <f t="shared" si="8"/>
        <v>0</v>
      </c>
      <c r="AR29" s="127">
        <v>501384</v>
      </c>
      <c r="AS29" s="127">
        <f t="shared" si="9"/>
        <v>49665985</v>
      </c>
      <c r="AT29" s="127">
        <f>ROUND(AS29/'3_Levels 1&amp;2'!C29,2)</f>
        <v>4428.1400000000003</v>
      </c>
    </row>
    <row r="30" spans="1:46" ht="15" customHeight="1" x14ac:dyDescent="0.2">
      <c r="A30" s="114">
        <v>24</v>
      </c>
      <c r="B30" s="115" t="s">
        <v>28</v>
      </c>
      <c r="C30" s="116">
        <v>786891405</v>
      </c>
      <c r="D30" s="116">
        <v>49842320</v>
      </c>
      <c r="E30" s="116">
        <f t="shared" si="10"/>
        <v>737049085</v>
      </c>
      <c r="F30" s="116">
        <v>707303515</v>
      </c>
      <c r="G30" s="117">
        <f t="shared" si="11"/>
        <v>4.2054887851080448E-2</v>
      </c>
      <c r="H30" s="118">
        <f t="shared" si="2"/>
        <v>737049085</v>
      </c>
      <c r="I30" s="119">
        <v>3.49</v>
      </c>
      <c r="J30" s="120">
        <v>2561322</v>
      </c>
      <c r="K30" s="119">
        <v>54.34</v>
      </c>
      <c r="L30" s="120">
        <v>36793955</v>
      </c>
      <c r="M30" s="121">
        <v>0</v>
      </c>
      <c r="N30" s="121">
        <v>0</v>
      </c>
      <c r="O30" s="121">
        <v>0</v>
      </c>
      <c r="P30" s="120">
        <v>0</v>
      </c>
      <c r="Q30" s="116">
        <f t="shared" si="12"/>
        <v>39355277</v>
      </c>
      <c r="R30" s="121">
        <v>0</v>
      </c>
      <c r="S30" s="120">
        <v>3165000</v>
      </c>
      <c r="T30" s="121">
        <v>0</v>
      </c>
      <c r="U30" s="121">
        <v>0</v>
      </c>
      <c r="V30" s="121">
        <v>0</v>
      </c>
      <c r="W30" s="120">
        <v>0</v>
      </c>
      <c r="X30" s="116">
        <f t="shared" si="13"/>
        <v>3165000</v>
      </c>
      <c r="Y30" s="123">
        <f t="shared" si="14"/>
        <v>57.830000000000005</v>
      </c>
      <c r="Z30" s="116">
        <f t="shared" si="15"/>
        <v>42520277</v>
      </c>
      <c r="AA30" s="116">
        <f t="shared" si="16"/>
        <v>0</v>
      </c>
      <c r="AB30" s="124">
        <f t="shared" si="3"/>
        <v>4.29</v>
      </c>
      <c r="AC30" s="125">
        <f t="shared" si="4"/>
        <v>53.4</v>
      </c>
      <c r="AD30" s="126">
        <f t="shared" si="5"/>
        <v>57.69</v>
      </c>
      <c r="AE30" s="127">
        <v>0</v>
      </c>
      <c r="AF30" s="127">
        <f t="shared" si="17"/>
        <v>42520277</v>
      </c>
      <c r="AG30" s="128">
        <v>0.02</v>
      </c>
      <c r="AH30" s="129">
        <v>26623088</v>
      </c>
      <c r="AI30" s="129">
        <v>0</v>
      </c>
      <c r="AJ30" s="129">
        <v>0</v>
      </c>
      <c r="AK30" s="130">
        <f t="shared" si="18"/>
        <v>26623088</v>
      </c>
      <c r="AL30" s="127">
        <v>1455175450</v>
      </c>
      <c r="AM30" s="127">
        <f t="shared" si="21"/>
        <v>1331154400</v>
      </c>
      <c r="AN30" s="128">
        <f t="shared" si="19"/>
        <v>-8.5227557955296726E-2</v>
      </c>
      <c r="AO30" s="127">
        <f t="shared" si="20"/>
        <v>1331154400</v>
      </c>
      <c r="AP30" s="117">
        <f t="shared" si="7"/>
        <v>0.02</v>
      </c>
      <c r="AQ30" s="117">
        <f t="shared" si="8"/>
        <v>0</v>
      </c>
      <c r="AR30" s="127">
        <v>136771</v>
      </c>
      <c r="AS30" s="127">
        <f t="shared" si="9"/>
        <v>69280136</v>
      </c>
      <c r="AT30" s="127">
        <f>ROUND(AS30/'3_Levels 1&amp;2'!C30,2)</f>
        <v>16526.75</v>
      </c>
    </row>
    <row r="31" spans="1:46" ht="15" customHeight="1" x14ac:dyDescent="0.2">
      <c r="A31" s="133">
        <v>25</v>
      </c>
      <c r="B31" s="134" t="s">
        <v>29</v>
      </c>
      <c r="C31" s="135">
        <v>225044370</v>
      </c>
      <c r="D31" s="135">
        <v>22464780</v>
      </c>
      <c r="E31" s="135">
        <f t="shared" si="10"/>
        <v>202579590</v>
      </c>
      <c r="F31" s="135">
        <v>206650160</v>
      </c>
      <c r="G31" s="136">
        <f t="shared" si="11"/>
        <v>-1.9697879740330229E-2</v>
      </c>
      <c r="H31" s="137">
        <f t="shared" si="2"/>
        <v>202579590</v>
      </c>
      <c r="I31" s="138">
        <v>5.09</v>
      </c>
      <c r="J31" s="139">
        <v>993687</v>
      </c>
      <c r="K31" s="138">
        <v>21.78</v>
      </c>
      <c r="L31" s="139">
        <v>4251951</v>
      </c>
      <c r="M31" s="140">
        <v>0</v>
      </c>
      <c r="N31" s="140">
        <v>0</v>
      </c>
      <c r="O31" s="140">
        <v>0</v>
      </c>
      <c r="P31" s="139">
        <v>0</v>
      </c>
      <c r="Q31" s="135">
        <f t="shared" si="12"/>
        <v>5245638</v>
      </c>
      <c r="R31" s="140">
        <v>0</v>
      </c>
      <c r="S31" s="139">
        <v>0</v>
      </c>
      <c r="T31" s="140">
        <v>0</v>
      </c>
      <c r="U31" s="140">
        <v>0</v>
      </c>
      <c r="V31" s="140">
        <v>0</v>
      </c>
      <c r="W31" s="139">
        <v>0</v>
      </c>
      <c r="X31" s="135">
        <f t="shared" si="13"/>
        <v>0</v>
      </c>
      <c r="Y31" s="141">
        <f t="shared" si="14"/>
        <v>26.87</v>
      </c>
      <c r="Z31" s="135">
        <f t="shared" si="15"/>
        <v>5245638</v>
      </c>
      <c r="AA31" s="135">
        <f t="shared" si="16"/>
        <v>0</v>
      </c>
      <c r="AB31" s="142">
        <f t="shared" si="3"/>
        <v>0</v>
      </c>
      <c r="AC31" s="143">
        <f t="shared" si="4"/>
        <v>25.89</v>
      </c>
      <c r="AD31" s="144">
        <f t="shared" si="5"/>
        <v>25.89</v>
      </c>
      <c r="AE31" s="145">
        <v>0</v>
      </c>
      <c r="AF31" s="145">
        <f t="shared" si="17"/>
        <v>5245638</v>
      </c>
      <c r="AG31" s="146">
        <v>0.03</v>
      </c>
      <c r="AH31" s="147">
        <v>6010695</v>
      </c>
      <c r="AI31" s="147">
        <v>0</v>
      </c>
      <c r="AJ31" s="1259">
        <v>0</v>
      </c>
      <c r="AK31" s="148">
        <f t="shared" si="18"/>
        <v>6010695</v>
      </c>
      <c r="AL31" s="145">
        <v>171902900</v>
      </c>
      <c r="AM31" s="145">
        <f t="shared" si="21"/>
        <v>200356500</v>
      </c>
      <c r="AN31" s="146">
        <f t="shared" si="19"/>
        <v>0.16552134955256717</v>
      </c>
      <c r="AO31" s="145">
        <f t="shared" si="20"/>
        <v>197688334.99999997</v>
      </c>
      <c r="AP31" s="136">
        <f t="shared" si="7"/>
        <v>0.03</v>
      </c>
      <c r="AQ31" s="136">
        <f t="shared" si="8"/>
        <v>0</v>
      </c>
      <c r="AR31" s="145">
        <v>88381</v>
      </c>
      <c r="AS31" s="145">
        <f t="shared" si="9"/>
        <v>11344714</v>
      </c>
      <c r="AT31" s="145">
        <f>ROUND(AS31/'3_Levels 1&amp;2'!C31,2)</f>
        <v>5528.61</v>
      </c>
    </row>
    <row r="32" spans="1:46" s="149" customFormat="1" ht="15" customHeight="1" x14ac:dyDescent="0.2">
      <c r="A32" s="114">
        <v>26</v>
      </c>
      <c r="B32" s="115" t="s">
        <v>30</v>
      </c>
      <c r="C32" s="116">
        <v>4710030369</v>
      </c>
      <c r="D32" s="116">
        <v>751763340</v>
      </c>
      <c r="E32" s="116">
        <f t="shared" si="10"/>
        <v>3958267029</v>
      </c>
      <c r="F32" s="116">
        <v>3828402592</v>
      </c>
      <c r="G32" s="117">
        <f t="shared" si="11"/>
        <v>3.3921311533789703E-2</v>
      </c>
      <c r="H32" s="118">
        <f t="shared" si="2"/>
        <v>3958267029</v>
      </c>
      <c r="I32" s="119">
        <v>2.83</v>
      </c>
      <c r="J32" s="120">
        <v>5529392</v>
      </c>
      <c r="K32" s="119">
        <v>27.12</v>
      </c>
      <c r="L32" s="120">
        <v>107283489</v>
      </c>
      <c r="M32" s="121">
        <v>0</v>
      </c>
      <c r="N32" s="121">
        <v>0</v>
      </c>
      <c r="O32" s="121">
        <v>0</v>
      </c>
      <c r="P32" s="120">
        <v>0</v>
      </c>
      <c r="Q32" s="116">
        <f t="shared" si="12"/>
        <v>112812881</v>
      </c>
      <c r="R32" s="122">
        <v>0</v>
      </c>
      <c r="S32" s="120">
        <v>5670463</v>
      </c>
      <c r="T32" s="121">
        <v>0</v>
      </c>
      <c r="U32" s="121">
        <v>0</v>
      </c>
      <c r="V32" s="121">
        <v>0</v>
      </c>
      <c r="W32" s="120">
        <v>0</v>
      </c>
      <c r="X32" s="116">
        <f t="shared" si="13"/>
        <v>5670463</v>
      </c>
      <c r="Y32" s="123">
        <f t="shared" si="14"/>
        <v>29.950000000000003</v>
      </c>
      <c r="Z32" s="116">
        <f t="shared" si="15"/>
        <v>118483344</v>
      </c>
      <c r="AA32" s="116">
        <f t="shared" si="16"/>
        <v>0</v>
      </c>
      <c r="AB32" s="124">
        <f t="shared" si="3"/>
        <v>1.43</v>
      </c>
      <c r="AC32" s="125">
        <f t="shared" si="4"/>
        <v>28.5</v>
      </c>
      <c r="AD32" s="126">
        <f t="shared" si="5"/>
        <v>29.93</v>
      </c>
      <c r="AE32" s="127">
        <v>0</v>
      </c>
      <c r="AF32" s="127">
        <f t="shared" si="17"/>
        <v>118483344</v>
      </c>
      <c r="AG32" s="128">
        <v>0.02</v>
      </c>
      <c r="AH32" s="129">
        <v>218845472</v>
      </c>
      <c r="AI32" s="129">
        <v>13035338</v>
      </c>
      <c r="AJ32" s="129">
        <v>0</v>
      </c>
      <c r="AK32" s="130">
        <f t="shared" si="18"/>
        <v>231880810</v>
      </c>
      <c r="AL32" s="127">
        <v>10242726450</v>
      </c>
      <c r="AM32" s="127">
        <f t="shared" si="21"/>
        <v>11594040500</v>
      </c>
      <c r="AN32" s="131">
        <f t="shared" si="19"/>
        <v>0.13192913591868891</v>
      </c>
      <c r="AO32" s="132">
        <f t="shared" si="20"/>
        <v>11594040500</v>
      </c>
      <c r="AP32" s="117">
        <f t="shared" si="7"/>
        <v>1.8875686349379237E-2</v>
      </c>
      <c r="AQ32" s="117">
        <f t="shared" si="8"/>
        <v>1.124313650620765E-3</v>
      </c>
      <c r="AR32" s="127">
        <v>1824484</v>
      </c>
      <c r="AS32" s="127">
        <f t="shared" si="9"/>
        <v>352188638</v>
      </c>
      <c r="AT32" s="127">
        <f>ROUND(AS32/'3_Levels 1&amp;2'!C32,2)</f>
        <v>7269.57</v>
      </c>
    </row>
    <row r="33" spans="1:46" ht="15" customHeight="1" x14ac:dyDescent="0.2">
      <c r="A33" s="114">
        <v>27</v>
      </c>
      <c r="B33" s="115" t="s">
        <v>31</v>
      </c>
      <c r="C33" s="116">
        <v>306392926</v>
      </c>
      <c r="D33" s="116">
        <v>53910492</v>
      </c>
      <c r="E33" s="116">
        <f t="shared" si="10"/>
        <v>252482434</v>
      </c>
      <c r="F33" s="116">
        <v>235455139</v>
      </c>
      <c r="G33" s="117">
        <f t="shared" si="11"/>
        <v>7.2316514612152938E-2</v>
      </c>
      <c r="H33" s="118">
        <f t="shared" si="2"/>
        <v>252482434</v>
      </c>
      <c r="I33" s="119">
        <v>6.41</v>
      </c>
      <c r="J33" s="120">
        <v>1623543</v>
      </c>
      <c r="K33" s="119">
        <v>10.65</v>
      </c>
      <c r="L33" s="120">
        <v>2698658</v>
      </c>
      <c r="M33" s="121">
        <v>0</v>
      </c>
      <c r="N33" s="121">
        <v>19</v>
      </c>
      <c r="O33" s="121">
        <v>7</v>
      </c>
      <c r="P33" s="120">
        <v>2975987</v>
      </c>
      <c r="Q33" s="116">
        <f t="shared" si="12"/>
        <v>7298188</v>
      </c>
      <c r="R33" s="121">
        <v>0</v>
      </c>
      <c r="S33" s="120">
        <v>0</v>
      </c>
      <c r="T33" s="121">
        <v>0</v>
      </c>
      <c r="U33" s="121">
        <v>26.35</v>
      </c>
      <c r="V33" s="121">
        <v>5</v>
      </c>
      <c r="W33" s="120">
        <v>2065580</v>
      </c>
      <c r="X33" s="116">
        <f t="shared" si="13"/>
        <v>2065580</v>
      </c>
      <c r="Y33" s="123">
        <f t="shared" si="14"/>
        <v>17.060000000000002</v>
      </c>
      <c r="Z33" s="116">
        <f t="shared" si="15"/>
        <v>4322201</v>
      </c>
      <c r="AA33" s="116">
        <f t="shared" si="16"/>
        <v>5041567</v>
      </c>
      <c r="AB33" s="124">
        <f t="shared" si="3"/>
        <v>8.18</v>
      </c>
      <c r="AC33" s="125">
        <f t="shared" si="4"/>
        <v>28.91</v>
      </c>
      <c r="AD33" s="126">
        <f t="shared" si="5"/>
        <v>37.090000000000003</v>
      </c>
      <c r="AE33" s="127">
        <v>0</v>
      </c>
      <c r="AF33" s="127">
        <f t="shared" si="17"/>
        <v>9363768</v>
      </c>
      <c r="AG33" s="128">
        <v>2.5000000000000001E-2</v>
      </c>
      <c r="AH33" s="129">
        <v>13315318</v>
      </c>
      <c r="AI33" s="129">
        <v>1792782</v>
      </c>
      <c r="AJ33" s="129">
        <v>0</v>
      </c>
      <c r="AK33" s="130">
        <f t="shared" si="18"/>
        <v>15108100</v>
      </c>
      <c r="AL33" s="127">
        <v>475359360</v>
      </c>
      <c r="AM33" s="127">
        <f t="shared" si="21"/>
        <v>604324000</v>
      </c>
      <c r="AN33" s="131">
        <f t="shared" si="19"/>
        <v>0.2712992545260916</v>
      </c>
      <c r="AO33" s="132">
        <f t="shared" si="20"/>
        <v>546663264</v>
      </c>
      <c r="AP33" s="117">
        <f t="shared" si="7"/>
        <v>2.2033409230809962E-2</v>
      </c>
      <c r="AQ33" s="117">
        <f t="shared" si="8"/>
        <v>2.966590769190037E-3</v>
      </c>
      <c r="AR33" s="127">
        <v>318851</v>
      </c>
      <c r="AS33" s="127">
        <f t="shared" si="9"/>
        <v>24790719</v>
      </c>
      <c r="AT33" s="127">
        <f>ROUND(AS33/'3_Levels 1&amp;2'!C33,2)</f>
        <v>4764.7</v>
      </c>
    </row>
    <row r="34" spans="1:46" ht="15" customHeight="1" x14ac:dyDescent="0.2">
      <c r="A34" s="114">
        <v>28</v>
      </c>
      <c r="B34" s="115" t="s">
        <v>32</v>
      </c>
      <c r="C34" s="116">
        <v>2610448358</v>
      </c>
      <c r="D34" s="116">
        <v>408396210</v>
      </c>
      <c r="E34" s="116">
        <f t="shared" si="10"/>
        <v>2202052148</v>
      </c>
      <c r="F34" s="116">
        <v>2349992652</v>
      </c>
      <c r="G34" s="117">
        <f t="shared" si="11"/>
        <v>-6.2953602801307823E-2</v>
      </c>
      <c r="H34" s="118">
        <f t="shared" si="2"/>
        <v>2202052148</v>
      </c>
      <c r="I34" s="119">
        <v>4.59</v>
      </c>
      <c r="J34" s="120">
        <v>10484893</v>
      </c>
      <c r="K34" s="119">
        <v>28.97</v>
      </c>
      <c r="L34" s="120">
        <v>66248198</v>
      </c>
      <c r="M34" s="121">
        <v>0</v>
      </c>
      <c r="N34" s="121">
        <v>0</v>
      </c>
      <c r="O34" s="121">
        <v>0</v>
      </c>
      <c r="P34" s="120">
        <v>0</v>
      </c>
      <c r="Q34" s="116">
        <f t="shared" si="12"/>
        <v>76733091</v>
      </c>
      <c r="R34" s="121">
        <v>0</v>
      </c>
      <c r="S34" s="120">
        <v>0</v>
      </c>
      <c r="T34" s="121">
        <v>0</v>
      </c>
      <c r="U34" s="121">
        <v>0</v>
      </c>
      <c r="V34" s="121">
        <v>0</v>
      </c>
      <c r="W34" s="120">
        <v>0</v>
      </c>
      <c r="X34" s="116">
        <f t="shared" si="13"/>
        <v>0</v>
      </c>
      <c r="Y34" s="123">
        <f t="shared" si="14"/>
        <v>33.56</v>
      </c>
      <c r="Z34" s="116">
        <f t="shared" si="15"/>
        <v>76733091</v>
      </c>
      <c r="AA34" s="116">
        <f t="shared" si="16"/>
        <v>0</v>
      </c>
      <c r="AB34" s="124">
        <f t="shared" si="3"/>
        <v>0</v>
      </c>
      <c r="AC34" s="125">
        <f t="shared" si="4"/>
        <v>34.85</v>
      </c>
      <c r="AD34" s="126">
        <f t="shared" si="5"/>
        <v>34.85</v>
      </c>
      <c r="AE34" s="127">
        <v>0</v>
      </c>
      <c r="AF34" s="127">
        <f t="shared" si="17"/>
        <v>76733091</v>
      </c>
      <c r="AG34" s="128">
        <v>0.02</v>
      </c>
      <c r="AH34" s="129">
        <v>125931216</v>
      </c>
      <c r="AI34" s="129">
        <v>7237545</v>
      </c>
      <c r="AJ34" s="129">
        <v>0</v>
      </c>
      <c r="AK34" s="130">
        <f t="shared" si="18"/>
        <v>133168761</v>
      </c>
      <c r="AL34" s="127">
        <v>5765694600</v>
      </c>
      <c r="AM34" s="127">
        <f t="shared" si="21"/>
        <v>6658438050</v>
      </c>
      <c r="AN34" s="128">
        <f t="shared" si="19"/>
        <v>0.15483710323470826</v>
      </c>
      <c r="AO34" s="127">
        <f t="shared" si="20"/>
        <v>6630548789.999999</v>
      </c>
      <c r="AP34" s="117">
        <f t="shared" si="7"/>
        <v>1.8913026606893188E-2</v>
      </c>
      <c r="AQ34" s="117">
        <f t="shared" si="8"/>
        <v>1.0869733931068112E-3</v>
      </c>
      <c r="AR34" s="127">
        <v>2572761</v>
      </c>
      <c r="AS34" s="127">
        <f t="shared" si="9"/>
        <v>212474613</v>
      </c>
      <c r="AT34" s="127">
        <f>ROUND(AS34/'3_Levels 1&amp;2'!C34,2)</f>
        <v>6303.2</v>
      </c>
    </row>
    <row r="35" spans="1:46" ht="15" customHeight="1" x14ac:dyDescent="0.2">
      <c r="A35" s="114">
        <v>29</v>
      </c>
      <c r="B35" s="115" t="s">
        <v>33</v>
      </c>
      <c r="C35" s="116">
        <v>1165337393</v>
      </c>
      <c r="D35" s="116">
        <v>181693417</v>
      </c>
      <c r="E35" s="116">
        <f t="shared" si="10"/>
        <v>983643976</v>
      </c>
      <c r="F35" s="116">
        <v>967189029</v>
      </c>
      <c r="G35" s="117">
        <f t="shared" si="11"/>
        <v>1.7013165479154747E-2</v>
      </c>
      <c r="H35" s="118">
        <f t="shared" si="2"/>
        <v>983643976</v>
      </c>
      <c r="I35" s="119">
        <v>3.63</v>
      </c>
      <c r="J35" s="120">
        <v>3505093</v>
      </c>
      <c r="K35" s="119">
        <v>28.47</v>
      </c>
      <c r="L35" s="120">
        <v>27490300</v>
      </c>
      <c r="M35" s="121">
        <v>0</v>
      </c>
      <c r="N35" s="121">
        <v>0</v>
      </c>
      <c r="O35" s="121">
        <v>0</v>
      </c>
      <c r="P35" s="120">
        <v>0</v>
      </c>
      <c r="Q35" s="116">
        <f t="shared" si="12"/>
        <v>30995393</v>
      </c>
      <c r="R35" s="121">
        <v>11.2</v>
      </c>
      <c r="S35" s="120">
        <v>10814666</v>
      </c>
      <c r="T35" s="121">
        <v>0</v>
      </c>
      <c r="U35" s="121">
        <v>0</v>
      </c>
      <c r="V35" s="121">
        <v>0</v>
      </c>
      <c r="W35" s="120">
        <v>0</v>
      </c>
      <c r="X35" s="116">
        <f t="shared" si="13"/>
        <v>10814666</v>
      </c>
      <c r="Y35" s="123">
        <f t="shared" si="14"/>
        <v>43.3</v>
      </c>
      <c r="Z35" s="116">
        <f t="shared" si="15"/>
        <v>41810059</v>
      </c>
      <c r="AA35" s="116">
        <f t="shared" si="16"/>
        <v>0</v>
      </c>
      <c r="AB35" s="124">
        <f t="shared" si="3"/>
        <v>10.99</v>
      </c>
      <c r="AC35" s="125">
        <f t="shared" si="4"/>
        <v>31.51</v>
      </c>
      <c r="AD35" s="126">
        <f t="shared" si="5"/>
        <v>42.51</v>
      </c>
      <c r="AE35" s="127">
        <v>0</v>
      </c>
      <c r="AF35" s="127">
        <f t="shared" si="17"/>
        <v>41810059</v>
      </c>
      <c r="AG35" s="128">
        <v>0.02</v>
      </c>
      <c r="AH35" s="129">
        <v>34918722</v>
      </c>
      <c r="AI35" s="129">
        <v>0</v>
      </c>
      <c r="AJ35" s="129">
        <v>0</v>
      </c>
      <c r="AK35" s="130">
        <f t="shared" si="18"/>
        <v>34918722</v>
      </c>
      <c r="AL35" s="127">
        <v>1579235700</v>
      </c>
      <c r="AM35" s="127">
        <f t="shared" si="21"/>
        <v>1745936100</v>
      </c>
      <c r="AN35" s="128">
        <f t="shared" si="19"/>
        <v>0.1055576441186075</v>
      </c>
      <c r="AO35" s="127">
        <f t="shared" si="20"/>
        <v>1745936100</v>
      </c>
      <c r="AP35" s="117">
        <f t="shared" si="7"/>
        <v>0.02</v>
      </c>
      <c r="AQ35" s="117">
        <f t="shared" si="8"/>
        <v>0</v>
      </c>
      <c r="AR35" s="127">
        <v>447037</v>
      </c>
      <c r="AS35" s="127">
        <f t="shared" si="9"/>
        <v>77175818</v>
      </c>
      <c r="AT35" s="127">
        <f>ROUND(AS35/'3_Levels 1&amp;2'!C35,2)</f>
        <v>5764.98</v>
      </c>
    </row>
    <row r="36" spans="1:46" ht="15" customHeight="1" x14ac:dyDescent="0.2">
      <c r="A36" s="133">
        <v>30</v>
      </c>
      <c r="B36" s="134" t="s">
        <v>34</v>
      </c>
      <c r="C36" s="135">
        <v>112299000</v>
      </c>
      <c r="D36" s="135">
        <v>22909910</v>
      </c>
      <c r="E36" s="135">
        <f t="shared" si="10"/>
        <v>89389090</v>
      </c>
      <c r="F36" s="135">
        <v>86553090</v>
      </c>
      <c r="G36" s="136">
        <f t="shared" si="11"/>
        <v>3.2766016788077702E-2</v>
      </c>
      <c r="H36" s="137">
        <f t="shared" si="2"/>
        <v>89389090</v>
      </c>
      <c r="I36" s="138">
        <v>4.54</v>
      </c>
      <c r="J36" s="139">
        <v>416003</v>
      </c>
      <c r="K36" s="138">
        <v>39.75</v>
      </c>
      <c r="L36" s="139">
        <v>3643007</v>
      </c>
      <c r="M36" s="140">
        <v>0</v>
      </c>
      <c r="N36" s="140">
        <v>0</v>
      </c>
      <c r="O36" s="140">
        <v>0</v>
      </c>
      <c r="P36" s="139">
        <v>0</v>
      </c>
      <c r="Q36" s="135">
        <f t="shared" si="12"/>
        <v>4059010</v>
      </c>
      <c r="R36" s="140">
        <v>0</v>
      </c>
      <c r="S36" s="139">
        <v>0</v>
      </c>
      <c r="T36" s="140">
        <v>0</v>
      </c>
      <c r="U36" s="140">
        <v>0</v>
      </c>
      <c r="V36" s="140">
        <v>0</v>
      </c>
      <c r="W36" s="139">
        <v>0</v>
      </c>
      <c r="X36" s="135">
        <f t="shared" si="13"/>
        <v>0</v>
      </c>
      <c r="Y36" s="141">
        <f t="shared" si="14"/>
        <v>44.29</v>
      </c>
      <c r="Z36" s="135">
        <f t="shared" si="15"/>
        <v>4059010</v>
      </c>
      <c r="AA36" s="135">
        <f t="shared" si="16"/>
        <v>0</v>
      </c>
      <c r="AB36" s="142">
        <f t="shared" si="3"/>
        <v>0</v>
      </c>
      <c r="AC36" s="143">
        <f t="shared" si="4"/>
        <v>45.41</v>
      </c>
      <c r="AD36" s="144">
        <f t="shared" si="5"/>
        <v>45.41</v>
      </c>
      <c r="AE36" s="145">
        <v>0</v>
      </c>
      <c r="AF36" s="145">
        <f t="shared" si="17"/>
        <v>4059010</v>
      </c>
      <c r="AG36" s="146">
        <v>0.03</v>
      </c>
      <c r="AH36" s="147">
        <v>6658381</v>
      </c>
      <c r="AI36" s="147">
        <v>1227220</v>
      </c>
      <c r="AJ36" s="1259">
        <v>0</v>
      </c>
      <c r="AK36" s="148">
        <f t="shared" si="18"/>
        <v>7885601</v>
      </c>
      <c r="AL36" s="145">
        <v>261144633</v>
      </c>
      <c r="AM36" s="145">
        <f t="shared" si="21"/>
        <v>262853367</v>
      </c>
      <c r="AN36" s="146">
        <f t="shared" si="19"/>
        <v>6.5432476263067602E-3</v>
      </c>
      <c r="AO36" s="145">
        <f t="shared" si="20"/>
        <v>262853367</v>
      </c>
      <c r="AP36" s="136">
        <f t="shared" si="7"/>
        <v>2.5331161156478547E-2</v>
      </c>
      <c r="AQ36" s="136">
        <f t="shared" si="8"/>
        <v>4.6688388054774276E-3</v>
      </c>
      <c r="AR36" s="145">
        <v>75281</v>
      </c>
      <c r="AS36" s="145">
        <f t="shared" si="9"/>
        <v>12019892</v>
      </c>
      <c r="AT36" s="145">
        <f>ROUND(AS36/'3_Levels 1&amp;2'!C36,2)</f>
        <v>4964.8500000000004</v>
      </c>
    </row>
    <row r="37" spans="1:46" ht="15" customHeight="1" x14ac:dyDescent="0.2">
      <c r="A37" s="114">
        <v>31</v>
      </c>
      <c r="B37" s="115" t="s">
        <v>35</v>
      </c>
      <c r="C37" s="116">
        <v>538818563</v>
      </c>
      <c r="D37" s="116">
        <v>58281765</v>
      </c>
      <c r="E37" s="116">
        <f t="shared" si="10"/>
        <v>480536798</v>
      </c>
      <c r="F37" s="116">
        <v>476000781</v>
      </c>
      <c r="G37" s="117">
        <f t="shared" si="11"/>
        <v>9.5294318435162392E-3</v>
      </c>
      <c r="H37" s="118">
        <f t="shared" si="2"/>
        <v>480536798</v>
      </c>
      <c r="I37" s="119">
        <v>3.89</v>
      </c>
      <c r="J37" s="120">
        <v>1871943</v>
      </c>
      <c r="K37" s="119">
        <v>27.76</v>
      </c>
      <c r="L37" s="120">
        <v>13264351</v>
      </c>
      <c r="M37" s="121">
        <v>0</v>
      </c>
      <c r="N37" s="121">
        <v>3.1</v>
      </c>
      <c r="O37" s="121">
        <v>4</v>
      </c>
      <c r="P37" s="120">
        <v>1204613</v>
      </c>
      <c r="Q37" s="116">
        <f t="shared" si="12"/>
        <v>16340907</v>
      </c>
      <c r="R37" s="122">
        <v>0</v>
      </c>
      <c r="S37" s="120">
        <v>0</v>
      </c>
      <c r="T37" s="121">
        <v>0</v>
      </c>
      <c r="U37" s="121">
        <v>14</v>
      </c>
      <c r="V37" s="121">
        <v>3</v>
      </c>
      <c r="W37" s="120">
        <v>5230506</v>
      </c>
      <c r="X37" s="116">
        <f t="shared" si="13"/>
        <v>5230506</v>
      </c>
      <c r="Y37" s="123">
        <f t="shared" si="14"/>
        <v>31.650000000000002</v>
      </c>
      <c r="Z37" s="116">
        <f t="shared" si="15"/>
        <v>15136294</v>
      </c>
      <c r="AA37" s="116">
        <f t="shared" si="16"/>
        <v>6435119</v>
      </c>
      <c r="AB37" s="124">
        <f t="shared" si="3"/>
        <v>10.88</v>
      </c>
      <c r="AC37" s="125">
        <f t="shared" si="4"/>
        <v>34.01</v>
      </c>
      <c r="AD37" s="126">
        <f t="shared" si="5"/>
        <v>44.89</v>
      </c>
      <c r="AE37" s="127">
        <v>0</v>
      </c>
      <c r="AF37" s="127">
        <f t="shared" si="17"/>
        <v>21571413</v>
      </c>
      <c r="AG37" s="128">
        <v>2.3700000000000002E-2</v>
      </c>
      <c r="AH37" s="129">
        <v>24344435</v>
      </c>
      <c r="AI37" s="129">
        <v>0</v>
      </c>
      <c r="AJ37" s="129">
        <v>0</v>
      </c>
      <c r="AK37" s="130">
        <f t="shared" si="18"/>
        <v>24344435</v>
      </c>
      <c r="AL37" s="127">
        <v>885567700</v>
      </c>
      <c r="AM37" s="127">
        <f t="shared" si="21"/>
        <v>1027191350</v>
      </c>
      <c r="AN37" s="131">
        <f t="shared" si="19"/>
        <v>0.15992413679947903</v>
      </c>
      <c r="AO37" s="132">
        <f t="shared" si="20"/>
        <v>1018402854.9999999</v>
      </c>
      <c r="AP37" s="117">
        <f t="shared" si="7"/>
        <v>2.3700000004867643E-2</v>
      </c>
      <c r="AQ37" s="117">
        <f t="shared" si="8"/>
        <v>0</v>
      </c>
      <c r="AR37" s="127">
        <v>349599</v>
      </c>
      <c r="AS37" s="127">
        <f t="shared" si="9"/>
        <v>46265447</v>
      </c>
      <c r="AT37" s="127">
        <f>ROUND(AS37/'3_Levels 1&amp;2'!C37,2)</f>
        <v>7489.95</v>
      </c>
    </row>
    <row r="38" spans="1:46" ht="15" customHeight="1" x14ac:dyDescent="0.2">
      <c r="A38" s="114">
        <v>32</v>
      </c>
      <c r="B38" s="115" t="s">
        <v>36</v>
      </c>
      <c r="C38" s="116">
        <v>867865250</v>
      </c>
      <c r="D38" s="116">
        <v>249056371</v>
      </c>
      <c r="E38" s="116">
        <f t="shared" si="10"/>
        <v>618808879</v>
      </c>
      <c r="F38" s="116">
        <v>571266515</v>
      </c>
      <c r="G38" s="117">
        <f t="shared" si="11"/>
        <v>8.3222738864713611E-2</v>
      </c>
      <c r="H38" s="118">
        <f t="shared" si="2"/>
        <v>618808879</v>
      </c>
      <c r="I38" s="119">
        <v>3.29</v>
      </c>
      <c r="J38" s="120">
        <v>2001974</v>
      </c>
      <c r="K38" s="119">
        <v>19.18</v>
      </c>
      <c r="L38" s="120">
        <v>11671035</v>
      </c>
      <c r="M38" s="121">
        <v>0</v>
      </c>
      <c r="N38" s="121">
        <v>0</v>
      </c>
      <c r="O38" s="121">
        <v>0</v>
      </c>
      <c r="P38" s="120">
        <v>0</v>
      </c>
      <c r="Q38" s="116">
        <f t="shared" si="12"/>
        <v>13673009</v>
      </c>
      <c r="R38" s="121">
        <v>0</v>
      </c>
      <c r="S38" s="120">
        <v>0</v>
      </c>
      <c r="T38" s="121">
        <v>0</v>
      </c>
      <c r="U38" s="121">
        <v>11.57</v>
      </c>
      <c r="V38" s="121">
        <v>10</v>
      </c>
      <c r="W38" s="120">
        <v>5623870</v>
      </c>
      <c r="X38" s="116">
        <f t="shared" si="13"/>
        <v>5623870</v>
      </c>
      <c r="Y38" s="123">
        <f t="shared" si="14"/>
        <v>22.47</v>
      </c>
      <c r="Z38" s="116">
        <f t="shared" si="15"/>
        <v>13673009</v>
      </c>
      <c r="AA38" s="116">
        <f t="shared" si="16"/>
        <v>5623870</v>
      </c>
      <c r="AB38" s="124">
        <f t="shared" si="3"/>
        <v>9.09</v>
      </c>
      <c r="AC38" s="125">
        <f t="shared" si="4"/>
        <v>22.1</v>
      </c>
      <c r="AD38" s="126">
        <f t="shared" si="5"/>
        <v>31.18</v>
      </c>
      <c r="AE38" s="127">
        <v>0</v>
      </c>
      <c r="AF38" s="127">
        <f t="shared" si="17"/>
        <v>19296879</v>
      </c>
      <c r="AG38" s="128">
        <v>2.5000000000000001E-2</v>
      </c>
      <c r="AH38" s="129">
        <v>63479236</v>
      </c>
      <c r="AI38" s="129">
        <v>2874416</v>
      </c>
      <c r="AJ38" s="129">
        <v>0</v>
      </c>
      <c r="AK38" s="130">
        <f t="shared" si="18"/>
        <v>66353652</v>
      </c>
      <c r="AL38" s="127">
        <v>2215308440</v>
      </c>
      <c r="AM38" s="127">
        <f t="shared" si="21"/>
        <v>2654146080</v>
      </c>
      <c r="AN38" s="131">
        <f t="shared" si="19"/>
        <v>0.1980932461034636</v>
      </c>
      <c r="AO38" s="132">
        <f t="shared" si="20"/>
        <v>2547604706</v>
      </c>
      <c r="AP38" s="117">
        <f t="shared" si="7"/>
        <v>2.3917009119558331E-2</v>
      </c>
      <c r="AQ38" s="117">
        <f t="shared" si="8"/>
        <v>1.0829908804416673E-3</v>
      </c>
      <c r="AR38" s="127">
        <v>994115</v>
      </c>
      <c r="AS38" s="127">
        <f t="shared" si="9"/>
        <v>86644646</v>
      </c>
      <c r="AT38" s="127">
        <f>ROUND(AS38/'3_Levels 1&amp;2'!C38,2)</f>
        <v>3290.72</v>
      </c>
    </row>
    <row r="39" spans="1:46" ht="15" customHeight="1" x14ac:dyDescent="0.2">
      <c r="A39" s="114">
        <v>33</v>
      </c>
      <c r="B39" s="115" t="s">
        <v>37</v>
      </c>
      <c r="C39" s="116">
        <v>117338002</v>
      </c>
      <c r="D39" s="116">
        <v>10827966</v>
      </c>
      <c r="E39" s="116">
        <f t="shared" si="10"/>
        <v>106510036</v>
      </c>
      <c r="F39" s="116">
        <v>107315252</v>
      </c>
      <c r="G39" s="117">
        <f t="shared" si="11"/>
        <v>-7.5032764215099638E-3</v>
      </c>
      <c r="H39" s="118">
        <f t="shared" ref="H39:H75" si="22">IF((E39-F39)/F39&gt;$H$3,F39*(1+$H$3),E39)</f>
        <v>106510036</v>
      </c>
      <c r="I39" s="119">
        <v>4.5199999999999996</v>
      </c>
      <c r="J39" s="120">
        <v>489066</v>
      </c>
      <c r="K39" s="119">
        <v>5.18</v>
      </c>
      <c r="L39" s="120">
        <v>559392</v>
      </c>
      <c r="M39" s="121">
        <v>0</v>
      </c>
      <c r="N39" s="121">
        <v>0</v>
      </c>
      <c r="O39" s="121">
        <v>0</v>
      </c>
      <c r="P39" s="120">
        <v>0</v>
      </c>
      <c r="Q39" s="116">
        <f t="shared" si="12"/>
        <v>1048458</v>
      </c>
      <c r="R39" s="121">
        <v>12</v>
      </c>
      <c r="S39" s="120">
        <v>0</v>
      </c>
      <c r="T39" s="121">
        <v>0</v>
      </c>
      <c r="U39" s="121">
        <v>0</v>
      </c>
      <c r="V39" s="121">
        <v>0</v>
      </c>
      <c r="W39" s="120">
        <v>1280982</v>
      </c>
      <c r="X39" s="116">
        <f t="shared" si="13"/>
        <v>1280982</v>
      </c>
      <c r="Y39" s="123">
        <f t="shared" si="14"/>
        <v>21.7</v>
      </c>
      <c r="Z39" s="116">
        <f t="shared" si="15"/>
        <v>1048458</v>
      </c>
      <c r="AA39" s="116">
        <f t="shared" si="16"/>
        <v>1280982</v>
      </c>
      <c r="AB39" s="124">
        <f t="shared" ref="AB39:AB70" si="23">ROUND((X39/E39)*1000,2)</f>
        <v>12.03</v>
      </c>
      <c r="AC39" s="125">
        <f t="shared" ref="AC39:AC70" si="24">ROUND((Q39/E39)*1000,2)</f>
        <v>9.84</v>
      </c>
      <c r="AD39" s="126">
        <f t="shared" ref="AD39:AD70" si="25">ROUND((AF39/E39)*1000,2)</f>
        <v>21.87</v>
      </c>
      <c r="AE39" s="127">
        <v>0</v>
      </c>
      <c r="AF39" s="127">
        <f t="shared" si="17"/>
        <v>2329440</v>
      </c>
      <c r="AG39" s="128">
        <v>2.5000000000000001E-2</v>
      </c>
      <c r="AH39" s="129">
        <v>3075707</v>
      </c>
      <c r="AI39" s="129">
        <v>790860</v>
      </c>
      <c r="AJ39" s="129">
        <v>0</v>
      </c>
      <c r="AK39" s="130">
        <f t="shared" si="18"/>
        <v>3866567</v>
      </c>
      <c r="AL39" s="127">
        <v>149601480</v>
      </c>
      <c r="AM39" s="127">
        <f t="shared" si="21"/>
        <v>154662680</v>
      </c>
      <c r="AN39" s="128">
        <f t="shared" si="19"/>
        <v>3.383121610828984E-2</v>
      </c>
      <c r="AO39" s="127">
        <f t="shared" si="20"/>
        <v>154662680</v>
      </c>
      <c r="AP39" s="117">
        <f t="shared" ref="AP39:AP75" si="26">AH39/AM39</f>
        <v>1.9886549230881036E-2</v>
      </c>
      <c r="AQ39" s="117">
        <f t="shared" ref="AQ39:AQ75" si="27">AI39/AM39</f>
        <v>5.1134507691189624E-3</v>
      </c>
      <c r="AR39" s="127">
        <v>81466</v>
      </c>
      <c r="AS39" s="127">
        <f t="shared" ref="AS39:AS70" si="28">AR39+AF39+AK39</f>
        <v>6277473</v>
      </c>
      <c r="AT39" s="127">
        <f>ROUND(AS39/'3_Levels 1&amp;2'!C39,2)</f>
        <v>5120.29</v>
      </c>
    </row>
    <row r="40" spans="1:46" ht="15" customHeight="1" x14ac:dyDescent="0.2">
      <c r="A40" s="114">
        <v>34</v>
      </c>
      <c r="B40" s="115" t="s">
        <v>38</v>
      </c>
      <c r="C40" s="116">
        <v>194033057</v>
      </c>
      <c r="D40" s="116">
        <v>36190874</v>
      </c>
      <c r="E40" s="116">
        <f t="shared" si="10"/>
        <v>157842183</v>
      </c>
      <c r="F40" s="116">
        <v>149493333</v>
      </c>
      <c r="G40" s="117">
        <f t="shared" si="11"/>
        <v>5.5847641044968872E-2</v>
      </c>
      <c r="H40" s="118">
        <f t="shared" si="22"/>
        <v>157842183</v>
      </c>
      <c r="I40" s="119">
        <v>5.77</v>
      </c>
      <c r="J40" s="120">
        <v>901084</v>
      </c>
      <c r="K40" s="119">
        <v>21.75</v>
      </c>
      <c r="L40" s="120">
        <v>3396973</v>
      </c>
      <c r="M40" s="121">
        <v>0</v>
      </c>
      <c r="N40" s="121">
        <v>9.68</v>
      </c>
      <c r="O40" s="121">
        <v>0</v>
      </c>
      <c r="P40" s="120">
        <v>636166</v>
      </c>
      <c r="Q40" s="116">
        <f t="shared" si="12"/>
        <v>4934223</v>
      </c>
      <c r="R40" s="121">
        <v>10</v>
      </c>
      <c r="S40" s="120">
        <v>1557817</v>
      </c>
      <c r="T40" s="121">
        <v>0</v>
      </c>
      <c r="U40" s="121">
        <v>0</v>
      </c>
      <c r="V40" s="121">
        <v>0</v>
      </c>
      <c r="W40" s="120">
        <v>0</v>
      </c>
      <c r="X40" s="116">
        <f t="shared" si="13"/>
        <v>1557817</v>
      </c>
      <c r="Y40" s="123">
        <f t="shared" si="14"/>
        <v>37.519999999999996</v>
      </c>
      <c r="Z40" s="116">
        <f t="shared" si="15"/>
        <v>5855874</v>
      </c>
      <c r="AA40" s="116">
        <f t="shared" si="16"/>
        <v>636166</v>
      </c>
      <c r="AB40" s="124">
        <f t="shared" si="23"/>
        <v>9.8699999999999992</v>
      </c>
      <c r="AC40" s="125">
        <f t="shared" si="24"/>
        <v>31.26</v>
      </c>
      <c r="AD40" s="126">
        <f t="shared" si="25"/>
        <v>41.13</v>
      </c>
      <c r="AE40" s="127">
        <v>0</v>
      </c>
      <c r="AF40" s="127">
        <f t="shared" si="17"/>
        <v>6492040</v>
      </c>
      <c r="AG40" s="128">
        <v>0.02</v>
      </c>
      <c r="AH40" s="129">
        <v>7774290</v>
      </c>
      <c r="AI40" s="129">
        <v>0</v>
      </c>
      <c r="AJ40" s="129">
        <v>0</v>
      </c>
      <c r="AK40" s="130">
        <f t="shared" si="18"/>
        <v>7774290</v>
      </c>
      <c r="AL40" s="127">
        <v>345584350</v>
      </c>
      <c r="AM40" s="127">
        <f t="shared" si="21"/>
        <v>388714500</v>
      </c>
      <c r="AN40" s="128">
        <f t="shared" si="19"/>
        <v>0.12480353928064161</v>
      </c>
      <c r="AO40" s="127">
        <f t="shared" si="20"/>
        <v>388714500</v>
      </c>
      <c r="AP40" s="117">
        <f t="shared" si="26"/>
        <v>0.02</v>
      </c>
      <c r="AQ40" s="117">
        <f t="shared" si="27"/>
        <v>0</v>
      </c>
      <c r="AR40" s="127">
        <v>203201</v>
      </c>
      <c r="AS40" s="127">
        <f t="shared" si="28"/>
        <v>14469531</v>
      </c>
      <c r="AT40" s="127">
        <f>ROUND(AS40/'3_Levels 1&amp;2'!C40,2)</f>
        <v>4430.3500000000004</v>
      </c>
    </row>
    <row r="41" spans="1:46" ht="15" customHeight="1" x14ac:dyDescent="0.2">
      <c r="A41" s="133">
        <v>35</v>
      </c>
      <c r="B41" s="134" t="s">
        <v>39</v>
      </c>
      <c r="C41" s="135">
        <v>438505124</v>
      </c>
      <c r="D41" s="135">
        <v>54444890</v>
      </c>
      <c r="E41" s="135">
        <f t="shared" si="10"/>
        <v>384060234</v>
      </c>
      <c r="F41" s="135">
        <v>359075523</v>
      </c>
      <c r="G41" s="136">
        <f t="shared" si="11"/>
        <v>6.9580657548746372E-2</v>
      </c>
      <c r="H41" s="137">
        <f t="shared" si="22"/>
        <v>384060234</v>
      </c>
      <c r="I41" s="138">
        <v>4.6500000000000004</v>
      </c>
      <c r="J41" s="139">
        <v>1721546</v>
      </c>
      <c r="K41" s="138">
        <v>7</v>
      </c>
      <c r="L41" s="139">
        <v>2591574</v>
      </c>
      <c r="M41" s="140">
        <v>0</v>
      </c>
      <c r="N41" s="140">
        <v>20</v>
      </c>
      <c r="O41" s="140">
        <v>5</v>
      </c>
      <c r="P41" s="139">
        <v>3250556</v>
      </c>
      <c r="Q41" s="135">
        <f t="shared" si="12"/>
        <v>7563676</v>
      </c>
      <c r="R41" s="140">
        <v>0</v>
      </c>
      <c r="S41" s="139">
        <v>0</v>
      </c>
      <c r="T41" s="140">
        <v>0</v>
      </c>
      <c r="U41" s="140">
        <v>33</v>
      </c>
      <c r="V41" s="140">
        <v>3</v>
      </c>
      <c r="W41" s="139">
        <v>2787482</v>
      </c>
      <c r="X41" s="135">
        <f t="shared" si="13"/>
        <v>2787482</v>
      </c>
      <c r="Y41" s="141">
        <f t="shared" si="14"/>
        <v>11.65</v>
      </c>
      <c r="Z41" s="135">
        <f t="shared" si="15"/>
        <v>4313120</v>
      </c>
      <c r="AA41" s="135">
        <f t="shared" si="16"/>
        <v>6038038</v>
      </c>
      <c r="AB41" s="142">
        <f t="shared" si="23"/>
        <v>7.26</v>
      </c>
      <c r="AC41" s="143">
        <f t="shared" si="24"/>
        <v>19.690000000000001</v>
      </c>
      <c r="AD41" s="144">
        <f t="shared" si="25"/>
        <v>26.95</v>
      </c>
      <c r="AE41" s="145">
        <v>0</v>
      </c>
      <c r="AF41" s="145">
        <f t="shared" si="17"/>
        <v>10351158</v>
      </c>
      <c r="AG41" s="146">
        <v>2.5000000000000001E-2</v>
      </c>
      <c r="AH41" s="147">
        <v>18957317</v>
      </c>
      <c r="AI41" s="147">
        <v>0</v>
      </c>
      <c r="AJ41" s="1259">
        <v>0</v>
      </c>
      <c r="AK41" s="148">
        <f t="shared" si="18"/>
        <v>18957317</v>
      </c>
      <c r="AL41" s="145">
        <v>668984240</v>
      </c>
      <c r="AM41" s="145">
        <f t="shared" si="21"/>
        <v>758292680</v>
      </c>
      <c r="AN41" s="146">
        <f t="shared" si="19"/>
        <v>0.13349857090803813</v>
      </c>
      <c r="AO41" s="145">
        <f t="shared" si="20"/>
        <v>758292680</v>
      </c>
      <c r="AP41" s="136">
        <f t="shared" si="26"/>
        <v>2.5000000000000001E-2</v>
      </c>
      <c r="AQ41" s="136">
        <f t="shared" si="27"/>
        <v>0</v>
      </c>
      <c r="AR41" s="145">
        <v>408201</v>
      </c>
      <c r="AS41" s="145">
        <f t="shared" si="28"/>
        <v>29716676</v>
      </c>
      <c r="AT41" s="145">
        <f>ROUND(AS41/'3_Levels 1&amp;2'!C41,2)</f>
        <v>5816.53</v>
      </c>
    </row>
    <row r="42" spans="1:46" s="149" customFormat="1" ht="15" customHeight="1" x14ac:dyDescent="0.2">
      <c r="A42" s="1671">
        <v>36</v>
      </c>
      <c r="B42" s="991" t="s">
        <v>40</v>
      </c>
      <c r="C42" s="127">
        <v>4749117561</v>
      </c>
      <c r="D42" s="127">
        <v>479330890</v>
      </c>
      <c r="E42" s="127">
        <f t="shared" si="10"/>
        <v>4269786671</v>
      </c>
      <c r="F42" s="127">
        <v>4413896760</v>
      </c>
      <c r="G42" s="117">
        <f t="shared" si="11"/>
        <v>-3.264917528338384E-2</v>
      </c>
      <c r="H42" s="118">
        <f t="shared" si="22"/>
        <v>4269786671</v>
      </c>
      <c r="I42" s="119">
        <v>27.65</v>
      </c>
      <c r="J42" s="120">
        <v>113308857</v>
      </c>
      <c r="K42" s="119">
        <v>15.66</v>
      </c>
      <c r="L42" s="120">
        <v>65206370</v>
      </c>
      <c r="M42" s="121">
        <v>0</v>
      </c>
      <c r="N42" s="121">
        <v>0</v>
      </c>
      <c r="O42" s="121">
        <v>0</v>
      </c>
      <c r="P42" s="120">
        <v>0</v>
      </c>
      <c r="Q42" s="127">
        <f t="shared" si="12"/>
        <v>178515227</v>
      </c>
      <c r="R42" s="122">
        <v>2</v>
      </c>
      <c r="S42" s="120">
        <v>10150202</v>
      </c>
      <c r="T42" s="121">
        <v>0</v>
      </c>
      <c r="U42" s="121">
        <v>0</v>
      </c>
      <c r="V42" s="121">
        <v>0</v>
      </c>
      <c r="W42" s="120">
        <v>0</v>
      </c>
      <c r="X42" s="127">
        <f t="shared" si="13"/>
        <v>10150202</v>
      </c>
      <c r="Y42" s="1672">
        <f t="shared" si="14"/>
        <v>45.31</v>
      </c>
      <c r="Z42" s="127">
        <f t="shared" si="15"/>
        <v>188665429</v>
      </c>
      <c r="AA42" s="127">
        <f t="shared" si="16"/>
        <v>0</v>
      </c>
      <c r="AB42" s="1673">
        <f t="shared" si="23"/>
        <v>2.38</v>
      </c>
      <c r="AC42" s="1674">
        <f t="shared" si="24"/>
        <v>41.81</v>
      </c>
      <c r="AD42" s="126">
        <f t="shared" si="25"/>
        <v>44.19</v>
      </c>
      <c r="AE42" s="127">
        <v>0</v>
      </c>
      <c r="AF42" s="127">
        <f t="shared" si="17"/>
        <v>188665429</v>
      </c>
      <c r="AG42" s="128">
        <v>1.4999999999999999E-2</v>
      </c>
      <c r="AH42" s="129">
        <v>112128043</v>
      </c>
      <c r="AI42" s="129">
        <v>10932999</v>
      </c>
      <c r="AJ42" s="129">
        <v>0</v>
      </c>
      <c r="AK42" s="130">
        <f t="shared" si="18"/>
        <v>123061042</v>
      </c>
      <c r="AL42" s="127">
        <v>8607410733</v>
      </c>
      <c r="AM42" s="127">
        <f t="shared" si="21"/>
        <v>8204069467</v>
      </c>
      <c r="AN42" s="128">
        <f t="shared" si="19"/>
        <v>-4.6859767531904531E-2</v>
      </c>
      <c r="AO42" s="127">
        <f t="shared" si="20"/>
        <v>8204069467</v>
      </c>
      <c r="AP42" s="117">
        <f t="shared" si="26"/>
        <v>1.3667368791917617E-2</v>
      </c>
      <c r="AQ42" s="117">
        <f t="shared" si="27"/>
        <v>1.3326312074729292E-3</v>
      </c>
      <c r="AR42" s="127">
        <v>2651982</v>
      </c>
      <c r="AS42" s="127">
        <f t="shared" si="28"/>
        <v>314378453</v>
      </c>
      <c r="AT42" s="127">
        <f>ROUND(AS42/'3_Levels 1&amp;2'!C42,2)</f>
        <v>7065.64</v>
      </c>
    </row>
    <row r="43" spans="1:46" ht="15" customHeight="1" x14ac:dyDescent="0.2">
      <c r="A43" s="114">
        <v>37</v>
      </c>
      <c r="B43" s="115" t="s">
        <v>41</v>
      </c>
      <c r="C43" s="116">
        <v>951925534</v>
      </c>
      <c r="D43" s="116">
        <v>166702543</v>
      </c>
      <c r="E43" s="116">
        <f t="shared" si="10"/>
        <v>785222991</v>
      </c>
      <c r="F43" s="116">
        <v>741243755</v>
      </c>
      <c r="G43" s="117">
        <f t="shared" si="11"/>
        <v>5.9331678281727987E-2</v>
      </c>
      <c r="H43" s="118">
        <f t="shared" si="22"/>
        <v>785222991</v>
      </c>
      <c r="I43" s="119">
        <v>5.18</v>
      </c>
      <c r="J43" s="120">
        <v>4086728</v>
      </c>
      <c r="K43" s="119">
        <v>24.15</v>
      </c>
      <c r="L43" s="120">
        <v>18757865</v>
      </c>
      <c r="M43" s="121">
        <v>0</v>
      </c>
      <c r="N43" s="121">
        <v>0</v>
      </c>
      <c r="O43" s="121">
        <v>0</v>
      </c>
      <c r="P43" s="120">
        <v>0</v>
      </c>
      <c r="Q43" s="116">
        <f t="shared" si="12"/>
        <v>22844593</v>
      </c>
      <c r="R43" s="121">
        <v>0</v>
      </c>
      <c r="S43" s="120">
        <v>0</v>
      </c>
      <c r="T43" s="121">
        <v>0</v>
      </c>
      <c r="U43" s="121">
        <v>36</v>
      </c>
      <c r="V43" s="121">
        <v>0</v>
      </c>
      <c r="W43" s="120">
        <v>10915195</v>
      </c>
      <c r="X43" s="116">
        <f t="shared" si="13"/>
        <v>10915195</v>
      </c>
      <c r="Y43" s="123">
        <f t="shared" si="14"/>
        <v>29.33</v>
      </c>
      <c r="Z43" s="116">
        <f t="shared" si="15"/>
        <v>22844593</v>
      </c>
      <c r="AA43" s="116">
        <f t="shared" si="16"/>
        <v>10915195</v>
      </c>
      <c r="AB43" s="124">
        <f t="shared" si="23"/>
        <v>13.9</v>
      </c>
      <c r="AC43" s="125">
        <f t="shared" si="24"/>
        <v>29.09</v>
      </c>
      <c r="AD43" s="126">
        <f t="shared" si="25"/>
        <v>42.99</v>
      </c>
      <c r="AE43" s="127">
        <v>0</v>
      </c>
      <c r="AF43" s="127">
        <f t="shared" si="17"/>
        <v>33759788</v>
      </c>
      <c r="AG43" s="128">
        <v>0.03</v>
      </c>
      <c r="AH43" s="129">
        <v>46807237</v>
      </c>
      <c r="AI43" s="129">
        <v>8387194</v>
      </c>
      <c r="AJ43" s="129">
        <v>0</v>
      </c>
      <c r="AK43" s="130">
        <f t="shared" si="18"/>
        <v>55194431</v>
      </c>
      <c r="AL43" s="127">
        <v>1581587933</v>
      </c>
      <c r="AM43" s="127">
        <f t="shared" si="21"/>
        <v>1839814367</v>
      </c>
      <c r="AN43" s="131">
        <f t="shared" si="19"/>
        <v>0.16327036177507306</v>
      </c>
      <c r="AO43" s="132">
        <f t="shared" si="20"/>
        <v>1818826122.9499998</v>
      </c>
      <c r="AP43" s="117">
        <f t="shared" si="26"/>
        <v>2.544128246825458E-2</v>
      </c>
      <c r="AQ43" s="117">
        <f t="shared" si="27"/>
        <v>4.5587175263100879E-3</v>
      </c>
      <c r="AR43" s="127">
        <v>792412</v>
      </c>
      <c r="AS43" s="127">
        <f t="shared" si="28"/>
        <v>89746631</v>
      </c>
      <c r="AT43" s="127">
        <f>ROUND(AS43/'3_Levels 1&amp;2'!C43,2)</f>
        <v>5039.3999999999996</v>
      </c>
    </row>
    <row r="44" spans="1:46" ht="15" customHeight="1" x14ac:dyDescent="0.2">
      <c r="A44" s="114">
        <v>38</v>
      </c>
      <c r="B44" s="115" t="s">
        <v>42</v>
      </c>
      <c r="C44" s="116">
        <v>997054949</v>
      </c>
      <c r="D44" s="116">
        <v>32247386</v>
      </c>
      <c r="E44" s="116">
        <f t="shared" si="10"/>
        <v>964807563</v>
      </c>
      <c r="F44" s="116">
        <v>993528253</v>
      </c>
      <c r="G44" s="117">
        <f t="shared" si="11"/>
        <v>-2.8907773798356191E-2</v>
      </c>
      <c r="H44" s="118">
        <f t="shared" si="22"/>
        <v>964807563</v>
      </c>
      <c r="I44" s="119">
        <v>6.03</v>
      </c>
      <c r="J44" s="120">
        <v>5991746</v>
      </c>
      <c r="K44" s="119">
        <v>18.38</v>
      </c>
      <c r="L44" s="120">
        <v>17994980</v>
      </c>
      <c r="M44" s="121">
        <v>0</v>
      </c>
      <c r="N44" s="121">
        <v>0</v>
      </c>
      <c r="O44" s="121">
        <v>0</v>
      </c>
      <c r="P44" s="120">
        <v>0</v>
      </c>
      <c r="Q44" s="116">
        <f t="shared" si="12"/>
        <v>23986726</v>
      </c>
      <c r="R44" s="121">
        <v>0</v>
      </c>
      <c r="S44" s="120">
        <v>39988</v>
      </c>
      <c r="T44" s="121">
        <v>0</v>
      </c>
      <c r="U44" s="121">
        <v>0</v>
      </c>
      <c r="V44" s="121">
        <v>0</v>
      </c>
      <c r="W44" s="120">
        <v>0</v>
      </c>
      <c r="X44" s="116">
        <f t="shared" si="13"/>
        <v>39988</v>
      </c>
      <c r="Y44" s="123">
        <f t="shared" si="14"/>
        <v>24.41</v>
      </c>
      <c r="Z44" s="116">
        <f t="shared" si="15"/>
        <v>24026714</v>
      </c>
      <c r="AA44" s="116">
        <f t="shared" si="16"/>
        <v>0</v>
      </c>
      <c r="AB44" s="124">
        <f t="shared" si="23"/>
        <v>0.04</v>
      </c>
      <c r="AC44" s="125">
        <f t="shared" si="24"/>
        <v>24.86</v>
      </c>
      <c r="AD44" s="126">
        <f t="shared" si="25"/>
        <v>24.9</v>
      </c>
      <c r="AE44" s="127">
        <v>0</v>
      </c>
      <c r="AF44" s="127">
        <f t="shared" si="17"/>
        <v>24026714</v>
      </c>
      <c r="AG44" s="128">
        <v>2.5000000000000001E-2</v>
      </c>
      <c r="AH44" s="129">
        <v>16651499</v>
      </c>
      <c r="AI44" s="129">
        <v>0</v>
      </c>
      <c r="AJ44" s="129">
        <v>0</v>
      </c>
      <c r="AK44" s="130">
        <f t="shared" si="18"/>
        <v>16651499</v>
      </c>
      <c r="AL44" s="127">
        <v>679000440</v>
      </c>
      <c r="AM44" s="127">
        <f t="shared" si="21"/>
        <v>666059960</v>
      </c>
      <c r="AN44" s="128">
        <f t="shared" si="19"/>
        <v>-1.9058131980002842E-2</v>
      </c>
      <c r="AO44" s="127">
        <f t="shared" si="20"/>
        <v>666059960</v>
      </c>
      <c r="AP44" s="117">
        <f t="shared" si="26"/>
        <v>2.5000000000000001E-2</v>
      </c>
      <c r="AQ44" s="117">
        <f t="shared" si="27"/>
        <v>0</v>
      </c>
      <c r="AR44" s="127">
        <v>95197</v>
      </c>
      <c r="AS44" s="127">
        <f t="shared" si="28"/>
        <v>40773410</v>
      </c>
      <c r="AT44" s="127">
        <f>ROUND(AS44/'3_Levels 1&amp;2'!C44,2)</f>
        <v>11146.37</v>
      </c>
    </row>
    <row r="45" spans="1:46" ht="15" customHeight="1" x14ac:dyDescent="0.2">
      <c r="A45" s="114">
        <v>39</v>
      </c>
      <c r="B45" s="115" t="s">
        <v>43</v>
      </c>
      <c r="C45" s="116">
        <v>577304607</v>
      </c>
      <c r="D45" s="116">
        <v>42220649</v>
      </c>
      <c r="E45" s="116">
        <f t="shared" si="10"/>
        <v>535083958</v>
      </c>
      <c r="F45" s="116">
        <v>474224998</v>
      </c>
      <c r="G45" s="117">
        <f t="shared" si="11"/>
        <v>0.12833351311438035</v>
      </c>
      <c r="H45" s="118">
        <f t="shared" si="22"/>
        <v>521647497.80000007</v>
      </c>
      <c r="I45" s="119">
        <v>4.54</v>
      </c>
      <c r="J45" s="120">
        <v>2406211</v>
      </c>
      <c r="K45" s="119">
        <v>21.46</v>
      </c>
      <c r="L45" s="120">
        <v>11380530</v>
      </c>
      <c r="M45" s="121">
        <v>0</v>
      </c>
      <c r="N45" s="121">
        <v>0</v>
      </c>
      <c r="O45" s="121">
        <v>0</v>
      </c>
      <c r="P45" s="120">
        <v>0</v>
      </c>
      <c r="Q45" s="116">
        <f t="shared" si="12"/>
        <v>13786741</v>
      </c>
      <c r="R45" s="121">
        <v>0</v>
      </c>
      <c r="S45" s="120">
        <v>0</v>
      </c>
      <c r="T45" s="121">
        <v>0</v>
      </c>
      <c r="U45" s="121">
        <v>0</v>
      </c>
      <c r="V45" s="121">
        <v>0</v>
      </c>
      <c r="W45" s="120">
        <v>0</v>
      </c>
      <c r="X45" s="116">
        <f t="shared" si="13"/>
        <v>0</v>
      </c>
      <c r="Y45" s="123">
        <f t="shared" si="14"/>
        <v>26</v>
      </c>
      <c r="Z45" s="116">
        <f t="shared" si="15"/>
        <v>13786741</v>
      </c>
      <c r="AA45" s="116">
        <f t="shared" si="16"/>
        <v>0</v>
      </c>
      <c r="AB45" s="124">
        <f t="shared" si="23"/>
        <v>0</v>
      </c>
      <c r="AC45" s="125">
        <f t="shared" si="24"/>
        <v>25.77</v>
      </c>
      <c r="AD45" s="126">
        <f t="shared" si="25"/>
        <v>25.77</v>
      </c>
      <c r="AE45" s="127">
        <v>0</v>
      </c>
      <c r="AF45" s="127">
        <f t="shared" si="17"/>
        <v>13786741</v>
      </c>
      <c r="AG45" s="128">
        <v>0.02</v>
      </c>
      <c r="AH45" s="129">
        <v>8204404</v>
      </c>
      <c r="AI45" s="129">
        <v>0</v>
      </c>
      <c r="AJ45" s="129">
        <v>0</v>
      </c>
      <c r="AK45" s="130">
        <f t="shared" si="18"/>
        <v>8204404</v>
      </c>
      <c r="AL45" s="127">
        <v>367476350</v>
      </c>
      <c r="AM45" s="127">
        <f t="shared" si="21"/>
        <v>410220200</v>
      </c>
      <c r="AN45" s="128">
        <f t="shared" si="19"/>
        <v>0.11631728137062426</v>
      </c>
      <c r="AO45" s="127">
        <f t="shared" si="20"/>
        <v>410220200</v>
      </c>
      <c r="AP45" s="117">
        <f t="shared" si="26"/>
        <v>0.02</v>
      </c>
      <c r="AQ45" s="117">
        <f t="shared" si="27"/>
        <v>0</v>
      </c>
      <c r="AR45" s="127">
        <v>146593</v>
      </c>
      <c r="AS45" s="127">
        <f t="shared" si="28"/>
        <v>22137738</v>
      </c>
      <c r="AT45" s="127">
        <f>ROUND(AS45/'3_Levels 1&amp;2'!C45,2)</f>
        <v>8736.2800000000007</v>
      </c>
    </row>
    <row r="46" spans="1:46" ht="15" customHeight="1" x14ac:dyDescent="0.2">
      <c r="A46" s="133">
        <v>40</v>
      </c>
      <c r="B46" s="134" t="s">
        <v>44</v>
      </c>
      <c r="C46" s="135">
        <v>1068629862</v>
      </c>
      <c r="D46" s="135">
        <v>189842133</v>
      </c>
      <c r="E46" s="135">
        <f t="shared" si="10"/>
        <v>878787729</v>
      </c>
      <c r="F46" s="135">
        <v>851375105</v>
      </c>
      <c r="G46" s="136">
        <f t="shared" si="11"/>
        <v>3.2198056813042469E-2</v>
      </c>
      <c r="H46" s="137">
        <f t="shared" si="22"/>
        <v>878787729</v>
      </c>
      <c r="I46" s="138">
        <v>4.93</v>
      </c>
      <c r="J46" s="139">
        <v>4367436</v>
      </c>
      <c r="K46" s="138">
        <v>21.64</v>
      </c>
      <c r="L46" s="139">
        <v>19244563</v>
      </c>
      <c r="M46" s="140">
        <v>0</v>
      </c>
      <c r="N46" s="140">
        <v>24.39</v>
      </c>
      <c r="O46" s="140">
        <v>13</v>
      </c>
      <c r="P46" s="139">
        <v>10060785</v>
      </c>
      <c r="Q46" s="135">
        <f t="shared" si="12"/>
        <v>33672784</v>
      </c>
      <c r="R46" s="140">
        <v>0</v>
      </c>
      <c r="S46" s="139">
        <v>0</v>
      </c>
      <c r="T46" s="140">
        <v>0</v>
      </c>
      <c r="U46" s="140">
        <v>35</v>
      </c>
      <c r="V46" s="140">
        <v>9</v>
      </c>
      <c r="W46" s="139">
        <v>6299636</v>
      </c>
      <c r="X46" s="135">
        <f t="shared" si="13"/>
        <v>6299636</v>
      </c>
      <c r="Y46" s="141">
        <f t="shared" si="14"/>
        <v>26.57</v>
      </c>
      <c r="Z46" s="135">
        <f t="shared" si="15"/>
        <v>23611999</v>
      </c>
      <c r="AA46" s="135">
        <f t="shared" si="16"/>
        <v>16360421</v>
      </c>
      <c r="AB46" s="142">
        <f t="shared" si="23"/>
        <v>7.17</v>
      </c>
      <c r="AC46" s="143">
        <f t="shared" si="24"/>
        <v>38.32</v>
      </c>
      <c r="AD46" s="144">
        <f t="shared" si="25"/>
        <v>45.49</v>
      </c>
      <c r="AE46" s="145">
        <v>0</v>
      </c>
      <c r="AF46" s="145">
        <f t="shared" si="17"/>
        <v>39972420</v>
      </c>
      <c r="AG46" s="146">
        <v>0.02</v>
      </c>
      <c r="AH46" s="147">
        <v>64359603</v>
      </c>
      <c r="AI46" s="147">
        <v>0</v>
      </c>
      <c r="AJ46" s="1259">
        <v>0</v>
      </c>
      <c r="AK46" s="148">
        <f t="shared" si="18"/>
        <v>64359603</v>
      </c>
      <c r="AL46" s="145">
        <v>2724495800</v>
      </c>
      <c r="AM46" s="145">
        <f t="shared" si="21"/>
        <v>3217980150</v>
      </c>
      <c r="AN46" s="146">
        <f t="shared" si="19"/>
        <v>0.18112868810441918</v>
      </c>
      <c r="AO46" s="145">
        <f t="shared" si="20"/>
        <v>3133170169.9999995</v>
      </c>
      <c r="AP46" s="136">
        <f t="shared" si="26"/>
        <v>0.02</v>
      </c>
      <c r="AQ46" s="136">
        <f t="shared" si="27"/>
        <v>0</v>
      </c>
      <c r="AR46" s="145">
        <v>702250</v>
      </c>
      <c r="AS46" s="145">
        <f t="shared" si="28"/>
        <v>105034273</v>
      </c>
      <c r="AT46" s="145">
        <f>ROUND(AS46/'3_Levels 1&amp;2'!C46,2)</f>
        <v>5057.75</v>
      </c>
    </row>
    <row r="47" spans="1:46" ht="15" customHeight="1" x14ac:dyDescent="0.2">
      <c r="A47" s="114">
        <v>41</v>
      </c>
      <c r="B47" s="115" t="s">
        <v>45</v>
      </c>
      <c r="C47" s="116">
        <v>250630550</v>
      </c>
      <c r="D47" s="116">
        <v>11633410</v>
      </c>
      <c r="E47" s="116">
        <f t="shared" si="10"/>
        <v>238997140</v>
      </c>
      <c r="F47" s="116">
        <v>228885540</v>
      </c>
      <c r="G47" s="117">
        <f t="shared" si="11"/>
        <v>4.4177539568467275E-2</v>
      </c>
      <c r="H47" s="118">
        <f t="shared" si="22"/>
        <v>238997140</v>
      </c>
      <c r="I47" s="119">
        <v>5.16</v>
      </c>
      <c r="J47" s="120">
        <v>1231616</v>
      </c>
      <c r="K47" s="119">
        <v>39.590000000000003</v>
      </c>
      <c r="L47" s="120">
        <v>9449555</v>
      </c>
      <c r="M47" s="121">
        <v>0</v>
      </c>
      <c r="N47" s="121">
        <v>0</v>
      </c>
      <c r="O47" s="121">
        <v>0</v>
      </c>
      <c r="P47" s="120">
        <v>0</v>
      </c>
      <c r="Q47" s="116">
        <f t="shared" si="12"/>
        <v>10681171</v>
      </c>
      <c r="R47" s="122">
        <v>9.6</v>
      </c>
      <c r="S47" s="120">
        <v>2291392</v>
      </c>
      <c r="T47" s="121">
        <v>0</v>
      </c>
      <c r="U47" s="121">
        <v>0</v>
      </c>
      <c r="V47" s="121">
        <v>0</v>
      </c>
      <c r="W47" s="120">
        <v>0</v>
      </c>
      <c r="X47" s="116">
        <f t="shared" si="13"/>
        <v>2291392</v>
      </c>
      <c r="Y47" s="123">
        <f t="shared" si="14"/>
        <v>54.35</v>
      </c>
      <c r="Z47" s="116">
        <f t="shared" si="15"/>
        <v>12972563</v>
      </c>
      <c r="AA47" s="116">
        <f t="shared" si="16"/>
        <v>0</v>
      </c>
      <c r="AB47" s="124">
        <f t="shared" si="23"/>
        <v>9.59</v>
      </c>
      <c r="AC47" s="125">
        <f t="shared" si="24"/>
        <v>44.69</v>
      </c>
      <c r="AD47" s="126">
        <f t="shared" si="25"/>
        <v>54.28</v>
      </c>
      <c r="AE47" s="127">
        <v>0</v>
      </c>
      <c r="AF47" s="127">
        <f t="shared" si="17"/>
        <v>12972563</v>
      </c>
      <c r="AG47" s="128">
        <v>0.02</v>
      </c>
      <c r="AH47" s="129">
        <v>4548352</v>
      </c>
      <c r="AI47" s="129">
        <v>0</v>
      </c>
      <c r="AJ47" s="129">
        <v>0</v>
      </c>
      <c r="AK47" s="130">
        <f t="shared" si="18"/>
        <v>4548352</v>
      </c>
      <c r="AL47" s="127">
        <v>229095100</v>
      </c>
      <c r="AM47" s="127">
        <f t="shared" si="21"/>
        <v>227417600</v>
      </c>
      <c r="AN47" s="131">
        <f t="shared" si="19"/>
        <v>-7.3222866835650352E-3</v>
      </c>
      <c r="AO47" s="132">
        <f t="shared" si="20"/>
        <v>227417600</v>
      </c>
      <c r="AP47" s="117">
        <f t="shared" si="26"/>
        <v>0.02</v>
      </c>
      <c r="AQ47" s="117">
        <f t="shared" si="27"/>
        <v>0</v>
      </c>
      <c r="AR47" s="127">
        <v>139856</v>
      </c>
      <c r="AS47" s="127">
        <f t="shared" si="28"/>
        <v>17660771</v>
      </c>
      <c r="AT47" s="127">
        <f>ROUND(AS47/'3_Levels 1&amp;2'!C47,2)</f>
        <v>15107.59</v>
      </c>
    </row>
    <row r="48" spans="1:46" ht="15" customHeight="1" x14ac:dyDescent="0.2">
      <c r="A48" s="114">
        <v>42</v>
      </c>
      <c r="B48" s="115" t="s">
        <v>46</v>
      </c>
      <c r="C48" s="116">
        <v>248545350</v>
      </c>
      <c r="D48" s="116">
        <v>30545848</v>
      </c>
      <c r="E48" s="116">
        <f t="shared" si="10"/>
        <v>217999502</v>
      </c>
      <c r="F48" s="116">
        <v>212402523</v>
      </c>
      <c r="G48" s="117">
        <f t="shared" si="11"/>
        <v>2.6350812226463054E-2</v>
      </c>
      <c r="H48" s="118">
        <f t="shared" si="22"/>
        <v>217999502</v>
      </c>
      <c r="I48" s="119">
        <v>9.6999999999999993</v>
      </c>
      <c r="J48" s="120">
        <v>2032099</v>
      </c>
      <c r="K48" s="119">
        <v>9.57</v>
      </c>
      <c r="L48" s="120">
        <v>2004856</v>
      </c>
      <c r="M48" s="121">
        <v>0</v>
      </c>
      <c r="N48" s="121">
        <v>0</v>
      </c>
      <c r="O48" s="121">
        <v>0</v>
      </c>
      <c r="P48" s="120">
        <v>0</v>
      </c>
      <c r="Q48" s="116">
        <f t="shared" si="12"/>
        <v>4036955</v>
      </c>
      <c r="R48" s="121">
        <v>0</v>
      </c>
      <c r="S48" s="120">
        <v>0</v>
      </c>
      <c r="T48" s="121">
        <v>0</v>
      </c>
      <c r="U48" s="121">
        <v>29</v>
      </c>
      <c r="V48" s="121">
        <v>3</v>
      </c>
      <c r="W48" s="120">
        <v>2788649</v>
      </c>
      <c r="X48" s="116">
        <f t="shared" si="13"/>
        <v>2788649</v>
      </c>
      <c r="Y48" s="123">
        <f t="shared" si="14"/>
        <v>19.27</v>
      </c>
      <c r="Z48" s="116">
        <f t="shared" si="15"/>
        <v>4036955</v>
      </c>
      <c r="AA48" s="116">
        <f t="shared" si="16"/>
        <v>2788649</v>
      </c>
      <c r="AB48" s="124">
        <f t="shared" si="23"/>
        <v>12.79</v>
      </c>
      <c r="AC48" s="125">
        <f t="shared" si="24"/>
        <v>18.52</v>
      </c>
      <c r="AD48" s="126">
        <f t="shared" si="25"/>
        <v>31.31</v>
      </c>
      <c r="AE48" s="127">
        <v>0</v>
      </c>
      <c r="AF48" s="127">
        <f t="shared" si="17"/>
        <v>6825604</v>
      </c>
      <c r="AG48" s="128">
        <v>0.02</v>
      </c>
      <c r="AH48" s="129">
        <v>7173028</v>
      </c>
      <c r="AI48" s="129">
        <v>0</v>
      </c>
      <c r="AJ48" s="129">
        <v>0</v>
      </c>
      <c r="AK48" s="130">
        <f t="shared" si="18"/>
        <v>7173028</v>
      </c>
      <c r="AL48" s="127">
        <v>317987250</v>
      </c>
      <c r="AM48" s="127">
        <f t="shared" si="21"/>
        <v>358651400</v>
      </c>
      <c r="AN48" s="131">
        <f t="shared" si="19"/>
        <v>0.12787981279123611</v>
      </c>
      <c r="AO48" s="132">
        <f t="shared" si="20"/>
        <v>358651400</v>
      </c>
      <c r="AP48" s="117">
        <f t="shared" si="26"/>
        <v>0.02</v>
      </c>
      <c r="AQ48" s="117">
        <f t="shared" si="27"/>
        <v>0</v>
      </c>
      <c r="AR48" s="127">
        <v>201656</v>
      </c>
      <c r="AS48" s="127">
        <f t="shared" si="28"/>
        <v>14200288</v>
      </c>
      <c r="AT48" s="127">
        <f>ROUND(AS48/'3_Levels 1&amp;2'!C48,2)</f>
        <v>5360.62</v>
      </c>
    </row>
    <row r="49" spans="1:46" ht="15" customHeight="1" x14ac:dyDescent="0.2">
      <c r="A49" s="114">
        <v>43</v>
      </c>
      <c r="B49" s="115" t="s">
        <v>47</v>
      </c>
      <c r="C49" s="116">
        <v>270016501</v>
      </c>
      <c r="D49" s="116">
        <v>39988597</v>
      </c>
      <c r="E49" s="116">
        <f t="shared" si="10"/>
        <v>230027904</v>
      </c>
      <c r="F49" s="116">
        <v>216910226</v>
      </c>
      <c r="G49" s="117">
        <f t="shared" si="11"/>
        <v>6.0475147907503447E-2</v>
      </c>
      <c r="H49" s="118">
        <f t="shared" si="22"/>
        <v>230027904</v>
      </c>
      <c r="I49" s="119">
        <v>5.37</v>
      </c>
      <c r="J49" s="120">
        <v>1240559</v>
      </c>
      <c r="K49" s="119">
        <v>9.06</v>
      </c>
      <c r="L49" s="120">
        <v>2092963</v>
      </c>
      <c r="M49" s="121">
        <v>0</v>
      </c>
      <c r="N49" s="121">
        <v>16.489999999999998</v>
      </c>
      <c r="O49" s="121">
        <v>7</v>
      </c>
      <c r="P49" s="120">
        <v>2256557</v>
      </c>
      <c r="Q49" s="116">
        <f t="shared" si="12"/>
        <v>5590079</v>
      </c>
      <c r="R49" s="121">
        <v>0</v>
      </c>
      <c r="S49" s="120">
        <v>0</v>
      </c>
      <c r="T49" s="121">
        <v>0</v>
      </c>
      <c r="U49" s="121">
        <v>27.96</v>
      </c>
      <c r="V49" s="121">
        <v>5</v>
      </c>
      <c r="W49" s="120">
        <v>2036476</v>
      </c>
      <c r="X49" s="116">
        <f t="shared" si="13"/>
        <v>2036476</v>
      </c>
      <c r="Y49" s="123">
        <f t="shared" si="14"/>
        <v>14.43</v>
      </c>
      <c r="Z49" s="116">
        <f t="shared" si="15"/>
        <v>3333522</v>
      </c>
      <c r="AA49" s="116">
        <f t="shared" si="16"/>
        <v>4293033</v>
      </c>
      <c r="AB49" s="124">
        <f t="shared" si="23"/>
        <v>8.85</v>
      </c>
      <c r="AC49" s="125">
        <f t="shared" si="24"/>
        <v>24.3</v>
      </c>
      <c r="AD49" s="126">
        <f t="shared" si="25"/>
        <v>33.15</v>
      </c>
      <c r="AE49" s="127">
        <v>0</v>
      </c>
      <c r="AF49" s="127">
        <f t="shared" si="17"/>
        <v>7626555</v>
      </c>
      <c r="AG49" s="128">
        <v>2.5000000000000001E-2</v>
      </c>
      <c r="AH49" s="129">
        <v>11913845</v>
      </c>
      <c r="AI49" s="129">
        <v>471243</v>
      </c>
      <c r="AJ49" s="129">
        <v>0</v>
      </c>
      <c r="AK49" s="130">
        <f t="shared" si="18"/>
        <v>12385088</v>
      </c>
      <c r="AL49" s="127">
        <v>541063480</v>
      </c>
      <c r="AM49" s="127">
        <f t="shared" si="21"/>
        <v>495403520</v>
      </c>
      <c r="AN49" s="128">
        <f t="shared" si="19"/>
        <v>-8.4389284599285838E-2</v>
      </c>
      <c r="AO49" s="127">
        <f t="shared" si="20"/>
        <v>495403520</v>
      </c>
      <c r="AP49" s="117">
        <f t="shared" si="26"/>
        <v>2.40487693749128E-2</v>
      </c>
      <c r="AQ49" s="117">
        <f t="shared" si="27"/>
        <v>9.5123062508720168E-4</v>
      </c>
      <c r="AR49" s="127">
        <v>227662</v>
      </c>
      <c r="AS49" s="127">
        <f t="shared" si="28"/>
        <v>20239305</v>
      </c>
      <c r="AT49" s="127">
        <f>ROUND(AS49/'3_Levels 1&amp;2'!C49,2)</f>
        <v>5340.19</v>
      </c>
    </row>
    <row r="50" spans="1:46" ht="15" customHeight="1" x14ac:dyDescent="0.2">
      <c r="A50" s="114">
        <v>44</v>
      </c>
      <c r="B50" s="115" t="s">
        <v>48</v>
      </c>
      <c r="C50" s="116">
        <v>479885591</v>
      </c>
      <c r="D50" s="116">
        <v>69333820</v>
      </c>
      <c r="E50" s="116">
        <f t="shared" si="10"/>
        <v>410551771</v>
      </c>
      <c r="F50" s="116">
        <v>401867554</v>
      </c>
      <c r="G50" s="117">
        <f t="shared" si="11"/>
        <v>2.1609649531447367E-2</v>
      </c>
      <c r="H50" s="118">
        <f t="shared" si="22"/>
        <v>410551771</v>
      </c>
      <c r="I50" s="119">
        <v>3.91</v>
      </c>
      <c r="J50" s="120">
        <v>1601138</v>
      </c>
      <c r="K50" s="119">
        <v>38.200000000000003</v>
      </c>
      <c r="L50" s="120">
        <v>15642824</v>
      </c>
      <c r="M50" s="121">
        <v>0</v>
      </c>
      <c r="N50" s="121">
        <v>0</v>
      </c>
      <c r="O50" s="121">
        <v>0</v>
      </c>
      <c r="P50" s="120">
        <v>0</v>
      </c>
      <c r="Q50" s="116">
        <f t="shared" si="12"/>
        <v>17243962</v>
      </c>
      <c r="R50" s="121">
        <v>0</v>
      </c>
      <c r="S50" s="120">
        <v>0</v>
      </c>
      <c r="T50" s="121">
        <v>0</v>
      </c>
      <c r="U50" s="121">
        <v>0</v>
      </c>
      <c r="V50" s="121">
        <v>0</v>
      </c>
      <c r="W50" s="120">
        <v>0</v>
      </c>
      <c r="X50" s="116">
        <f t="shared" si="13"/>
        <v>0</v>
      </c>
      <c r="Y50" s="123">
        <f t="shared" si="14"/>
        <v>42.11</v>
      </c>
      <c r="Z50" s="116">
        <f t="shared" si="15"/>
        <v>17243962</v>
      </c>
      <c r="AA50" s="116">
        <f t="shared" si="16"/>
        <v>0</v>
      </c>
      <c r="AB50" s="124">
        <f t="shared" si="23"/>
        <v>0</v>
      </c>
      <c r="AC50" s="125">
        <f t="shared" si="24"/>
        <v>42</v>
      </c>
      <c r="AD50" s="126">
        <f t="shared" si="25"/>
        <v>42</v>
      </c>
      <c r="AE50" s="127">
        <v>0</v>
      </c>
      <c r="AF50" s="127">
        <f t="shared" si="17"/>
        <v>17243962</v>
      </c>
      <c r="AG50" s="128">
        <v>0.02</v>
      </c>
      <c r="AH50" s="129">
        <v>16888878</v>
      </c>
      <c r="AI50" s="129">
        <v>0</v>
      </c>
      <c r="AJ50" s="129">
        <v>0</v>
      </c>
      <c r="AK50" s="130">
        <f t="shared" si="18"/>
        <v>16888878</v>
      </c>
      <c r="AL50" s="127">
        <v>797144700</v>
      </c>
      <c r="AM50" s="127">
        <f t="shared" si="21"/>
        <v>844443900</v>
      </c>
      <c r="AN50" s="128">
        <f t="shared" si="19"/>
        <v>5.933577680438696E-2</v>
      </c>
      <c r="AO50" s="127">
        <f t="shared" si="20"/>
        <v>844443900</v>
      </c>
      <c r="AP50" s="117">
        <f t="shared" si="26"/>
        <v>0.02</v>
      </c>
      <c r="AQ50" s="117">
        <f t="shared" si="27"/>
        <v>0</v>
      </c>
      <c r="AR50" s="127">
        <v>133089</v>
      </c>
      <c r="AS50" s="127">
        <f t="shared" si="28"/>
        <v>34265929</v>
      </c>
      <c r="AT50" s="127">
        <f>ROUND(AS50/'3_Levels 1&amp;2'!C50,2)</f>
        <v>4548.17</v>
      </c>
    </row>
    <row r="51" spans="1:46" ht="15" customHeight="1" x14ac:dyDescent="0.2">
      <c r="A51" s="133">
        <v>45</v>
      </c>
      <c r="B51" s="134" t="s">
        <v>49</v>
      </c>
      <c r="C51" s="135">
        <v>1802324983</v>
      </c>
      <c r="D51" s="135">
        <v>101353563</v>
      </c>
      <c r="E51" s="135">
        <f t="shared" si="10"/>
        <v>1700971420</v>
      </c>
      <c r="F51" s="135">
        <v>1568473486</v>
      </c>
      <c r="G51" s="136">
        <f t="shared" si="11"/>
        <v>8.4475724443326669E-2</v>
      </c>
      <c r="H51" s="137">
        <f t="shared" si="22"/>
        <v>1700971420</v>
      </c>
      <c r="I51" s="138">
        <v>4.12</v>
      </c>
      <c r="J51" s="139">
        <v>6880378</v>
      </c>
      <c r="K51" s="138">
        <v>43.18</v>
      </c>
      <c r="L51" s="139">
        <v>77530773</v>
      </c>
      <c r="M51" s="140">
        <v>0</v>
      </c>
      <c r="N51" s="140">
        <v>0</v>
      </c>
      <c r="O51" s="140">
        <v>0</v>
      </c>
      <c r="P51" s="139">
        <v>0</v>
      </c>
      <c r="Q51" s="135">
        <f t="shared" si="12"/>
        <v>84411151</v>
      </c>
      <c r="R51" s="140">
        <v>3.45</v>
      </c>
      <c r="S51" s="139">
        <v>8531457</v>
      </c>
      <c r="T51" s="140">
        <v>0</v>
      </c>
      <c r="U51" s="140">
        <v>0</v>
      </c>
      <c r="V51" s="140">
        <v>0</v>
      </c>
      <c r="W51" s="139">
        <v>0</v>
      </c>
      <c r="X51" s="135">
        <f t="shared" si="13"/>
        <v>8531457</v>
      </c>
      <c r="Y51" s="141">
        <f t="shared" si="14"/>
        <v>50.75</v>
      </c>
      <c r="Z51" s="135">
        <f t="shared" si="15"/>
        <v>92942608</v>
      </c>
      <c r="AA51" s="135">
        <f t="shared" si="16"/>
        <v>0</v>
      </c>
      <c r="AB51" s="142">
        <f t="shared" si="23"/>
        <v>5.0199999999999996</v>
      </c>
      <c r="AC51" s="143">
        <f t="shared" si="24"/>
        <v>49.63</v>
      </c>
      <c r="AD51" s="144">
        <f t="shared" si="25"/>
        <v>54.64</v>
      </c>
      <c r="AE51" s="145">
        <v>0</v>
      </c>
      <c r="AF51" s="145">
        <f t="shared" si="17"/>
        <v>92942608</v>
      </c>
      <c r="AG51" s="146">
        <v>0.03</v>
      </c>
      <c r="AH51" s="147">
        <v>60732101</v>
      </c>
      <c r="AI51" s="147">
        <v>1117176</v>
      </c>
      <c r="AJ51" s="1259">
        <v>0</v>
      </c>
      <c r="AK51" s="148">
        <f t="shared" si="18"/>
        <v>61849277</v>
      </c>
      <c r="AL51" s="145">
        <v>1833473267</v>
      </c>
      <c r="AM51" s="145">
        <f t="shared" ref="AM51:AM75" si="29">ROUND(AK51/AG51,0)</f>
        <v>2061642567</v>
      </c>
      <c r="AN51" s="146">
        <f t="shared" si="19"/>
        <v>0.12444648313489699</v>
      </c>
      <c r="AO51" s="145">
        <f t="shared" si="20"/>
        <v>2061642567</v>
      </c>
      <c r="AP51" s="136">
        <f t="shared" si="26"/>
        <v>2.9458113628481362E-2</v>
      </c>
      <c r="AQ51" s="136">
        <f t="shared" si="27"/>
        <v>5.4188636666813639E-4</v>
      </c>
      <c r="AR51" s="145">
        <v>274279</v>
      </c>
      <c r="AS51" s="145">
        <f t="shared" si="28"/>
        <v>155066164</v>
      </c>
      <c r="AT51" s="145">
        <f>ROUND(AS51/'3_Levels 1&amp;2'!C51,2)</f>
        <v>17075.89</v>
      </c>
    </row>
    <row r="52" spans="1:46" s="149" customFormat="1" ht="15" customHeight="1" x14ac:dyDescent="0.2">
      <c r="A52" s="114">
        <v>46</v>
      </c>
      <c r="B52" s="115" t="s">
        <v>50</v>
      </c>
      <c r="C52" s="116">
        <v>68245260</v>
      </c>
      <c r="D52" s="116">
        <v>18318204</v>
      </c>
      <c r="E52" s="116">
        <f t="shared" si="10"/>
        <v>49927056</v>
      </c>
      <c r="F52" s="116">
        <v>47582253</v>
      </c>
      <c r="G52" s="117">
        <f t="shared" si="11"/>
        <v>4.9278940196463582E-2</v>
      </c>
      <c r="H52" s="118">
        <f t="shared" si="22"/>
        <v>49927056</v>
      </c>
      <c r="I52" s="119">
        <v>3.38</v>
      </c>
      <c r="J52" s="120">
        <v>166800</v>
      </c>
      <c r="K52" s="119">
        <v>41.13</v>
      </c>
      <c r="L52" s="120">
        <v>2034403</v>
      </c>
      <c r="M52" s="121">
        <v>0</v>
      </c>
      <c r="N52" s="121">
        <v>0</v>
      </c>
      <c r="O52" s="121">
        <v>0</v>
      </c>
      <c r="P52" s="120">
        <v>0</v>
      </c>
      <c r="Q52" s="116">
        <f t="shared" si="12"/>
        <v>2201203</v>
      </c>
      <c r="R52" s="122">
        <v>0</v>
      </c>
      <c r="S52" s="120">
        <v>0</v>
      </c>
      <c r="T52" s="121">
        <v>0</v>
      </c>
      <c r="U52" s="121">
        <v>0</v>
      </c>
      <c r="V52" s="121">
        <v>0</v>
      </c>
      <c r="W52" s="120">
        <v>0</v>
      </c>
      <c r="X52" s="116">
        <f t="shared" si="13"/>
        <v>0</v>
      </c>
      <c r="Y52" s="123">
        <f t="shared" si="14"/>
        <v>44.510000000000005</v>
      </c>
      <c r="Z52" s="116">
        <f t="shared" si="15"/>
        <v>2201203</v>
      </c>
      <c r="AA52" s="116">
        <f t="shared" si="16"/>
        <v>0</v>
      </c>
      <c r="AB52" s="124">
        <f t="shared" si="23"/>
        <v>0</v>
      </c>
      <c r="AC52" s="125">
        <f t="shared" si="24"/>
        <v>44.09</v>
      </c>
      <c r="AD52" s="126">
        <f t="shared" si="25"/>
        <v>44.09</v>
      </c>
      <c r="AE52" s="127">
        <v>0</v>
      </c>
      <c r="AF52" s="127">
        <f t="shared" si="17"/>
        <v>2201203</v>
      </c>
      <c r="AG52" s="128">
        <v>0.02</v>
      </c>
      <c r="AH52" s="129">
        <v>1875967</v>
      </c>
      <c r="AI52" s="129">
        <v>0</v>
      </c>
      <c r="AJ52" s="129">
        <v>0</v>
      </c>
      <c r="AK52" s="130">
        <f t="shared" si="18"/>
        <v>1875967</v>
      </c>
      <c r="AL52" s="127">
        <v>80918750</v>
      </c>
      <c r="AM52" s="127">
        <f t="shared" si="29"/>
        <v>93798350</v>
      </c>
      <c r="AN52" s="131">
        <f t="shared" si="19"/>
        <v>0.15916706572951264</v>
      </c>
      <c r="AO52" s="132">
        <f t="shared" si="20"/>
        <v>93056562.5</v>
      </c>
      <c r="AP52" s="117">
        <f t="shared" si="26"/>
        <v>0.02</v>
      </c>
      <c r="AQ52" s="117">
        <f t="shared" si="27"/>
        <v>0</v>
      </c>
      <c r="AR52" s="127">
        <v>30899</v>
      </c>
      <c r="AS52" s="127">
        <f t="shared" si="28"/>
        <v>4108069</v>
      </c>
      <c r="AT52" s="127">
        <f>ROUND(AS52/'3_Levels 1&amp;2'!C52,2)</f>
        <v>3846.51</v>
      </c>
    </row>
    <row r="53" spans="1:46" ht="15" customHeight="1" x14ac:dyDescent="0.2">
      <c r="A53" s="114">
        <v>47</v>
      </c>
      <c r="B53" s="115" t="s">
        <v>51</v>
      </c>
      <c r="C53" s="116">
        <v>717499287</v>
      </c>
      <c r="D53" s="116">
        <v>42175490</v>
      </c>
      <c r="E53" s="116">
        <f t="shared" si="10"/>
        <v>675323797</v>
      </c>
      <c r="F53" s="116">
        <v>656930551</v>
      </c>
      <c r="G53" s="117">
        <f t="shared" si="11"/>
        <v>2.7998767863667222E-2</v>
      </c>
      <c r="H53" s="118">
        <f t="shared" si="22"/>
        <v>675323797</v>
      </c>
      <c r="I53" s="119">
        <v>3.85</v>
      </c>
      <c r="J53" s="120">
        <v>2667301</v>
      </c>
      <c r="K53" s="119">
        <v>30.98</v>
      </c>
      <c r="L53" s="120">
        <v>21639347</v>
      </c>
      <c r="M53" s="121">
        <v>0</v>
      </c>
      <c r="N53" s="121">
        <v>0</v>
      </c>
      <c r="O53" s="121">
        <v>0</v>
      </c>
      <c r="P53" s="120">
        <v>0</v>
      </c>
      <c r="Q53" s="116">
        <f t="shared" si="12"/>
        <v>24306648</v>
      </c>
      <c r="R53" s="121">
        <v>10</v>
      </c>
      <c r="S53" s="120">
        <v>6743353</v>
      </c>
      <c r="T53" s="121">
        <v>0</v>
      </c>
      <c r="U53" s="121">
        <v>0</v>
      </c>
      <c r="V53" s="121">
        <v>0</v>
      </c>
      <c r="W53" s="120">
        <v>0</v>
      </c>
      <c r="X53" s="116">
        <f t="shared" si="13"/>
        <v>6743353</v>
      </c>
      <c r="Y53" s="123">
        <f t="shared" si="14"/>
        <v>44.83</v>
      </c>
      <c r="Z53" s="116">
        <f t="shared" si="15"/>
        <v>31050001</v>
      </c>
      <c r="AA53" s="116">
        <f t="shared" si="16"/>
        <v>0</v>
      </c>
      <c r="AB53" s="124">
        <f t="shared" si="23"/>
        <v>9.99</v>
      </c>
      <c r="AC53" s="125">
        <f t="shared" si="24"/>
        <v>35.99</v>
      </c>
      <c r="AD53" s="126">
        <f t="shared" si="25"/>
        <v>45.98</v>
      </c>
      <c r="AE53" s="127">
        <v>0</v>
      </c>
      <c r="AF53" s="127">
        <f t="shared" si="17"/>
        <v>31050001</v>
      </c>
      <c r="AG53" s="128">
        <v>2.5000000000000001E-2</v>
      </c>
      <c r="AH53" s="129">
        <v>20084718</v>
      </c>
      <c r="AI53" s="129">
        <v>0</v>
      </c>
      <c r="AJ53" s="129">
        <v>0</v>
      </c>
      <c r="AK53" s="130">
        <f t="shared" si="18"/>
        <v>20084718</v>
      </c>
      <c r="AL53" s="127">
        <v>962064400</v>
      </c>
      <c r="AM53" s="127">
        <f t="shared" si="29"/>
        <v>803388720</v>
      </c>
      <c r="AN53" s="131">
        <f t="shared" si="19"/>
        <v>-0.16493249308466251</v>
      </c>
      <c r="AO53" s="132">
        <f t="shared" si="20"/>
        <v>803388720</v>
      </c>
      <c r="AP53" s="117">
        <f t="shared" si="26"/>
        <v>2.5000000000000001E-2</v>
      </c>
      <c r="AQ53" s="117">
        <f t="shared" si="27"/>
        <v>0</v>
      </c>
      <c r="AR53" s="127">
        <v>83776</v>
      </c>
      <c r="AS53" s="127">
        <f t="shared" si="28"/>
        <v>51218495</v>
      </c>
      <c r="AT53" s="127">
        <f>ROUND(AS53/'3_Levels 1&amp;2'!C53,2)</f>
        <v>15881.7</v>
      </c>
    </row>
    <row r="54" spans="1:46" ht="15" customHeight="1" x14ac:dyDescent="0.2">
      <c r="A54" s="114">
        <v>48</v>
      </c>
      <c r="B54" s="115" t="s">
        <v>89</v>
      </c>
      <c r="C54" s="116">
        <v>857369933</v>
      </c>
      <c r="D54" s="116">
        <v>84474575</v>
      </c>
      <c r="E54" s="116">
        <f t="shared" si="10"/>
        <v>772895358</v>
      </c>
      <c r="F54" s="116">
        <v>454640068</v>
      </c>
      <c r="G54" s="117">
        <f t="shared" si="11"/>
        <v>0.70001592996418438</v>
      </c>
      <c r="H54" s="118">
        <f t="shared" si="22"/>
        <v>500104074.80000001</v>
      </c>
      <c r="I54" s="119">
        <v>2.16</v>
      </c>
      <c r="J54" s="120">
        <v>1796451</v>
      </c>
      <c r="K54" s="119">
        <v>15.38</v>
      </c>
      <c r="L54" s="120">
        <v>12581040</v>
      </c>
      <c r="M54" s="121">
        <v>0</v>
      </c>
      <c r="N54" s="121">
        <v>0</v>
      </c>
      <c r="O54" s="121">
        <v>0</v>
      </c>
      <c r="P54" s="120">
        <v>0</v>
      </c>
      <c r="Q54" s="116">
        <f t="shared" si="12"/>
        <v>14377491</v>
      </c>
      <c r="R54" s="121">
        <v>11</v>
      </c>
      <c r="S54" s="120">
        <v>8675407</v>
      </c>
      <c r="T54" s="121">
        <v>0</v>
      </c>
      <c r="U54" s="121">
        <v>0</v>
      </c>
      <c r="V54" s="121">
        <v>0</v>
      </c>
      <c r="W54" s="120">
        <v>0</v>
      </c>
      <c r="X54" s="116">
        <f t="shared" si="13"/>
        <v>8675407</v>
      </c>
      <c r="Y54" s="123">
        <f t="shared" si="14"/>
        <v>28.54</v>
      </c>
      <c r="Z54" s="116">
        <f t="shared" si="15"/>
        <v>23052898</v>
      </c>
      <c r="AA54" s="116">
        <f t="shared" si="16"/>
        <v>0</v>
      </c>
      <c r="AB54" s="124">
        <f t="shared" si="23"/>
        <v>11.22</v>
      </c>
      <c r="AC54" s="125">
        <f t="shared" si="24"/>
        <v>18.600000000000001</v>
      </c>
      <c r="AD54" s="126">
        <f t="shared" si="25"/>
        <v>29.83</v>
      </c>
      <c r="AE54" s="127">
        <v>0</v>
      </c>
      <c r="AF54" s="127">
        <f t="shared" si="17"/>
        <v>23052898</v>
      </c>
      <c r="AG54" s="128">
        <v>2.5000000000000001E-2</v>
      </c>
      <c r="AH54" s="129">
        <v>24003227</v>
      </c>
      <c r="AI54" s="129">
        <v>0</v>
      </c>
      <c r="AJ54" s="129">
        <v>0</v>
      </c>
      <c r="AK54" s="130">
        <f t="shared" si="18"/>
        <v>24003227</v>
      </c>
      <c r="AL54" s="127">
        <v>1205624160</v>
      </c>
      <c r="AM54" s="127">
        <f t="shared" si="29"/>
        <v>960129080</v>
      </c>
      <c r="AN54" s="128">
        <f t="shared" si="19"/>
        <v>-0.20362488422594319</v>
      </c>
      <c r="AO54" s="127">
        <f t="shared" si="20"/>
        <v>960129080</v>
      </c>
      <c r="AP54" s="117">
        <f t="shared" si="26"/>
        <v>2.5000000000000001E-2</v>
      </c>
      <c r="AQ54" s="117">
        <f t="shared" si="27"/>
        <v>0</v>
      </c>
      <c r="AR54" s="127">
        <v>0</v>
      </c>
      <c r="AS54" s="127">
        <f t="shared" si="28"/>
        <v>47056125</v>
      </c>
      <c r="AT54" s="127">
        <f>ROUND(AS54/'3_Levels 1&amp;2'!C54,2)</f>
        <v>9811.5400000000009</v>
      </c>
    </row>
    <row r="55" spans="1:46" ht="15" customHeight="1" x14ac:dyDescent="0.2">
      <c r="A55" s="114">
        <v>49</v>
      </c>
      <c r="B55" s="115" t="s">
        <v>52</v>
      </c>
      <c r="C55" s="116">
        <v>823895100</v>
      </c>
      <c r="D55" s="116">
        <v>133917045</v>
      </c>
      <c r="E55" s="116">
        <f t="shared" si="10"/>
        <v>689978055</v>
      </c>
      <c r="F55" s="116">
        <v>671321842</v>
      </c>
      <c r="G55" s="117">
        <f t="shared" si="11"/>
        <v>2.7790266654246592E-2</v>
      </c>
      <c r="H55" s="118">
        <f t="shared" si="22"/>
        <v>689978055</v>
      </c>
      <c r="I55" s="119">
        <v>4.37</v>
      </c>
      <c r="J55" s="120">
        <v>3067738</v>
      </c>
      <c r="K55" s="119">
        <v>16.149999999999999</v>
      </c>
      <c r="L55" s="120">
        <v>11337374</v>
      </c>
      <c r="M55" s="121">
        <v>0</v>
      </c>
      <c r="N55" s="121">
        <v>0</v>
      </c>
      <c r="O55" s="121">
        <v>0</v>
      </c>
      <c r="P55" s="120">
        <v>0</v>
      </c>
      <c r="Q55" s="116">
        <f t="shared" si="12"/>
        <v>14405112</v>
      </c>
      <c r="R55" s="121">
        <v>0</v>
      </c>
      <c r="S55" s="120">
        <v>0</v>
      </c>
      <c r="T55" s="121">
        <v>0</v>
      </c>
      <c r="U55" s="121">
        <v>0</v>
      </c>
      <c r="V55" s="121">
        <v>0</v>
      </c>
      <c r="W55" s="120">
        <v>0</v>
      </c>
      <c r="X55" s="116">
        <f t="shared" si="13"/>
        <v>0</v>
      </c>
      <c r="Y55" s="123">
        <f t="shared" si="14"/>
        <v>20.52</v>
      </c>
      <c r="Z55" s="116">
        <f t="shared" si="15"/>
        <v>14405112</v>
      </c>
      <c r="AA55" s="116">
        <f t="shared" si="16"/>
        <v>0</v>
      </c>
      <c r="AB55" s="124">
        <f t="shared" si="23"/>
        <v>0</v>
      </c>
      <c r="AC55" s="125">
        <f t="shared" si="24"/>
        <v>20.88</v>
      </c>
      <c r="AD55" s="126">
        <f t="shared" si="25"/>
        <v>20.88</v>
      </c>
      <c r="AE55" s="127">
        <v>0</v>
      </c>
      <c r="AF55" s="127">
        <f t="shared" si="17"/>
        <v>14405112</v>
      </c>
      <c r="AG55" s="128">
        <v>0.02</v>
      </c>
      <c r="AH55" s="129">
        <v>27906273</v>
      </c>
      <c r="AI55" s="129">
        <v>0</v>
      </c>
      <c r="AJ55" s="129">
        <v>325468</v>
      </c>
      <c r="AK55" s="130">
        <f t="shared" si="18"/>
        <v>28231741</v>
      </c>
      <c r="AL55" s="127">
        <v>1232832000</v>
      </c>
      <c r="AM55" s="127">
        <f t="shared" si="29"/>
        <v>1411587050</v>
      </c>
      <c r="AN55" s="128">
        <f t="shared" si="19"/>
        <v>0.14499546572444583</v>
      </c>
      <c r="AO55" s="127">
        <f t="shared" si="20"/>
        <v>1411587050</v>
      </c>
      <c r="AP55" s="117">
        <f t="shared" si="26"/>
        <v>1.9769431151978902E-2</v>
      </c>
      <c r="AQ55" s="117">
        <f t="shared" si="27"/>
        <v>0</v>
      </c>
      <c r="AR55" s="127">
        <v>591445</v>
      </c>
      <c r="AS55" s="127">
        <f t="shared" si="28"/>
        <v>43228298</v>
      </c>
      <c r="AT55" s="127">
        <f>ROUND(AS55/'3_Levels 1&amp;2'!C55,2)</f>
        <v>3434.63</v>
      </c>
    </row>
    <row r="56" spans="1:46" ht="15" customHeight="1" x14ac:dyDescent="0.2">
      <c r="A56" s="133">
        <v>50</v>
      </c>
      <c r="B56" s="134" t="s">
        <v>53</v>
      </c>
      <c r="C56" s="135">
        <v>501644625</v>
      </c>
      <c r="D56" s="135">
        <v>90716556</v>
      </c>
      <c r="E56" s="135">
        <f t="shared" si="10"/>
        <v>410928069</v>
      </c>
      <c r="F56" s="135">
        <v>395771578</v>
      </c>
      <c r="G56" s="136">
        <f t="shared" si="11"/>
        <v>3.8296057227232221E-2</v>
      </c>
      <c r="H56" s="137">
        <f t="shared" si="22"/>
        <v>410928069</v>
      </c>
      <c r="I56" s="138">
        <v>2.42</v>
      </c>
      <c r="J56" s="139">
        <v>982034</v>
      </c>
      <c r="K56" s="138">
        <v>9.49</v>
      </c>
      <c r="L56" s="139">
        <v>3850552</v>
      </c>
      <c r="M56" s="140">
        <v>0</v>
      </c>
      <c r="N56" s="140">
        <v>0</v>
      </c>
      <c r="O56" s="140">
        <v>0</v>
      </c>
      <c r="P56" s="139">
        <v>0</v>
      </c>
      <c r="Q56" s="135">
        <f t="shared" si="12"/>
        <v>4832586</v>
      </c>
      <c r="R56" s="140">
        <v>21.5</v>
      </c>
      <c r="S56" s="139">
        <v>8723258</v>
      </c>
      <c r="T56" s="140">
        <v>0</v>
      </c>
      <c r="U56" s="140">
        <v>0</v>
      </c>
      <c r="V56" s="140">
        <v>0</v>
      </c>
      <c r="W56" s="139">
        <v>0</v>
      </c>
      <c r="X56" s="135">
        <f t="shared" si="13"/>
        <v>8723258</v>
      </c>
      <c r="Y56" s="141">
        <f t="shared" si="14"/>
        <v>33.409999999999997</v>
      </c>
      <c r="Z56" s="135">
        <f t="shared" si="15"/>
        <v>13555844</v>
      </c>
      <c r="AA56" s="135">
        <f t="shared" si="16"/>
        <v>0</v>
      </c>
      <c r="AB56" s="142">
        <f t="shared" si="23"/>
        <v>21.23</v>
      </c>
      <c r="AC56" s="143">
        <f t="shared" si="24"/>
        <v>11.76</v>
      </c>
      <c r="AD56" s="144">
        <f t="shared" si="25"/>
        <v>32.99</v>
      </c>
      <c r="AE56" s="145">
        <v>0</v>
      </c>
      <c r="AF56" s="145">
        <f t="shared" si="17"/>
        <v>13555844</v>
      </c>
      <c r="AG56" s="146">
        <v>0.02</v>
      </c>
      <c r="AH56" s="147">
        <v>17022583</v>
      </c>
      <c r="AI56" s="147">
        <v>0</v>
      </c>
      <c r="AJ56" s="1259">
        <v>0</v>
      </c>
      <c r="AK56" s="148">
        <f t="shared" si="18"/>
        <v>17022583</v>
      </c>
      <c r="AL56" s="145">
        <v>759397650</v>
      </c>
      <c r="AM56" s="145">
        <f t="shared" si="29"/>
        <v>851129150</v>
      </c>
      <c r="AN56" s="146">
        <f t="shared" si="19"/>
        <v>0.12079508015332942</v>
      </c>
      <c r="AO56" s="145">
        <f t="shared" si="20"/>
        <v>851129150</v>
      </c>
      <c r="AP56" s="136">
        <f t="shared" si="26"/>
        <v>0.02</v>
      </c>
      <c r="AQ56" s="136">
        <f t="shared" si="27"/>
        <v>0</v>
      </c>
      <c r="AR56" s="145">
        <v>293656</v>
      </c>
      <c r="AS56" s="145">
        <f t="shared" si="28"/>
        <v>30872083</v>
      </c>
      <c r="AT56" s="145">
        <f>ROUND(AS56/'3_Levels 1&amp;2'!C56,2)</f>
        <v>4294.95</v>
      </c>
    </row>
    <row r="57" spans="1:46" ht="15" customHeight="1" x14ac:dyDescent="0.2">
      <c r="A57" s="114">
        <v>51</v>
      </c>
      <c r="B57" s="115" t="s">
        <v>54</v>
      </c>
      <c r="C57" s="116">
        <v>648617176</v>
      </c>
      <c r="D57" s="116">
        <v>75251704</v>
      </c>
      <c r="E57" s="116">
        <f t="shared" si="10"/>
        <v>573365472</v>
      </c>
      <c r="F57" s="116">
        <v>598584864</v>
      </c>
      <c r="G57" s="117">
        <f t="shared" si="11"/>
        <v>-4.2131690119047181E-2</v>
      </c>
      <c r="H57" s="118">
        <f t="shared" si="22"/>
        <v>573365472</v>
      </c>
      <c r="I57" s="119">
        <v>8.83</v>
      </c>
      <c r="J57" s="120">
        <v>4902732</v>
      </c>
      <c r="K57" s="119">
        <v>11.82</v>
      </c>
      <c r="L57" s="120">
        <v>6530099</v>
      </c>
      <c r="M57" s="121">
        <v>0</v>
      </c>
      <c r="N57" s="121">
        <v>12.73</v>
      </c>
      <c r="O57" s="121">
        <v>3</v>
      </c>
      <c r="P57" s="120">
        <v>6933366</v>
      </c>
      <c r="Q57" s="116">
        <f t="shared" si="12"/>
        <v>18366197</v>
      </c>
      <c r="R57" s="122">
        <v>0</v>
      </c>
      <c r="S57" s="120">
        <v>0</v>
      </c>
      <c r="T57" s="121">
        <v>0</v>
      </c>
      <c r="U57" s="121">
        <v>20</v>
      </c>
      <c r="V57" s="121">
        <v>3</v>
      </c>
      <c r="W57" s="120">
        <v>4026738</v>
      </c>
      <c r="X57" s="116">
        <f t="shared" si="13"/>
        <v>4026738</v>
      </c>
      <c r="Y57" s="123">
        <f t="shared" si="14"/>
        <v>20.65</v>
      </c>
      <c r="Z57" s="116">
        <f t="shared" si="15"/>
        <v>11432831</v>
      </c>
      <c r="AA57" s="116">
        <f t="shared" si="16"/>
        <v>10960104</v>
      </c>
      <c r="AB57" s="124">
        <f t="shared" si="23"/>
        <v>7.02</v>
      </c>
      <c r="AC57" s="125">
        <f t="shared" si="24"/>
        <v>32.03</v>
      </c>
      <c r="AD57" s="126">
        <f t="shared" si="25"/>
        <v>39.06</v>
      </c>
      <c r="AE57" s="127">
        <v>0</v>
      </c>
      <c r="AF57" s="127">
        <f t="shared" si="17"/>
        <v>22392935</v>
      </c>
      <c r="AG57" s="128">
        <v>1.7500000000000002E-2</v>
      </c>
      <c r="AH57" s="129">
        <v>16451382</v>
      </c>
      <c r="AI57" s="129">
        <v>0</v>
      </c>
      <c r="AJ57" s="129">
        <v>0</v>
      </c>
      <c r="AK57" s="130">
        <f t="shared" si="18"/>
        <v>16451382</v>
      </c>
      <c r="AL57" s="127">
        <v>916518629</v>
      </c>
      <c r="AM57" s="127">
        <f t="shared" si="29"/>
        <v>940078971</v>
      </c>
      <c r="AN57" s="131">
        <f t="shared" si="19"/>
        <v>2.5706342734905827E-2</v>
      </c>
      <c r="AO57" s="132">
        <f t="shared" si="20"/>
        <v>940078971</v>
      </c>
      <c r="AP57" s="117">
        <f t="shared" si="26"/>
        <v>1.7500000007978054E-2</v>
      </c>
      <c r="AQ57" s="117">
        <f t="shared" si="27"/>
        <v>0</v>
      </c>
      <c r="AR57" s="127">
        <v>447833</v>
      </c>
      <c r="AS57" s="127">
        <f t="shared" si="28"/>
        <v>39292150</v>
      </c>
      <c r="AT57" s="127">
        <f>ROUND(AS57/'3_Levels 1&amp;2'!C57,2)</f>
        <v>5108.8500000000004</v>
      </c>
    </row>
    <row r="58" spans="1:46" ht="15" customHeight="1" x14ac:dyDescent="0.2">
      <c r="A58" s="114">
        <v>52</v>
      </c>
      <c r="B58" s="115" t="s">
        <v>55</v>
      </c>
      <c r="C58" s="116">
        <v>2917632227</v>
      </c>
      <c r="D58" s="116">
        <v>536658854</v>
      </c>
      <c r="E58" s="116">
        <f t="shared" si="10"/>
        <v>2380973373</v>
      </c>
      <c r="F58" s="116">
        <v>2136285314</v>
      </c>
      <c r="G58" s="117">
        <f t="shared" si="11"/>
        <v>0.11453903530415788</v>
      </c>
      <c r="H58" s="118">
        <f t="shared" si="22"/>
        <v>2349913845.4000001</v>
      </c>
      <c r="I58" s="119">
        <v>3.65</v>
      </c>
      <c r="J58" s="120">
        <v>8148136</v>
      </c>
      <c r="K58" s="119">
        <v>44.86</v>
      </c>
      <c r="L58" s="120">
        <v>104595405</v>
      </c>
      <c r="M58" s="121">
        <v>0</v>
      </c>
      <c r="N58" s="121">
        <v>0</v>
      </c>
      <c r="O58" s="121">
        <v>0</v>
      </c>
      <c r="P58" s="120">
        <v>0</v>
      </c>
      <c r="Q58" s="116">
        <f t="shared" si="12"/>
        <v>112743541</v>
      </c>
      <c r="R58" s="121">
        <v>15.9</v>
      </c>
      <c r="S58" s="120">
        <v>32522088</v>
      </c>
      <c r="T58" s="121">
        <v>0</v>
      </c>
      <c r="U58" s="121">
        <v>0</v>
      </c>
      <c r="V58" s="121">
        <v>0</v>
      </c>
      <c r="W58" s="120">
        <v>0</v>
      </c>
      <c r="X58" s="116">
        <f t="shared" si="13"/>
        <v>32522088</v>
      </c>
      <c r="Y58" s="123">
        <f t="shared" si="14"/>
        <v>64.41</v>
      </c>
      <c r="Z58" s="116">
        <f t="shared" si="15"/>
        <v>145265629</v>
      </c>
      <c r="AA58" s="116">
        <f t="shared" si="16"/>
        <v>0</v>
      </c>
      <c r="AB58" s="124">
        <f t="shared" si="23"/>
        <v>13.66</v>
      </c>
      <c r="AC58" s="125">
        <f t="shared" si="24"/>
        <v>47.35</v>
      </c>
      <c r="AD58" s="126">
        <f t="shared" si="25"/>
        <v>61.01</v>
      </c>
      <c r="AE58" s="127">
        <v>0</v>
      </c>
      <c r="AF58" s="127">
        <f t="shared" si="17"/>
        <v>145265629</v>
      </c>
      <c r="AG58" s="128">
        <v>0.02</v>
      </c>
      <c r="AH58" s="129">
        <v>125126233</v>
      </c>
      <c r="AI58" s="129">
        <v>0</v>
      </c>
      <c r="AJ58" s="129">
        <v>0</v>
      </c>
      <c r="AK58" s="130">
        <f t="shared" si="18"/>
        <v>125126233</v>
      </c>
      <c r="AL58" s="127">
        <v>5281936700</v>
      </c>
      <c r="AM58" s="127">
        <f t="shared" si="29"/>
        <v>6256311650</v>
      </c>
      <c r="AN58" s="131">
        <f t="shared" si="19"/>
        <v>0.1844730456538792</v>
      </c>
      <c r="AO58" s="132">
        <f t="shared" si="20"/>
        <v>6074227205</v>
      </c>
      <c r="AP58" s="117">
        <f t="shared" si="26"/>
        <v>0.02</v>
      </c>
      <c r="AQ58" s="117">
        <f t="shared" si="27"/>
        <v>0</v>
      </c>
      <c r="AR58" s="127">
        <v>2093815</v>
      </c>
      <c r="AS58" s="127">
        <f t="shared" si="28"/>
        <v>272485677</v>
      </c>
      <c r="AT58" s="127">
        <f>ROUND(AS58/'3_Levels 1&amp;2'!C58,2)</f>
        <v>7413.16</v>
      </c>
    </row>
    <row r="59" spans="1:46" ht="15" customHeight="1" x14ac:dyDescent="0.2">
      <c r="A59" s="114">
        <v>53</v>
      </c>
      <c r="B59" s="115" t="s">
        <v>56</v>
      </c>
      <c r="C59" s="116">
        <v>848749512</v>
      </c>
      <c r="D59" s="116">
        <v>218042414</v>
      </c>
      <c r="E59" s="116">
        <f t="shared" si="10"/>
        <v>630707098</v>
      </c>
      <c r="F59" s="116">
        <v>601365522</v>
      </c>
      <c r="G59" s="117">
        <f t="shared" si="11"/>
        <v>4.8791583365831871E-2</v>
      </c>
      <c r="H59" s="118">
        <f t="shared" si="22"/>
        <v>630707098</v>
      </c>
      <c r="I59" s="119">
        <v>4.0599999999999996</v>
      </c>
      <c r="J59" s="120">
        <v>2506663</v>
      </c>
      <c r="K59" s="119">
        <v>0</v>
      </c>
      <c r="L59" s="120">
        <v>0</v>
      </c>
      <c r="M59" s="121">
        <v>0</v>
      </c>
      <c r="N59" s="121">
        <v>15</v>
      </c>
      <c r="O59" s="121">
        <v>0</v>
      </c>
      <c r="P59" s="120">
        <v>4919718</v>
      </c>
      <c r="Q59" s="116">
        <f t="shared" si="12"/>
        <v>7426381</v>
      </c>
      <c r="R59" s="121">
        <v>0</v>
      </c>
      <c r="S59" s="120">
        <v>0</v>
      </c>
      <c r="T59" s="121">
        <v>0</v>
      </c>
      <c r="U59" s="121">
        <v>12.5</v>
      </c>
      <c r="V59" s="121">
        <v>0</v>
      </c>
      <c r="W59" s="120">
        <v>452763</v>
      </c>
      <c r="X59" s="116">
        <f t="shared" si="13"/>
        <v>452763</v>
      </c>
      <c r="Y59" s="123">
        <f t="shared" si="14"/>
        <v>4.0599999999999996</v>
      </c>
      <c r="Z59" s="116">
        <f t="shared" si="15"/>
        <v>2506663</v>
      </c>
      <c r="AA59" s="116">
        <f t="shared" si="16"/>
        <v>5372481</v>
      </c>
      <c r="AB59" s="124">
        <f t="shared" si="23"/>
        <v>0.72</v>
      </c>
      <c r="AC59" s="125">
        <f t="shared" si="24"/>
        <v>11.77</v>
      </c>
      <c r="AD59" s="126">
        <f t="shared" si="25"/>
        <v>12.49</v>
      </c>
      <c r="AE59" s="127">
        <v>0</v>
      </c>
      <c r="AF59" s="127">
        <f t="shared" si="17"/>
        <v>7879144</v>
      </c>
      <c r="AG59" s="128">
        <v>0.02</v>
      </c>
      <c r="AH59" s="129">
        <v>57278427</v>
      </c>
      <c r="AI59" s="129">
        <v>1237499</v>
      </c>
      <c r="AJ59" s="129">
        <v>0</v>
      </c>
      <c r="AK59" s="130">
        <f t="shared" si="18"/>
        <v>58515926</v>
      </c>
      <c r="AL59" s="127">
        <v>2368639150</v>
      </c>
      <c r="AM59" s="127">
        <f t="shared" si="29"/>
        <v>2925796300</v>
      </c>
      <c r="AN59" s="128">
        <f t="shared" si="19"/>
        <v>0.23522246940822539</v>
      </c>
      <c r="AO59" s="127">
        <f t="shared" si="20"/>
        <v>2723935022.5</v>
      </c>
      <c r="AP59" s="117">
        <f t="shared" si="26"/>
        <v>1.9577038565535134E-2</v>
      </c>
      <c r="AQ59" s="117">
        <f t="shared" si="27"/>
        <v>4.2296143446486688E-4</v>
      </c>
      <c r="AR59" s="127">
        <v>188914</v>
      </c>
      <c r="AS59" s="127">
        <f t="shared" si="28"/>
        <v>66583984</v>
      </c>
      <c r="AT59" s="127">
        <f>ROUND(AS59/'3_Levels 1&amp;2'!C59,2)</f>
        <v>3528.94</v>
      </c>
    </row>
    <row r="60" spans="1:46" ht="15" customHeight="1" x14ac:dyDescent="0.2">
      <c r="A60" s="114">
        <v>54</v>
      </c>
      <c r="B60" s="115" t="s">
        <v>57</v>
      </c>
      <c r="C60" s="116">
        <v>62821065</v>
      </c>
      <c r="D60" s="116">
        <v>5205740</v>
      </c>
      <c r="E60" s="116">
        <f t="shared" si="10"/>
        <v>57615325</v>
      </c>
      <c r="F60" s="116">
        <v>56209890</v>
      </c>
      <c r="G60" s="117">
        <f t="shared" si="11"/>
        <v>2.5003340159534204E-2</v>
      </c>
      <c r="H60" s="118">
        <f t="shared" si="22"/>
        <v>57615325</v>
      </c>
      <c r="I60" s="119">
        <v>5.42</v>
      </c>
      <c r="J60" s="120">
        <v>389016</v>
      </c>
      <c r="K60" s="119">
        <v>32.28</v>
      </c>
      <c r="L60" s="120">
        <v>1835738</v>
      </c>
      <c r="M60" s="121">
        <v>0</v>
      </c>
      <c r="N60" s="121">
        <v>0</v>
      </c>
      <c r="O60" s="121">
        <v>0</v>
      </c>
      <c r="P60" s="120">
        <v>0</v>
      </c>
      <c r="Q60" s="116">
        <f t="shared" si="12"/>
        <v>2224754</v>
      </c>
      <c r="R60" s="121">
        <v>0</v>
      </c>
      <c r="S60" s="120">
        <v>0</v>
      </c>
      <c r="T60" s="121">
        <v>0</v>
      </c>
      <c r="U60" s="121">
        <v>0</v>
      </c>
      <c r="V60" s="121">
        <v>0</v>
      </c>
      <c r="W60" s="120">
        <v>0</v>
      </c>
      <c r="X60" s="116">
        <f t="shared" si="13"/>
        <v>0</v>
      </c>
      <c r="Y60" s="123">
        <f t="shared" si="14"/>
        <v>37.700000000000003</v>
      </c>
      <c r="Z60" s="116">
        <f t="shared" si="15"/>
        <v>2224754</v>
      </c>
      <c r="AA60" s="116">
        <f t="shared" si="16"/>
        <v>0</v>
      </c>
      <c r="AB60" s="124">
        <f t="shared" si="23"/>
        <v>0</v>
      </c>
      <c r="AC60" s="125">
        <f t="shared" si="24"/>
        <v>38.61</v>
      </c>
      <c r="AD60" s="126">
        <f t="shared" si="25"/>
        <v>38.61</v>
      </c>
      <c r="AE60" s="127">
        <v>0</v>
      </c>
      <c r="AF60" s="127">
        <f t="shared" si="17"/>
        <v>2224754</v>
      </c>
      <c r="AG60" s="128">
        <v>1.4999999999999999E-2</v>
      </c>
      <c r="AH60" s="129">
        <v>822419</v>
      </c>
      <c r="AI60" s="129">
        <v>0</v>
      </c>
      <c r="AJ60" s="129">
        <v>75237</v>
      </c>
      <c r="AK60" s="130">
        <f t="shared" si="18"/>
        <v>897656</v>
      </c>
      <c r="AL60" s="127">
        <v>49347600</v>
      </c>
      <c r="AM60" s="127">
        <f t="shared" si="29"/>
        <v>59843733</v>
      </c>
      <c r="AN60" s="128">
        <f t="shared" si="19"/>
        <v>0.21269794275709458</v>
      </c>
      <c r="AO60" s="127">
        <f t="shared" si="20"/>
        <v>56749739.999999993</v>
      </c>
      <c r="AP60" s="117">
        <f t="shared" si="26"/>
        <v>1.3742775705519574E-2</v>
      </c>
      <c r="AQ60" s="117">
        <f t="shared" si="27"/>
        <v>0</v>
      </c>
      <c r="AR60" s="127">
        <v>28394</v>
      </c>
      <c r="AS60" s="127">
        <f t="shared" si="28"/>
        <v>3150804</v>
      </c>
      <c r="AT60" s="127">
        <f>ROUND(AS60/'3_Levels 1&amp;2'!C60,2)</f>
        <v>8752.23</v>
      </c>
    </row>
    <row r="61" spans="1:46" ht="15" customHeight="1" x14ac:dyDescent="0.2">
      <c r="A61" s="133">
        <v>55</v>
      </c>
      <c r="B61" s="134" t="s">
        <v>58</v>
      </c>
      <c r="C61" s="135">
        <v>1222990330</v>
      </c>
      <c r="D61" s="135">
        <v>181317920</v>
      </c>
      <c r="E61" s="135">
        <f t="shared" si="10"/>
        <v>1041672410</v>
      </c>
      <c r="F61" s="135">
        <v>1007034509</v>
      </c>
      <c r="G61" s="136">
        <f t="shared" si="11"/>
        <v>3.4395942433388844E-2</v>
      </c>
      <c r="H61" s="137">
        <f t="shared" si="22"/>
        <v>1041672410</v>
      </c>
      <c r="I61" s="138">
        <v>3.86</v>
      </c>
      <c r="J61" s="139">
        <v>3972680</v>
      </c>
      <c r="K61" s="138">
        <v>5.41</v>
      </c>
      <c r="L61" s="139">
        <v>5567928</v>
      </c>
      <c r="M61" s="140">
        <v>0</v>
      </c>
      <c r="N61" s="140">
        <v>0</v>
      </c>
      <c r="O61" s="140">
        <v>0</v>
      </c>
      <c r="P61" s="139">
        <v>0</v>
      </c>
      <c r="Q61" s="135">
        <f t="shared" si="12"/>
        <v>9540608</v>
      </c>
      <c r="R61" s="140">
        <v>0</v>
      </c>
      <c r="S61" s="139">
        <v>0</v>
      </c>
      <c r="T61" s="140">
        <v>0</v>
      </c>
      <c r="U61" s="140">
        <v>0</v>
      </c>
      <c r="V61" s="140">
        <v>0</v>
      </c>
      <c r="W61" s="139">
        <v>0</v>
      </c>
      <c r="X61" s="135">
        <f t="shared" si="13"/>
        <v>0</v>
      </c>
      <c r="Y61" s="141">
        <f t="shared" si="14"/>
        <v>9.27</v>
      </c>
      <c r="Z61" s="135">
        <f t="shared" si="15"/>
        <v>9540608</v>
      </c>
      <c r="AA61" s="135">
        <f t="shared" si="16"/>
        <v>0</v>
      </c>
      <c r="AB61" s="142">
        <f t="shared" si="23"/>
        <v>0</v>
      </c>
      <c r="AC61" s="143">
        <f t="shared" si="24"/>
        <v>9.16</v>
      </c>
      <c r="AD61" s="144">
        <f t="shared" si="25"/>
        <v>9.16</v>
      </c>
      <c r="AE61" s="145">
        <v>0</v>
      </c>
      <c r="AF61" s="145">
        <f t="shared" si="17"/>
        <v>9540608</v>
      </c>
      <c r="AG61" s="146">
        <v>2.58E-2</v>
      </c>
      <c r="AH61" s="147">
        <v>64200958</v>
      </c>
      <c r="AI61" s="147">
        <v>0</v>
      </c>
      <c r="AJ61" s="1259">
        <v>0</v>
      </c>
      <c r="AK61" s="148">
        <f t="shared" si="18"/>
        <v>64200958</v>
      </c>
      <c r="AL61" s="145">
        <v>2253039419</v>
      </c>
      <c r="AM61" s="145">
        <f t="shared" si="29"/>
        <v>2488409225</v>
      </c>
      <c r="AN61" s="146">
        <f t="shared" si="19"/>
        <v>0.10446768219637617</v>
      </c>
      <c r="AO61" s="145">
        <f t="shared" si="20"/>
        <v>2488409225</v>
      </c>
      <c r="AP61" s="136">
        <f t="shared" si="26"/>
        <v>2.5799999997990684E-2</v>
      </c>
      <c r="AQ61" s="136">
        <f t="shared" si="27"/>
        <v>0</v>
      </c>
      <c r="AR61" s="145">
        <v>325833</v>
      </c>
      <c r="AS61" s="145">
        <f t="shared" si="28"/>
        <v>74067399</v>
      </c>
      <c r="AT61" s="145">
        <f>ROUND(AS61/'3_Levels 1&amp;2'!C61,2)</f>
        <v>5098.95</v>
      </c>
    </row>
    <row r="62" spans="1:46" ht="15" customHeight="1" x14ac:dyDescent="0.2">
      <c r="A62" s="114">
        <v>56</v>
      </c>
      <c r="B62" s="115" t="s">
        <v>59</v>
      </c>
      <c r="C62" s="116">
        <v>197527611</v>
      </c>
      <c r="D62" s="116">
        <v>36497847</v>
      </c>
      <c r="E62" s="116">
        <f t="shared" si="10"/>
        <v>161029764</v>
      </c>
      <c r="F62" s="116">
        <v>154964105</v>
      </c>
      <c r="G62" s="117">
        <f t="shared" si="11"/>
        <v>3.9142348481282167E-2</v>
      </c>
      <c r="H62" s="118">
        <f t="shared" si="22"/>
        <v>161029764</v>
      </c>
      <c r="I62" s="119">
        <v>3.55</v>
      </c>
      <c r="J62" s="120">
        <v>550529</v>
      </c>
      <c r="K62" s="119">
        <v>15</v>
      </c>
      <c r="L62" s="120">
        <v>2326269</v>
      </c>
      <c r="M62" s="121">
        <v>0</v>
      </c>
      <c r="N62" s="121">
        <v>0</v>
      </c>
      <c r="O62" s="121">
        <v>0</v>
      </c>
      <c r="P62" s="120">
        <v>0</v>
      </c>
      <c r="Q62" s="116">
        <f t="shared" si="12"/>
        <v>2876798</v>
      </c>
      <c r="R62" s="122">
        <v>19</v>
      </c>
      <c r="S62" s="120">
        <v>2864111</v>
      </c>
      <c r="T62" s="121">
        <v>0</v>
      </c>
      <c r="U62" s="121">
        <v>0</v>
      </c>
      <c r="V62" s="121">
        <v>0</v>
      </c>
      <c r="W62" s="120">
        <v>0</v>
      </c>
      <c r="X62" s="116">
        <f t="shared" si="13"/>
        <v>2864111</v>
      </c>
      <c r="Y62" s="123">
        <f t="shared" si="14"/>
        <v>37.549999999999997</v>
      </c>
      <c r="Z62" s="116">
        <f t="shared" si="15"/>
        <v>5740909</v>
      </c>
      <c r="AA62" s="116">
        <f t="shared" si="16"/>
        <v>0</v>
      </c>
      <c r="AB62" s="124">
        <f t="shared" si="23"/>
        <v>17.79</v>
      </c>
      <c r="AC62" s="125">
        <f t="shared" si="24"/>
        <v>17.87</v>
      </c>
      <c r="AD62" s="126">
        <f t="shared" si="25"/>
        <v>35.65</v>
      </c>
      <c r="AE62" s="127">
        <v>0</v>
      </c>
      <c r="AF62" s="127">
        <f t="shared" si="17"/>
        <v>5740909</v>
      </c>
      <c r="AG62" s="128">
        <v>0.03</v>
      </c>
      <c r="AH62" s="129">
        <v>8415072</v>
      </c>
      <c r="AI62" s="129">
        <v>282677</v>
      </c>
      <c r="AJ62" s="129">
        <v>0</v>
      </c>
      <c r="AK62" s="130">
        <f t="shared" si="18"/>
        <v>8697749</v>
      </c>
      <c r="AL62" s="127">
        <v>250380267</v>
      </c>
      <c r="AM62" s="127">
        <f t="shared" si="29"/>
        <v>289924967</v>
      </c>
      <c r="AN62" s="131">
        <f t="shared" si="19"/>
        <v>0.15793856470326392</v>
      </c>
      <c r="AO62" s="132">
        <f t="shared" si="20"/>
        <v>287937307.04999995</v>
      </c>
      <c r="AP62" s="117">
        <f t="shared" si="26"/>
        <v>2.9024999423385291E-2</v>
      </c>
      <c r="AQ62" s="117">
        <f t="shared" si="27"/>
        <v>9.7500054212302449E-4</v>
      </c>
      <c r="AR62" s="127">
        <v>94567</v>
      </c>
      <c r="AS62" s="127">
        <f t="shared" si="28"/>
        <v>14533225</v>
      </c>
      <c r="AT62" s="127">
        <f>ROUND(AS62/'3_Levels 1&amp;2'!C62,2)</f>
        <v>5028.8</v>
      </c>
    </row>
    <row r="63" spans="1:46" ht="15" customHeight="1" x14ac:dyDescent="0.2">
      <c r="A63" s="114">
        <v>57</v>
      </c>
      <c r="B63" s="115" t="s">
        <v>60</v>
      </c>
      <c r="C63" s="116">
        <v>425775094</v>
      </c>
      <c r="D63" s="116">
        <v>97083168</v>
      </c>
      <c r="E63" s="116">
        <f t="shared" si="10"/>
        <v>328691926</v>
      </c>
      <c r="F63" s="116">
        <v>309285779</v>
      </c>
      <c r="G63" s="117">
        <f t="shared" si="11"/>
        <v>6.2745034908313707E-2</v>
      </c>
      <c r="H63" s="118">
        <f t="shared" si="22"/>
        <v>328691926</v>
      </c>
      <c r="I63" s="119">
        <v>4.76</v>
      </c>
      <c r="J63" s="120">
        <v>1543643</v>
      </c>
      <c r="K63" s="119">
        <v>35</v>
      </c>
      <c r="L63" s="120">
        <v>11354857</v>
      </c>
      <c r="M63" s="121">
        <v>0</v>
      </c>
      <c r="N63" s="121">
        <v>0</v>
      </c>
      <c r="O63" s="121">
        <v>0</v>
      </c>
      <c r="P63" s="120">
        <v>0</v>
      </c>
      <c r="Q63" s="116">
        <f t="shared" si="12"/>
        <v>12898500</v>
      </c>
      <c r="R63" s="121">
        <v>0</v>
      </c>
      <c r="S63" s="120">
        <v>0</v>
      </c>
      <c r="T63" s="121">
        <v>0</v>
      </c>
      <c r="U63" s="121">
        <v>0</v>
      </c>
      <c r="V63" s="121">
        <v>0</v>
      </c>
      <c r="W63" s="120">
        <v>0</v>
      </c>
      <c r="X63" s="116">
        <f t="shared" si="13"/>
        <v>0</v>
      </c>
      <c r="Y63" s="123">
        <f t="shared" si="14"/>
        <v>39.76</v>
      </c>
      <c r="Z63" s="116">
        <f t="shared" si="15"/>
        <v>12898500</v>
      </c>
      <c r="AA63" s="116">
        <f t="shared" si="16"/>
        <v>0</v>
      </c>
      <c r="AB63" s="124">
        <f t="shared" si="23"/>
        <v>0</v>
      </c>
      <c r="AC63" s="125">
        <f t="shared" si="24"/>
        <v>39.24</v>
      </c>
      <c r="AD63" s="126">
        <f t="shared" si="25"/>
        <v>39.24</v>
      </c>
      <c r="AE63" s="127">
        <v>0</v>
      </c>
      <c r="AF63" s="127">
        <f t="shared" si="17"/>
        <v>12898500</v>
      </c>
      <c r="AG63" s="128">
        <v>1.4999999999999999E-2</v>
      </c>
      <c r="AH63" s="129">
        <v>13087991</v>
      </c>
      <c r="AI63" s="129">
        <v>0</v>
      </c>
      <c r="AJ63" s="129">
        <v>0</v>
      </c>
      <c r="AK63" s="130">
        <f t="shared" si="18"/>
        <v>13087991</v>
      </c>
      <c r="AL63" s="127">
        <v>772358800</v>
      </c>
      <c r="AM63" s="127">
        <f t="shared" si="29"/>
        <v>872532733</v>
      </c>
      <c r="AN63" s="131">
        <f t="shared" si="19"/>
        <v>0.12969870091465263</v>
      </c>
      <c r="AO63" s="132">
        <f t="shared" si="20"/>
        <v>872532733</v>
      </c>
      <c r="AP63" s="117">
        <f t="shared" si="26"/>
        <v>1.5000000005730443E-2</v>
      </c>
      <c r="AQ63" s="117">
        <f t="shared" si="27"/>
        <v>0</v>
      </c>
      <c r="AR63" s="127">
        <v>730050</v>
      </c>
      <c r="AS63" s="127">
        <f t="shared" si="28"/>
        <v>26716541</v>
      </c>
      <c r="AT63" s="127">
        <f>ROUND(AS63/'3_Levels 1&amp;2'!C63,2)</f>
        <v>2903.97</v>
      </c>
    </row>
    <row r="64" spans="1:46" ht="15" customHeight="1" x14ac:dyDescent="0.2">
      <c r="A64" s="114">
        <v>58</v>
      </c>
      <c r="B64" s="115" t="s">
        <v>61</v>
      </c>
      <c r="C64" s="116">
        <v>206276640</v>
      </c>
      <c r="D64" s="116">
        <v>56154545</v>
      </c>
      <c r="E64" s="116">
        <f t="shared" si="10"/>
        <v>150122095</v>
      </c>
      <c r="F64" s="116">
        <v>146049458</v>
      </c>
      <c r="G64" s="117">
        <f t="shared" si="11"/>
        <v>2.78853277223391E-2</v>
      </c>
      <c r="H64" s="118">
        <f t="shared" si="22"/>
        <v>150122095</v>
      </c>
      <c r="I64" s="119">
        <v>4.18</v>
      </c>
      <c r="J64" s="120">
        <v>616831</v>
      </c>
      <c r="K64" s="119">
        <v>8.1199999999999992</v>
      </c>
      <c r="L64" s="120">
        <v>1191473</v>
      </c>
      <c r="M64" s="121">
        <v>0</v>
      </c>
      <c r="N64" s="121">
        <v>19.11</v>
      </c>
      <c r="O64" s="121">
        <v>0</v>
      </c>
      <c r="P64" s="120">
        <v>2303176</v>
      </c>
      <c r="Q64" s="116">
        <f t="shared" si="12"/>
        <v>4111480</v>
      </c>
      <c r="R64" s="121">
        <v>0</v>
      </c>
      <c r="S64" s="120">
        <v>0</v>
      </c>
      <c r="T64" s="121">
        <v>0</v>
      </c>
      <c r="U64" s="121">
        <v>36.700000000000003</v>
      </c>
      <c r="V64" s="121">
        <v>0</v>
      </c>
      <c r="W64" s="120">
        <v>4230282</v>
      </c>
      <c r="X64" s="116">
        <f t="shared" si="13"/>
        <v>4230282</v>
      </c>
      <c r="Y64" s="123">
        <f t="shared" si="14"/>
        <v>12.299999999999999</v>
      </c>
      <c r="Z64" s="116">
        <f t="shared" si="15"/>
        <v>1808304</v>
      </c>
      <c r="AA64" s="116">
        <f t="shared" si="16"/>
        <v>6533458</v>
      </c>
      <c r="AB64" s="124">
        <f t="shared" si="23"/>
        <v>28.18</v>
      </c>
      <c r="AC64" s="125">
        <f t="shared" si="24"/>
        <v>27.39</v>
      </c>
      <c r="AD64" s="126">
        <f t="shared" si="25"/>
        <v>55.57</v>
      </c>
      <c r="AE64" s="127">
        <v>0</v>
      </c>
      <c r="AF64" s="127">
        <f t="shared" si="17"/>
        <v>8341762</v>
      </c>
      <c r="AG64" s="128">
        <v>0.02</v>
      </c>
      <c r="AH64" s="129">
        <v>15736427</v>
      </c>
      <c r="AI64" s="129">
        <v>0</v>
      </c>
      <c r="AJ64" s="129">
        <v>0</v>
      </c>
      <c r="AK64" s="130">
        <f t="shared" si="18"/>
        <v>15736427</v>
      </c>
      <c r="AL64" s="127">
        <v>667489250</v>
      </c>
      <c r="AM64" s="127">
        <f t="shared" si="29"/>
        <v>786821350</v>
      </c>
      <c r="AN64" s="128">
        <f t="shared" si="19"/>
        <v>0.1787775608371221</v>
      </c>
      <c r="AO64" s="127">
        <f t="shared" si="20"/>
        <v>767612637.5</v>
      </c>
      <c r="AP64" s="117">
        <f t="shared" si="26"/>
        <v>0.02</v>
      </c>
      <c r="AQ64" s="117">
        <f t="shared" si="27"/>
        <v>0</v>
      </c>
      <c r="AR64" s="127">
        <v>992548</v>
      </c>
      <c r="AS64" s="127">
        <f t="shared" si="28"/>
        <v>25070737</v>
      </c>
      <c r="AT64" s="127">
        <f>ROUND(AS64/'3_Levels 1&amp;2'!C64,2)</f>
        <v>3344.55</v>
      </c>
    </row>
    <row r="65" spans="1:46" ht="15" customHeight="1" x14ac:dyDescent="0.2">
      <c r="A65" s="114">
        <v>59</v>
      </c>
      <c r="B65" s="991" t="s">
        <v>62</v>
      </c>
      <c r="C65" s="127">
        <v>150488600</v>
      </c>
      <c r="D65" s="127">
        <v>42317890</v>
      </c>
      <c r="E65" s="116">
        <f t="shared" si="10"/>
        <v>108170710</v>
      </c>
      <c r="F65" s="116">
        <v>103247960</v>
      </c>
      <c r="G65" s="117">
        <f t="shared" si="11"/>
        <v>4.7678908135327804E-2</v>
      </c>
      <c r="H65" s="118">
        <f t="shared" si="22"/>
        <v>108170710</v>
      </c>
      <c r="I65" s="119">
        <v>3.9</v>
      </c>
      <c r="J65" s="120">
        <v>418336</v>
      </c>
      <c r="K65" s="119">
        <v>15.04</v>
      </c>
      <c r="L65" s="120">
        <v>1613270</v>
      </c>
      <c r="M65" s="121">
        <v>0</v>
      </c>
      <c r="N65" s="121">
        <v>5.22</v>
      </c>
      <c r="O65" s="121">
        <v>1</v>
      </c>
      <c r="P65" s="120">
        <v>38363</v>
      </c>
      <c r="Q65" s="116">
        <f t="shared" si="12"/>
        <v>2069969</v>
      </c>
      <c r="R65" s="121">
        <v>0</v>
      </c>
      <c r="S65" s="120">
        <v>0</v>
      </c>
      <c r="T65" s="121">
        <v>0</v>
      </c>
      <c r="U65" s="121">
        <v>14</v>
      </c>
      <c r="V65" s="121">
        <v>1</v>
      </c>
      <c r="W65" s="120">
        <v>1149264</v>
      </c>
      <c r="X65" s="116">
        <f t="shared" si="13"/>
        <v>1149264</v>
      </c>
      <c r="Y65" s="123">
        <f t="shared" si="14"/>
        <v>18.939999999999998</v>
      </c>
      <c r="Z65" s="116">
        <f t="shared" si="15"/>
        <v>2031606</v>
      </c>
      <c r="AA65" s="116">
        <f t="shared" si="16"/>
        <v>1187627</v>
      </c>
      <c r="AB65" s="124">
        <f t="shared" si="23"/>
        <v>10.62</v>
      </c>
      <c r="AC65" s="125">
        <f t="shared" si="24"/>
        <v>19.14</v>
      </c>
      <c r="AD65" s="126">
        <f t="shared" si="25"/>
        <v>29.76</v>
      </c>
      <c r="AE65" s="127">
        <v>0</v>
      </c>
      <c r="AF65" s="127">
        <f t="shared" si="17"/>
        <v>3219233</v>
      </c>
      <c r="AG65" s="128">
        <v>0.02</v>
      </c>
      <c r="AH65" s="129">
        <v>6531621</v>
      </c>
      <c r="AI65" s="129">
        <v>0</v>
      </c>
      <c r="AJ65" s="129">
        <v>0</v>
      </c>
      <c r="AK65" s="130">
        <f t="shared" si="18"/>
        <v>6531621</v>
      </c>
      <c r="AL65" s="127">
        <v>254815800</v>
      </c>
      <c r="AM65" s="127">
        <f t="shared" si="29"/>
        <v>326581050</v>
      </c>
      <c r="AN65" s="128">
        <f t="shared" si="19"/>
        <v>0.2816357933848686</v>
      </c>
      <c r="AO65" s="127">
        <f t="shared" si="20"/>
        <v>293038170</v>
      </c>
      <c r="AP65" s="117">
        <f t="shared" si="26"/>
        <v>0.02</v>
      </c>
      <c r="AQ65" s="117">
        <f t="shared" si="27"/>
        <v>0</v>
      </c>
      <c r="AR65" s="127">
        <v>164504</v>
      </c>
      <c r="AS65" s="127">
        <f t="shared" si="28"/>
        <v>9915358</v>
      </c>
      <c r="AT65" s="127">
        <f>ROUND(AS65/'3_Levels 1&amp;2'!C65,2)</f>
        <v>2104.2800000000002</v>
      </c>
    </row>
    <row r="66" spans="1:46" ht="15" customHeight="1" x14ac:dyDescent="0.2">
      <c r="A66" s="133">
        <v>60</v>
      </c>
      <c r="B66" s="992" t="s">
        <v>63</v>
      </c>
      <c r="C66" s="145">
        <v>323648207</v>
      </c>
      <c r="D66" s="145">
        <v>57737402</v>
      </c>
      <c r="E66" s="135">
        <f t="shared" si="10"/>
        <v>265910805</v>
      </c>
      <c r="F66" s="135">
        <v>255712002</v>
      </c>
      <c r="G66" s="136">
        <f t="shared" si="11"/>
        <v>3.9883943343418035E-2</v>
      </c>
      <c r="H66" s="137">
        <f t="shared" si="22"/>
        <v>265910805</v>
      </c>
      <c r="I66" s="138">
        <v>4.22</v>
      </c>
      <c r="J66" s="139">
        <v>1104351</v>
      </c>
      <c r="K66" s="138">
        <v>11.57</v>
      </c>
      <c r="L66" s="139">
        <v>3026000</v>
      </c>
      <c r="M66" s="140">
        <v>0</v>
      </c>
      <c r="N66" s="140">
        <v>26.7</v>
      </c>
      <c r="O66" s="140">
        <v>5</v>
      </c>
      <c r="P66" s="139">
        <v>1901983</v>
      </c>
      <c r="Q66" s="135">
        <f t="shared" si="12"/>
        <v>6032334</v>
      </c>
      <c r="R66" s="140">
        <v>0</v>
      </c>
      <c r="S66" s="139">
        <v>0</v>
      </c>
      <c r="T66" s="140">
        <v>0</v>
      </c>
      <c r="U66" s="140">
        <v>33</v>
      </c>
      <c r="V66" s="140">
        <v>6</v>
      </c>
      <c r="W66" s="139">
        <v>7076328</v>
      </c>
      <c r="X66" s="135">
        <f t="shared" si="13"/>
        <v>7076328</v>
      </c>
      <c r="Y66" s="141">
        <f t="shared" si="14"/>
        <v>15.79</v>
      </c>
      <c r="Z66" s="135">
        <f t="shared" si="15"/>
        <v>4130351</v>
      </c>
      <c r="AA66" s="135">
        <f t="shared" si="16"/>
        <v>8978311</v>
      </c>
      <c r="AB66" s="142">
        <f t="shared" si="23"/>
        <v>26.61</v>
      </c>
      <c r="AC66" s="143">
        <f t="shared" si="24"/>
        <v>22.69</v>
      </c>
      <c r="AD66" s="144">
        <f t="shared" si="25"/>
        <v>49.3</v>
      </c>
      <c r="AE66" s="145">
        <v>0</v>
      </c>
      <c r="AF66" s="145">
        <f t="shared" si="17"/>
        <v>13108662</v>
      </c>
      <c r="AG66" s="146">
        <v>2.1299999999999999E-2</v>
      </c>
      <c r="AH66" s="147">
        <v>16068940</v>
      </c>
      <c r="AI66" s="147">
        <v>0</v>
      </c>
      <c r="AJ66" s="1259">
        <v>0</v>
      </c>
      <c r="AK66" s="148">
        <f t="shared" si="18"/>
        <v>16068940</v>
      </c>
      <c r="AL66" s="145">
        <v>691480469</v>
      </c>
      <c r="AM66" s="145">
        <f t="shared" si="29"/>
        <v>754410329</v>
      </c>
      <c r="AN66" s="146">
        <f t="shared" si="19"/>
        <v>9.1007429452067426E-2</v>
      </c>
      <c r="AO66" s="145">
        <f t="shared" si="20"/>
        <v>754410329</v>
      </c>
      <c r="AP66" s="136">
        <f t="shared" si="26"/>
        <v>2.1299999989793351E-2</v>
      </c>
      <c r="AQ66" s="136">
        <f t="shared" si="27"/>
        <v>0</v>
      </c>
      <c r="AR66" s="145">
        <v>276685</v>
      </c>
      <c r="AS66" s="145">
        <f t="shared" si="28"/>
        <v>29454287</v>
      </c>
      <c r="AT66" s="145">
        <f>ROUND(AS66/'3_Levels 1&amp;2'!C66,2)</f>
        <v>5532.36</v>
      </c>
    </row>
    <row r="67" spans="1:46" ht="15" customHeight="1" x14ac:dyDescent="0.2">
      <c r="A67" s="114">
        <v>61</v>
      </c>
      <c r="B67" s="991" t="s">
        <v>64</v>
      </c>
      <c r="C67" s="127">
        <v>562707590</v>
      </c>
      <c r="D67" s="127">
        <v>49492295</v>
      </c>
      <c r="E67" s="116">
        <f t="shared" si="10"/>
        <v>513215295</v>
      </c>
      <c r="F67" s="116">
        <v>467752882</v>
      </c>
      <c r="G67" s="117">
        <f t="shared" si="11"/>
        <v>9.7193229052087382E-2</v>
      </c>
      <c r="H67" s="118">
        <f t="shared" si="22"/>
        <v>513215295</v>
      </c>
      <c r="I67" s="119">
        <v>4.3899999999999997</v>
      </c>
      <c r="J67" s="120">
        <v>2230556</v>
      </c>
      <c r="K67" s="119">
        <v>39</v>
      </c>
      <c r="L67" s="120">
        <v>19816244</v>
      </c>
      <c r="M67" s="121">
        <v>0</v>
      </c>
      <c r="N67" s="121">
        <v>0</v>
      </c>
      <c r="O67" s="121">
        <v>0</v>
      </c>
      <c r="P67" s="120">
        <v>0</v>
      </c>
      <c r="Q67" s="116">
        <f t="shared" si="12"/>
        <v>22046800</v>
      </c>
      <c r="R67" s="122">
        <v>14.75</v>
      </c>
      <c r="S67" s="120">
        <v>7495105</v>
      </c>
      <c r="T67" s="121">
        <v>0</v>
      </c>
      <c r="U67" s="121">
        <v>0</v>
      </c>
      <c r="V67" s="121">
        <v>0</v>
      </c>
      <c r="W67" s="120">
        <v>0</v>
      </c>
      <c r="X67" s="116">
        <f t="shared" si="13"/>
        <v>7495105</v>
      </c>
      <c r="Y67" s="123">
        <f t="shared" si="14"/>
        <v>58.14</v>
      </c>
      <c r="Z67" s="116">
        <f t="shared" si="15"/>
        <v>29541905</v>
      </c>
      <c r="AA67" s="116">
        <f t="shared" si="16"/>
        <v>0</v>
      </c>
      <c r="AB67" s="124">
        <f t="shared" si="23"/>
        <v>14.6</v>
      </c>
      <c r="AC67" s="125">
        <f t="shared" si="24"/>
        <v>42.96</v>
      </c>
      <c r="AD67" s="126">
        <f t="shared" si="25"/>
        <v>57.56</v>
      </c>
      <c r="AE67" s="127">
        <v>0</v>
      </c>
      <c r="AF67" s="127">
        <f t="shared" si="17"/>
        <v>29541905</v>
      </c>
      <c r="AG67" s="128">
        <v>0.02</v>
      </c>
      <c r="AH67" s="129">
        <v>17983710</v>
      </c>
      <c r="AI67" s="129">
        <v>0</v>
      </c>
      <c r="AJ67" s="129">
        <v>0</v>
      </c>
      <c r="AK67" s="130">
        <f t="shared" si="18"/>
        <v>17983710</v>
      </c>
      <c r="AL67" s="127">
        <v>792205150</v>
      </c>
      <c r="AM67" s="127">
        <f t="shared" si="29"/>
        <v>899185500</v>
      </c>
      <c r="AN67" s="131">
        <f t="shared" si="19"/>
        <v>0.13504122006780694</v>
      </c>
      <c r="AO67" s="132">
        <f t="shared" si="20"/>
        <v>899185500</v>
      </c>
      <c r="AP67" s="117">
        <f t="shared" si="26"/>
        <v>0.02</v>
      </c>
      <c r="AQ67" s="117">
        <f t="shared" si="27"/>
        <v>0</v>
      </c>
      <c r="AR67" s="127">
        <v>196329</v>
      </c>
      <c r="AS67" s="127">
        <f t="shared" si="28"/>
        <v>47721944</v>
      </c>
      <c r="AT67" s="127">
        <f>ROUND(AS67/'3_Levels 1&amp;2'!C67,2)</f>
        <v>11975.39</v>
      </c>
    </row>
    <row r="68" spans="1:46" ht="15" customHeight="1" x14ac:dyDescent="0.2">
      <c r="A68" s="114">
        <v>62</v>
      </c>
      <c r="B68" s="991" t="s">
        <v>65</v>
      </c>
      <c r="C68" s="127">
        <v>86343567</v>
      </c>
      <c r="D68" s="127">
        <v>18303245</v>
      </c>
      <c r="E68" s="116">
        <f t="shared" si="10"/>
        <v>68040322</v>
      </c>
      <c r="F68" s="116">
        <v>65907691</v>
      </c>
      <c r="G68" s="117">
        <f t="shared" si="11"/>
        <v>3.2357847280676241E-2</v>
      </c>
      <c r="H68" s="118">
        <f t="shared" si="22"/>
        <v>68040322</v>
      </c>
      <c r="I68" s="119">
        <v>7.5</v>
      </c>
      <c r="J68" s="120">
        <v>509179</v>
      </c>
      <c r="K68" s="119">
        <v>18.23</v>
      </c>
      <c r="L68" s="120">
        <v>1239294</v>
      </c>
      <c r="M68" s="121">
        <v>4.57</v>
      </c>
      <c r="N68" s="121">
        <v>4.57</v>
      </c>
      <c r="O68" s="121">
        <v>1</v>
      </c>
      <c r="P68" s="120">
        <v>138117</v>
      </c>
      <c r="Q68" s="116">
        <f t="shared" si="12"/>
        <v>1886590</v>
      </c>
      <c r="R68" s="121">
        <v>0</v>
      </c>
      <c r="S68" s="120">
        <v>0</v>
      </c>
      <c r="T68" s="121">
        <v>0</v>
      </c>
      <c r="U68" s="121">
        <v>0</v>
      </c>
      <c r="V68" s="121">
        <v>0</v>
      </c>
      <c r="W68" s="120">
        <v>0</v>
      </c>
      <c r="X68" s="116">
        <f t="shared" si="13"/>
        <v>0</v>
      </c>
      <c r="Y68" s="123">
        <f t="shared" si="14"/>
        <v>25.73</v>
      </c>
      <c r="Z68" s="116">
        <f>J68+L68+S68</f>
        <v>1748473</v>
      </c>
      <c r="AA68" s="116">
        <f t="shared" si="16"/>
        <v>138117</v>
      </c>
      <c r="AB68" s="124">
        <f t="shared" si="23"/>
        <v>0</v>
      </c>
      <c r="AC68" s="125">
        <f t="shared" si="24"/>
        <v>27.73</v>
      </c>
      <c r="AD68" s="126">
        <f t="shared" si="25"/>
        <v>27.73</v>
      </c>
      <c r="AE68" s="127">
        <v>0</v>
      </c>
      <c r="AF68" s="127">
        <f t="shared" si="17"/>
        <v>1886590</v>
      </c>
      <c r="AG68" s="128">
        <v>0.02</v>
      </c>
      <c r="AH68" s="129">
        <v>3324751</v>
      </c>
      <c r="AI68" s="129">
        <v>0</v>
      </c>
      <c r="AJ68" s="129">
        <v>0</v>
      </c>
      <c r="AK68" s="130">
        <f t="shared" si="18"/>
        <v>3324751</v>
      </c>
      <c r="AL68" s="127">
        <v>144894600</v>
      </c>
      <c r="AM68" s="127">
        <f t="shared" si="29"/>
        <v>166237550</v>
      </c>
      <c r="AN68" s="131">
        <f t="shared" si="19"/>
        <v>0.14729983035944749</v>
      </c>
      <c r="AO68" s="132">
        <f t="shared" si="20"/>
        <v>166237550</v>
      </c>
      <c r="AP68" s="117">
        <f t="shared" si="26"/>
        <v>0.02</v>
      </c>
      <c r="AQ68" s="117">
        <f t="shared" si="27"/>
        <v>0</v>
      </c>
      <c r="AR68" s="127">
        <v>76612</v>
      </c>
      <c r="AS68" s="127">
        <f t="shared" si="28"/>
        <v>5287953</v>
      </c>
      <c r="AT68" s="127">
        <f>ROUND(AS68/'3_Levels 1&amp;2'!C68,2)</f>
        <v>2960.78</v>
      </c>
    </row>
    <row r="69" spans="1:46" ht="15" customHeight="1" x14ac:dyDescent="0.2">
      <c r="A69" s="114">
        <v>63</v>
      </c>
      <c r="B69" s="991" t="s">
        <v>66</v>
      </c>
      <c r="C69" s="127">
        <v>436264948</v>
      </c>
      <c r="D69" s="127">
        <v>18689600</v>
      </c>
      <c r="E69" s="116">
        <f t="shared" si="10"/>
        <v>417575348</v>
      </c>
      <c r="F69" s="116">
        <v>379832610</v>
      </c>
      <c r="G69" s="117">
        <f t="shared" si="11"/>
        <v>9.9366765797175766E-2</v>
      </c>
      <c r="H69" s="118">
        <f t="shared" si="22"/>
        <v>417575348</v>
      </c>
      <c r="I69" s="119">
        <v>4.46</v>
      </c>
      <c r="J69" s="120">
        <v>1799573</v>
      </c>
      <c r="K69" s="119">
        <v>29.5</v>
      </c>
      <c r="L69" s="120">
        <v>12008478</v>
      </c>
      <c r="M69" s="121">
        <v>0</v>
      </c>
      <c r="N69" s="121">
        <v>0</v>
      </c>
      <c r="O69" s="121">
        <v>0</v>
      </c>
      <c r="P69" s="120">
        <v>0</v>
      </c>
      <c r="Q69" s="116">
        <f t="shared" si="12"/>
        <v>13808051</v>
      </c>
      <c r="R69" s="121">
        <v>8.8000000000000007</v>
      </c>
      <c r="S69" s="120">
        <v>3666918</v>
      </c>
      <c r="T69" s="121">
        <v>0</v>
      </c>
      <c r="U69" s="121">
        <v>0</v>
      </c>
      <c r="V69" s="121">
        <v>0</v>
      </c>
      <c r="W69" s="120">
        <v>0</v>
      </c>
      <c r="X69" s="116">
        <f t="shared" si="13"/>
        <v>3666918</v>
      </c>
      <c r="Y69" s="123">
        <f t="shared" si="14"/>
        <v>42.760000000000005</v>
      </c>
      <c r="Z69" s="116">
        <f t="shared" si="15"/>
        <v>17474969</v>
      </c>
      <c r="AA69" s="116">
        <f t="shared" si="16"/>
        <v>0</v>
      </c>
      <c r="AB69" s="124">
        <f t="shared" si="23"/>
        <v>8.7799999999999994</v>
      </c>
      <c r="AC69" s="125">
        <f t="shared" si="24"/>
        <v>33.07</v>
      </c>
      <c r="AD69" s="126">
        <f t="shared" si="25"/>
        <v>41.85</v>
      </c>
      <c r="AE69" s="127">
        <v>0</v>
      </c>
      <c r="AF69" s="127">
        <f t="shared" si="17"/>
        <v>17474969</v>
      </c>
      <c r="AG69" s="128">
        <v>0.03</v>
      </c>
      <c r="AH69" s="129">
        <v>8704956</v>
      </c>
      <c r="AI69" s="129">
        <v>0</v>
      </c>
      <c r="AJ69" s="129">
        <v>0</v>
      </c>
      <c r="AK69" s="130">
        <f t="shared" si="18"/>
        <v>8704956</v>
      </c>
      <c r="AL69" s="127">
        <v>252426667</v>
      </c>
      <c r="AM69" s="127">
        <f t="shared" si="29"/>
        <v>290165200</v>
      </c>
      <c r="AN69" s="128">
        <f t="shared" si="19"/>
        <v>0.14950295643684905</v>
      </c>
      <c r="AO69" s="127">
        <f t="shared" si="20"/>
        <v>290165200</v>
      </c>
      <c r="AP69" s="117">
        <f t="shared" si="26"/>
        <v>0.03</v>
      </c>
      <c r="AQ69" s="117">
        <f t="shared" si="27"/>
        <v>0</v>
      </c>
      <c r="AR69" s="127">
        <v>56226</v>
      </c>
      <c r="AS69" s="127">
        <f t="shared" si="28"/>
        <v>26236151</v>
      </c>
      <c r="AT69" s="127">
        <f>ROUND(AS69/'3_Levels 1&amp;2'!C69,2)</f>
        <v>12607.47</v>
      </c>
    </row>
    <row r="70" spans="1:46" ht="15" customHeight="1" x14ac:dyDescent="0.2">
      <c r="A70" s="114">
        <v>64</v>
      </c>
      <c r="B70" s="991" t="s">
        <v>67</v>
      </c>
      <c r="C70" s="127">
        <v>93398374</v>
      </c>
      <c r="D70" s="127">
        <v>17396972</v>
      </c>
      <c r="E70" s="116">
        <f t="shared" si="10"/>
        <v>76001402</v>
      </c>
      <c r="F70" s="116">
        <v>70422364</v>
      </c>
      <c r="G70" s="117">
        <f t="shared" si="11"/>
        <v>7.9222532205820304E-2</v>
      </c>
      <c r="H70" s="118">
        <f t="shared" si="22"/>
        <v>76001402</v>
      </c>
      <c r="I70" s="119">
        <v>4.93</v>
      </c>
      <c r="J70" s="120">
        <v>376436</v>
      </c>
      <c r="K70" s="119">
        <v>15.72</v>
      </c>
      <c r="L70" s="120">
        <v>1200323</v>
      </c>
      <c r="M70" s="121">
        <v>0</v>
      </c>
      <c r="N70" s="121">
        <v>3.44</v>
      </c>
      <c r="O70" s="121">
        <v>2</v>
      </c>
      <c r="P70" s="120">
        <v>206988</v>
      </c>
      <c r="Q70" s="116">
        <f t="shared" si="12"/>
        <v>1783747</v>
      </c>
      <c r="R70" s="121">
        <v>0</v>
      </c>
      <c r="S70" s="120">
        <v>0</v>
      </c>
      <c r="T70" s="121">
        <v>0</v>
      </c>
      <c r="U70" s="121">
        <v>24</v>
      </c>
      <c r="V70" s="121">
        <v>2</v>
      </c>
      <c r="W70" s="120">
        <v>505406</v>
      </c>
      <c r="X70" s="116">
        <f t="shared" si="13"/>
        <v>505406</v>
      </c>
      <c r="Y70" s="123">
        <f t="shared" si="14"/>
        <v>20.65</v>
      </c>
      <c r="Z70" s="116">
        <f t="shared" si="15"/>
        <v>1576759</v>
      </c>
      <c r="AA70" s="116">
        <f t="shared" si="16"/>
        <v>712394</v>
      </c>
      <c r="AB70" s="124">
        <f t="shared" si="23"/>
        <v>6.65</v>
      </c>
      <c r="AC70" s="125">
        <f t="shared" si="24"/>
        <v>23.47</v>
      </c>
      <c r="AD70" s="126">
        <f t="shared" si="25"/>
        <v>30.12</v>
      </c>
      <c r="AE70" s="127">
        <v>0</v>
      </c>
      <c r="AF70" s="127">
        <f t="shared" si="17"/>
        <v>2289153</v>
      </c>
      <c r="AG70" s="128">
        <v>0.02</v>
      </c>
      <c r="AH70" s="129">
        <v>4266876</v>
      </c>
      <c r="AI70" s="129">
        <v>0</v>
      </c>
      <c r="AJ70" s="129">
        <v>0</v>
      </c>
      <c r="AK70" s="130">
        <f t="shared" si="18"/>
        <v>4266876</v>
      </c>
      <c r="AL70" s="127">
        <v>214615600</v>
      </c>
      <c r="AM70" s="127">
        <f t="shared" si="29"/>
        <v>213343800</v>
      </c>
      <c r="AN70" s="128">
        <f t="shared" si="19"/>
        <v>-5.925943873604715E-3</v>
      </c>
      <c r="AO70" s="127">
        <f t="shared" si="20"/>
        <v>213343800</v>
      </c>
      <c r="AP70" s="117">
        <f t="shared" si="26"/>
        <v>0.02</v>
      </c>
      <c r="AQ70" s="117">
        <f t="shared" si="27"/>
        <v>0</v>
      </c>
      <c r="AR70" s="127">
        <v>214561</v>
      </c>
      <c r="AS70" s="127">
        <f t="shared" si="28"/>
        <v>6770590</v>
      </c>
      <c r="AT70" s="127">
        <f>ROUND(AS70/'3_Levels 1&amp;2'!C70,2)</f>
        <v>3567.22</v>
      </c>
    </row>
    <row r="71" spans="1:46" ht="15" customHeight="1" x14ac:dyDescent="0.2">
      <c r="A71" s="133">
        <v>65</v>
      </c>
      <c r="B71" s="992" t="s">
        <v>68</v>
      </c>
      <c r="C71" s="145">
        <v>436499845</v>
      </c>
      <c r="D71" s="145">
        <v>43221693</v>
      </c>
      <c r="E71" s="135">
        <f t="shared" si="10"/>
        <v>393278152</v>
      </c>
      <c r="F71" s="135">
        <v>394952792</v>
      </c>
      <c r="G71" s="136">
        <f t="shared" si="11"/>
        <v>-4.2401016878999553E-3</v>
      </c>
      <c r="H71" s="137">
        <f t="shared" si="22"/>
        <v>393278152</v>
      </c>
      <c r="I71" s="138">
        <v>7.04</v>
      </c>
      <c r="J71" s="139">
        <v>2810215</v>
      </c>
      <c r="K71" s="138">
        <v>20.47</v>
      </c>
      <c r="L71" s="139">
        <v>8167006</v>
      </c>
      <c r="M71" s="140">
        <v>0</v>
      </c>
      <c r="N71" s="140">
        <v>0</v>
      </c>
      <c r="O71" s="140">
        <v>0</v>
      </c>
      <c r="P71" s="139">
        <v>0</v>
      </c>
      <c r="Q71" s="135">
        <f t="shared" si="12"/>
        <v>10977221</v>
      </c>
      <c r="R71" s="140">
        <v>7</v>
      </c>
      <c r="S71" s="139">
        <v>2822889</v>
      </c>
      <c r="T71" s="140">
        <v>0</v>
      </c>
      <c r="U71" s="140">
        <v>0</v>
      </c>
      <c r="V71" s="140">
        <v>0</v>
      </c>
      <c r="W71" s="139">
        <v>0</v>
      </c>
      <c r="X71" s="135">
        <f t="shared" si="13"/>
        <v>2822889</v>
      </c>
      <c r="Y71" s="141">
        <f t="shared" si="14"/>
        <v>34.51</v>
      </c>
      <c r="Z71" s="135">
        <f t="shared" si="15"/>
        <v>13800110</v>
      </c>
      <c r="AA71" s="135">
        <f t="shared" si="16"/>
        <v>0</v>
      </c>
      <c r="AB71" s="142">
        <f t="shared" ref="AB71:AB76" si="30">ROUND((X71/E71)*1000,2)</f>
        <v>7.18</v>
      </c>
      <c r="AC71" s="143">
        <f t="shared" ref="AC71:AC76" si="31">ROUND((Q71/E71)*1000,2)</f>
        <v>27.91</v>
      </c>
      <c r="AD71" s="144">
        <f t="shared" ref="AD71:AD76" si="32">ROUND((AF71/E71)*1000,2)</f>
        <v>35.090000000000003</v>
      </c>
      <c r="AE71" s="145">
        <v>0</v>
      </c>
      <c r="AF71" s="145">
        <f t="shared" si="17"/>
        <v>13800110</v>
      </c>
      <c r="AG71" s="146">
        <v>0.02</v>
      </c>
      <c r="AH71" s="147">
        <v>32010273</v>
      </c>
      <c r="AI71" s="147">
        <v>0</v>
      </c>
      <c r="AJ71" s="1259">
        <v>0</v>
      </c>
      <c r="AK71" s="148">
        <f t="shared" si="18"/>
        <v>32010273</v>
      </c>
      <c r="AL71" s="145">
        <v>1394934550</v>
      </c>
      <c r="AM71" s="145">
        <f t="shared" si="29"/>
        <v>1600513650</v>
      </c>
      <c r="AN71" s="146">
        <f t="shared" si="19"/>
        <v>0.14737544496263283</v>
      </c>
      <c r="AO71" s="145">
        <f t="shared" si="20"/>
        <v>1600513650</v>
      </c>
      <c r="AP71" s="136">
        <f t="shared" si="26"/>
        <v>0.02</v>
      </c>
      <c r="AQ71" s="136">
        <f t="shared" si="27"/>
        <v>0</v>
      </c>
      <c r="AR71" s="145">
        <v>250198</v>
      </c>
      <c r="AS71" s="145">
        <f>AR71+AF71+AK71</f>
        <v>46060581</v>
      </c>
      <c r="AT71" s="145">
        <f>ROUND(AS71/'3_Levels 1&amp;2'!C71,2)</f>
        <v>5890.85</v>
      </c>
    </row>
    <row r="72" spans="1:46" ht="15" customHeight="1" x14ac:dyDescent="0.2">
      <c r="A72" s="114">
        <v>66</v>
      </c>
      <c r="B72" s="991" t="s">
        <v>69</v>
      </c>
      <c r="C72" s="127">
        <v>123354650</v>
      </c>
      <c r="D72" s="127">
        <v>19138320</v>
      </c>
      <c r="E72" s="116">
        <f>C72-D72</f>
        <v>104216330</v>
      </c>
      <c r="F72" s="116">
        <v>90008450</v>
      </c>
      <c r="G72" s="117">
        <f>(E72-F72)/F72</f>
        <v>0.15785051292406435</v>
      </c>
      <c r="H72" s="118">
        <f t="shared" si="22"/>
        <v>99009295.000000015</v>
      </c>
      <c r="I72" s="119">
        <v>6.43</v>
      </c>
      <c r="J72" s="120">
        <v>637582</v>
      </c>
      <c r="K72" s="119">
        <v>56.61</v>
      </c>
      <c r="L72" s="120">
        <v>6052349</v>
      </c>
      <c r="M72" s="121">
        <v>0</v>
      </c>
      <c r="N72" s="121">
        <v>0</v>
      </c>
      <c r="O72" s="121">
        <v>0</v>
      </c>
      <c r="P72" s="120">
        <v>0</v>
      </c>
      <c r="Q72" s="116">
        <f>J72+L72+P72</f>
        <v>6689931</v>
      </c>
      <c r="R72" s="122">
        <v>0</v>
      </c>
      <c r="S72" s="120">
        <v>0</v>
      </c>
      <c r="T72" s="121">
        <v>0</v>
      </c>
      <c r="U72" s="121">
        <v>0</v>
      </c>
      <c r="V72" s="121">
        <v>0</v>
      </c>
      <c r="W72" s="120">
        <v>0</v>
      </c>
      <c r="X72" s="116">
        <f>S72+W72</f>
        <v>0</v>
      </c>
      <c r="Y72" s="123">
        <f t="shared" ref="Y72:Z74" si="33">I72+K72+R72</f>
        <v>63.04</v>
      </c>
      <c r="Z72" s="116">
        <f t="shared" si="33"/>
        <v>6689931</v>
      </c>
      <c r="AA72" s="116">
        <f>P72+W72</f>
        <v>0</v>
      </c>
      <c r="AB72" s="124">
        <f t="shared" si="30"/>
        <v>0</v>
      </c>
      <c r="AC72" s="125">
        <f t="shared" si="31"/>
        <v>64.19</v>
      </c>
      <c r="AD72" s="126">
        <f t="shared" si="32"/>
        <v>64.19</v>
      </c>
      <c r="AE72" s="127">
        <v>0</v>
      </c>
      <c r="AF72" s="127">
        <f>X72+Q72+AE72</f>
        <v>6689931</v>
      </c>
      <c r="AG72" s="128">
        <v>0.01</v>
      </c>
      <c r="AH72" s="129">
        <v>3760506</v>
      </c>
      <c r="AI72" s="129">
        <v>0</v>
      </c>
      <c r="AJ72" s="129">
        <v>0</v>
      </c>
      <c r="AK72" s="130">
        <f>AH72+AI72+AJ72</f>
        <v>3760506</v>
      </c>
      <c r="AL72" s="127">
        <v>300214800</v>
      </c>
      <c r="AM72" s="127">
        <f t="shared" si="29"/>
        <v>376050600</v>
      </c>
      <c r="AN72" s="131">
        <f>(AM72-AL72)/AL72</f>
        <v>0.25260513472353796</v>
      </c>
      <c r="AO72" s="132">
        <f>IF((AM72-AL72)/AL72&gt;$AO$3,AL72*(1+$AO$3),AM72)</f>
        <v>345247020</v>
      </c>
      <c r="AP72" s="117">
        <f t="shared" si="26"/>
        <v>0.01</v>
      </c>
      <c r="AQ72" s="117">
        <f t="shared" si="27"/>
        <v>0</v>
      </c>
      <c r="AR72" s="127">
        <v>196648</v>
      </c>
      <c r="AS72" s="127">
        <f>AR72+AF72+AK72</f>
        <v>10647085</v>
      </c>
      <c r="AT72" s="127">
        <f>ROUND(AS72/'3_Levels 1&amp;2'!C72,2)</f>
        <v>5792.76</v>
      </c>
    </row>
    <row r="73" spans="1:46" s="149" customFormat="1" ht="15" customHeight="1" x14ac:dyDescent="0.2">
      <c r="A73" s="114">
        <v>67</v>
      </c>
      <c r="B73" s="991" t="s">
        <v>3</v>
      </c>
      <c r="C73" s="127">
        <v>313200164.19999999</v>
      </c>
      <c r="D73" s="116">
        <v>48347689</v>
      </c>
      <c r="E73" s="116">
        <f>C73-D73</f>
        <v>264852475.19999999</v>
      </c>
      <c r="F73" s="116">
        <v>299722571.07999998</v>
      </c>
      <c r="G73" s="117">
        <f>(E73-F73)/F73</f>
        <v>-0.11634124101615523</v>
      </c>
      <c r="H73" s="118">
        <f t="shared" si="22"/>
        <v>264852475.19999999</v>
      </c>
      <c r="I73" s="119">
        <v>5</v>
      </c>
      <c r="J73" s="120">
        <v>1347457</v>
      </c>
      <c r="K73" s="119">
        <v>38.200000000000003</v>
      </c>
      <c r="L73" s="120">
        <v>10294577</v>
      </c>
      <c r="M73" s="121">
        <v>0</v>
      </c>
      <c r="N73" s="121">
        <v>0</v>
      </c>
      <c r="O73" s="121">
        <v>1</v>
      </c>
      <c r="P73" s="120">
        <v>0</v>
      </c>
      <c r="Q73" s="116">
        <f>J73+L73+P73</f>
        <v>11642034</v>
      </c>
      <c r="R73" s="121">
        <v>24</v>
      </c>
      <c r="S73" s="120">
        <v>6468131</v>
      </c>
      <c r="T73" s="121">
        <v>0</v>
      </c>
      <c r="U73" s="121">
        <v>0</v>
      </c>
      <c r="V73" s="121">
        <v>1</v>
      </c>
      <c r="W73" s="120">
        <v>0</v>
      </c>
      <c r="X73" s="116">
        <f>S73+W73</f>
        <v>6468131</v>
      </c>
      <c r="Y73" s="123">
        <f t="shared" si="33"/>
        <v>67.2</v>
      </c>
      <c r="Z73" s="116">
        <f t="shared" si="33"/>
        <v>18110165</v>
      </c>
      <c r="AA73" s="116">
        <f>P73+W73</f>
        <v>0</v>
      </c>
      <c r="AB73" s="124">
        <f t="shared" si="30"/>
        <v>24.42</v>
      </c>
      <c r="AC73" s="125">
        <f t="shared" si="31"/>
        <v>43.96</v>
      </c>
      <c r="AD73" s="126">
        <f t="shared" si="32"/>
        <v>68.38</v>
      </c>
      <c r="AE73" s="127">
        <v>0</v>
      </c>
      <c r="AF73" s="127">
        <f>X73+Q73+AE73</f>
        <v>18110165</v>
      </c>
      <c r="AG73" s="128">
        <v>0.02</v>
      </c>
      <c r="AH73" s="129">
        <v>11843675</v>
      </c>
      <c r="AI73" s="129">
        <v>0</v>
      </c>
      <c r="AJ73" s="129">
        <v>0</v>
      </c>
      <c r="AK73" s="130">
        <f>AH73+AI73+AJ73</f>
        <v>11843675</v>
      </c>
      <c r="AL73" s="127">
        <v>508205150</v>
      </c>
      <c r="AM73" s="127">
        <f t="shared" si="29"/>
        <v>592183750</v>
      </c>
      <c r="AN73" s="131">
        <f>(AM73-AL73)/AL73</f>
        <v>0.16524547222711145</v>
      </c>
      <c r="AO73" s="132">
        <f>IF((AM73-AL73)/AL73&gt;$AO$3,AL73*(1+$AO$3),AM73)</f>
        <v>584435922.5</v>
      </c>
      <c r="AP73" s="117">
        <f t="shared" si="26"/>
        <v>0.02</v>
      </c>
      <c r="AQ73" s="117">
        <f t="shared" si="27"/>
        <v>0</v>
      </c>
      <c r="AR73" s="127">
        <v>101832</v>
      </c>
      <c r="AS73" s="127">
        <f>AR73+AF73+AK73</f>
        <v>30055672</v>
      </c>
      <c r="AT73" s="127">
        <f>ROUND(AS73/'3_Levels 1&amp;2'!C73,2)</f>
        <v>5580.33</v>
      </c>
    </row>
    <row r="74" spans="1:46" s="149" customFormat="1" ht="15" customHeight="1" x14ac:dyDescent="0.2">
      <c r="A74" s="114">
        <v>68</v>
      </c>
      <c r="B74" s="115" t="s">
        <v>2</v>
      </c>
      <c r="C74" s="116">
        <v>78404350</v>
      </c>
      <c r="D74" s="116">
        <v>20900629</v>
      </c>
      <c r="E74" s="116">
        <f>C74-D74</f>
        <v>57503721</v>
      </c>
      <c r="F74" s="116">
        <v>50075120</v>
      </c>
      <c r="G74" s="117">
        <f>(E74-F74)/F74</f>
        <v>0.14834914025168586</v>
      </c>
      <c r="H74" s="118">
        <f t="shared" si="22"/>
        <v>55082632.000000007</v>
      </c>
      <c r="I74" s="119">
        <v>5</v>
      </c>
      <c r="J74" s="120">
        <v>284559</v>
      </c>
      <c r="K74" s="119">
        <v>38.200000000000003</v>
      </c>
      <c r="L74" s="120">
        <v>2187114</v>
      </c>
      <c r="M74" s="121">
        <v>0</v>
      </c>
      <c r="N74" s="121">
        <v>0</v>
      </c>
      <c r="O74" s="121">
        <v>0</v>
      </c>
      <c r="P74" s="120">
        <v>0</v>
      </c>
      <c r="Q74" s="116">
        <f>J74+L74+P74</f>
        <v>2471673</v>
      </c>
      <c r="R74" s="121">
        <v>0</v>
      </c>
      <c r="S74" s="120">
        <v>0</v>
      </c>
      <c r="T74" s="121">
        <v>0</v>
      </c>
      <c r="U74" s="121">
        <v>0</v>
      </c>
      <c r="V74" s="121">
        <v>0</v>
      </c>
      <c r="W74" s="120">
        <v>0</v>
      </c>
      <c r="X74" s="116">
        <f>S74+W74</f>
        <v>0</v>
      </c>
      <c r="Y74" s="123">
        <f t="shared" si="33"/>
        <v>43.2</v>
      </c>
      <c r="Z74" s="116">
        <f t="shared" si="33"/>
        <v>2471673</v>
      </c>
      <c r="AA74" s="116">
        <f>P74+W74</f>
        <v>0</v>
      </c>
      <c r="AB74" s="124">
        <f t="shared" si="30"/>
        <v>0</v>
      </c>
      <c r="AC74" s="125">
        <f t="shared" si="31"/>
        <v>42.98</v>
      </c>
      <c r="AD74" s="126">
        <f t="shared" si="32"/>
        <v>42.98</v>
      </c>
      <c r="AE74" s="127">
        <v>0</v>
      </c>
      <c r="AF74" s="127">
        <f>X74+Q74+AE74</f>
        <v>2471673</v>
      </c>
      <c r="AG74" s="128">
        <v>0.02</v>
      </c>
      <c r="AH74" s="129">
        <v>4832226</v>
      </c>
      <c r="AI74" s="129">
        <v>0</v>
      </c>
      <c r="AJ74" s="129">
        <v>0</v>
      </c>
      <c r="AK74" s="130">
        <f>AH74+AI74+AJ74</f>
        <v>4832226</v>
      </c>
      <c r="AL74" s="127">
        <v>184702950</v>
      </c>
      <c r="AM74" s="127">
        <f t="shared" si="29"/>
        <v>241611300</v>
      </c>
      <c r="AN74" s="128">
        <f>(AM74-AL74)/AL74</f>
        <v>0.30810742329778706</v>
      </c>
      <c r="AO74" s="127">
        <f>IF((AM74-AL74)/AL74&gt;$AO$3,AL74*(1+$AO$3),AM74)</f>
        <v>212408392.49999997</v>
      </c>
      <c r="AP74" s="117">
        <f t="shared" si="26"/>
        <v>0.02</v>
      </c>
      <c r="AQ74" s="117">
        <f t="shared" si="27"/>
        <v>0</v>
      </c>
      <c r="AR74" s="127">
        <v>44022</v>
      </c>
      <c r="AS74" s="127">
        <f>AR74+AF74+AK74</f>
        <v>7347921</v>
      </c>
      <c r="AT74" s="127">
        <f>ROUND(AS74/'3_Levels 1&amp;2'!C74,2)</f>
        <v>4938.12</v>
      </c>
    </row>
    <row r="75" spans="1:46" s="167" customFormat="1" ht="15" customHeight="1" x14ac:dyDescent="0.2">
      <c r="A75" s="150">
        <v>69</v>
      </c>
      <c r="B75" s="151" t="s">
        <v>91</v>
      </c>
      <c r="C75" s="152">
        <v>261948760</v>
      </c>
      <c r="D75" s="153">
        <v>68832786</v>
      </c>
      <c r="E75" s="153">
        <f>C75-D75</f>
        <v>193115974</v>
      </c>
      <c r="F75" s="153">
        <v>169094740</v>
      </c>
      <c r="G75" s="154">
        <f>(E75-F75)/F75</f>
        <v>0.14205784284005524</v>
      </c>
      <c r="H75" s="155">
        <f t="shared" si="22"/>
        <v>186004214.00000003</v>
      </c>
      <c r="I75" s="156">
        <v>3.49</v>
      </c>
      <c r="J75" s="152">
        <v>669141</v>
      </c>
      <c r="K75" s="156">
        <v>28.99</v>
      </c>
      <c r="L75" s="152">
        <v>5569000</v>
      </c>
      <c r="M75" s="157">
        <v>0</v>
      </c>
      <c r="N75" s="157">
        <v>0</v>
      </c>
      <c r="O75" s="158">
        <v>0</v>
      </c>
      <c r="P75" s="152">
        <v>0</v>
      </c>
      <c r="Q75" s="159">
        <f>J75+L75+P75</f>
        <v>6238141</v>
      </c>
      <c r="R75" s="140">
        <v>23.65</v>
      </c>
      <c r="S75" s="152">
        <v>4541270</v>
      </c>
      <c r="T75" s="157">
        <v>0</v>
      </c>
      <c r="U75" s="157">
        <v>0</v>
      </c>
      <c r="V75" s="158">
        <v>0</v>
      </c>
      <c r="W75" s="152">
        <v>0</v>
      </c>
      <c r="X75" s="159">
        <f>S75+W75</f>
        <v>4541270</v>
      </c>
      <c r="Y75" s="156">
        <f>I75+K75+R75</f>
        <v>56.129999999999995</v>
      </c>
      <c r="Z75" s="152">
        <f>J75+L75+S75</f>
        <v>10779411</v>
      </c>
      <c r="AA75" s="152">
        <f>P75+W75</f>
        <v>0</v>
      </c>
      <c r="AB75" s="160">
        <f t="shared" si="30"/>
        <v>23.52</v>
      </c>
      <c r="AC75" s="161">
        <f t="shared" si="31"/>
        <v>32.299999999999997</v>
      </c>
      <c r="AD75" s="162">
        <f t="shared" si="32"/>
        <v>55.82</v>
      </c>
      <c r="AE75" s="152">
        <v>0</v>
      </c>
      <c r="AF75" s="152">
        <f>X75+Q75+AE75</f>
        <v>10779411</v>
      </c>
      <c r="AG75" s="163">
        <v>2.5000000000000001E-2</v>
      </c>
      <c r="AH75" s="164">
        <v>9292979</v>
      </c>
      <c r="AI75" s="164">
        <v>2323245</v>
      </c>
      <c r="AJ75" s="1260">
        <v>0</v>
      </c>
      <c r="AK75" s="165">
        <f>AH75+AI75+AJ75</f>
        <v>11616224</v>
      </c>
      <c r="AL75" s="152">
        <v>380364560</v>
      </c>
      <c r="AM75" s="152">
        <f t="shared" si="29"/>
        <v>464648960</v>
      </c>
      <c r="AN75" s="163">
        <f>(AM75-AL75)/AL75</f>
        <v>0.22158846765324297</v>
      </c>
      <c r="AO75" s="152">
        <f>IF((AM75-AL75)/AL75&gt;$AO$3,AL75*(1+$AO$3),AM75)</f>
        <v>437419243.99999994</v>
      </c>
      <c r="AP75" s="166">
        <f t="shared" si="26"/>
        <v>1.999999956956753E-2</v>
      </c>
      <c r="AQ75" s="166">
        <f t="shared" si="27"/>
        <v>5.000000430432471E-3</v>
      </c>
      <c r="AR75" s="152">
        <v>4000</v>
      </c>
      <c r="AS75" s="152">
        <f>AR75+AF75+AK75</f>
        <v>22399635</v>
      </c>
      <c r="AT75" s="152">
        <f>ROUND(AS75/'3_Levels 1&amp;2'!C75,2)</f>
        <v>4621.34</v>
      </c>
    </row>
    <row r="76" spans="1:46" s="185" customFormat="1" ht="15" customHeight="1" thickBot="1" x14ac:dyDescent="0.25">
      <c r="A76" s="1154"/>
      <c r="B76" s="1155" t="s">
        <v>4</v>
      </c>
      <c r="C76" s="1156">
        <f>SUM(C7:C75)</f>
        <v>53822121860</v>
      </c>
      <c r="D76" s="1156">
        <f>SUM(D7:D75)</f>
        <v>7375152733</v>
      </c>
      <c r="E76" s="1156">
        <f>SUM(E7:E75)</f>
        <v>46446969127</v>
      </c>
      <c r="F76" s="1156">
        <f>SUM(F7:F75)</f>
        <v>44584916924</v>
      </c>
      <c r="G76" s="1157">
        <f>(E76-F76)/F76</f>
        <v>4.1764173435022367E-2</v>
      </c>
      <c r="H76" s="1158">
        <f>SUM(H7:H75)</f>
        <v>46004138846</v>
      </c>
      <c r="I76" s="1223">
        <v>4.83</v>
      </c>
      <c r="J76" s="1159">
        <f>SUM(J7:J75)</f>
        <v>295980829</v>
      </c>
      <c r="K76" s="1160">
        <v>23.91</v>
      </c>
      <c r="L76" s="1159">
        <f>SUM(L7:L75)</f>
        <v>1310805376</v>
      </c>
      <c r="M76" s="1160">
        <f>MIN(M7:M75)</f>
        <v>0</v>
      </c>
      <c r="N76" s="1160">
        <f>MAX(N7:N75)</f>
        <v>88.94</v>
      </c>
      <c r="O76" s="1160">
        <f>SUM(O7:O75)</f>
        <v>76</v>
      </c>
      <c r="P76" s="1159">
        <f>SUM(P7:P75)</f>
        <v>46132859</v>
      </c>
      <c r="Q76" s="1159">
        <f>SUM(Q7:Q75)</f>
        <v>1652919064</v>
      </c>
      <c r="R76" s="1160">
        <v>4.91</v>
      </c>
      <c r="S76" s="1159">
        <f>SUM(S7:S75)</f>
        <v>195537914</v>
      </c>
      <c r="T76" s="1160">
        <f>MIN(T7:T75)</f>
        <v>0</v>
      </c>
      <c r="U76" s="1160">
        <f>MAX(U7:U75)</f>
        <v>48</v>
      </c>
      <c r="V76" s="1160">
        <f>SUM(V7:V75)</f>
        <v>80</v>
      </c>
      <c r="W76" s="1159">
        <f>SUM(W7:W75)</f>
        <v>90375280</v>
      </c>
      <c r="X76" s="1156">
        <f>SUM(X7:X75)</f>
        <v>285913194</v>
      </c>
      <c r="Y76" s="1161">
        <f>I76+K76+R76</f>
        <v>33.650000000000006</v>
      </c>
      <c r="Z76" s="1156">
        <f>SUM(Z7:Z75)</f>
        <v>1802324119</v>
      </c>
      <c r="AA76" s="1156">
        <f>SUM(AA7:AA75)</f>
        <v>136508139</v>
      </c>
      <c r="AB76" s="1162">
        <f t="shared" si="30"/>
        <v>6.16</v>
      </c>
      <c r="AC76" s="1163">
        <f t="shared" si="31"/>
        <v>35.590000000000003</v>
      </c>
      <c r="AD76" s="1162">
        <f t="shared" si="32"/>
        <v>41.75</v>
      </c>
      <c r="AE76" s="1156">
        <f>SUM(AE7:AE75)</f>
        <v>141690</v>
      </c>
      <c r="AF76" s="1156">
        <f>SUM(AF7:AF75)</f>
        <v>1938973948</v>
      </c>
      <c r="AG76" s="1164">
        <f>ROUND(AK76/AM76,4)</f>
        <v>2.0500000000000001E-2</v>
      </c>
      <c r="AH76" s="1165">
        <f t="shared" ref="AH76:AM76" si="34">SUM(AH7:AH75)</f>
        <v>2150819208</v>
      </c>
      <c r="AI76" s="1165">
        <f t="shared" si="34"/>
        <v>54021251</v>
      </c>
      <c r="AJ76" s="1261">
        <f t="shared" si="34"/>
        <v>416529</v>
      </c>
      <c r="AK76" s="1156">
        <f t="shared" si="34"/>
        <v>2205256988</v>
      </c>
      <c r="AL76" s="1156">
        <f t="shared" si="34"/>
        <v>97220133730</v>
      </c>
      <c r="AM76" s="1156">
        <f t="shared" si="34"/>
        <v>107563086457</v>
      </c>
      <c r="AN76" s="1164">
        <f>(AM76-AL76)/AL76</f>
        <v>0.10638694198595194</v>
      </c>
      <c r="AO76" s="1156">
        <f>SUM(AO7:AO75)</f>
        <v>106444420523.14999</v>
      </c>
      <c r="AP76" s="1166">
        <f>ROUND(AH76/$AM76,4)</f>
        <v>0.02</v>
      </c>
      <c r="AQ76" s="1166">
        <f>ROUND(AI76/$AM76,4)</f>
        <v>5.0000000000000001E-4</v>
      </c>
      <c r="AR76" s="1159">
        <f>SUM(AR7:AR75)</f>
        <v>34192478</v>
      </c>
      <c r="AS76" s="1156">
        <f>SUM(AS7:AS75)</f>
        <v>4178423414</v>
      </c>
      <c r="AT76" s="1156">
        <f>ROUND(AS76/'3_Levels 1&amp;2'!C76,2)</f>
        <v>6394.29</v>
      </c>
    </row>
    <row r="77" spans="1:46" s="185" customFormat="1" ht="14.25" customHeight="1" thickTop="1" x14ac:dyDescent="0.2">
      <c r="A77" s="654"/>
      <c r="B77" s="700"/>
      <c r="C77" s="1143"/>
      <c r="D77" s="1143"/>
      <c r="E77" s="1143"/>
      <c r="F77" s="1143"/>
      <c r="G77" s="1144"/>
      <c r="H77" s="1145"/>
      <c r="I77" s="1219"/>
      <c r="J77" s="1146"/>
      <c r="K77" s="1221"/>
      <c r="L77" s="1146"/>
      <c r="M77" s="1147"/>
      <c r="N77" s="1147"/>
      <c r="O77" s="1147"/>
      <c r="P77" s="1146"/>
      <c r="Q77" s="1146"/>
      <c r="R77" s="1221"/>
      <c r="S77" s="1146"/>
      <c r="T77" s="1147"/>
      <c r="U77" s="1147"/>
      <c r="V77" s="1147"/>
      <c r="W77" s="1146"/>
      <c r="X77" s="1143"/>
      <c r="Y77" s="1148"/>
      <c r="Z77" s="1143"/>
      <c r="AA77" s="1143"/>
      <c r="AB77" s="1149"/>
      <c r="AC77" s="1150"/>
      <c r="AD77" s="1149"/>
      <c r="AE77" s="1149"/>
      <c r="AF77" s="1143"/>
      <c r="AG77" s="1151"/>
      <c r="AH77" s="1152"/>
      <c r="AI77" s="1152"/>
      <c r="AJ77" s="1152"/>
      <c r="AK77" s="1143"/>
      <c r="AL77" s="1143"/>
      <c r="AM77" s="1143"/>
      <c r="AN77" s="1151"/>
      <c r="AO77" s="1143"/>
      <c r="AP77" s="1153"/>
      <c r="AQ77" s="1153"/>
      <c r="AR77" s="1146"/>
      <c r="AS77" s="1143"/>
      <c r="AT77" s="1143"/>
    </row>
    <row r="78" spans="1:46" ht="14.25" customHeight="1" x14ac:dyDescent="0.2">
      <c r="C78" s="175"/>
      <c r="D78" s="175"/>
      <c r="E78" s="175"/>
      <c r="F78" s="175"/>
      <c r="G78" s="176"/>
      <c r="H78" s="177"/>
      <c r="I78" s="1220"/>
      <c r="J78" s="179"/>
      <c r="K78" s="1222"/>
      <c r="L78" s="179"/>
      <c r="M78" s="178"/>
      <c r="N78" s="178"/>
      <c r="O78" s="178"/>
      <c r="P78" s="179"/>
      <c r="Q78" s="179"/>
      <c r="R78" s="1222"/>
      <c r="S78" s="179"/>
      <c r="T78" s="178"/>
      <c r="U78" s="178"/>
      <c r="V78" s="178"/>
      <c r="W78" s="179"/>
      <c r="X78" s="175"/>
      <c r="Y78" s="174"/>
      <c r="Z78" s="175"/>
      <c r="AA78" s="175"/>
      <c r="AB78" s="180"/>
      <c r="AC78" s="181"/>
      <c r="AD78" s="180"/>
      <c r="AE78" s="180"/>
      <c r="AF78" s="175"/>
      <c r="AG78" s="182"/>
      <c r="AH78" s="183"/>
      <c r="AI78" s="183"/>
      <c r="AJ78" s="183"/>
      <c r="AK78" s="175"/>
      <c r="AL78" s="175"/>
      <c r="AM78" s="175"/>
      <c r="AN78" s="182"/>
      <c r="AO78" s="175"/>
      <c r="AP78" s="184"/>
      <c r="AQ78" s="184"/>
      <c r="AR78" s="179"/>
      <c r="AS78" s="175"/>
      <c r="AT78" s="175"/>
    </row>
    <row r="79" spans="1:46" ht="14.25" hidden="1" customHeight="1" x14ac:dyDescent="0.2">
      <c r="D79" s="490"/>
      <c r="J79" s="491"/>
      <c r="L79" s="491"/>
      <c r="Q79" s="492"/>
      <c r="S79" s="491"/>
      <c r="W79" s="491"/>
      <c r="X79" s="492"/>
      <c r="Z79" s="492"/>
      <c r="AA79" s="492"/>
      <c r="AF79" s="710"/>
      <c r="AG79" s="493"/>
      <c r="AI79" s="352"/>
      <c r="AJ79" s="352"/>
      <c r="AK79" s="710"/>
      <c r="AM79" s="492"/>
      <c r="AQ79" s="352"/>
    </row>
    <row r="80" spans="1:46" ht="14.25" hidden="1" customHeight="1" x14ac:dyDescent="0.2">
      <c r="C80" s="946"/>
      <c r="E80" s="492"/>
      <c r="J80" s="494"/>
      <c r="L80" s="491"/>
      <c r="Z80" s="492"/>
      <c r="AA80" s="492"/>
      <c r="AD80" s="495"/>
      <c r="AE80" s="495"/>
      <c r="AF80" s="710"/>
      <c r="AG80" s="493"/>
      <c r="AI80" s="352"/>
      <c r="AJ80" s="352"/>
      <c r="AK80" s="710"/>
      <c r="AL80" s="496"/>
      <c r="AM80" s="496"/>
      <c r="AN80" s="496"/>
      <c r="AO80" s="496"/>
      <c r="AS80" s="496"/>
    </row>
    <row r="81" spans="1:46" ht="14.25" hidden="1" customHeight="1" x14ac:dyDescent="0.2">
      <c r="B81" s="100"/>
      <c r="C81" s="946"/>
      <c r="Z81" s="492"/>
      <c r="AA81" s="492"/>
      <c r="AF81" s="1184"/>
      <c r="AG81" s="987"/>
      <c r="AH81" s="988" t="s">
        <v>1055</v>
      </c>
      <c r="AI81" s="39"/>
      <c r="AJ81" s="39"/>
      <c r="AK81" s="1184"/>
      <c r="AL81" s="39"/>
      <c r="AM81" s="39"/>
      <c r="AN81" s="39"/>
      <c r="AO81" s="497"/>
      <c r="AP81" s="39"/>
      <c r="AQ81" s="39"/>
      <c r="AR81" s="39"/>
      <c r="AS81" s="39"/>
      <c r="AT81" s="39"/>
    </row>
    <row r="82" spans="1:46" ht="14.25" hidden="1" customHeight="1" x14ac:dyDescent="0.2">
      <c r="C82" s="946"/>
      <c r="I82"/>
      <c r="J82" s="1618"/>
      <c r="K82"/>
      <c r="L82" s="1618"/>
      <c r="M82"/>
      <c r="N82"/>
      <c r="O82"/>
      <c r="P82" s="1618"/>
      <c r="Q82"/>
      <c r="S82" s="1618"/>
      <c r="T82"/>
      <c r="U82"/>
      <c r="W82" s="1618"/>
      <c r="Z82" s="1618"/>
      <c r="AA82" s="492"/>
      <c r="AF82" s="39"/>
      <c r="AG82" s="989"/>
      <c r="AH82" s="990">
        <v>2176588</v>
      </c>
      <c r="AI82" s="1613"/>
      <c r="AJ82" s="39"/>
      <c r="AK82" s="711"/>
      <c r="AL82" s="39"/>
      <c r="AM82" s="1645" t="s">
        <v>1634</v>
      </c>
      <c r="AN82" s="39"/>
      <c r="AO82" s="39"/>
      <c r="AP82" s="39"/>
      <c r="AQ82" s="39"/>
      <c r="AR82" s="39"/>
      <c r="AS82" s="39"/>
      <c r="AT82" s="39"/>
    </row>
    <row r="83" spans="1:46" ht="14.25" hidden="1" customHeight="1" x14ac:dyDescent="0.2">
      <c r="C83" s="946"/>
      <c r="AA83" s="492"/>
      <c r="AF83" s="39"/>
      <c r="AG83" s="987"/>
      <c r="AH83" s="654" t="s">
        <v>1609</v>
      </c>
      <c r="AI83" s="39"/>
      <c r="AJ83" s="39"/>
      <c r="AK83" s="711"/>
      <c r="AL83" s="39"/>
      <c r="AM83" s="39" t="s">
        <v>1635</v>
      </c>
      <c r="AN83" s="39"/>
      <c r="AO83" s="39"/>
      <c r="AP83" s="39"/>
      <c r="AQ83" s="39"/>
      <c r="AR83" s="1618"/>
      <c r="AS83" s="39"/>
      <c r="AT83" s="39"/>
    </row>
    <row r="84" spans="1:46" ht="14.25" hidden="1" customHeight="1" x14ac:dyDescent="0.2">
      <c r="C84" s="946"/>
      <c r="AG84" s="2198" t="s">
        <v>822</v>
      </c>
      <c r="AH84" s="2198"/>
      <c r="AK84" s="710"/>
      <c r="AM84" s="30" t="s">
        <v>1636</v>
      </c>
    </row>
    <row r="85" spans="1:46" ht="14.25" hidden="1" customHeight="1" x14ac:dyDescent="0.2">
      <c r="AG85" s="2198"/>
      <c r="AH85" s="2198"/>
      <c r="AK85" s="710"/>
      <c r="AM85" s="389">
        <v>203361705</v>
      </c>
    </row>
    <row r="86" spans="1:46" hidden="1" x14ac:dyDescent="0.2"/>
    <row r="87" spans="1:46" x14ac:dyDescent="0.2">
      <c r="AH87" s="1618"/>
      <c r="AI87" s="1618"/>
    </row>
    <row r="88" spans="1:46" x14ac:dyDescent="0.2">
      <c r="C88" s="100"/>
      <c r="D88" s="100"/>
      <c r="E88" s="100"/>
      <c r="F88" s="100"/>
      <c r="J88" s="100"/>
      <c r="L88" s="100"/>
      <c r="S88" s="100"/>
      <c r="AH88" s="100"/>
      <c r="AI88" s="100"/>
      <c r="AM88" s="100"/>
      <c r="AR88" s="100"/>
    </row>
    <row r="93" spans="1:46" s="185" customFormat="1" ht="15" customHeight="1" thickBot="1" x14ac:dyDescent="0.25">
      <c r="A93" s="1154"/>
      <c r="B93" s="1155"/>
      <c r="C93" s="1156"/>
      <c r="D93" s="1156"/>
      <c r="E93" s="1156"/>
      <c r="F93" s="1156"/>
      <c r="G93" s="1157"/>
      <c r="H93" s="1158"/>
      <c r="I93" s="1223"/>
      <c r="J93" s="1159"/>
      <c r="K93" s="1160"/>
      <c r="L93" s="1159"/>
      <c r="M93" s="1160"/>
      <c r="N93" s="1160"/>
      <c r="O93" s="1160"/>
      <c r="P93" s="1159"/>
      <c r="Q93" s="1159"/>
      <c r="R93" s="1160"/>
      <c r="S93" s="1159"/>
      <c r="T93" s="1160"/>
      <c r="U93" s="1160"/>
      <c r="V93" s="1160"/>
      <c r="W93" s="1159"/>
      <c r="X93" s="1156"/>
      <c r="Y93" s="1161"/>
      <c r="Z93" s="1156"/>
      <c r="AA93" s="1156"/>
      <c r="AB93" s="1162"/>
      <c r="AC93" s="1163"/>
      <c r="AD93" s="1162"/>
      <c r="AE93" s="1156"/>
      <c r="AF93" s="1156"/>
      <c r="AG93" s="1164"/>
      <c r="AH93" s="1165"/>
      <c r="AI93" s="1165"/>
      <c r="AJ93" s="1261"/>
      <c r="AK93" s="1156"/>
      <c r="AL93" s="1156"/>
      <c r="AM93" s="1156"/>
      <c r="AN93" s="1164"/>
      <c r="AO93" s="1156"/>
      <c r="AP93" s="1166"/>
      <c r="AQ93" s="1166"/>
      <c r="AR93" s="1159"/>
      <c r="AS93" s="1156"/>
      <c r="AT93" s="1156"/>
    </row>
    <row r="94" spans="1:46" ht="13.5" thickTop="1" x14ac:dyDescent="0.2">
      <c r="B94" s="1639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51">
    <mergeCell ref="S2:S3"/>
    <mergeCell ref="M2:M3"/>
    <mergeCell ref="N2:N3"/>
    <mergeCell ref="V2:V3"/>
    <mergeCell ref="AT1:AT3"/>
    <mergeCell ref="AS1:AS3"/>
    <mergeCell ref="AK1:AK3"/>
    <mergeCell ref="AF1:AF3"/>
    <mergeCell ref="AL2:AL3"/>
    <mergeCell ref="AM2:AM3"/>
    <mergeCell ref="AG2:AG3"/>
    <mergeCell ref="AH2:AH3"/>
    <mergeCell ref="AI2:AI3"/>
    <mergeCell ref="AQ2:AQ3"/>
    <mergeCell ref="AR1:AR3"/>
    <mergeCell ref="O2:O3"/>
    <mergeCell ref="C2:C3"/>
    <mergeCell ref="J2:J3"/>
    <mergeCell ref="D2:D3"/>
    <mergeCell ref="F2:F3"/>
    <mergeCell ref="E2:E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AG84:AH85"/>
    <mergeCell ref="AL1:AQ1"/>
    <mergeCell ref="AC2:AC3"/>
    <mergeCell ref="AD2:AD3"/>
    <mergeCell ref="AN2:AN3"/>
    <mergeCell ref="AP2:AP3"/>
    <mergeCell ref="AJ2:AJ3"/>
    <mergeCell ref="Y1:AE1"/>
    <mergeCell ref="AG1:AJ1"/>
    <mergeCell ref="Y2:Y3"/>
    <mergeCell ref="Z2:Z3"/>
    <mergeCell ref="AA2:AA3"/>
    <mergeCell ref="AB2:AB3"/>
    <mergeCell ref="AE2:AE3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N7:AN11 AN75">
    <cfRule type="expression" dxfId="53" priority="55">
      <formula>AN7&gt;$AO$3</formula>
    </cfRule>
  </conditionalFormatting>
  <conditionalFormatting sqref="AO75">
    <cfRule type="expression" dxfId="52" priority="54">
      <formula>AN75&gt;$AO$3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N12:AN16">
    <cfRule type="expression" dxfId="49" priority="51">
      <formula>AN12&gt;$AO$3</formula>
    </cfRule>
  </conditionalFormatting>
  <conditionalFormatting sqref="AO12:AO16">
    <cfRule type="expression" dxfId="48" priority="50">
      <formula>AN12&gt;$AO$3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N17:AN21">
    <cfRule type="expression" dxfId="45" priority="47">
      <formula>AN17&gt;$AO$3</formula>
    </cfRule>
  </conditionalFormatting>
  <conditionalFormatting sqref="AO17:AO21">
    <cfRule type="expression" dxfId="44" priority="46">
      <formula>AN17&gt;$AO$3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N22:AN26">
    <cfRule type="expression" dxfId="41" priority="43">
      <formula>AN22&gt;$AO$3</formula>
    </cfRule>
  </conditionalFormatting>
  <conditionalFormatting sqref="AO22:AO26">
    <cfRule type="expression" dxfId="40" priority="42">
      <formula>AN22&gt;$AO$3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N27:AN31">
    <cfRule type="expression" dxfId="37" priority="39">
      <formula>AN27&gt;$AO$3</formula>
    </cfRule>
  </conditionalFormatting>
  <conditionalFormatting sqref="AO27:AO31">
    <cfRule type="expression" dxfId="36" priority="38">
      <formula>AN27&gt;$AO$3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N32:AN36">
    <cfRule type="expression" dxfId="33" priority="35">
      <formula>AN32&gt;$AO$3</formula>
    </cfRule>
  </conditionalFormatting>
  <conditionalFormatting sqref="AO32:AO36">
    <cfRule type="expression" dxfId="32" priority="34">
      <formula>AN32&gt;$AO$3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N37:AN41">
    <cfRule type="expression" dxfId="29" priority="31">
      <formula>AN37&gt;$AO$3</formula>
    </cfRule>
  </conditionalFormatting>
  <conditionalFormatting sqref="AO37:AO41">
    <cfRule type="expression" dxfId="28" priority="30">
      <formula>AN37&gt;$AO$3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N42:AN46">
    <cfRule type="expression" dxfId="25" priority="27">
      <formula>AN42&gt;$AO$3</formula>
    </cfRule>
  </conditionalFormatting>
  <conditionalFormatting sqref="AO42:AO46">
    <cfRule type="expression" dxfId="24" priority="26">
      <formula>AN42&gt;$AO$3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N47:AN51">
    <cfRule type="expression" dxfId="21" priority="23">
      <formula>AN47&gt;$AO$3</formula>
    </cfRule>
  </conditionalFormatting>
  <conditionalFormatting sqref="AO47:AO51">
    <cfRule type="expression" dxfId="20" priority="22">
      <formula>AN47&gt;$AO$3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N52:AN56">
    <cfRule type="expression" dxfId="17" priority="19">
      <formula>AN52&gt;$AO$3</formula>
    </cfRule>
  </conditionalFormatting>
  <conditionalFormatting sqref="AO52:AO56">
    <cfRule type="expression" dxfId="16" priority="18">
      <formula>AN52&gt;$AO$3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N57:AN61">
    <cfRule type="expression" dxfId="13" priority="15">
      <formula>AN57&gt;$AO$3</formula>
    </cfRule>
  </conditionalFormatting>
  <conditionalFormatting sqref="AO57:AO61">
    <cfRule type="expression" dxfId="12" priority="14">
      <formula>AN57&gt;$AO$3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N62:AN66">
    <cfRule type="expression" dxfId="9" priority="11">
      <formula>AN62&gt;$AO$3</formula>
    </cfRule>
  </conditionalFormatting>
  <conditionalFormatting sqref="AO62:AO66">
    <cfRule type="expression" dxfId="8" priority="10">
      <formula>AN62&gt;$AO$3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N67:AN71">
    <cfRule type="expression" dxfId="5" priority="7">
      <formula>AN67&gt;$AO$3</formula>
    </cfRule>
  </conditionalFormatting>
  <conditionalFormatting sqref="AO67:AO71">
    <cfRule type="expression" dxfId="4" priority="6">
      <formula>AN67&gt;$AO$3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N72:AN74">
    <cfRule type="expression" dxfId="1" priority="3">
      <formula>AN72&gt;$AO$3</formula>
    </cfRule>
  </conditionalFormatting>
  <conditionalFormatting sqref="AO72:AO74">
    <cfRule type="expression" dxfId="0" priority="2">
      <formula>AN72&gt;$AO$3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2"/>
  <headerFooter alignWithMargins="0">
    <oddHeader>&amp;L&amp;"Arial,Bold"&amp;18&amp;K000000Table 7: FY2022-23 Budget Letter
FY2022-23 Local Property and Sales Tax Revenues  July 2022</oddHeader>
    <oddFooter>&amp;R&amp;P</oddFooter>
  </headerFooter>
  <colBreaks count="6" manualBreakCount="6">
    <brk id="8" max="74" man="1"/>
    <brk id="17" max="74" man="1"/>
    <brk id="24" max="74" man="1"/>
    <brk id="32" max="74" man="1"/>
    <brk id="37" max="74" man="1"/>
    <brk id="43" max="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N82"/>
  <sheetViews>
    <sheetView zoomScaleNormal="100" zoomScaleSheetLayoutView="100" workbookViewId="0">
      <pane xSplit="2" ySplit="6" topLeftCell="C7" activePane="bottomRight" state="frozen"/>
      <selection activeCell="A7" sqref="A7"/>
      <selection pane="topRight" activeCell="A7" sqref="A7"/>
      <selection pane="bottomLeft" activeCell="A7" sqref="A7"/>
      <selection pane="bottomRight" activeCell="C7" sqref="C7"/>
    </sheetView>
  </sheetViews>
  <sheetFormatPr defaultColWidth="8.85546875" defaultRowHeight="12.75" x14ac:dyDescent="0.2"/>
  <cols>
    <col min="1" max="1" width="4" style="168" bestFit="1" customWidth="1"/>
    <col min="2" max="2" width="31" style="168" bestFit="1" customWidth="1"/>
    <col min="3" max="17" width="13.28515625" style="168" customWidth="1"/>
    <col min="18" max="18" width="12.28515625" style="168" customWidth="1"/>
    <col min="19" max="27" width="13.28515625" style="168" customWidth="1"/>
    <col min="28" max="28" width="13.140625" style="168" customWidth="1"/>
    <col min="29" max="31" width="13.28515625" style="168" customWidth="1"/>
    <col min="32" max="32" width="12.28515625" style="168" customWidth="1"/>
    <col min="33" max="35" width="13.28515625" style="168" customWidth="1"/>
    <col min="36" max="40" width="13.28515625" style="168" hidden="1" customWidth="1"/>
    <col min="41" max="45" width="13" style="168" hidden="1" customWidth="1"/>
    <col min="46" max="61" width="13.28515625" style="168" customWidth="1"/>
    <col min="62" max="63" width="8.85546875" style="168"/>
    <col min="64" max="64" width="13.5703125" style="168" customWidth="1"/>
    <col min="65" max="65" width="12.5703125" style="168" customWidth="1"/>
    <col min="66" max="66" width="13.5703125" style="168" customWidth="1"/>
    <col min="67" max="16384" width="8.85546875" style="168"/>
  </cols>
  <sheetData>
    <row r="1" spans="1:66" s="330" customFormat="1" ht="18.75" customHeight="1" x14ac:dyDescent="0.2">
      <c r="A1" s="2228" t="s">
        <v>1676</v>
      </c>
      <c r="B1" s="2228"/>
      <c r="C1" s="2227" t="s">
        <v>1200</v>
      </c>
      <c r="D1" s="2229" t="s">
        <v>810</v>
      </c>
      <c r="E1" s="2230" t="s">
        <v>906</v>
      </c>
      <c r="F1" s="2231"/>
      <c r="G1" s="2231"/>
      <c r="H1" s="2231"/>
      <c r="I1" s="2232"/>
      <c r="J1" s="2233" t="s">
        <v>906</v>
      </c>
      <c r="K1" s="2233"/>
      <c r="L1" s="2233"/>
      <c r="M1" s="2233"/>
      <c r="N1" s="2233"/>
      <c r="O1" s="2233"/>
      <c r="P1" s="2233"/>
      <c r="Q1" s="2233" t="s">
        <v>906</v>
      </c>
      <c r="R1" s="2233"/>
      <c r="S1" s="2233"/>
      <c r="T1" s="2233"/>
      <c r="U1" s="2233"/>
      <c r="V1" s="2233"/>
      <c r="W1" s="2233"/>
      <c r="X1" s="2233"/>
      <c r="Y1" s="2233" t="s">
        <v>906</v>
      </c>
      <c r="Z1" s="2233"/>
      <c r="AA1" s="2233"/>
      <c r="AB1" s="2233"/>
      <c r="AC1" s="2233"/>
      <c r="AD1" s="2233"/>
      <c r="AE1" s="2233"/>
      <c r="AF1" s="2233"/>
      <c r="AG1" s="2233"/>
      <c r="AH1" s="2233"/>
      <c r="AI1" s="2233"/>
      <c r="AJ1" s="2233"/>
      <c r="AK1" s="2233" t="s">
        <v>906</v>
      </c>
      <c r="AL1" s="2233"/>
      <c r="AM1" s="2233"/>
      <c r="AN1" s="2233"/>
      <c r="AO1" s="2233"/>
      <c r="AP1" s="2233"/>
      <c r="AQ1" s="2233"/>
      <c r="AR1" s="2233"/>
      <c r="AS1" s="2233"/>
      <c r="AT1" s="2233"/>
      <c r="AU1" s="2233"/>
      <c r="AV1" s="2234" t="s">
        <v>497</v>
      </c>
      <c r="AW1" s="2235" t="s">
        <v>246</v>
      </c>
      <c r="AX1" s="2235"/>
      <c r="AY1" s="2235"/>
      <c r="AZ1" s="2235"/>
      <c r="BA1" s="2235"/>
      <c r="BB1" s="2235"/>
      <c r="BC1" s="2235"/>
      <c r="BD1" s="2236" t="s">
        <v>907</v>
      </c>
      <c r="BE1" s="2236"/>
      <c r="BF1" s="2236"/>
      <c r="BG1" s="2236"/>
      <c r="BH1" s="2236"/>
      <c r="BI1" s="2234" t="s">
        <v>496</v>
      </c>
      <c r="BL1" s="2227" t="s">
        <v>905</v>
      </c>
      <c r="BN1" s="2227"/>
    </row>
    <row r="2" spans="1:66" s="331" customFormat="1" ht="69.75" customHeight="1" x14ac:dyDescent="0.2">
      <c r="A2" s="2228"/>
      <c r="B2" s="2228"/>
      <c r="C2" s="2227"/>
      <c r="D2" s="2229"/>
      <c r="E2" s="863" t="s">
        <v>605</v>
      </c>
      <c r="F2" s="863" t="s">
        <v>604</v>
      </c>
      <c r="G2" s="863" t="s">
        <v>1049</v>
      </c>
      <c r="H2" s="863" t="s">
        <v>609</v>
      </c>
      <c r="I2" s="863" t="s">
        <v>608</v>
      </c>
      <c r="J2" s="863" t="s">
        <v>607</v>
      </c>
      <c r="K2" s="863" t="s">
        <v>623</v>
      </c>
      <c r="L2" s="863" t="s">
        <v>622</v>
      </c>
      <c r="M2" s="863" t="s">
        <v>618</v>
      </c>
      <c r="N2" s="863" t="s">
        <v>1050</v>
      </c>
      <c r="O2" s="863" t="s">
        <v>808</v>
      </c>
      <c r="P2" s="863" t="s">
        <v>614</v>
      </c>
      <c r="Q2" s="863" t="s">
        <v>620</v>
      </c>
      <c r="R2" s="863" t="s">
        <v>610</v>
      </c>
      <c r="S2" s="863" t="s">
        <v>613</v>
      </c>
      <c r="T2" s="863" t="s">
        <v>615</v>
      </c>
      <c r="U2" s="863" t="s">
        <v>616</v>
      </c>
      <c r="V2" s="863" t="s">
        <v>617</v>
      </c>
      <c r="W2" s="863" t="s">
        <v>619</v>
      </c>
      <c r="X2" s="863" t="s">
        <v>611</v>
      </c>
      <c r="Y2" s="863" t="s">
        <v>624</v>
      </c>
      <c r="Z2" s="863" t="s">
        <v>612</v>
      </c>
      <c r="AA2" s="863" t="s">
        <v>1611</v>
      </c>
      <c r="AB2" s="863" t="s">
        <v>587</v>
      </c>
      <c r="AC2" s="863" t="s">
        <v>671</v>
      </c>
      <c r="AD2" s="863" t="s">
        <v>1051</v>
      </c>
      <c r="AE2" s="863" t="s">
        <v>942</v>
      </c>
      <c r="AF2" s="863" t="s">
        <v>1612</v>
      </c>
      <c r="AG2" s="863" t="s">
        <v>1052</v>
      </c>
      <c r="AH2" s="863" t="s">
        <v>1196</v>
      </c>
      <c r="AI2" s="863" t="s">
        <v>1197</v>
      </c>
      <c r="AJ2" s="1183" t="s">
        <v>1053</v>
      </c>
      <c r="AK2" s="1183" t="s">
        <v>1053</v>
      </c>
      <c r="AL2" s="1183" t="s">
        <v>1053</v>
      </c>
      <c r="AM2" s="1183" t="s">
        <v>1053</v>
      </c>
      <c r="AN2" s="1183" t="s">
        <v>1053</v>
      </c>
      <c r="AO2" s="1183" t="s">
        <v>1053</v>
      </c>
      <c r="AP2" s="1183" t="s">
        <v>1053</v>
      </c>
      <c r="AQ2" s="1183" t="s">
        <v>1053</v>
      </c>
      <c r="AR2" s="1183" t="s">
        <v>1053</v>
      </c>
      <c r="AS2" s="1183" t="s">
        <v>1053</v>
      </c>
      <c r="AT2" s="863" t="s">
        <v>621</v>
      </c>
      <c r="AU2" s="863" t="s">
        <v>606</v>
      </c>
      <c r="AV2" s="2234"/>
      <c r="AW2" s="864" t="s">
        <v>908</v>
      </c>
      <c r="AX2" s="864" t="s">
        <v>1489</v>
      </c>
      <c r="AY2" s="864" t="s">
        <v>909</v>
      </c>
      <c r="AZ2" s="864" t="s">
        <v>910</v>
      </c>
      <c r="BA2" s="864" t="s">
        <v>911</v>
      </c>
      <c r="BB2" s="864" t="s">
        <v>912</v>
      </c>
      <c r="BC2" s="864" t="s">
        <v>913</v>
      </c>
      <c r="BD2" s="865" t="s">
        <v>625</v>
      </c>
      <c r="BE2" s="865" t="s">
        <v>626</v>
      </c>
      <c r="BF2" s="866" t="s">
        <v>627</v>
      </c>
      <c r="BG2" s="866" t="s">
        <v>628</v>
      </c>
      <c r="BH2" s="866" t="s">
        <v>809</v>
      </c>
      <c r="BI2" s="2234"/>
      <c r="BL2" s="2227"/>
      <c r="BM2" s="863" t="s">
        <v>670</v>
      </c>
      <c r="BN2" s="2227"/>
    </row>
    <row r="3" spans="1:66" s="331" customFormat="1" ht="15" customHeight="1" x14ac:dyDescent="0.2">
      <c r="A3" s="2228"/>
      <c r="B3" s="2228"/>
      <c r="C3" s="2227"/>
      <c r="D3" s="2229"/>
      <c r="E3" s="867">
        <v>343001</v>
      </c>
      <c r="F3" s="867">
        <v>341001</v>
      </c>
      <c r="G3" s="867">
        <v>344001</v>
      </c>
      <c r="H3" s="867">
        <v>348001</v>
      </c>
      <c r="I3" s="867">
        <v>347001</v>
      </c>
      <c r="J3" s="867">
        <v>346001</v>
      </c>
      <c r="K3" s="867" t="s">
        <v>495</v>
      </c>
      <c r="L3" s="867" t="s">
        <v>494</v>
      </c>
      <c r="M3" s="867" t="s">
        <v>490</v>
      </c>
      <c r="N3" s="867" t="s">
        <v>482</v>
      </c>
      <c r="O3" s="867" t="s">
        <v>669</v>
      </c>
      <c r="P3" s="867" t="s">
        <v>486</v>
      </c>
      <c r="Q3" s="867" t="s">
        <v>492</v>
      </c>
      <c r="R3" s="867" t="s">
        <v>483</v>
      </c>
      <c r="S3" s="867" t="s">
        <v>485</v>
      </c>
      <c r="T3" s="867" t="s">
        <v>487</v>
      </c>
      <c r="U3" s="867" t="s">
        <v>488</v>
      </c>
      <c r="V3" s="867" t="s">
        <v>489</v>
      </c>
      <c r="W3" s="867" t="s">
        <v>491</v>
      </c>
      <c r="X3" s="867" t="s">
        <v>484</v>
      </c>
      <c r="Y3" s="867" t="s">
        <v>409</v>
      </c>
      <c r="Z3" s="867" t="s">
        <v>526</v>
      </c>
      <c r="AA3" s="867" t="s">
        <v>666</v>
      </c>
      <c r="AB3" s="867" t="s">
        <v>667</v>
      </c>
      <c r="AC3" s="867" t="s">
        <v>668</v>
      </c>
      <c r="AD3" s="867" t="s">
        <v>817</v>
      </c>
      <c r="AE3" s="867" t="s">
        <v>819</v>
      </c>
      <c r="AF3" s="867" t="s">
        <v>1022</v>
      </c>
      <c r="AG3" s="867" t="s">
        <v>1024</v>
      </c>
      <c r="AH3" s="867" t="s">
        <v>1194</v>
      </c>
      <c r="AI3" s="867" t="s">
        <v>1195</v>
      </c>
      <c r="AJ3" s="867" t="s">
        <v>918</v>
      </c>
      <c r="AK3" s="867" t="s">
        <v>918</v>
      </c>
      <c r="AL3" s="867" t="s">
        <v>918</v>
      </c>
      <c r="AM3" s="867" t="s">
        <v>918</v>
      </c>
      <c r="AN3" s="867" t="s">
        <v>918</v>
      </c>
      <c r="AO3" s="867" t="s">
        <v>918</v>
      </c>
      <c r="AP3" s="867" t="s">
        <v>918</v>
      </c>
      <c r="AQ3" s="867" t="s">
        <v>918</v>
      </c>
      <c r="AR3" s="867" t="s">
        <v>918</v>
      </c>
      <c r="AS3" s="867" t="s">
        <v>918</v>
      </c>
      <c r="AT3" s="867" t="s">
        <v>493</v>
      </c>
      <c r="AU3" s="867">
        <v>345001</v>
      </c>
      <c r="AV3" s="2234"/>
      <c r="AW3" s="868">
        <v>321001</v>
      </c>
      <c r="AX3" s="868">
        <v>329001</v>
      </c>
      <c r="AY3" s="868">
        <v>331001</v>
      </c>
      <c r="AZ3" s="868">
        <v>333001</v>
      </c>
      <c r="BA3" s="868">
        <v>336001</v>
      </c>
      <c r="BB3" s="868">
        <v>337001</v>
      </c>
      <c r="BC3" s="868">
        <v>340001</v>
      </c>
      <c r="BD3" s="869">
        <v>318</v>
      </c>
      <c r="BE3" s="869">
        <v>319</v>
      </c>
      <c r="BF3" s="870">
        <v>302006</v>
      </c>
      <c r="BG3" s="870">
        <v>334001</v>
      </c>
      <c r="BH3" s="870" t="s">
        <v>794</v>
      </c>
      <c r="BI3" s="2234"/>
      <c r="BL3" s="2227"/>
      <c r="BM3" s="867" t="s">
        <v>503</v>
      </c>
      <c r="BN3" s="2227"/>
    </row>
    <row r="4" spans="1:66" s="331" customFormat="1" ht="13.9" customHeight="1" x14ac:dyDescent="0.2">
      <c r="A4" s="487"/>
      <c r="B4" s="487"/>
      <c r="C4" s="487">
        <f>B4+1</f>
        <v>1</v>
      </c>
      <c r="D4" s="487">
        <f t="shared" ref="D4:AW4" si="0">C4+1</f>
        <v>2</v>
      </c>
      <c r="E4" s="487">
        <f t="shared" si="0"/>
        <v>3</v>
      </c>
      <c r="F4" s="487">
        <f t="shared" si="0"/>
        <v>4</v>
      </c>
      <c r="G4" s="487">
        <f t="shared" si="0"/>
        <v>5</v>
      </c>
      <c r="H4" s="487">
        <f t="shared" si="0"/>
        <v>6</v>
      </c>
      <c r="I4" s="487">
        <f t="shared" si="0"/>
        <v>7</v>
      </c>
      <c r="J4" s="487">
        <f t="shared" si="0"/>
        <v>8</v>
      </c>
      <c r="K4" s="487">
        <f t="shared" si="0"/>
        <v>9</v>
      </c>
      <c r="L4" s="487">
        <f t="shared" si="0"/>
        <v>10</v>
      </c>
      <c r="M4" s="487">
        <f t="shared" si="0"/>
        <v>11</v>
      </c>
      <c r="N4" s="487">
        <f t="shared" si="0"/>
        <v>12</v>
      </c>
      <c r="O4" s="487">
        <f t="shared" si="0"/>
        <v>13</v>
      </c>
      <c r="P4" s="487">
        <f t="shared" si="0"/>
        <v>14</v>
      </c>
      <c r="Q4" s="487">
        <f t="shared" si="0"/>
        <v>15</v>
      </c>
      <c r="R4" s="487">
        <v>15</v>
      </c>
      <c r="S4" s="487">
        <f t="shared" si="0"/>
        <v>16</v>
      </c>
      <c r="T4" s="487">
        <f t="shared" si="0"/>
        <v>17</v>
      </c>
      <c r="U4" s="487">
        <f t="shared" si="0"/>
        <v>18</v>
      </c>
      <c r="V4" s="487">
        <f t="shared" si="0"/>
        <v>19</v>
      </c>
      <c r="W4" s="487">
        <f t="shared" si="0"/>
        <v>20</v>
      </c>
      <c r="X4" s="487">
        <f t="shared" si="0"/>
        <v>21</v>
      </c>
      <c r="Y4" s="487">
        <f t="shared" si="0"/>
        <v>22</v>
      </c>
      <c r="Z4" s="487">
        <v>22</v>
      </c>
      <c r="AA4" s="487">
        <f t="shared" si="0"/>
        <v>23</v>
      </c>
      <c r="AB4" s="487">
        <f t="shared" si="0"/>
        <v>24</v>
      </c>
      <c r="AC4" s="487"/>
      <c r="AD4" s="487"/>
      <c r="AE4" s="487">
        <v>24</v>
      </c>
      <c r="AF4" s="487">
        <v>24</v>
      </c>
      <c r="AG4" s="487">
        <f t="shared" ref="AG4:AL4" si="1">AF4+1</f>
        <v>25</v>
      </c>
      <c r="AH4" s="487">
        <f t="shared" si="1"/>
        <v>26</v>
      </c>
      <c r="AI4" s="487">
        <f t="shared" si="1"/>
        <v>27</v>
      </c>
      <c r="AJ4" s="487">
        <v>27</v>
      </c>
      <c r="AK4" s="487">
        <f>AJ4+1</f>
        <v>28</v>
      </c>
      <c r="AL4" s="487">
        <f t="shared" si="1"/>
        <v>29</v>
      </c>
      <c r="AM4" s="487">
        <f>AL4+1</f>
        <v>30</v>
      </c>
      <c r="AN4" s="487">
        <f>AM4+1</f>
        <v>31</v>
      </c>
      <c r="AO4" s="487"/>
      <c r="AP4" s="487"/>
      <c r="AQ4" s="487"/>
      <c r="AR4" s="487"/>
      <c r="AS4" s="487">
        <v>31</v>
      </c>
      <c r="AT4" s="487">
        <f t="shared" si="0"/>
        <v>32</v>
      </c>
      <c r="AU4" s="487">
        <f t="shared" si="0"/>
        <v>33</v>
      </c>
      <c r="AV4" s="487">
        <f t="shared" si="0"/>
        <v>34</v>
      </c>
      <c r="AW4" s="487">
        <f t="shared" si="0"/>
        <v>35</v>
      </c>
      <c r="AX4" s="487">
        <f t="shared" ref="AX4:BI4" si="2">AW4+1</f>
        <v>36</v>
      </c>
      <c r="AY4" s="487">
        <f t="shared" si="2"/>
        <v>37</v>
      </c>
      <c r="AZ4" s="487">
        <f t="shared" si="2"/>
        <v>38</v>
      </c>
      <c r="BA4" s="487">
        <f t="shared" si="2"/>
        <v>39</v>
      </c>
      <c r="BB4" s="487">
        <f t="shared" si="2"/>
        <v>40</v>
      </c>
      <c r="BC4" s="487">
        <f t="shared" si="2"/>
        <v>41</v>
      </c>
      <c r="BD4" s="487">
        <f t="shared" si="2"/>
        <v>42</v>
      </c>
      <c r="BE4" s="487">
        <f t="shared" si="2"/>
        <v>43</v>
      </c>
      <c r="BF4" s="487">
        <f t="shared" si="2"/>
        <v>44</v>
      </c>
      <c r="BG4" s="487">
        <f t="shared" si="2"/>
        <v>45</v>
      </c>
      <c r="BH4" s="487">
        <f t="shared" si="2"/>
        <v>46</v>
      </c>
      <c r="BI4" s="487">
        <f t="shared" si="2"/>
        <v>47</v>
      </c>
      <c r="BL4" s="487">
        <f>BK4+1</f>
        <v>1</v>
      </c>
      <c r="BM4" s="487">
        <f>BL4+1</f>
        <v>2</v>
      </c>
      <c r="BN4" s="487"/>
    </row>
    <row r="5" spans="1:66" s="331" customFormat="1" hidden="1" x14ac:dyDescent="0.2">
      <c r="A5" s="1515"/>
      <c r="B5" s="1515"/>
      <c r="C5" s="1516" t="s">
        <v>629</v>
      </c>
      <c r="D5" s="1516" t="s">
        <v>630</v>
      </c>
      <c r="E5" s="1516" t="s">
        <v>632</v>
      </c>
      <c r="F5" s="1516" t="s">
        <v>631</v>
      </c>
      <c r="G5" s="1516" t="s">
        <v>633</v>
      </c>
      <c r="H5" s="1516" t="s">
        <v>637</v>
      </c>
      <c r="I5" s="1516" t="s">
        <v>636</v>
      </c>
      <c r="J5" s="1516" t="s">
        <v>635</v>
      </c>
      <c r="K5" s="1516" t="s">
        <v>655</v>
      </c>
      <c r="L5" s="1516" t="s">
        <v>654</v>
      </c>
      <c r="M5" s="1516" t="s">
        <v>650</v>
      </c>
      <c r="N5" s="1516" t="s">
        <v>638</v>
      </c>
      <c r="O5" s="1516" t="s">
        <v>644</v>
      </c>
      <c r="P5" s="1516" t="s">
        <v>646</v>
      </c>
      <c r="Q5" s="1516" t="s">
        <v>652</v>
      </c>
      <c r="R5" s="1516"/>
      <c r="S5" s="1516" t="s">
        <v>639</v>
      </c>
      <c r="T5" s="1516" t="s">
        <v>645</v>
      </c>
      <c r="U5" s="1516" t="s">
        <v>647</v>
      </c>
      <c r="V5" s="1516" t="s">
        <v>648</v>
      </c>
      <c r="W5" s="1516" t="s">
        <v>649</v>
      </c>
      <c r="X5" s="1516" t="s">
        <v>651</v>
      </c>
      <c r="Y5" s="1516" t="s">
        <v>640</v>
      </c>
      <c r="Z5" s="1516"/>
      <c r="AA5" s="1516" t="s">
        <v>656</v>
      </c>
      <c r="AB5" s="1516" t="s">
        <v>641</v>
      </c>
      <c r="AC5" s="1516" t="s">
        <v>642</v>
      </c>
      <c r="AD5" s="1516"/>
      <c r="AE5" s="1516" t="s">
        <v>643</v>
      </c>
      <c r="AF5" s="1516" t="s">
        <v>643</v>
      </c>
      <c r="AG5" s="1516"/>
      <c r="AH5" s="1516"/>
      <c r="AI5" s="1516"/>
      <c r="AJ5" s="1516"/>
      <c r="AK5" s="1516"/>
      <c r="AL5" s="1516"/>
      <c r="AM5" s="1516"/>
      <c r="AN5" s="1516"/>
      <c r="AO5" s="1516"/>
      <c r="AP5" s="1516"/>
      <c r="AQ5" s="1516"/>
      <c r="AR5" s="1516"/>
      <c r="AS5" s="1516"/>
      <c r="AT5" s="1516" t="s">
        <v>653</v>
      </c>
      <c r="AU5" s="1516" t="s">
        <v>634</v>
      </c>
      <c r="AV5" s="1516" t="s">
        <v>672</v>
      </c>
      <c r="AW5" s="1516" t="s">
        <v>657</v>
      </c>
      <c r="AX5" s="1516" t="s">
        <v>658</v>
      </c>
      <c r="AY5" s="1516" t="s">
        <v>659</v>
      </c>
      <c r="AZ5" s="1516" t="s">
        <v>660</v>
      </c>
      <c r="BA5" s="1516" t="s">
        <v>661</v>
      </c>
      <c r="BB5" s="1516" t="s">
        <v>662</v>
      </c>
      <c r="BC5" s="1516" t="s">
        <v>663</v>
      </c>
      <c r="BD5" s="1516" t="s">
        <v>664</v>
      </c>
      <c r="BE5" s="1516" t="s">
        <v>673</v>
      </c>
      <c r="BF5" s="1516" t="s">
        <v>674</v>
      </c>
      <c r="BG5" s="1516" t="s">
        <v>675</v>
      </c>
      <c r="BH5" s="1517"/>
      <c r="BI5" s="1516" t="s">
        <v>676</v>
      </c>
      <c r="BL5" s="1516" t="s">
        <v>629</v>
      </c>
      <c r="BM5" s="1516"/>
      <c r="BN5" s="1516"/>
    </row>
    <row r="6" spans="1:66" s="331" customFormat="1" ht="51" hidden="1" x14ac:dyDescent="0.2">
      <c r="A6" s="1515"/>
      <c r="B6" s="1515"/>
      <c r="C6" s="1518" t="s">
        <v>665</v>
      </c>
      <c r="D6" s="1518" t="s">
        <v>665</v>
      </c>
      <c r="E6" s="1518" t="s">
        <v>665</v>
      </c>
      <c r="F6" s="1518" t="s">
        <v>665</v>
      </c>
      <c r="G6" s="1518" t="s">
        <v>665</v>
      </c>
      <c r="H6" s="1518" t="s">
        <v>665</v>
      </c>
      <c r="I6" s="1518" t="s">
        <v>665</v>
      </c>
      <c r="J6" s="1518" t="s">
        <v>665</v>
      </c>
      <c r="K6" s="1518" t="s">
        <v>665</v>
      </c>
      <c r="L6" s="1518" t="s">
        <v>665</v>
      </c>
      <c r="M6" s="1518" t="s">
        <v>665</v>
      </c>
      <c r="N6" s="1518" t="s">
        <v>665</v>
      </c>
      <c r="O6" s="1518" t="s">
        <v>665</v>
      </c>
      <c r="P6" s="1518" t="s">
        <v>665</v>
      </c>
      <c r="Q6" s="1518" t="s">
        <v>665</v>
      </c>
      <c r="R6" s="1518"/>
      <c r="S6" s="1518" t="s">
        <v>665</v>
      </c>
      <c r="T6" s="1518" t="s">
        <v>665</v>
      </c>
      <c r="U6" s="1518" t="s">
        <v>665</v>
      </c>
      <c r="V6" s="1518" t="s">
        <v>665</v>
      </c>
      <c r="W6" s="1518" t="s">
        <v>665</v>
      </c>
      <c r="X6" s="1518" t="s">
        <v>665</v>
      </c>
      <c r="Y6" s="1518" t="s">
        <v>665</v>
      </c>
      <c r="Z6" s="1518"/>
      <c r="AA6" s="1518" t="s">
        <v>665</v>
      </c>
      <c r="AB6" s="1518" t="s">
        <v>665</v>
      </c>
      <c r="AC6" s="1518" t="s">
        <v>665</v>
      </c>
      <c r="AD6" s="1518"/>
      <c r="AE6" s="1518" t="s">
        <v>665</v>
      </c>
      <c r="AF6" s="1518" t="s">
        <v>665</v>
      </c>
      <c r="AG6" s="1518"/>
      <c r="AH6" s="1518"/>
      <c r="AI6" s="1518"/>
      <c r="AJ6" s="1518"/>
      <c r="AK6" s="1518"/>
      <c r="AL6" s="1518"/>
      <c r="AM6" s="1518"/>
      <c r="AN6" s="1518"/>
      <c r="AO6" s="1518"/>
      <c r="AP6" s="1518"/>
      <c r="AQ6" s="1518"/>
      <c r="AR6" s="1518"/>
      <c r="AS6" s="1518"/>
      <c r="AT6" s="1518" t="s">
        <v>665</v>
      </c>
      <c r="AU6" s="1518" t="s">
        <v>665</v>
      </c>
      <c r="AV6" s="1518" t="s">
        <v>593</v>
      </c>
      <c r="AW6" s="1518" t="s">
        <v>665</v>
      </c>
      <c r="AX6" s="1518" t="s">
        <v>665</v>
      </c>
      <c r="AY6" s="1518" t="s">
        <v>665</v>
      </c>
      <c r="AZ6" s="1518" t="s">
        <v>665</v>
      </c>
      <c r="BA6" s="1518" t="s">
        <v>665</v>
      </c>
      <c r="BB6" s="1518" t="s">
        <v>665</v>
      </c>
      <c r="BC6" s="1518" t="s">
        <v>665</v>
      </c>
      <c r="BD6" s="1518" t="s">
        <v>665</v>
      </c>
      <c r="BE6" s="1518" t="s">
        <v>665</v>
      </c>
      <c r="BF6" s="1518" t="s">
        <v>665</v>
      </c>
      <c r="BG6" s="1518" t="s">
        <v>665</v>
      </c>
      <c r="BH6" s="1519"/>
      <c r="BI6" s="1518" t="s">
        <v>593</v>
      </c>
      <c r="BL6" s="1518" t="s">
        <v>665</v>
      </c>
      <c r="BM6" s="1518"/>
      <c r="BN6" s="1518"/>
    </row>
    <row r="7" spans="1:66" s="329" customFormat="1" ht="16.149999999999999" customHeight="1" x14ac:dyDescent="0.2">
      <c r="A7" s="332" t="s">
        <v>95</v>
      </c>
      <c r="B7" s="323" t="s">
        <v>151</v>
      </c>
      <c r="C7" s="324">
        <f>BN7</f>
        <v>9053</v>
      </c>
      <c r="D7" s="324">
        <v>0</v>
      </c>
      <c r="E7" s="324">
        <v>0</v>
      </c>
      <c r="F7" s="324">
        <v>0</v>
      </c>
      <c r="G7" s="324">
        <v>20</v>
      </c>
      <c r="H7" s="324">
        <v>0</v>
      </c>
      <c r="I7" s="324">
        <v>0</v>
      </c>
      <c r="J7" s="324">
        <v>0</v>
      </c>
      <c r="K7" s="324">
        <v>2</v>
      </c>
      <c r="L7" s="324">
        <v>0</v>
      </c>
      <c r="M7" s="324">
        <v>0</v>
      </c>
      <c r="N7" s="324">
        <v>0</v>
      </c>
      <c r="O7" s="324">
        <v>0</v>
      </c>
      <c r="P7" s="324">
        <v>0</v>
      </c>
      <c r="Q7" s="324">
        <v>0</v>
      </c>
      <c r="R7" s="324">
        <v>0</v>
      </c>
      <c r="S7" s="324">
        <v>0</v>
      </c>
      <c r="T7" s="324">
        <v>0</v>
      </c>
      <c r="U7" s="324">
        <v>0</v>
      </c>
      <c r="V7" s="324">
        <v>2</v>
      </c>
      <c r="W7" s="324">
        <v>26</v>
      </c>
      <c r="X7" s="324">
        <v>8</v>
      </c>
      <c r="Y7" s="324">
        <v>0</v>
      </c>
      <c r="Z7" s="324">
        <v>0</v>
      </c>
      <c r="AA7" s="324">
        <v>0</v>
      </c>
      <c r="AB7" s="353">
        <v>0</v>
      </c>
      <c r="AC7" s="353">
        <v>0</v>
      </c>
      <c r="AD7" s="353">
        <v>0</v>
      </c>
      <c r="AE7" s="353">
        <v>0</v>
      </c>
      <c r="AF7" s="353">
        <v>0</v>
      </c>
      <c r="AG7" s="353">
        <v>0</v>
      </c>
      <c r="AH7" s="353">
        <v>0</v>
      </c>
      <c r="AI7" s="353">
        <v>0</v>
      </c>
      <c r="AJ7" s="353">
        <v>0</v>
      </c>
      <c r="AK7" s="353">
        <v>0</v>
      </c>
      <c r="AL7" s="353">
        <v>0</v>
      </c>
      <c r="AM7" s="353">
        <v>0</v>
      </c>
      <c r="AN7" s="353">
        <v>0</v>
      </c>
      <c r="AO7" s="353">
        <v>0</v>
      </c>
      <c r="AP7" s="353">
        <v>0</v>
      </c>
      <c r="AQ7" s="353">
        <v>0</v>
      </c>
      <c r="AR7" s="353">
        <v>0</v>
      </c>
      <c r="AS7" s="353">
        <v>0</v>
      </c>
      <c r="AT7" s="324">
        <v>21</v>
      </c>
      <c r="AU7" s="324">
        <v>42</v>
      </c>
      <c r="AV7" s="333">
        <f t="shared" ref="AV7:AV70" si="3">SUM(C7:AU7)</f>
        <v>9174</v>
      </c>
      <c r="AW7" s="324">
        <v>0</v>
      </c>
      <c r="AX7" s="324">
        <v>0</v>
      </c>
      <c r="AY7" s="324">
        <v>0</v>
      </c>
      <c r="AZ7" s="324">
        <v>0</v>
      </c>
      <c r="BA7" s="324">
        <v>0</v>
      </c>
      <c r="BB7" s="324">
        <v>0</v>
      </c>
      <c r="BC7" s="324">
        <v>0</v>
      </c>
      <c r="BD7" s="324">
        <v>0</v>
      </c>
      <c r="BE7" s="324">
        <v>0</v>
      </c>
      <c r="BF7" s="324">
        <v>1</v>
      </c>
      <c r="BG7" s="324">
        <v>0</v>
      </c>
      <c r="BH7" s="652">
        <v>0</v>
      </c>
      <c r="BI7" s="333">
        <f t="shared" ref="BI7:BI38" si="4">SUM(AV7:BH7)</f>
        <v>9175</v>
      </c>
      <c r="BL7" s="324">
        <v>9053</v>
      </c>
      <c r="BM7" s="353">
        <v>0</v>
      </c>
      <c r="BN7" s="324">
        <f>BL7+BM7</f>
        <v>9053</v>
      </c>
    </row>
    <row r="8" spans="1:66" s="329" customFormat="1" ht="16.149999999999999" customHeight="1" x14ac:dyDescent="0.2">
      <c r="A8" s="334" t="s">
        <v>152</v>
      </c>
      <c r="B8" s="319" t="s">
        <v>153</v>
      </c>
      <c r="C8" s="320">
        <f t="shared" ref="C8:C71" si="5">BN8</f>
        <v>3790</v>
      </c>
      <c r="D8" s="320">
        <v>0</v>
      </c>
      <c r="E8" s="320">
        <v>0</v>
      </c>
      <c r="F8" s="320">
        <v>0</v>
      </c>
      <c r="G8" s="320">
        <v>0</v>
      </c>
      <c r="H8" s="320">
        <v>0</v>
      </c>
      <c r="I8" s="320">
        <v>0</v>
      </c>
      <c r="J8" s="320">
        <v>0</v>
      </c>
      <c r="K8" s="320">
        <v>0</v>
      </c>
      <c r="L8" s="320">
        <v>0</v>
      </c>
      <c r="M8" s="320">
        <v>0</v>
      </c>
      <c r="N8" s="320">
        <v>0</v>
      </c>
      <c r="O8" s="320">
        <v>0</v>
      </c>
      <c r="P8" s="320">
        <v>0</v>
      </c>
      <c r="Q8" s="320">
        <v>0</v>
      </c>
      <c r="R8" s="320">
        <v>0</v>
      </c>
      <c r="S8" s="320">
        <v>0</v>
      </c>
      <c r="T8" s="320">
        <v>1</v>
      </c>
      <c r="U8" s="320">
        <v>0</v>
      </c>
      <c r="V8" s="320">
        <v>0</v>
      </c>
      <c r="W8" s="320">
        <v>0</v>
      </c>
      <c r="X8" s="320">
        <v>0</v>
      </c>
      <c r="Y8" s="320">
        <v>0</v>
      </c>
      <c r="Z8" s="320">
        <v>0</v>
      </c>
      <c r="AA8" s="320">
        <v>0</v>
      </c>
      <c r="AB8" s="320">
        <v>0</v>
      </c>
      <c r="AC8" s="320">
        <v>0</v>
      </c>
      <c r="AD8" s="320">
        <v>0</v>
      </c>
      <c r="AE8" s="320">
        <v>0</v>
      </c>
      <c r="AF8" s="320">
        <v>0</v>
      </c>
      <c r="AG8" s="320">
        <v>0</v>
      </c>
      <c r="AH8" s="320">
        <v>0</v>
      </c>
      <c r="AI8" s="320">
        <v>0</v>
      </c>
      <c r="AJ8" s="320">
        <v>0</v>
      </c>
      <c r="AK8" s="320">
        <v>0</v>
      </c>
      <c r="AL8" s="320">
        <v>0</v>
      </c>
      <c r="AM8" s="320">
        <v>0</v>
      </c>
      <c r="AN8" s="320">
        <v>0</v>
      </c>
      <c r="AO8" s="320">
        <v>0</v>
      </c>
      <c r="AP8" s="320">
        <v>0</v>
      </c>
      <c r="AQ8" s="320">
        <v>0</v>
      </c>
      <c r="AR8" s="320">
        <v>0</v>
      </c>
      <c r="AS8" s="320">
        <v>0</v>
      </c>
      <c r="AT8" s="320">
        <v>7</v>
      </c>
      <c r="AU8" s="320">
        <v>22</v>
      </c>
      <c r="AV8" s="335">
        <f t="shared" si="3"/>
        <v>3820</v>
      </c>
      <c r="AW8" s="320">
        <v>0</v>
      </c>
      <c r="AX8" s="320">
        <v>0</v>
      </c>
      <c r="AY8" s="320">
        <v>0</v>
      </c>
      <c r="AZ8" s="320">
        <v>0</v>
      </c>
      <c r="BA8" s="320">
        <v>0</v>
      </c>
      <c r="BB8" s="320">
        <v>0</v>
      </c>
      <c r="BC8" s="320">
        <v>0</v>
      </c>
      <c r="BD8" s="320">
        <v>0</v>
      </c>
      <c r="BE8" s="320">
        <v>0</v>
      </c>
      <c r="BF8" s="320">
        <v>0</v>
      </c>
      <c r="BG8" s="320">
        <v>0</v>
      </c>
      <c r="BH8" s="320">
        <v>0</v>
      </c>
      <c r="BI8" s="335">
        <f t="shared" si="4"/>
        <v>3820</v>
      </c>
      <c r="BL8" s="320">
        <v>3790</v>
      </c>
      <c r="BM8" s="320">
        <v>0</v>
      </c>
      <c r="BN8" s="320">
        <f t="shared" ref="BN8:BN71" si="6">BL8+BM8</f>
        <v>3790</v>
      </c>
    </row>
    <row r="9" spans="1:66" s="329" customFormat="1" ht="16.149999999999999" customHeight="1" x14ac:dyDescent="0.2">
      <c r="A9" s="334" t="s">
        <v>96</v>
      </c>
      <c r="B9" s="319" t="s">
        <v>154</v>
      </c>
      <c r="C9" s="320">
        <f t="shared" si="5"/>
        <v>23122</v>
      </c>
      <c r="D9" s="320">
        <v>0</v>
      </c>
      <c r="E9" s="320">
        <v>2</v>
      </c>
      <c r="F9" s="320">
        <v>0</v>
      </c>
      <c r="G9" s="320">
        <v>0</v>
      </c>
      <c r="H9" s="320">
        <v>0</v>
      </c>
      <c r="I9" s="320">
        <v>0</v>
      </c>
      <c r="J9" s="320">
        <v>0</v>
      </c>
      <c r="K9" s="320">
        <v>0</v>
      </c>
      <c r="L9" s="320">
        <v>0</v>
      </c>
      <c r="M9" s="320">
        <v>21</v>
      </c>
      <c r="N9" s="320">
        <v>0</v>
      </c>
      <c r="O9" s="320">
        <v>0</v>
      </c>
      <c r="P9" s="320">
        <v>0</v>
      </c>
      <c r="Q9" s="320">
        <v>0</v>
      </c>
      <c r="R9" s="320">
        <v>0</v>
      </c>
      <c r="S9" s="320">
        <v>47</v>
      </c>
      <c r="T9" s="320">
        <v>0</v>
      </c>
      <c r="U9" s="320">
        <v>0</v>
      </c>
      <c r="V9" s="320">
        <v>0</v>
      </c>
      <c r="W9" s="320">
        <v>0</v>
      </c>
      <c r="X9" s="320">
        <v>0</v>
      </c>
      <c r="Y9" s="320">
        <v>4</v>
      </c>
      <c r="Z9" s="320">
        <v>0</v>
      </c>
      <c r="AA9" s="320">
        <v>0</v>
      </c>
      <c r="AB9" s="320">
        <v>0</v>
      </c>
      <c r="AC9" s="320">
        <v>0</v>
      </c>
      <c r="AD9" s="320">
        <v>0</v>
      </c>
      <c r="AE9" s="320">
        <v>0</v>
      </c>
      <c r="AF9" s="320">
        <v>0</v>
      </c>
      <c r="AG9" s="320">
        <v>0</v>
      </c>
      <c r="AH9" s="320">
        <v>0</v>
      </c>
      <c r="AI9" s="320">
        <v>0</v>
      </c>
      <c r="AJ9" s="320">
        <v>0</v>
      </c>
      <c r="AK9" s="320">
        <v>0</v>
      </c>
      <c r="AL9" s="320">
        <v>0</v>
      </c>
      <c r="AM9" s="320">
        <v>0</v>
      </c>
      <c r="AN9" s="320">
        <v>0</v>
      </c>
      <c r="AO9" s="320">
        <v>0</v>
      </c>
      <c r="AP9" s="320">
        <v>0</v>
      </c>
      <c r="AQ9" s="320">
        <v>0</v>
      </c>
      <c r="AR9" s="320">
        <v>0</v>
      </c>
      <c r="AS9" s="320">
        <v>0</v>
      </c>
      <c r="AT9" s="320">
        <v>30</v>
      </c>
      <c r="AU9" s="320">
        <v>112</v>
      </c>
      <c r="AV9" s="335">
        <f t="shared" si="3"/>
        <v>23338</v>
      </c>
      <c r="AW9" s="320">
        <v>0</v>
      </c>
      <c r="AX9" s="320">
        <v>0</v>
      </c>
      <c r="AY9" s="320">
        <v>0</v>
      </c>
      <c r="AZ9" s="320">
        <v>0</v>
      </c>
      <c r="BA9" s="320">
        <v>0</v>
      </c>
      <c r="BB9" s="320">
        <v>0</v>
      </c>
      <c r="BC9" s="320">
        <v>0</v>
      </c>
      <c r="BD9" s="320">
        <v>0</v>
      </c>
      <c r="BE9" s="320">
        <v>0</v>
      </c>
      <c r="BF9" s="320">
        <v>6</v>
      </c>
      <c r="BG9" s="320">
        <v>0</v>
      </c>
      <c r="BH9" s="320">
        <v>14</v>
      </c>
      <c r="BI9" s="335">
        <f t="shared" si="4"/>
        <v>23358</v>
      </c>
      <c r="BL9" s="320">
        <v>23122</v>
      </c>
      <c r="BM9" s="320">
        <v>0</v>
      </c>
      <c r="BN9" s="320">
        <f t="shared" si="6"/>
        <v>23122</v>
      </c>
    </row>
    <row r="10" spans="1:66" s="329" customFormat="1" ht="16.149999999999999" customHeight="1" x14ac:dyDescent="0.2">
      <c r="A10" s="334" t="s">
        <v>97</v>
      </c>
      <c r="B10" s="319" t="s">
        <v>155</v>
      </c>
      <c r="C10" s="320">
        <f t="shared" si="5"/>
        <v>2789</v>
      </c>
      <c r="D10" s="320">
        <v>0</v>
      </c>
      <c r="E10" s="320">
        <v>0</v>
      </c>
      <c r="F10" s="320">
        <v>0</v>
      </c>
      <c r="G10" s="320">
        <v>0</v>
      </c>
      <c r="H10" s="320">
        <v>0</v>
      </c>
      <c r="I10" s="320">
        <v>0</v>
      </c>
      <c r="J10" s="320">
        <v>0</v>
      </c>
      <c r="K10" s="320">
        <v>0</v>
      </c>
      <c r="L10" s="320">
        <v>0</v>
      </c>
      <c r="M10" s="320">
        <v>0</v>
      </c>
      <c r="N10" s="320">
        <v>0</v>
      </c>
      <c r="O10" s="320">
        <v>0</v>
      </c>
      <c r="P10" s="320">
        <v>0</v>
      </c>
      <c r="Q10" s="320">
        <v>0</v>
      </c>
      <c r="R10" s="320">
        <v>0</v>
      </c>
      <c r="S10" s="320">
        <v>15</v>
      </c>
      <c r="T10" s="320">
        <v>0</v>
      </c>
      <c r="U10" s="320">
        <v>0</v>
      </c>
      <c r="V10" s="320">
        <v>1</v>
      </c>
      <c r="W10" s="320">
        <v>1</v>
      </c>
      <c r="X10" s="320">
        <v>0</v>
      </c>
      <c r="Y10" s="320">
        <v>0</v>
      </c>
      <c r="Z10" s="320">
        <v>0</v>
      </c>
      <c r="AA10" s="320">
        <v>0</v>
      </c>
      <c r="AB10" s="320">
        <v>0</v>
      </c>
      <c r="AC10" s="320">
        <v>0</v>
      </c>
      <c r="AD10" s="320">
        <v>0</v>
      </c>
      <c r="AE10" s="320">
        <v>0</v>
      </c>
      <c r="AF10" s="320">
        <v>0</v>
      </c>
      <c r="AG10" s="320">
        <v>0</v>
      </c>
      <c r="AH10" s="320">
        <v>0</v>
      </c>
      <c r="AI10" s="320">
        <v>0</v>
      </c>
      <c r="AJ10" s="320">
        <v>0</v>
      </c>
      <c r="AK10" s="320">
        <v>0</v>
      </c>
      <c r="AL10" s="320">
        <v>0</v>
      </c>
      <c r="AM10" s="320">
        <v>0</v>
      </c>
      <c r="AN10" s="320">
        <v>0</v>
      </c>
      <c r="AO10" s="320">
        <v>0</v>
      </c>
      <c r="AP10" s="320">
        <v>0</v>
      </c>
      <c r="AQ10" s="320">
        <v>0</v>
      </c>
      <c r="AR10" s="320">
        <v>0</v>
      </c>
      <c r="AS10" s="320">
        <v>0</v>
      </c>
      <c r="AT10" s="320">
        <v>8</v>
      </c>
      <c r="AU10" s="320">
        <v>23</v>
      </c>
      <c r="AV10" s="335">
        <f t="shared" si="3"/>
        <v>2837</v>
      </c>
      <c r="AW10" s="320">
        <v>0</v>
      </c>
      <c r="AX10" s="320">
        <v>0</v>
      </c>
      <c r="AY10" s="320">
        <v>0</v>
      </c>
      <c r="AZ10" s="320">
        <v>0</v>
      </c>
      <c r="BA10" s="320">
        <v>0</v>
      </c>
      <c r="BB10" s="320">
        <v>0</v>
      </c>
      <c r="BC10" s="320">
        <v>6</v>
      </c>
      <c r="BD10" s="320">
        <v>0</v>
      </c>
      <c r="BE10" s="320">
        <v>0</v>
      </c>
      <c r="BF10" s="320">
        <v>1</v>
      </c>
      <c r="BG10" s="320">
        <v>0</v>
      </c>
      <c r="BH10" s="320">
        <v>1</v>
      </c>
      <c r="BI10" s="335">
        <f t="shared" si="4"/>
        <v>2845</v>
      </c>
      <c r="BL10" s="320">
        <v>2789</v>
      </c>
      <c r="BM10" s="320">
        <v>0</v>
      </c>
      <c r="BN10" s="320">
        <f t="shared" si="6"/>
        <v>2789</v>
      </c>
    </row>
    <row r="11" spans="1:66" s="329" customFormat="1" ht="16.149999999999999" customHeight="1" x14ac:dyDescent="0.2">
      <c r="A11" s="336" t="s">
        <v>156</v>
      </c>
      <c r="B11" s="321" t="s">
        <v>157</v>
      </c>
      <c r="C11" s="322">
        <f t="shared" si="5"/>
        <v>4875</v>
      </c>
      <c r="D11" s="322">
        <v>0</v>
      </c>
      <c r="E11" s="322">
        <v>0</v>
      </c>
      <c r="F11" s="322">
        <v>0</v>
      </c>
      <c r="G11" s="322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167</v>
      </c>
      <c r="AH11" s="322">
        <v>0</v>
      </c>
      <c r="AI11" s="322">
        <v>0</v>
      </c>
      <c r="AJ11" s="322">
        <v>0</v>
      </c>
      <c r="AK11" s="322">
        <v>0</v>
      </c>
      <c r="AL11" s="322">
        <v>0</v>
      </c>
      <c r="AM11" s="322">
        <v>0</v>
      </c>
      <c r="AN11" s="322">
        <v>0</v>
      </c>
      <c r="AO11" s="322">
        <v>0</v>
      </c>
      <c r="AP11" s="322">
        <v>0</v>
      </c>
      <c r="AQ11" s="322">
        <v>0</v>
      </c>
      <c r="AR11" s="322">
        <v>0</v>
      </c>
      <c r="AS11" s="322">
        <v>0</v>
      </c>
      <c r="AT11" s="322">
        <v>26</v>
      </c>
      <c r="AU11" s="322">
        <v>41</v>
      </c>
      <c r="AV11" s="337">
        <f t="shared" si="3"/>
        <v>5109</v>
      </c>
      <c r="AW11" s="322">
        <v>0</v>
      </c>
      <c r="AX11" s="322">
        <v>0</v>
      </c>
      <c r="AY11" s="322">
        <v>0</v>
      </c>
      <c r="AZ11" s="322">
        <v>689</v>
      </c>
      <c r="BA11" s="322">
        <v>0</v>
      </c>
      <c r="BB11" s="322">
        <v>0</v>
      </c>
      <c r="BC11" s="322">
        <v>0</v>
      </c>
      <c r="BD11" s="322">
        <v>0</v>
      </c>
      <c r="BE11" s="322">
        <v>0</v>
      </c>
      <c r="BF11" s="322">
        <v>2</v>
      </c>
      <c r="BG11" s="322">
        <v>0</v>
      </c>
      <c r="BH11" s="653">
        <v>0</v>
      </c>
      <c r="BI11" s="337">
        <f t="shared" si="4"/>
        <v>5800</v>
      </c>
      <c r="BL11" s="322">
        <v>4875</v>
      </c>
      <c r="BM11" s="322">
        <v>0</v>
      </c>
      <c r="BN11" s="322">
        <f t="shared" si="6"/>
        <v>4875</v>
      </c>
    </row>
    <row r="12" spans="1:66" s="329" customFormat="1" ht="16.149999999999999" customHeight="1" x14ac:dyDescent="0.2">
      <c r="A12" s="332" t="s">
        <v>98</v>
      </c>
      <c r="B12" s="323" t="s">
        <v>158</v>
      </c>
      <c r="C12" s="324">
        <f t="shared" si="5"/>
        <v>5499</v>
      </c>
      <c r="D12" s="324">
        <v>0</v>
      </c>
      <c r="E12" s="324">
        <v>0</v>
      </c>
      <c r="F12" s="324">
        <v>0</v>
      </c>
      <c r="G12" s="324">
        <v>0</v>
      </c>
      <c r="H12" s="324">
        <v>0</v>
      </c>
      <c r="I12" s="324">
        <v>0</v>
      </c>
      <c r="J12" s="324">
        <v>2</v>
      </c>
      <c r="K12" s="324">
        <v>0</v>
      </c>
      <c r="L12" s="324">
        <v>0</v>
      </c>
      <c r="M12" s="324">
        <v>0</v>
      </c>
      <c r="N12" s="324">
        <v>0</v>
      </c>
      <c r="O12" s="324">
        <v>0</v>
      </c>
      <c r="P12" s="324">
        <v>0</v>
      </c>
      <c r="Q12" s="324">
        <v>0</v>
      </c>
      <c r="R12" s="324">
        <v>0</v>
      </c>
      <c r="S12" s="324">
        <v>0</v>
      </c>
      <c r="T12" s="324">
        <v>0</v>
      </c>
      <c r="U12" s="324">
        <v>0</v>
      </c>
      <c r="V12" s="324">
        <v>0</v>
      </c>
      <c r="W12" s="324">
        <v>0</v>
      </c>
      <c r="X12" s="324">
        <v>0</v>
      </c>
      <c r="Y12" s="324">
        <v>0</v>
      </c>
      <c r="Z12" s="324">
        <v>0</v>
      </c>
      <c r="AA12" s="324">
        <v>0</v>
      </c>
      <c r="AB12" s="353">
        <v>0</v>
      </c>
      <c r="AC12" s="353">
        <v>0</v>
      </c>
      <c r="AD12" s="353">
        <v>0</v>
      </c>
      <c r="AE12" s="353">
        <v>0</v>
      </c>
      <c r="AF12" s="353">
        <v>0</v>
      </c>
      <c r="AG12" s="353">
        <v>0</v>
      </c>
      <c r="AH12" s="353">
        <v>0</v>
      </c>
      <c r="AI12" s="353">
        <v>0</v>
      </c>
      <c r="AJ12" s="353">
        <v>0</v>
      </c>
      <c r="AK12" s="353">
        <v>0</v>
      </c>
      <c r="AL12" s="353">
        <v>0</v>
      </c>
      <c r="AM12" s="353">
        <v>0</v>
      </c>
      <c r="AN12" s="353">
        <v>0</v>
      </c>
      <c r="AO12" s="353">
        <v>0</v>
      </c>
      <c r="AP12" s="353">
        <v>0</v>
      </c>
      <c r="AQ12" s="353">
        <v>0</v>
      </c>
      <c r="AR12" s="353">
        <v>0</v>
      </c>
      <c r="AS12" s="353">
        <v>0</v>
      </c>
      <c r="AT12" s="324">
        <v>18</v>
      </c>
      <c r="AU12" s="324">
        <v>11</v>
      </c>
      <c r="AV12" s="333">
        <f t="shared" si="3"/>
        <v>5530</v>
      </c>
      <c r="AW12" s="324">
        <v>0</v>
      </c>
      <c r="AX12" s="324">
        <v>0</v>
      </c>
      <c r="AY12" s="324">
        <v>0</v>
      </c>
      <c r="AZ12" s="324">
        <v>0</v>
      </c>
      <c r="BA12" s="324">
        <v>0</v>
      </c>
      <c r="BB12" s="324">
        <v>0</v>
      </c>
      <c r="BC12" s="324">
        <v>0</v>
      </c>
      <c r="BD12" s="324">
        <v>0</v>
      </c>
      <c r="BE12" s="324">
        <v>0</v>
      </c>
      <c r="BF12" s="324">
        <v>1</v>
      </c>
      <c r="BG12" s="324">
        <v>0</v>
      </c>
      <c r="BH12" s="652">
        <v>0</v>
      </c>
      <c r="BI12" s="333">
        <f t="shared" si="4"/>
        <v>5531</v>
      </c>
      <c r="BL12" s="324">
        <v>5499</v>
      </c>
      <c r="BM12" s="353">
        <v>0</v>
      </c>
      <c r="BN12" s="324">
        <f t="shared" si="6"/>
        <v>5499</v>
      </c>
    </row>
    <row r="13" spans="1:66" s="329" customFormat="1" ht="16.149999999999999" customHeight="1" x14ac:dyDescent="0.2">
      <c r="A13" s="334" t="s">
        <v>99</v>
      </c>
      <c r="B13" s="319" t="s">
        <v>159</v>
      </c>
      <c r="C13" s="320">
        <f t="shared" si="5"/>
        <v>1886</v>
      </c>
      <c r="D13" s="320">
        <v>0</v>
      </c>
      <c r="E13" s="320">
        <v>0</v>
      </c>
      <c r="F13" s="320">
        <v>0</v>
      </c>
      <c r="G13" s="320">
        <v>0</v>
      </c>
      <c r="H13" s="320">
        <v>0</v>
      </c>
      <c r="I13" s="320">
        <v>0</v>
      </c>
      <c r="J13" s="320">
        <v>0</v>
      </c>
      <c r="K13" s="320">
        <v>0</v>
      </c>
      <c r="L13" s="320">
        <v>0</v>
      </c>
      <c r="M13" s="320">
        <v>0</v>
      </c>
      <c r="N13" s="320">
        <v>0</v>
      </c>
      <c r="O13" s="320">
        <v>0</v>
      </c>
      <c r="P13" s="320">
        <v>0</v>
      </c>
      <c r="Q13" s="320">
        <v>0</v>
      </c>
      <c r="R13" s="320">
        <v>0</v>
      </c>
      <c r="S13" s="320">
        <v>0</v>
      </c>
      <c r="T13" s="320">
        <v>0</v>
      </c>
      <c r="U13" s="320">
        <v>0</v>
      </c>
      <c r="V13" s="320">
        <v>0</v>
      </c>
      <c r="W13" s="320">
        <v>0</v>
      </c>
      <c r="X13" s="320">
        <v>0</v>
      </c>
      <c r="Y13" s="320">
        <v>0</v>
      </c>
      <c r="Z13" s="320">
        <v>33</v>
      </c>
      <c r="AA13" s="320">
        <v>0</v>
      </c>
      <c r="AB13" s="320">
        <v>0</v>
      </c>
      <c r="AC13" s="320">
        <v>0</v>
      </c>
      <c r="AD13" s="320">
        <v>0</v>
      </c>
      <c r="AE13" s="320">
        <v>0</v>
      </c>
      <c r="AF13" s="320">
        <v>0</v>
      </c>
      <c r="AG13" s="320">
        <v>0</v>
      </c>
      <c r="AH13" s="320">
        <v>0</v>
      </c>
      <c r="AI13" s="320">
        <v>0</v>
      </c>
      <c r="AJ13" s="320">
        <v>0</v>
      </c>
      <c r="AK13" s="320">
        <v>0</v>
      </c>
      <c r="AL13" s="320">
        <v>0</v>
      </c>
      <c r="AM13" s="320">
        <v>0</v>
      </c>
      <c r="AN13" s="320">
        <v>0</v>
      </c>
      <c r="AO13" s="320">
        <v>0</v>
      </c>
      <c r="AP13" s="320">
        <v>0</v>
      </c>
      <c r="AQ13" s="320">
        <v>0</v>
      </c>
      <c r="AR13" s="320">
        <v>0</v>
      </c>
      <c r="AS13" s="320">
        <v>0</v>
      </c>
      <c r="AT13" s="320">
        <v>9</v>
      </c>
      <c r="AU13" s="320">
        <v>10</v>
      </c>
      <c r="AV13" s="335">
        <f t="shared" si="3"/>
        <v>1938</v>
      </c>
      <c r="AW13" s="320">
        <v>0</v>
      </c>
      <c r="AX13" s="320">
        <v>0</v>
      </c>
      <c r="AY13" s="320">
        <v>0</v>
      </c>
      <c r="AZ13" s="320">
        <v>0</v>
      </c>
      <c r="BA13" s="320">
        <v>0</v>
      </c>
      <c r="BB13" s="320">
        <v>0</v>
      </c>
      <c r="BC13" s="320">
        <v>0</v>
      </c>
      <c r="BD13" s="320">
        <v>0</v>
      </c>
      <c r="BE13" s="320">
        <v>0</v>
      </c>
      <c r="BF13" s="320">
        <v>0</v>
      </c>
      <c r="BG13" s="320">
        <v>0</v>
      </c>
      <c r="BH13" s="320">
        <v>0</v>
      </c>
      <c r="BI13" s="335">
        <f t="shared" si="4"/>
        <v>1938</v>
      </c>
      <c r="BL13" s="320">
        <v>1886</v>
      </c>
      <c r="BM13" s="320">
        <v>0</v>
      </c>
      <c r="BN13" s="320">
        <f t="shared" si="6"/>
        <v>1886</v>
      </c>
    </row>
    <row r="14" spans="1:66" s="329" customFormat="1" ht="16.149999999999999" customHeight="1" x14ac:dyDescent="0.2">
      <c r="A14" s="334" t="s">
        <v>100</v>
      </c>
      <c r="B14" s="319" t="s">
        <v>160</v>
      </c>
      <c r="C14" s="320">
        <f t="shared" si="5"/>
        <v>21908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  <c r="N14" s="320">
        <v>0</v>
      </c>
      <c r="O14" s="320">
        <v>0</v>
      </c>
      <c r="P14" s="320">
        <v>0</v>
      </c>
      <c r="Q14" s="320">
        <v>0</v>
      </c>
      <c r="R14" s="320">
        <v>0</v>
      </c>
      <c r="S14" s="320">
        <v>0</v>
      </c>
      <c r="T14" s="320">
        <v>0</v>
      </c>
      <c r="U14" s="320">
        <v>0</v>
      </c>
      <c r="V14" s="320">
        <v>0</v>
      </c>
      <c r="W14" s="320">
        <v>0</v>
      </c>
      <c r="X14" s="320">
        <v>0</v>
      </c>
      <c r="Y14" s="320">
        <v>0</v>
      </c>
      <c r="Z14" s="320">
        <v>0</v>
      </c>
      <c r="AA14" s="320">
        <v>0</v>
      </c>
      <c r="AB14" s="320">
        <v>0</v>
      </c>
      <c r="AC14" s="320">
        <v>0</v>
      </c>
      <c r="AD14" s="320">
        <v>0</v>
      </c>
      <c r="AE14" s="320">
        <v>0</v>
      </c>
      <c r="AF14" s="320">
        <v>0</v>
      </c>
      <c r="AG14" s="320">
        <v>0</v>
      </c>
      <c r="AH14" s="320">
        <v>0</v>
      </c>
      <c r="AI14" s="320">
        <v>0</v>
      </c>
      <c r="AJ14" s="320">
        <v>0</v>
      </c>
      <c r="AK14" s="320">
        <v>0</v>
      </c>
      <c r="AL14" s="320">
        <v>0</v>
      </c>
      <c r="AM14" s="320">
        <v>0</v>
      </c>
      <c r="AN14" s="320">
        <v>0</v>
      </c>
      <c r="AO14" s="320">
        <v>0</v>
      </c>
      <c r="AP14" s="320">
        <v>0</v>
      </c>
      <c r="AQ14" s="320">
        <v>0</v>
      </c>
      <c r="AR14" s="320">
        <v>0</v>
      </c>
      <c r="AS14" s="320">
        <v>0</v>
      </c>
      <c r="AT14" s="320">
        <v>61</v>
      </c>
      <c r="AU14" s="320">
        <v>38</v>
      </c>
      <c r="AV14" s="335">
        <f t="shared" si="3"/>
        <v>22007</v>
      </c>
      <c r="AW14" s="320">
        <v>0</v>
      </c>
      <c r="AX14" s="320">
        <v>0</v>
      </c>
      <c r="AY14" s="320">
        <v>0</v>
      </c>
      <c r="AZ14" s="320">
        <v>0</v>
      </c>
      <c r="BA14" s="320">
        <v>0</v>
      </c>
      <c r="BB14" s="320">
        <v>0</v>
      </c>
      <c r="BC14" s="320">
        <v>0</v>
      </c>
      <c r="BD14" s="320">
        <v>0</v>
      </c>
      <c r="BE14" s="320">
        <v>0</v>
      </c>
      <c r="BF14" s="320">
        <v>13</v>
      </c>
      <c r="BG14" s="320">
        <v>0</v>
      </c>
      <c r="BH14" s="320">
        <v>0</v>
      </c>
      <c r="BI14" s="335">
        <f t="shared" si="4"/>
        <v>22020</v>
      </c>
      <c r="BL14" s="320">
        <v>21908</v>
      </c>
      <c r="BM14" s="320">
        <v>0</v>
      </c>
      <c r="BN14" s="320">
        <f t="shared" si="6"/>
        <v>21908</v>
      </c>
    </row>
    <row r="15" spans="1:66" s="329" customFormat="1" ht="16.149999999999999" customHeight="1" x14ac:dyDescent="0.2">
      <c r="A15" s="334" t="s">
        <v>101</v>
      </c>
      <c r="B15" s="319" t="s">
        <v>161</v>
      </c>
      <c r="C15" s="320">
        <f t="shared" si="5"/>
        <v>33999</v>
      </c>
      <c r="D15" s="320">
        <v>964</v>
      </c>
      <c r="E15" s="320">
        <v>0</v>
      </c>
      <c r="F15" s="320">
        <v>0</v>
      </c>
      <c r="G15" s="320">
        <v>0</v>
      </c>
      <c r="H15" s="320">
        <v>0</v>
      </c>
      <c r="I15" s="320">
        <v>0</v>
      </c>
      <c r="J15" s="320">
        <v>0</v>
      </c>
      <c r="K15" s="320">
        <v>0</v>
      </c>
      <c r="L15" s="320">
        <v>0</v>
      </c>
      <c r="M15" s="320">
        <v>0</v>
      </c>
      <c r="N15" s="320">
        <v>0</v>
      </c>
      <c r="O15" s="320">
        <v>0</v>
      </c>
      <c r="P15" s="320">
        <v>0</v>
      </c>
      <c r="Q15" s="320">
        <v>0</v>
      </c>
      <c r="R15" s="320">
        <v>0</v>
      </c>
      <c r="S15" s="320">
        <v>0</v>
      </c>
      <c r="T15" s="320">
        <v>0</v>
      </c>
      <c r="U15" s="320">
        <v>0</v>
      </c>
      <c r="V15" s="320">
        <v>0</v>
      </c>
      <c r="W15" s="320">
        <v>0</v>
      </c>
      <c r="X15" s="320">
        <v>0</v>
      </c>
      <c r="Y15" s="320">
        <v>0</v>
      </c>
      <c r="Z15" s="320">
        <v>0</v>
      </c>
      <c r="AA15" s="320">
        <v>0</v>
      </c>
      <c r="AB15" s="320">
        <v>0</v>
      </c>
      <c r="AC15" s="320">
        <v>0</v>
      </c>
      <c r="AD15" s="320">
        <v>0</v>
      </c>
      <c r="AE15" s="320">
        <v>0</v>
      </c>
      <c r="AF15" s="320">
        <v>0</v>
      </c>
      <c r="AG15" s="320">
        <v>0</v>
      </c>
      <c r="AH15" s="320">
        <v>0</v>
      </c>
      <c r="AI15" s="320">
        <v>0</v>
      </c>
      <c r="AJ15" s="320">
        <v>0</v>
      </c>
      <c r="AK15" s="320">
        <v>0</v>
      </c>
      <c r="AL15" s="320">
        <v>0</v>
      </c>
      <c r="AM15" s="320">
        <v>0</v>
      </c>
      <c r="AN15" s="320">
        <v>0</v>
      </c>
      <c r="AO15" s="320">
        <v>0</v>
      </c>
      <c r="AP15" s="320">
        <v>0</v>
      </c>
      <c r="AQ15" s="320">
        <v>0</v>
      </c>
      <c r="AR15" s="320">
        <v>0</v>
      </c>
      <c r="AS15" s="320">
        <v>0</v>
      </c>
      <c r="AT15" s="320">
        <v>106</v>
      </c>
      <c r="AU15" s="320">
        <v>97</v>
      </c>
      <c r="AV15" s="335">
        <f t="shared" si="3"/>
        <v>35166</v>
      </c>
      <c r="AW15" s="320">
        <v>0</v>
      </c>
      <c r="AX15" s="320">
        <v>0</v>
      </c>
      <c r="AY15" s="320">
        <v>0</v>
      </c>
      <c r="AZ15" s="320">
        <v>0</v>
      </c>
      <c r="BA15" s="320">
        <v>0</v>
      </c>
      <c r="BB15" s="320">
        <v>0</v>
      </c>
      <c r="BC15" s="320">
        <v>0</v>
      </c>
      <c r="BD15" s="320">
        <v>0</v>
      </c>
      <c r="BE15" s="320">
        <v>0</v>
      </c>
      <c r="BF15" s="320">
        <v>5</v>
      </c>
      <c r="BG15" s="320">
        <v>0</v>
      </c>
      <c r="BH15" s="320">
        <v>0</v>
      </c>
      <c r="BI15" s="335">
        <f t="shared" si="4"/>
        <v>35171</v>
      </c>
      <c r="BL15" s="320">
        <v>33999</v>
      </c>
      <c r="BM15" s="320">
        <v>0</v>
      </c>
      <c r="BN15" s="320">
        <f t="shared" si="6"/>
        <v>33999</v>
      </c>
    </row>
    <row r="16" spans="1:66" s="329" customFormat="1" ht="16.149999999999999" customHeight="1" x14ac:dyDescent="0.2">
      <c r="A16" s="336" t="s">
        <v>102</v>
      </c>
      <c r="B16" s="321" t="s">
        <v>162</v>
      </c>
      <c r="C16" s="322">
        <f t="shared" si="5"/>
        <v>26823</v>
      </c>
      <c r="D16" s="322">
        <v>0</v>
      </c>
      <c r="E16" s="322">
        <v>0</v>
      </c>
      <c r="F16" s="322">
        <v>0</v>
      </c>
      <c r="G16" s="322">
        <v>0</v>
      </c>
      <c r="H16" s="322">
        <v>0</v>
      </c>
      <c r="I16" s="322">
        <v>0</v>
      </c>
      <c r="J16" s="322">
        <v>824</v>
      </c>
      <c r="K16" s="322">
        <v>0</v>
      </c>
      <c r="L16" s="322">
        <v>634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3</v>
      </c>
      <c r="T16" s="322">
        <v>498</v>
      </c>
      <c r="U16" s="322">
        <v>0</v>
      </c>
      <c r="V16" s="322">
        <v>16</v>
      </c>
      <c r="W16" s="322">
        <v>1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0</v>
      </c>
      <c r="AF16" s="322">
        <v>0</v>
      </c>
      <c r="AG16" s="322">
        <v>0</v>
      </c>
      <c r="AH16" s="322">
        <v>0</v>
      </c>
      <c r="AI16" s="322">
        <v>0</v>
      </c>
      <c r="AJ16" s="322">
        <v>0</v>
      </c>
      <c r="AK16" s="322">
        <v>0</v>
      </c>
      <c r="AL16" s="322">
        <v>0</v>
      </c>
      <c r="AM16" s="322">
        <v>0</v>
      </c>
      <c r="AN16" s="322">
        <v>0</v>
      </c>
      <c r="AO16" s="322">
        <v>0</v>
      </c>
      <c r="AP16" s="322">
        <v>0</v>
      </c>
      <c r="AQ16" s="322">
        <v>0</v>
      </c>
      <c r="AR16" s="322">
        <v>0</v>
      </c>
      <c r="AS16" s="322">
        <v>0</v>
      </c>
      <c r="AT16" s="322">
        <v>56</v>
      </c>
      <c r="AU16" s="322">
        <v>56</v>
      </c>
      <c r="AV16" s="337">
        <f t="shared" si="3"/>
        <v>28911</v>
      </c>
      <c r="AW16" s="322">
        <v>0</v>
      </c>
      <c r="AX16" s="322">
        <v>0</v>
      </c>
      <c r="AY16" s="322">
        <v>0</v>
      </c>
      <c r="AZ16" s="322">
        <v>0</v>
      </c>
      <c r="BA16" s="322">
        <v>0</v>
      </c>
      <c r="BB16" s="322">
        <v>0</v>
      </c>
      <c r="BC16" s="322">
        <v>0</v>
      </c>
      <c r="BD16" s="322">
        <v>0</v>
      </c>
      <c r="BE16" s="322">
        <v>0</v>
      </c>
      <c r="BF16" s="322">
        <v>25</v>
      </c>
      <c r="BG16" s="322">
        <v>0</v>
      </c>
      <c r="BH16" s="653">
        <v>0</v>
      </c>
      <c r="BI16" s="337">
        <f t="shared" si="4"/>
        <v>28936</v>
      </c>
      <c r="BL16" s="322">
        <v>26823</v>
      </c>
      <c r="BM16" s="322">
        <v>0</v>
      </c>
      <c r="BN16" s="322">
        <f t="shared" si="6"/>
        <v>26823</v>
      </c>
    </row>
    <row r="17" spans="1:66" s="329" customFormat="1" ht="16.149999999999999" customHeight="1" x14ac:dyDescent="0.2">
      <c r="A17" s="332" t="s">
        <v>103</v>
      </c>
      <c r="B17" s="323" t="s">
        <v>163</v>
      </c>
      <c r="C17" s="324">
        <f t="shared" si="5"/>
        <v>1452</v>
      </c>
      <c r="D17" s="324">
        <v>0</v>
      </c>
      <c r="E17" s="324">
        <v>0</v>
      </c>
      <c r="F17" s="324">
        <v>0</v>
      </c>
      <c r="G17" s="324">
        <v>0</v>
      </c>
      <c r="H17" s="324">
        <v>0</v>
      </c>
      <c r="I17" s="324">
        <v>0</v>
      </c>
      <c r="J17" s="324">
        <v>0</v>
      </c>
      <c r="K17" s="324">
        <v>0</v>
      </c>
      <c r="L17" s="324">
        <v>0</v>
      </c>
      <c r="M17" s="324">
        <v>0</v>
      </c>
      <c r="N17" s="324">
        <v>0</v>
      </c>
      <c r="O17" s="324">
        <v>0</v>
      </c>
      <c r="P17" s="324">
        <v>0</v>
      </c>
      <c r="Q17" s="324">
        <v>0</v>
      </c>
      <c r="R17" s="324">
        <v>0</v>
      </c>
      <c r="S17" s="324">
        <v>0</v>
      </c>
      <c r="T17" s="324">
        <v>0</v>
      </c>
      <c r="U17" s="324">
        <v>0</v>
      </c>
      <c r="V17" s="324">
        <v>0</v>
      </c>
      <c r="W17" s="324">
        <v>0</v>
      </c>
      <c r="X17" s="324">
        <v>0</v>
      </c>
      <c r="Y17" s="324">
        <v>0</v>
      </c>
      <c r="Z17" s="324">
        <v>0</v>
      </c>
      <c r="AA17" s="324">
        <v>0</v>
      </c>
      <c r="AB17" s="353">
        <v>0</v>
      </c>
      <c r="AC17" s="353">
        <v>0</v>
      </c>
      <c r="AD17" s="353">
        <v>0</v>
      </c>
      <c r="AE17" s="353">
        <v>0</v>
      </c>
      <c r="AF17" s="353">
        <v>0</v>
      </c>
      <c r="AG17" s="353">
        <v>0</v>
      </c>
      <c r="AH17" s="353">
        <v>0</v>
      </c>
      <c r="AI17" s="353">
        <v>0</v>
      </c>
      <c r="AJ17" s="353">
        <v>0</v>
      </c>
      <c r="AK17" s="353">
        <v>0</v>
      </c>
      <c r="AL17" s="353">
        <v>0</v>
      </c>
      <c r="AM17" s="353">
        <v>0</v>
      </c>
      <c r="AN17" s="353">
        <v>0</v>
      </c>
      <c r="AO17" s="353">
        <v>0</v>
      </c>
      <c r="AP17" s="353">
        <v>0</v>
      </c>
      <c r="AQ17" s="353">
        <v>0</v>
      </c>
      <c r="AR17" s="353">
        <v>0</v>
      </c>
      <c r="AS17" s="353">
        <v>0</v>
      </c>
      <c r="AT17" s="324">
        <v>0</v>
      </c>
      <c r="AU17" s="324">
        <v>12</v>
      </c>
      <c r="AV17" s="333">
        <f t="shared" si="3"/>
        <v>1464</v>
      </c>
      <c r="AW17" s="324">
        <v>0</v>
      </c>
      <c r="AX17" s="324">
        <v>0</v>
      </c>
      <c r="AY17" s="324">
        <v>0</v>
      </c>
      <c r="AZ17" s="324">
        <v>0</v>
      </c>
      <c r="BA17" s="324">
        <v>0</v>
      </c>
      <c r="BB17" s="324">
        <v>0</v>
      </c>
      <c r="BC17" s="324">
        <v>0</v>
      </c>
      <c r="BD17" s="324">
        <v>0</v>
      </c>
      <c r="BE17" s="324">
        <v>0</v>
      </c>
      <c r="BF17" s="324">
        <v>2</v>
      </c>
      <c r="BG17" s="324">
        <v>0</v>
      </c>
      <c r="BH17" s="652">
        <v>0</v>
      </c>
      <c r="BI17" s="333">
        <f t="shared" si="4"/>
        <v>1466</v>
      </c>
      <c r="BL17" s="324">
        <v>1452</v>
      </c>
      <c r="BM17" s="353">
        <v>0</v>
      </c>
      <c r="BN17" s="324">
        <f t="shared" si="6"/>
        <v>1452</v>
      </c>
    </row>
    <row r="18" spans="1:66" s="329" customFormat="1" ht="16.149999999999999" customHeight="1" x14ac:dyDescent="0.2">
      <c r="A18" s="334" t="s">
        <v>164</v>
      </c>
      <c r="B18" s="319" t="s">
        <v>165</v>
      </c>
      <c r="C18" s="320">
        <f t="shared" si="5"/>
        <v>1076</v>
      </c>
      <c r="D18" s="320">
        <v>0</v>
      </c>
      <c r="E18" s="320">
        <v>0</v>
      </c>
      <c r="F18" s="320">
        <v>0</v>
      </c>
      <c r="G18" s="320">
        <v>0</v>
      </c>
      <c r="H18" s="320">
        <v>0</v>
      </c>
      <c r="I18" s="320">
        <v>0</v>
      </c>
      <c r="J18" s="320">
        <v>4</v>
      </c>
      <c r="K18" s="320">
        <v>0</v>
      </c>
      <c r="L18" s="320">
        <v>0</v>
      </c>
      <c r="M18" s="320">
        <v>0</v>
      </c>
      <c r="N18" s="320">
        <v>0</v>
      </c>
      <c r="O18" s="320">
        <v>0</v>
      </c>
      <c r="P18" s="320">
        <v>0</v>
      </c>
      <c r="Q18" s="320">
        <v>0</v>
      </c>
      <c r="R18" s="320">
        <v>0</v>
      </c>
      <c r="S18" s="320">
        <v>0</v>
      </c>
      <c r="T18" s="320">
        <v>0</v>
      </c>
      <c r="U18" s="320">
        <v>0</v>
      </c>
      <c r="V18" s="320">
        <v>0</v>
      </c>
      <c r="W18" s="320">
        <v>0</v>
      </c>
      <c r="X18" s="320">
        <v>0</v>
      </c>
      <c r="Y18" s="320">
        <v>0</v>
      </c>
      <c r="Z18" s="320">
        <v>0</v>
      </c>
      <c r="AA18" s="320">
        <v>0</v>
      </c>
      <c r="AB18" s="320">
        <v>0</v>
      </c>
      <c r="AC18" s="320">
        <v>0</v>
      </c>
      <c r="AD18" s="320">
        <v>0</v>
      </c>
      <c r="AE18" s="320">
        <v>0</v>
      </c>
      <c r="AF18" s="320">
        <v>0</v>
      </c>
      <c r="AG18" s="320">
        <v>0</v>
      </c>
      <c r="AH18" s="320">
        <v>0</v>
      </c>
      <c r="AI18" s="320">
        <v>0</v>
      </c>
      <c r="AJ18" s="320">
        <v>0</v>
      </c>
      <c r="AK18" s="320">
        <v>0</v>
      </c>
      <c r="AL18" s="320">
        <v>0</v>
      </c>
      <c r="AM18" s="320">
        <v>0</v>
      </c>
      <c r="AN18" s="320">
        <v>0</v>
      </c>
      <c r="AO18" s="320">
        <v>0</v>
      </c>
      <c r="AP18" s="320">
        <v>0</v>
      </c>
      <c r="AQ18" s="320">
        <v>0</v>
      </c>
      <c r="AR18" s="320">
        <v>0</v>
      </c>
      <c r="AS18" s="320">
        <v>0</v>
      </c>
      <c r="AT18" s="320">
        <v>4</v>
      </c>
      <c r="AU18" s="320">
        <v>0</v>
      </c>
      <c r="AV18" s="335">
        <f t="shared" si="3"/>
        <v>1084</v>
      </c>
      <c r="AW18" s="320">
        <v>0</v>
      </c>
      <c r="AX18" s="320">
        <v>0</v>
      </c>
      <c r="AY18" s="320">
        <v>0</v>
      </c>
      <c r="AZ18" s="320">
        <v>0</v>
      </c>
      <c r="BA18" s="320">
        <v>0</v>
      </c>
      <c r="BB18" s="320">
        <v>0</v>
      </c>
      <c r="BC18" s="320">
        <v>0</v>
      </c>
      <c r="BD18" s="320">
        <v>0</v>
      </c>
      <c r="BE18" s="320">
        <v>0</v>
      </c>
      <c r="BF18" s="320">
        <v>0</v>
      </c>
      <c r="BG18" s="320">
        <v>0</v>
      </c>
      <c r="BH18" s="320">
        <v>0</v>
      </c>
      <c r="BI18" s="335">
        <f t="shared" si="4"/>
        <v>1084</v>
      </c>
      <c r="BL18" s="320">
        <v>1076</v>
      </c>
      <c r="BM18" s="320">
        <v>0</v>
      </c>
      <c r="BN18" s="320">
        <f t="shared" si="6"/>
        <v>1076</v>
      </c>
    </row>
    <row r="19" spans="1:66" s="329" customFormat="1" ht="16.149999999999999" customHeight="1" x14ac:dyDescent="0.2">
      <c r="A19" s="334" t="s">
        <v>166</v>
      </c>
      <c r="B19" s="319" t="s">
        <v>167</v>
      </c>
      <c r="C19" s="320">
        <f t="shared" si="5"/>
        <v>1007</v>
      </c>
      <c r="D19" s="320">
        <v>0</v>
      </c>
      <c r="E19" s="320">
        <v>0</v>
      </c>
      <c r="F19" s="320">
        <v>0</v>
      </c>
      <c r="G19" s="320">
        <v>0</v>
      </c>
      <c r="H19" s="320">
        <v>0</v>
      </c>
      <c r="I19" s="320">
        <v>0</v>
      </c>
      <c r="J19" s="320">
        <v>0</v>
      </c>
      <c r="K19" s="320">
        <v>0</v>
      </c>
      <c r="L19" s="320">
        <v>0</v>
      </c>
      <c r="M19" s="320">
        <v>0</v>
      </c>
      <c r="N19" s="320">
        <v>0</v>
      </c>
      <c r="O19" s="320">
        <v>0</v>
      </c>
      <c r="P19" s="320">
        <v>83</v>
      </c>
      <c r="Q19" s="320">
        <v>0</v>
      </c>
      <c r="R19" s="320">
        <v>0</v>
      </c>
      <c r="S19" s="320">
        <v>0</v>
      </c>
      <c r="T19" s="320">
        <v>0</v>
      </c>
      <c r="U19" s="320">
        <v>0</v>
      </c>
      <c r="V19" s="320">
        <v>0</v>
      </c>
      <c r="W19" s="320">
        <v>0</v>
      </c>
      <c r="X19" s="320">
        <v>0</v>
      </c>
      <c r="Y19" s="320">
        <v>0</v>
      </c>
      <c r="Z19" s="320">
        <v>0</v>
      </c>
      <c r="AA19" s="320">
        <v>0</v>
      </c>
      <c r="AB19" s="320">
        <v>0</v>
      </c>
      <c r="AC19" s="320">
        <v>0</v>
      </c>
      <c r="AD19" s="320">
        <v>0</v>
      </c>
      <c r="AE19" s="320">
        <v>0</v>
      </c>
      <c r="AF19" s="320">
        <v>0</v>
      </c>
      <c r="AG19" s="320">
        <v>0</v>
      </c>
      <c r="AH19" s="320">
        <v>0</v>
      </c>
      <c r="AI19" s="320">
        <v>0</v>
      </c>
      <c r="AJ19" s="320">
        <v>0</v>
      </c>
      <c r="AK19" s="320">
        <v>0</v>
      </c>
      <c r="AL19" s="320">
        <v>0</v>
      </c>
      <c r="AM19" s="320">
        <v>0</v>
      </c>
      <c r="AN19" s="320">
        <v>0</v>
      </c>
      <c r="AO19" s="320">
        <v>0</v>
      </c>
      <c r="AP19" s="320">
        <v>0</v>
      </c>
      <c r="AQ19" s="320">
        <v>0</v>
      </c>
      <c r="AR19" s="320">
        <v>0</v>
      </c>
      <c r="AS19" s="320">
        <v>0</v>
      </c>
      <c r="AT19" s="320">
        <v>7</v>
      </c>
      <c r="AU19" s="320">
        <v>5</v>
      </c>
      <c r="AV19" s="335">
        <f t="shared" si="3"/>
        <v>1102</v>
      </c>
      <c r="AW19" s="320">
        <v>0</v>
      </c>
      <c r="AX19" s="320">
        <v>0</v>
      </c>
      <c r="AY19" s="320">
        <v>0</v>
      </c>
      <c r="AZ19" s="320">
        <v>0</v>
      </c>
      <c r="BA19" s="320">
        <v>0</v>
      </c>
      <c r="BB19" s="320">
        <v>0</v>
      </c>
      <c r="BC19" s="320">
        <v>0</v>
      </c>
      <c r="BD19" s="320">
        <v>0</v>
      </c>
      <c r="BE19" s="320">
        <v>0</v>
      </c>
      <c r="BF19" s="320">
        <v>0</v>
      </c>
      <c r="BG19" s="320">
        <v>0</v>
      </c>
      <c r="BH19" s="320">
        <v>0</v>
      </c>
      <c r="BI19" s="335">
        <f t="shared" si="4"/>
        <v>1102</v>
      </c>
      <c r="BL19" s="320">
        <v>1007</v>
      </c>
      <c r="BM19" s="320">
        <v>0</v>
      </c>
      <c r="BN19" s="320">
        <f t="shared" si="6"/>
        <v>1007</v>
      </c>
    </row>
    <row r="20" spans="1:66" s="329" customFormat="1" ht="16.149999999999999" customHeight="1" x14ac:dyDescent="0.2">
      <c r="A20" s="334" t="s">
        <v>168</v>
      </c>
      <c r="B20" s="319" t="s">
        <v>169</v>
      </c>
      <c r="C20" s="320">
        <f t="shared" si="5"/>
        <v>1629</v>
      </c>
      <c r="D20" s="320">
        <v>0</v>
      </c>
      <c r="E20" s="320">
        <v>0</v>
      </c>
      <c r="F20" s="320">
        <v>1</v>
      </c>
      <c r="G20" s="320">
        <v>0</v>
      </c>
      <c r="H20" s="320">
        <v>0</v>
      </c>
      <c r="I20" s="320">
        <v>0</v>
      </c>
      <c r="J20" s="320">
        <v>0</v>
      </c>
      <c r="K20" s="320">
        <v>0</v>
      </c>
      <c r="L20" s="320">
        <v>0</v>
      </c>
      <c r="M20" s="320">
        <v>0</v>
      </c>
      <c r="N20" s="320">
        <v>0</v>
      </c>
      <c r="O20" s="320">
        <v>0</v>
      </c>
      <c r="P20" s="320">
        <v>0</v>
      </c>
      <c r="Q20" s="320">
        <v>0</v>
      </c>
      <c r="R20" s="320">
        <v>0</v>
      </c>
      <c r="S20" s="320">
        <v>0</v>
      </c>
      <c r="T20" s="320">
        <v>0</v>
      </c>
      <c r="U20" s="320">
        <v>41</v>
      </c>
      <c r="V20" s="320">
        <v>0</v>
      </c>
      <c r="W20" s="320">
        <v>0</v>
      </c>
      <c r="X20" s="320">
        <v>0</v>
      </c>
      <c r="Y20" s="320">
        <v>0</v>
      </c>
      <c r="Z20" s="320">
        <v>43</v>
      </c>
      <c r="AA20" s="320">
        <v>0</v>
      </c>
      <c r="AB20" s="320">
        <v>0</v>
      </c>
      <c r="AC20" s="320">
        <v>0</v>
      </c>
      <c r="AD20" s="320">
        <v>0</v>
      </c>
      <c r="AE20" s="320">
        <v>0</v>
      </c>
      <c r="AF20" s="320">
        <v>0</v>
      </c>
      <c r="AG20" s="320">
        <v>0</v>
      </c>
      <c r="AH20" s="320">
        <v>0</v>
      </c>
      <c r="AI20" s="320">
        <v>0</v>
      </c>
      <c r="AJ20" s="320">
        <v>0</v>
      </c>
      <c r="AK20" s="320">
        <v>0</v>
      </c>
      <c r="AL20" s="320">
        <v>0</v>
      </c>
      <c r="AM20" s="320">
        <v>0</v>
      </c>
      <c r="AN20" s="320">
        <v>0</v>
      </c>
      <c r="AO20" s="320">
        <v>0</v>
      </c>
      <c r="AP20" s="320">
        <v>0</v>
      </c>
      <c r="AQ20" s="320">
        <v>0</v>
      </c>
      <c r="AR20" s="320">
        <v>0</v>
      </c>
      <c r="AS20" s="320">
        <v>0</v>
      </c>
      <c r="AT20" s="320">
        <v>2</v>
      </c>
      <c r="AU20" s="320">
        <v>3</v>
      </c>
      <c r="AV20" s="335">
        <f t="shared" si="3"/>
        <v>1719</v>
      </c>
      <c r="AW20" s="320">
        <v>0</v>
      </c>
      <c r="AX20" s="320">
        <v>0</v>
      </c>
      <c r="AY20" s="320">
        <v>0</v>
      </c>
      <c r="AZ20" s="320">
        <v>0</v>
      </c>
      <c r="BA20" s="320">
        <v>0</v>
      </c>
      <c r="BB20" s="320">
        <v>0</v>
      </c>
      <c r="BC20" s="320">
        <v>0</v>
      </c>
      <c r="BD20" s="320">
        <v>0</v>
      </c>
      <c r="BE20" s="320">
        <v>0</v>
      </c>
      <c r="BF20" s="320">
        <v>1</v>
      </c>
      <c r="BG20" s="320">
        <v>0</v>
      </c>
      <c r="BH20" s="320">
        <v>0</v>
      </c>
      <c r="BI20" s="335">
        <f t="shared" si="4"/>
        <v>1720</v>
      </c>
      <c r="BL20" s="320">
        <v>1629</v>
      </c>
      <c r="BM20" s="320">
        <v>0</v>
      </c>
      <c r="BN20" s="320">
        <f t="shared" si="6"/>
        <v>1629</v>
      </c>
    </row>
    <row r="21" spans="1:66" s="329" customFormat="1" ht="16.149999999999999" customHeight="1" x14ac:dyDescent="0.2">
      <c r="A21" s="336" t="s">
        <v>170</v>
      </c>
      <c r="B21" s="321" t="s">
        <v>171</v>
      </c>
      <c r="C21" s="322">
        <f t="shared" si="5"/>
        <v>2874</v>
      </c>
      <c r="D21" s="322">
        <v>0</v>
      </c>
      <c r="E21" s="322">
        <v>0</v>
      </c>
      <c r="F21" s="322">
        <v>0</v>
      </c>
      <c r="G21" s="322">
        <v>0</v>
      </c>
      <c r="H21" s="322">
        <v>0</v>
      </c>
      <c r="I21" s="322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337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0</v>
      </c>
      <c r="AC21" s="322">
        <v>0</v>
      </c>
      <c r="AD21" s="322">
        <v>0</v>
      </c>
      <c r="AE21" s="322">
        <v>0</v>
      </c>
      <c r="AF21" s="322">
        <v>0</v>
      </c>
      <c r="AG21" s="322">
        <v>0</v>
      </c>
      <c r="AH21" s="322">
        <v>0</v>
      </c>
      <c r="AI21" s="322">
        <v>0</v>
      </c>
      <c r="AJ21" s="322">
        <v>0</v>
      </c>
      <c r="AK21" s="322">
        <v>0</v>
      </c>
      <c r="AL21" s="322">
        <v>0</v>
      </c>
      <c r="AM21" s="322">
        <v>0</v>
      </c>
      <c r="AN21" s="322">
        <v>0</v>
      </c>
      <c r="AO21" s="322">
        <v>0</v>
      </c>
      <c r="AP21" s="322">
        <v>0</v>
      </c>
      <c r="AQ21" s="322">
        <v>0</v>
      </c>
      <c r="AR21" s="322">
        <v>0</v>
      </c>
      <c r="AS21" s="322">
        <v>0</v>
      </c>
      <c r="AT21" s="322">
        <v>10</v>
      </c>
      <c r="AU21" s="322">
        <v>5</v>
      </c>
      <c r="AV21" s="337">
        <f t="shared" si="3"/>
        <v>3226</v>
      </c>
      <c r="AW21" s="322">
        <v>0</v>
      </c>
      <c r="AX21" s="322">
        <v>0</v>
      </c>
      <c r="AY21" s="322">
        <v>0</v>
      </c>
      <c r="AZ21" s="322">
        <v>0</v>
      </c>
      <c r="BA21" s="322">
        <v>0</v>
      </c>
      <c r="BB21" s="322">
        <v>0</v>
      </c>
      <c r="BC21" s="322">
        <v>0</v>
      </c>
      <c r="BD21" s="322">
        <v>0</v>
      </c>
      <c r="BE21" s="322">
        <v>0</v>
      </c>
      <c r="BF21" s="322">
        <v>0</v>
      </c>
      <c r="BG21" s="322">
        <v>0</v>
      </c>
      <c r="BH21" s="653">
        <v>1</v>
      </c>
      <c r="BI21" s="337">
        <f t="shared" si="4"/>
        <v>3227</v>
      </c>
      <c r="BL21" s="322">
        <v>2874</v>
      </c>
      <c r="BM21" s="322">
        <v>0</v>
      </c>
      <c r="BN21" s="322">
        <f t="shared" si="6"/>
        <v>2874</v>
      </c>
    </row>
    <row r="22" spans="1:66" s="329" customFormat="1" ht="16.149999999999999" customHeight="1" x14ac:dyDescent="0.2">
      <c r="A22" s="332" t="s">
        <v>172</v>
      </c>
      <c r="B22" s="323" t="s">
        <v>173</v>
      </c>
      <c r="C22" s="324">
        <f t="shared" si="5"/>
        <v>4633</v>
      </c>
      <c r="D22" s="324">
        <v>0</v>
      </c>
      <c r="E22" s="324">
        <v>0</v>
      </c>
      <c r="F22" s="324">
        <v>0</v>
      </c>
      <c r="G22" s="324">
        <v>0</v>
      </c>
      <c r="H22" s="324">
        <v>0</v>
      </c>
      <c r="I22" s="324">
        <v>0</v>
      </c>
      <c r="J22" s="324">
        <v>0</v>
      </c>
      <c r="K22" s="324">
        <v>0</v>
      </c>
      <c r="L22" s="324">
        <v>0</v>
      </c>
      <c r="M22" s="324">
        <v>0</v>
      </c>
      <c r="N22" s="324">
        <v>0</v>
      </c>
      <c r="O22" s="324">
        <v>0</v>
      </c>
      <c r="P22" s="324">
        <v>0</v>
      </c>
      <c r="Q22" s="324">
        <v>0</v>
      </c>
      <c r="R22" s="324">
        <v>0</v>
      </c>
      <c r="S22" s="324">
        <v>0</v>
      </c>
      <c r="T22" s="324">
        <v>0</v>
      </c>
      <c r="U22" s="324">
        <v>0</v>
      </c>
      <c r="V22" s="324">
        <v>0</v>
      </c>
      <c r="W22" s="324">
        <v>0</v>
      </c>
      <c r="X22" s="324">
        <v>0</v>
      </c>
      <c r="Y22" s="324">
        <v>0</v>
      </c>
      <c r="Z22" s="324">
        <v>0</v>
      </c>
      <c r="AA22" s="324">
        <v>0</v>
      </c>
      <c r="AB22" s="353">
        <v>0</v>
      </c>
      <c r="AC22" s="353">
        <v>0</v>
      </c>
      <c r="AD22" s="353">
        <v>0</v>
      </c>
      <c r="AE22" s="353">
        <v>0</v>
      </c>
      <c r="AF22" s="353">
        <v>0</v>
      </c>
      <c r="AG22" s="353">
        <v>0</v>
      </c>
      <c r="AH22" s="353">
        <v>0</v>
      </c>
      <c r="AI22" s="353">
        <v>0</v>
      </c>
      <c r="AJ22" s="353">
        <v>0</v>
      </c>
      <c r="AK22" s="353">
        <v>0</v>
      </c>
      <c r="AL22" s="353">
        <v>0</v>
      </c>
      <c r="AM22" s="353">
        <v>0</v>
      </c>
      <c r="AN22" s="353">
        <v>0</v>
      </c>
      <c r="AO22" s="353">
        <v>0</v>
      </c>
      <c r="AP22" s="353">
        <v>0</v>
      </c>
      <c r="AQ22" s="353">
        <v>0</v>
      </c>
      <c r="AR22" s="353">
        <v>0</v>
      </c>
      <c r="AS22" s="353">
        <v>0</v>
      </c>
      <c r="AT22" s="324">
        <v>12</v>
      </c>
      <c r="AU22" s="324">
        <v>20</v>
      </c>
      <c r="AV22" s="333">
        <f t="shared" si="3"/>
        <v>4665</v>
      </c>
      <c r="AW22" s="324">
        <v>0</v>
      </c>
      <c r="AX22" s="324">
        <v>0</v>
      </c>
      <c r="AY22" s="324">
        <v>0</v>
      </c>
      <c r="AZ22" s="324">
        <v>0</v>
      </c>
      <c r="BA22" s="324">
        <v>0</v>
      </c>
      <c r="BB22" s="324">
        <v>0</v>
      </c>
      <c r="BC22" s="324">
        <v>0</v>
      </c>
      <c r="BD22" s="324">
        <v>0</v>
      </c>
      <c r="BE22" s="324">
        <v>0</v>
      </c>
      <c r="BF22" s="324">
        <v>0</v>
      </c>
      <c r="BG22" s="324">
        <v>0</v>
      </c>
      <c r="BH22" s="652">
        <v>0</v>
      </c>
      <c r="BI22" s="333">
        <f t="shared" si="4"/>
        <v>4665</v>
      </c>
      <c r="BL22" s="324">
        <v>4633</v>
      </c>
      <c r="BM22" s="353">
        <v>0</v>
      </c>
      <c r="BN22" s="324">
        <f t="shared" si="6"/>
        <v>4633</v>
      </c>
    </row>
    <row r="23" spans="1:66" s="329" customFormat="1" ht="16.149999999999999" customHeight="1" x14ac:dyDescent="0.2">
      <c r="A23" s="334" t="s">
        <v>104</v>
      </c>
      <c r="B23" s="319" t="s">
        <v>174</v>
      </c>
      <c r="C23" s="320">
        <f t="shared" si="5"/>
        <v>39525</v>
      </c>
      <c r="D23" s="320">
        <v>1816</v>
      </c>
      <c r="E23" s="320">
        <v>497</v>
      </c>
      <c r="F23" s="320">
        <v>0</v>
      </c>
      <c r="G23" s="320">
        <v>0</v>
      </c>
      <c r="H23" s="320">
        <v>0</v>
      </c>
      <c r="I23" s="320">
        <v>0</v>
      </c>
      <c r="J23" s="320">
        <v>0</v>
      </c>
      <c r="K23" s="320">
        <v>0</v>
      </c>
      <c r="L23" s="320">
        <v>0</v>
      </c>
      <c r="M23" s="320">
        <v>303</v>
      </c>
      <c r="N23" s="320">
        <v>0</v>
      </c>
      <c r="O23" s="320">
        <v>652</v>
      </c>
      <c r="P23" s="320">
        <v>0</v>
      </c>
      <c r="Q23" s="320">
        <v>170</v>
      </c>
      <c r="R23" s="320">
        <v>208</v>
      </c>
      <c r="S23" s="320">
        <v>21</v>
      </c>
      <c r="T23" s="320">
        <v>0</v>
      </c>
      <c r="U23" s="320">
        <v>0</v>
      </c>
      <c r="V23" s="320">
        <v>1</v>
      </c>
      <c r="W23" s="320">
        <v>0</v>
      </c>
      <c r="X23" s="320">
        <v>0</v>
      </c>
      <c r="Y23" s="320">
        <v>662</v>
      </c>
      <c r="Z23" s="320">
        <v>0</v>
      </c>
      <c r="AA23" s="320">
        <v>0</v>
      </c>
      <c r="AB23" s="320">
        <v>0</v>
      </c>
      <c r="AC23" s="320">
        <v>390</v>
      </c>
      <c r="AD23" s="320">
        <v>0</v>
      </c>
      <c r="AE23" s="320">
        <v>0</v>
      </c>
      <c r="AF23" s="320">
        <v>271</v>
      </c>
      <c r="AG23" s="320">
        <v>0</v>
      </c>
      <c r="AH23" s="320">
        <v>0</v>
      </c>
      <c r="AI23" s="320">
        <v>0</v>
      </c>
      <c r="AJ23" s="320">
        <v>0</v>
      </c>
      <c r="AK23" s="320">
        <v>0</v>
      </c>
      <c r="AL23" s="320">
        <v>0</v>
      </c>
      <c r="AM23" s="320">
        <v>0</v>
      </c>
      <c r="AN23" s="320">
        <v>0</v>
      </c>
      <c r="AO23" s="320">
        <v>0</v>
      </c>
      <c r="AP23" s="320">
        <v>0</v>
      </c>
      <c r="AQ23" s="320">
        <v>0</v>
      </c>
      <c r="AR23" s="320">
        <v>0</v>
      </c>
      <c r="AS23" s="320">
        <v>0</v>
      </c>
      <c r="AT23" s="320">
        <v>147</v>
      </c>
      <c r="AU23" s="320">
        <v>299</v>
      </c>
      <c r="AV23" s="335">
        <f t="shared" si="3"/>
        <v>44962</v>
      </c>
      <c r="AW23" s="320">
        <v>0</v>
      </c>
      <c r="AX23" s="320">
        <v>0</v>
      </c>
      <c r="AY23" s="320">
        <v>0</v>
      </c>
      <c r="AZ23" s="320">
        <v>0</v>
      </c>
      <c r="BA23" s="320">
        <v>0</v>
      </c>
      <c r="BB23" s="320">
        <v>0</v>
      </c>
      <c r="BC23" s="320">
        <v>0</v>
      </c>
      <c r="BD23" s="320">
        <v>1451</v>
      </c>
      <c r="BE23" s="320">
        <v>683</v>
      </c>
      <c r="BF23" s="320">
        <v>7</v>
      </c>
      <c r="BG23" s="320">
        <v>0</v>
      </c>
      <c r="BH23" s="320">
        <v>103</v>
      </c>
      <c r="BI23" s="335">
        <f t="shared" si="4"/>
        <v>47206</v>
      </c>
      <c r="BL23" s="320">
        <v>39525</v>
      </c>
      <c r="BM23" s="320">
        <v>0</v>
      </c>
      <c r="BN23" s="320">
        <f t="shared" si="6"/>
        <v>39525</v>
      </c>
    </row>
    <row r="24" spans="1:66" s="329" customFormat="1" ht="16.149999999999999" customHeight="1" x14ac:dyDescent="0.2">
      <c r="A24" s="334" t="s">
        <v>175</v>
      </c>
      <c r="B24" s="319" t="s">
        <v>176</v>
      </c>
      <c r="C24" s="320">
        <f t="shared" si="5"/>
        <v>766</v>
      </c>
      <c r="D24" s="320">
        <v>0</v>
      </c>
      <c r="E24" s="320">
        <v>0</v>
      </c>
      <c r="F24" s="320">
        <v>0</v>
      </c>
      <c r="G24" s="320">
        <v>0</v>
      </c>
      <c r="H24" s="320">
        <v>0</v>
      </c>
      <c r="I24" s="320">
        <v>0</v>
      </c>
      <c r="J24" s="320">
        <v>0</v>
      </c>
      <c r="K24" s="320">
        <v>0</v>
      </c>
      <c r="L24" s="320">
        <v>0</v>
      </c>
      <c r="M24" s="320">
        <v>0</v>
      </c>
      <c r="N24" s="320">
        <v>0</v>
      </c>
      <c r="O24" s="320">
        <v>0</v>
      </c>
      <c r="P24" s="320">
        <v>0</v>
      </c>
      <c r="Q24" s="320">
        <v>0</v>
      </c>
      <c r="R24" s="320">
        <v>0</v>
      </c>
      <c r="S24" s="320">
        <v>0</v>
      </c>
      <c r="T24" s="320">
        <v>0</v>
      </c>
      <c r="U24" s="320">
        <v>0</v>
      </c>
      <c r="V24" s="320">
        <v>0</v>
      </c>
      <c r="W24" s="320">
        <v>0</v>
      </c>
      <c r="X24" s="320">
        <v>0</v>
      </c>
      <c r="Y24" s="320">
        <v>0</v>
      </c>
      <c r="Z24" s="320">
        <v>0</v>
      </c>
      <c r="AA24" s="320">
        <v>0</v>
      </c>
      <c r="AB24" s="320">
        <v>0</v>
      </c>
      <c r="AC24" s="320">
        <v>0</v>
      </c>
      <c r="AD24" s="320">
        <v>0</v>
      </c>
      <c r="AE24" s="320">
        <v>0</v>
      </c>
      <c r="AF24" s="320">
        <v>0</v>
      </c>
      <c r="AG24" s="320">
        <v>0</v>
      </c>
      <c r="AH24" s="320">
        <v>0</v>
      </c>
      <c r="AI24" s="320">
        <v>0</v>
      </c>
      <c r="AJ24" s="320">
        <v>0</v>
      </c>
      <c r="AK24" s="320">
        <v>0</v>
      </c>
      <c r="AL24" s="320">
        <v>0</v>
      </c>
      <c r="AM24" s="320">
        <v>0</v>
      </c>
      <c r="AN24" s="320">
        <v>0</v>
      </c>
      <c r="AO24" s="320">
        <v>0</v>
      </c>
      <c r="AP24" s="320">
        <v>0</v>
      </c>
      <c r="AQ24" s="320">
        <v>0</v>
      </c>
      <c r="AR24" s="320">
        <v>0</v>
      </c>
      <c r="AS24" s="320">
        <v>0</v>
      </c>
      <c r="AT24" s="320">
        <v>2</v>
      </c>
      <c r="AU24" s="320">
        <v>0</v>
      </c>
      <c r="AV24" s="335">
        <f t="shared" si="3"/>
        <v>768</v>
      </c>
      <c r="AW24" s="320">
        <v>0</v>
      </c>
      <c r="AX24" s="320">
        <v>0</v>
      </c>
      <c r="AY24" s="320">
        <v>0</v>
      </c>
      <c r="AZ24" s="320">
        <v>0</v>
      </c>
      <c r="BA24" s="320">
        <v>10</v>
      </c>
      <c r="BB24" s="320">
        <v>0</v>
      </c>
      <c r="BC24" s="320">
        <v>0</v>
      </c>
      <c r="BD24" s="320">
        <v>0</v>
      </c>
      <c r="BE24" s="320">
        <v>0</v>
      </c>
      <c r="BF24" s="320">
        <v>0</v>
      </c>
      <c r="BG24" s="320">
        <v>0</v>
      </c>
      <c r="BH24" s="320">
        <v>0</v>
      </c>
      <c r="BI24" s="335">
        <f t="shared" si="4"/>
        <v>778</v>
      </c>
      <c r="BL24" s="320">
        <v>766</v>
      </c>
      <c r="BM24" s="320">
        <v>0</v>
      </c>
      <c r="BN24" s="320">
        <f t="shared" si="6"/>
        <v>766</v>
      </c>
    </row>
    <row r="25" spans="1:66" s="329" customFormat="1" ht="16.149999999999999" customHeight="1" x14ac:dyDescent="0.2">
      <c r="A25" s="334" t="s">
        <v>105</v>
      </c>
      <c r="B25" s="319" t="s">
        <v>177</v>
      </c>
      <c r="C25" s="320">
        <f t="shared" si="5"/>
        <v>1605</v>
      </c>
      <c r="D25" s="320">
        <v>0</v>
      </c>
      <c r="E25" s="320">
        <v>0</v>
      </c>
      <c r="F25" s="320">
        <v>0</v>
      </c>
      <c r="G25" s="320">
        <v>0</v>
      </c>
      <c r="H25" s="320">
        <v>0</v>
      </c>
      <c r="I25" s="320">
        <v>0</v>
      </c>
      <c r="J25" s="320">
        <v>0</v>
      </c>
      <c r="K25" s="320">
        <v>0</v>
      </c>
      <c r="L25" s="320">
        <v>0</v>
      </c>
      <c r="M25" s="320">
        <v>8</v>
      </c>
      <c r="N25" s="320">
        <v>0</v>
      </c>
      <c r="O25" s="320">
        <v>0</v>
      </c>
      <c r="P25" s="320">
        <v>0</v>
      </c>
      <c r="Q25" s="320">
        <v>1</v>
      </c>
      <c r="R25" s="320">
        <v>11</v>
      </c>
      <c r="S25" s="320">
        <v>0</v>
      </c>
      <c r="T25" s="320">
        <v>0</v>
      </c>
      <c r="U25" s="320">
        <v>0</v>
      </c>
      <c r="V25" s="320">
        <v>0</v>
      </c>
      <c r="W25" s="320">
        <v>0</v>
      </c>
      <c r="X25" s="320">
        <v>0</v>
      </c>
      <c r="Y25" s="320">
        <v>0</v>
      </c>
      <c r="Z25" s="320">
        <v>0</v>
      </c>
      <c r="AA25" s="320">
        <v>0</v>
      </c>
      <c r="AB25" s="320">
        <v>0</v>
      </c>
      <c r="AC25" s="320">
        <v>0</v>
      </c>
      <c r="AD25" s="320">
        <v>0</v>
      </c>
      <c r="AE25" s="320">
        <v>0</v>
      </c>
      <c r="AF25" s="320">
        <v>1</v>
      </c>
      <c r="AG25" s="320">
        <v>0</v>
      </c>
      <c r="AH25" s="320">
        <v>0</v>
      </c>
      <c r="AI25" s="320">
        <v>0</v>
      </c>
      <c r="AJ25" s="320">
        <v>0</v>
      </c>
      <c r="AK25" s="320">
        <v>0</v>
      </c>
      <c r="AL25" s="320">
        <v>0</v>
      </c>
      <c r="AM25" s="320">
        <v>0</v>
      </c>
      <c r="AN25" s="320">
        <v>0</v>
      </c>
      <c r="AO25" s="320">
        <v>0</v>
      </c>
      <c r="AP25" s="320">
        <v>0</v>
      </c>
      <c r="AQ25" s="320">
        <v>0</v>
      </c>
      <c r="AR25" s="320">
        <v>0</v>
      </c>
      <c r="AS25" s="320">
        <v>0</v>
      </c>
      <c r="AT25" s="320">
        <v>10</v>
      </c>
      <c r="AU25" s="320">
        <v>30</v>
      </c>
      <c r="AV25" s="335">
        <f t="shared" si="3"/>
        <v>1666</v>
      </c>
      <c r="AW25" s="320">
        <v>0</v>
      </c>
      <c r="AX25" s="320">
        <v>0</v>
      </c>
      <c r="AY25" s="320">
        <v>0</v>
      </c>
      <c r="AZ25" s="320">
        <v>0</v>
      </c>
      <c r="BA25" s="320">
        <v>0</v>
      </c>
      <c r="BB25" s="320">
        <v>0</v>
      </c>
      <c r="BC25" s="320">
        <v>0</v>
      </c>
      <c r="BD25" s="320">
        <v>0</v>
      </c>
      <c r="BE25" s="320">
        <v>0</v>
      </c>
      <c r="BF25" s="320">
        <v>0</v>
      </c>
      <c r="BG25" s="320">
        <v>0</v>
      </c>
      <c r="BH25" s="320">
        <v>0</v>
      </c>
      <c r="BI25" s="335">
        <f t="shared" si="4"/>
        <v>1666</v>
      </c>
      <c r="BL25" s="320">
        <v>1605</v>
      </c>
      <c r="BM25" s="320">
        <v>0</v>
      </c>
      <c r="BN25" s="320">
        <f t="shared" si="6"/>
        <v>1605</v>
      </c>
    </row>
    <row r="26" spans="1:66" s="329" customFormat="1" ht="16.149999999999999" customHeight="1" x14ac:dyDescent="0.2">
      <c r="A26" s="336" t="s">
        <v>178</v>
      </c>
      <c r="B26" s="321" t="s">
        <v>179</v>
      </c>
      <c r="C26" s="322">
        <f t="shared" si="5"/>
        <v>5409</v>
      </c>
      <c r="D26" s="322">
        <v>0</v>
      </c>
      <c r="E26" s="322">
        <v>0</v>
      </c>
      <c r="F26" s="322">
        <v>0</v>
      </c>
      <c r="G26" s="322">
        <v>0</v>
      </c>
      <c r="H26" s="322">
        <v>0</v>
      </c>
      <c r="I26" s="322">
        <v>0</v>
      </c>
      <c r="J26" s="322">
        <v>0</v>
      </c>
      <c r="K26" s="322">
        <v>1</v>
      </c>
      <c r="L26" s="322">
        <v>0</v>
      </c>
      <c r="M26" s="322">
        <v>0</v>
      </c>
      <c r="N26" s="322">
        <v>0</v>
      </c>
      <c r="O26" s="322">
        <v>0</v>
      </c>
      <c r="P26" s="322">
        <v>0</v>
      </c>
      <c r="Q26" s="322">
        <v>0</v>
      </c>
      <c r="R26" s="322">
        <v>0</v>
      </c>
      <c r="S26" s="322">
        <v>0</v>
      </c>
      <c r="T26" s="322">
        <v>0</v>
      </c>
      <c r="U26" s="322">
        <v>0</v>
      </c>
      <c r="V26" s="322">
        <v>0</v>
      </c>
      <c r="W26" s="322">
        <v>3</v>
      </c>
      <c r="X26" s="322">
        <v>0</v>
      </c>
      <c r="Y26" s="322">
        <v>0</v>
      </c>
      <c r="Z26" s="322">
        <v>0</v>
      </c>
      <c r="AA26" s="322">
        <v>0</v>
      </c>
      <c r="AB26" s="322">
        <v>0</v>
      </c>
      <c r="AC26" s="322">
        <v>0</v>
      </c>
      <c r="AD26" s="322">
        <v>0</v>
      </c>
      <c r="AE26" s="322">
        <v>0</v>
      </c>
      <c r="AF26" s="322">
        <v>0</v>
      </c>
      <c r="AG26" s="322">
        <v>0</v>
      </c>
      <c r="AH26" s="322">
        <v>0</v>
      </c>
      <c r="AI26" s="322">
        <v>0</v>
      </c>
      <c r="AJ26" s="322">
        <v>0</v>
      </c>
      <c r="AK26" s="322">
        <v>0</v>
      </c>
      <c r="AL26" s="322">
        <v>0</v>
      </c>
      <c r="AM26" s="322">
        <v>0</v>
      </c>
      <c r="AN26" s="322">
        <v>0</v>
      </c>
      <c r="AO26" s="322">
        <v>0</v>
      </c>
      <c r="AP26" s="322">
        <v>0</v>
      </c>
      <c r="AQ26" s="322">
        <v>0</v>
      </c>
      <c r="AR26" s="322">
        <v>0</v>
      </c>
      <c r="AS26" s="322">
        <v>0</v>
      </c>
      <c r="AT26" s="322">
        <v>17</v>
      </c>
      <c r="AU26" s="322">
        <v>18</v>
      </c>
      <c r="AV26" s="337">
        <f t="shared" si="3"/>
        <v>5448</v>
      </c>
      <c r="AW26" s="322">
        <v>0</v>
      </c>
      <c r="AX26" s="322">
        <v>0</v>
      </c>
      <c r="AY26" s="322">
        <v>0</v>
      </c>
      <c r="AZ26" s="322">
        <v>0</v>
      </c>
      <c r="BA26" s="322">
        <v>0</v>
      </c>
      <c r="BB26" s="322">
        <v>0</v>
      </c>
      <c r="BC26" s="322">
        <v>0</v>
      </c>
      <c r="BD26" s="322">
        <v>0</v>
      </c>
      <c r="BE26" s="322">
        <v>0</v>
      </c>
      <c r="BF26" s="322">
        <v>3</v>
      </c>
      <c r="BG26" s="322">
        <v>0</v>
      </c>
      <c r="BH26" s="653">
        <v>0</v>
      </c>
      <c r="BI26" s="337">
        <f t="shared" si="4"/>
        <v>5451</v>
      </c>
      <c r="BL26" s="322">
        <v>5409</v>
      </c>
      <c r="BM26" s="322">
        <v>0</v>
      </c>
      <c r="BN26" s="322">
        <f t="shared" si="6"/>
        <v>5409</v>
      </c>
    </row>
    <row r="27" spans="1:66" s="329" customFormat="1" ht="16.149999999999999" customHeight="1" x14ac:dyDescent="0.2">
      <c r="A27" s="332" t="s">
        <v>106</v>
      </c>
      <c r="B27" s="323" t="s">
        <v>180</v>
      </c>
      <c r="C27" s="324">
        <f t="shared" si="5"/>
        <v>2690</v>
      </c>
      <c r="D27" s="324">
        <v>0</v>
      </c>
      <c r="E27" s="324">
        <v>0</v>
      </c>
      <c r="F27" s="324">
        <v>0</v>
      </c>
      <c r="G27" s="324">
        <v>0</v>
      </c>
      <c r="H27" s="324">
        <v>0</v>
      </c>
      <c r="I27" s="324">
        <v>0</v>
      </c>
      <c r="J27" s="324">
        <v>0</v>
      </c>
      <c r="K27" s="324">
        <v>0</v>
      </c>
      <c r="L27" s="324">
        <v>0</v>
      </c>
      <c r="M27" s="324">
        <v>0</v>
      </c>
      <c r="N27" s="324">
        <v>0</v>
      </c>
      <c r="O27" s="324">
        <v>0</v>
      </c>
      <c r="P27" s="324">
        <v>1</v>
      </c>
      <c r="Q27" s="324">
        <v>0</v>
      </c>
      <c r="R27" s="324">
        <v>0</v>
      </c>
      <c r="S27" s="324">
        <v>0</v>
      </c>
      <c r="T27" s="324">
        <v>0</v>
      </c>
      <c r="U27" s="324">
        <v>0</v>
      </c>
      <c r="V27" s="324">
        <v>0</v>
      </c>
      <c r="W27" s="324">
        <v>0</v>
      </c>
      <c r="X27" s="324">
        <v>0</v>
      </c>
      <c r="Y27" s="324">
        <v>0</v>
      </c>
      <c r="Z27" s="324">
        <v>0</v>
      </c>
      <c r="AA27" s="324">
        <v>0</v>
      </c>
      <c r="AB27" s="353">
        <v>0</v>
      </c>
      <c r="AC27" s="353">
        <v>0</v>
      </c>
      <c r="AD27" s="353">
        <v>0</v>
      </c>
      <c r="AE27" s="353">
        <v>0</v>
      </c>
      <c r="AF27" s="353">
        <v>0</v>
      </c>
      <c r="AG27" s="353">
        <v>0</v>
      </c>
      <c r="AH27" s="353">
        <v>0</v>
      </c>
      <c r="AI27" s="353">
        <v>0</v>
      </c>
      <c r="AJ27" s="353">
        <v>0</v>
      </c>
      <c r="AK27" s="353">
        <v>0</v>
      </c>
      <c r="AL27" s="353">
        <v>0</v>
      </c>
      <c r="AM27" s="353">
        <v>0</v>
      </c>
      <c r="AN27" s="353">
        <v>0</v>
      </c>
      <c r="AO27" s="353">
        <v>0</v>
      </c>
      <c r="AP27" s="353">
        <v>0</v>
      </c>
      <c r="AQ27" s="353">
        <v>0</v>
      </c>
      <c r="AR27" s="353">
        <v>0</v>
      </c>
      <c r="AS27" s="353">
        <v>0</v>
      </c>
      <c r="AT27" s="324">
        <v>10</v>
      </c>
      <c r="AU27" s="324">
        <v>16</v>
      </c>
      <c r="AV27" s="333">
        <f t="shared" si="3"/>
        <v>2717</v>
      </c>
      <c r="AW27" s="324">
        <v>0</v>
      </c>
      <c r="AX27" s="324">
        <v>0</v>
      </c>
      <c r="AY27" s="324">
        <v>0</v>
      </c>
      <c r="AZ27" s="324">
        <v>0</v>
      </c>
      <c r="BA27" s="324">
        <v>65</v>
      </c>
      <c r="BB27" s="324">
        <v>0</v>
      </c>
      <c r="BC27" s="324">
        <v>0</v>
      </c>
      <c r="BD27" s="324">
        <v>0</v>
      </c>
      <c r="BE27" s="324">
        <v>0</v>
      </c>
      <c r="BF27" s="324">
        <v>0</v>
      </c>
      <c r="BG27" s="324">
        <v>0</v>
      </c>
      <c r="BH27" s="652">
        <v>0</v>
      </c>
      <c r="BI27" s="333">
        <f t="shared" si="4"/>
        <v>2782</v>
      </c>
      <c r="BL27" s="324">
        <v>2690</v>
      </c>
      <c r="BM27" s="353">
        <v>0</v>
      </c>
      <c r="BN27" s="324">
        <f t="shared" si="6"/>
        <v>2690</v>
      </c>
    </row>
    <row r="28" spans="1:66" s="329" customFormat="1" ht="16.149999999999999" customHeight="1" x14ac:dyDescent="0.2">
      <c r="A28" s="334" t="s">
        <v>107</v>
      </c>
      <c r="B28" s="319" t="s">
        <v>181</v>
      </c>
      <c r="C28" s="320">
        <f t="shared" si="5"/>
        <v>2759</v>
      </c>
      <c r="D28" s="320">
        <v>0</v>
      </c>
      <c r="E28" s="320">
        <v>0</v>
      </c>
      <c r="F28" s="320">
        <v>0</v>
      </c>
      <c r="G28" s="320">
        <v>0</v>
      </c>
      <c r="H28" s="320">
        <v>0</v>
      </c>
      <c r="I28" s="320">
        <v>0</v>
      </c>
      <c r="J28" s="320">
        <v>0</v>
      </c>
      <c r="K28" s="320">
        <v>0</v>
      </c>
      <c r="L28" s="320">
        <v>0</v>
      </c>
      <c r="M28" s="320">
        <v>0</v>
      </c>
      <c r="N28" s="320">
        <v>0</v>
      </c>
      <c r="O28" s="320">
        <v>0</v>
      </c>
      <c r="P28" s="320">
        <v>0</v>
      </c>
      <c r="Q28" s="320">
        <v>0</v>
      </c>
      <c r="R28" s="320">
        <v>0</v>
      </c>
      <c r="S28" s="320">
        <v>0</v>
      </c>
      <c r="T28" s="320">
        <v>0</v>
      </c>
      <c r="U28" s="320">
        <v>0</v>
      </c>
      <c r="V28" s="320">
        <v>0</v>
      </c>
      <c r="W28" s="320">
        <v>0</v>
      </c>
      <c r="X28" s="320">
        <v>0</v>
      </c>
      <c r="Y28" s="320">
        <v>0</v>
      </c>
      <c r="Z28" s="320">
        <v>0</v>
      </c>
      <c r="AA28" s="320">
        <v>0</v>
      </c>
      <c r="AB28" s="320">
        <v>0</v>
      </c>
      <c r="AC28" s="320">
        <v>0</v>
      </c>
      <c r="AD28" s="320">
        <v>0</v>
      </c>
      <c r="AE28" s="320">
        <v>0</v>
      </c>
      <c r="AF28" s="320">
        <v>0</v>
      </c>
      <c r="AG28" s="320">
        <v>0</v>
      </c>
      <c r="AH28" s="320">
        <v>0</v>
      </c>
      <c r="AI28" s="320">
        <v>0</v>
      </c>
      <c r="AJ28" s="320">
        <v>0</v>
      </c>
      <c r="AK28" s="320">
        <v>0</v>
      </c>
      <c r="AL28" s="320">
        <v>0</v>
      </c>
      <c r="AM28" s="320">
        <v>0</v>
      </c>
      <c r="AN28" s="320">
        <v>0</v>
      </c>
      <c r="AO28" s="320">
        <v>0</v>
      </c>
      <c r="AP28" s="320">
        <v>0</v>
      </c>
      <c r="AQ28" s="320">
        <v>0</v>
      </c>
      <c r="AR28" s="320">
        <v>0</v>
      </c>
      <c r="AS28" s="320">
        <v>0</v>
      </c>
      <c r="AT28" s="320">
        <v>4</v>
      </c>
      <c r="AU28" s="320">
        <v>13</v>
      </c>
      <c r="AV28" s="335">
        <f t="shared" si="3"/>
        <v>2776</v>
      </c>
      <c r="AW28" s="320">
        <v>0</v>
      </c>
      <c r="AX28" s="320">
        <v>0</v>
      </c>
      <c r="AY28" s="320">
        <v>0</v>
      </c>
      <c r="AZ28" s="320">
        <v>0</v>
      </c>
      <c r="BA28" s="320">
        <v>0</v>
      </c>
      <c r="BB28" s="320">
        <v>0</v>
      </c>
      <c r="BC28" s="320">
        <v>0</v>
      </c>
      <c r="BD28" s="320">
        <v>0</v>
      </c>
      <c r="BE28" s="320">
        <v>0</v>
      </c>
      <c r="BF28" s="320">
        <v>0</v>
      </c>
      <c r="BG28" s="320">
        <v>0</v>
      </c>
      <c r="BH28" s="320">
        <v>0</v>
      </c>
      <c r="BI28" s="335">
        <f t="shared" si="4"/>
        <v>2776</v>
      </c>
      <c r="BL28" s="320">
        <v>2759</v>
      </c>
      <c r="BM28" s="320">
        <v>0</v>
      </c>
      <c r="BN28" s="320">
        <f t="shared" si="6"/>
        <v>2759</v>
      </c>
    </row>
    <row r="29" spans="1:66" s="329" customFormat="1" ht="16.149999999999999" customHeight="1" x14ac:dyDescent="0.2">
      <c r="A29" s="334" t="s">
        <v>108</v>
      </c>
      <c r="B29" s="319" t="s">
        <v>182</v>
      </c>
      <c r="C29" s="320">
        <f t="shared" si="5"/>
        <v>10980</v>
      </c>
      <c r="D29" s="320">
        <v>0</v>
      </c>
      <c r="E29" s="320">
        <v>0</v>
      </c>
      <c r="F29" s="320">
        <v>0</v>
      </c>
      <c r="G29" s="320">
        <v>0</v>
      </c>
      <c r="H29" s="320">
        <v>0</v>
      </c>
      <c r="I29" s="320">
        <v>0</v>
      </c>
      <c r="J29" s="320">
        <v>0</v>
      </c>
      <c r="K29" s="320">
        <v>0</v>
      </c>
      <c r="L29" s="320">
        <v>0</v>
      </c>
      <c r="M29" s="320">
        <v>0</v>
      </c>
      <c r="N29" s="320">
        <v>0</v>
      </c>
      <c r="O29" s="320">
        <v>0</v>
      </c>
      <c r="P29" s="320">
        <v>0</v>
      </c>
      <c r="Q29" s="320">
        <v>0</v>
      </c>
      <c r="R29" s="320">
        <v>0</v>
      </c>
      <c r="S29" s="320">
        <v>0</v>
      </c>
      <c r="T29" s="320">
        <v>0</v>
      </c>
      <c r="U29" s="320">
        <v>0</v>
      </c>
      <c r="V29" s="320">
        <v>118</v>
      </c>
      <c r="W29" s="320">
        <v>6</v>
      </c>
      <c r="X29" s="320">
        <v>1</v>
      </c>
      <c r="Y29" s="320">
        <v>0</v>
      </c>
      <c r="Z29" s="320">
        <v>0</v>
      </c>
      <c r="AA29" s="320">
        <v>0</v>
      </c>
      <c r="AB29" s="320">
        <v>0</v>
      </c>
      <c r="AC29" s="320">
        <v>0</v>
      </c>
      <c r="AD29" s="320">
        <v>0</v>
      </c>
      <c r="AE29" s="320">
        <v>0</v>
      </c>
      <c r="AF29" s="320">
        <v>0</v>
      </c>
      <c r="AG29" s="320">
        <v>0</v>
      </c>
      <c r="AH29" s="320">
        <v>11</v>
      </c>
      <c r="AI29" s="320">
        <v>0</v>
      </c>
      <c r="AJ29" s="320">
        <v>0</v>
      </c>
      <c r="AK29" s="320">
        <v>0</v>
      </c>
      <c r="AL29" s="320">
        <v>0</v>
      </c>
      <c r="AM29" s="320">
        <v>0</v>
      </c>
      <c r="AN29" s="320">
        <v>0</v>
      </c>
      <c r="AO29" s="320">
        <v>0</v>
      </c>
      <c r="AP29" s="320">
        <v>0</v>
      </c>
      <c r="AQ29" s="320">
        <v>0</v>
      </c>
      <c r="AR29" s="320">
        <v>0</v>
      </c>
      <c r="AS29" s="320">
        <v>0</v>
      </c>
      <c r="AT29" s="320">
        <v>39</v>
      </c>
      <c r="AU29" s="320">
        <v>61</v>
      </c>
      <c r="AV29" s="335">
        <f t="shared" si="3"/>
        <v>11216</v>
      </c>
      <c r="AW29" s="320">
        <v>0</v>
      </c>
      <c r="AX29" s="320">
        <v>103</v>
      </c>
      <c r="AY29" s="320">
        <v>0</v>
      </c>
      <c r="AZ29" s="320">
        <v>0</v>
      </c>
      <c r="BA29" s="320">
        <v>0</v>
      </c>
      <c r="BB29" s="320">
        <v>0</v>
      </c>
      <c r="BC29" s="320">
        <v>0</v>
      </c>
      <c r="BD29" s="320">
        <v>0</v>
      </c>
      <c r="BE29" s="320">
        <v>0</v>
      </c>
      <c r="BF29" s="320">
        <v>7</v>
      </c>
      <c r="BG29" s="320">
        <v>0</v>
      </c>
      <c r="BH29" s="320">
        <v>1</v>
      </c>
      <c r="BI29" s="335">
        <f t="shared" si="4"/>
        <v>11327</v>
      </c>
      <c r="BL29" s="320">
        <v>10980</v>
      </c>
      <c r="BM29" s="320">
        <v>0</v>
      </c>
      <c r="BN29" s="320">
        <f t="shared" si="6"/>
        <v>10980</v>
      </c>
    </row>
    <row r="30" spans="1:66" s="329" customFormat="1" ht="16.149999999999999" customHeight="1" x14ac:dyDescent="0.2">
      <c r="A30" s="334" t="s">
        <v>109</v>
      </c>
      <c r="B30" s="319" t="s">
        <v>183</v>
      </c>
      <c r="C30" s="320">
        <f t="shared" si="5"/>
        <v>4003</v>
      </c>
      <c r="D30" s="320">
        <v>0</v>
      </c>
      <c r="E30" s="320">
        <v>2</v>
      </c>
      <c r="F30" s="320">
        <v>0</v>
      </c>
      <c r="G30" s="320">
        <v>0</v>
      </c>
      <c r="H30" s="320">
        <v>0</v>
      </c>
      <c r="I30" s="320">
        <v>0</v>
      </c>
      <c r="J30" s="320">
        <v>0</v>
      </c>
      <c r="K30" s="320">
        <v>0</v>
      </c>
      <c r="L30" s="320">
        <v>0</v>
      </c>
      <c r="M30" s="320">
        <v>12</v>
      </c>
      <c r="N30" s="320">
        <v>0</v>
      </c>
      <c r="O30" s="320">
        <v>0</v>
      </c>
      <c r="P30" s="320">
        <v>0</v>
      </c>
      <c r="Q30" s="320">
        <v>0</v>
      </c>
      <c r="R30" s="320">
        <v>0</v>
      </c>
      <c r="S30" s="320">
        <v>161</v>
      </c>
      <c r="T30" s="320">
        <v>0</v>
      </c>
      <c r="U30" s="320">
        <v>0</v>
      </c>
      <c r="V30" s="320">
        <v>0</v>
      </c>
      <c r="W30" s="320">
        <v>0</v>
      </c>
      <c r="X30" s="320">
        <v>0</v>
      </c>
      <c r="Y30" s="320">
        <v>0</v>
      </c>
      <c r="Z30" s="320">
        <v>0</v>
      </c>
      <c r="AA30" s="320">
        <v>0</v>
      </c>
      <c r="AB30" s="320">
        <v>0</v>
      </c>
      <c r="AC30" s="320">
        <v>0</v>
      </c>
      <c r="AD30" s="320">
        <v>0</v>
      </c>
      <c r="AE30" s="320">
        <v>0</v>
      </c>
      <c r="AF30" s="320">
        <v>0</v>
      </c>
      <c r="AG30" s="320">
        <v>0</v>
      </c>
      <c r="AH30" s="320">
        <v>0</v>
      </c>
      <c r="AI30" s="320">
        <v>0</v>
      </c>
      <c r="AJ30" s="320">
        <v>0</v>
      </c>
      <c r="AK30" s="320">
        <v>0</v>
      </c>
      <c r="AL30" s="320">
        <v>0</v>
      </c>
      <c r="AM30" s="320">
        <v>0</v>
      </c>
      <c r="AN30" s="320">
        <v>0</v>
      </c>
      <c r="AO30" s="320">
        <v>0</v>
      </c>
      <c r="AP30" s="320">
        <v>0</v>
      </c>
      <c r="AQ30" s="320">
        <v>0</v>
      </c>
      <c r="AR30" s="320">
        <v>0</v>
      </c>
      <c r="AS30" s="320">
        <v>0</v>
      </c>
      <c r="AT30" s="320">
        <v>3</v>
      </c>
      <c r="AU30" s="320">
        <v>11</v>
      </c>
      <c r="AV30" s="335">
        <f t="shared" si="3"/>
        <v>4192</v>
      </c>
      <c r="AW30" s="320">
        <v>0</v>
      </c>
      <c r="AX30" s="320">
        <v>0</v>
      </c>
      <c r="AY30" s="320">
        <v>0</v>
      </c>
      <c r="AZ30" s="320">
        <v>0</v>
      </c>
      <c r="BA30" s="320">
        <v>0</v>
      </c>
      <c r="BB30" s="320">
        <v>0</v>
      </c>
      <c r="BC30" s="320">
        <v>0</v>
      </c>
      <c r="BD30" s="320">
        <v>0</v>
      </c>
      <c r="BE30" s="320">
        <v>0</v>
      </c>
      <c r="BF30" s="320">
        <v>0</v>
      </c>
      <c r="BG30" s="320">
        <v>0</v>
      </c>
      <c r="BH30" s="320">
        <v>4</v>
      </c>
      <c r="BI30" s="335">
        <f t="shared" si="4"/>
        <v>4196</v>
      </c>
      <c r="BL30" s="320">
        <v>4003</v>
      </c>
      <c r="BM30" s="320">
        <v>0</v>
      </c>
      <c r="BN30" s="320">
        <f t="shared" si="6"/>
        <v>4003</v>
      </c>
    </row>
    <row r="31" spans="1:66" s="329" customFormat="1" ht="16.149999999999999" customHeight="1" x14ac:dyDescent="0.2">
      <c r="A31" s="336" t="s">
        <v>110</v>
      </c>
      <c r="B31" s="321" t="s">
        <v>184</v>
      </c>
      <c r="C31" s="322">
        <f t="shared" si="5"/>
        <v>2004</v>
      </c>
      <c r="D31" s="322">
        <v>0</v>
      </c>
      <c r="E31" s="322">
        <v>0</v>
      </c>
      <c r="F31" s="322">
        <v>1</v>
      </c>
      <c r="G31" s="322">
        <v>0</v>
      </c>
      <c r="H31" s="322">
        <v>0</v>
      </c>
      <c r="I31" s="322">
        <v>0</v>
      </c>
      <c r="J31" s="322">
        <v>0</v>
      </c>
      <c r="K31" s="322">
        <v>0</v>
      </c>
      <c r="L31" s="322">
        <v>0</v>
      </c>
      <c r="M31" s="322">
        <v>0</v>
      </c>
      <c r="N31" s="322">
        <v>0</v>
      </c>
      <c r="O31" s="322">
        <v>0</v>
      </c>
      <c r="P31" s="322">
        <v>0</v>
      </c>
      <c r="Q31" s="322">
        <v>0</v>
      </c>
      <c r="R31" s="322">
        <v>0</v>
      </c>
      <c r="S31" s="322">
        <v>0</v>
      </c>
      <c r="T31" s="322">
        <v>0</v>
      </c>
      <c r="U31" s="322">
        <v>0</v>
      </c>
      <c r="V31" s="322">
        <v>0</v>
      </c>
      <c r="W31" s="322">
        <v>0</v>
      </c>
      <c r="X31" s="322">
        <v>0</v>
      </c>
      <c r="Y31" s="322">
        <v>0</v>
      </c>
      <c r="Z31" s="322">
        <v>23</v>
      </c>
      <c r="AA31" s="322">
        <v>0</v>
      </c>
      <c r="AB31" s="322">
        <v>0</v>
      </c>
      <c r="AC31" s="322">
        <v>0</v>
      </c>
      <c r="AD31" s="322">
        <v>0</v>
      </c>
      <c r="AE31" s="322">
        <v>0</v>
      </c>
      <c r="AF31" s="322">
        <v>0</v>
      </c>
      <c r="AG31" s="322">
        <v>0</v>
      </c>
      <c r="AH31" s="322">
        <v>0</v>
      </c>
      <c r="AI31" s="322">
        <v>0</v>
      </c>
      <c r="AJ31" s="322">
        <v>0</v>
      </c>
      <c r="AK31" s="322">
        <v>0</v>
      </c>
      <c r="AL31" s="322">
        <v>0</v>
      </c>
      <c r="AM31" s="322">
        <v>0</v>
      </c>
      <c r="AN31" s="322">
        <v>0</v>
      </c>
      <c r="AO31" s="322">
        <v>0</v>
      </c>
      <c r="AP31" s="322">
        <v>0</v>
      </c>
      <c r="AQ31" s="322">
        <v>0</v>
      </c>
      <c r="AR31" s="322">
        <v>0</v>
      </c>
      <c r="AS31" s="322">
        <v>0</v>
      </c>
      <c r="AT31" s="322">
        <v>15</v>
      </c>
      <c r="AU31" s="322">
        <v>9</v>
      </c>
      <c r="AV31" s="337">
        <f t="shared" si="3"/>
        <v>2052</v>
      </c>
      <c r="AW31" s="322">
        <v>0</v>
      </c>
      <c r="AX31" s="322">
        <v>0</v>
      </c>
      <c r="AY31" s="322">
        <v>0</v>
      </c>
      <c r="AZ31" s="322">
        <v>0</v>
      </c>
      <c r="BA31" s="322">
        <v>0</v>
      </c>
      <c r="BB31" s="322">
        <v>0</v>
      </c>
      <c r="BC31" s="322">
        <v>0</v>
      </c>
      <c r="BD31" s="322">
        <v>0</v>
      </c>
      <c r="BE31" s="322">
        <v>0</v>
      </c>
      <c r="BF31" s="322">
        <v>0</v>
      </c>
      <c r="BG31" s="322">
        <v>0</v>
      </c>
      <c r="BH31" s="653">
        <v>0</v>
      </c>
      <c r="BI31" s="337">
        <f t="shared" si="4"/>
        <v>2052</v>
      </c>
      <c r="BL31" s="322">
        <v>2004</v>
      </c>
      <c r="BM31" s="322">
        <v>0</v>
      </c>
      <c r="BN31" s="322">
        <f t="shared" si="6"/>
        <v>2004</v>
      </c>
    </row>
    <row r="32" spans="1:66" s="329" customFormat="1" ht="16.149999999999999" customHeight="1" x14ac:dyDescent="0.2">
      <c r="A32" s="332" t="s">
        <v>111</v>
      </c>
      <c r="B32" s="323" t="s">
        <v>185</v>
      </c>
      <c r="C32" s="324">
        <f t="shared" si="5"/>
        <v>45796</v>
      </c>
      <c r="D32" s="324">
        <v>0</v>
      </c>
      <c r="E32" s="324">
        <v>0</v>
      </c>
      <c r="F32" s="324">
        <v>0</v>
      </c>
      <c r="G32" s="324">
        <v>51</v>
      </c>
      <c r="H32" s="324">
        <v>679</v>
      </c>
      <c r="I32" s="324">
        <v>225</v>
      </c>
      <c r="J32" s="324">
        <v>0</v>
      </c>
      <c r="K32" s="324">
        <v>0</v>
      </c>
      <c r="L32" s="324">
        <v>0</v>
      </c>
      <c r="M32" s="324">
        <v>0</v>
      </c>
      <c r="N32" s="324">
        <v>125</v>
      </c>
      <c r="O32" s="324">
        <v>0</v>
      </c>
      <c r="P32" s="324">
        <v>0</v>
      </c>
      <c r="Q32" s="324">
        <v>0</v>
      </c>
      <c r="R32" s="324">
        <v>0</v>
      </c>
      <c r="S32" s="324">
        <v>15</v>
      </c>
      <c r="T32" s="324">
        <v>0</v>
      </c>
      <c r="U32" s="324">
        <v>0</v>
      </c>
      <c r="V32" s="324">
        <v>0</v>
      </c>
      <c r="W32" s="324">
        <v>5</v>
      </c>
      <c r="X32" s="324">
        <v>0</v>
      </c>
      <c r="Y32" s="324">
        <v>0</v>
      </c>
      <c r="Z32" s="324">
        <v>0</v>
      </c>
      <c r="AA32" s="324">
        <v>18</v>
      </c>
      <c r="AB32" s="353">
        <v>0</v>
      </c>
      <c r="AC32" s="353">
        <v>0</v>
      </c>
      <c r="AD32" s="353">
        <v>18</v>
      </c>
      <c r="AE32" s="353">
        <v>1035</v>
      </c>
      <c r="AF32" s="353">
        <v>0</v>
      </c>
      <c r="AG32" s="353">
        <v>0</v>
      </c>
      <c r="AH32" s="353">
        <v>0</v>
      </c>
      <c r="AI32" s="353">
        <v>0</v>
      </c>
      <c r="AJ32" s="353">
        <v>0</v>
      </c>
      <c r="AK32" s="353">
        <v>0</v>
      </c>
      <c r="AL32" s="353">
        <v>0</v>
      </c>
      <c r="AM32" s="353">
        <v>0</v>
      </c>
      <c r="AN32" s="353">
        <v>0</v>
      </c>
      <c r="AO32" s="353">
        <v>0</v>
      </c>
      <c r="AP32" s="353">
        <v>0</v>
      </c>
      <c r="AQ32" s="353">
        <v>0</v>
      </c>
      <c r="AR32" s="353">
        <v>0</v>
      </c>
      <c r="AS32" s="353">
        <v>0</v>
      </c>
      <c r="AT32" s="324">
        <v>181</v>
      </c>
      <c r="AU32" s="324">
        <v>299</v>
      </c>
      <c r="AV32" s="333">
        <f t="shared" si="3"/>
        <v>48447</v>
      </c>
      <c r="AW32" s="324">
        <v>0</v>
      </c>
      <c r="AX32" s="324">
        <v>0</v>
      </c>
      <c r="AY32" s="324">
        <v>478</v>
      </c>
      <c r="AZ32" s="324">
        <v>0</v>
      </c>
      <c r="BA32" s="324">
        <v>0</v>
      </c>
      <c r="BB32" s="324">
        <v>206</v>
      </c>
      <c r="BC32" s="324">
        <v>0</v>
      </c>
      <c r="BD32" s="324">
        <v>0</v>
      </c>
      <c r="BE32" s="324">
        <v>0</v>
      </c>
      <c r="BF32" s="324">
        <v>2</v>
      </c>
      <c r="BG32" s="324">
        <v>31</v>
      </c>
      <c r="BH32" s="652">
        <v>10</v>
      </c>
      <c r="BI32" s="333">
        <f t="shared" si="4"/>
        <v>49174</v>
      </c>
      <c r="BL32" s="324">
        <v>45796</v>
      </c>
      <c r="BM32" s="353">
        <v>0</v>
      </c>
      <c r="BN32" s="324">
        <f t="shared" si="6"/>
        <v>45796</v>
      </c>
    </row>
    <row r="33" spans="1:66" s="329" customFormat="1" ht="16.149999999999999" customHeight="1" x14ac:dyDescent="0.2">
      <c r="A33" s="334" t="s">
        <v>186</v>
      </c>
      <c r="B33" s="319" t="s">
        <v>187</v>
      </c>
      <c r="C33" s="320">
        <f t="shared" si="5"/>
        <v>5165</v>
      </c>
      <c r="D33" s="320">
        <v>0</v>
      </c>
      <c r="E33" s="320">
        <v>0</v>
      </c>
      <c r="F33" s="320">
        <v>0</v>
      </c>
      <c r="G33" s="320">
        <v>0</v>
      </c>
      <c r="H33" s="320">
        <v>0</v>
      </c>
      <c r="I33" s="320">
        <v>0</v>
      </c>
      <c r="J33" s="320">
        <v>4</v>
      </c>
      <c r="K33" s="320">
        <v>0</v>
      </c>
      <c r="L33" s="320">
        <v>1</v>
      </c>
      <c r="M33" s="320">
        <v>1</v>
      </c>
      <c r="N33" s="320">
        <v>0</v>
      </c>
      <c r="O33" s="320">
        <v>0</v>
      </c>
      <c r="P33" s="320">
        <v>0</v>
      </c>
      <c r="Q33" s="320">
        <v>0</v>
      </c>
      <c r="R33" s="320">
        <v>0</v>
      </c>
      <c r="S33" s="320">
        <v>0</v>
      </c>
      <c r="T33" s="320">
        <v>0</v>
      </c>
      <c r="U33" s="320">
        <v>0</v>
      </c>
      <c r="V33" s="320">
        <v>0</v>
      </c>
      <c r="W33" s="320">
        <v>0</v>
      </c>
      <c r="X33" s="320">
        <v>0</v>
      </c>
      <c r="Y33" s="320">
        <v>0</v>
      </c>
      <c r="Z33" s="320">
        <v>0</v>
      </c>
      <c r="AA33" s="320">
        <v>0</v>
      </c>
      <c r="AB33" s="320">
        <v>0</v>
      </c>
      <c r="AC33" s="320">
        <v>0</v>
      </c>
      <c r="AD33" s="320">
        <v>0</v>
      </c>
      <c r="AE33" s="320">
        <v>0</v>
      </c>
      <c r="AF33" s="320">
        <v>0</v>
      </c>
      <c r="AG33" s="320">
        <v>0</v>
      </c>
      <c r="AH33" s="320">
        <v>0</v>
      </c>
      <c r="AI33" s="320">
        <v>0</v>
      </c>
      <c r="AJ33" s="320">
        <v>0</v>
      </c>
      <c r="AK33" s="320">
        <v>0</v>
      </c>
      <c r="AL33" s="320">
        <v>0</v>
      </c>
      <c r="AM33" s="320">
        <v>0</v>
      </c>
      <c r="AN33" s="320">
        <v>0</v>
      </c>
      <c r="AO33" s="320">
        <v>0</v>
      </c>
      <c r="AP33" s="320">
        <v>0</v>
      </c>
      <c r="AQ33" s="320">
        <v>0</v>
      </c>
      <c r="AR33" s="320">
        <v>0</v>
      </c>
      <c r="AS33" s="320">
        <v>0</v>
      </c>
      <c r="AT33" s="320">
        <v>14</v>
      </c>
      <c r="AU33" s="320">
        <v>18</v>
      </c>
      <c r="AV33" s="335">
        <f t="shared" si="3"/>
        <v>5203</v>
      </c>
      <c r="AW33" s="320">
        <v>0</v>
      </c>
      <c r="AX33" s="320">
        <v>0</v>
      </c>
      <c r="AY33" s="320">
        <v>0</v>
      </c>
      <c r="AZ33" s="320">
        <v>0</v>
      </c>
      <c r="BA33" s="320">
        <v>0</v>
      </c>
      <c r="BB33" s="320">
        <v>0</v>
      </c>
      <c r="BC33" s="320">
        <v>0</v>
      </c>
      <c r="BD33" s="320">
        <v>0</v>
      </c>
      <c r="BE33" s="320">
        <v>0</v>
      </c>
      <c r="BF33" s="320">
        <v>1</v>
      </c>
      <c r="BG33" s="320">
        <v>0</v>
      </c>
      <c r="BH33" s="320">
        <v>0</v>
      </c>
      <c r="BI33" s="335">
        <f t="shared" si="4"/>
        <v>5204</v>
      </c>
      <c r="BL33" s="320">
        <v>5165</v>
      </c>
      <c r="BM33" s="320">
        <v>0</v>
      </c>
      <c r="BN33" s="320">
        <f t="shared" si="6"/>
        <v>5165</v>
      </c>
    </row>
    <row r="34" spans="1:66" s="329" customFormat="1" ht="16.149999999999999" customHeight="1" x14ac:dyDescent="0.2">
      <c r="A34" s="334" t="s">
        <v>112</v>
      </c>
      <c r="B34" s="319" t="s">
        <v>188</v>
      </c>
      <c r="C34" s="320">
        <f t="shared" si="5"/>
        <v>30608</v>
      </c>
      <c r="D34" s="320">
        <v>0</v>
      </c>
      <c r="E34" s="320">
        <v>0</v>
      </c>
      <c r="F34" s="320">
        <v>0</v>
      </c>
      <c r="G34" s="320">
        <v>0</v>
      </c>
      <c r="H34" s="320">
        <v>0</v>
      </c>
      <c r="I34" s="320">
        <v>0</v>
      </c>
      <c r="J34" s="320">
        <v>0</v>
      </c>
      <c r="K34" s="320">
        <v>1</v>
      </c>
      <c r="L34" s="320">
        <v>0</v>
      </c>
      <c r="M34" s="320">
        <v>1</v>
      </c>
      <c r="N34" s="320">
        <v>0</v>
      </c>
      <c r="O34" s="320">
        <v>0</v>
      </c>
      <c r="P34" s="320">
        <v>0</v>
      </c>
      <c r="Q34" s="320">
        <v>0</v>
      </c>
      <c r="R34" s="320">
        <v>1</v>
      </c>
      <c r="S34" s="320">
        <v>7</v>
      </c>
      <c r="T34" s="320">
        <v>0</v>
      </c>
      <c r="U34" s="320">
        <v>0</v>
      </c>
      <c r="V34" s="320">
        <v>1341</v>
      </c>
      <c r="W34" s="320">
        <v>897</v>
      </c>
      <c r="X34" s="320">
        <v>571</v>
      </c>
      <c r="Y34" s="320">
        <v>0</v>
      </c>
      <c r="Z34" s="320">
        <v>0</v>
      </c>
      <c r="AA34" s="320">
        <v>0</v>
      </c>
      <c r="AB34" s="320">
        <v>58</v>
      </c>
      <c r="AC34" s="320">
        <v>0</v>
      </c>
      <c r="AD34" s="320">
        <v>0</v>
      </c>
      <c r="AE34" s="320">
        <v>0</v>
      </c>
      <c r="AF34" s="320">
        <v>0</v>
      </c>
      <c r="AG34" s="320">
        <v>0</v>
      </c>
      <c r="AH34" s="320">
        <v>3</v>
      </c>
      <c r="AI34" s="320">
        <v>1</v>
      </c>
      <c r="AJ34" s="320">
        <v>0</v>
      </c>
      <c r="AK34" s="320">
        <v>0</v>
      </c>
      <c r="AL34" s="320">
        <v>0</v>
      </c>
      <c r="AM34" s="320">
        <v>0</v>
      </c>
      <c r="AN34" s="320">
        <v>0</v>
      </c>
      <c r="AO34" s="320">
        <v>0</v>
      </c>
      <c r="AP34" s="320">
        <v>0</v>
      </c>
      <c r="AQ34" s="320">
        <v>0</v>
      </c>
      <c r="AR34" s="320">
        <v>0</v>
      </c>
      <c r="AS34" s="320">
        <v>0</v>
      </c>
      <c r="AT34" s="320">
        <v>76</v>
      </c>
      <c r="AU34" s="320">
        <v>144</v>
      </c>
      <c r="AV34" s="335">
        <f t="shared" si="3"/>
        <v>33709</v>
      </c>
      <c r="AW34" s="320">
        <v>0</v>
      </c>
      <c r="AX34" s="320">
        <v>0</v>
      </c>
      <c r="AY34" s="320">
        <v>0</v>
      </c>
      <c r="AZ34" s="320">
        <v>0</v>
      </c>
      <c r="BA34" s="320">
        <v>0</v>
      </c>
      <c r="BB34" s="320">
        <v>0</v>
      </c>
      <c r="BC34" s="320">
        <v>0</v>
      </c>
      <c r="BD34" s="320">
        <v>0</v>
      </c>
      <c r="BE34" s="320">
        <v>0</v>
      </c>
      <c r="BF34" s="320">
        <v>8</v>
      </c>
      <c r="BG34" s="320">
        <v>0</v>
      </c>
      <c r="BH34" s="320">
        <v>2</v>
      </c>
      <c r="BI34" s="335">
        <f t="shared" si="4"/>
        <v>33719</v>
      </c>
      <c r="BL34" s="320">
        <v>30608</v>
      </c>
      <c r="BM34" s="320">
        <v>0</v>
      </c>
      <c r="BN34" s="320">
        <f t="shared" si="6"/>
        <v>30608</v>
      </c>
    </row>
    <row r="35" spans="1:66" s="329" customFormat="1" ht="16.149999999999999" customHeight="1" x14ac:dyDescent="0.2">
      <c r="A35" s="334" t="s">
        <v>113</v>
      </c>
      <c r="B35" s="319" t="s">
        <v>189</v>
      </c>
      <c r="C35" s="320">
        <f t="shared" si="5"/>
        <v>13233</v>
      </c>
      <c r="D35" s="320">
        <v>0</v>
      </c>
      <c r="E35" s="320">
        <v>0</v>
      </c>
      <c r="F35" s="320">
        <v>0</v>
      </c>
      <c r="G35" s="320">
        <v>0</v>
      </c>
      <c r="H35" s="320">
        <v>0</v>
      </c>
      <c r="I35" s="320">
        <v>0</v>
      </c>
      <c r="J35" s="320">
        <v>0</v>
      </c>
      <c r="K35" s="320">
        <v>0</v>
      </c>
      <c r="L35" s="320">
        <v>2</v>
      </c>
      <c r="M35" s="320">
        <v>0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65</v>
      </c>
      <c r="T35" s="320">
        <v>0</v>
      </c>
      <c r="U35" s="320">
        <v>0</v>
      </c>
      <c r="V35" s="320">
        <v>2</v>
      </c>
      <c r="W35" s="320">
        <v>2</v>
      </c>
      <c r="X35" s="320">
        <v>0</v>
      </c>
      <c r="Y35" s="320">
        <v>0</v>
      </c>
      <c r="Z35" s="320">
        <v>0</v>
      </c>
      <c r="AA35" s="320">
        <v>0</v>
      </c>
      <c r="AB35" s="320">
        <v>0</v>
      </c>
      <c r="AC35" s="320">
        <v>0</v>
      </c>
      <c r="AD35" s="320">
        <v>0</v>
      </c>
      <c r="AE35" s="320">
        <v>0</v>
      </c>
      <c r="AF35" s="320">
        <v>0</v>
      </c>
      <c r="AG35" s="320">
        <v>0</v>
      </c>
      <c r="AH35" s="320">
        <v>0</v>
      </c>
      <c r="AI35" s="320">
        <v>0</v>
      </c>
      <c r="AJ35" s="320">
        <v>0</v>
      </c>
      <c r="AK35" s="320">
        <v>0</v>
      </c>
      <c r="AL35" s="320">
        <v>0</v>
      </c>
      <c r="AM35" s="320">
        <v>0</v>
      </c>
      <c r="AN35" s="320">
        <v>0</v>
      </c>
      <c r="AO35" s="320">
        <v>0</v>
      </c>
      <c r="AP35" s="320">
        <v>0</v>
      </c>
      <c r="AQ35" s="320">
        <v>0</v>
      </c>
      <c r="AR35" s="320">
        <v>0</v>
      </c>
      <c r="AS35" s="320">
        <v>0</v>
      </c>
      <c r="AT35" s="320">
        <v>22</v>
      </c>
      <c r="AU35" s="320">
        <v>61</v>
      </c>
      <c r="AV35" s="335">
        <f t="shared" si="3"/>
        <v>13387</v>
      </c>
      <c r="AW35" s="320">
        <v>0</v>
      </c>
      <c r="AX35" s="320">
        <v>0</v>
      </c>
      <c r="AY35" s="320">
        <v>1</v>
      </c>
      <c r="AZ35" s="320">
        <v>0</v>
      </c>
      <c r="BA35" s="320">
        <v>0</v>
      </c>
      <c r="BB35" s="320">
        <v>0</v>
      </c>
      <c r="BC35" s="320">
        <v>72</v>
      </c>
      <c r="BD35" s="320">
        <v>0</v>
      </c>
      <c r="BE35" s="320">
        <v>0</v>
      </c>
      <c r="BF35" s="320">
        <v>9</v>
      </c>
      <c r="BG35" s="320">
        <v>1</v>
      </c>
      <c r="BH35" s="320">
        <v>0</v>
      </c>
      <c r="BI35" s="335">
        <f t="shared" si="4"/>
        <v>13470</v>
      </c>
      <c r="BL35" s="320">
        <v>13233</v>
      </c>
      <c r="BM35" s="320">
        <v>0</v>
      </c>
      <c r="BN35" s="320">
        <f t="shared" si="6"/>
        <v>13233</v>
      </c>
    </row>
    <row r="36" spans="1:66" s="329" customFormat="1" ht="16.149999999999999" customHeight="1" x14ac:dyDescent="0.2">
      <c r="A36" s="336" t="s">
        <v>190</v>
      </c>
      <c r="B36" s="321" t="s">
        <v>191</v>
      </c>
      <c r="C36" s="322">
        <f t="shared" si="5"/>
        <v>2401</v>
      </c>
      <c r="D36" s="322">
        <v>0</v>
      </c>
      <c r="E36" s="322"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322"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322">
        <v>0</v>
      </c>
      <c r="R36" s="322">
        <v>0</v>
      </c>
      <c r="S36" s="322">
        <v>0</v>
      </c>
      <c r="T36" s="322">
        <v>0</v>
      </c>
      <c r="U36" s="322">
        <v>0</v>
      </c>
      <c r="V36" s="322">
        <v>0</v>
      </c>
      <c r="W36" s="322">
        <v>0</v>
      </c>
      <c r="X36" s="322">
        <v>0</v>
      </c>
      <c r="Y36" s="322">
        <v>0</v>
      </c>
      <c r="Z36" s="322">
        <v>0</v>
      </c>
      <c r="AA36" s="322">
        <v>0</v>
      </c>
      <c r="AB36" s="322">
        <v>0</v>
      </c>
      <c r="AC36" s="322">
        <v>0</v>
      </c>
      <c r="AD36" s="322">
        <v>0</v>
      </c>
      <c r="AE36" s="322">
        <v>0</v>
      </c>
      <c r="AF36" s="322">
        <v>0</v>
      </c>
      <c r="AG36" s="322">
        <v>0</v>
      </c>
      <c r="AH36" s="322">
        <v>0</v>
      </c>
      <c r="AI36" s="322">
        <v>0</v>
      </c>
      <c r="AJ36" s="322">
        <v>0</v>
      </c>
      <c r="AK36" s="322">
        <v>0</v>
      </c>
      <c r="AL36" s="322">
        <v>0</v>
      </c>
      <c r="AM36" s="322">
        <v>0</v>
      </c>
      <c r="AN36" s="322">
        <v>0</v>
      </c>
      <c r="AO36" s="322">
        <v>0</v>
      </c>
      <c r="AP36" s="322">
        <v>0</v>
      </c>
      <c r="AQ36" s="322">
        <v>0</v>
      </c>
      <c r="AR36" s="322">
        <v>0</v>
      </c>
      <c r="AS36" s="322">
        <v>0</v>
      </c>
      <c r="AT36" s="322">
        <v>2</v>
      </c>
      <c r="AU36" s="322">
        <v>18</v>
      </c>
      <c r="AV36" s="337">
        <f t="shared" si="3"/>
        <v>2421</v>
      </c>
      <c r="AW36" s="322">
        <v>0</v>
      </c>
      <c r="AX36" s="322">
        <v>0</v>
      </c>
      <c r="AY36" s="322">
        <v>0</v>
      </c>
      <c r="AZ36" s="322">
        <v>0</v>
      </c>
      <c r="BA36" s="322">
        <v>0</v>
      </c>
      <c r="BB36" s="322">
        <v>0</v>
      </c>
      <c r="BC36" s="322">
        <v>0</v>
      </c>
      <c r="BD36" s="322">
        <v>0</v>
      </c>
      <c r="BE36" s="322">
        <v>0</v>
      </c>
      <c r="BF36" s="322">
        <v>1</v>
      </c>
      <c r="BG36" s="322">
        <v>0</v>
      </c>
      <c r="BH36" s="653">
        <v>0</v>
      </c>
      <c r="BI36" s="337">
        <f t="shared" si="4"/>
        <v>2422</v>
      </c>
      <c r="BL36" s="322">
        <v>2401</v>
      </c>
      <c r="BM36" s="322">
        <v>0</v>
      </c>
      <c r="BN36" s="322">
        <f t="shared" si="6"/>
        <v>2401</v>
      </c>
    </row>
    <row r="37" spans="1:66" s="329" customFormat="1" ht="16.149999999999999" customHeight="1" x14ac:dyDescent="0.2">
      <c r="A37" s="332" t="s">
        <v>114</v>
      </c>
      <c r="B37" s="323" t="s">
        <v>192</v>
      </c>
      <c r="C37" s="324">
        <f t="shared" si="5"/>
        <v>5584</v>
      </c>
      <c r="D37" s="324">
        <v>0</v>
      </c>
      <c r="E37" s="324">
        <v>0</v>
      </c>
      <c r="F37" s="324">
        <v>58</v>
      </c>
      <c r="G37" s="324">
        <v>0</v>
      </c>
      <c r="H37" s="324">
        <v>0</v>
      </c>
      <c r="I37" s="324">
        <v>0</v>
      </c>
      <c r="J37" s="324">
        <v>0</v>
      </c>
      <c r="K37" s="324">
        <v>0</v>
      </c>
      <c r="L37" s="324">
        <v>0</v>
      </c>
      <c r="M37" s="324">
        <v>0</v>
      </c>
      <c r="N37" s="324">
        <v>0</v>
      </c>
      <c r="O37" s="324">
        <v>0</v>
      </c>
      <c r="P37" s="324">
        <v>0</v>
      </c>
      <c r="Q37" s="324">
        <v>0</v>
      </c>
      <c r="R37" s="324">
        <v>0</v>
      </c>
      <c r="S37" s="324">
        <v>0</v>
      </c>
      <c r="T37" s="324">
        <v>0</v>
      </c>
      <c r="U37" s="324">
        <v>6</v>
      </c>
      <c r="V37" s="324">
        <v>0</v>
      </c>
      <c r="W37" s="324">
        <v>0</v>
      </c>
      <c r="X37" s="324">
        <v>0</v>
      </c>
      <c r="Y37" s="324">
        <v>0</v>
      </c>
      <c r="Z37" s="324">
        <v>496</v>
      </c>
      <c r="AA37" s="324">
        <v>0</v>
      </c>
      <c r="AB37" s="353">
        <v>0</v>
      </c>
      <c r="AC37" s="353">
        <v>0</v>
      </c>
      <c r="AD37" s="353">
        <v>0</v>
      </c>
      <c r="AE37" s="353">
        <v>0</v>
      </c>
      <c r="AF37" s="353">
        <v>0</v>
      </c>
      <c r="AG37" s="353">
        <v>0</v>
      </c>
      <c r="AH37" s="353">
        <v>0</v>
      </c>
      <c r="AI37" s="353">
        <v>0</v>
      </c>
      <c r="AJ37" s="353">
        <v>0</v>
      </c>
      <c r="AK37" s="353">
        <v>0</v>
      </c>
      <c r="AL37" s="353">
        <v>0</v>
      </c>
      <c r="AM37" s="353">
        <v>0</v>
      </c>
      <c r="AN37" s="353">
        <v>0</v>
      </c>
      <c r="AO37" s="353">
        <v>0</v>
      </c>
      <c r="AP37" s="353">
        <v>0</v>
      </c>
      <c r="AQ37" s="353">
        <v>0</v>
      </c>
      <c r="AR37" s="353">
        <v>0</v>
      </c>
      <c r="AS37" s="353">
        <v>0</v>
      </c>
      <c r="AT37" s="324">
        <v>19</v>
      </c>
      <c r="AU37" s="324">
        <v>14</v>
      </c>
      <c r="AV37" s="333">
        <f t="shared" si="3"/>
        <v>6177</v>
      </c>
      <c r="AW37" s="324">
        <v>0</v>
      </c>
      <c r="AX37" s="324">
        <v>0</v>
      </c>
      <c r="AY37" s="324">
        <v>0</v>
      </c>
      <c r="AZ37" s="324">
        <v>0</v>
      </c>
      <c r="BA37" s="324">
        <v>0</v>
      </c>
      <c r="BB37" s="324">
        <v>0</v>
      </c>
      <c r="BC37" s="324">
        <v>0</v>
      </c>
      <c r="BD37" s="324">
        <v>0</v>
      </c>
      <c r="BE37" s="324">
        <v>0</v>
      </c>
      <c r="BF37" s="324">
        <v>8</v>
      </c>
      <c r="BG37" s="324">
        <v>0</v>
      </c>
      <c r="BH37" s="652">
        <v>0</v>
      </c>
      <c r="BI37" s="333">
        <f t="shared" si="4"/>
        <v>6185</v>
      </c>
      <c r="BL37" s="324">
        <v>5584</v>
      </c>
      <c r="BM37" s="353">
        <v>0</v>
      </c>
      <c r="BN37" s="324">
        <f t="shared" si="6"/>
        <v>5584</v>
      </c>
    </row>
    <row r="38" spans="1:66" s="329" customFormat="1" ht="16.149999999999999" customHeight="1" x14ac:dyDescent="0.2">
      <c r="A38" s="334" t="s">
        <v>115</v>
      </c>
      <c r="B38" s="319" t="s">
        <v>193</v>
      </c>
      <c r="C38" s="320">
        <f t="shared" si="5"/>
        <v>25875</v>
      </c>
      <c r="D38" s="320">
        <v>0</v>
      </c>
      <c r="E38" s="320">
        <v>13</v>
      </c>
      <c r="F38" s="320">
        <v>0</v>
      </c>
      <c r="G38" s="320">
        <v>0</v>
      </c>
      <c r="H38" s="320">
        <v>0</v>
      </c>
      <c r="I38" s="320">
        <v>0</v>
      </c>
      <c r="J38" s="320">
        <v>0</v>
      </c>
      <c r="K38" s="320">
        <v>0</v>
      </c>
      <c r="L38" s="320">
        <v>0</v>
      </c>
      <c r="M38" s="320">
        <v>15</v>
      </c>
      <c r="N38" s="320">
        <v>0</v>
      </c>
      <c r="O38" s="320">
        <v>1</v>
      </c>
      <c r="P38" s="320">
        <v>0</v>
      </c>
      <c r="Q38" s="320">
        <v>1</v>
      </c>
      <c r="R38" s="320">
        <v>6</v>
      </c>
      <c r="S38" s="320">
        <v>7</v>
      </c>
      <c r="T38" s="320">
        <v>0</v>
      </c>
      <c r="U38" s="320">
        <v>0</v>
      </c>
      <c r="V38" s="320">
        <v>0</v>
      </c>
      <c r="W38" s="320">
        <v>0</v>
      </c>
      <c r="X38" s="320">
        <v>0</v>
      </c>
      <c r="Y38" s="320">
        <v>10</v>
      </c>
      <c r="Z38" s="320">
        <v>0</v>
      </c>
      <c r="AA38" s="320">
        <v>0</v>
      </c>
      <c r="AB38" s="320">
        <v>0</v>
      </c>
      <c r="AC38" s="320">
        <v>1</v>
      </c>
      <c r="AD38" s="320">
        <v>0</v>
      </c>
      <c r="AE38" s="320">
        <v>0</v>
      </c>
      <c r="AF38" s="320">
        <v>2</v>
      </c>
      <c r="AG38" s="320">
        <v>0</v>
      </c>
      <c r="AH38" s="320">
        <v>0</v>
      </c>
      <c r="AI38" s="320">
        <v>0</v>
      </c>
      <c r="AJ38" s="320">
        <v>0</v>
      </c>
      <c r="AK38" s="320">
        <v>0</v>
      </c>
      <c r="AL38" s="320">
        <v>0</v>
      </c>
      <c r="AM38" s="320">
        <v>0</v>
      </c>
      <c r="AN38" s="320">
        <v>0</v>
      </c>
      <c r="AO38" s="320">
        <v>0</v>
      </c>
      <c r="AP38" s="320">
        <v>0</v>
      </c>
      <c r="AQ38" s="320">
        <v>0</v>
      </c>
      <c r="AR38" s="320">
        <v>0</v>
      </c>
      <c r="AS38" s="320">
        <v>0</v>
      </c>
      <c r="AT38" s="320">
        <v>69</v>
      </c>
      <c r="AU38" s="320">
        <v>330</v>
      </c>
      <c r="AV38" s="335">
        <f t="shared" si="3"/>
        <v>26330</v>
      </c>
      <c r="AW38" s="320">
        <v>0</v>
      </c>
      <c r="AX38" s="320">
        <v>0</v>
      </c>
      <c r="AY38" s="320">
        <v>0</v>
      </c>
      <c r="AZ38" s="320">
        <v>0</v>
      </c>
      <c r="BA38" s="320">
        <v>0</v>
      </c>
      <c r="BB38" s="320">
        <v>0</v>
      </c>
      <c r="BC38" s="320">
        <v>0</v>
      </c>
      <c r="BD38" s="320">
        <v>0</v>
      </c>
      <c r="BE38" s="320">
        <v>0</v>
      </c>
      <c r="BF38" s="320">
        <v>15</v>
      </c>
      <c r="BG38" s="320">
        <v>0</v>
      </c>
      <c r="BH38" s="320">
        <v>4</v>
      </c>
      <c r="BI38" s="335">
        <f t="shared" si="4"/>
        <v>26349</v>
      </c>
      <c r="BL38" s="320">
        <v>25875</v>
      </c>
      <c r="BM38" s="320">
        <v>0</v>
      </c>
      <c r="BN38" s="320">
        <f t="shared" si="6"/>
        <v>25875</v>
      </c>
    </row>
    <row r="39" spans="1:66" s="329" customFormat="1" ht="16.149999999999999" customHeight="1" x14ac:dyDescent="0.2">
      <c r="A39" s="334" t="s">
        <v>194</v>
      </c>
      <c r="B39" s="319" t="s">
        <v>195</v>
      </c>
      <c r="C39" s="320">
        <f t="shared" si="5"/>
        <v>1152</v>
      </c>
      <c r="D39" s="320">
        <v>0</v>
      </c>
      <c r="E39" s="320">
        <v>0</v>
      </c>
      <c r="F39" s="320">
        <v>0</v>
      </c>
      <c r="G39" s="320">
        <v>0</v>
      </c>
      <c r="H39" s="320">
        <v>0</v>
      </c>
      <c r="I39" s="320">
        <v>0</v>
      </c>
      <c r="J39" s="320">
        <v>0</v>
      </c>
      <c r="K39" s="320">
        <v>0</v>
      </c>
      <c r="L39" s="320">
        <v>0</v>
      </c>
      <c r="M39" s="320">
        <v>0</v>
      </c>
      <c r="N39" s="320">
        <v>0</v>
      </c>
      <c r="O39" s="320">
        <v>0</v>
      </c>
      <c r="P39" s="320">
        <v>0</v>
      </c>
      <c r="Q39" s="320">
        <v>0</v>
      </c>
      <c r="R39" s="320">
        <v>0</v>
      </c>
      <c r="S39" s="320">
        <v>0</v>
      </c>
      <c r="T39" s="320">
        <v>0</v>
      </c>
      <c r="U39" s="320">
        <v>0</v>
      </c>
      <c r="V39" s="320">
        <v>0</v>
      </c>
      <c r="W39" s="320">
        <v>0</v>
      </c>
      <c r="X39" s="320">
        <v>0</v>
      </c>
      <c r="Y39" s="320">
        <v>0</v>
      </c>
      <c r="Z39" s="320">
        <v>0</v>
      </c>
      <c r="AA39" s="320">
        <v>0</v>
      </c>
      <c r="AB39" s="320">
        <v>0</v>
      </c>
      <c r="AC39" s="320">
        <v>0</v>
      </c>
      <c r="AD39" s="320">
        <v>0</v>
      </c>
      <c r="AE39" s="320">
        <v>0</v>
      </c>
      <c r="AF39" s="320">
        <v>0</v>
      </c>
      <c r="AG39" s="320">
        <v>0</v>
      </c>
      <c r="AH39" s="320">
        <v>0</v>
      </c>
      <c r="AI39" s="320">
        <v>0</v>
      </c>
      <c r="AJ39" s="320">
        <v>0</v>
      </c>
      <c r="AK39" s="320">
        <v>0</v>
      </c>
      <c r="AL39" s="320">
        <v>0</v>
      </c>
      <c r="AM39" s="320">
        <v>0</v>
      </c>
      <c r="AN39" s="320">
        <v>0</v>
      </c>
      <c r="AO39" s="320">
        <v>0</v>
      </c>
      <c r="AP39" s="320">
        <v>0</v>
      </c>
      <c r="AQ39" s="320">
        <v>0</v>
      </c>
      <c r="AR39" s="320">
        <v>0</v>
      </c>
      <c r="AS39" s="320">
        <v>0</v>
      </c>
      <c r="AT39" s="320">
        <v>3</v>
      </c>
      <c r="AU39" s="320">
        <v>71</v>
      </c>
      <c r="AV39" s="335">
        <f t="shared" si="3"/>
        <v>1226</v>
      </c>
      <c r="AW39" s="320">
        <v>0</v>
      </c>
      <c r="AX39" s="320">
        <v>0</v>
      </c>
      <c r="AY39" s="320">
        <v>0</v>
      </c>
      <c r="AZ39" s="320">
        <v>0</v>
      </c>
      <c r="BA39" s="320">
        <v>264</v>
      </c>
      <c r="BB39" s="320">
        <v>0</v>
      </c>
      <c r="BC39" s="320">
        <v>0</v>
      </c>
      <c r="BD39" s="320">
        <v>0</v>
      </c>
      <c r="BE39" s="320">
        <v>0</v>
      </c>
      <c r="BF39" s="320">
        <v>0</v>
      </c>
      <c r="BG39" s="320">
        <v>0</v>
      </c>
      <c r="BH39" s="320">
        <v>0</v>
      </c>
      <c r="BI39" s="335">
        <f t="shared" ref="BI39:BI70" si="7">SUM(AV39:BH39)</f>
        <v>1490</v>
      </c>
      <c r="BL39" s="320">
        <v>1152</v>
      </c>
      <c r="BM39" s="320">
        <v>0</v>
      </c>
      <c r="BN39" s="320">
        <f t="shared" si="6"/>
        <v>1152</v>
      </c>
    </row>
    <row r="40" spans="1:66" s="329" customFormat="1" ht="16.149999999999999" customHeight="1" x14ac:dyDescent="0.2">
      <c r="A40" s="334" t="s">
        <v>116</v>
      </c>
      <c r="B40" s="319" t="s">
        <v>196</v>
      </c>
      <c r="C40" s="320">
        <f t="shared" si="5"/>
        <v>3200</v>
      </c>
      <c r="D40" s="320">
        <v>0</v>
      </c>
      <c r="E40" s="320">
        <v>0</v>
      </c>
      <c r="F40" s="320">
        <v>1</v>
      </c>
      <c r="G40" s="320">
        <v>0</v>
      </c>
      <c r="H40" s="320">
        <v>0</v>
      </c>
      <c r="I40" s="320">
        <v>0</v>
      </c>
      <c r="J40" s="320">
        <v>0</v>
      </c>
      <c r="K40" s="320">
        <v>0</v>
      </c>
      <c r="L40" s="320">
        <v>0</v>
      </c>
      <c r="M40" s="320">
        <v>0</v>
      </c>
      <c r="N40" s="320">
        <v>0</v>
      </c>
      <c r="O40" s="320">
        <v>0</v>
      </c>
      <c r="P40" s="320">
        <v>0</v>
      </c>
      <c r="Q40" s="320">
        <v>0</v>
      </c>
      <c r="R40" s="320">
        <v>0</v>
      </c>
      <c r="S40" s="320">
        <v>0</v>
      </c>
      <c r="T40" s="320">
        <v>0</v>
      </c>
      <c r="U40" s="320">
        <v>0</v>
      </c>
      <c r="V40" s="320">
        <v>0</v>
      </c>
      <c r="W40" s="320">
        <v>0</v>
      </c>
      <c r="X40" s="320">
        <v>0</v>
      </c>
      <c r="Y40" s="320">
        <v>0</v>
      </c>
      <c r="Z40" s="320">
        <v>0</v>
      </c>
      <c r="AA40" s="320">
        <v>0</v>
      </c>
      <c r="AB40" s="320">
        <v>0</v>
      </c>
      <c r="AC40" s="320">
        <v>0</v>
      </c>
      <c r="AD40" s="320">
        <v>0</v>
      </c>
      <c r="AE40" s="320">
        <v>0</v>
      </c>
      <c r="AF40" s="320">
        <v>0</v>
      </c>
      <c r="AG40" s="320">
        <v>0</v>
      </c>
      <c r="AH40" s="320">
        <v>0</v>
      </c>
      <c r="AI40" s="320">
        <v>0</v>
      </c>
      <c r="AJ40" s="320">
        <v>0</v>
      </c>
      <c r="AK40" s="320">
        <v>0</v>
      </c>
      <c r="AL40" s="320">
        <v>0</v>
      </c>
      <c r="AM40" s="320">
        <v>0</v>
      </c>
      <c r="AN40" s="320">
        <v>0</v>
      </c>
      <c r="AO40" s="320">
        <v>0</v>
      </c>
      <c r="AP40" s="320">
        <v>0</v>
      </c>
      <c r="AQ40" s="320">
        <v>0</v>
      </c>
      <c r="AR40" s="320">
        <v>0</v>
      </c>
      <c r="AS40" s="320">
        <v>0</v>
      </c>
      <c r="AT40" s="320">
        <v>32</v>
      </c>
      <c r="AU40" s="320">
        <v>33</v>
      </c>
      <c r="AV40" s="335">
        <f t="shared" si="3"/>
        <v>3266</v>
      </c>
      <c r="AW40" s="320">
        <v>6</v>
      </c>
      <c r="AX40" s="320">
        <v>0</v>
      </c>
      <c r="AY40" s="320">
        <v>0</v>
      </c>
      <c r="AZ40" s="320">
        <v>0</v>
      </c>
      <c r="BA40" s="320">
        <v>1</v>
      </c>
      <c r="BB40" s="320">
        <v>0</v>
      </c>
      <c r="BC40" s="320">
        <v>0</v>
      </c>
      <c r="BD40" s="320">
        <v>0</v>
      </c>
      <c r="BE40" s="320">
        <v>0</v>
      </c>
      <c r="BF40" s="320">
        <v>0</v>
      </c>
      <c r="BG40" s="320">
        <v>0</v>
      </c>
      <c r="BH40" s="320">
        <v>0</v>
      </c>
      <c r="BI40" s="335">
        <f t="shared" si="7"/>
        <v>3273</v>
      </c>
      <c r="BL40" s="320">
        <v>3200</v>
      </c>
      <c r="BM40" s="320">
        <v>0</v>
      </c>
      <c r="BN40" s="320">
        <f t="shared" si="6"/>
        <v>3200</v>
      </c>
    </row>
    <row r="41" spans="1:66" s="329" customFormat="1" ht="16.149999999999999" customHeight="1" x14ac:dyDescent="0.2">
      <c r="A41" s="336" t="s">
        <v>117</v>
      </c>
      <c r="B41" s="321" t="s">
        <v>197</v>
      </c>
      <c r="C41" s="322">
        <f t="shared" si="5"/>
        <v>5079</v>
      </c>
      <c r="D41" s="322">
        <v>0</v>
      </c>
      <c r="E41" s="322">
        <v>0</v>
      </c>
      <c r="F41" s="322">
        <v>0</v>
      </c>
      <c r="G41" s="322">
        <v>0</v>
      </c>
      <c r="H41" s="322">
        <v>0</v>
      </c>
      <c r="I41" s="322">
        <v>0</v>
      </c>
      <c r="J41" s="322">
        <v>0</v>
      </c>
      <c r="K41" s="322">
        <v>0</v>
      </c>
      <c r="L41" s="322">
        <v>0</v>
      </c>
      <c r="M41" s="322">
        <v>0</v>
      </c>
      <c r="N41" s="322">
        <v>0</v>
      </c>
      <c r="O41" s="322">
        <v>0</v>
      </c>
      <c r="P41" s="322">
        <v>0</v>
      </c>
      <c r="Q41" s="322">
        <v>0</v>
      </c>
      <c r="R41" s="322">
        <v>0</v>
      </c>
      <c r="S41" s="322">
        <v>0</v>
      </c>
      <c r="T41" s="322">
        <v>0</v>
      </c>
      <c r="U41" s="322">
        <v>0</v>
      </c>
      <c r="V41" s="322">
        <v>0</v>
      </c>
      <c r="W41" s="322">
        <v>0</v>
      </c>
      <c r="X41" s="322">
        <v>0</v>
      </c>
      <c r="Y41" s="322">
        <v>0</v>
      </c>
      <c r="Z41" s="322">
        <v>0</v>
      </c>
      <c r="AA41" s="322">
        <v>0</v>
      </c>
      <c r="AB41" s="322">
        <v>0</v>
      </c>
      <c r="AC41" s="322">
        <v>0</v>
      </c>
      <c r="AD41" s="322">
        <v>0</v>
      </c>
      <c r="AE41" s="322">
        <v>0</v>
      </c>
      <c r="AF41" s="322">
        <v>0</v>
      </c>
      <c r="AG41" s="322">
        <v>0</v>
      </c>
      <c r="AH41" s="322">
        <v>0</v>
      </c>
      <c r="AI41" s="322">
        <v>0</v>
      </c>
      <c r="AJ41" s="322">
        <v>0</v>
      </c>
      <c r="AK41" s="322">
        <v>0</v>
      </c>
      <c r="AL41" s="322">
        <v>0</v>
      </c>
      <c r="AM41" s="322">
        <v>0</v>
      </c>
      <c r="AN41" s="322">
        <v>0</v>
      </c>
      <c r="AO41" s="322">
        <v>0</v>
      </c>
      <c r="AP41" s="322">
        <v>0</v>
      </c>
      <c r="AQ41" s="322">
        <v>0</v>
      </c>
      <c r="AR41" s="322">
        <v>0</v>
      </c>
      <c r="AS41" s="322">
        <v>0</v>
      </c>
      <c r="AT41" s="322">
        <v>16</v>
      </c>
      <c r="AU41" s="322">
        <v>14</v>
      </c>
      <c r="AV41" s="337">
        <f t="shared" si="3"/>
        <v>5109</v>
      </c>
      <c r="AW41" s="322">
        <v>0</v>
      </c>
      <c r="AX41" s="322">
        <v>0</v>
      </c>
      <c r="AY41" s="322">
        <v>0</v>
      </c>
      <c r="AZ41" s="322">
        <v>0</v>
      </c>
      <c r="BA41" s="322">
        <v>0</v>
      </c>
      <c r="BB41" s="322">
        <v>0</v>
      </c>
      <c r="BC41" s="322">
        <v>0</v>
      </c>
      <c r="BD41" s="322">
        <v>0</v>
      </c>
      <c r="BE41" s="322">
        <v>0</v>
      </c>
      <c r="BF41" s="322">
        <v>22</v>
      </c>
      <c r="BG41" s="322">
        <v>0</v>
      </c>
      <c r="BH41" s="653">
        <v>0</v>
      </c>
      <c r="BI41" s="337">
        <f t="shared" si="7"/>
        <v>5131</v>
      </c>
      <c r="BL41" s="322">
        <v>5079</v>
      </c>
      <c r="BM41" s="322">
        <v>0</v>
      </c>
      <c r="BN41" s="322">
        <f t="shared" si="6"/>
        <v>5079</v>
      </c>
    </row>
    <row r="42" spans="1:66" s="329" customFormat="1" ht="16.149999999999999" customHeight="1" x14ac:dyDescent="0.2">
      <c r="A42" s="332" t="s">
        <v>118</v>
      </c>
      <c r="B42" s="323" t="s">
        <v>198</v>
      </c>
      <c r="C42" s="324">
        <f t="shared" si="5"/>
        <v>42521</v>
      </c>
      <c r="D42" s="324">
        <v>0</v>
      </c>
      <c r="E42" s="324">
        <v>0</v>
      </c>
      <c r="F42" s="324">
        <v>0</v>
      </c>
      <c r="G42" s="324">
        <v>309</v>
      </c>
      <c r="H42" s="324">
        <v>222</v>
      </c>
      <c r="I42" s="324">
        <v>721</v>
      </c>
      <c r="J42" s="324">
        <v>0</v>
      </c>
      <c r="K42" s="324">
        <v>0</v>
      </c>
      <c r="L42" s="324">
        <v>0</v>
      </c>
      <c r="M42" s="324">
        <v>0</v>
      </c>
      <c r="N42" s="324">
        <v>13</v>
      </c>
      <c r="O42" s="324">
        <v>0</v>
      </c>
      <c r="P42" s="324">
        <v>0</v>
      </c>
      <c r="Q42" s="324">
        <v>0</v>
      </c>
      <c r="R42" s="324">
        <v>0</v>
      </c>
      <c r="S42" s="324">
        <v>5</v>
      </c>
      <c r="T42" s="324">
        <v>0</v>
      </c>
      <c r="U42" s="324">
        <v>0</v>
      </c>
      <c r="V42" s="324">
        <v>0</v>
      </c>
      <c r="W42" s="324">
        <v>1</v>
      </c>
      <c r="X42" s="324">
        <v>0</v>
      </c>
      <c r="Y42" s="324">
        <v>0</v>
      </c>
      <c r="Z42" s="324">
        <v>0</v>
      </c>
      <c r="AA42" s="324">
        <v>107</v>
      </c>
      <c r="AB42" s="353">
        <v>0</v>
      </c>
      <c r="AC42" s="353">
        <v>1</v>
      </c>
      <c r="AD42" s="353">
        <v>236</v>
      </c>
      <c r="AE42" s="353">
        <v>115</v>
      </c>
      <c r="AF42" s="353">
        <v>0</v>
      </c>
      <c r="AG42" s="353">
        <v>0</v>
      </c>
      <c r="AH42" s="353">
        <v>0</v>
      </c>
      <c r="AI42" s="353">
        <v>0</v>
      </c>
      <c r="AJ42" s="353">
        <v>0</v>
      </c>
      <c r="AK42" s="353">
        <v>0</v>
      </c>
      <c r="AL42" s="353">
        <v>0</v>
      </c>
      <c r="AM42" s="353">
        <v>0</v>
      </c>
      <c r="AN42" s="353">
        <v>0</v>
      </c>
      <c r="AO42" s="353">
        <v>0</v>
      </c>
      <c r="AP42" s="353">
        <v>0</v>
      </c>
      <c r="AQ42" s="353">
        <v>0</v>
      </c>
      <c r="AR42" s="353">
        <v>0</v>
      </c>
      <c r="AS42" s="353">
        <v>0</v>
      </c>
      <c r="AT42" s="324">
        <v>131</v>
      </c>
      <c r="AU42" s="324">
        <v>112</v>
      </c>
      <c r="AV42" s="333">
        <f t="shared" si="3"/>
        <v>44494</v>
      </c>
      <c r="AW42" s="324">
        <v>0</v>
      </c>
      <c r="AX42" s="324">
        <v>0</v>
      </c>
      <c r="AY42" s="324">
        <v>652</v>
      </c>
      <c r="AZ42" s="324">
        <v>0</v>
      </c>
      <c r="BA42" s="324">
        <v>0</v>
      </c>
      <c r="BB42" s="324">
        <v>190</v>
      </c>
      <c r="BC42" s="324">
        <v>0</v>
      </c>
      <c r="BD42" s="324">
        <v>0</v>
      </c>
      <c r="BE42" s="324">
        <v>0</v>
      </c>
      <c r="BF42" s="324">
        <v>3</v>
      </c>
      <c r="BG42" s="324">
        <v>134</v>
      </c>
      <c r="BH42" s="652">
        <v>5</v>
      </c>
      <c r="BI42" s="333">
        <f t="shared" si="7"/>
        <v>45478</v>
      </c>
      <c r="BL42" s="324">
        <v>42521</v>
      </c>
      <c r="BM42" s="353">
        <v>0</v>
      </c>
      <c r="BN42" s="324">
        <f t="shared" si="6"/>
        <v>42521</v>
      </c>
    </row>
    <row r="43" spans="1:66" s="329" customFormat="1" ht="16.149999999999999" customHeight="1" x14ac:dyDescent="0.2">
      <c r="A43" s="334" t="s">
        <v>119</v>
      </c>
      <c r="B43" s="319" t="s">
        <v>199</v>
      </c>
      <c r="C43" s="320">
        <f t="shared" si="5"/>
        <v>17680</v>
      </c>
      <c r="D43" s="320">
        <v>0</v>
      </c>
      <c r="E43" s="320">
        <v>0</v>
      </c>
      <c r="F43" s="320">
        <v>11</v>
      </c>
      <c r="G43" s="320">
        <v>0</v>
      </c>
      <c r="H43" s="320">
        <v>0</v>
      </c>
      <c r="I43" s="320">
        <v>0</v>
      </c>
      <c r="J43" s="320">
        <v>0</v>
      </c>
      <c r="K43" s="320">
        <v>0</v>
      </c>
      <c r="L43" s="320">
        <v>0</v>
      </c>
      <c r="M43" s="320">
        <v>0</v>
      </c>
      <c r="N43" s="320">
        <v>0</v>
      </c>
      <c r="O43" s="320">
        <v>0</v>
      </c>
      <c r="P43" s="320">
        <v>0</v>
      </c>
      <c r="Q43" s="320">
        <v>0</v>
      </c>
      <c r="R43" s="320">
        <v>0</v>
      </c>
      <c r="S43" s="320">
        <v>0</v>
      </c>
      <c r="T43" s="320">
        <v>0</v>
      </c>
      <c r="U43" s="320">
        <v>0</v>
      </c>
      <c r="V43" s="320">
        <v>0</v>
      </c>
      <c r="W43" s="320">
        <v>0</v>
      </c>
      <c r="X43" s="320">
        <v>0</v>
      </c>
      <c r="Y43" s="320">
        <v>0</v>
      </c>
      <c r="Z43" s="320">
        <v>6</v>
      </c>
      <c r="AA43" s="320">
        <v>0</v>
      </c>
      <c r="AB43" s="320">
        <v>0</v>
      </c>
      <c r="AC43" s="320">
        <v>0</v>
      </c>
      <c r="AD43" s="320">
        <v>0</v>
      </c>
      <c r="AE43" s="320">
        <v>0</v>
      </c>
      <c r="AF43" s="320">
        <v>0</v>
      </c>
      <c r="AG43" s="320">
        <v>0</v>
      </c>
      <c r="AH43" s="320">
        <v>0</v>
      </c>
      <c r="AI43" s="320">
        <v>0</v>
      </c>
      <c r="AJ43" s="320">
        <v>0</v>
      </c>
      <c r="AK43" s="320">
        <v>0</v>
      </c>
      <c r="AL43" s="320">
        <v>0</v>
      </c>
      <c r="AM43" s="320">
        <v>0</v>
      </c>
      <c r="AN43" s="320">
        <v>0</v>
      </c>
      <c r="AO43" s="320">
        <v>0</v>
      </c>
      <c r="AP43" s="320">
        <v>0</v>
      </c>
      <c r="AQ43" s="320">
        <v>0</v>
      </c>
      <c r="AR43" s="320">
        <v>0</v>
      </c>
      <c r="AS43" s="320">
        <v>0</v>
      </c>
      <c r="AT43" s="320">
        <v>46</v>
      </c>
      <c r="AU43" s="320">
        <v>66</v>
      </c>
      <c r="AV43" s="335">
        <f t="shared" si="3"/>
        <v>17809</v>
      </c>
      <c r="AW43" s="320">
        <v>70</v>
      </c>
      <c r="AX43" s="320">
        <v>0</v>
      </c>
      <c r="AY43" s="320">
        <v>0</v>
      </c>
      <c r="AZ43" s="320">
        <v>0</v>
      </c>
      <c r="BA43" s="320">
        <v>0</v>
      </c>
      <c r="BB43" s="320">
        <v>0</v>
      </c>
      <c r="BC43" s="320">
        <v>0</v>
      </c>
      <c r="BD43" s="320">
        <v>0</v>
      </c>
      <c r="BE43" s="320">
        <v>0</v>
      </c>
      <c r="BF43" s="320">
        <v>5</v>
      </c>
      <c r="BG43" s="320">
        <v>0</v>
      </c>
      <c r="BH43" s="320">
        <v>0</v>
      </c>
      <c r="BI43" s="335">
        <f t="shared" si="7"/>
        <v>17884</v>
      </c>
      <c r="BL43" s="320">
        <v>17680</v>
      </c>
      <c r="BM43" s="320">
        <v>0</v>
      </c>
      <c r="BN43" s="320">
        <f t="shared" si="6"/>
        <v>17680</v>
      </c>
    </row>
    <row r="44" spans="1:66" s="329" customFormat="1" ht="16.149999999999999" customHeight="1" x14ac:dyDescent="0.2">
      <c r="A44" s="334" t="s">
        <v>120</v>
      </c>
      <c r="B44" s="319" t="s">
        <v>200</v>
      </c>
      <c r="C44" s="320">
        <f t="shared" si="5"/>
        <v>3603</v>
      </c>
      <c r="D44" s="320">
        <v>0</v>
      </c>
      <c r="E44" s="320">
        <v>0</v>
      </c>
      <c r="F44" s="320">
        <v>0</v>
      </c>
      <c r="G44" s="320">
        <v>1</v>
      </c>
      <c r="H44" s="320">
        <v>12</v>
      </c>
      <c r="I44" s="320">
        <v>2</v>
      </c>
      <c r="J44" s="320">
        <v>0</v>
      </c>
      <c r="K44" s="320">
        <v>0</v>
      </c>
      <c r="L44" s="320">
        <v>0</v>
      </c>
      <c r="M44" s="320">
        <v>0</v>
      </c>
      <c r="N44" s="320">
        <v>3</v>
      </c>
      <c r="O44" s="320">
        <v>0</v>
      </c>
      <c r="P44" s="320">
        <v>0</v>
      </c>
      <c r="Q44" s="320">
        <v>0</v>
      </c>
      <c r="R44" s="320">
        <v>0</v>
      </c>
      <c r="S44" s="320">
        <v>0</v>
      </c>
      <c r="T44" s="320">
        <v>0</v>
      </c>
      <c r="U44" s="320">
        <v>0</v>
      </c>
      <c r="V44" s="320">
        <v>0</v>
      </c>
      <c r="W44" s="320">
        <v>0</v>
      </c>
      <c r="X44" s="320">
        <v>0</v>
      </c>
      <c r="Y44" s="320">
        <v>0</v>
      </c>
      <c r="Z44" s="320">
        <v>0</v>
      </c>
      <c r="AA44" s="320">
        <v>0</v>
      </c>
      <c r="AB44" s="320">
        <v>0</v>
      </c>
      <c r="AC44" s="320">
        <v>0</v>
      </c>
      <c r="AD44" s="320">
        <v>2</v>
      </c>
      <c r="AE44" s="320">
        <v>5</v>
      </c>
      <c r="AF44" s="320">
        <v>0</v>
      </c>
      <c r="AG44" s="320">
        <v>0</v>
      </c>
      <c r="AH44" s="320">
        <v>0</v>
      </c>
      <c r="AI44" s="320">
        <v>0</v>
      </c>
      <c r="AJ44" s="320">
        <v>0</v>
      </c>
      <c r="AK44" s="320">
        <v>0</v>
      </c>
      <c r="AL44" s="320">
        <v>0</v>
      </c>
      <c r="AM44" s="320">
        <v>0</v>
      </c>
      <c r="AN44" s="320">
        <v>0</v>
      </c>
      <c r="AO44" s="320">
        <v>0</v>
      </c>
      <c r="AP44" s="320">
        <v>0</v>
      </c>
      <c r="AQ44" s="320">
        <v>0</v>
      </c>
      <c r="AR44" s="320">
        <v>0</v>
      </c>
      <c r="AS44" s="320">
        <v>0</v>
      </c>
      <c r="AT44" s="320">
        <v>8</v>
      </c>
      <c r="AU44" s="320">
        <v>22</v>
      </c>
      <c r="AV44" s="335">
        <f t="shared" si="3"/>
        <v>3658</v>
      </c>
      <c r="AW44" s="320">
        <v>0</v>
      </c>
      <c r="AX44" s="320">
        <v>0</v>
      </c>
      <c r="AY44" s="320">
        <v>11</v>
      </c>
      <c r="AZ44" s="320">
        <v>0</v>
      </c>
      <c r="BA44" s="320">
        <v>0</v>
      </c>
      <c r="BB44" s="320">
        <v>428</v>
      </c>
      <c r="BC44" s="320">
        <v>0</v>
      </c>
      <c r="BD44" s="320">
        <v>0</v>
      </c>
      <c r="BE44" s="320">
        <v>0</v>
      </c>
      <c r="BF44" s="320">
        <v>0</v>
      </c>
      <c r="BG44" s="320">
        <v>3</v>
      </c>
      <c r="BH44" s="320">
        <v>1</v>
      </c>
      <c r="BI44" s="335">
        <f t="shared" si="7"/>
        <v>4101</v>
      </c>
      <c r="BL44" s="320">
        <v>3603</v>
      </c>
      <c r="BM44" s="320">
        <v>0</v>
      </c>
      <c r="BN44" s="320">
        <f t="shared" si="6"/>
        <v>3603</v>
      </c>
    </row>
    <row r="45" spans="1:66" s="329" customFormat="1" ht="16.149999999999999" customHeight="1" x14ac:dyDescent="0.2">
      <c r="A45" s="334" t="s">
        <v>121</v>
      </c>
      <c r="B45" s="319" t="s">
        <v>201</v>
      </c>
      <c r="C45" s="320">
        <f t="shared" si="5"/>
        <v>2486</v>
      </c>
      <c r="D45" s="320">
        <v>0</v>
      </c>
      <c r="E45" s="320">
        <v>0</v>
      </c>
      <c r="F45" s="320">
        <v>0</v>
      </c>
      <c r="G45" s="320">
        <v>0</v>
      </c>
      <c r="H45" s="320">
        <v>0</v>
      </c>
      <c r="I45" s="320">
        <v>0</v>
      </c>
      <c r="J45" s="320">
        <v>0</v>
      </c>
      <c r="K45" s="320">
        <v>0</v>
      </c>
      <c r="L45" s="320">
        <v>0</v>
      </c>
      <c r="M45" s="320">
        <v>8</v>
      </c>
      <c r="N45" s="320">
        <v>0</v>
      </c>
      <c r="O45" s="320">
        <v>0</v>
      </c>
      <c r="P45" s="320">
        <v>0</v>
      </c>
      <c r="Q45" s="320">
        <v>0</v>
      </c>
      <c r="R45" s="320">
        <v>4</v>
      </c>
      <c r="S45" s="320">
        <v>1</v>
      </c>
      <c r="T45" s="320">
        <v>0</v>
      </c>
      <c r="U45" s="320">
        <v>0</v>
      </c>
      <c r="V45" s="320">
        <v>0</v>
      </c>
      <c r="W45" s="320">
        <v>0</v>
      </c>
      <c r="X45" s="320">
        <v>0</v>
      </c>
      <c r="Y45" s="320">
        <v>0</v>
      </c>
      <c r="Z45" s="320">
        <v>0</v>
      </c>
      <c r="AA45" s="320">
        <v>0</v>
      </c>
      <c r="AB45" s="320">
        <v>0</v>
      </c>
      <c r="AC45" s="320">
        <v>0</v>
      </c>
      <c r="AD45" s="320">
        <v>0</v>
      </c>
      <c r="AE45" s="320">
        <v>0</v>
      </c>
      <c r="AF45" s="320">
        <v>0</v>
      </c>
      <c r="AG45" s="320">
        <v>1</v>
      </c>
      <c r="AH45" s="320">
        <v>0</v>
      </c>
      <c r="AI45" s="320">
        <v>0</v>
      </c>
      <c r="AJ45" s="320">
        <v>0</v>
      </c>
      <c r="AK45" s="320">
        <v>0</v>
      </c>
      <c r="AL45" s="320">
        <v>0</v>
      </c>
      <c r="AM45" s="320">
        <v>0</v>
      </c>
      <c r="AN45" s="320">
        <v>0</v>
      </c>
      <c r="AO45" s="320">
        <v>0</v>
      </c>
      <c r="AP45" s="320">
        <v>0</v>
      </c>
      <c r="AQ45" s="320">
        <v>0</v>
      </c>
      <c r="AR45" s="320">
        <v>0</v>
      </c>
      <c r="AS45" s="320">
        <v>0</v>
      </c>
      <c r="AT45" s="320">
        <v>14</v>
      </c>
      <c r="AU45" s="320">
        <v>20</v>
      </c>
      <c r="AV45" s="335">
        <f t="shared" si="3"/>
        <v>2534</v>
      </c>
      <c r="AW45" s="320">
        <v>0</v>
      </c>
      <c r="AX45" s="320">
        <v>0</v>
      </c>
      <c r="AY45" s="320">
        <v>0</v>
      </c>
      <c r="AZ45" s="320">
        <v>0</v>
      </c>
      <c r="BA45" s="320">
        <v>0</v>
      </c>
      <c r="BB45" s="320">
        <v>0</v>
      </c>
      <c r="BC45" s="320">
        <v>0</v>
      </c>
      <c r="BD45" s="320">
        <v>0</v>
      </c>
      <c r="BE45" s="320">
        <v>0</v>
      </c>
      <c r="BF45" s="320">
        <v>4</v>
      </c>
      <c r="BG45" s="320">
        <v>0</v>
      </c>
      <c r="BH45" s="320">
        <v>2</v>
      </c>
      <c r="BI45" s="335">
        <f t="shared" si="7"/>
        <v>2540</v>
      </c>
      <c r="BL45" s="320">
        <v>2486</v>
      </c>
      <c r="BM45" s="320">
        <v>0</v>
      </c>
      <c r="BN45" s="320">
        <f t="shared" si="6"/>
        <v>2486</v>
      </c>
    </row>
    <row r="46" spans="1:66" s="329" customFormat="1" ht="16.149999999999999" customHeight="1" x14ac:dyDescent="0.2">
      <c r="A46" s="336" t="s">
        <v>122</v>
      </c>
      <c r="B46" s="321" t="s">
        <v>202</v>
      </c>
      <c r="C46" s="322">
        <f t="shared" si="5"/>
        <v>20675</v>
      </c>
      <c r="D46" s="322">
        <v>0</v>
      </c>
      <c r="E46" s="322">
        <v>0</v>
      </c>
      <c r="F46" s="322">
        <v>0</v>
      </c>
      <c r="G46" s="322">
        <v>0</v>
      </c>
      <c r="H46" s="322">
        <v>0</v>
      </c>
      <c r="I46" s="322">
        <v>0</v>
      </c>
      <c r="J46" s="322">
        <v>0</v>
      </c>
      <c r="K46" s="322">
        <v>0</v>
      </c>
      <c r="L46" s="322">
        <v>0</v>
      </c>
      <c r="M46" s="322">
        <v>0</v>
      </c>
      <c r="N46" s="322">
        <v>0</v>
      </c>
      <c r="O46" s="322">
        <v>0</v>
      </c>
      <c r="P46" s="322">
        <v>0</v>
      </c>
      <c r="Q46" s="322">
        <v>0</v>
      </c>
      <c r="R46" s="322">
        <v>0</v>
      </c>
      <c r="S46" s="322">
        <v>0</v>
      </c>
      <c r="T46" s="322">
        <v>0</v>
      </c>
      <c r="U46" s="322">
        <v>0</v>
      </c>
      <c r="V46" s="322">
        <v>0</v>
      </c>
      <c r="W46" s="322">
        <v>0</v>
      </c>
      <c r="X46" s="322">
        <v>0</v>
      </c>
      <c r="Y46" s="322">
        <v>0</v>
      </c>
      <c r="Z46" s="322">
        <v>0</v>
      </c>
      <c r="AA46" s="322">
        <v>0</v>
      </c>
      <c r="AB46" s="322">
        <v>0</v>
      </c>
      <c r="AC46" s="322">
        <v>0</v>
      </c>
      <c r="AD46" s="322">
        <v>0</v>
      </c>
      <c r="AE46" s="322">
        <v>0</v>
      </c>
      <c r="AF46" s="322">
        <v>0</v>
      </c>
      <c r="AG46" s="322">
        <v>0</v>
      </c>
      <c r="AH46" s="322">
        <v>0</v>
      </c>
      <c r="AI46" s="322">
        <v>0</v>
      </c>
      <c r="AJ46" s="322">
        <v>0</v>
      </c>
      <c r="AK46" s="322">
        <v>0</v>
      </c>
      <c r="AL46" s="322">
        <v>0</v>
      </c>
      <c r="AM46" s="322">
        <v>0</v>
      </c>
      <c r="AN46" s="322">
        <v>0</v>
      </c>
      <c r="AO46" s="322">
        <v>0</v>
      </c>
      <c r="AP46" s="322">
        <v>0</v>
      </c>
      <c r="AQ46" s="322">
        <v>0</v>
      </c>
      <c r="AR46" s="322">
        <v>0</v>
      </c>
      <c r="AS46" s="322">
        <v>0</v>
      </c>
      <c r="AT46" s="322">
        <v>39</v>
      </c>
      <c r="AU46" s="322">
        <v>53</v>
      </c>
      <c r="AV46" s="337">
        <f t="shared" si="3"/>
        <v>20767</v>
      </c>
      <c r="AW46" s="322">
        <v>0</v>
      </c>
      <c r="AX46" s="322">
        <v>0</v>
      </c>
      <c r="AY46" s="322">
        <v>0</v>
      </c>
      <c r="AZ46" s="322">
        <v>0</v>
      </c>
      <c r="BA46" s="322">
        <v>0</v>
      </c>
      <c r="BB46" s="322">
        <v>0</v>
      </c>
      <c r="BC46" s="322">
        <v>0</v>
      </c>
      <c r="BD46" s="322">
        <v>0</v>
      </c>
      <c r="BE46" s="322">
        <v>0</v>
      </c>
      <c r="BF46" s="322">
        <v>22</v>
      </c>
      <c r="BG46" s="322">
        <v>0</v>
      </c>
      <c r="BH46" s="653">
        <v>0</v>
      </c>
      <c r="BI46" s="337">
        <f t="shared" si="7"/>
        <v>20789</v>
      </c>
      <c r="BL46" s="322">
        <v>20675</v>
      </c>
      <c r="BM46" s="322">
        <v>0</v>
      </c>
      <c r="BN46" s="322">
        <f t="shared" si="6"/>
        <v>20675</v>
      </c>
    </row>
    <row r="47" spans="1:66" s="329" customFormat="1" ht="16.149999999999999" customHeight="1" x14ac:dyDescent="0.2">
      <c r="A47" s="332" t="s">
        <v>203</v>
      </c>
      <c r="B47" s="323" t="s">
        <v>204</v>
      </c>
      <c r="C47" s="324">
        <f t="shared" si="5"/>
        <v>1160</v>
      </c>
      <c r="D47" s="324">
        <v>0</v>
      </c>
      <c r="E47" s="324">
        <v>0</v>
      </c>
      <c r="F47" s="324">
        <v>0</v>
      </c>
      <c r="G47" s="324">
        <v>0</v>
      </c>
      <c r="H47" s="324">
        <v>0</v>
      </c>
      <c r="I47" s="324">
        <v>0</v>
      </c>
      <c r="J47" s="324">
        <v>0</v>
      </c>
      <c r="K47" s="324">
        <v>0</v>
      </c>
      <c r="L47" s="324">
        <v>0</v>
      </c>
      <c r="M47" s="324">
        <v>0</v>
      </c>
      <c r="N47" s="324">
        <v>0</v>
      </c>
      <c r="O47" s="324">
        <v>0</v>
      </c>
      <c r="P47" s="324">
        <v>0</v>
      </c>
      <c r="Q47" s="324">
        <v>0</v>
      </c>
      <c r="R47" s="324">
        <v>0</v>
      </c>
      <c r="S47" s="324">
        <v>0</v>
      </c>
      <c r="T47" s="324">
        <v>0</v>
      </c>
      <c r="U47" s="324">
        <v>0</v>
      </c>
      <c r="V47" s="324">
        <v>0</v>
      </c>
      <c r="W47" s="324">
        <v>0</v>
      </c>
      <c r="X47" s="324">
        <v>0</v>
      </c>
      <c r="Y47" s="324">
        <v>0</v>
      </c>
      <c r="Z47" s="324">
        <v>0</v>
      </c>
      <c r="AA47" s="324">
        <v>0</v>
      </c>
      <c r="AB47" s="353">
        <v>0</v>
      </c>
      <c r="AC47" s="353">
        <v>0</v>
      </c>
      <c r="AD47" s="353">
        <v>0</v>
      </c>
      <c r="AE47" s="353">
        <v>0</v>
      </c>
      <c r="AF47" s="353">
        <v>0</v>
      </c>
      <c r="AG47" s="353">
        <v>0</v>
      </c>
      <c r="AH47" s="353">
        <v>0</v>
      </c>
      <c r="AI47" s="353">
        <v>0</v>
      </c>
      <c r="AJ47" s="353">
        <v>0</v>
      </c>
      <c r="AK47" s="353">
        <v>0</v>
      </c>
      <c r="AL47" s="353">
        <v>0</v>
      </c>
      <c r="AM47" s="353">
        <v>0</v>
      </c>
      <c r="AN47" s="353">
        <v>0</v>
      </c>
      <c r="AO47" s="353">
        <v>0</v>
      </c>
      <c r="AP47" s="353">
        <v>0</v>
      </c>
      <c r="AQ47" s="353">
        <v>0</v>
      </c>
      <c r="AR47" s="353">
        <v>0</v>
      </c>
      <c r="AS47" s="353">
        <v>0</v>
      </c>
      <c r="AT47" s="324">
        <v>8</v>
      </c>
      <c r="AU47" s="324">
        <v>1</v>
      </c>
      <c r="AV47" s="333">
        <f t="shared" si="3"/>
        <v>1169</v>
      </c>
      <c r="AW47" s="324">
        <v>0</v>
      </c>
      <c r="AX47" s="324">
        <v>0</v>
      </c>
      <c r="AY47" s="324">
        <v>0</v>
      </c>
      <c r="AZ47" s="324">
        <v>0</v>
      </c>
      <c r="BA47" s="324">
        <v>0</v>
      </c>
      <c r="BB47" s="324">
        <v>0</v>
      </c>
      <c r="BC47" s="324">
        <v>0</v>
      </c>
      <c r="BD47" s="324">
        <v>0</v>
      </c>
      <c r="BE47" s="324">
        <v>0</v>
      </c>
      <c r="BF47" s="324">
        <v>1</v>
      </c>
      <c r="BG47" s="324">
        <v>0</v>
      </c>
      <c r="BH47" s="652">
        <v>0</v>
      </c>
      <c r="BI47" s="333">
        <f t="shared" si="7"/>
        <v>1170</v>
      </c>
      <c r="BL47" s="324">
        <v>1160</v>
      </c>
      <c r="BM47" s="353">
        <v>0</v>
      </c>
      <c r="BN47" s="324">
        <f t="shared" si="6"/>
        <v>1160</v>
      </c>
    </row>
    <row r="48" spans="1:66" s="329" customFormat="1" ht="16.149999999999999" customHeight="1" x14ac:dyDescent="0.2">
      <c r="A48" s="334" t="s">
        <v>123</v>
      </c>
      <c r="B48" s="319" t="s">
        <v>205</v>
      </c>
      <c r="C48" s="320">
        <f t="shared" si="5"/>
        <v>2632</v>
      </c>
      <c r="D48" s="320">
        <v>0</v>
      </c>
      <c r="E48" s="320">
        <v>0</v>
      </c>
      <c r="F48" s="320">
        <v>0</v>
      </c>
      <c r="G48" s="320">
        <v>0</v>
      </c>
      <c r="H48" s="320">
        <v>0</v>
      </c>
      <c r="I48" s="320">
        <v>0</v>
      </c>
      <c r="J48" s="320">
        <v>0</v>
      </c>
      <c r="K48" s="320">
        <v>0</v>
      </c>
      <c r="L48" s="320">
        <v>0</v>
      </c>
      <c r="M48" s="320">
        <v>0</v>
      </c>
      <c r="N48" s="320">
        <v>0</v>
      </c>
      <c r="O48" s="320">
        <v>0</v>
      </c>
      <c r="P48" s="320">
        <v>0</v>
      </c>
      <c r="Q48" s="320">
        <v>0</v>
      </c>
      <c r="R48" s="320">
        <v>0</v>
      </c>
      <c r="S48" s="320">
        <v>0</v>
      </c>
      <c r="T48" s="320">
        <v>0</v>
      </c>
      <c r="U48" s="320">
        <v>0</v>
      </c>
      <c r="V48" s="320">
        <v>0</v>
      </c>
      <c r="W48" s="320">
        <v>0</v>
      </c>
      <c r="X48" s="320">
        <v>0</v>
      </c>
      <c r="Y48" s="320">
        <v>0</v>
      </c>
      <c r="Z48" s="320">
        <v>0</v>
      </c>
      <c r="AA48" s="320">
        <v>0</v>
      </c>
      <c r="AB48" s="320">
        <v>0</v>
      </c>
      <c r="AC48" s="320">
        <v>0</v>
      </c>
      <c r="AD48" s="320">
        <v>0</v>
      </c>
      <c r="AE48" s="320">
        <v>0</v>
      </c>
      <c r="AF48" s="320">
        <v>0</v>
      </c>
      <c r="AG48" s="320">
        <v>0</v>
      </c>
      <c r="AH48" s="320">
        <v>0</v>
      </c>
      <c r="AI48" s="320">
        <v>0</v>
      </c>
      <c r="AJ48" s="320">
        <v>0</v>
      </c>
      <c r="AK48" s="320">
        <v>0</v>
      </c>
      <c r="AL48" s="320">
        <v>0</v>
      </c>
      <c r="AM48" s="320">
        <v>0</v>
      </c>
      <c r="AN48" s="320">
        <v>0</v>
      </c>
      <c r="AO48" s="320">
        <v>0</v>
      </c>
      <c r="AP48" s="320">
        <v>0</v>
      </c>
      <c r="AQ48" s="320">
        <v>0</v>
      </c>
      <c r="AR48" s="320">
        <v>0</v>
      </c>
      <c r="AS48" s="320">
        <v>0</v>
      </c>
      <c r="AT48" s="320">
        <v>5</v>
      </c>
      <c r="AU48" s="320">
        <v>12</v>
      </c>
      <c r="AV48" s="335">
        <f t="shared" si="3"/>
        <v>2649</v>
      </c>
      <c r="AW48" s="320">
        <v>4</v>
      </c>
      <c r="AX48" s="320">
        <v>0</v>
      </c>
      <c r="AY48" s="320">
        <v>0</v>
      </c>
      <c r="AZ48" s="320">
        <v>0</v>
      </c>
      <c r="BA48" s="320">
        <v>326</v>
      </c>
      <c r="BB48" s="320">
        <v>0</v>
      </c>
      <c r="BC48" s="320">
        <v>0</v>
      </c>
      <c r="BD48" s="320">
        <v>0</v>
      </c>
      <c r="BE48" s="320">
        <v>0</v>
      </c>
      <c r="BF48" s="320">
        <v>1</v>
      </c>
      <c r="BG48" s="320">
        <v>0</v>
      </c>
      <c r="BH48" s="320">
        <v>0</v>
      </c>
      <c r="BI48" s="335">
        <f t="shared" si="7"/>
        <v>2980</v>
      </c>
      <c r="BL48" s="320">
        <v>2632</v>
      </c>
      <c r="BM48" s="320">
        <v>0</v>
      </c>
      <c r="BN48" s="320">
        <f t="shared" si="6"/>
        <v>2632</v>
      </c>
    </row>
    <row r="49" spans="1:66" s="329" customFormat="1" ht="16.149999999999999" customHeight="1" x14ac:dyDescent="0.2">
      <c r="A49" s="334" t="s">
        <v>206</v>
      </c>
      <c r="B49" s="319" t="s">
        <v>207</v>
      </c>
      <c r="C49" s="320">
        <f t="shared" si="5"/>
        <v>3773</v>
      </c>
      <c r="D49" s="320">
        <v>0</v>
      </c>
      <c r="E49" s="320">
        <v>0</v>
      </c>
      <c r="F49" s="320">
        <v>0</v>
      </c>
      <c r="G49" s="320">
        <v>0</v>
      </c>
      <c r="H49" s="320">
        <v>0</v>
      </c>
      <c r="I49" s="320">
        <v>0</v>
      </c>
      <c r="J49" s="320">
        <v>0</v>
      </c>
      <c r="K49" s="320">
        <v>0</v>
      </c>
      <c r="L49" s="320">
        <v>0</v>
      </c>
      <c r="M49" s="320">
        <v>0</v>
      </c>
      <c r="N49" s="320">
        <v>0</v>
      </c>
      <c r="O49" s="320">
        <v>0</v>
      </c>
      <c r="P49" s="320">
        <v>0</v>
      </c>
      <c r="Q49" s="320">
        <v>0</v>
      </c>
      <c r="R49" s="320">
        <v>0</v>
      </c>
      <c r="S49" s="320">
        <v>0</v>
      </c>
      <c r="T49" s="320">
        <v>0</v>
      </c>
      <c r="U49" s="320">
        <v>0</v>
      </c>
      <c r="V49" s="320">
        <v>0</v>
      </c>
      <c r="W49" s="320">
        <v>0</v>
      </c>
      <c r="X49" s="320">
        <v>0</v>
      </c>
      <c r="Y49" s="320">
        <v>0</v>
      </c>
      <c r="Z49" s="320">
        <v>0</v>
      </c>
      <c r="AA49" s="320">
        <v>0</v>
      </c>
      <c r="AB49" s="320">
        <v>0</v>
      </c>
      <c r="AC49" s="320">
        <v>0</v>
      </c>
      <c r="AD49" s="320">
        <v>0</v>
      </c>
      <c r="AE49" s="320">
        <v>0</v>
      </c>
      <c r="AF49" s="320">
        <v>0</v>
      </c>
      <c r="AG49" s="320">
        <v>0</v>
      </c>
      <c r="AH49" s="320">
        <v>0</v>
      </c>
      <c r="AI49" s="320">
        <v>0</v>
      </c>
      <c r="AJ49" s="320">
        <v>0</v>
      </c>
      <c r="AK49" s="320">
        <v>0</v>
      </c>
      <c r="AL49" s="320">
        <v>0</v>
      </c>
      <c r="AM49" s="320">
        <v>0</v>
      </c>
      <c r="AN49" s="320">
        <v>0</v>
      </c>
      <c r="AO49" s="320">
        <v>0</v>
      </c>
      <c r="AP49" s="320">
        <v>0</v>
      </c>
      <c r="AQ49" s="320">
        <v>0</v>
      </c>
      <c r="AR49" s="320">
        <v>0</v>
      </c>
      <c r="AS49" s="320">
        <v>0</v>
      </c>
      <c r="AT49" s="320">
        <v>10</v>
      </c>
      <c r="AU49" s="320">
        <v>7</v>
      </c>
      <c r="AV49" s="335">
        <f t="shared" si="3"/>
        <v>3790</v>
      </c>
      <c r="AW49" s="320">
        <v>0</v>
      </c>
      <c r="AX49" s="320">
        <v>0</v>
      </c>
      <c r="AY49" s="320">
        <v>0</v>
      </c>
      <c r="AZ49" s="320">
        <v>0</v>
      </c>
      <c r="BA49" s="320">
        <v>0</v>
      </c>
      <c r="BB49" s="320">
        <v>0</v>
      </c>
      <c r="BC49" s="320">
        <v>0</v>
      </c>
      <c r="BD49" s="320">
        <v>0</v>
      </c>
      <c r="BE49" s="320">
        <v>0</v>
      </c>
      <c r="BF49" s="320">
        <v>5</v>
      </c>
      <c r="BG49" s="320">
        <v>0</v>
      </c>
      <c r="BH49" s="320">
        <v>0</v>
      </c>
      <c r="BI49" s="335">
        <f t="shared" si="7"/>
        <v>3795</v>
      </c>
      <c r="BL49" s="320">
        <v>3773</v>
      </c>
      <c r="BM49" s="320">
        <v>0</v>
      </c>
      <c r="BN49" s="320">
        <f t="shared" si="6"/>
        <v>3773</v>
      </c>
    </row>
    <row r="50" spans="1:66" s="329" customFormat="1" ht="16.149999999999999" customHeight="1" x14ac:dyDescent="0.2">
      <c r="A50" s="334" t="s">
        <v>124</v>
      </c>
      <c r="B50" s="319" t="s">
        <v>208</v>
      </c>
      <c r="C50" s="320">
        <f t="shared" si="5"/>
        <v>7483</v>
      </c>
      <c r="D50" s="320">
        <v>0</v>
      </c>
      <c r="E50" s="320">
        <v>0</v>
      </c>
      <c r="F50" s="320">
        <v>0</v>
      </c>
      <c r="G50" s="320">
        <v>7</v>
      </c>
      <c r="H50" s="320">
        <v>5</v>
      </c>
      <c r="I50" s="320">
        <v>6</v>
      </c>
      <c r="J50" s="320">
        <v>0</v>
      </c>
      <c r="K50" s="320">
        <v>0</v>
      </c>
      <c r="L50" s="320">
        <v>0</v>
      </c>
      <c r="M50" s="320">
        <v>0</v>
      </c>
      <c r="N50" s="320">
        <v>0</v>
      </c>
      <c r="O50" s="320">
        <v>0</v>
      </c>
      <c r="P50" s="320">
        <v>0</v>
      </c>
      <c r="Q50" s="320">
        <v>0</v>
      </c>
      <c r="R50" s="320">
        <v>0</v>
      </c>
      <c r="S50" s="320">
        <v>0</v>
      </c>
      <c r="T50" s="320">
        <v>0</v>
      </c>
      <c r="U50" s="320">
        <v>0</v>
      </c>
      <c r="V50" s="320">
        <v>0</v>
      </c>
      <c r="W50" s="320">
        <v>0</v>
      </c>
      <c r="X50" s="320">
        <v>0</v>
      </c>
      <c r="Y50" s="320">
        <v>0</v>
      </c>
      <c r="Z50" s="320">
        <v>0</v>
      </c>
      <c r="AA50" s="320">
        <v>1</v>
      </c>
      <c r="AB50" s="320">
        <v>0</v>
      </c>
      <c r="AC50" s="320">
        <v>0</v>
      </c>
      <c r="AD50" s="320">
        <v>0</v>
      </c>
      <c r="AE50" s="320">
        <v>3</v>
      </c>
      <c r="AF50" s="320">
        <v>0</v>
      </c>
      <c r="AG50" s="320">
        <v>0</v>
      </c>
      <c r="AH50" s="320">
        <v>0</v>
      </c>
      <c r="AI50" s="320">
        <v>0</v>
      </c>
      <c r="AJ50" s="320">
        <v>0</v>
      </c>
      <c r="AK50" s="320">
        <v>0</v>
      </c>
      <c r="AL50" s="320">
        <v>0</v>
      </c>
      <c r="AM50" s="320">
        <v>0</v>
      </c>
      <c r="AN50" s="320">
        <v>0</v>
      </c>
      <c r="AO50" s="320">
        <v>0</v>
      </c>
      <c r="AP50" s="320">
        <v>0</v>
      </c>
      <c r="AQ50" s="320">
        <v>0</v>
      </c>
      <c r="AR50" s="320">
        <v>0</v>
      </c>
      <c r="AS50" s="320">
        <v>0</v>
      </c>
      <c r="AT50" s="320">
        <v>14</v>
      </c>
      <c r="AU50" s="320">
        <v>15</v>
      </c>
      <c r="AV50" s="335">
        <f t="shared" si="3"/>
        <v>7534</v>
      </c>
      <c r="AW50" s="320">
        <v>0</v>
      </c>
      <c r="AX50" s="320">
        <v>0</v>
      </c>
      <c r="AY50" s="320">
        <v>15</v>
      </c>
      <c r="AZ50" s="320">
        <v>0</v>
      </c>
      <c r="BA50" s="320">
        <v>0</v>
      </c>
      <c r="BB50" s="320">
        <v>6</v>
      </c>
      <c r="BC50" s="320">
        <v>0</v>
      </c>
      <c r="BD50" s="320">
        <v>0</v>
      </c>
      <c r="BE50" s="320">
        <v>0</v>
      </c>
      <c r="BF50" s="320">
        <v>2</v>
      </c>
      <c r="BG50" s="320">
        <v>7</v>
      </c>
      <c r="BH50" s="320">
        <v>1</v>
      </c>
      <c r="BI50" s="335">
        <f t="shared" si="7"/>
        <v>7565</v>
      </c>
      <c r="BL50" s="320">
        <v>7483</v>
      </c>
      <c r="BM50" s="320">
        <v>0</v>
      </c>
      <c r="BN50" s="320">
        <f t="shared" si="6"/>
        <v>7483</v>
      </c>
    </row>
    <row r="51" spans="1:66" s="329" customFormat="1" ht="16.149999999999999" customHeight="1" x14ac:dyDescent="0.2">
      <c r="A51" s="336" t="s">
        <v>125</v>
      </c>
      <c r="B51" s="321" t="s">
        <v>209</v>
      </c>
      <c r="C51" s="322">
        <f t="shared" si="5"/>
        <v>9037</v>
      </c>
      <c r="D51" s="322">
        <v>0</v>
      </c>
      <c r="E51" s="322">
        <v>0</v>
      </c>
      <c r="F51" s="322">
        <v>0</v>
      </c>
      <c r="G51" s="322">
        <v>0</v>
      </c>
      <c r="H51" s="322">
        <v>0</v>
      </c>
      <c r="I51" s="322">
        <v>6</v>
      </c>
      <c r="J51" s="322">
        <v>0</v>
      </c>
      <c r="K51" s="322">
        <v>0</v>
      </c>
      <c r="L51" s="322">
        <v>0</v>
      </c>
      <c r="M51" s="322">
        <v>0</v>
      </c>
      <c r="N51" s="322">
        <v>1</v>
      </c>
      <c r="O51" s="322">
        <v>0</v>
      </c>
      <c r="P51" s="322">
        <v>0</v>
      </c>
      <c r="Q51" s="322">
        <v>0</v>
      </c>
      <c r="R51" s="322">
        <v>0</v>
      </c>
      <c r="S51" s="322">
        <v>2</v>
      </c>
      <c r="T51" s="322">
        <v>0</v>
      </c>
      <c r="U51" s="322">
        <v>0</v>
      </c>
      <c r="V51" s="322">
        <v>0</v>
      </c>
      <c r="W51" s="322">
        <v>1</v>
      </c>
      <c r="X51" s="322">
        <v>0</v>
      </c>
      <c r="Y51" s="322">
        <v>0</v>
      </c>
      <c r="Z51" s="322">
        <v>0</v>
      </c>
      <c r="AA51" s="322">
        <v>1</v>
      </c>
      <c r="AB51" s="322">
        <v>0</v>
      </c>
      <c r="AC51" s="322">
        <v>0</v>
      </c>
      <c r="AD51" s="322">
        <v>0</v>
      </c>
      <c r="AE51" s="322">
        <v>0</v>
      </c>
      <c r="AF51" s="322">
        <v>0</v>
      </c>
      <c r="AG51" s="322">
        <v>0</v>
      </c>
      <c r="AH51" s="322">
        <v>0</v>
      </c>
      <c r="AI51" s="322">
        <v>0</v>
      </c>
      <c r="AJ51" s="322">
        <v>0</v>
      </c>
      <c r="AK51" s="322">
        <v>0</v>
      </c>
      <c r="AL51" s="322">
        <v>0</v>
      </c>
      <c r="AM51" s="322">
        <v>0</v>
      </c>
      <c r="AN51" s="322">
        <v>0</v>
      </c>
      <c r="AO51" s="322">
        <v>0</v>
      </c>
      <c r="AP51" s="322">
        <v>0</v>
      </c>
      <c r="AQ51" s="322">
        <v>0</v>
      </c>
      <c r="AR51" s="322">
        <v>0</v>
      </c>
      <c r="AS51" s="322">
        <v>0</v>
      </c>
      <c r="AT51" s="322">
        <v>14</v>
      </c>
      <c r="AU51" s="322">
        <v>19</v>
      </c>
      <c r="AV51" s="337">
        <f t="shared" si="3"/>
        <v>9081</v>
      </c>
      <c r="AW51" s="322">
        <v>0</v>
      </c>
      <c r="AX51" s="322">
        <v>0</v>
      </c>
      <c r="AY51" s="322">
        <v>4</v>
      </c>
      <c r="AZ51" s="322">
        <v>0</v>
      </c>
      <c r="BA51" s="322">
        <v>0</v>
      </c>
      <c r="BB51" s="322">
        <v>0</v>
      </c>
      <c r="BC51" s="322">
        <v>1</v>
      </c>
      <c r="BD51" s="322">
        <v>0</v>
      </c>
      <c r="BE51" s="322">
        <v>0</v>
      </c>
      <c r="BF51" s="322">
        <v>11</v>
      </c>
      <c r="BG51" s="322">
        <v>7</v>
      </c>
      <c r="BH51" s="653">
        <v>0</v>
      </c>
      <c r="BI51" s="337">
        <f t="shared" si="7"/>
        <v>9104</v>
      </c>
      <c r="BL51" s="322">
        <v>9037</v>
      </c>
      <c r="BM51" s="322">
        <v>0</v>
      </c>
      <c r="BN51" s="322">
        <f t="shared" si="6"/>
        <v>9037</v>
      </c>
    </row>
    <row r="52" spans="1:66" s="329" customFormat="1" ht="16.149999999999999" customHeight="1" x14ac:dyDescent="0.2">
      <c r="A52" s="332" t="s">
        <v>126</v>
      </c>
      <c r="B52" s="323" t="s">
        <v>210</v>
      </c>
      <c r="C52" s="324">
        <f t="shared" si="5"/>
        <v>1042</v>
      </c>
      <c r="D52" s="324">
        <v>0</v>
      </c>
      <c r="E52" s="324">
        <v>0</v>
      </c>
      <c r="F52" s="324">
        <v>0</v>
      </c>
      <c r="G52" s="324">
        <v>0</v>
      </c>
      <c r="H52" s="324">
        <v>0</v>
      </c>
      <c r="I52" s="324">
        <v>0</v>
      </c>
      <c r="J52" s="324">
        <v>0</v>
      </c>
      <c r="K52" s="324">
        <v>0</v>
      </c>
      <c r="L52" s="324">
        <v>0</v>
      </c>
      <c r="M52" s="324">
        <v>0</v>
      </c>
      <c r="N52" s="324">
        <v>0</v>
      </c>
      <c r="O52" s="324">
        <v>0</v>
      </c>
      <c r="P52" s="324">
        <v>0</v>
      </c>
      <c r="Q52" s="324">
        <v>0</v>
      </c>
      <c r="R52" s="324">
        <v>0</v>
      </c>
      <c r="S52" s="324">
        <v>0</v>
      </c>
      <c r="T52" s="324">
        <v>0</v>
      </c>
      <c r="U52" s="324">
        <v>0</v>
      </c>
      <c r="V52" s="324">
        <v>0</v>
      </c>
      <c r="W52" s="324">
        <v>0</v>
      </c>
      <c r="X52" s="324">
        <v>0</v>
      </c>
      <c r="Y52" s="324">
        <v>0</v>
      </c>
      <c r="Z52" s="324">
        <v>0</v>
      </c>
      <c r="AA52" s="324">
        <v>0</v>
      </c>
      <c r="AB52" s="353">
        <v>0</v>
      </c>
      <c r="AC52" s="353">
        <v>0</v>
      </c>
      <c r="AD52" s="353">
        <v>0</v>
      </c>
      <c r="AE52" s="353">
        <v>0</v>
      </c>
      <c r="AF52" s="353">
        <v>0</v>
      </c>
      <c r="AG52" s="353">
        <v>0</v>
      </c>
      <c r="AH52" s="353">
        <v>0</v>
      </c>
      <c r="AI52" s="353">
        <v>0</v>
      </c>
      <c r="AJ52" s="353">
        <v>0</v>
      </c>
      <c r="AK52" s="353">
        <v>0</v>
      </c>
      <c r="AL52" s="353">
        <v>0</v>
      </c>
      <c r="AM52" s="353">
        <v>0</v>
      </c>
      <c r="AN52" s="353">
        <v>0</v>
      </c>
      <c r="AO52" s="353">
        <v>0</v>
      </c>
      <c r="AP52" s="353">
        <v>0</v>
      </c>
      <c r="AQ52" s="353">
        <v>0</v>
      </c>
      <c r="AR52" s="353">
        <v>0</v>
      </c>
      <c r="AS52" s="353">
        <v>0</v>
      </c>
      <c r="AT52" s="324">
        <v>4</v>
      </c>
      <c r="AU52" s="324">
        <v>22</v>
      </c>
      <c r="AV52" s="333">
        <f t="shared" si="3"/>
        <v>1068</v>
      </c>
      <c r="AW52" s="324">
        <v>0</v>
      </c>
      <c r="AX52" s="324">
        <v>0</v>
      </c>
      <c r="AY52" s="324">
        <v>0</v>
      </c>
      <c r="AZ52" s="324">
        <v>0</v>
      </c>
      <c r="BA52" s="324">
        <v>0</v>
      </c>
      <c r="BB52" s="324">
        <v>0</v>
      </c>
      <c r="BC52" s="324">
        <v>0</v>
      </c>
      <c r="BD52" s="324">
        <v>0</v>
      </c>
      <c r="BE52" s="324">
        <v>0</v>
      </c>
      <c r="BF52" s="324">
        <v>0</v>
      </c>
      <c r="BG52" s="324">
        <v>0</v>
      </c>
      <c r="BH52" s="652">
        <v>0</v>
      </c>
      <c r="BI52" s="333">
        <f t="shared" si="7"/>
        <v>1068</v>
      </c>
      <c r="BL52" s="324">
        <v>1042</v>
      </c>
      <c r="BM52" s="353">
        <v>0</v>
      </c>
      <c r="BN52" s="324">
        <f t="shared" si="6"/>
        <v>1042</v>
      </c>
    </row>
    <row r="53" spans="1:66" s="329" customFormat="1" ht="16.149999999999999" customHeight="1" x14ac:dyDescent="0.2">
      <c r="A53" s="334" t="s">
        <v>127</v>
      </c>
      <c r="B53" s="319" t="s">
        <v>211</v>
      </c>
      <c r="C53" s="320">
        <f t="shared" si="5"/>
        <v>3219</v>
      </c>
      <c r="D53" s="320">
        <v>0</v>
      </c>
      <c r="E53" s="320">
        <v>0</v>
      </c>
      <c r="F53" s="320">
        <v>0</v>
      </c>
      <c r="G53" s="320">
        <v>0</v>
      </c>
      <c r="H53" s="320">
        <v>0</v>
      </c>
      <c r="I53" s="320">
        <v>0</v>
      </c>
      <c r="J53" s="320">
        <v>0</v>
      </c>
      <c r="K53" s="320">
        <v>0</v>
      </c>
      <c r="L53" s="320">
        <v>0</v>
      </c>
      <c r="M53" s="320">
        <v>0</v>
      </c>
      <c r="N53" s="320">
        <v>0</v>
      </c>
      <c r="O53" s="320">
        <v>0</v>
      </c>
      <c r="P53" s="320">
        <v>0</v>
      </c>
      <c r="Q53" s="320">
        <v>0</v>
      </c>
      <c r="R53" s="320">
        <v>0</v>
      </c>
      <c r="S53" s="320">
        <v>0</v>
      </c>
      <c r="T53" s="320">
        <v>0</v>
      </c>
      <c r="U53" s="320">
        <v>0</v>
      </c>
      <c r="V53" s="320">
        <v>0</v>
      </c>
      <c r="W53" s="320">
        <v>0</v>
      </c>
      <c r="X53" s="320">
        <v>0</v>
      </c>
      <c r="Y53" s="320">
        <v>0</v>
      </c>
      <c r="Z53" s="320">
        <v>0</v>
      </c>
      <c r="AA53" s="320">
        <v>0</v>
      </c>
      <c r="AB53" s="320">
        <v>0</v>
      </c>
      <c r="AC53" s="320">
        <v>0</v>
      </c>
      <c r="AD53" s="320">
        <v>0</v>
      </c>
      <c r="AE53" s="320">
        <v>0</v>
      </c>
      <c r="AF53" s="320">
        <v>0</v>
      </c>
      <c r="AG53" s="320">
        <v>0</v>
      </c>
      <c r="AH53" s="320">
        <v>0</v>
      </c>
      <c r="AI53" s="320">
        <v>0</v>
      </c>
      <c r="AJ53" s="320">
        <v>0</v>
      </c>
      <c r="AK53" s="320">
        <v>0</v>
      </c>
      <c r="AL53" s="320">
        <v>0</v>
      </c>
      <c r="AM53" s="320">
        <v>0</v>
      </c>
      <c r="AN53" s="320">
        <v>0</v>
      </c>
      <c r="AO53" s="320">
        <v>0</v>
      </c>
      <c r="AP53" s="320">
        <v>0</v>
      </c>
      <c r="AQ53" s="320">
        <v>0</v>
      </c>
      <c r="AR53" s="320">
        <v>0</v>
      </c>
      <c r="AS53" s="320">
        <v>0</v>
      </c>
      <c r="AT53" s="320">
        <v>2</v>
      </c>
      <c r="AU53" s="320">
        <v>4</v>
      </c>
      <c r="AV53" s="335">
        <f t="shared" si="3"/>
        <v>3225</v>
      </c>
      <c r="AW53" s="320">
        <v>0</v>
      </c>
      <c r="AX53" s="320">
        <v>0</v>
      </c>
      <c r="AY53" s="320">
        <v>0</v>
      </c>
      <c r="AZ53" s="320">
        <v>0</v>
      </c>
      <c r="BA53" s="320">
        <v>0</v>
      </c>
      <c r="BB53" s="320">
        <v>0</v>
      </c>
      <c r="BC53" s="320">
        <v>0</v>
      </c>
      <c r="BD53" s="320">
        <v>0</v>
      </c>
      <c r="BE53" s="320">
        <v>0</v>
      </c>
      <c r="BF53" s="320">
        <v>2</v>
      </c>
      <c r="BG53" s="320">
        <v>2</v>
      </c>
      <c r="BH53" s="320">
        <v>1</v>
      </c>
      <c r="BI53" s="335">
        <f t="shared" si="7"/>
        <v>3230</v>
      </c>
      <c r="BL53" s="320">
        <v>3219</v>
      </c>
      <c r="BM53" s="320">
        <v>0</v>
      </c>
      <c r="BN53" s="320">
        <f t="shared" si="6"/>
        <v>3219</v>
      </c>
    </row>
    <row r="54" spans="1:66" s="329" customFormat="1" ht="16.149999999999999" customHeight="1" x14ac:dyDescent="0.2">
      <c r="A54" s="334" t="s">
        <v>128</v>
      </c>
      <c r="B54" s="319" t="s">
        <v>212</v>
      </c>
      <c r="C54" s="320">
        <f t="shared" si="5"/>
        <v>4693</v>
      </c>
      <c r="D54" s="320">
        <v>0</v>
      </c>
      <c r="E54" s="320">
        <v>0</v>
      </c>
      <c r="F54" s="320">
        <v>0</v>
      </c>
      <c r="G54" s="320">
        <v>1</v>
      </c>
      <c r="H54" s="320">
        <v>0</v>
      </c>
      <c r="I54" s="320">
        <v>3</v>
      </c>
      <c r="J54" s="320">
        <v>0</v>
      </c>
      <c r="K54" s="320">
        <v>0</v>
      </c>
      <c r="L54" s="320">
        <v>0</v>
      </c>
      <c r="M54" s="320">
        <v>0</v>
      </c>
      <c r="N54" s="320">
        <v>0</v>
      </c>
      <c r="O54" s="320">
        <v>0</v>
      </c>
      <c r="P54" s="320">
        <v>0</v>
      </c>
      <c r="Q54" s="320">
        <v>0</v>
      </c>
      <c r="R54" s="320">
        <v>7</v>
      </c>
      <c r="S54" s="320">
        <v>2</v>
      </c>
      <c r="T54" s="320">
        <v>0</v>
      </c>
      <c r="U54" s="320">
        <v>0</v>
      </c>
      <c r="V54" s="320">
        <v>0</v>
      </c>
      <c r="W54" s="320">
        <v>0</v>
      </c>
      <c r="X54" s="320">
        <v>0</v>
      </c>
      <c r="Y54" s="320">
        <v>0</v>
      </c>
      <c r="Z54" s="320">
        <v>0</v>
      </c>
      <c r="AA54" s="320">
        <v>2</v>
      </c>
      <c r="AB54" s="320">
        <v>0</v>
      </c>
      <c r="AC54" s="320">
        <v>0</v>
      </c>
      <c r="AD54" s="320">
        <v>0</v>
      </c>
      <c r="AE54" s="320">
        <v>0</v>
      </c>
      <c r="AF54" s="320">
        <v>0</v>
      </c>
      <c r="AG54" s="320">
        <v>0</v>
      </c>
      <c r="AH54" s="320">
        <v>0</v>
      </c>
      <c r="AI54" s="320">
        <v>0</v>
      </c>
      <c r="AJ54" s="320">
        <v>0</v>
      </c>
      <c r="AK54" s="320">
        <v>0</v>
      </c>
      <c r="AL54" s="320">
        <v>0</v>
      </c>
      <c r="AM54" s="320">
        <v>0</v>
      </c>
      <c r="AN54" s="320">
        <v>0</v>
      </c>
      <c r="AO54" s="320">
        <v>0</v>
      </c>
      <c r="AP54" s="320">
        <v>0</v>
      </c>
      <c r="AQ54" s="320">
        <v>0</v>
      </c>
      <c r="AR54" s="320">
        <v>0</v>
      </c>
      <c r="AS54" s="320">
        <v>0</v>
      </c>
      <c r="AT54" s="320">
        <v>22</v>
      </c>
      <c r="AU54" s="320">
        <v>66</v>
      </c>
      <c r="AV54" s="335">
        <f t="shared" si="3"/>
        <v>4796</v>
      </c>
      <c r="AW54" s="320">
        <v>0</v>
      </c>
      <c r="AX54" s="320">
        <v>0</v>
      </c>
      <c r="AY54" s="320">
        <v>1</v>
      </c>
      <c r="AZ54" s="320">
        <v>0</v>
      </c>
      <c r="BA54" s="320">
        <v>0</v>
      </c>
      <c r="BB54" s="320">
        <v>0</v>
      </c>
      <c r="BC54" s="320">
        <v>0</v>
      </c>
      <c r="BD54" s="320">
        <v>0</v>
      </c>
      <c r="BE54" s="320">
        <v>0</v>
      </c>
      <c r="BF54" s="320">
        <v>1</v>
      </c>
      <c r="BG54" s="320">
        <v>3</v>
      </c>
      <c r="BH54" s="320">
        <v>1</v>
      </c>
      <c r="BI54" s="335">
        <f t="shared" si="7"/>
        <v>4802</v>
      </c>
      <c r="BL54" s="320">
        <v>4693</v>
      </c>
      <c r="BM54" s="320">
        <v>0</v>
      </c>
      <c r="BN54" s="320">
        <f t="shared" si="6"/>
        <v>4693</v>
      </c>
    </row>
    <row r="55" spans="1:66" s="329" customFormat="1" ht="16.149999999999999" customHeight="1" x14ac:dyDescent="0.2">
      <c r="A55" s="334" t="s">
        <v>129</v>
      </c>
      <c r="B55" s="319" t="s">
        <v>213</v>
      </c>
      <c r="C55" s="320">
        <f t="shared" si="5"/>
        <v>11760</v>
      </c>
      <c r="D55" s="320">
        <v>0</v>
      </c>
      <c r="E55" s="320">
        <v>0</v>
      </c>
      <c r="F55" s="320">
        <v>0</v>
      </c>
      <c r="G55" s="320">
        <v>0</v>
      </c>
      <c r="H55" s="320">
        <v>0</v>
      </c>
      <c r="I55" s="320">
        <v>0</v>
      </c>
      <c r="J55" s="320">
        <v>0</v>
      </c>
      <c r="K55" s="320">
        <v>269</v>
      </c>
      <c r="L55" s="320">
        <v>0</v>
      </c>
      <c r="M55" s="320">
        <v>3</v>
      </c>
      <c r="N55" s="320">
        <v>0</v>
      </c>
      <c r="O55" s="320">
        <v>0</v>
      </c>
      <c r="P55" s="320">
        <v>0</v>
      </c>
      <c r="Q55" s="320">
        <v>0</v>
      </c>
      <c r="R55" s="320">
        <v>0</v>
      </c>
      <c r="S55" s="320">
        <v>1</v>
      </c>
      <c r="T55" s="320">
        <v>0</v>
      </c>
      <c r="U55" s="320">
        <v>0</v>
      </c>
      <c r="V55" s="320">
        <v>10</v>
      </c>
      <c r="W55" s="320">
        <v>123</v>
      </c>
      <c r="X55" s="320">
        <v>28</v>
      </c>
      <c r="Y55" s="320">
        <v>0</v>
      </c>
      <c r="Z55" s="320">
        <v>1</v>
      </c>
      <c r="AA55" s="320">
        <v>0</v>
      </c>
      <c r="AB55" s="320">
        <v>1</v>
      </c>
      <c r="AC55" s="320">
        <v>0</v>
      </c>
      <c r="AD55" s="320">
        <v>0</v>
      </c>
      <c r="AE55" s="320">
        <v>0</v>
      </c>
      <c r="AF55" s="320">
        <v>0</v>
      </c>
      <c r="AG55" s="320">
        <v>0</v>
      </c>
      <c r="AH55" s="320">
        <v>0</v>
      </c>
      <c r="AI55" s="320">
        <v>188</v>
      </c>
      <c r="AJ55" s="320">
        <v>0</v>
      </c>
      <c r="AK55" s="320">
        <v>0</v>
      </c>
      <c r="AL55" s="320">
        <v>0</v>
      </c>
      <c r="AM55" s="320">
        <v>0</v>
      </c>
      <c r="AN55" s="320">
        <v>0</v>
      </c>
      <c r="AO55" s="320">
        <v>0</v>
      </c>
      <c r="AP55" s="320">
        <v>0</v>
      </c>
      <c r="AQ55" s="320">
        <v>0</v>
      </c>
      <c r="AR55" s="320">
        <v>0</v>
      </c>
      <c r="AS55" s="320">
        <v>0</v>
      </c>
      <c r="AT55" s="320">
        <v>92</v>
      </c>
      <c r="AU55" s="320">
        <v>110</v>
      </c>
      <c r="AV55" s="335">
        <f t="shared" si="3"/>
        <v>12586</v>
      </c>
      <c r="AW55" s="320">
        <v>0</v>
      </c>
      <c r="AX55" s="320">
        <v>0</v>
      </c>
      <c r="AY55" s="320">
        <v>0</v>
      </c>
      <c r="AZ55" s="320">
        <v>5</v>
      </c>
      <c r="BA55" s="320">
        <v>0</v>
      </c>
      <c r="BB55" s="320">
        <v>0</v>
      </c>
      <c r="BC55" s="320">
        <v>0</v>
      </c>
      <c r="BD55" s="320">
        <v>0</v>
      </c>
      <c r="BE55" s="320">
        <v>0</v>
      </c>
      <c r="BF55" s="320">
        <v>7</v>
      </c>
      <c r="BG55" s="320">
        <v>0</v>
      </c>
      <c r="BH55" s="320">
        <v>6</v>
      </c>
      <c r="BI55" s="335">
        <f t="shared" si="7"/>
        <v>12604</v>
      </c>
      <c r="BL55" s="320">
        <v>11760</v>
      </c>
      <c r="BM55" s="320">
        <v>0</v>
      </c>
      <c r="BN55" s="320">
        <f t="shared" si="6"/>
        <v>11760</v>
      </c>
    </row>
    <row r="56" spans="1:66" s="329" customFormat="1" ht="16.149999999999999" customHeight="1" x14ac:dyDescent="0.2">
      <c r="A56" s="336" t="s">
        <v>130</v>
      </c>
      <c r="B56" s="321" t="s">
        <v>214</v>
      </c>
      <c r="C56" s="322">
        <f t="shared" si="5"/>
        <v>6922</v>
      </c>
      <c r="D56" s="322">
        <v>0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0</v>
      </c>
      <c r="K56" s="322">
        <v>2</v>
      </c>
      <c r="L56" s="322">
        <v>0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46</v>
      </c>
      <c r="T56" s="322">
        <v>0</v>
      </c>
      <c r="U56" s="322">
        <v>0</v>
      </c>
      <c r="V56" s="322">
        <v>97</v>
      </c>
      <c r="W56" s="322">
        <v>48</v>
      </c>
      <c r="X56" s="322">
        <v>23</v>
      </c>
      <c r="Y56" s="322">
        <v>0</v>
      </c>
      <c r="Z56" s="322">
        <v>0</v>
      </c>
      <c r="AA56" s="322">
        <v>0</v>
      </c>
      <c r="AB56" s="322">
        <v>0</v>
      </c>
      <c r="AC56" s="322">
        <v>0</v>
      </c>
      <c r="AD56" s="322">
        <v>0</v>
      </c>
      <c r="AE56" s="322">
        <v>0</v>
      </c>
      <c r="AF56" s="322">
        <v>0</v>
      </c>
      <c r="AG56" s="322">
        <v>0</v>
      </c>
      <c r="AH56" s="322">
        <v>0</v>
      </c>
      <c r="AI56" s="322">
        <v>0</v>
      </c>
      <c r="AJ56" s="322">
        <v>0</v>
      </c>
      <c r="AK56" s="322">
        <v>0</v>
      </c>
      <c r="AL56" s="322">
        <v>0</v>
      </c>
      <c r="AM56" s="322">
        <v>0</v>
      </c>
      <c r="AN56" s="322">
        <v>0</v>
      </c>
      <c r="AO56" s="322">
        <v>0</v>
      </c>
      <c r="AP56" s="322">
        <v>0</v>
      </c>
      <c r="AQ56" s="322">
        <v>0</v>
      </c>
      <c r="AR56" s="322">
        <v>0</v>
      </c>
      <c r="AS56" s="322">
        <v>0</v>
      </c>
      <c r="AT56" s="322">
        <v>23</v>
      </c>
      <c r="AU56" s="322">
        <v>27</v>
      </c>
      <c r="AV56" s="337">
        <f t="shared" si="3"/>
        <v>7188</v>
      </c>
      <c r="AW56" s="322">
        <v>0</v>
      </c>
      <c r="AX56" s="322">
        <v>0</v>
      </c>
      <c r="AY56" s="322">
        <v>0</v>
      </c>
      <c r="AZ56" s="322">
        <v>0</v>
      </c>
      <c r="BA56" s="322">
        <v>0</v>
      </c>
      <c r="BB56" s="322">
        <v>0</v>
      </c>
      <c r="BC56" s="322">
        <v>0</v>
      </c>
      <c r="BD56" s="322">
        <v>0</v>
      </c>
      <c r="BE56" s="322">
        <v>0</v>
      </c>
      <c r="BF56" s="322">
        <v>5</v>
      </c>
      <c r="BG56" s="322">
        <v>0</v>
      </c>
      <c r="BH56" s="653">
        <v>0</v>
      </c>
      <c r="BI56" s="337">
        <f t="shared" si="7"/>
        <v>7193</v>
      </c>
      <c r="BL56" s="322">
        <v>6922</v>
      </c>
      <c r="BM56" s="322">
        <v>0</v>
      </c>
      <c r="BN56" s="322">
        <f t="shared" si="6"/>
        <v>6922</v>
      </c>
    </row>
    <row r="57" spans="1:66" s="329" customFormat="1" ht="16.149999999999999" customHeight="1" x14ac:dyDescent="0.2">
      <c r="A57" s="332" t="s">
        <v>131</v>
      </c>
      <c r="B57" s="323" t="s">
        <v>215</v>
      </c>
      <c r="C57" s="324">
        <f t="shared" si="5"/>
        <v>7624</v>
      </c>
      <c r="D57" s="324">
        <v>0</v>
      </c>
      <c r="E57" s="324">
        <v>0</v>
      </c>
      <c r="F57" s="324">
        <v>0</v>
      </c>
      <c r="G57" s="324">
        <v>0</v>
      </c>
      <c r="H57" s="324">
        <v>0</v>
      </c>
      <c r="I57" s="324">
        <v>0</v>
      </c>
      <c r="J57" s="324">
        <v>0</v>
      </c>
      <c r="K57" s="324">
        <v>0</v>
      </c>
      <c r="L57" s="324">
        <v>0</v>
      </c>
      <c r="M57" s="324">
        <v>0</v>
      </c>
      <c r="N57" s="324">
        <v>0</v>
      </c>
      <c r="O57" s="324">
        <v>0</v>
      </c>
      <c r="P57" s="324">
        <v>0</v>
      </c>
      <c r="Q57" s="324">
        <v>0</v>
      </c>
      <c r="R57" s="324">
        <v>0</v>
      </c>
      <c r="S57" s="324">
        <v>1</v>
      </c>
      <c r="T57" s="324">
        <v>0</v>
      </c>
      <c r="U57" s="324">
        <v>0</v>
      </c>
      <c r="V57" s="324">
        <v>1</v>
      </c>
      <c r="W57" s="324">
        <v>0</v>
      </c>
      <c r="X57" s="324">
        <v>0</v>
      </c>
      <c r="Y57" s="324">
        <v>0</v>
      </c>
      <c r="Z57" s="324">
        <v>0</v>
      </c>
      <c r="AA57" s="324">
        <v>0</v>
      </c>
      <c r="AB57" s="353">
        <v>0</v>
      </c>
      <c r="AC57" s="353">
        <v>0</v>
      </c>
      <c r="AD57" s="353">
        <v>0</v>
      </c>
      <c r="AE57" s="353">
        <v>0</v>
      </c>
      <c r="AF57" s="353">
        <v>0</v>
      </c>
      <c r="AG57" s="353">
        <v>0</v>
      </c>
      <c r="AH57" s="353">
        <v>0</v>
      </c>
      <c r="AI57" s="353">
        <v>0</v>
      </c>
      <c r="AJ57" s="353">
        <v>0</v>
      </c>
      <c r="AK57" s="353">
        <v>0</v>
      </c>
      <c r="AL57" s="353">
        <v>0</v>
      </c>
      <c r="AM57" s="353">
        <v>0</v>
      </c>
      <c r="AN57" s="353">
        <v>0</v>
      </c>
      <c r="AO57" s="353">
        <v>0</v>
      </c>
      <c r="AP57" s="353">
        <v>0</v>
      </c>
      <c r="AQ57" s="353">
        <v>0</v>
      </c>
      <c r="AR57" s="353">
        <v>0</v>
      </c>
      <c r="AS57" s="353">
        <v>0</v>
      </c>
      <c r="AT57" s="324">
        <v>15</v>
      </c>
      <c r="AU57" s="324">
        <v>50</v>
      </c>
      <c r="AV57" s="333">
        <f t="shared" si="3"/>
        <v>7691</v>
      </c>
      <c r="AW57" s="324">
        <v>0</v>
      </c>
      <c r="AX57" s="324">
        <v>290</v>
      </c>
      <c r="AY57" s="324">
        <v>0</v>
      </c>
      <c r="AZ57" s="324">
        <v>0</v>
      </c>
      <c r="BA57" s="324">
        <v>0</v>
      </c>
      <c r="BB57" s="324">
        <v>0</v>
      </c>
      <c r="BC57" s="324">
        <v>1</v>
      </c>
      <c r="BD57" s="324">
        <v>0</v>
      </c>
      <c r="BE57" s="324">
        <v>0</v>
      </c>
      <c r="BF57" s="324">
        <v>2</v>
      </c>
      <c r="BG57" s="324">
        <v>0</v>
      </c>
      <c r="BH57" s="652">
        <v>0</v>
      </c>
      <c r="BI57" s="333">
        <f t="shared" si="7"/>
        <v>7984</v>
      </c>
      <c r="BL57" s="324">
        <v>7624</v>
      </c>
      <c r="BM57" s="353">
        <v>0</v>
      </c>
      <c r="BN57" s="324">
        <f t="shared" si="6"/>
        <v>7624</v>
      </c>
    </row>
    <row r="58" spans="1:66" s="329" customFormat="1" ht="16.149999999999999" customHeight="1" x14ac:dyDescent="0.2">
      <c r="A58" s="334" t="s">
        <v>132</v>
      </c>
      <c r="B58" s="319" t="s">
        <v>216</v>
      </c>
      <c r="C58" s="320">
        <f t="shared" si="5"/>
        <v>36205</v>
      </c>
      <c r="D58" s="320">
        <v>0</v>
      </c>
      <c r="E58" s="320">
        <v>0</v>
      </c>
      <c r="F58" s="320">
        <v>0</v>
      </c>
      <c r="G58" s="320">
        <v>0</v>
      </c>
      <c r="H58" s="320">
        <v>3</v>
      </c>
      <c r="I58" s="320">
        <v>10</v>
      </c>
      <c r="J58" s="320">
        <v>0</v>
      </c>
      <c r="K58" s="320">
        <v>0</v>
      </c>
      <c r="L58" s="320">
        <v>0</v>
      </c>
      <c r="M58" s="320">
        <v>5</v>
      </c>
      <c r="N58" s="320">
        <v>0</v>
      </c>
      <c r="O58" s="320">
        <v>0</v>
      </c>
      <c r="P58" s="320">
        <v>0</v>
      </c>
      <c r="Q58" s="320">
        <v>0</v>
      </c>
      <c r="R58" s="320">
        <v>0</v>
      </c>
      <c r="S58" s="320">
        <v>1</v>
      </c>
      <c r="T58" s="320">
        <v>0</v>
      </c>
      <c r="U58" s="320">
        <v>0</v>
      </c>
      <c r="V58" s="320">
        <v>1</v>
      </c>
      <c r="W58" s="320">
        <v>0</v>
      </c>
      <c r="X58" s="320">
        <v>0</v>
      </c>
      <c r="Y58" s="320">
        <v>0</v>
      </c>
      <c r="Z58" s="320">
        <v>0</v>
      </c>
      <c r="AA58" s="320">
        <v>1</v>
      </c>
      <c r="AB58" s="320">
        <v>0</v>
      </c>
      <c r="AC58" s="320">
        <v>0</v>
      </c>
      <c r="AD58" s="320">
        <v>1</v>
      </c>
      <c r="AE58" s="320">
        <v>1</v>
      </c>
      <c r="AF58" s="320">
        <v>0</v>
      </c>
      <c r="AG58" s="320">
        <v>0</v>
      </c>
      <c r="AH58" s="320">
        <v>0</v>
      </c>
      <c r="AI58" s="320">
        <v>0</v>
      </c>
      <c r="AJ58" s="320">
        <v>0</v>
      </c>
      <c r="AK58" s="320">
        <v>0</v>
      </c>
      <c r="AL58" s="320">
        <v>0</v>
      </c>
      <c r="AM58" s="320">
        <v>0</v>
      </c>
      <c r="AN58" s="320">
        <v>0</v>
      </c>
      <c r="AO58" s="320">
        <v>0</v>
      </c>
      <c r="AP58" s="320">
        <v>0</v>
      </c>
      <c r="AQ58" s="320">
        <v>0</v>
      </c>
      <c r="AR58" s="320">
        <v>0</v>
      </c>
      <c r="AS58" s="320">
        <v>0</v>
      </c>
      <c r="AT58" s="320">
        <v>132</v>
      </c>
      <c r="AU58" s="320">
        <v>397</v>
      </c>
      <c r="AV58" s="335">
        <f t="shared" si="3"/>
        <v>36757</v>
      </c>
      <c r="AW58" s="320">
        <v>0</v>
      </c>
      <c r="AX58" s="320">
        <v>0</v>
      </c>
      <c r="AY58" s="320">
        <v>5</v>
      </c>
      <c r="AZ58" s="320">
        <v>0</v>
      </c>
      <c r="BA58" s="320">
        <v>0</v>
      </c>
      <c r="BB58" s="320">
        <v>18</v>
      </c>
      <c r="BC58" s="320">
        <v>0</v>
      </c>
      <c r="BD58" s="320">
        <v>0</v>
      </c>
      <c r="BE58" s="320">
        <v>0</v>
      </c>
      <c r="BF58" s="320">
        <v>22</v>
      </c>
      <c r="BG58" s="320">
        <v>34</v>
      </c>
      <c r="BH58" s="320">
        <v>9</v>
      </c>
      <c r="BI58" s="335">
        <f t="shared" si="7"/>
        <v>36845</v>
      </c>
      <c r="BL58" s="320">
        <v>36205</v>
      </c>
      <c r="BM58" s="320">
        <v>0</v>
      </c>
      <c r="BN58" s="320">
        <f t="shared" si="6"/>
        <v>36205</v>
      </c>
    </row>
    <row r="59" spans="1:66" s="329" customFormat="1" ht="16.149999999999999" customHeight="1" x14ac:dyDescent="0.2">
      <c r="A59" s="334" t="s">
        <v>133</v>
      </c>
      <c r="B59" s="319" t="s">
        <v>217</v>
      </c>
      <c r="C59" s="320">
        <f t="shared" si="5"/>
        <v>18560</v>
      </c>
      <c r="D59" s="320">
        <v>0</v>
      </c>
      <c r="E59" s="320">
        <v>0</v>
      </c>
      <c r="F59" s="320">
        <v>0</v>
      </c>
      <c r="G59" s="320">
        <v>0</v>
      </c>
      <c r="H59" s="320">
        <v>0</v>
      </c>
      <c r="I59" s="320">
        <v>0</v>
      </c>
      <c r="J59" s="320">
        <v>0</v>
      </c>
      <c r="K59" s="320">
        <v>0</v>
      </c>
      <c r="L59" s="320">
        <v>0</v>
      </c>
      <c r="M59" s="320">
        <v>5</v>
      </c>
      <c r="N59" s="320">
        <v>0</v>
      </c>
      <c r="O59" s="320">
        <v>0</v>
      </c>
      <c r="P59" s="320">
        <v>0</v>
      </c>
      <c r="Q59" s="320">
        <v>2</v>
      </c>
      <c r="R59" s="320">
        <v>0</v>
      </c>
      <c r="S59" s="320">
        <v>0</v>
      </c>
      <c r="T59" s="320">
        <v>0</v>
      </c>
      <c r="U59" s="320">
        <v>0</v>
      </c>
      <c r="V59" s="320">
        <v>0</v>
      </c>
      <c r="W59" s="320">
        <v>0</v>
      </c>
      <c r="X59" s="320">
        <v>0</v>
      </c>
      <c r="Y59" s="320">
        <v>0</v>
      </c>
      <c r="Z59" s="320">
        <v>0</v>
      </c>
      <c r="AA59" s="320">
        <v>0</v>
      </c>
      <c r="AB59" s="320">
        <v>0</v>
      </c>
      <c r="AC59" s="320">
        <v>0</v>
      </c>
      <c r="AD59" s="320">
        <v>0</v>
      </c>
      <c r="AE59" s="320">
        <v>0</v>
      </c>
      <c r="AF59" s="320">
        <v>0</v>
      </c>
      <c r="AG59" s="320">
        <v>0</v>
      </c>
      <c r="AH59" s="320">
        <v>0</v>
      </c>
      <c r="AI59" s="320">
        <v>0</v>
      </c>
      <c r="AJ59" s="320">
        <v>0</v>
      </c>
      <c r="AK59" s="320">
        <v>0</v>
      </c>
      <c r="AL59" s="320">
        <v>0</v>
      </c>
      <c r="AM59" s="320">
        <v>0</v>
      </c>
      <c r="AN59" s="320">
        <v>0</v>
      </c>
      <c r="AO59" s="320">
        <v>0</v>
      </c>
      <c r="AP59" s="320">
        <v>0</v>
      </c>
      <c r="AQ59" s="320">
        <v>0</v>
      </c>
      <c r="AR59" s="320">
        <v>0</v>
      </c>
      <c r="AS59" s="320">
        <v>0</v>
      </c>
      <c r="AT59" s="320">
        <v>61</v>
      </c>
      <c r="AU59" s="320">
        <v>240</v>
      </c>
      <c r="AV59" s="335">
        <f t="shared" si="3"/>
        <v>18868</v>
      </c>
      <c r="AW59" s="320">
        <v>0</v>
      </c>
      <c r="AX59" s="320">
        <v>0</v>
      </c>
      <c r="AY59" s="320">
        <v>0</v>
      </c>
      <c r="AZ59" s="320">
        <v>0</v>
      </c>
      <c r="BA59" s="320">
        <v>0</v>
      </c>
      <c r="BB59" s="320">
        <v>0</v>
      </c>
      <c r="BC59" s="320">
        <v>0</v>
      </c>
      <c r="BD59" s="320">
        <v>0</v>
      </c>
      <c r="BE59" s="320">
        <v>0</v>
      </c>
      <c r="BF59" s="320">
        <v>13</v>
      </c>
      <c r="BG59" s="320">
        <v>5</v>
      </c>
      <c r="BH59" s="320">
        <v>4</v>
      </c>
      <c r="BI59" s="335">
        <f t="shared" si="7"/>
        <v>18890</v>
      </c>
      <c r="BL59" s="320">
        <v>18560</v>
      </c>
      <c r="BM59" s="320">
        <v>0</v>
      </c>
      <c r="BN59" s="320">
        <f t="shared" si="6"/>
        <v>18560</v>
      </c>
    </row>
    <row r="60" spans="1:66" s="329" customFormat="1" ht="16.149999999999999" customHeight="1" x14ac:dyDescent="0.2">
      <c r="A60" s="334" t="s">
        <v>218</v>
      </c>
      <c r="B60" s="319" t="s">
        <v>219</v>
      </c>
      <c r="C60" s="320">
        <f t="shared" si="5"/>
        <v>315</v>
      </c>
      <c r="D60" s="320">
        <v>0</v>
      </c>
      <c r="E60" s="320">
        <v>0</v>
      </c>
      <c r="F60" s="320">
        <v>0</v>
      </c>
      <c r="G60" s="320">
        <v>0</v>
      </c>
      <c r="H60" s="320">
        <v>0</v>
      </c>
      <c r="I60" s="320">
        <v>0</v>
      </c>
      <c r="J60" s="320">
        <v>0</v>
      </c>
      <c r="K60" s="320">
        <v>0</v>
      </c>
      <c r="L60" s="320">
        <v>0</v>
      </c>
      <c r="M60" s="320">
        <v>0</v>
      </c>
      <c r="N60" s="320">
        <v>0</v>
      </c>
      <c r="O60" s="320">
        <v>0</v>
      </c>
      <c r="P60" s="320">
        <v>42</v>
      </c>
      <c r="Q60" s="320">
        <v>0</v>
      </c>
      <c r="R60" s="320">
        <v>0</v>
      </c>
      <c r="S60" s="320">
        <v>0</v>
      </c>
      <c r="T60" s="320">
        <v>0</v>
      </c>
      <c r="U60" s="320">
        <v>0</v>
      </c>
      <c r="V60" s="320">
        <v>0</v>
      </c>
      <c r="W60" s="320">
        <v>0</v>
      </c>
      <c r="X60" s="320">
        <v>0</v>
      </c>
      <c r="Y60" s="320">
        <v>0</v>
      </c>
      <c r="Z60" s="320">
        <v>0</v>
      </c>
      <c r="AA60" s="320">
        <v>0</v>
      </c>
      <c r="AB60" s="320">
        <v>0</v>
      </c>
      <c r="AC60" s="320">
        <v>0</v>
      </c>
      <c r="AD60" s="320">
        <v>0</v>
      </c>
      <c r="AE60" s="320">
        <v>0</v>
      </c>
      <c r="AF60" s="320">
        <v>0</v>
      </c>
      <c r="AG60" s="320">
        <v>0</v>
      </c>
      <c r="AH60" s="320">
        <v>0</v>
      </c>
      <c r="AI60" s="320">
        <v>0</v>
      </c>
      <c r="AJ60" s="320">
        <v>0</v>
      </c>
      <c r="AK60" s="320">
        <v>0</v>
      </c>
      <c r="AL60" s="320">
        <v>0</v>
      </c>
      <c r="AM60" s="320">
        <v>0</v>
      </c>
      <c r="AN60" s="320">
        <v>0</v>
      </c>
      <c r="AO60" s="320">
        <v>0</v>
      </c>
      <c r="AP60" s="320">
        <v>0</v>
      </c>
      <c r="AQ60" s="320">
        <v>0</v>
      </c>
      <c r="AR60" s="320">
        <v>0</v>
      </c>
      <c r="AS60" s="320">
        <v>0</v>
      </c>
      <c r="AT60" s="320">
        <v>0</v>
      </c>
      <c r="AU60" s="320">
        <v>3</v>
      </c>
      <c r="AV60" s="335">
        <f t="shared" si="3"/>
        <v>360</v>
      </c>
      <c r="AW60" s="320">
        <v>0</v>
      </c>
      <c r="AX60" s="320">
        <v>0</v>
      </c>
      <c r="AY60" s="320">
        <v>0</v>
      </c>
      <c r="AZ60" s="320">
        <v>0</v>
      </c>
      <c r="BA60" s="320">
        <v>17</v>
      </c>
      <c r="BB60" s="320">
        <v>0</v>
      </c>
      <c r="BC60" s="320">
        <v>0</v>
      </c>
      <c r="BD60" s="320">
        <v>0</v>
      </c>
      <c r="BE60" s="320">
        <v>0</v>
      </c>
      <c r="BF60" s="320">
        <v>0</v>
      </c>
      <c r="BG60" s="320">
        <v>0</v>
      </c>
      <c r="BH60" s="320">
        <v>0</v>
      </c>
      <c r="BI60" s="335">
        <f t="shared" si="7"/>
        <v>377</v>
      </c>
      <c r="BL60" s="320">
        <v>315</v>
      </c>
      <c r="BM60" s="320">
        <v>0</v>
      </c>
      <c r="BN60" s="320">
        <f t="shared" si="6"/>
        <v>315</v>
      </c>
    </row>
    <row r="61" spans="1:66" s="329" customFormat="1" ht="16.149999999999999" customHeight="1" x14ac:dyDescent="0.2">
      <c r="A61" s="336" t="s">
        <v>134</v>
      </c>
      <c r="B61" s="321" t="s">
        <v>220</v>
      </c>
      <c r="C61" s="322">
        <f t="shared" si="5"/>
        <v>14247</v>
      </c>
      <c r="D61" s="322">
        <v>0</v>
      </c>
      <c r="E61" s="322">
        <v>0</v>
      </c>
      <c r="F61" s="322">
        <v>0</v>
      </c>
      <c r="G61" s="322">
        <v>0</v>
      </c>
      <c r="H61" s="322">
        <v>0</v>
      </c>
      <c r="I61" s="322">
        <v>0</v>
      </c>
      <c r="J61" s="322">
        <v>0</v>
      </c>
      <c r="K61" s="322">
        <v>0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54</v>
      </c>
      <c r="T61" s="322">
        <v>0</v>
      </c>
      <c r="U61" s="322">
        <v>0</v>
      </c>
      <c r="V61" s="322">
        <v>3</v>
      </c>
      <c r="W61" s="322">
        <v>3</v>
      </c>
      <c r="X61" s="322">
        <v>0</v>
      </c>
      <c r="Y61" s="322">
        <v>0</v>
      </c>
      <c r="Z61" s="322">
        <v>0</v>
      </c>
      <c r="AA61" s="322">
        <v>0</v>
      </c>
      <c r="AB61" s="322">
        <v>0</v>
      </c>
      <c r="AC61" s="322">
        <v>0</v>
      </c>
      <c r="AD61" s="322">
        <v>0</v>
      </c>
      <c r="AE61" s="322">
        <v>0</v>
      </c>
      <c r="AF61" s="322">
        <v>0</v>
      </c>
      <c r="AG61" s="322">
        <v>0</v>
      </c>
      <c r="AH61" s="322">
        <v>0</v>
      </c>
      <c r="AI61" s="322">
        <v>0</v>
      </c>
      <c r="AJ61" s="322">
        <v>0</v>
      </c>
      <c r="AK61" s="322">
        <v>0</v>
      </c>
      <c r="AL61" s="322">
        <v>0</v>
      </c>
      <c r="AM61" s="322">
        <v>0</v>
      </c>
      <c r="AN61" s="322">
        <v>0</v>
      </c>
      <c r="AO61" s="322">
        <v>0</v>
      </c>
      <c r="AP61" s="322">
        <v>0</v>
      </c>
      <c r="AQ61" s="322">
        <v>0</v>
      </c>
      <c r="AR61" s="322">
        <v>0</v>
      </c>
      <c r="AS61" s="322">
        <v>0</v>
      </c>
      <c r="AT61" s="322">
        <v>79</v>
      </c>
      <c r="AU61" s="322">
        <v>140</v>
      </c>
      <c r="AV61" s="337">
        <f t="shared" si="3"/>
        <v>14526</v>
      </c>
      <c r="AW61" s="322">
        <v>0</v>
      </c>
      <c r="AX61" s="322">
        <v>0</v>
      </c>
      <c r="AY61" s="322">
        <v>0</v>
      </c>
      <c r="AZ61" s="322">
        <v>0</v>
      </c>
      <c r="BA61" s="322">
        <v>0</v>
      </c>
      <c r="BB61" s="322">
        <v>0</v>
      </c>
      <c r="BC61" s="322">
        <v>33</v>
      </c>
      <c r="BD61" s="322">
        <v>0</v>
      </c>
      <c r="BE61" s="322">
        <v>0</v>
      </c>
      <c r="BF61" s="322">
        <v>20</v>
      </c>
      <c r="BG61" s="322">
        <v>1</v>
      </c>
      <c r="BH61" s="653">
        <v>1</v>
      </c>
      <c r="BI61" s="337">
        <f t="shared" si="7"/>
        <v>14581</v>
      </c>
      <c r="BL61" s="322">
        <v>14247</v>
      </c>
      <c r="BM61" s="322">
        <v>0</v>
      </c>
      <c r="BN61" s="322">
        <f t="shared" si="6"/>
        <v>14247</v>
      </c>
    </row>
    <row r="62" spans="1:66" s="329" customFormat="1" ht="16.149999999999999" customHeight="1" x14ac:dyDescent="0.2">
      <c r="A62" s="332" t="s">
        <v>135</v>
      </c>
      <c r="B62" s="323" t="s">
        <v>221</v>
      </c>
      <c r="C62" s="324">
        <f t="shared" si="5"/>
        <v>1800</v>
      </c>
      <c r="D62" s="324">
        <v>0</v>
      </c>
      <c r="E62" s="324">
        <v>0</v>
      </c>
      <c r="F62" s="324">
        <v>901</v>
      </c>
      <c r="G62" s="324">
        <v>0</v>
      </c>
      <c r="H62" s="324">
        <v>0</v>
      </c>
      <c r="I62" s="324">
        <v>0</v>
      </c>
      <c r="J62" s="324">
        <v>0</v>
      </c>
      <c r="K62" s="324">
        <v>0</v>
      </c>
      <c r="L62" s="324">
        <v>0</v>
      </c>
      <c r="M62" s="324">
        <v>0</v>
      </c>
      <c r="N62" s="324">
        <v>0</v>
      </c>
      <c r="O62" s="324">
        <v>0</v>
      </c>
      <c r="P62" s="324">
        <v>0</v>
      </c>
      <c r="Q62" s="324">
        <v>0</v>
      </c>
      <c r="R62" s="324">
        <v>0</v>
      </c>
      <c r="S62" s="324">
        <v>0</v>
      </c>
      <c r="T62" s="324">
        <v>0</v>
      </c>
      <c r="U62" s="324">
        <v>134</v>
      </c>
      <c r="V62" s="324">
        <v>0</v>
      </c>
      <c r="W62" s="324">
        <v>0</v>
      </c>
      <c r="X62" s="324">
        <v>0</v>
      </c>
      <c r="Y62" s="324">
        <v>0</v>
      </c>
      <c r="Z62" s="324">
        <v>37</v>
      </c>
      <c r="AA62" s="324">
        <v>0</v>
      </c>
      <c r="AB62" s="353">
        <v>0</v>
      </c>
      <c r="AC62" s="353">
        <v>0</v>
      </c>
      <c r="AD62" s="353">
        <v>0</v>
      </c>
      <c r="AE62" s="353">
        <v>0</v>
      </c>
      <c r="AF62" s="353">
        <v>0</v>
      </c>
      <c r="AG62" s="353">
        <v>0</v>
      </c>
      <c r="AH62" s="353">
        <v>0</v>
      </c>
      <c r="AI62" s="353">
        <v>0</v>
      </c>
      <c r="AJ62" s="353">
        <v>0</v>
      </c>
      <c r="AK62" s="353">
        <v>0</v>
      </c>
      <c r="AL62" s="353">
        <v>0</v>
      </c>
      <c r="AM62" s="353">
        <v>0</v>
      </c>
      <c r="AN62" s="353">
        <v>0</v>
      </c>
      <c r="AO62" s="353">
        <v>0</v>
      </c>
      <c r="AP62" s="353">
        <v>0</v>
      </c>
      <c r="AQ62" s="353">
        <v>0</v>
      </c>
      <c r="AR62" s="353">
        <v>0</v>
      </c>
      <c r="AS62" s="353">
        <v>0</v>
      </c>
      <c r="AT62" s="324">
        <v>9</v>
      </c>
      <c r="AU62" s="324">
        <v>9</v>
      </c>
      <c r="AV62" s="333">
        <f t="shared" si="3"/>
        <v>2890</v>
      </c>
      <c r="AW62" s="324">
        <v>0</v>
      </c>
      <c r="AX62" s="324">
        <v>0</v>
      </c>
      <c r="AY62" s="324">
        <v>0</v>
      </c>
      <c r="AZ62" s="324">
        <v>0</v>
      </c>
      <c r="BA62" s="324">
        <v>1</v>
      </c>
      <c r="BB62" s="324">
        <v>0</v>
      </c>
      <c r="BC62" s="324">
        <v>0</v>
      </c>
      <c r="BD62" s="324">
        <v>0</v>
      </c>
      <c r="BE62" s="324">
        <v>0</v>
      </c>
      <c r="BF62" s="324">
        <v>0</v>
      </c>
      <c r="BG62" s="324">
        <v>0</v>
      </c>
      <c r="BH62" s="652">
        <v>0</v>
      </c>
      <c r="BI62" s="333">
        <f t="shared" si="7"/>
        <v>2891</v>
      </c>
      <c r="BL62" s="324">
        <v>1800</v>
      </c>
      <c r="BM62" s="353">
        <v>0</v>
      </c>
      <c r="BN62" s="324">
        <f t="shared" si="6"/>
        <v>1800</v>
      </c>
    </row>
    <row r="63" spans="1:66" s="329" customFormat="1" ht="16.149999999999999" customHeight="1" x14ac:dyDescent="0.2">
      <c r="A63" s="334" t="s">
        <v>136</v>
      </c>
      <c r="B63" s="319" t="s">
        <v>222</v>
      </c>
      <c r="C63" s="320">
        <f t="shared" si="5"/>
        <v>9007</v>
      </c>
      <c r="D63" s="320">
        <v>0</v>
      </c>
      <c r="E63" s="320">
        <v>0</v>
      </c>
      <c r="F63" s="320">
        <v>0</v>
      </c>
      <c r="G63" s="320">
        <v>0</v>
      </c>
      <c r="H63" s="320">
        <v>0</v>
      </c>
      <c r="I63" s="320">
        <v>0</v>
      </c>
      <c r="J63" s="320">
        <v>0</v>
      </c>
      <c r="K63" s="320">
        <v>0</v>
      </c>
      <c r="L63" s="320">
        <v>0</v>
      </c>
      <c r="M63" s="320">
        <v>0</v>
      </c>
      <c r="N63" s="320">
        <v>0</v>
      </c>
      <c r="O63" s="320">
        <v>0</v>
      </c>
      <c r="P63" s="320">
        <v>0</v>
      </c>
      <c r="Q63" s="320">
        <v>0</v>
      </c>
      <c r="R63" s="320">
        <v>0</v>
      </c>
      <c r="S63" s="320">
        <v>0</v>
      </c>
      <c r="T63" s="320">
        <v>0</v>
      </c>
      <c r="U63" s="320">
        <v>0</v>
      </c>
      <c r="V63" s="320">
        <v>58</v>
      </c>
      <c r="W63" s="320">
        <v>3</v>
      </c>
      <c r="X63" s="320">
        <v>0</v>
      </c>
      <c r="Y63" s="320">
        <v>0</v>
      </c>
      <c r="Z63" s="320">
        <v>0</v>
      </c>
      <c r="AA63" s="320">
        <v>0</v>
      </c>
      <c r="AB63" s="320">
        <v>1</v>
      </c>
      <c r="AC63" s="320">
        <v>0</v>
      </c>
      <c r="AD63" s="320">
        <v>0</v>
      </c>
      <c r="AE63" s="320">
        <v>0</v>
      </c>
      <c r="AF63" s="320">
        <v>0</v>
      </c>
      <c r="AG63" s="320">
        <v>0</v>
      </c>
      <c r="AH63" s="320">
        <v>81</v>
      </c>
      <c r="AI63" s="320">
        <v>0</v>
      </c>
      <c r="AJ63" s="320">
        <v>0</v>
      </c>
      <c r="AK63" s="320">
        <v>0</v>
      </c>
      <c r="AL63" s="320">
        <v>0</v>
      </c>
      <c r="AM63" s="320">
        <v>0</v>
      </c>
      <c r="AN63" s="320">
        <v>0</v>
      </c>
      <c r="AO63" s="320">
        <v>0</v>
      </c>
      <c r="AP63" s="320">
        <v>0</v>
      </c>
      <c r="AQ63" s="320">
        <v>0</v>
      </c>
      <c r="AR63" s="320">
        <v>0</v>
      </c>
      <c r="AS63" s="320">
        <v>0</v>
      </c>
      <c r="AT63" s="320">
        <v>34</v>
      </c>
      <c r="AU63" s="320">
        <v>16</v>
      </c>
      <c r="AV63" s="335">
        <f t="shared" si="3"/>
        <v>9200</v>
      </c>
      <c r="AW63" s="320">
        <v>0</v>
      </c>
      <c r="AX63" s="320">
        <v>0</v>
      </c>
      <c r="AY63" s="320">
        <v>0</v>
      </c>
      <c r="AZ63" s="320">
        <v>0</v>
      </c>
      <c r="BA63" s="320">
        <v>0</v>
      </c>
      <c r="BB63" s="320">
        <v>0</v>
      </c>
      <c r="BC63" s="320">
        <v>0</v>
      </c>
      <c r="BD63" s="320">
        <v>0</v>
      </c>
      <c r="BE63" s="320">
        <v>0</v>
      </c>
      <c r="BF63" s="320">
        <v>2</v>
      </c>
      <c r="BG63" s="320">
        <v>0</v>
      </c>
      <c r="BH63" s="320">
        <v>0</v>
      </c>
      <c r="BI63" s="335">
        <f t="shared" si="7"/>
        <v>9202</v>
      </c>
      <c r="BL63" s="320">
        <v>9007</v>
      </c>
      <c r="BM63" s="320">
        <v>0</v>
      </c>
      <c r="BN63" s="320">
        <f t="shared" si="6"/>
        <v>9007</v>
      </c>
    </row>
    <row r="64" spans="1:66" s="329" customFormat="1" ht="16.149999999999999" customHeight="1" x14ac:dyDescent="0.2">
      <c r="A64" s="334" t="s">
        <v>223</v>
      </c>
      <c r="B64" s="319" t="s">
        <v>224</v>
      </c>
      <c r="C64" s="320">
        <f t="shared" si="5"/>
        <v>7436</v>
      </c>
      <c r="D64" s="320">
        <v>0</v>
      </c>
      <c r="E64" s="320">
        <v>0</v>
      </c>
      <c r="F64" s="320">
        <v>0</v>
      </c>
      <c r="G64" s="320">
        <v>0</v>
      </c>
      <c r="H64" s="320">
        <v>0</v>
      </c>
      <c r="I64" s="320">
        <v>0</v>
      </c>
      <c r="J64" s="320">
        <v>0</v>
      </c>
      <c r="K64" s="320">
        <v>0</v>
      </c>
      <c r="L64" s="320">
        <v>0</v>
      </c>
      <c r="M64" s="320">
        <v>0</v>
      </c>
      <c r="N64" s="320">
        <v>0</v>
      </c>
      <c r="O64" s="320">
        <v>0</v>
      </c>
      <c r="P64" s="320">
        <v>0</v>
      </c>
      <c r="Q64" s="320">
        <v>0</v>
      </c>
      <c r="R64" s="320">
        <v>0</v>
      </c>
      <c r="S64" s="320">
        <v>0</v>
      </c>
      <c r="T64" s="320">
        <v>0</v>
      </c>
      <c r="U64" s="320">
        <v>0</v>
      </c>
      <c r="V64" s="320">
        <v>0</v>
      </c>
      <c r="W64" s="320">
        <v>0</v>
      </c>
      <c r="X64" s="320">
        <v>0</v>
      </c>
      <c r="Y64" s="320">
        <v>0</v>
      </c>
      <c r="Z64" s="320">
        <v>0</v>
      </c>
      <c r="AA64" s="320">
        <v>0</v>
      </c>
      <c r="AB64" s="320">
        <v>0</v>
      </c>
      <c r="AC64" s="320">
        <v>0</v>
      </c>
      <c r="AD64" s="320">
        <v>0</v>
      </c>
      <c r="AE64" s="320">
        <v>0</v>
      </c>
      <c r="AF64" s="320">
        <v>0</v>
      </c>
      <c r="AG64" s="320">
        <v>0</v>
      </c>
      <c r="AH64" s="320">
        <v>0</v>
      </c>
      <c r="AI64" s="320">
        <v>0</v>
      </c>
      <c r="AJ64" s="320">
        <v>0</v>
      </c>
      <c r="AK64" s="320">
        <v>0</v>
      </c>
      <c r="AL64" s="320">
        <v>0</v>
      </c>
      <c r="AM64" s="320">
        <v>0</v>
      </c>
      <c r="AN64" s="320">
        <v>0</v>
      </c>
      <c r="AO64" s="320">
        <v>0</v>
      </c>
      <c r="AP64" s="320">
        <v>0</v>
      </c>
      <c r="AQ64" s="320">
        <v>0</v>
      </c>
      <c r="AR64" s="320">
        <v>0</v>
      </c>
      <c r="AS64" s="320">
        <v>0</v>
      </c>
      <c r="AT64" s="320">
        <v>38</v>
      </c>
      <c r="AU64" s="320">
        <v>22</v>
      </c>
      <c r="AV64" s="335">
        <f t="shared" si="3"/>
        <v>7496</v>
      </c>
      <c r="AW64" s="320">
        <v>0</v>
      </c>
      <c r="AX64" s="320">
        <v>0</v>
      </c>
      <c r="AY64" s="320">
        <v>0</v>
      </c>
      <c r="AZ64" s="320">
        <v>0</v>
      </c>
      <c r="BA64" s="320">
        <v>0</v>
      </c>
      <c r="BB64" s="320">
        <v>0</v>
      </c>
      <c r="BC64" s="320">
        <v>0</v>
      </c>
      <c r="BD64" s="320">
        <v>0</v>
      </c>
      <c r="BE64" s="320">
        <v>0</v>
      </c>
      <c r="BF64" s="320">
        <v>7</v>
      </c>
      <c r="BG64" s="320">
        <v>0</v>
      </c>
      <c r="BH64" s="320">
        <v>0</v>
      </c>
      <c r="BI64" s="335">
        <f t="shared" si="7"/>
        <v>7503</v>
      </c>
      <c r="BL64" s="320">
        <v>7436</v>
      </c>
      <c r="BM64" s="320">
        <v>0</v>
      </c>
      <c r="BN64" s="320">
        <f t="shared" si="6"/>
        <v>7436</v>
      </c>
    </row>
    <row r="65" spans="1:66" s="329" customFormat="1" ht="16.149999999999999" customHeight="1" x14ac:dyDescent="0.2">
      <c r="A65" s="334" t="s">
        <v>137</v>
      </c>
      <c r="B65" s="319" t="s">
        <v>225</v>
      </c>
      <c r="C65" s="320">
        <f t="shared" si="5"/>
        <v>4641</v>
      </c>
      <c r="D65" s="320">
        <v>0</v>
      </c>
      <c r="E65" s="320">
        <v>0</v>
      </c>
      <c r="F65" s="320">
        <v>0</v>
      </c>
      <c r="G65" s="320">
        <v>0</v>
      </c>
      <c r="H65" s="320">
        <v>0</v>
      </c>
      <c r="I65" s="320">
        <v>0</v>
      </c>
      <c r="J65" s="320">
        <v>0</v>
      </c>
      <c r="K65" s="320">
        <v>0</v>
      </c>
      <c r="L65" s="320">
        <v>0</v>
      </c>
      <c r="M65" s="320">
        <v>0</v>
      </c>
      <c r="N65" s="320">
        <v>0</v>
      </c>
      <c r="O65" s="320">
        <v>0</v>
      </c>
      <c r="P65" s="320">
        <v>0</v>
      </c>
      <c r="Q65" s="320">
        <v>0</v>
      </c>
      <c r="R65" s="320">
        <v>0</v>
      </c>
      <c r="S65" s="320">
        <v>0</v>
      </c>
      <c r="T65" s="320">
        <v>0</v>
      </c>
      <c r="U65" s="320">
        <v>0</v>
      </c>
      <c r="V65" s="320">
        <v>0</v>
      </c>
      <c r="W65" s="320">
        <v>0</v>
      </c>
      <c r="X65" s="320">
        <v>0</v>
      </c>
      <c r="Y65" s="320">
        <v>0</v>
      </c>
      <c r="Z65" s="320">
        <v>0</v>
      </c>
      <c r="AA65" s="320">
        <v>0</v>
      </c>
      <c r="AB65" s="320">
        <v>0</v>
      </c>
      <c r="AC65" s="320">
        <v>0</v>
      </c>
      <c r="AD65" s="320">
        <v>0</v>
      </c>
      <c r="AE65" s="320">
        <v>0</v>
      </c>
      <c r="AF65" s="320">
        <v>0</v>
      </c>
      <c r="AG65" s="320">
        <v>0</v>
      </c>
      <c r="AH65" s="320">
        <v>0</v>
      </c>
      <c r="AI65" s="320">
        <v>0</v>
      </c>
      <c r="AJ65" s="320">
        <v>0</v>
      </c>
      <c r="AK65" s="320">
        <v>0</v>
      </c>
      <c r="AL65" s="320">
        <v>0</v>
      </c>
      <c r="AM65" s="320">
        <v>0</v>
      </c>
      <c r="AN65" s="320">
        <v>0</v>
      </c>
      <c r="AO65" s="320">
        <v>0</v>
      </c>
      <c r="AP65" s="320">
        <v>0</v>
      </c>
      <c r="AQ65" s="320">
        <v>0</v>
      </c>
      <c r="AR65" s="320">
        <v>0</v>
      </c>
      <c r="AS65" s="320">
        <v>0</v>
      </c>
      <c r="AT65" s="320">
        <v>31</v>
      </c>
      <c r="AU65" s="320">
        <v>40</v>
      </c>
      <c r="AV65" s="335">
        <f t="shared" si="3"/>
        <v>4712</v>
      </c>
      <c r="AW65" s="320">
        <v>0</v>
      </c>
      <c r="AX65" s="320">
        <v>0</v>
      </c>
      <c r="AY65" s="320">
        <v>0</v>
      </c>
      <c r="AZ65" s="320">
        <v>0</v>
      </c>
      <c r="BA65" s="320">
        <v>0</v>
      </c>
      <c r="BB65" s="320">
        <v>0</v>
      </c>
      <c r="BC65" s="320">
        <v>0</v>
      </c>
      <c r="BD65" s="320">
        <v>0</v>
      </c>
      <c r="BE65" s="320">
        <v>0</v>
      </c>
      <c r="BF65" s="320">
        <v>2</v>
      </c>
      <c r="BG65" s="320">
        <v>0</v>
      </c>
      <c r="BH65" s="320">
        <v>1</v>
      </c>
      <c r="BI65" s="335">
        <f t="shared" si="7"/>
        <v>4715</v>
      </c>
      <c r="BL65" s="320">
        <v>4641</v>
      </c>
      <c r="BM65" s="320">
        <v>0</v>
      </c>
      <c r="BN65" s="320">
        <f t="shared" si="6"/>
        <v>4641</v>
      </c>
    </row>
    <row r="66" spans="1:66" s="329" customFormat="1" ht="16.149999999999999" customHeight="1" x14ac:dyDescent="0.2">
      <c r="A66" s="336" t="s">
        <v>226</v>
      </c>
      <c r="B66" s="321" t="s">
        <v>227</v>
      </c>
      <c r="C66" s="322">
        <f t="shared" si="5"/>
        <v>5286</v>
      </c>
      <c r="D66" s="322">
        <v>0</v>
      </c>
      <c r="E66" s="322">
        <v>0</v>
      </c>
      <c r="F66" s="322">
        <v>0</v>
      </c>
      <c r="G66" s="322">
        <v>0</v>
      </c>
      <c r="H66" s="322">
        <v>0</v>
      </c>
      <c r="I66" s="322">
        <v>0</v>
      </c>
      <c r="J66" s="322">
        <v>0</v>
      </c>
      <c r="K66" s="322">
        <v>0</v>
      </c>
      <c r="L66" s="322">
        <v>0</v>
      </c>
      <c r="M66" s="322">
        <v>0</v>
      </c>
      <c r="N66" s="322">
        <v>0</v>
      </c>
      <c r="O66" s="322">
        <v>0</v>
      </c>
      <c r="P66" s="322">
        <v>0</v>
      </c>
      <c r="Q66" s="322">
        <v>0</v>
      </c>
      <c r="R66" s="322">
        <v>0</v>
      </c>
      <c r="S66" s="322">
        <v>0</v>
      </c>
      <c r="T66" s="322">
        <v>0</v>
      </c>
      <c r="U66" s="322">
        <v>0</v>
      </c>
      <c r="V66" s="322">
        <v>0</v>
      </c>
      <c r="W66" s="322">
        <v>0</v>
      </c>
      <c r="X66" s="322">
        <v>0</v>
      </c>
      <c r="Y66" s="322">
        <v>0</v>
      </c>
      <c r="Z66" s="322">
        <v>4</v>
      </c>
      <c r="AA66" s="322">
        <v>0</v>
      </c>
      <c r="AB66" s="322">
        <v>0</v>
      </c>
      <c r="AC66" s="322">
        <v>0</v>
      </c>
      <c r="AD66" s="322">
        <v>0</v>
      </c>
      <c r="AE66" s="322">
        <v>0</v>
      </c>
      <c r="AF66" s="322">
        <v>0</v>
      </c>
      <c r="AG66" s="322">
        <v>0</v>
      </c>
      <c r="AH66" s="322">
        <v>0</v>
      </c>
      <c r="AI66" s="322">
        <v>0</v>
      </c>
      <c r="AJ66" s="322">
        <v>0</v>
      </c>
      <c r="AK66" s="322">
        <v>0</v>
      </c>
      <c r="AL66" s="322">
        <v>0</v>
      </c>
      <c r="AM66" s="322">
        <v>0</v>
      </c>
      <c r="AN66" s="322">
        <v>0</v>
      </c>
      <c r="AO66" s="322">
        <v>0</v>
      </c>
      <c r="AP66" s="322">
        <v>0</v>
      </c>
      <c r="AQ66" s="322">
        <v>0</v>
      </c>
      <c r="AR66" s="322">
        <v>0</v>
      </c>
      <c r="AS66" s="322">
        <v>0</v>
      </c>
      <c r="AT66" s="322">
        <v>6</v>
      </c>
      <c r="AU66" s="322">
        <v>28</v>
      </c>
      <c r="AV66" s="337">
        <f t="shared" si="3"/>
        <v>5324</v>
      </c>
      <c r="AW66" s="322">
        <v>0</v>
      </c>
      <c r="AX66" s="322">
        <v>0</v>
      </c>
      <c r="AY66" s="322">
        <v>0</v>
      </c>
      <c r="AZ66" s="322">
        <v>0</v>
      </c>
      <c r="BA66" s="322">
        <v>0</v>
      </c>
      <c r="BB66" s="322">
        <v>0</v>
      </c>
      <c r="BC66" s="322">
        <v>0</v>
      </c>
      <c r="BD66" s="322">
        <v>0</v>
      </c>
      <c r="BE66" s="322">
        <v>0</v>
      </c>
      <c r="BF66" s="322">
        <v>2</v>
      </c>
      <c r="BG66" s="322">
        <v>0</v>
      </c>
      <c r="BH66" s="653">
        <v>0</v>
      </c>
      <c r="BI66" s="337">
        <f t="shared" si="7"/>
        <v>5326</v>
      </c>
      <c r="BL66" s="322">
        <v>5286</v>
      </c>
      <c r="BM66" s="322">
        <v>0</v>
      </c>
      <c r="BN66" s="322">
        <f t="shared" si="6"/>
        <v>5286</v>
      </c>
    </row>
    <row r="67" spans="1:66" s="329" customFormat="1" ht="16.149999999999999" customHeight="1" x14ac:dyDescent="0.2">
      <c r="A67" s="332" t="s">
        <v>138</v>
      </c>
      <c r="B67" s="323" t="s">
        <v>228</v>
      </c>
      <c r="C67" s="324">
        <f t="shared" si="5"/>
        <v>3869</v>
      </c>
      <c r="D67" s="324">
        <v>0</v>
      </c>
      <c r="E67" s="324">
        <v>3</v>
      </c>
      <c r="F67" s="324">
        <v>0</v>
      </c>
      <c r="G67" s="324">
        <v>0</v>
      </c>
      <c r="H67" s="324">
        <v>0</v>
      </c>
      <c r="I67" s="324">
        <v>0</v>
      </c>
      <c r="J67" s="324">
        <v>0</v>
      </c>
      <c r="K67" s="324">
        <v>0</v>
      </c>
      <c r="L67" s="324">
        <v>0</v>
      </c>
      <c r="M67" s="324">
        <v>13</v>
      </c>
      <c r="N67" s="324">
        <v>0</v>
      </c>
      <c r="O67" s="324">
        <v>1</v>
      </c>
      <c r="P67" s="324">
        <v>0</v>
      </c>
      <c r="Q67" s="324">
        <v>0</v>
      </c>
      <c r="R67" s="324">
        <v>1</v>
      </c>
      <c r="S67" s="324">
        <v>43</v>
      </c>
      <c r="T67" s="324">
        <v>0</v>
      </c>
      <c r="U67" s="324">
        <v>0</v>
      </c>
      <c r="V67" s="324">
        <v>0</v>
      </c>
      <c r="W67" s="324">
        <v>0</v>
      </c>
      <c r="X67" s="324">
        <v>0</v>
      </c>
      <c r="Y67" s="324">
        <v>2</v>
      </c>
      <c r="Z67" s="324">
        <v>0</v>
      </c>
      <c r="AA67" s="324">
        <v>0</v>
      </c>
      <c r="AB67" s="353">
        <v>0</v>
      </c>
      <c r="AC67" s="353">
        <v>0</v>
      </c>
      <c r="AD67" s="353">
        <v>0</v>
      </c>
      <c r="AE67" s="353">
        <v>0</v>
      </c>
      <c r="AF67" s="353">
        <v>0</v>
      </c>
      <c r="AG67" s="353">
        <v>0</v>
      </c>
      <c r="AH67" s="353">
        <v>0</v>
      </c>
      <c r="AI67" s="353">
        <v>0</v>
      </c>
      <c r="AJ67" s="353">
        <v>0</v>
      </c>
      <c r="AK67" s="353">
        <v>0</v>
      </c>
      <c r="AL67" s="353">
        <v>0</v>
      </c>
      <c r="AM67" s="353">
        <v>0</v>
      </c>
      <c r="AN67" s="353">
        <v>0</v>
      </c>
      <c r="AO67" s="353">
        <v>0</v>
      </c>
      <c r="AP67" s="353">
        <v>0</v>
      </c>
      <c r="AQ67" s="353">
        <v>0</v>
      </c>
      <c r="AR67" s="353">
        <v>0</v>
      </c>
      <c r="AS67" s="353">
        <v>0</v>
      </c>
      <c r="AT67" s="324">
        <v>4</v>
      </c>
      <c r="AU67" s="324">
        <v>49</v>
      </c>
      <c r="AV67" s="333">
        <f t="shared" si="3"/>
        <v>3985</v>
      </c>
      <c r="AW67" s="324">
        <v>0</v>
      </c>
      <c r="AX67" s="324">
        <v>0</v>
      </c>
      <c r="AY67" s="324">
        <v>0</v>
      </c>
      <c r="AZ67" s="324">
        <v>0</v>
      </c>
      <c r="BA67" s="324">
        <v>0</v>
      </c>
      <c r="BB67" s="324">
        <v>0</v>
      </c>
      <c r="BC67" s="324">
        <v>0</v>
      </c>
      <c r="BD67" s="324">
        <v>0</v>
      </c>
      <c r="BE67" s="324">
        <v>0</v>
      </c>
      <c r="BF67" s="324">
        <v>0</v>
      </c>
      <c r="BG67" s="324">
        <v>0</v>
      </c>
      <c r="BH67" s="652">
        <v>4</v>
      </c>
      <c r="BI67" s="333">
        <f t="shared" si="7"/>
        <v>3989</v>
      </c>
      <c r="BL67" s="324">
        <v>3869</v>
      </c>
      <c r="BM67" s="353">
        <v>0</v>
      </c>
      <c r="BN67" s="324">
        <f t="shared" si="6"/>
        <v>3869</v>
      </c>
    </row>
    <row r="68" spans="1:66" s="329" customFormat="1" ht="16.149999999999999" customHeight="1" x14ac:dyDescent="0.2">
      <c r="A68" s="334" t="s">
        <v>229</v>
      </c>
      <c r="B68" s="319" t="s">
        <v>230</v>
      </c>
      <c r="C68" s="320">
        <f t="shared" si="5"/>
        <v>1771</v>
      </c>
      <c r="D68" s="320">
        <v>0</v>
      </c>
      <c r="E68" s="320">
        <v>0</v>
      </c>
      <c r="F68" s="320">
        <v>0</v>
      </c>
      <c r="G68" s="320">
        <v>0</v>
      </c>
      <c r="H68" s="320">
        <v>0</v>
      </c>
      <c r="I68" s="320">
        <v>0</v>
      </c>
      <c r="J68" s="320">
        <v>0</v>
      </c>
      <c r="K68" s="320">
        <v>0</v>
      </c>
      <c r="L68" s="320">
        <v>0</v>
      </c>
      <c r="M68" s="320">
        <v>0</v>
      </c>
      <c r="N68" s="320">
        <v>0</v>
      </c>
      <c r="O68" s="320">
        <v>0</v>
      </c>
      <c r="P68" s="320">
        <v>0</v>
      </c>
      <c r="Q68" s="320">
        <v>0</v>
      </c>
      <c r="R68" s="320">
        <v>0</v>
      </c>
      <c r="S68" s="320">
        <v>0</v>
      </c>
      <c r="T68" s="320">
        <v>0</v>
      </c>
      <c r="U68" s="320">
        <v>0</v>
      </c>
      <c r="V68" s="320">
        <v>0</v>
      </c>
      <c r="W68" s="320">
        <v>0</v>
      </c>
      <c r="X68" s="320">
        <v>0</v>
      </c>
      <c r="Y68" s="320">
        <v>0</v>
      </c>
      <c r="Z68" s="320">
        <v>0</v>
      </c>
      <c r="AA68" s="320">
        <v>0</v>
      </c>
      <c r="AB68" s="320">
        <v>0</v>
      </c>
      <c r="AC68" s="320">
        <v>0</v>
      </c>
      <c r="AD68" s="320">
        <v>0</v>
      </c>
      <c r="AE68" s="320">
        <v>0</v>
      </c>
      <c r="AF68" s="320">
        <v>0</v>
      </c>
      <c r="AG68" s="320">
        <v>0</v>
      </c>
      <c r="AH68" s="320">
        <v>0</v>
      </c>
      <c r="AI68" s="320">
        <v>0</v>
      </c>
      <c r="AJ68" s="320">
        <v>0</v>
      </c>
      <c r="AK68" s="320">
        <v>0</v>
      </c>
      <c r="AL68" s="320">
        <v>0</v>
      </c>
      <c r="AM68" s="320">
        <v>0</v>
      </c>
      <c r="AN68" s="320">
        <v>0</v>
      </c>
      <c r="AO68" s="320">
        <v>0</v>
      </c>
      <c r="AP68" s="320">
        <v>0</v>
      </c>
      <c r="AQ68" s="320">
        <v>0</v>
      </c>
      <c r="AR68" s="320">
        <v>0</v>
      </c>
      <c r="AS68" s="320">
        <v>0</v>
      </c>
      <c r="AT68" s="320">
        <v>5</v>
      </c>
      <c r="AU68" s="320">
        <v>10</v>
      </c>
      <c r="AV68" s="335">
        <f t="shared" si="3"/>
        <v>1786</v>
      </c>
      <c r="AW68" s="320">
        <v>0</v>
      </c>
      <c r="AX68" s="320">
        <v>0</v>
      </c>
      <c r="AY68" s="320">
        <v>0</v>
      </c>
      <c r="AZ68" s="320">
        <v>0</v>
      </c>
      <c r="BA68" s="320">
        <v>28</v>
      </c>
      <c r="BB68" s="320">
        <v>0</v>
      </c>
      <c r="BC68" s="320">
        <v>0</v>
      </c>
      <c r="BD68" s="320">
        <v>0</v>
      </c>
      <c r="BE68" s="320">
        <v>0</v>
      </c>
      <c r="BF68" s="320">
        <v>1</v>
      </c>
      <c r="BG68" s="320">
        <v>0</v>
      </c>
      <c r="BH68" s="320">
        <v>0</v>
      </c>
      <c r="BI68" s="335">
        <f t="shared" si="7"/>
        <v>1815</v>
      </c>
      <c r="BL68" s="320">
        <v>1771</v>
      </c>
      <c r="BM68" s="320">
        <v>0</v>
      </c>
      <c r="BN68" s="320">
        <f t="shared" si="6"/>
        <v>1771</v>
      </c>
    </row>
    <row r="69" spans="1:66" s="329" customFormat="1" ht="16.149999999999999" customHeight="1" x14ac:dyDescent="0.2">
      <c r="A69" s="334" t="s">
        <v>231</v>
      </c>
      <c r="B69" s="319" t="s">
        <v>232</v>
      </c>
      <c r="C69" s="320">
        <f t="shared" si="5"/>
        <v>2061</v>
      </c>
      <c r="D69" s="320">
        <v>0</v>
      </c>
      <c r="E69" s="320">
        <v>0</v>
      </c>
      <c r="F69" s="320">
        <v>0</v>
      </c>
      <c r="G69" s="320">
        <v>0</v>
      </c>
      <c r="H69" s="320">
        <v>0</v>
      </c>
      <c r="I69" s="320">
        <v>0</v>
      </c>
      <c r="J69" s="320">
        <v>0</v>
      </c>
      <c r="K69" s="320">
        <v>0</v>
      </c>
      <c r="L69" s="320">
        <v>0</v>
      </c>
      <c r="M69" s="320">
        <v>1</v>
      </c>
      <c r="N69" s="320">
        <v>0</v>
      </c>
      <c r="O69" s="320">
        <v>0</v>
      </c>
      <c r="P69" s="320">
        <v>0</v>
      </c>
      <c r="Q69" s="320">
        <v>0</v>
      </c>
      <c r="R69" s="320">
        <v>1</v>
      </c>
      <c r="S69" s="320">
        <v>0</v>
      </c>
      <c r="T69" s="320">
        <v>0</v>
      </c>
      <c r="U69" s="320">
        <v>0</v>
      </c>
      <c r="V69" s="320">
        <v>0</v>
      </c>
      <c r="W69" s="320">
        <v>0</v>
      </c>
      <c r="X69" s="320">
        <v>0</v>
      </c>
      <c r="Y69" s="320">
        <v>0</v>
      </c>
      <c r="Z69" s="320">
        <v>0</v>
      </c>
      <c r="AA69" s="320">
        <v>0</v>
      </c>
      <c r="AB69" s="320">
        <v>0</v>
      </c>
      <c r="AC69" s="320">
        <v>0</v>
      </c>
      <c r="AD69" s="320">
        <v>0</v>
      </c>
      <c r="AE69" s="320">
        <v>0</v>
      </c>
      <c r="AF69" s="320">
        <v>0</v>
      </c>
      <c r="AG69" s="320">
        <v>0</v>
      </c>
      <c r="AH69" s="320">
        <v>0</v>
      </c>
      <c r="AI69" s="320">
        <v>0</v>
      </c>
      <c r="AJ69" s="320">
        <v>0</v>
      </c>
      <c r="AK69" s="320">
        <v>0</v>
      </c>
      <c r="AL69" s="320">
        <v>0</v>
      </c>
      <c r="AM69" s="320">
        <v>0</v>
      </c>
      <c r="AN69" s="320">
        <v>0</v>
      </c>
      <c r="AO69" s="320">
        <v>0</v>
      </c>
      <c r="AP69" s="320">
        <v>0</v>
      </c>
      <c r="AQ69" s="320">
        <v>0</v>
      </c>
      <c r="AR69" s="320">
        <v>0</v>
      </c>
      <c r="AS69" s="320">
        <v>0</v>
      </c>
      <c r="AT69" s="320">
        <v>4</v>
      </c>
      <c r="AU69" s="320">
        <v>14</v>
      </c>
      <c r="AV69" s="335">
        <f t="shared" si="3"/>
        <v>2081</v>
      </c>
      <c r="AW69" s="320">
        <v>0</v>
      </c>
      <c r="AX69" s="320">
        <v>0</v>
      </c>
      <c r="AY69" s="320">
        <v>0</v>
      </c>
      <c r="AZ69" s="320">
        <v>0</v>
      </c>
      <c r="BA69" s="320">
        <v>0</v>
      </c>
      <c r="BB69" s="320">
        <v>0</v>
      </c>
      <c r="BC69" s="320">
        <v>0</v>
      </c>
      <c r="BD69" s="320">
        <v>0</v>
      </c>
      <c r="BE69" s="320">
        <v>0</v>
      </c>
      <c r="BF69" s="320">
        <v>0</v>
      </c>
      <c r="BG69" s="320">
        <v>0</v>
      </c>
      <c r="BH69" s="320">
        <v>0</v>
      </c>
      <c r="BI69" s="335">
        <f t="shared" si="7"/>
        <v>2081</v>
      </c>
      <c r="BL69" s="320">
        <v>2061</v>
      </c>
      <c r="BM69" s="320">
        <v>0</v>
      </c>
      <c r="BN69" s="320">
        <f t="shared" si="6"/>
        <v>2061</v>
      </c>
    </row>
    <row r="70" spans="1:66" s="329" customFormat="1" ht="16.149999999999999" customHeight="1" x14ac:dyDescent="0.2">
      <c r="A70" s="334" t="s">
        <v>233</v>
      </c>
      <c r="B70" s="319" t="s">
        <v>234</v>
      </c>
      <c r="C70" s="320">
        <f t="shared" si="5"/>
        <v>1888</v>
      </c>
      <c r="D70" s="320">
        <v>0</v>
      </c>
      <c r="E70" s="320">
        <v>0</v>
      </c>
      <c r="F70" s="320">
        <v>0</v>
      </c>
      <c r="G70" s="320">
        <v>0</v>
      </c>
      <c r="H70" s="320">
        <v>0</v>
      </c>
      <c r="I70" s="320">
        <v>0</v>
      </c>
      <c r="J70" s="320">
        <v>0</v>
      </c>
      <c r="K70" s="320">
        <v>0</v>
      </c>
      <c r="L70" s="320">
        <v>0</v>
      </c>
      <c r="M70" s="320">
        <v>0</v>
      </c>
      <c r="N70" s="320">
        <v>0</v>
      </c>
      <c r="O70" s="320">
        <v>0</v>
      </c>
      <c r="P70" s="320">
        <v>0</v>
      </c>
      <c r="Q70" s="320">
        <v>0</v>
      </c>
      <c r="R70" s="320">
        <v>0</v>
      </c>
      <c r="S70" s="320">
        <v>0</v>
      </c>
      <c r="T70" s="320">
        <v>0</v>
      </c>
      <c r="U70" s="320">
        <v>0</v>
      </c>
      <c r="V70" s="320">
        <v>0</v>
      </c>
      <c r="W70" s="320">
        <v>0</v>
      </c>
      <c r="X70" s="320">
        <v>0</v>
      </c>
      <c r="Y70" s="320">
        <v>0</v>
      </c>
      <c r="Z70" s="320">
        <v>0</v>
      </c>
      <c r="AA70" s="320">
        <v>0</v>
      </c>
      <c r="AB70" s="320">
        <v>0</v>
      </c>
      <c r="AC70" s="320">
        <v>0</v>
      </c>
      <c r="AD70" s="320">
        <v>0</v>
      </c>
      <c r="AE70" s="320">
        <v>0</v>
      </c>
      <c r="AF70" s="320">
        <v>0</v>
      </c>
      <c r="AG70" s="320">
        <v>0</v>
      </c>
      <c r="AH70" s="320">
        <v>0</v>
      </c>
      <c r="AI70" s="320">
        <v>0</v>
      </c>
      <c r="AJ70" s="320">
        <v>0</v>
      </c>
      <c r="AK70" s="320">
        <v>0</v>
      </c>
      <c r="AL70" s="320">
        <v>0</v>
      </c>
      <c r="AM70" s="320">
        <v>0</v>
      </c>
      <c r="AN70" s="320">
        <v>0</v>
      </c>
      <c r="AO70" s="320">
        <v>0</v>
      </c>
      <c r="AP70" s="320">
        <v>0</v>
      </c>
      <c r="AQ70" s="320">
        <v>0</v>
      </c>
      <c r="AR70" s="320">
        <v>0</v>
      </c>
      <c r="AS70" s="320">
        <v>0</v>
      </c>
      <c r="AT70" s="320">
        <v>6</v>
      </c>
      <c r="AU70" s="320">
        <v>4</v>
      </c>
      <c r="AV70" s="335">
        <f t="shared" si="3"/>
        <v>1898</v>
      </c>
      <c r="AW70" s="320">
        <v>0</v>
      </c>
      <c r="AX70" s="320">
        <v>0</v>
      </c>
      <c r="AY70" s="320">
        <v>0</v>
      </c>
      <c r="AZ70" s="320">
        <v>0</v>
      </c>
      <c r="BA70" s="320">
        <v>0</v>
      </c>
      <c r="BB70" s="320">
        <v>0</v>
      </c>
      <c r="BC70" s="320">
        <v>0</v>
      </c>
      <c r="BD70" s="320">
        <v>0</v>
      </c>
      <c r="BE70" s="320">
        <v>0</v>
      </c>
      <c r="BF70" s="320">
        <v>0</v>
      </c>
      <c r="BG70" s="320">
        <v>0</v>
      </c>
      <c r="BH70" s="320">
        <v>0</v>
      </c>
      <c r="BI70" s="335">
        <f t="shared" si="7"/>
        <v>1898</v>
      </c>
      <c r="BL70" s="320">
        <v>1888</v>
      </c>
      <c r="BM70" s="320">
        <v>0</v>
      </c>
      <c r="BN70" s="320">
        <f t="shared" si="6"/>
        <v>1888</v>
      </c>
    </row>
    <row r="71" spans="1:66" s="329" customFormat="1" ht="16.149999999999999" customHeight="1" x14ac:dyDescent="0.2">
      <c r="A71" s="336" t="s">
        <v>139</v>
      </c>
      <c r="B71" s="321" t="s">
        <v>235</v>
      </c>
      <c r="C71" s="322">
        <f t="shared" si="5"/>
        <v>7798</v>
      </c>
      <c r="D71" s="322">
        <v>0</v>
      </c>
      <c r="E71" s="322">
        <v>0</v>
      </c>
      <c r="F71" s="322">
        <v>0</v>
      </c>
      <c r="G71" s="322">
        <v>0</v>
      </c>
      <c r="H71" s="322">
        <v>0</v>
      </c>
      <c r="I71" s="322">
        <v>0</v>
      </c>
      <c r="J71" s="322">
        <v>0</v>
      </c>
      <c r="K71" s="322">
        <v>0</v>
      </c>
      <c r="L71" s="322">
        <v>0</v>
      </c>
      <c r="M71" s="322">
        <v>0</v>
      </c>
      <c r="N71" s="322">
        <v>0</v>
      </c>
      <c r="O71" s="322">
        <v>0</v>
      </c>
      <c r="P71" s="322">
        <v>0</v>
      </c>
      <c r="Q71" s="322">
        <v>0</v>
      </c>
      <c r="R71" s="322">
        <v>0</v>
      </c>
      <c r="S71" s="322">
        <v>0</v>
      </c>
      <c r="T71" s="322">
        <v>0</v>
      </c>
      <c r="U71" s="322">
        <v>0</v>
      </c>
      <c r="V71" s="322">
        <v>0</v>
      </c>
      <c r="W71" s="322">
        <v>0</v>
      </c>
      <c r="X71" s="322">
        <v>0</v>
      </c>
      <c r="Y71" s="322">
        <v>0</v>
      </c>
      <c r="Z71" s="322">
        <v>2</v>
      </c>
      <c r="AA71" s="322">
        <v>0</v>
      </c>
      <c r="AB71" s="322">
        <v>0</v>
      </c>
      <c r="AC71" s="322">
        <v>0</v>
      </c>
      <c r="AD71" s="322">
        <v>0</v>
      </c>
      <c r="AE71" s="322">
        <v>0</v>
      </c>
      <c r="AF71" s="322">
        <v>0</v>
      </c>
      <c r="AG71" s="322">
        <v>0</v>
      </c>
      <c r="AH71" s="322">
        <v>0</v>
      </c>
      <c r="AI71" s="322">
        <v>0</v>
      </c>
      <c r="AJ71" s="322">
        <v>0</v>
      </c>
      <c r="AK71" s="322">
        <v>0</v>
      </c>
      <c r="AL71" s="322">
        <v>0</v>
      </c>
      <c r="AM71" s="322">
        <v>0</v>
      </c>
      <c r="AN71" s="322">
        <v>0</v>
      </c>
      <c r="AO71" s="322">
        <v>0</v>
      </c>
      <c r="AP71" s="322">
        <v>0</v>
      </c>
      <c r="AQ71" s="322">
        <v>0</v>
      </c>
      <c r="AR71" s="322">
        <v>0</v>
      </c>
      <c r="AS71" s="322">
        <v>0</v>
      </c>
      <c r="AT71" s="322">
        <v>1</v>
      </c>
      <c r="AU71" s="322">
        <v>18</v>
      </c>
      <c r="AV71" s="337">
        <f t="shared" ref="AV71:AV74" si="8">SUM(C71:AU71)</f>
        <v>7819</v>
      </c>
      <c r="AW71" s="322">
        <v>122</v>
      </c>
      <c r="AX71" s="322">
        <v>0</v>
      </c>
      <c r="AY71" s="322">
        <v>0</v>
      </c>
      <c r="AZ71" s="322">
        <v>0</v>
      </c>
      <c r="BA71" s="322">
        <v>1</v>
      </c>
      <c r="BB71" s="322">
        <v>0</v>
      </c>
      <c r="BC71" s="322">
        <v>0</v>
      </c>
      <c r="BD71" s="322">
        <v>0</v>
      </c>
      <c r="BE71" s="322">
        <v>0</v>
      </c>
      <c r="BF71" s="322">
        <v>2</v>
      </c>
      <c r="BG71" s="322">
        <v>0</v>
      </c>
      <c r="BH71" s="653">
        <v>0</v>
      </c>
      <c r="BI71" s="337">
        <f>SUM(AV71:BH71)</f>
        <v>7944</v>
      </c>
      <c r="BL71" s="322">
        <v>7798</v>
      </c>
      <c r="BM71" s="322">
        <v>0</v>
      </c>
      <c r="BN71" s="322">
        <f t="shared" si="6"/>
        <v>7798</v>
      </c>
    </row>
    <row r="72" spans="1:66" s="329" customFormat="1" ht="16.149999999999999" customHeight="1" x14ac:dyDescent="0.2">
      <c r="A72" s="332" t="s">
        <v>140</v>
      </c>
      <c r="B72" s="323" t="s">
        <v>236</v>
      </c>
      <c r="C72" s="324">
        <f t="shared" ref="C72:C75" si="9">BN72</f>
        <v>1804</v>
      </c>
      <c r="D72" s="324">
        <v>0</v>
      </c>
      <c r="E72" s="324">
        <v>0</v>
      </c>
      <c r="F72" s="324">
        <v>0</v>
      </c>
      <c r="G72" s="324">
        <v>0</v>
      </c>
      <c r="H72" s="324">
        <v>0</v>
      </c>
      <c r="I72" s="324">
        <v>0</v>
      </c>
      <c r="J72" s="324">
        <v>0</v>
      </c>
      <c r="K72" s="324">
        <v>0</v>
      </c>
      <c r="L72" s="324">
        <v>0</v>
      </c>
      <c r="M72" s="324">
        <v>0</v>
      </c>
      <c r="N72" s="324">
        <v>0</v>
      </c>
      <c r="O72" s="324">
        <v>0</v>
      </c>
      <c r="P72" s="324">
        <v>0</v>
      </c>
      <c r="Q72" s="324">
        <v>0</v>
      </c>
      <c r="R72" s="324">
        <v>0</v>
      </c>
      <c r="S72" s="324">
        <v>0</v>
      </c>
      <c r="T72" s="324">
        <v>0</v>
      </c>
      <c r="U72" s="324">
        <v>0</v>
      </c>
      <c r="V72" s="324">
        <v>0</v>
      </c>
      <c r="W72" s="324">
        <v>0</v>
      </c>
      <c r="X72" s="324">
        <v>0</v>
      </c>
      <c r="Y72" s="324">
        <v>0</v>
      </c>
      <c r="Z72" s="324">
        <v>0</v>
      </c>
      <c r="AA72" s="324">
        <v>0</v>
      </c>
      <c r="AB72" s="353">
        <v>0</v>
      </c>
      <c r="AC72" s="353">
        <v>0</v>
      </c>
      <c r="AD72" s="353">
        <v>0</v>
      </c>
      <c r="AE72" s="353">
        <v>0</v>
      </c>
      <c r="AF72" s="353">
        <v>0</v>
      </c>
      <c r="AG72" s="353">
        <v>0</v>
      </c>
      <c r="AH72" s="353">
        <v>0</v>
      </c>
      <c r="AI72" s="353">
        <v>0</v>
      </c>
      <c r="AJ72" s="353">
        <v>0</v>
      </c>
      <c r="AK72" s="353">
        <v>0</v>
      </c>
      <c r="AL72" s="353">
        <v>0</v>
      </c>
      <c r="AM72" s="353">
        <v>0</v>
      </c>
      <c r="AN72" s="353">
        <v>0</v>
      </c>
      <c r="AO72" s="353">
        <v>0</v>
      </c>
      <c r="AP72" s="353">
        <v>0</v>
      </c>
      <c r="AQ72" s="353">
        <v>0</v>
      </c>
      <c r="AR72" s="353">
        <v>0</v>
      </c>
      <c r="AS72" s="353">
        <v>0</v>
      </c>
      <c r="AT72" s="324">
        <v>1</v>
      </c>
      <c r="AU72" s="324">
        <v>33</v>
      </c>
      <c r="AV72" s="333">
        <f t="shared" si="8"/>
        <v>1838</v>
      </c>
      <c r="AW72" s="324">
        <v>0</v>
      </c>
      <c r="AX72" s="324">
        <v>0</v>
      </c>
      <c r="AY72" s="324">
        <v>0</v>
      </c>
      <c r="AZ72" s="324">
        <v>0</v>
      </c>
      <c r="BA72" s="324">
        <v>0</v>
      </c>
      <c r="BB72" s="324">
        <v>0</v>
      </c>
      <c r="BC72" s="324">
        <v>0</v>
      </c>
      <c r="BD72" s="324">
        <v>0</v>
      </c>
      <c r="BE72" s="324">
        <v>0</v>
      </c>
      <c r="BF72" s="324">
        <v>0</v>
      </c>
      <c r="BG72" s="324">
        <v>0</v>
      </c>
      <c r="BH72" s="652">
        <v>0</v>
      </c>
      <c r="BI72" s="333">
        <f>SUM(AV72:BH72)</f>
        <v>1838</v>
      </c>
      <c r="BL72" s="324">
        <v>1804</v>
      </c>
      <c r="BM72" s="353">
        <v>0</v>
      </c>
      <c r="BN72" s="324">
        <f t="shared" ref="BN72:BN75" si="10">BL72+BM72</f>
        <v>1804</v>
      </c>
    </row>
    <row r="73" spans="1:66" s="329" customFormat="1" ht="16.149999999999999" customHeight="1" x14ac:dyDescent="0.2">
      <c r="A73" s="334" t="s">
        <v>237</v>
      </c>
      <c r="B73" s="319" t="s">
        <v>238</v>
      </c>
      <c r="C73" s="320">
        <f t="shared" si="9"/>
        <v>5284</v>
      </c>
      <c r="D73" s="320">
        <v>0</v>
      </c>
      <c r="E73" s="320">
        <v>5</v>
      </c>
      <c r="F73" s="320">
        <v>0</v>
      </c>
      <c r="G73" s="320">
        <v>0</v>
      </c>
      <c r="H73" s="320">
        <v>0</v>
      </c>
      <c r="I73" s="320">
        <v>0</v>
      </c>
      <c r="J73" s="320">
        <v>0</v>
      </c>
      <c r="K73" s="320">
        <v>0</v>
      </c>
      <c r="L73" s="320">
        <v>0</v>
      </c>
      <c r="M73" s="320">
        <v>14</v>
      </c>
      <c r="N73" s="320">
        <v>0</v>
      </c>
      <c r="O73" s="320">
        <v>2</v>
      </c>
      <c r="P73" s="320">
        <v>0</v>
      </c>
      <c r="Q73" s="320">
        <v>6</v>
      </c>
      <c r="R73" s="320">
        <v>10</v>
      </c>
      <c r="S73" s="320">
        <v>0</v>
      </c>
      <c r="T73" s="320">
        <v>0</v>
      </c>
      <c r="U73" s="320">
        <v>0</v>
      </c>
      <c r="V73" s="320">
        <v>0</v>
      </c>
      <c r="W73" s="320">
        <v>0</v>
      </c>
      <c r="X73" s="320">
        <v>0</v>
      </c>
      <c r="Y73" s="320">
        <v>5</v>
      </c>
      <c r="Z73" s="320">
        <v>0</v>
      </c>
      <c r="AA73" s="320">
        <v>0</v>
      </c>
      <c r="AB73" s="320">
        <v>0</v>
      </c>
      <c r="AC73" s="320">
        <v>0</v>
      </c>
      <c r="AD73" s="320">
        <v>0</v>
      </c>
      <c r="AE73" s="320">
        <v>0</v>
      </c>
      <c r="AF73" s="320">
        <v>1</v>
      </c>
      <c r="AG73" s="320">
        <v>0</v>
      </c>
      <c r="AH73" s="320">
        <v>0</v>
      </c>
      <c r="AI73" s="320">
        <v>0</v>
      </c>
      <c r="AJ73" s="320">
        <v>0</v>
      </c>
      <c r="AK73" s="320">
        <v>0</v>
      </c>
      <c r="AL73" s="320">
        <v>0</v>
      </c>
      <c r="AM73" s="320">
        <v>0</v>
      </c>
      <c r="AN73" s="320">
        <v>0</v>
      </c>
      <c r="AO73" s="320">
        <v>0</v>
      </c>
      <c r="AP73" s="320">
        <v>0</v>
      </c>
      <c r="AQ73" s="320">
        <v>0</v>
      </c>
      <c r="AR73" s="320">
        <v>0</v>
      </c>
      <c r="AS73" s="320">
        <v>0</v>
      </c>
      <c r="AT73" s="320">
        <v>1</v>
      </c>
      <c r="AU73" s="320">
        <v>58</v>
      </c>
      <c r="AV73" s="335">
        <f t="shared" si="8"/>
        <v>5386</v>
      </c>
      <c r="AW73" s="320">
        <v>0</v>
      </c>
      <c r="AX73" s="320">
        <v>0</v>
      </c>
      <c r="AY73" s="320">
        <v>0</v>
      </c>
      <c r="AZ73" s="320">
        <v>0</v>
      </c>
      <c r="BA73" s="320">
        <v>0</v>
      </c>
      <c r="BB73" s="320">
        <v>0</v>
      </c>
      <c r="BC73" s="320">
        <v>0</v>
      </c>
      <c r="BD73" s="320">
        <v>0</v>
      </c>
      <c r="BE73" s="320">
        <v>0</v>
      </c>
      <c r="BF73" s="320">
        <v>1</v>
      </c>
      <c r="BG73" s="320">
        <v>0</v>
      </c>
      <c r="BH73" s="320">
        <v>2</v>
      </c>
      <c r="BI73" s="335">
        <f>SUM(AV73:BH73)</f>
        <v>5389</v>
      </c>
      <c r="BL73" s="320">
        <v>5284</v>
      </c>
      <c r="BM73" s="320">
        <v>0</v>
      </c>
      <c r="BN73" s="320">
        <f t="shared" si="10"/>
        <v>5284</v>
      </c>
    </row>
    <row r="74" spans="1:66" s="329" customFormat="1" ht="16.149999999999999" customHeight="1" x14ac:dyDescent="0.2">
      <c r="A74" s="334" t="s">
        <v>141</v>
      </c>
      <c r="B74" s="319" t="s">
        <v>239</v>
      </c>
      <c r="C74" s="320">
        <f t="shared" si="9"/>
        <v>960</v>
      </c>
      <c r="D74" s="320">
        <v>0</v>
      </c>
      <c r="E74" s="320">
        <v>14</v>
      </c>
      <c r="F74" s="320">
        <v>0</v>
      </c>
      <c r="G74" s="320">
        <v>0</v>
      </c>
      <c r="H74" s="320">
        <v>0</v>
      </c>
      <c r="I74" s="320">
        <v>0</v>
      </c>
      <c r="J74" s="320">
        <v>0</v>
      </c>
      <c r="K74" s="320">
        <v>0</v>
      </c>
      <c r="L74" s="320">
        <v>0</v>
      </c>
      <c r="M74" s="320">
        <v>18</v>
      </c>
      <c r="N74" s="320">
        <v>0</v>
      </c>
      <c r="O74" s="320">
        <v>5</v>
      </c>
      <c r="P74" s="320">
        <v>0</v>
      </c>
      <c r="Q74" s="320">
        <v>201</v>
      </c>
      <c r="R74" s="320">
        <v>211</v>
      </c>
      <c r="S74" s="320">
        <v>0</v>
      </c>
      <c r="T74" s="320">
        <v>0</v>
      </c>
      <c r="U74" s="320">
        <v>0</v>
      </c>
      <c r="V74" s="320">
        <v>0</v>
      </c>
      <c r="W74" s="320">
        <v>0</v>
      </c>
      <c r="X74" s="320">
        <v>0</v>
      </c>
      <c r="Y74" s="320">
        <v>19</v>
      </c>
      <c r="Z74" s="320">
        <v>0</v>
      </c>
      <c r="AA74" s="320">
        <v>0</v>
      </c>
      <c r="AB74" s="320">
        <v>0</v>
      </c>
      <c r="AC74" s="320">
        <v>20</v>
      </c>
      <c r="AD74" s="320">
        <v>0</v>
      </c>
      <c r="AE74" s="320">
        <v>0</v>
      </c>
      <c r="AF74" s="320">
        <v>9</v>
      </c>
      <c r="AG74" s="320">
        <v>0</v>
      </c>
      <c r="AH74" s="320">
        <v>0</v>
      </c>
      <c r="AI74" s="320">
        <v>0</v>
      </c>
      <c r="AJ74" s="320">
        <v>0</v>
      </c>
      <c r="AK74" s="320">
        <v>0</v>
      </c>
      <c r="AL74" s="320">
        <v>0</v>
      </c>
      <c r="AM74" s="320">
        <v>0</v>
      </c>
      <c r="AN74" s="320">
        <v>0</v>
      </c>
      <c r="AO74" s="320">
        <v>0</v>
      </c>
      <c r="AP74" s="320">
        <v>0</v>
      </c>
      <c r="AQ74" s="320">
        <v>0</v>
      </c>
      <c r="AR74" s="320">
        <v>0</v>
      </c>
      <c r="AS74" s="320">
        <v>0</v>
      </c>
      <c r="AT74" s="320">
        <v>1</v>
      </c>
      <c r="AU74" s="320">
        <v>30</v>
      </c>
      <c r="AV74" s="335">
        <f t="shared" si="8"/>
        <v>1488</v>
      </c>
      <c r="AW74" s="320">
        <v>0</v>
      </c>
      <c r="AX74" s="320">
        <v>0</v>
      </c>
      <c r="AY74" s="320">
        <v>0</v>
      </c>
      <c r="AZ74" s="320">
        <v>0</v>
      </c>
      <c r="BA74" s="320">
        <v>0</v>
      </c>
      <c r="BB74" s="320">
        <v>0</v>
      </c>
      <c r="BC74" s="320">
        <v>0</v>
      </c>
      <c r="BD74" s="320">
        <v>0</v>
      </c>
      <c r="BE74" s="320">
        <v>0</v>
      </c>
      <c r="BF74" s="320">
        <v>0</v>
      </c>
      <c r="BG74" s="320">
        <v>0</v>
      </c>
      <c r="BH74" s="320">
        <v>3</v>
      </c>
      <c r="BI74" s="335">
        <f>SUM(AV74:BH74)</f>
        <v>1491</v>
      </c>
      <c r="BL74" s="320">
        <v>960</v>
      </c>
      <c r="BM74" s="320">
        <v>0</v>
      </c>
      <c r="BN74" s="320">
        <f t="shared" si="10"/>
        <v>960</v>
      </c>
    </row>
    <row r="75" spans="1:66" s="329" customFormat="1" ht="16.149999999999999" customHeight="1" x14ac:dyDescent="0.2">
      <c r="A75" s="334" t="s">
        <v>240</v>
      </c>
      <c r="B75" s="319" t="s">
        <v>241</v>
      </c>
      <c r="C75" s="320">
        <f t="shared" si="9"/>
        <v>4752</v>
      </c>
      <c r="D75" s="320">
        <v>0</v>
      </c>
      <c r="E75" s="320">
        <v>6</v>
      </c>
      <c r="F75" s="320">
        <v>0</v>
      </c>
      <c r="G75" s="320">
        <v>0</v>
      </c>
      <c r="H75" s="320">
        <v>0</v>
      </c>
      <c r="I75" s="320">
        <v>0</v>
      </c>
      <c r="J75" s="320">
        <v>0</v>
      </c>
      <c r="K75" s="320">
        <v>0</v>
      </c>
      <c r="L75" s="320">
        <v>0</v>
      </c>
      <c r="M75" s="320">
        <v>17</v>
      </c>
      <c r="N75" s="320">
        <v>0</v>
      </c>
      <c r="O75" s="320">
        <v>5</v>
      </c>
      <c r="P75" s="320">
        <v>0</v>
      </c>
      <c r="Q75" s="320">
        <v>1</v>
      </c>
      <c r="R75" s="320">
        <v>13</v>
      </c>
      <c r="S75" s="320">
        <v>5</v>
      </c>
      <c r="T75" s="320">
        <v>0</v>
      </c>
      <c r="U75" s="320">
        <v>0</v>
      </c>
      <c r="V75" s="320">
        <v>0</v>
      </c>
      <c r="W75" s="320">
        <v>0</v>
      </c>
      <c r="X75" s="320">
        <v>0</v>
      </c>
      <c r="Y75" s="320">
        <v>9</v>
      </c>
      <c r="Z75" s="320">
        <v>0</v>
      </c>
      <c r="AA75" s="320">
        <v>0</v>
      </c>
      <c r="AB75" s="320">
        <v>0</v>
      </c>
      <c r="AC75" s="320">
        <v>2</v>
      </c>
      <c r="AD75" s="320">
        <v>0</v>
      </c>
      <c r="AE75" s="320">
        <v>0</v>
      </c>
      <c r="AF75" s="320">
        <v>2</v>
      </c>
      <c r="AG75" s="320">
        <v>0</v>
      </c>
      <c r="AH75" s="320">
        <v>0</v>
      </c>
      <c r="AI75" s="320">
        <v>0</v>
      </c>
      <c r="AJ75" s="320">
        <v>0</v>
      </c>
      <c r="AK75" s="320">
        <v>0</v>
      </c>
      <c r="AL75" s="320">
        <v>0</v>
      </c>
      <c r="AM75" s="320">
        <v>0</v>
      </c>
      <c r="AN75" s="320">
        <v>0</v>
      </c>
      <c r="AO75" s="320">
        <v>0</v>
      </c>
      <c r="AP75" s="320">
        <v>0</v>
      </c>
      <c r="AQ75" s="320">
        <v>0</v>
      </c>
      <c r="AR75" s="320">
        <v>0</v>
      </c>
      <c r="AS75" s="320">
        <v>0</v>
      </c>
      <c r="AT75" s="320">
        <v>0</v>
      </c>
      <c r="AU75" s="320">
        <v>35</v>
      </c>
      <c r="AV75" s="335">
        <f t="shared" ref="AV75" si="11">SUM(C75:AU75)</f>
        <v>4847</v>
      </c>
      <c r="AW75" s="320">
        <v>0</v>
      </c>
      <c r="AX75" s="320">
        <v>0</v>
      </c>
      <c r="AY75" s="320">
        <v>0</v>
      </c>
      <c r="AZ75" s="320">
        <v>0</v>
      </c>
      <c r="BA75" s="320">
        <v>0</v>
      </c>
      <c r="BB75" s="320">
        <v>0</v>
      </c>
      <c r="BC75" s="320">
        <v>0</v>
      </c>
      <c r="BD75" s="320">
        <v>0</v>
      </c>
      <c r="BE75" s="320">
        <v>0</v>
      </c>
      <c r="BF75" s="320">
        <v>6</v>
      </c>
      <c r="BG75" s="320">
        <v>0</v>
      </c>
      <c r="BH75" s="320">
        <v>0</v>
      </c>
      <c r="BI75" s="335">
        <f>SUM(AV75:BH75)</f>
        <v>4853</v>
      </c>
      <c r="BL75" s="320">
        <v>4752</v>
      </c>
      <c r="BM75" s="320">
        <v>0</v>
      </c>
      <c r="BN75" s="320">
        <f t="shared" si="10"/>
        <v>4752</v>
      </c>
    </row>
    <row r="76" spans="1:66" s="339" customFormat="1" ht="16.149999999999999" customHeight="1" thickBot="1" x14ac:dyDescent="0.25">
      <c r="A76" s="338"/>
      <c r="B76" s="325" t="s">
        <v>411</v>
      </c>
      <c r="C76" s="326">
        <f t="shared" ref="C76:AT76" si="12">SUM(C7:C75)</f>
        <v>628243</v>
      </c>
      <c r="D76" s="326">
        <f t="shared" si="12"/>
        <v>2780</v>
      </c>
      <c r="E76" s="326">
        <f t="shared" si="12"/>
        <v>542</v>
      </c>
      <c r="F76" s="326">
        <f t="shared" si="12"/>
        <v>973</v>
      </c>
      <c r="G76" s="326">
        <f t="shared" si="12"/>
        <v>389</v>
      </c>
      <c r="H76" s="326">
        <f t="shared" si="12"/>
        <v>921</v>
      </c>
      <c r="I76" s="326">
        <f t="shared" si="12"/>
        <v>973</v>
      </c>
      <c r="J76" s="326">
        <f t="shared" si="12"/>
        <v>834</v>
      </c>
      <c r="K76" s="326">
        <f t="shared" si="12"/>
        <v>275</v>
      </c>
      <c r="L76" s="326">
        <f t="shared" si="12"/>
        <v>637</v>
      </c>
      <c r="M76" s="326">
        <f t="shared" si="12"/>
        <v>445</v>
      </c>
      <c r="N76" s="326">
        <f t="shared" si="12"/>
        <v>142</v>
      </c>
      <c r="O76" s="326">
        <f t="shared" si="12"/>
        <v>666</v>
      </c>
      <c r="P76" s="326">
        <f t="shared" si="12"/>
        <v>463</v>
      </c>
      <c r="Q76" s="326">
        <f t="shared" si="12"/>
        <v>382</v>
      </c>
      <c r="R76" s="326">
        <f t="shared" si="12"/>
        <v>473</v>
      </c>
      <c r="S76" s="326">
        <f t="shared" si="12"/>
        <v>502</v>
      </c>
      <c r="T76" s="326">
        <f t="shared" si="12"/>
        <v>499</v>
      </c>
      <c r="U76" s="326">
        <f t="shared" si="12"/>
        <v>181</v>
      </c>
      <c r="V76" s="326">
        <f t="shared" si="12"/>
        <v>1651</v>
      </c>
      <c r="W76" s="326">
        <f t="shared" si="12"/>
        <v>1120</v>
      </c>
      <c r="X76" s="326">
        <f t="shared" si="12"/>
        <v>631</v>
      </c>
      <c r="Y76" s="326">
        <f t="shared" si="12"/>
        <v>711</v>
      </c>
      <c r="Z76" s="326">
        <f t="shared" si="12"/>
        <v>645</v>
      </c>
      <c r="AA76" s="326">
        <f t="shared" si="12"/>
        <v>130</v>
      </c>
      <c r="AB76" s="326">
        <f t="shared" si="12"/>
        <v>60</v>
      </c>
      <c r="AC76" s="326">
        <f t="shared" si="12"/>
        <v>414</v>
      </c>
      <c r="AD76" s="326">
        <f t="shared" si="12"/>
        <v>257</v>
      </c>
      <c r="AE76" s="326">
        <f t="shared" si="12"/>
        <v>1159</v>
      </c>
      <c r="AF76" s="326">
        <f t="shared" si="12"/>
        <v>286</v>
      </c>
      <c r="AG76" s="326">
        <f t="shared" si="12"/>
        <v>168</v>
      </c>
      <c r="AH76" s="326">
        <f t="shared" si="12"/>
        <v>95</v>
      </c>
      <c r="AI76" s="326">
        <f t="shared" si="12"/>
        <v>189</v>
      </c>
      <c r="AJ76" s="326">
        <f t="shared" si="12"/>
        <v>0</v>
      </c>
      <c r="AK76" s="326">
        <f t="shared" si="12"/>
        <v>0</v>
      </c>
      <c r="AL76" s="326">
        <f t="shared" si="12"/>
        <v>0</v>
      </c>
      <c r="AM76" s="326">
        <f t="shared" si="12"/>
        <v>0</v>
      </c>
      <c r="AN76" s="326">
        <f t="shared" si="12"/>
        <v>0</v>
      </c>
      <c r="AO76" s="326">
        <f t="shared" si="12"/>
        <v>0</v>
      </c>
      <c r="AP76" s="326">
        <f t="shared" si="12"/>
        <v>0</v>
      </c>
      <c r="AQ76" s="326">
        <f t="shared" si="12"/>
        <v>0</v>
      </c>
      <c r="AR76" s="326">
        <f t="shared" si="12"/>
        <v>0</v>
      </c>
      <c r="AS76" s="326">
        <f t="shared" si="12"/>
        <v>0</v>
      </c>
      <c r="AT76" s="326">
        <f t="shared" si="12"/>
        <v>1918</v>
      </c>
      <c r="AU76" s="326">
        <f>SUM(AU7:AU75)</f>
        <v>3708</v>
      </c>
      <c r="AV76" s="340">
        <f t="shared" ref="AV76:BI76" si="13">SUM(AV7:AV75)</f>
        <v>653462</v>
      </c>
      <c r="AW76" s="326">
        <f t="shared" si="13"/>
        <v>202</v>
      </c>
      <c r="AX76" s="326">
        <f t="shared" si="13"/>
        <v>393</v>
      </c>
      <c r="AY76" s="326">
        <f t="shared" si="13"/>
        <v>1167</v>
      </c>
      <c r="AZ76" s="326">
        <f t="shared" si="13"/>
        <v>694</v>
      </c>
      <c r="BA76" s="326">
        <f t="shared" si="13"/>
        <v>713</v>
      </c>
      <c r="BB76" s="326">
        <f t="shared" si="13"/>
        <v>848</v>
      </c>
      <c r="BC76" s="326">
        <f t="shared" si="13"/>
        <v>113</v>
      </c>
      <c r="BD76" s="326">
        <f t="shared" si="13"/>
        <v>1451</v>
      </c>
      <c r="BE76" s="326">
        <f t="shared" si="13"/>
        <v>683</v>
      </c>
      <c r="BF76" s="326">
        <f t="shared" si="13"/>
        <v>289</v>
      </c>
      <c r="BG76" s="326">
        <f t="shared" si="13"/>
        <v>228</v>
      </c>
      <c r="BH76" s="326">
        <f t="shared" si="13"/>
        <v>181</v>
      </c>
      <c r="BI76" s="340">
        <f t="shared" si="13"/>
        <v>660424</v>
      </c>
      <c r="BL76" s="326">
        <f>SUM(BL7:BL75)</f>
        <v>628243</v>
      </c>
      <c r="BM76" s="326">
        <f>SUM(BM7:BM75)</f>
        <v>0</v>
      </c>
      <c r="BN76" s="326">
        <f>SUM(BN7:BN75)</f>
        <v>628243</v>
      </c>
    </row>
    <row r="77" spans="1:66" s="339" customFormat="1" ht="15.75" customHeight="1" thickTop="1" x14ac:dyDescent="0.2">
      <c r="A77" s="597"/>
      <c r="B77" s="566"/>
      <c r="C77" s="1514" t="s">
        <v>1201</v>
      </c>
      <c r="D77" s="567"/>
      <c r="E77" s="567"/>
      <c r="F77" s="567"/>
      <c r="G77" s="567"/>
      <c r="H77" s="567"/>
      <c r="I77" s="567"/>
      <c r="J77" s="567"/>
      <c r="K77" s="567"/>
      <c r="L77" s="567"/>
      <c r="M77" s="567"/>
      <c r="N77" s="567"/>
      <c r="O77" s="567"/>
      <c r="P77" s="567"/>
      <c r="Q77" s="567"/>
      <c r="R77" s="567"/>
      <c r="S77" s="567"/>
      <c r="T77" s="567"/>
      <c r="U7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67"/>
      <c r="AH77" s="567"/>
      <c r="AI77" s="567"/>
      <c r="AJ77" s="567"/>
      <c r="AK77" s="567"/>
      <c r="AL77" s="567"/>
      <c r="AM77" s="567"/>
      <c r="AN77" s="567"/>
      <c r="AO77" s="567"/>
      <c r="AP77" s="567"/>
      <c r="AQ77" s="567"/>
      <c r="AR77" s="567"/>
      <c r="AS77" s="567"/>
      <c r="AT77" s="567"/>
      <c r="AU77" s="567"/>
      <c r="AW77" s="567"/>
      <c r="AX77" s="567"/>
      <c r="AY77" s="567"/>
      <c r="AZ77" s="567"/>
      <c r="BA77" s="567"/>
      <c r="BB77" s="567"/>
      <c r="BC77" s="567"/>
      <c r="BD77" s="567"/>
      <c r="BE77" s="168"/>
      <c r="BF77" s="168"/>
      <c r="BG77" s="168"/>
      <c r="BH77" s="168"/>
    </row>
    <row r="78" spans="1:66" x14ac:dyDescent="0.2">
      <c r="AV78" s="598">
        <f>SUM(C76:AU76)</f>
        <v>653462</v>
      </c>
      <c r="BI78" s="598">
        <f>SUM(C76:AU76)+SUM(AW76:BH76)</f>
        <v>660424</v>
      </c>
    </row>
    <row r="81" spans="1:66" s="339" customFormat="1" ht="16.149999999999999" customHeight="1" thickBot="1" x14ac:dyDescent="0.25">
      <c r="A81" s="338"/>
      <c r="B81" s="325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40"/>
      <c r="AW81" s="326"/>
      <c r="AX81" s="326"/>
      <c r="AY81" s="326"/>
      <c r="AZ81" s="326"/>
      <c r="BA81" s="326"/>
      <c r="BB81" s="326"/>
      <c r="BC81" s="326"/>
      <c r="BD81" s="326"/>
      <c r="BE81" s="326"/>
      <c r="BF81" s="326"/>
      <c r="BG81" s="326"/>
      <c r="BH81" s="326"/>
      <c r="BI81" s="340"/>
      <c r="BL81" s="326"/>
      <c r="BM81" s="326"/>
      <c r="BN81" s="326"/>
    </row>
    <row r="82" spans="1:66" ht="13.5" thickTop="1" x14ac:dyDescent="0.2">
      <c r="B82" s="1619"/>
    </row>
  </sheetData>
  <sheetProtection password="D893" sheet="1" objects="1" scenarios="1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4">
    <mergeCell ref="BL1:BL3"/>
    <mergeCell ref="BN1:BN3"/>
    <mergeCell ref="A1:B3"/>
    <mergeCell ref="C1:C3"/>
    <mergeCell ref="D1:D3"/>
    <mergeCell ref="E1:I1"/>
    <mergeCell ref="J1:P1"/>
    <mergeCell ref="Q1:X1"/>
    <mergeCell ref="BI1:BI3"/>
    <mergeCell ref="AV1:AV3"/>
    <mergeCell ref="AW1:BC1"/>
    <mergeCell ref="BD1:BH1"/>
    <mergeCell ref="Y1:AJ1"/>
    <mergeCell ref="AK1:AU1"/>
  </mergeCells>
  <printOptions horizontalCentered="1"/>
  <pageMargins left="0.4" right="0.4" top="1" bottom="0.5" header="0.3" footer="0.3"/>
  <pageSetup paperSize="5" scale="73" fitToWidth="0" orientation="portrait" r:id="rId2"/>
  <headerFooter>
    <oddHeader>&amp;L&amp;"Arial,Bold"&amp;18&amp;K000000Table 8: FY2022-23 Budget Letter
February 1, 2021 Student Membership</oddHeader>
    <oddFooter>&amp;R&amp;P</oddFooter>
  </headerFooter>
  <colBreaks count="6" manualBreakCount="6">
    <brk id="9" max="1048575" man="1"/>
    <brk id="16" max="1048575" man="1"/>
    <brk id="24" max="1048575" man="1"/>
    <brk id="36" max="76" man="1"/>
    <brk id="48" max="76" man="1"/>
    <brk id="55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3"/>
  <sheetViews>
    <sheetView zoomScaleNormal="100" zoomScaleSheetLayoutView="75" workbookViewId="0">
      <pane xSplit="3" ySplit="3" topLeftCell="D4" activePane="bottomRight" state="frozen"/>
      <selection activeCell="A7" sqref="A7"/>
      <selection pane="topRight" activeCell="A7" sqref="A7"/>
      <selection pane="bottomLeft" activeCell="A7" sqref="A7"/>
      <selection pane="bottomRight" activeCell="D4" sqref="D4"/>
    </sheetView>
  </sheetViews>
  <sheetFormatPr defaultColWidth="8.85546875" defaultRowHeight="15" x14ac:dyDescent="0.25"/>
  <cols>
    <col min="1" max="1" width="9" style="1100" bestFit="1" customWidth="1"/>
    <col min="2" max="2" width="8.42578125" style="1100" hidden="1" customWidth="1"/>
    <col min="3" max="3" width="46.7109375" style="1099" bestFit="1" customWidth="1"/>
    <col min="4" max="5" width="10.7109375" style="1099" customWidth="1"/>
    <col min="6" max="6" width="10.7109375" style="1101" customWidth="1"/>
    <col min="7" max="16384" width="8.85546875" style="1099"/>
  </cols>
  <sheetData>
    <row r="1" spans="1:6" s="1098" customFormat="1" ht="69.75" customHeight="1" x14ac:dyDescent="0.2">
      <c r="A1" s="2237" t="s">
        <v>1190</v>
      </c>
      <c r="B1" s="2238"/>
      <c r="C1" s="2239"/>
      <c r="D1" s="1103" t="s">
        <v>389</v>
      </c>
      <c r="E1" s="1103" t="s">
        <v>1021</v>
      </c>
      <c r="F1" s="1102" t="s">
        <v>481</v>
      </c>
    </row>
    <row r="2" spans="1:6" s="1098" customFormat="1" ht="19.149999999999999" customHeight="1" x14ac:dyDescent="0.2">
      <c r="A2" s="487"/>
      <c r="B2" s="487"/>
      <c r="C2" s="487"/>
      <c r="D2" s="487">
        <v>1</v>
      </c>
      <c r="E2" s="487">
        <f>D2+1</f>
        <v>2</v>
      </c>
      <c r="F2" s="487">
        <f>E2+1</f>
        <v>3</v>
      </c>
    </row>
    <row r="3" spans="1:6" s="1098" customFormat="1" ht="19.149999999999999" hidden="1" customHeight="1" x14ac:dyDescent="0.2">
      <c r="A3" s="655"/>
      <c r="B3" s="655"/>
      <c r="C3" s="655"/>
      <c r="D3" s="655"/>
      <c r="E3" s="655"/>
      <c r="F3" s="655"/>
    </row>
    <row r="4" spans="1:6" ht="19.5" customHeight="1" x14ac:dyDescent="0.2">
      <c r="A4" s="341">
        <v>396211</v>
      </c>
      <c r="B4" s="341">
        <v>396211</v>
      </c>
      <c r="C4" s="319" t="s">
        <v>799</v>
      </c>
      <c r="D4" s="940">
        <v>964</v>
      </c>
      <c r="E4" s="656"/>
      <c r="F4" s="327">
        <f t="shared" ref="F4:F10" si="0">SUM(D4:E4)</f>
        <v>964</v>
      </c>
    </row>
    <row r="5" spans="1:6" ht="19.5" customHeight="1" x14ac:dyDescent="0.2">
      <c r="A5" s="341" t="s">
        <v>1026</v>
      </c>
      <c r="B5" s="341" t="s">
        <v>1026</v>
      </c>
      <c r="C5" s="319" t="s">
        <v>997</v>
      </c>
      <c r="D5" s="656"/>
      <c r="E5" s="320">
        <v>327</v>
      </c>
      <c r="F5" s="327">
        <f t="shared" si="0"/>
        <v>327</v>
      </c>
    </row>
    <row r="6" spans="1:6" ht="19.5" customHeight="1" x14ac:dyDescent="0.2">
      <c r="A6" s="341" t="s">
        <v>502</v>
      </c>
      <c r="B6" s="341" t="s">
        <v>372</v>
      </c>
      <c r="C6" s="319" t="s">
        <v>392</v>
      </c>
      <c r="D6" s="656"/>
      <c r="E6" s="320">
        <v>198</v>
      </c>
      <c r="F6" s="327">
        <f t="shared" si="0"/>
        <v>198</v>
      </c>
    </row>
    <row r="7" spans="1:6" ht="19.5" customHeight="1" x14ac:dyDescent="0.2">
      <c r="A7" s="342" t="s">
        <v>500</v>
      </c>
      <c r="B7" s="342" t="s">
        <v>340</v>
      </c>
      <c r="C7" s="321" t="s">
        <v>390</v>
      </c>
      <c r="D7" s="657"/>
      <c r="E7" s="322">
        <v>232</v>
      </c>
      <c r="F7" s="328">
        <f t="shared" si="0"/>
        <v>232</v>
      </c>
    </row>
    <row r="8" spans="1:6" ht="19.5" customHeight="1" x14ac:dyDescent="0.2">
      <c r="A8" s="341" t="s">
        <v>407</v>
      </c>
      <c r="B8" s="341" t="s">
        <v>407</v>
      </c>
      <c r="C8" s="319" t="s">
        <v>396</v>
      </c>
      <c r="D8" s="656"/>
      <c r="E8" s="320">
        <v>501</v>
      </c>
      <c r="F8" s="327">
        <f t="shared" si="0"/>
        <v>501</v>
      </c>
    </row>
    <row r="9" spans="1:6" ht="19.5" customHeight="1" x14ac:dyDescent="0.2">
      <c r="A9" s="341" t="s">
        <v>499</v>
      </c>
      <c r="B9" s="341">
        <v>389002</v>
      </c>
      <c r="C9" s="319" t="s">
        <v>395</v>
      </c>
      <c r="D9" s="656"/>
      <c r="E9" s="320">
        <v>381</v>
      </c>
      <c r="F9" s="327">
        <f t="shared" si="0"/>
        <v>381</v>
      </c>
    </row>
    <row r="10" spans="1:6" ht="19.5" customHeight="1" x14ac:dyDescent="0.2">
      <c r="A10" s="341" t="s">
        <v>1027</v>
      </c>
      <c r="B10" s="341" t="s">
        <v>1028</v>
      </c>
      <c r="C10" s="319" t="s">
        <v>1029</v>
      </c>
      <c r="D10" s="656"/>
      <c r="E10" s="320">
        <v>177</v>
      </c>
      <c r="F10" s="327">
        <f t="shared" si="0"/>
        <v>177</v>
      </c>
    </row>
    <row r="11" spans="1:6" ht="19.5" customHeight="1" thickBot="1" x14ac:dyDescent="0.25">
      <c r="A11" s="1095"/>
      <c r="B11" s="1095"/>
      <c r="C11" s="1096"/>
      <c r="D11" s="1097">
        <f>SUM(D4:D10)</f>
        <v>964</v>
      </c>
      <c r="E11" s="1097">
        <f>SUM(E4:E10)</f>
        <v>1816</v>
      </c>
      <c r="F11" s="1097">
        <f>SUM(F4:F10)</f>
        <v>2780</v>
      </c>
    </row>
    <row r="12" spans="1:6" ht="15.75" thickTop="1" x14ac:dyDescent="0.25"/>
    <row r="13" spans="1:6" ht="14.25" x14ac:dyDescent="0.2">
      <c r="A13" s="565"/>
      <c r="B13" s="565"/>
      <c r="C13" s="566"/>
      <c r="D13" s="567"/>
      <c r="E13" s="567"/>
      <c r="F13" s="567"/>
    </row>
  </sheetData>
  <sheetProtection password="D893" sheet="1" objects="1" scenarios="1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FY2022-23 Budget Letter&amp;K000000
February 1, 2022 Student Membership</oddHeader>
    <oddFooter>&amp;R&amp;P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S84"/>
  <sheetViews>
    <sheetView zoomScaleNormal="100" zoomScaleSheetLayoutView="75" workbookViewId="0">
      <pane xSplit="2" ySplit="5" topLeftCell="C6" activePane="bottomRight" state="frozen"/>
      <selection activeCell="A7" sqref="A7"/>
      <selection pane="topRight" activeCell="A7" sqref="A7"/>
      <selection pane="bottomLeft" activeCell="A7" sqref="A7"/>
      <selection pane="bottomRight" activeCell="C6" sqref="C6"/>
    </sheetView>
  </sheetViews>
  <sheetFormatPr defaultColWidth="9.140625" defaultRowHeight="12.75" x14ac:dyDescent="0.2"/>
  <cols>
    <col min="1" max="1" width="5.5703125" customWidth="1"/>
    <col min="2" max="2" width="19.5703125" customWidth="1"/>
    <col min="3" max="8" width="16" customWidth="1"/>
    <col min="9" max="9" width="15.28515625" customWidth="1"/>
    <col min="10" max="12" width="14.5703125" customWidth="1"/>
    <col min="13" max="14" width="16.5703125" customWidth="1"/>
    <col min="15" max="15" width="20.7109375" customWidth="1"/>
    <col min="16" max="19" width="17.42578125" customWidth="1"/>
    <col min="20" max="20" width="11.5703125" bestFit="1" customWidth="1"/>
  </cols>
  <sheetData>
    <row r="1" spans="1:19" ht="27.75" customHeight="1" x14ac:dyDescent="0.2">
      <c r="A1" s="2244" t="s">
        <v>1795</v>
      </c>
      <c r="B1" s="2244"/>
      <c r="C1" s="2245" t="s">
        <v>1552</v>
      </c>
      <c r="D1" s="2246"/>
      <c r="E1" s="2246"/>
      <c r="F1" s="2246"/>
      <c r="G1" s="2246"/>
      <c r="H1" s="2246"/>
      <c r="I1" s="2245" t="s">
        <v>1553</v>
      </c>
      <c r="J1" s="2245"/>
      <c r="K1" s="2245"/>
      <c r="L1" s="2245"/>
      <c r="M1" s="2247" t="s">
        <v>1578</v>
      </c>
      <c r="N1" s="2247"/>
      <c r="O1" s="1195" t="s">
        <v>553</v>
      </c>
      <c r="P1" s="2240" t="s">
        <v>886</v>
      </c>
      <c r="Q1" s="2240" t="s">
        <v>1507</v>
      </c>
      <c r="R1" s="2242" t="s">
        <v>1508</v>
      </c>
      <c r="S1" s="1195" t="s">
        <v>1069</v>
      </c>
    </row>
    <row r="2" spans="1:19" ht="117.75" customHeight="1" x14ac:dyDescent="0.2">
      <c r="A2" s="2244"/>
      <c r="B2" s="2244"/>
      <c r="C2" s="1570" t="s">
        <v>543</v>
      </c>
      <c r="D2" s="1570" t="s">
        <v>423</v>
      </c>
      <c r="E2" s="1570" t="s">
        <v>1551</v>
      </c>
      <c r="F2" s="1196" t="s">
        <v>551</v>
      </c>
      <c r="G2" s="1570" t="s">
        <v>544</v>
      </c>
      <c r="H2" s="1196" t="s">
        <v>552</v>
      </c>
      <c r="I2" s="1570" t="s">
        <v>820</v>
      </c>
      <c r="J2" s="1570" t="s">
        <v>554</v>
      </c>
      <c r="K2" s="1570" t="s">
        <v>555</v>
      </c>
      <c r="L2" s="1570" t="s">
        <v>556</v>
      </c>
      <c r="M2" s="1571" t="s">
        <v>1192</v>
      </c>
      <c r="N2" s="1571" t="s">
        <v>1193</v>
      </c>
      <c r="O2" s="1196" t="s">
        <v>1191</v>
      </c>
      <c r="P2" s="2241"/>
      <c r="Q2" s="2241"/>
      <c r="R2" s="2243"/>
      <c r="S2" s="1196" t="s">
        <v>1509</v>
      </c>
    </row>
    <row r="3" spans="1:19" ht="14.45" customHeight="1" x14ac:dyDescent="0.2">
      <c r="A3" s="1197"/>
      <c r="B3" s="1197"/>
      <c r="C3" s="1198">
        <f>B3+1</f>
        <v>1</v>
      </c>
      <c r="D3" s="1199">
        <f t="shared" ref="D3:N3" si="0">C3+1</f>
        <v>2</v>
      </c>
      <c r="E3" s="1199">
        <f t="shared" si="0"/>
        <v>3</v>
      </c>
      <c r="F3" s="1199">
        <f t="shared" si="0"/>
        <v>4</v>
      </c>
      <c r="G3" s="1199">
        <f>F3+1</f>
        <v>5</v>
      </c>
      <c r="H3" s="1199">
        <f t="shared" si="0"/>
        <v>6</v>
      </c>
      <c r="I3" s="1199">
        <f t="shared" si="0"/>
        <v>7</v>
      </c>
      <c r="J3" s="1199">
        <f t="shared" si="0"/>
        <v>8</v>
      </c>
      <c r="K3" s="1199">
        <f t="shared" si="0"/>
        <v>9</v>
      </c>
      <c r="L3" s="1199">
        <f t="shared" si="0"/>
        <v>10</v>
      </c>
      <c r="M3" s="1199">
        <f t="shared" si="0"/>
        <v>11</v>
      </c>
      <c r="N3" s="1199">
        <f t="shared" si="0"/>
        <v>12</v>
      </c>
      <c r="O3" s="1199">
        <f>N3+1</f>
        <v>13</v>
      </c>
      <c r="P3" s="1199">
        <f>O3+1</f>
        <v>14</v>
      </c>
      <c r="Q3" s="1199">
        <f t="shared" ref="Q3:S3" si="1">P3+1</f>
        <v>15</v>
      </c>
      <c r="R3" s="1199">
        <f t="shared" si="1"/>
        <v>16</v>
      </c>
      <c r="S3" s="1199">
        <f t="shared" si="1"/>
        <v>17</v>
      </c>
    </row>
    <row r="4" spans="1:19" s="448" customFormat="1" ht="25.5" hidden="1" x14ac:dyDescent="0.2">
      <c r="A4" s="1200"/>
      <c r="B4" s="594"/>
      <c r="C4" s="1520" t="s">
        <v>592</v>
      </c>
      <c r="D4" s="1520" t="s">
        <v>592</v>
      </c>
      <c r="E4" s="1520" t="s">
        <v>592</v>
      </c>
      <c r="F4" s="1520" t="s">
        <v>593</v>
      </c>
      <c r="G4" s="1520" t="s">
        <v>703</v>
      </c>
      <c r="H4" s="1520" t="s">
        <v>593</v>
      </c>
      <c r="I4" s="1520" t="s">
        <v>592</v>
      </c>
      <c r="J4" s="1520" t="s">
        <v>592</v>
      </c>
      <c r="K4" s="1520" t="s">
        <v>592</v>
      </c>
      <c r="L4" s="1520" t="s">
        <v>592</v>
      </c>
      <c r="M4" s="1520" t="s">
        <v>704</v>
      </c>
      <c r="N4" s="1520" t="s">
        <v>704</v>
      </c>
      <c r="O4" s="1520" t="s">
        <v>593</v>
      </c>
      <c r="P4" s="1520"/>
      <c r="Q4" s="1520"/>
      <c r="R4" s="1520"/>
      <c r="S4" s="1520"/>
    </row>
    <row r="5" spans="1:19" s="761" customFormat="1" ht="22.5" x14ac:dyDescent="0.2">
      <c r="A5" s="1572"/>
      <c r="B5" s="1573"/>
      <c r="C5" s="1574" t="s">
        <v>1554</v>
      </c>
      <c r="D5" s="1574" t="s">
        <v>1555</v>
      </c>
      <c r="E5" s="1574" t="s">
        <v>1556</v>
      </c>
      <c r="F5" s="1574" t="s">
        <v>699</v>
      </c>
      <c r="G5" s="1574" t="s">
        <v>1557</v>
      </c>
      <c r="H5" s="1574" t="s">
        <v>701</v>
      </c>
      <c r="I5" s="1574" t="s">
        <v>1558</v>
      </c>
      <c r="J5" s="1574" t="s">
        <v>1559</v>
      </c>
      <c r="K5" s="1574" t="s">
        <v>1560</v>
      </c>
      <c r="L5" s="1574" t="s">
        <v>1561</v>
      </c>
      <c r="M5" s="1574" t="s">
        <v>1562</v>
      </c>
      <c r="N5" s="1574" t="s">
        <v>1563</v>
      </c>
      <c r="O5" s="1574" t="s">
        <v>702</v>
      </c>
      <c r="P5" s="1574" t="s">
        <v>1564</v>
      </c>
      <c r="Q5" s="1575" t="s">
        <v>1566</v>
      </c>
      <c r="R5" s="1575" t="s">
        <v>1567</v>
      </c>
      <c r="S5" s="1574" t="s">
        <v>1565</v>
      </c>
    </row>
    <row r="6" spans="1:19" ht="16.149999999999999" customHeight="1" x14ac:dyDescent="0.2">
      <c r="A6" s="1201">
        <v>1</v>
      </c>
      <c r="B6" s="1202" t="s">
        <v>5</v>
      </c>
      <c r="C6" s="1203">
        <v>3054.4751003523284</v>
      </c>
      <c r="D6" s="1203">
        <v>1056</v>
      </c>
      <c r="E6" s="1203">
        <v>172.67658600392414</v>
      </c>
      <c r="F6" s="1204">
        <f>SUM(C6:E6)</f>
        <v>4283.1516863562529</v>
      </c>
      <c r="G6" s="1203">
        <v>777.48</v>
      </c>
      <c r="H6" s="1204">
        <f t="shared" ref="H6:H69" si="2">SUM(F6:G6)</f>
        <v>5060.6316863562533</v>
      </c>
      <c r="I6" s="1203">
        <v>671.98452207751234</v>
      </c>
      <c r="J6" s="1203">
        <v>183.26850602113973</v>
      </c>
      <c r="K6" s="1203">
        <v>4581.7126505284932</v>
      </c>
      <c r="L6" s="1203">
        <v>1832.6850602113973</v>
      </c>
      <c r="M6" s="1203">
        <v>3090</v>
      </c>
      <c r="N6" s="1203">
        <v>3090</v>
      </c>
      <c r="O6" s="1204">
        <f t="shared" ref="O6:O69" si="3">F6+N6</f>
        <v>7373.1516863562529</v>
      </c>
      <c r="P6" s="1203">
        <f>'2_State Distrib and Adjs'!AN7</f>
        <v>6186</v>
      </c>
      <c r="Q6" s="1203">
        <f>'3_Levels 1&amp;2'!AM7</f>
        <v>5407.7093961194678</v>
      </c>
      <c r="R6" s="1203">
        <f>'3_Levels 1&amp;2'!AU7</f>
        <v>3108.68</v>
      </c>
      <c r="S6" s="1203">
        <f>G6+Q6+R6</f>
        <v>9293.8693961194676</v>
      </c>
    </row>
    <row r="7" spans="1:19" ht="16.149999999999999" customHeight="1" x14ac:dyDescent="0.2">
      <c r="A7" s="712">
        <v>2</v>
      </c>
      <c r="B7" s="471" t="s">
        <v>6</v>
      </c>
      <c r="C7" s="1205">
        <v>3368.7053261176575</v>
      </c>
      <c r="D7" s="1205">
        <v>1439</v>
      </c>
      <c r="E7" s="1205">
        <v>172.67643979057593</v>
      </c>
      <c r="F7" s="1206">
        <f t="shared" ref="F7:F70" si="4">SUM(C7:E7)</f>
        <v>4980.3817659082333</v>
      </c>
      <c r="G7" s="1205">
        <v>842.32</v>
      </c>
      <c r="H7" s="1206">
        <f t="shared" si="2"/>
        <v>5822.701765908233</v>
      </c>
      <c r="I7" s="1205">
        <v>741.11517174588448</v>
      </c>
      <c r="J7" s="1205">
        <v>202.12231956705944</v>
      </c>
      <c r="K7" s="1205">
        <v>5053.0579891764864</v>
      </c>
      <c r="L7" s="1205">
        <v>2021.2231956705944</v>
      </c>
      <c r="M7" s="1205">
        <v>3285</v>
      </c>
      <c r="N7" s="1205">
        <v>3855</v>
      </c>
      <c r="O7" s="1206">
        <f t="shared" si="3"/>
        <v>8835.3817659082342</v>
      </c>
      <c r="P7" s="1205">
        <f>'2_State Distrib and Adjs'!AN8</f>
        <v>7367</v>
      </c>
      <c r="Q7" s="1205">
        <f>'3_Levels 1&amp;2'!AM8</f>
        <v>6521.3615183246075</v>
      </c>
      <c r="R7" s="1205">
        <f>'3_Levels 1&amp;2'!AU8</f>
        <v>2931.67</v>
      </c>
      <c r="S7" s="1205">
        <f t="shared" ref="S7:S70" si="5">G7+Q7+R7</f>
        <v>10295.351518324607</v>
      </c>
    </row>
    <row r="8" spans="1:19" ht="16.149999999999999" customHeight="1" x14ac:dyDescent="0.2">
      <c r="A8" s="712">
        <v>3</v>
      </c>
      <c r="B8" s="471" t="s">
        <v>7</v>
      </c>
      <c r="C8" s="1205">
        <v>2573.8573016850469</v>
      </c>
      <c r="D8" s="1205">
        <v>691</v>
      </c>
      <c r="E8" s="1205">
        <v>172.67653612134717</v>
      </c>
      <c r="F8" s="1206">
        <f t="shared" si="4"/>
        <v>3437.5338378063939</v>
      </c>
      <c r="G8" s="1205">
        <v>596.84</v>
      </c>
      <c r="H8" s="1206">
        <f t="shared" si="2"/>
        <v>4034.373837806394</v>
      </c>
      <c r="I8" s="1205">
        <v>566.24860637071026</v>
      </c>
      <c r="J8" s="1205">
        <v>154.43143810110277</v>
      </c>
      <c r="K8" s="1205">
        <v>3860.7859525275703</v>
      </c>
      <c r="L8" s="1205">
        <v>1544.3143810110278</v>
      </c>
      <c r="M8" s="1205">
        <v>6489</v>
      </c>
      <c r="N8" s="1205">
        <v>7463</v>
      </c>
      <c r="O8" s="1206">
        <f t="shared" si="3"/>
        <v>10900.533837806393</v>
      </c>
      <c r="P8" s="1205">
        <f>'2_State Distrib and Adjs'!AN9</f>
        <v>4868</v>
      </c>
      <c r="Q8" s="1205">
        <f>'3_Levels 1&amp;2'!AM9</f>
        <v>4270.4755763133089</v>
      </c>
      <c r="R8" s="1205">
        <f>'3_Levels 1&amp;2'!AU9</f>
        <v>3713.96</v>
      </c>
      <c r="S8" s="1205">
        <f t="shared" si="5"/>
        <v>8581.27557631331</v>
      </c>
    </row>
    <row r="9" spans="1:19" ht="16.149999999999999" customHeight="1" x14ac:dyDescent="0.2">
      <c r="A9" s="712">
        <v>4</v>
      </c>
      <c r="B9" s="471" t="s">
        <v>8</v>
      </c>
      <c r="C9" s="1205">
        <v>3036.14996011627</v>
      </c>
      <c r="D9" s="1205">
        <v>1239</v>
      </c>
      <c r="E9" s="1205">
        <v>172.67641875220303</v>
      </c>
      <c r="F9" s="1206">
        <f t="shared" si="4"/>
        <v>4447.8263788684735</v>
      </c>
      <c r="G9" s="1205">
        <v>585.76</v>
      </c>
      <c r="H9" s="1206">
        <f t="shared" si="2"/>
        <v>5033.5863788684737</v>
      </c>
      <c r="I9" s="1205">
        <v>667.95299122557947</v>
      </c>
      <c r="J9" s="1205">
        <v>182.16899760697621</v>
      </c>
      <c r="K9" s="1205">
        <v>4554.2249401744057</v>
      </c>
      <c r="L9" s="1205">
        <v>1821.689976069762</v>
      </c>
      <c r="M9" s="1205">
        <v>4809</v>
      </c>
      <c r="N9" s="1205">
        <v>4809</v>
      </c>
      <c r="O9" s="1206">
        <f t="shared" si="3"/>
        <v>9256.8263788684744</v>
      </c>
      <c r="P9" s="1205">
        <f>'2_State Distrib and Adjs'!AN10</f>
        <v>6757</v>
      </c>
      <c r="Q9" s="1205">
        <f>'3_Levels 1&amp;2'!AM10</f>
        <v>6156.7352837504404</v>
      </c>
      <c r="R9" s="1205">
        <f>'3_Levels 1&amp;2'!AU10</f>
        <v>3663.36</v>
      </c>
      <c r="S9" s="1205">
        <f t="shared" si="5"/>
        <v>10405.855283750441</v>
      </c>
    </row>
    <row r="10" spans="1:19" ht="16.149999999999999" customHeight="1" x14ac:dyDescent="0.2">
      <c r="A10" s="713">
        <v>5</v>
      </c>
      <c r="B10" s="472" t="s">
        <v>9</v>
      </c>
      <c r="C10" s="1207">
        <v>3224.0693982036246</v>
      </c>
      <c r="D10" s="1207">
        <v>1078</v>
      </c>
      <c r="E10" s="1207">
        <v>172.67664905069486</v>
      </c>
      <c r="F10" s="1208">
        <f t="shared" si="4"/>
        <v>4474.7460472543198</v>
      </c>
      <c r="G10" s="1207">
        <v>555.91</v>
      </c>
      <c r="H10" s="1208">
        <f t="shared" si="2"/>
        <v>5030.6560472543197</v>
      </c>
      <c r="I10" s="1207">
        <v>709.29526760479746</v>
      </c>
      <c r="J10" s="1207">
        <v>193.44416389221746</v>
      </c>
      <c r="K10" s="1207">
        <v>4836.1040973054369</v>
      </c>
      <c r="L10" s="1207">
        <v>1934.4416389221744</v>
      </c>
      <c r="M10" s="1207">
        <v>2811</v>
      </c>
      <c r="N10" s="1207">
        <v>2811</v>
      </c>
      <c r="O10" s="1208">
        <f t="shared" si="3"/>
        <v>7285.7460472543198</v>
      </c>
      <c r="P10" s="1207">
        <f>'2_State Distrib and Adjs'!AN11</f>
        <v>6581</v>
      </c>
      <c r="Q10" s="1207">
        <f>'3_Levels 1&amp;2'!AM11</f>
        <v>5987.2464278723819</v>
      </c>
      <c r="R10" s="1207">
        <f>'3_Levels 1&amp;2'!AU11</f>
        <v>2792.58</v>
      </c>
      <c r="S10" s="1207">
        <f t="shared" si="5"/>
        <v>9335.7364278723817</v>
      </c>
    </row>
    <row r="11" spans="1:19" ht="16.149999999999999" customHeight="1" x14ac:dyDescent="0.2">
      <c r="A11" s="1201">
        <v>6</v>
      </c>
      <c r="B11" s="1202" t="s">
        <v>10</v>
      </c>
      <c r="C11" s="1203">
        <v>2915.4362048997305</v>
      </c>
      <c r="D11" s="1203">
        <v>1049</v>
      </c>
      <c r="E11" s="1203">
        <v>172.67649186256781</v>
      </c>
      <c r="F11" s="1204">
        <f t="shared" si="4"/>
        <v>4137.1126967622986</v>
      </c>
      <c r="G11" s="1203">
        <v>545.4799999999999</v>
      </c>
      <c r="H11" s="1204">
        <f t="shared" si="2"/>
        <v>4682.5926967622981</v>
      </c>
      <c r="I11" s="1203">
        <v>641.39596507794056</v>
      </c>
      <c r="J11" s="1203">
        <v>174.92617229398383</v>
      </c>
      <c r="K11" s="1203">
        <v>4373.154307349595</v>
      </c>
      <c r="L11" s="1203">
        <v>1749.2617229398379</v>
      </c>
      <c r="M11" s="1203">
        <v>4524</v>
      </c>
      <c r="N11" s="1203">
        <v>5400</v>
      </c>
      <c r="O11" s="1204">
        <f t="shared" si="3"/>
        <v>9537.1126967622986</v>
      </c>
      <c r="P11" s="1203">
        <f>'2_State Distrib and Adjs'!AN12</f>
        <v>6003</v>
      </c>
      <c r="Q11" s="1203">
        <f>'3_Levels 1&amp;2'!AM12</f>
        <v>5458.8840867992767</v>
      </c>
      <c r="R11" s="1203">
        <f>'3_Levels 1&amp;2'!AU12</f>
        <v>3581.85</v>
      </c>
      <c r="S11" s="1203">
        <f t="shared" si="5"/>
        <v>9586.2140867992766</v>
      </c>
    </row>
    <row r="12" spans="1:19" ht="16.149999999999999" customHeight="1" x14ac:dyDescent="0.2">
      <c r="A12" s="712">
        <v>7</v>
      </c>
      <c r="B12" s="471" t="s">
        <v>11</v>
      </c>
      <c r="C12" s="1205">
        <v>1988.742449480771</v>
      </c>
      <c r="D12" s="1205">
        <v>287</v>
      </c>
      <c r="E12" s="1205">
        <v>172.6764705882353</v>
      </c>
      <c r="F12" s="1206">
        <f t="shared" si="4"/>
        <v>2448.4189200690062</v>
      </c>
      <c r="G12" s="1205">
        <v>756.91999999999985</v>
      </c>
      <c r="H12" s="1206">
        <f t="shared" si="2"/>
        <v>3205.3389200690062</v>
      </c>
      <c r="I12" s="1205">
        <v>437.52333888576976</v>
      </c>
      <c r="J12" s="1205">
        <v>119.32454696884628</v>
      </c>
      <c r="K12" s="1205">
        <v>2983.113674221157</v>
      </c>
      <c r="L12" s="1205">
        <v>1193.2454696884627</v>
      </c>
      <c r="M12" s="1205">
        <v>14349</v>
      </c>
      <c r="N12" s="1205">
        <v>15567</v>
      </c>
      <c r="O12" s="1206">
        <f t="shared" si="3"/>
        <v>18015.418920069005</v>
      </c>
      <c r="P12" s="1205">
        <f>'2_State Distrib and Adjs'!AN13</f>
        <v>4389</v>
      </c>
      <c r="Q12" s="1205">
        <f>'3_Levels 1&amp;2'!AM13</f>
        <v>3633.2373581011352</v>
      </c>
      <c r="R12" s="1205">
        <f>'3_Levels 1&amp;2'!AU13</f>
        <v>5411.24</v>
      </c>
      <c r="S12" s="1205">
        <f t="shared" si="5"/>
        <v>9801.3973581011342</v>
      </c>
    </row>
    <row r="13" spans="1:19" ht="16.149999999999999" customHeight="1" x14ac:dyDescent="0.2">
      <c r="A13" s="712">
        <v>8</v>
      </c>
      <c r="B13" s="471" t="s">
        <v>12</v>
      </c>
      <c r="C13" s="1205">
        <v>2908.8363448141458</v>
      </c>
      <c r="D13" s="1205">
        <v>1003</v>
      </c>
      <c r="E13" s="1205">
        <v>172.67655745899032</v>
      </c>
      <c r="F13" s="1206">
        <f t="shared" si="4"/>
        <v>4084.5129022731362</v>
      </c>
      <c r="G13" s="1205">
        <v>725.76</v>
      </c>
      <c r="H13" s="1206">
        <f t="shared" si="2"/>
        <v>4810.2729022731364</v>
      </c>
      <c r="I13" s="1205">
        <v>639.94399585911219</v>
      </c>
      <c r="J13" s="1205">
        <v>174.53018068884876</v>
      </c>
      <c r="K13" s="1205">
        <v>4363.2545172212194</v>
      </c>
      <c r="L13" s="1205">
        <v>1745.3018068884874</v>
      </c>
      <c r="M13" s="1205">
        <v>4848</v>
      </c>
      <c r="N13" s="1205">
        <v>5441</v>
      </c>
      <c r="O13" s="1206">
        <f t="shared" si="3"/>
        <v>9525.5129022731362</v>
      </c>
      <c r="P13" s="1205">
        <f>'2_State Distrib and Adjs'!AN14</f>
        <v>5963</v>
      </c>
      <c r="Q13" s="1205">
        <f>'3_Levels 1&amp;2'!AM14</f>
        <v>5238.6371154632616</v>
      </c>
      <c r="R13" s="1205">
        <f>'3_Levels 1&amp;2'!AU14</f>
        <v>3451.64</v>
      </c>
      <c r="S13" s="1205">
        <f t="shared" si="5"/>
        <v>9416.0371154632612</v>
      </c>
    </row>
    <row r="14" spans="1:19" ht="16.149999999999999" customHeight="1" x14ac:dyDescent="0.2">
      <c r="A14" s="712">
        <v>9</v>
      </c>
      <c r="B14" s="471" t="s">
        <v>13</v>
      </c>
      <c r="C14" s="1205">
        <v>2677.7705947167083</v>
      </c>
      <c r="D14" s="1205">
        <v>814</v>
      </c>
      <c r="E14" s="1205">
        <v>172.67656258886424</v>
      </c>
      <c r="F14" s="1206">
        <f t="shared" si="4"/>
        <v>3664.4471573055725</v>
      </c>
      <c r="G14" s="1205">
        <v>744.76</v>
      </c>
      <c r="H14" s="1206">
        <f t="shared" si="2"/>
        <v>4409.2071573055728</v>
      </c>
      <c r="I14" s="1205">
        <v>589.10953083767583</v>
      </c>
      <c r="J14" s="1205">
        <v>160.6662356830025</v>
      </c>
      <c r="K14" s="1205">
        <v>4016.6558920750626</v>
      </c>
      <c r="L14" s="1205">
        <v>1606.6623568300249</v>
      </c>
      <c r="M14" s="1205">
        <v>5848</v>
      </c>
      <c r="N14" s="1205">
        <v>6734</v>
      </c>
      <c r="O14" s="1206">
        <f t="shared" si="3"/>
        <v>10398.447157305573</v>
      </c>
      <c r="P14" s="1205">
        <f>'2_State Distrib and Adjs'!AN15</f>
        <v>5468</v>
      </c>
      <c r="Q14" s="1205">
        <f>'3_Levels 1&amp;2'!AM15</f>
        <v>4723.7518057214356</v>
      </c>
      <c r="R14" s="1205">
        <f>'3_Levels 1&amp;2'!AU15</f>
        <v>3771.67</v>
      </c>
      <c r="S14" s="1205">
        <f t="shared" si="5"/>
        <v>9240.1818057214368</v>
      </c>
    </row>
    <row r="15" spans="1:19" ht="16.149999999999999" customHeight="1" x14ac:dyDescent="0.2">
      <c r="A15" s="713">
        <v>10</v>
      </c>
      <c r="B15" s="472" t="s">
        <v>14</v>
      </c>
      <c r="C15" s="1207">
        <v>2079.3482708609254</v>
      </c>
      <c r="D15" s="1207">
        <v>333</v>
      </c>
      <c r="E15" s="1207">
        <v>172.67655909515409</v>
      </c>
      <c r="F15" s="1208">
        <f t="shared" si="4"/>
        <v>2585.0248299560794</v>
      </c>
      <c r="G15" s="1207">
        <v>608.04000000000008</v>
      </c>
      <c r="H15" s="1208">
        <f t="shared" si="2"/>
        <v>3193.0648299560794</v>
      </c>
      <c r="I15" s="1207">
        <v>457.45661958940366</v>
      </c>
      <c r="J15" s="1207">
        <v>124.76089625165552</v>
      </c>
      <c r="K15" s="1207">
        <v>3119.0224062913881</v>
      </c>
      <c r="L15" s="1207">
        <v>1247.608962516555</v>
      </c>
      <c r="M15" s="1207">
        <v>7768</v>
      </c>
      <c r="N15" s="1207">
        <v>8575</v>
      </c>
      <c r="O15" s="1208">
        <f t="shared" si="3"/>
        <v>11160.024829956079</v>
      </c>
      <c r="P15" s="1207">
        <f>'2_State Distrib and Adjs'!AN16</f>
        <v>4091</v>
      </c>
      <c r="Q15" s="1207">
        <f>'3_Levels 1&amp;2'!AM16</f>
        <v>3476.1927985887723</v>
      </c>
      <c r="R15" s="1207">
        <f>'3_Levels 1&amp;2'!AU16</f>
        <v>4715.3</v>
      </c>
      <c r="S15" s="1207">
        <f t="shared" si="5"/>
        <v>8799.5327985887725</v>
      </c>
    </row>
    <row r="16" spans="1:19" ht="16.149999999999999" customHeight="1" x14ac:dyDescent="0.2">
      <c r="A16" s="1201">
        <v>11</v>
      </c>
      <c r="B16" s="1202" t="s">
        <v>15</v>
      </c>
      <c r="C16" s="1203">
        <v>3297.275014864555</v>
      </c>
      <c r="D16" s="1203">
        <v>1578</v>
      </c>
      <c r="E16" s="1203">
        <v>172.67622950819671</v>
      </c>
      <c r="F16" s="1204">
        <f t="shared" si="4"/>
        <v>5047.9512443727526</v>
      </c>
      <c r="G16" s="1203">
        <v>706.55</v>
      </c>
      <c r="H16" s="1204">
        <f t="shared" si="2"/>
        <v>5754.5012443727528</v>
      </c>
      <c r="I16" s="1203">
        <v>725.40050327020208</v>
      </c>
      <c r="J16" s="1203">
        <v>197.8365008918733</v>
      </c>
      <c r="K16" s="1203">
        <v>4945.9125222968323</v>
      </c>
      <c r="L16" s="1203">
        <v>1978.3650089187329</v>
      </c>
      <c r="M16" s="1203">
        <v>3583</v>
      </c>
      <c r="N16" s="1203">
        <v>4241</v>
      </c>
      <c r="O16" s="1204">
        <f t="shared" si="3"/>
        <v>9288.9512443727526</v>
      </c>
      <c r="P16" s="1203">
        <f>'2_State Distrib and Adjs'!AN17</f>
        <v>7966</v>
      </c>
      <c r="Q16" s="1203">
        <f>'3_Levels 1&amp;2'!AM17</f>
        <v>7254.2274590163934</v>
      </c>
      <c r="R16" s="1203">
        <f>'3_Levels 1&amp;2'!AU17</f>
        <v>3476.59</v>
      </c>
      <c r="S16" s="1203">
        <f t="shared" si="5"/>
        <v>11437.367459016394</v>
      </c>
    </row>
    <row r="17" spans="1:19" ht="16.149999999999999" customHeight="1" x14ac:dyDescent="0.2">
      <c r="A17" s="712">
        <v>12</v>
      </c>
      <c r="B17" s="471" t="s">
        <v>16</v>
      </c>
      <c r="C17" s="1205">
        <v>1003.7499133758508</v>
      </c>
      <c r="D17" s="1205">
        <v>0</v>
      </c>
      <c r="E17" s="1205">
        <v>172.67619926199262</v>
      </c>
      <c r="F17" s="1206">
        <f t="shared" si="4"/>
        <v>1176.4261126378435</v>
      </c>
      <c r="G17" s="1205">
        <v>1063.31</v>
      </c>
      <c r="H17" s="1206">
        <f t="shared" si="2"/>
        <v>2239.7361126378437</v>
      </c>
      <c r="I17" s="1205">
        <v>220.82498094268715</v>
      </c>
      <c r="J17" s="1205">
        <v>60.224994802551052</v>
      </c>
      <c r="K17" s="1205">
        <v>1505.6248700637761</v>
      </c>
      <c r="L17" s="1205">
        <v>602.24994802551055</v>
      </c>
      <c r="M17" s="1205">
        <v>14658</v>
      </c>
      <c r="N17" s="1205">
        <v>15791</v>
      </c>
      <c r="O17" s="1206">
        <f t="shared" si="3"/>
        <v>16967.426112637844</v>
      </c>
      <c r="P17" s="1205">
        <f>'2_State Distrib and Adjs'!AN18</f>
        <v>2877</v>
      </c>
      <c r="Q17" s="1205">
        <f>'3_Levels 1&amp;2'!AM18</f>
        <v>1811.9105166051661</v>
      </c>
      <c r="R17" s="1205">
        <f>'3_Levels 1&amp;2'!AU18</f>
        <v>7147.06</v>
      </c>
      <c r="S17" s="1205">
        <f t="shared" si="5"/>
        <v>10022.280516605166</v>
      </c>
    </row>
    <row r="18" spans="1:19" ht="16.149999999999999" customHeight="1" x14ac:dyDescent="0.2">
      <c r="A18" s="712">
        <v>13</v>
      </c>
      <c r="B18" s="471" t="s">
        <v>17</v>
      </c>
      <c r="C18" s="1205">
        <v>3247.2488466008831</v>
      </c>
      <c r="D18" s="1205">
        <v>1473</v>
      </c>
      <c r="E18" s="1205">
        <v>172.67695099818511</v>
      </c>
      <c r="F18" s="1206">
        <f t="shared" si="4"/>
        <v>4892.9257975990686</v>
      </c>
      <c r="G18" s="1205">
        <v>749.43000000000006</v>
      </c>
      <c r="H18" s="1206">
        <f t="shared" si="2"/>
        <v>5642.3557975990689</v>
      </c>
      <c r="I18" s="1205">
        <v>714.3947462521943</v>
      </c>
      <c r="J18" s="1205">
        <v>194.83493079605296</v>
      </c>
      <c r="K18" s="1205">
        <v>4870.8732699013244</v>
      </c>
      <c r="L18" s="1205">
        <v>1948.3493079605296</v>
      </c>
      <c r="M18" s="1205">
        <v>3812</v>
      </c>
      <c r="N18" s="1205">
        <v>3857</v>
      </c>
      <c r="O18" s="1206">
        <f t="shared" si="3"/>
        <v>8749.9257975990695</v>
      </c>
      <c r="P18" s="1205">
        <f>'2_State Distrib and Adjs'!AN19</f>
        <v>7694</v>
      </c>
      <c r="Q18" s="1205">
        <f>'3_Levels 1&amp;2'!AM19</f>
        <v>6867.6252268602539</v>
      </c>
      <c r="R18" s="1205">
        <f>'3_Levels 1&amp;2'!AU19</f>
        <v>3429.71</v>
      </c>
      <c r="S18" s="1205">
        <f t="shared" si="5"/>
        <v>11046.765226860254</v>
      </c>
    </row>
    <row r="19" spans="1:19" ht="16.149999999999999" customHeight="1" x14ac:dyDescent="0.2">
      <c r="A19" s="712">
        <v>14</v>
      </c>
      <c r="B19" s="471" t="s">
        <v>18</v>
      </c>
      <c r="C19" s="1205">
        <v>3118.9784409436975</v>
      </c>
      <c r="D19" s="1205">
        <v>1472</v>
      </c>
      <c r="E19" s="1205">
        <v>172.67655613728911</v>
      </c>
      <c r="F19" s="1206">
        <f t="shared" si="4"/>
        <v>4763.6549970809874</v>
      </c>
      <c r="G19" s="1205">
        <v>809.9799999999999</v>
      </c>
      <c r="H19" s="1206">
        <f t="shared" si="2"/>
        <v>5573.634997080987</v>
      </c>
      <c r="I19" s="1205">
        <v>686.17525700761348</v>
      </c>
      <c r="J19" s="1205">
        <v>187.13870645662183</v>
      </c>
      <c r="K19" s="1205">
        <v>4678.467661415546</v>
      </c>
      <c r="L19" s="1205">
        <v>1871.3870645662184</v>
      </c>
      <c r="M19" s="1205">
        <v>3995</v>
      </c>
      <c r="N19" s="1205">
        <v>4211</v>
      </c>
      <c r="O19" s="1206">
        <f t="shared" si="3"/>
        <v>8974.6549970809865</v>
      </c>
      <c r="P19" s="1205">
        <f>'2_State Distrib and Adjs'!AN20</f>
        <v>7951</v>
      </c>
      <c r="Q19" s="1205">
        <f>'3_Levels 1&amp;2'!AM20</f>
        <v>7102.560209424084</v>
      </c>
      <c r="R19" s="1205">
        <f>'3_Levels 1&amp;2'!AU20</f>
        <v>3956.89</v>
      </c>
      <c r="S19" s="1205">
        <f t="shared" si="5"/>
        <v>11869.430209424083</v>
      </c>
    </row>
    <row r="20" spans="1:19" ht="16.149999999999999" customHeight="1" x14ac:dyDescent="0.2">
      <c r="A20" s="713">
        <v>15</v>
      </c>
      <c r="B20" s="472" t="s">
        <v>19</v>
      </c>
      <c r="C20" s="1207">
        <v>3203.4394197551815</v>
      </c>
      <c r="D20" s="1207">
        <v>1364</v>
      </c>
      <c r="E20" s="1207">
        <v>100</v>
      </c>
      <c r="F20" s="1208">
        <f t="shared" si="4"/>
        <v>4667.439419755181</v>
      </c>
      <c r="G20" s="1207">
        <v>553.79999999999995</v>
      </c>
      <c r="H20" s="1208">
        <f t="shared" si="2"/>
        <v>5221.2394197551812</v>
      </c>
      <c r="I20" s="1207">
        <v>704.75667234614002</v>
      </c>
      <c r="J20" s="1207">
        <v>192.20636518531089</v>
      </c>
      <c r="K20" s="1207">
        <v>4805.1591296327724</v>
      </c>
      <c r="L20" s="1207">
        <v>1922.0636518531087</v>
      </c>
      <c r="M20" s="1207">
        <v>3655</v>
      </c>
      <c r="N20" s="1207">
        <v>3655</v>
      </c>
      <c r="O20" s="1208">
        <f t="shared" si="3"/>
        <v>8322.439419755181</v>
      </c>
      <c r="P20" s="1207">
        <f>'2_State Distrib and Adjs'!AN21</f>
        <v>7002</v>
      </c>
      <c r="Q20" s="1207">
        <f>'3_Levels 1&amp;2'!AM21</f>
        <v>6369.2572845629265</v>
      </c>
      <c r="R20" s="1207">
        <f>'3_Levels 1&amp;2'!AU21</f>
        <v>3333.17</v>
      </c>
      <c r="S20" s="1207">
        <f t="shared" si="5"/>
        <v>10256.227284562927</v>
      </c>
    </row>
    <row r="21" spans="1:19" ht="16.149999999999999" customHeight="1" x14ac:dyDescent="0.2">
      <c r="A21" s="1201">
        <v>16</v>
      </c>
      <c r="B21" s="1202" t="s">
        <v>545</v>
      </c>
      <c r="C21" s="1203">
        <v>1595.7174953623019</v>
      </c>
      <c r="D21" s="1203">
        <v>0</v>
      </c>
      <c r="E21" s="1203">
        <v>172.6765273311897</v>
      </c>
      <c r="F21" s="1204">
        <f t="shared" si="4"/>
        <v>1768.3940226934915</v>
      </c>
      <c r="G21" s="1203">
        <v>686.73</v>
      </c>
      <c r="H21" s="1204">
        <f t="shared" si="2"/>
        <v>2455.1240226934915</v>
      </c>
      <c r="I21" s="1203">
        <v>351.05784897970636</v>
      </c>
      <c r="J21" s="1203">
        <v>95.743049721738103</v>
      </c>
      <c r="K21" s="1203">
        <v>2393.5762430434529</v>
      </c>
      <c r="L21" s="1203">
        <v>957.43049721738112</v>
      </c>
      <c r="M21" s="1203">
        <v>11337</v>
      </c>
      <c r="N21" s="1203">
        <v>13985</v>
      </c>
      <c r="O21" s="1204">
        <f t="shared" si="3"/>
        <v>15753.394022693492</v>
      </c>
      <c r="P21" s="1203">
        <f>'2_State Distrib and Adjs'!AN22</f>
        <v>3151</v>
      </c>
      <c r="Q21" s="1203">
        <f>'3_Levels 1&amp;2'!AM22</f>
        <v>2464.299249732047</v>
      </c>
      <c r="R21" s="1203">
        <f>'3_Levels 1&amp;2'!AU22</f>
        <v>5434.78</v>
      </c>
      <c r="S21" s="1203">
        <f t="shared" si="5"/>
        <v>8585.8092497320467</v>
      </c>
    </row>
    <row r="22" spans="1:19" ht="16.149999999999999" customHeight="1" x14ac:dyDescent="0.2">
      <c r="A22" s="712">
        <v>17</v>
      </c>
      <c r="B22" s="471" t="s">
        <v>21</v>
      </c>
      <c r="C22" s="1205">
        <v>2064.1606348533278</v>
      </c>
      <c r="D22" s="1205">
        <v>313</v>
      </c>
      <c r="E22" s="1205">
        <v>402.04821849561853</v>
      </c>
      <c r="F22" s="1206">
        <f t="shared" si="4"/>
        <v>2779.2088533489464</v>
      </c>
      <c r="G22" s="1205">
        <v>801.48</v>
      </c>
      <c r="H22" s="1206">
        <f t="shared" si="2"/>
        <v>3580.6888533489464</v>
      </c>
      <c r="I22" s="1205">
        <v>454.1153396677322</v>
      </c>
      <c r="J22" s="1205">
        <v>123.84963809119967</v>
      </c>
      <c r="K22" s="1205">
        <v>3096.2409522799917</v>
      </c>
      <c r="L22" s="1205">
        <v>1238.4963809119968</v>
      </c>
      <c r="M22" s="1205">
        <v>7467</v>
      </c>
      <c r="N22" s="1205">
        <v>8513</v>
      </c>
      <c r="O22" s="1206">
        <f t="shared" si="3"/>
        <v>11292.208853348946</v>
      </c>
      <c r="P22" s="1205">
        <f>'2_State Distrib and Adjs'!AN23</f>
        <v>4391</v>
      </c>
      <c r="Q22" s="1205">
        <f>'3_Levels 1&amp;2'!AM23</f>
        <v>3599.5937458298117</v>
      </c>
      <c r="R22" s="1205">
        <f>'3_Levels 1&amp;2'!AU23</f>
        <v>4633.3500000000004</v>
      </c>
      <c r="S22" s="1205">
        <f t="shared" si="5"/>
        <v>9034.4237458298121</v>
      </c>
    </row>
    <row r="23" spans="1:19" ht="16.149999999999999" customHeight="1" x14ac:dyDescent="0.2">
      <c r="A23" s="712">
        <v>18</v>
      </c>
      <c r="B23" s="471" t="s">
        <v>22</v>
      </c>
      <c r="C23" s="1205">
        <v>3046.7793090345476</v>
      </c>
      <c r="D23" s="1205">
        <v>1286</v>
      </c>
      <c r="E23" s="1205">
        <v>172.67708333333334</v>
      </c>
      <c r="F23" s="1206">
        <f t="shared" si="4"/>
        <v>4505.4563923678807</v>
      </c>
      <c r="G23" s="1205">
        <v>845.94999999999993</v>
      </c>
      <c r="H23" s="1206">
        <f t="shared" si="2"/>
        <v>5351.4063923678805</v>
      </c>
      <c r="I23" s="1205">
        <v>670.29144798760046</v>
      </c>
      <c r="J23" s="1205">
        <v>182.80675854207286</v>
      </c>
      <c r="K23" s="1205">
        <v>4570.1689635518214</v>
      </c>
      <c r="L23" s="1205">
        <v>0</v>
      </c>
      <c r="M23" s="1205">
        <v>3925</v>
      </c>
      <c r="N23" s="1205">
        <v>3925</v>
      </c>
      <c r="O23" s="1206">
        <f t="shared" si="3"/>
        <v>8430.4563923678797</v>
      </c>
      <c r="P23" s="1205">
        <f>'2_State Distrib and Adjs'!AN24</f>
        <v>7212</v>
      </c>
      <c r="Q23" s="1205">
        <f>'3_Levels 1&amp;2'!AM24</f>
        <v>6362.966145833333</v>
      </c>
      <c r="R23" s="1205">
        <f>'3_Levels 1&amp;2'!AU24</f>
        <v>3756.01</v>
      </c>
      <c r="S23" s="1205">
        <f t="shared" si="5"/>
        <v>10964.926145833333</v>
      </c>
    </row>
    <row r="24" spans="1:19" ht="16.149999999999999" customHeight="1" x14ac:dyDescent="0.2">
      <c r="A24" s="712">
        <v>19</v>
      </c>
      <c r="B24" s="471" t="s">
        <v>23</v>
      </c>
      <c r="C24" s="1205">
        <v>2518.9601168595982</v>
      </c>
      <c r="D24" s="1205">
        <v>775</v>
      </c>
      <c r="E24" s="1205">
        <v>172.6764705882353</v>
      </c>
      <c r="F24" s="1206">
        <f t="shared" si="4"/>
        <v>3466.6365874478333</v>
      </c>
      <c r="G24" s="1205">
        <v>905.43</v>
      </c>
      <c r="H24" s="1206">
        <f t="shared" si="2"/>
        <v>4372.0665874478336</v>
      </c>
      <c r="I24" s="1205">
        <v>554.17122570911147</v>
      </c>
      <c r="J24" s="1205">
        <v>151.13760701157588</v>
      </c>
      <c r="K24" s="1205">
        <v>3778.4401752893968</v>
      </c>
      <c r="L24" s="1205">
        <v>1511.3760701157587</v>
      </c>
      <c r="M24" s="1205">
        <v>5642</v>
      </c>
      <c r="N24" s="1205">
        <v>5642</v>
      </c>
      <c r="O24" s="1206">
        <f t="shared" si="3"/>
        <v>9108.6365874478324</v>
      </c>
      <c r="P24" s="1205">
        <f>'2_State Distrib and Adjs'!AN25</f>
        <v>5831</v>
      </c>
      <c r="Q24" s="1205">
        <f>'3_Levels 1&amp;2'!AM25</f>
        <v>4927.1848739495799</v>
      </c>
      <c r="R24" s="1205">
        <f>'3_Levels 1&amp;2'!AU25</f>
        <v>4520.57</v>
      </c>
      <c r="S24" s="1205">
        <f t="shared" si="5"/>
        <v>10353.18487394958</v>
      </c>
    </row>
    <row r="25" spans="1:19" ht="16.149999999999999" customHeight="1" x14ac:dyDescent="0.2">
      <c r="A25" s="713">
        <v>20</v>
      </c>
      <c r="B25" s="472" t="s">
        <v>24</v>
      </c>
      <c r="C25" s="1207">
        <v>3241.0105327565284</v>
      </c>
      <c r="D25" s="1207">
        <v>1363</v>
      </c>
      <c r="E25" s="1207">
        <v>100</v>
      </c>
      <c r="F25" s="1208">
        <f t="shared" si="4"/>
        <v>4704.0105327565288</v>
      </c>
      <c r="G25" s="1207">
        <v>586.16999999999996</v>
      </c>
      <c r="H25" s="1208">
        <f t="shared" si="2"/>
        <v>5290.1805327565289</v>
      </c>
      <c r="I25" s="1207">
        <v>713.02231720643624</v>
      </c>
      <c r="J25" s="1207">
        <v>194.46063196539166</v>
      </c>
      <c r="K25" s="1207">
        <v>4861.5157991347924</v>
      </c>
      <c r="L25" s="1207">
        <v>1944.6063196539167</v>
      </c>
      <c r="M25" s="1207">
        <v>2971</v>
      </c>
      <c r="N25" s="1207">
        <v>3083</v>
      </c>
      <c r="O25" s="1208">
        <f t="shared" si="3"/>
        <v>7787.0105327565288</v>
      </c>
      <c r="P25" s="1207">
        <f>'2_State Distrib and Adjs'!AN26</f>
        <v>6901</v>
      </c>
      <c r="Q25" s="1207">
        <f>'3_Levels 1&amp;2'!AM26</f>
        <v>6318.9533773861967</v>
      </c>
      <c r="R25" s="1207">
        <f>'3_Levels 1&amp;2'!AU26</f>
        <v>3199.2</v>
      </c>
      <c r="S25" s="1207">
        <f t="shared" si="5"/>
        <v>10104.323377386198</v>
      </c>
    </row>
    <row r="26" spans="1:19" ht="16.149999999999999" customHeight="1" x14ac:dyDescent="0.2">
      <c r="A26" s="1201">
        <v>21</v>
      </c>
      <c r="B26" s="1202" t="s">
        <v>25</v>
      </c>
      <c r="C26" s="1203">
        <v>3223.724004376882</v>
      </c>
      <c r="D26" s="1203">
        <v>1324</v>
      </c>
      <c r="E26" s="1203">
        <v>172.67648141332353</v>
      </c>
      <c r="F26" s="1204">
        <f t="shared" si="4"/>
        <v>4720.4004857902055</v>
      </c>
      <c r="G26" s="1203">
        <v>610.35</v>
      </c>
      <c r="H26" s="1204">
        <f t="shared" si="2"/>
        <v>5330.7504857902059</v>
      </c>
      <c r="I26" s="1203">
        <v>709.21928096291401</v>
      </c>
      <c r="J26" s="1203">
        <v>193.42344026261287</v>
      </c>
      <c r="K26" s="1203">
        <v>4835.5860065653224</v>
      </c>
      <c r="L26" s="1203">
        <v>1934.2344026261287</v>
      </c>
      <c r="M26" s="1203">
        <v>2310</v>
      </c>
      <c r="N26" s="1203">
        <v>3335</v>
      </c>
      <c r="O26" s="1204">
        <f t="shared" si="3"/>
        <v>8055.4004857902055</v>
      </c>
      <c r="P26" s="1203">
        <f>'2_State Distrib and Adjs'!AN27</f>
        <v>7344</v>
      </c>
      <c r="Q26" s="1203">
        <f>'3_Levels 1&amp;2'!AM27</f>
        <v>6724.6308428413695</v>
      </c>
      <c r="R26" s="1203">
        <f>'3_Levels 1&amp;2'!AU27</f>
        <v>3286.56</v>
      </c>
      <c r="S26" s="1203">
        <f t="shared" si="5"/>
        <v>10621.54084284137</v>
      </c>
    </row>
    <row r="27" spans="1:19" ht="16.149999999999999" customHeight="1" x14ac:dyDescent="0.2">
      <c r="A27" s="712">
        <v>22</v>
      </c>
      <c r="B27" s="471" t="s">
        <v>26</v>
      </c>
      <c r="C27" s="1205">
        <v>3529.1178827249405</v>
      </c>
      <c r="D27" s="1205">
        <v>1449</v>
      </c>
      <c r="E27" s="1205">
        <v>172.6765129682997</v>
      </c>
      <c r="F27" s="1206">
        <f t="shared" si="4"/>
        <v>5150.7943956932404</v>
      </c>
      <c r="G27" s="1205">
        <v>496.36</v>
      </c>
      <c r="H27" s="1206">
        <f t="shared" si="2"/>
        <v>5647.1543956932401</v>
      </c>
      <c r="I27" s="1205">
        <v>776.40593419948686</v>
      </c>
      <c r="J27" s="1205">
        <v>211.74707296349644</v>
      </c>
      <c r="K27" s="1205">
        <v>5293.6768240874108</v>
      </c>
      <c r="L27" s="1205">
        <v>2117.4707296349643</v>
      </c>
      <c r="M27" s="1205">
        <v>1249</v>
      </c>
      <c r="N27" s="1205">
        <v>2048</v>
      </c>
      <c r="O27" s="1206">
        <f t="shared" si="3"/>
        <v>7198.7943956932404</v>
      </c>
      <c r="P27" s="1205">
        <f>'2_State Distrib and Adjs'!AN28</f>
        <v>7923</v>
      </c>
      <c r="Q27" s="1205">
        <f>'3_Levels 1&amp;2'!AM28</f>
        <v>7417.6033861671467</v>
      </c>
      <c r="R27" s="1205">
        <f>'3_Levels 1&amp;2'!AU28</f>
        <v>2628.33</v>
      </c>
      <c r="S27" s="1205">
        <f t="shared" si="5"/>
        <v>10542.293386167146</v>
      </c>
    </row>
    <row r="28" spans="1:19" ht="16.149999999999999" customHeight="1" x14ac:dyDescent="0.2">
      <c r="A28" s="712">
        <v>23</v>
      </c>
      <c r="B28" s="471" t="s">
        <v>27</v>
      </c>
      <c r="C28" s="1205">
        <v>2921.7883528493367</v>
      </c>
      <c r="D28" s="1205">
        <v>1036</v>
      </c>
      <c r="E28" s="1205">
        <v>172.67653352353781</v>
      </c>
      <c r="F28" s="1206">
        <f t="shared" si="4"/>
        <v>4130.4648863728744</v>
      </c>
      <c r="G28" s="1205">
        <v>688.58</v>
      </c>
      <c r="H28" s="1206">
        <f t="shared" si="2"/>
        <v>4819.0448863728743</v>
      </c>
      <c r="I28" s="1205">
        <v>642.79343762685403</v>
      </c>
      <c r="J28" s="1205">
        <v>175.30730117096019</v>
      </c>
      <c r="K28" s="1205">
        <v>4382.6825292740041</v>
      </c>
      <c r="L28" s="1205">
        <v>1753.0730117096018</v>
      </c>
      <c r="M28" s="1205">
        <v>3104</v>
      </c>
      <c r="N28" s="1205">
        <v>4352</v>
      </c>
      <c r="O28" s="1206">
        <f t="shared" si="3"/>
        <v>8482.4648863728744</v>
      </c>
      <c r="P28" s="1205">
        <f>'2_State Distrib and Adjs'!AN29</f>
        <v>6076</v>
      </c>
      <c r="Q28" s="1205">
        <f>'3_Levels 1&amp;2'!AM29</f>
        <v>5380.0734664764623</v>
      </c>
      <c r="R28" s="1205">
        <f>'3_Levels 1&amp;2'!AU29</f>
        <v>3509.6</v>
      </c>
      <c r="S28" s="1205">
        <f t="shared" si="5"/>
        <v>9578.2534664764626</v>
      </c>
    </row>
    <row r="29" spans="1:19" ht="16.149999999999999" customHeight="1" x14ac:dyDescent="0.2">
      <c r="A29" s="712">
        <v>24</v>
      </c>
      <c r="B29" s="471" t="s">
        <v>28</v>
      </c>
      <c r="C29" s="1205">
        <v>1059.2015355166534</v>
      </c>
      <c r="D29" s="1205">
        <v>0</v>
      </c>
      <c r="E29" s="1205">
        <v>494.73616412213738</v>
      </c>
      <c r="F29" s="1206">
        <f t="shared" si="4"/>
        <v>1553.9376996387907</v>
      </c>
      <c r="G29" s="1205">
        <v>854.24999999999989</v>
      </c>
      <c r="H29" s="1206">
        <f t="shared" si="2"/>
        <v>2408.1876996387905</v>
      </c>
      <c r="I29" s="1205">
        <v>233.02433781366375</v>
      </c>
      <c r="J29" s="1205">
        <v>63.552092130999206</v>
      </c>
      <c r="K29" s="1205">
        <v>1588.80230327498</v>
      </c>
      <c r="L29" s="1205">
        <v>635.5209213099921</v>
      </c>
      <c r="M29" s="1205">
        <v>14407</v>
      </c>
      <c r="N29" s="1205">
        <v>15162</v>
      </c>
      <c r="O29" s="1206">
        <f t="shared" si="3"/>
        <v>16715.937699638791</v>
      </c>
      <c r="P29" s="1205">
        <f>'2_State Distrib and Adjs'!AN30</f>
        <v>2917</v>
      </c>
      <c r="Q29" s="1205">
        <f>'3_Levels 1&amp;2'!AM30</f>
        <v>2062.8916984732823</v>
      </c>
      <c r="R29" s="1205">
        <f>'3_Levels 1&amp;2'!AU30</f>
        <v>6397.12</v>
      </c>
      <c r="S29" s="1205">
        <f t="shared" si="5"/>
        <v>9314.2616984732813</v>
      </c>
    </row>
    <row r="30" spans="1:19" ht="16.149999999999999" customHeight="1" x14ac:dyDescent="0.2">
      <c r="A30" s="713">
        <v>25</v>
      </c>
      <c r="B30" s="472" t="s">
        <v>29</v>
      </c>
      <c r="C30" s="1207">
        <v>2745.3710296037575</v>
      </c>
      <c r="D30" s="1207">
        <v>959</v>
      </c>
      <c r="E30" s="1207">
        <v>172.67641325536061</v>
      </c>
      <c r="F30" s="1208">
        <f t="shared" si="4"/>
        <v>3877.0474428591183</v>
      </c>
      <c r="G30" s="1207">
        <v>653.73</v>
      </c>
      <c r="H30" s="1208">
        <f t="shared" si="2"/>
        <v>4530.7774428591183</v>
      </c>
      <c r="I30" s="1207">
        <v>603.98162651282678</v>
      </c>
      <c r="J30" s="1207">
        <v>164.72226177622545</v>
      </c>
      <c r="K30" s="1207">
        <v>4118.0565444056365</v>
      </c>
      <c r="L30" s="1207">
        <v>1647.2226177622545</v>
      </c>
      <c r="M30" s="1207">
        <v>5184</v>
      </c>
      <c r="N30" s="1207">
        <v>5184</v>
      </c>
      <c r="O30" s="1208">
        <f t="shared" si="3"/>
        <v>9061.0474428591187</v>
      </c>
      <c r="P30" s="1207">
        <f>'2_State Distrib and Adjs'!AN31</f>
        <v>6008</v>
      </c>
      <c r="Q30" s="1207">
        <f>'3_Levels 1&amp;2'!AM31</f>
        <v>5358.7958089668618</v>
      </c>
      <c r="R30" s="1207">
        <f>'3_Levels 1&amp;2'!AU31</f>
        <v>4056.96</v>
      </c>
      <c r="S30" s="1207">
        <f t="shared" si="5"/>
        <v>10069.485808966863</v>
      </c>
    </row>
    <row r="31" spans="1:19" ht="16.149999999999999" customHeight="1" x14ac:dyDescent="0.2">
      <c r="A31" s="1201">
        <v>26</v>
      </c>
      <c r="B31" s="1202" t="s">
        <v>30</v>
      </c>
      <c r="C31" s="1203">
        <v>2181.064467633129</v>
      </c>
      <c r="D31" s="1203">
        <v>422</v>
      </c>
      <c r="E31" s="1203">
        <v>407.50607880776931</v>
      </c>
      <c r="F31" s="1204">
        <f t="shared" si="4"/>
        <v>3010.5705464408984</v>
      </c>
      <c r="G31" s="1203">
        <v>836.83</v>
      </c>
      <c r="H31" s="1204">
        <f t="shared" si="2"/>
        <v>3847.4005464408983</v>
      </c>
      <c r="I31" s="1203">
        <v>479.83418287928833</v>
      </c>
      <c r="J31" s="1203">
        <v>130.8638680579877</v>
      </c>
      <c r="K31" s="1203">
        <v>3271.5967014496932</v>
      </c>
      <c r="L31" s="1203">
        <v>1308.6386805798772</v>
      </c>
      <c r="M31" s="1203">
        <v>6755</v>
      </c>
      <c r="N31" s="1203">
        <v>7296</v>
      </c>
      <c r="O31" s="1204">
        <f t="shared" si="3"/>
        <v>10306.570546440898</v>
      </c>
      <c r="P31" s="1203">
        <f>'2_State Distrib and Adjs'!AN32</f>
        <v>4824</v>
      </c>
      <c r="Q31" s="1203">
        <f>'3_Levels 1&amp;2'!AM32</f>
        <v>3976.2698825520674</v>
      </c>
      <c r="R31" s="1203">
        <f>'3_Levels 1&amp;2'!AU32</f>
        <v>4615.3599999999997</v>
      </c>
      <c r="S31" s="1203">
        <f t="shared" si="5"/>
        <v>9428.4598825520661</v>
      </c>
    </row>
    <row r="32" spans="1:19" ht="16.149999999999999" customHeight="1" x14ac:dyDescent="0.2">
      <c r="A32" s="712">
        <v>27</v>
      </c>
      <c r="B32" s="471" t="s">
        <v>31</v>
      </c>
      <c r="C32" s="1205">
        <v>3085.9491298536154</v>
      </c>
      <c r="D32" s="1205">
        <v>1214</v>
      </c>
      <c r="E32" s="1205">
        <v>172.67653276955602</v>
      </c>
      <c r="F32" s="1206">
        <f t="shared" si="4"/>
        <v>4472.6256626231716</v>
      </c>
      <c r="G32" s="1205">
        <v>693.06</v>
      </c>
      <c r="H32" s="1206">
        <f t="shared" si="2"/>
        <v>5165.6856626231711</v>
      </c>
      <c r="I32" s="1205">
        <v>678.9088085677954</v>
      </c>
      <c r="J32" s="1205">
        <v>185.15694779121691</v>
      </c>
      <c r="K32" s="1205">
        <v>4628.9236947804229</v>
      </c>
      <c r="L32" s="1205">
        <v>1851.5694779121688</v>
      </c>
      <c r="M32" s="1205">
        <v>3801</v>
      </c>
      <c r="N32" s="1205">
        <v>4428</v>
      </c>
      <c r="O32" s="1206">
        <f t="shared" si="3"/>
        <v>8900.6256626231716</v>
      </c>
      <c r="P32" s="1205">
        <f>'2_State Distrib and Adjs'!AN33</f>
        <v>6639</v>
      </c>
      <c r="Q32" s="1205">
        <f>'3_Levels 1&amp;2'!AM33</f>
        <v>5943.8602729194699</v>
      </c>
      <c r="R32" s="1205">
        <f>'3_Levels 1&amp;2'!AU33</f>
        <v>3388.15</v>
      </c>
      <c r="S32" s="1205">
        <f t="shared" si="5"/>
        <v>10025.070272919469</v>
      </c>
    </row>
    <row r="33" spans="1:19" ht="16.149999999999999" customHeight="1" x14ac:dyDescent="0.2">
      <c r="A33" s="712">
        <v>28</v>
      </c>
      <c r="B33" s="471" t="s">
        <v>32</v>
      </c>
      <c r="C33" s="1205">
        <v>2371.7873841758937</v>
      </c>
      <c r="D33" s="1205">
        <v>540</v>
      </c>
      <c r="E33" s="1205">
        <v>231.90041235278412</v>
      </c>
      <c r="F33" s="1206">
        <f t="shared" si="4"/>
        <v>3143.6877965286781</v>
      </c>
      <c r="G33" s="1205">
        <v>694.4</v>
      </c>
      <c r="H33" s="1206">
        <f t="shared" si="2"/>
        <v>3838.0877965286782</v>
      </c>
      <c r="I33" s="1205">
        <v>521.79322451869666</v>
      </c>
      <c r="J33" s="1205">
        <v>142.30724305055361</v>
      </c>
      <c r="K33" s="1205">
        <v>3557.6810762638406</v>
      </c>
      <c r="L33" s="1205">
        <v>1423.0724305055362</v>
      </c>
      <c r="M33" s="1205">
        <v>5808</v>
      </c>
      <c r="N33" s="1205">
        <v>6427</v>
      </c>
      <c r="O33" s="1206">
        <f t="shared" si="3"/>
        <v>9570.6877965286785</v>
      </c>
      <c r="P33" s="1205">
        <f>'2_State Distrib and Adjs'!AN34</f>
        <v>4646</v>
      </c>
      <c r="Q33" s="1205">
        <f>'3_Levels 1&amp;2'!AM34</f>
        <v>3941.8464505028332</v>
      </c>
      <c r="R33" s="1205">
        <f>'3_Levels 1&amp;2'!AU34</f>
        <v>4020.62</v>
      </c>
      <c r="S33" s="1205">
        <f t="shared" si="5"/>
        <v>8656.8664505028319</v>
      </c>
    </row>
    <row r="34" spans="1:19" ht="16.149999999999999" customHeight="1" x14ac:dyDescent="0.2">
      <c r="A34" s="712">
        <v>29</v>
      </c>
      <c r="B34" s="471" t="s">
        <v>33</v>
      </c>
      <c r="C34" s="1205">
        <v>2667.3159530335561</v>
      </c>
      <c r="D34" s="1205">
        <v>785</v>
      </c>
      <c r="E34" s="1205">
        <v>172.67655187868829</v>
      </c>
      <c r="F34" s="1206">
        <f t="shared" si="4"/>
        <v>3624.9925049122444</v>
      </c>
      <c r="G34" s="1205">
        <v>754.94999999999993</v>
      </c>
      <c r="H34" s="1206">
        <f t="shared" si="2"/>
        <v>4379.9425049122447</v>
      </c>
      <c r="I34" s="1205">
        <v>586.80950966738237</v>
      </c>
      <c r="J34" s="1205">
        <v>160.03895718201335</v>
      </c>
      <c r="K34" s="1205">
        <v>4000.9739295503346</v>
      </c>
      <c r="L34" s="1205">
        <v>1600.3895718201336</v>
      </c>
      <c r="M34" s="1205">
        <v>4412</v>
      </c>
      <c r="N34" s="1205">
        <v>4999</v>
      </c>
      <c r="O34" s="1206">
        <f t="shared" si="3"/>
        <v>8623.9925049122448</v>
      </c>
      <c r="P34" s="1205">
        <f>'2_State Distrib and Adjs'!AN35</f>
        <v>5344</v>
      </c>
      <c r="Q34" s="1205">
        <f>'3_Levels 1&amp;2'!AM35</f>
        <v>4587.2361245984912</v>
      </c>
      <c r="R34" s="1205">
        <f>'3_Levels 1&amp;2'!AU35</f>
        <v>3691.43</v>
      </c>
      <c r="S34" s="1205">
        <f t="shared" si="5"/>
        <v>9033.6161245984913</v>
      </c>
    </row>
    <row r="35" spans="1:19" ht="16.149999999999999" customHeight="1" x14ac:dyDescent="0.2">
      <c r="A35" s="713">
        <v>30</v>
      </c>
      <c r="B35" s="472" t="s">
        <v>34</v>
      </c>
      <c r="C35" s="1207">
        <v>3197.3715350677203</v>
      </c>
      <c r="D35" s="1207">
        <v>1315</v>
      </c>
      <c r="E35" s="1207">
        <v>172.67657992565057</v>
      </c>
      <c r="F35" s="1208">
        <f t="shared" si="4"/>
        <v>4685.0481149933712</v>
      </c>
      <c r="G35" s="1207">
        <v>727.17</v>
      </c>
      <c r="H35" s="1208">
        <f t="shared" si="2"/>
        <v>5412.2181149933713</v>
      </c>
      <c r="I35" s="1207">
        <v>703.42173771489854</v>
      </c>
      <c r="J35" s="1207">
        <v>191.8422921040632</v>
      </c>
      <c r="K35" s="1207">
        <v>4796.0573026015809</v>
      </c>
      <c r="L35" s="1207">
        <v>1918.4229210406322</v>
      </c>
      <c r="M35" s="1207">
        <v>3639</v>
      </c>
      <c r="N35" s="1207">
        <v>4888</v>
      </c>
      <c r="O35" s="1208">
        <f t="shared" si="3"/>
        <v>9573.0481149933712</v>
      </c>
      <c r="P35" s="1207">
        <f>'2_State Distrib and Adjs'!AN36</f>
        <v>6964</v>
      </c>
      <c r="Q35" s="1207">
        <f>'3_Levels 1&amp;2'!AM36</f>
        <v>6229.6707971912429</v>
      </c>
      <c r="R35" s="1207">
        <f>'3_Levels 1&amp;2'!AU36</f>
        <v>3236.88</v>
      </c>
      <c r="S35" s="1207">
        <f t="shared" si="5"/>
        <v>10193.720797191243</v>
      </c>
    </row>
    <row r="36" spans="1:19" ht="16.149999999999999" customHeight="1" x14ac:dyDescent="0.2">
      <c r="A36" s="1201">
        <v>31</v>
      </c>
      <c r="B36" s="1202" t="s">
        <v>35</v>
      </c>
      <c r="C36" s="1203">
        <v>2590.531301067494</v>
      </c>
      <c r="D36" s="1203">
        <v>797</v>
      </c>
      <c r="E36" s="1203">
        <v>172.67654201068481</v>
      </c>
      <c r="F36" s="1204">
        <f t="shared" si="4"/>
        <v>3560.2078430781789</v>
      </c>
      <c r="G36" s="1203">
        <v>620.83000000000004</v>
      </c>
      <c r="H36" s="1204">
        <f t="shared" si="2"/>
        <v>4181.0378430781793</v>
      </c>
      <c r="I36" s="1203">
        <v>569.91688623484868</v>
      </c>
      <c r="J36" s="1203">
        <v>155.43187806404964</v>
      </c>
      <c r="K36" s="1203">
        <v>3885.7969516012413</v>
      </c>
      <c r="L36" s="1203">
        <v>1554.3187806404962</v>
      </c>
      <c r="M36" s="1203">
        <v>7104</v>
      </c>
      <c r="N36" s="1203">
        <v>7924</v>
      </c>
      <c r="O36" s="1204">
        <f t="shared" si="3"/>
        <v>11484.207843078178</v>
      </c>
      <c r="P36" s="1203">
        <f>'2_State Distrib and Adjs'!AN37</f>
        <v>5464</v>
      </c>
      <c r="Q36" s="1203">
        <f>'3_Levels 1&amp;2'!AM37</f>
        <v>4852.9358912093248</v>
      </c>
      <c r="R36" s="1203">
        <f>'3_Levels 1&amp;2'!AU37</f>
        <v>4181.1400000000003</v>
      </c>
      <c r="S36" s="1203">
        <f t="shared" si="5"/>
        <v>9654.9058912093242</v>
      </c>
    </row>
    <row r="37" spans="1:19" ht="16.149999999999999" customHeight="1" x14ac:dyDescent="0.2">
      <c r="A37" s="712">
        <v>32</v>
      </c>
      <c r="B37" s="471" t="s">
        <v>36</v>
      </c>
      <c r="C37" s="1205">
        <v>3329.7543276916581</v>
      </c>
      <c r="D37" s="1205">
        <v>1361</v>
      </c>
      <c r="E37" s="1205">
        <v>172.67656665400685</v>
      </c>
      <c r="F37" s="1206">
        <f t="shared" si="4"/>
        <v>4863.4308943456654</v>
      </c>
      <c r="G37" s="1205">
        <v>559.77</v>
      </c>
      <c r="H37" s="1206">
        <f t="shared" si="2"/>
        <v>5423.2008943456658</v>
      </c>
      <c r="I37" s="1205">
        <v>732.54595209216484</v>
      </c>
      <c r="J37" s="1205">
        <v>199.78525966149945</v>
      </c>
      <c r="K37" s="1205">
        <v>4994.6314915374869</v>
      </c>
      <c r="L37" s="1205">
        <v>1997.8525966149946</v>
      </c>
      <c r="M37" s="1205">
        <v>3328</v>
      </c>
      <c r="N37" s="1205">
        <v>3631</v>
      </c>
      <c r="O37" s="1206">
        <f t="shared" si="3"/>
        <v>8494.4308943456654</v>
      </c>
      <c r="P37" s="1205">
        <f>'2_State Distrib and Adjs'!AN38</f>
        <v>6797</v>
      </c>
      <c r="Q37" s="1205">
        <f>'3_Levels 1&amp;2'!AM38</f>
        <v>6235.4214204329664</v>
      </c>
      <c r="R37" s="1205">
        <f>'3_Levels 1&amp;2'!AU38</f>
        <v>2894.87</v>
      </c>
      <c r="S37" s="1205">
        <f t="shared" si="5"/>
        <v>9690.061420432965</v>
      </c>
    </row>
    <row r="38" spans="1:19" ht="16.149999999999999" customHeight="1" x14ac:dyDescent="0.2">
      <c r="A38" s="712">
        <v>33</v>
      </c>
      <c r="B38" s="471" t="s">
        <v>37</v>
      </c>
      <c r="C38" s="1205">
        <v>2808.2519796785241</v>
      </c>
      <c r="D38" s="1205">
        <v>1101</v>
      </c>
      <c r="E38" s="1205">
        <v>172.67618270799346</v>
      </c>
      <c r="F38" s="1206">
        <f t="shared" si="4"/>
        <v>4081.9281623865177</v>
      </c>
      <c r="G38" s="1205">
        <v>655.31000000000006</v>
      </c>
      <c r="H38" s="1206">
        <f t="shared" si="2"/>
        <v>4737.2381623865176</v>
      </c>
      <c r="I38" s="1205">
        <v>617.81543552927519</v>
      </c>
      <c r="J38" s="1205">
        <v>168.49511878071144</v>
      </c>
      <c r="K38" s="1205">
        <v>4212.3779695177855</v>
      </c>
      <c r="L38" s="1205">
        <v>1684.9511878071141</v>
      </c>
      <c r="M38" s="1205">
        <v>3448</v>
      </c>
      <c r="N38" s="1205">
        <v>5128</v>
      </c>
      <c r="O38" s="1206">
        <f t="shared" si="3"/>
        <v>9209.9281623865172</v>
      </c>
      <c r="P38" s="1205">
        <f>'2_State Distrib and Adjs'!AN39</f>
        <v>6634</v>
      </c>
      <c r="Q38" s="1205">
        <f>'3_Levels 1&amp;2'!AM39</f>
        <v>5962.446982055465</v>
      </c>
      <c r="R38" s="1205">
        <f>'3_Levels 1&amp;2'!AU39</f>
        <v>4294.21</v>
      </c>
      <c r="S38" s="1205">
        <f t="shared" si="5"/>
        <v>10911.966982055466</v>
      </c>
    </row>
    <row r="39" spans="1:19" ht="16.149999999999999" customHeight="1" x14ac:dyDescent="0.2">
      <c r="A39" s="712">
        <v>34</v>
      </c>
      <c r="B39" s="471" t="s">
        <v>38</v>
      </c>
      <c r="C39" s="1205">
        <v>3089.5426153691014</v>
      </c>
      <c r="D39" s="1205">
        <v>1300</v>
      </c>
      <c r="E39" s="1205">
        <v>172.67666870789958</v>
      </c>
      <c r="F39" s="1206">
        <f t="shared" si="4"/>
        <v>4562.2192840770012</v>
      </c>
      <c r="G39" s="1205">
        <v>644.11000000000013</v>
      </c>
      <c r="H39" s="1206">
        <f t="shared" si="2"/>
        <v>5206.3292840770009</v>
      </c>
      <c r="I39" s="1205">
        <v>679.69937538120234</v>
      </c>
      <c r="J39" s="1205">
        <v>185.37255692214606</v>
      </c>
      <c r="K39" s="1205">
        <v>4634.3139230536517</v>
      </c>
      <c r="L39" s="1205">
        <v>1853.7255692214605</v>
      </c>
      <c r="M39" s="1205">
        <v>3680</v>
      </c>
      <c r="N39" s="1205">
        <v>4330</v>
      </c>
      <c r="O39" s="1206">
        <f t="shared" si="3"/>
        <v>8892.2192840770003</v>
      </c>
      <c r="P39" s="1205">
        <f>'2_State Distrib and Adjs'!AN40</f>
        <v>6996</v>
      </c>
      <c r="Q39" s="1205">
        <f>'3_Levels 1&amp;2'!AM40</f>
        <v>6347.0300061236985</v>
      </c>
      <c r="R39" s="1205">
        <f>'3_Levels 1&amp;2'!AU40</f>
        <v>3613.89</v>
      </c>
      <c r="S39" s="1205">
        <f t="shared" si="5"/>
        <v>10605.030006123698</v>
      </c>
    </row>
    <row r="40" spans="1:19" ht="16.149999999999999" customHeight="1" x14ac:dyDescent="0.2">
      <c r="A40" s="713">
        <v>35</v>
      </c>
      <c r="B40" s="472" t="s">
        <v>39</v>
      </c>
      <c r="C40" s="1207">
        <v>2668.5158272477488</v>
      </c>
      <c r="D40" s="1207">
        <v>866</v>
      </c>
      <c r="E40" s="1207">
        <v>172.67664905069486</v>
      </c>
      <c r="F40" s="1208">
        <f t="shared" si="4"/>
        <v>3707.1924762984436</v>
      </c>
      <c r="G40" s="1207">
        <v>537.96</v>
      </c>
      <c r="H40" s="1208">
        <f t="shared" si="2"/>
        <v>4245.1524762984436</v>
      </c>
      <c r="I40" s="1207">
        <v>587.07348199450485</v>
      </c>
      <c r="J40" s="1207">
        <v>160.11094963486494</v>
      </c>
      <c r="K40" s="1207">
        <v>4002.7737408716234</v>
      </c>
      <c r="L40" s="1207">
        <v>1601.1094963486494</v>
      </c>
      <c r="M40" s="1207">
        <v>5659</v>
      </c>
      <c r="N40" s="1207">
        <v>6197</v>
      </c>
      <c r="O40" s="1208">
        <f t="shared" si="3"/>
        <v>9904.1924762984436</v>
      </c>
      <c r="P40" s="1207">
        <f>'2_State Distrib and Adjs'!AN41</f>
        <v>5575</v>
      </c>
      <c r="Q40" s="1207">
        <f>'3_Levels 1&amp;2'!AM41</f>
        <v>5038.4173027989818</v>
      </c>
      <c r="R40" s="1207">
        <f>'3_Levels 1&amp;2'!AU41</f>
        <v>4064.52</v>
      </c>
      <c r="S40" s="1207">
        <f t="shared" si="5"/>
        <v>9640.8973027989814</v>
      </c>
    </row>
    <row r="41" spans="1:19" ht="16.149999999999999" customHeight="1" x14ac:dyDescent="0.2">
      <c r="A41" s="1201">
        <v>36</v>
      </c>
      <c r="B41" s="1202" t="s">
        <v>534</v>
      </c>
      <c r="C41" s="1203">
        <v>2299.1254414264522</v>
      </c>
      <c r="D41" s="1203">
        <v>527</v>
      </c>
      <c r="E41" s="1203">
        <v>172.6765631321077</v>
      </c>
      <c r="F41" s="1204">
        <f t="shared" si="4"/>
        <v>2998.8020045585599</v>
      </c>
      <c r="G41" s="1203">
        <v>746.03</v>
      </c>
      <c r="H41" s="1204">
        <f t="shared" si="2"/>
        <v>3744.8320045585597</v>
      </c>
      <c r="I41" s="1203">
        <v>505.80759711381944</v>
      </c>
      <c r="J41" s="1203">
        <v>137.94752648558713</v>
      </c>
      <c r="K41" s="1203">
        <v>3448.6881621396783</v>
      </c>
      <c r="L41" s="1203">
        <v>1379.4752648558713</v>
      </c>
      <c r="M41" s="1203">
        <v>6402</v>
      </c>
      <c r="N41" s="1203">
        <v>7125</v>
      </c>
      <c r="O41" s="1204">
        <f t="shared" si="3"/>
        <v>10123.80200455856</v>
      </c>
      <c r="P41" s="1203">
        <f>'2_State Distrib and Adjs'!AN42</f>
        <v>4796</v>
      </c>
      <c r="Q41" s="1203">
        <f>'3_Levels 1&amp;2'!AM42</f>
        <v>4051.4618150761899</v>
      </c>
      <c r="R41" s="1203">
        <f>'3_Levels 1&amp;2'!AU42</f>
        <v>4491.46</v>
      </c>
      <c r="S41" s="1203">
        <f t="shared" si="5"/>
        <v>9288.9518150761905</v>
      </c>
    </row>
    <row r="42" spans="1:19" ht="16.149999999999999" customHeight="1" x14ac:dyDescent="0.2">
      <c r="A42" s="712">
        <v>37</v>
      </c>
      <c r="B42" s="471" t="s">
        <v>41</v>
      </c>
      <c r="C42" s="1205">
        <v>3103.0097696434409</v>
      </c>
      <c r="D42" s="1205">
        <v>1166</v>
      </c>
      <c r="E42" s="1205">
        <v>172.67656802740188</v>
      </c>
      <c r="F42" s="1206">
        <f t="shared" si="4"/>
        <v>4441.6863376708425</v>
      </c>
      <c r="G42" s="1205">
        <v>653.61</v>
      </c>
      <c r="H42" s="1206">
        <f t="shared" si="2"/>
        <v>5095.2963376708421</v>
      </c>
      <c r="I42" s="1205">
        <v>682.66214932155697</v>
      </c>
      <c r="J42" s="1205">
        <v>186.1805861786064</v>
      </c>
      <c r="K42" s="1205">
        <v>4654.5146544651616</v>
      </c>
      <c r="L42" s="1205">
        <v>1861.8058617860643</v>
      </c>
      <c r="M42" s="1205">
        <v>4614</v>
      </c>
      <c r="N42" s="1205">
        <v>5215</v>
      </c>
      <c r="O42" s="1206">
        <f t="shared" si="3"/>
        <v>9656.6863376708425</v>
      </c>
      <c r="P42" s="1205">
        <f>'2_State Distrib and Adjs'!AN43</f>
        <v>6341</v>
      </c>
      <c r="Q42" s="1205">
        <f>'3_Levels 1&amp;2'!AM43</f>
        <v>5688.2417317086865</v>
      </c>
      <c r="R42" s="1205">
        <f>'3_Levels 1&amp;2'!AU43</f>
        <v>3191.82</v>
      </c>
      <c r="S42" s="1205">
        <f t="shared" si="5"/>
        <v>9533.6717317086859</v>
      </c>
    </row>
    <row r="43" spans="1:19" ht="16.149999999999999" customHeight="1" x14ac:dyDescent="0.2">
      <c r="A43" s="712">
        <v>38</v>
      </c>
      <c r="B43" s="471" t="s">
        <v>42</v>
      </c>
      <c r="C43" s="1205">
        <v>1003.7499534188876</v>
      </c>
      <c r="D43" s="1205">
        <v>0</v>
      </c>
      <c r="E43" s="1205">
        <v>443.91033351558229</v>
      </c>
      <c r="F43" s="1206">
        <f t="shared" si="4"/>
        <v>1447.6602869344699</v>
      </c>
      <c r="G43" s="1205">
        <v>829.92000000000007</v>
      </c>
      <c r="H43" s="1206">
        <f t="shared" si="2"/>
        <v>2277.5802869344698</v>
      </c>
      <c r="I43" s="1205">
        <v>220.82498975215526</v>
      </c>
      <c r="J43" s="1205">
        <v>60.224997205133249</v>
      </c>
      <c r="K43" s="1205">
        <v>1505.6249301283312</v>
      </c>
      <c r="L43" s="1205">
        <v>602.24997205133241</v>
      </c>
      <c r="M43" s="1205">
        <v>11603</v>
      </c>
      <c r="N43" s="1205">
        <v>11603</v>
      </c>
      <c r="O43" s="1206">
        <f t="shared" si="3"/>
        <v>13050.66028693447</v>
      </c>
      <c r="P43" s="1205">
        <f>'2_State Distrib and Adjs'!AN44</f>
        <v>2795</v>
      </c>
      <c r="Q43" s="1205">
        <f>'3_Levels 1&amp;2'!AM44</f>
        <v>1962.9923455440132</v>
      </c>
      <c r="R43" s="1205">
        <f>'3_Levels 1&amp;2'!AU44</f>
        <v>6623.2</v>
      </c>
      <c r="S43" s="1205">
        <f t="shared" si="5"/>
        <v>9416.1123455440138</v>
      </c>
    </row>
    <row r="44" spans="1:19" ht="16.149999999999999" customHeight="1" x14ac:dyDescent="0.2">
      <c r="A44" s="712">
        <v>39</v>
      </c>
      <c r="B44" s="471" t="s">
        <v>43</v>
      </c>
      <c r="C44" s="1205">
        <v>1652.3147083422027</v>
      </c>
      <c r="D44" s="1205">
        <v>0</v>
      </c>
      <c r="E44" s="1205">
        <v>300.80899763220208</v>
      </c>
      <c r="F44" s="1206">
        <f t="shared" si="4"/>
        <v>1953.1237059744049</v>
      </c>
      <c r="G44" s="1205">
        <v>779.66</v>
      </c>
      <c r="H44" s="1206">
        <f t="shared" si="2"/>
        <v>2732.7837059744047</v>
      </c>
      <c r="I44" s="1205">
        <v>363.50923583528464</v>
      </c>
      <c r="J44" s="1205">
        <v>99.138882500532162</v>
      </c>
      <c r="K44" s="1205">
        <v>2478.4720625133041</v>
      </c>
      <c r="L44" s="1205">
        <v>991.38882500532168</v>
      </c>
      <c r="M44" s="1205">
        <v>8119</v>
      </c>
      <c r="N44" s="1205">
        <v>8119</v>
      </c>
      <c r="O44" s="1206">
        <f t="shared" si="3"/>
        <v>10072.123705974405</v>
      </c>
      <c r="P44" s="1205">
        <f>'2_State Distrib and Adjs'!AN45</f>
        <v>3735</v>
      </c>
      <c r="Q44" s="1205">
        <f>'3_Levels 1&amp;2'!AM45</f>
        <v>2953.9984214680348</v>
      </c>
      <c r="R44" s="1205">
        <f>'3_Levels 1&amp;2'!AU45</f>
        <v>5985.86</v>
      </c>
      <c r="S44" s="1205">
        <f t="shared" si="5"/>
        <v>9719.5184214680339</v>
      </c>
    </row>
    <row r="45" spans="1:19" ht="16.149999999999999" customHeight="1" x14ac:dyDescent="0.2">
      <c r="A45" s="713">
        <v>40</v>
      </c>
      <c r="B45" s="472" t="s">
        <v>44</v>
      </c>
      <c r="C45" s="1207">
        <v>2909.7542126722151</v>
      </c>
      <c r="D45" s="1207">
        <v>1013</v>
      </c>
      <c r="E45" s="1207">
        <v>172.67655414840854</v>
      </c>
      <c r="F45" s="1208">
        <f t="shared" si="4"/>
        <v>4095.4307668206238</v>
      </c>
      <c r="G45" s="1207">
        <v>700.2700000000001</v>
      </c>
      <c r="H45" s="1208">
        <f t="shared" si="2"/>
        <v>4795.7007668206243</v>
      </c>
      <c r="I45" s="1207">
        <v>640.14592678788745</v>
      </c>
      <c r="J45" s="1207">
        <v>174.58525276033291</v>
      </c>
      <c r="K45" s="1207">
        <v>4364.6313190083229</v>
      </c>
      <c r="L45" s="1207">
        <v>1745.8525276033292</v>
      </c>
      <c r="M45" s="1207">
        <v>4975</v>
      </c>
      <c r="N45" s="1207">
        <v>5241</v>
      </c>
      <c r="O45" s="1208">
        <f t="shared" si="3"/>
        <v>9336.4307668206238</v>
      </c>
      <c r="P45" s="1207">
        <f>'2_State Distrib and Adjs'!AN46</f>
        <v>5984</v>
      </c>
      <c r="Q45" s="1207">
        <f>'3_Levels 1&amp;2'!AM46</f>
        <v>5286.8010786343721</v>
      </c>
      <c r="R45" s="1207">
        <f>'3_Levels 1&amp;2'!AU46</f>
        <v>3481.83</v>
      </c>
      <c r="S45" s="1207">
        <f t="shared" si="5"/>
        <v>9468.9010786343715</v>
      </c>
    </row>
    <row r="46" spans="1:19" ht="16.149999999999999" customHeight="1" x14ac:dyDescent="0.2">
      <c r="A46" s="1201">
        <v>41</v>
      </c>
      <c r="B46" s="1202" t="s">
        <v>45</v>
      </c>
      <c r="C46" s="1203">
        <v>1523.1959583200382</v>
      </c>
      <c r="D46" s="1203">
        <v>0</v>
      </c>
      <c r="E46" s="1203">
        <v>172.67664670658684</v>
      </c>
      <c r="F46" s="1204">
        <f t="shared" si="4"/>
        <v>1695.872605026625</v>
      </c>
      <c r="G46" s="1203">
        <v>886.22</v>
      </c>
      <c r="H46" s="1204">
        <f t="shared" si="2"/>
        <v>2582.0926050266253</v>
      </c>
      <c r="I46" s="1203">
        <v>335.10311083040841</v>
      </c>
      <c r="J46" s="1203">
        <v>91.391757499202299</v>
      </c>
      <c r="K46" s="1203">
        <v>2284.793937480058</v>
      </c>
      <c r="L46" s="1203">
        <v>913.91757499202299</v>
      </c>
      <c r="M46" s="1203">
        <v>14885</v>
      </c>
      <c r="N46" s="1203">
        <v>16733</v>
      </c>
      <c r="O46" s="1204">
        <f t="shared" si="3"/>
        <v>18428.872605026627</v>
      </c>
      <c r="P46" s="1203">
        <f>'2_State Distrib and Adjs'!AN47</f>
        <v>3535</v>
      </c>
      <c r="Q46" s="1203">
        <f>'3_Levels 1&amp;2'!AM47</f>
        <v>2646.5765611633874</v>
      </c>
      <c r="R46" s="1203">
        <f>'3_Levels 1&amp;2'!AU47</f>
        <v>6264.19</v>
      </c>
      <c r="S46" s="1203">
        <f t="shared" si="5"/>
        <v>9796.9865611633868</v>
      </c>
    </row>
    <row r="47" spans="1:19" ht="16.149999999999999" customHeight="1" x14ac:dyDescent="0.2">
      <c r="A47" s="712">
        <v>42</v>
      </c>
      <c r="B47" s="471" t="s">
        <v>46</v>
      </c>
      <c r="C47" s="1205">
        <v>2722.9927623773629</v>
      </c>
      <c r="D47" s="1205">
        <v>955</v>
      </c>
      <c r="E47" s="1205">
        <v>172.67648169120423</v>
      </c>
      <c r="F47" s="1206">
        <f t="shared" si="4"/>
        <v>3850.669244068567</v>
      </c>
      <c r="G47" s="1205">
        <v>534.28</v>
      </c>
      <c r="H47" s="1206">
        <f t="shared" si="2"/>
        <v>4384.9492440685672</v>
      </c>
      <c r="I47" s="1205">
        <v>599.05840772301997</v>
      </c>
      <c r="J47" s="1205">
        <v>163.37956574264177</v>
      </c>
      <c r="K47" s="1205">
        <v>4084.4891435660456</v>
      </c>
      <c r="L47" s="1205">
        <v>1633.7956574264176</v>
      </c>
      <c r="M47" s="1205">
        <v>4527</v>
      </c>
      <c r="N47" s="1205">
        <v>5969</v>
      </c>
      <c r="O47" s="1206">
        <f t="shared" si="3"/>
        <v>9819.6692440685674</v>
      </c>
      <c r="P47" s="1205">
        <f>'2_State Distrib and Adjs'!AN48</f>
        <v>5928</v>
      </c>
      <c r="Q47" s="1205">
        <f>'3_Levels 1&amp;2'!AM48</f>
        <v>5393.2457531143828</v>
      </c>
      <c r="R47" s="1205">
        <f>'3_Levels 1&amp;2'!AU48</f>
        <v>4162.51</v>
      </c>
      <c r="S47" s="1205">
        <f t="shared" si="5"/>
        <v>10090.035753114382</v>
      </c>
    </row>
    <row r="48" spans="1:19" ht="16.149999999999999" customHeight="1" x14ac:dyDescent="0.2">
      <c r="A48" s="712">
        <v>43</v>
      </c>
      <c r="B48" s="471" t="s">
        <v>47</v>
      </c>
      <c r="C48" s="1205">
        <v>2893.4794427931311</v>
      </c>
      <c r="D48" s="1205">
        <v>1072</v>
      </c>
      <c r="E48" s="1205">
        <v>172.67651715039577</v>
      </c>
      <c r="F48" s="1206">
        <f t="shared" si="4"/>
        <v>4138.1559599435268</v>
      </c>
      <c r="G48" s="1205">
        <v>574.6099999999999</v>
      </c>
      <c r="H48" s="1206">
        <f t="shared" si="2"/>
        <v>4712.7659599435265</v>
      </c>
      <c r="I48" s="1205">
        <v>636.56547741448878</v>
      </c>
      <c r="J48" s="1205">
        <v>173.60876656758785</v>
      </c>
      <c r="K48" s="1205">
        <v>4340.2191641896961</v>
      </c>
      <c r="L48" s="1205">
        <v>1736.0876656758787</v>
      </c>
      <c r="M48" s="1205">
        <v>4834</v>
      </c>
      <c r="N48" s="1205">
        <v>5632</v>
      </c>
      <c r="O48" s="1206">
        <f t="shared" si="3"/>
        <v>9770.1559599435277</v>
      </c>
      <c r="P48" s="1205">
        <f>'2_State Distrib and Adjs'!AN49</f>
        <v>6193</v>
      </c>
      <c r="Q48" s="1205">
        <f>'3_Levels 1&amp;2'!AM49</f>
        <v>5617.8667546174147</v>
      </c>
      <c r="R48" s="1205">
        <f>'3_Levels 1&amp;2'!AU49</f>
        <v>3758.23</v>
      </c>
      <c r="S48" s="1205">
        <f t="shared" si="5"/>
        <v>9950.7067546174148</v>
      </c>
    </row>
    <row r="49" spans="1:19" ht="16.149999999999999" customHeight="1" x14ac:dyDescent="0.2">
      <c r="A49" s="712">
        <v>44</v>
      </c>
      <c r="B49" s="471" t="s">
        <v>48</v>
      </c>
      <c r="C49" s="1205">
        <v>2974.7444330732324</v>
      </c>
      <c r="D49" s="1205">
        <v>1056</v>
      </c>
      <c r="E49" s="1205">
        <v>172.67653305017254</v>
      </c>
      <c r="F49" s="1206">
        <f t="shared" si="4"/>
        <v>4203.4209661234045</v>
      </c>
      <c r="G49" s="1205">
        <v>663.16000000000008</v>
      </c>
      <c r="H49" s="1206">
        <f t="shared" si="2"/>
        <v>4866.5809661234043</v>
      </c>
      <c r="I49" s="1205">
        <v>654.44377527611118</v>
      </c>
      <c r="J49" s="1205">
        <v>178.48466598439393</v>
      </c>
      <c r="K49" s="1205">
        <v>4462.1166496098485</v>
      </c>
      <c r="L49" s="1205">
        <v>1784.8466598439397</v>
      </c>
      <c r="M49" s="1205">
        <v>4550</v>
      </c>
      <c r="N49" s="1205">
        <v>4550</v>
      </c>
      <c r="O49" s="1206">
        <f t="shared" si="3"/>
        <v>8753.4209661234054</v>
      </c>
      <c r="P49" s="1205">
        <f>'2_State Distrib and Adjs'!AN50</f>
        <v>6046</v>
      </c>
      <c r="Q49" s="1205">
        <f>'3_Levels 1&amp;2'!AM50</f>
        <v>5380.054287231218</v>
      </c>
      <c r="R49" s="1205">
        <f>'3_Levels 1&amp;2'!AU50</f>
        <v>3356.73</v>
      </c>
      <c r="S49" s="1205">
        <f t="shared" si="5"/>
        <v>9399.9442872312175</v>
      </c>
    </row>
    <row r="50" spans="1:19" ht="16.149999999999999" customHeight="1" x14ac:dyDescent="0.2">
      <c r="A50" s="713">
        <v>45</v>
      </c>
      <c r="B50" s="472" t="s">
        <v>49</v>
      </c>
      <c r="C50" s="1207">
        <v>1222.9097332984959</v>
      </c>
      <c r="D50" s="1207">
        <v>0</v>
      </c>
      <c r="E50" s="1207">
        <v>417.55115075432224</v>
      </c>
      <c r="F50" s="1208">
        <f t="shared" si="4"/>
        <v>1640.4608840528181</v>
      </c>
      <c r="G50" s="1207">
        <v>753.96000000000015</v>
      </c>
      <c r="H50" s="1208">
        <f t="shared" si="2"/>
        <v>2394.4208840528181</v>
      </c>
      <c r="I50" s="1207">
        <v>269.04014132566908</v>
      </c>
      <c r="J50" s="1207">
        <v>73.374583997909752</v>
      </c>
      <c r="K50" s="1207">
        <v>1834.3645999477437</v>
      </c>
      <c r="L50" s="1207">
        <v>733.74583997909735</v>
      </c>
      <c r="M50" s="1207">
        <v>13158</v>
      </c>
      <c r="N50" s="1207">
        <v>14847</v>
      </c>
      <c r="O50" s="1208">
        <f t="shared" si="3"/>
        <v>16487.460884052816</v>
      </c>
      <c r="P50" s="1207">
        <f>'2_State Distrib and Adjs'!AN51</f>
        <v>2898</v>
      </c>
      <c r="Q50" s="1207">
        <f>'3_Levels 1&amp;2'!AM51</f>
        <v>2144.1755313291487</v>
      </c>
      <c r="R50" s="1207">
        <f>'3_Levels 1&amp;2'!AU51</f>
        <v>5869.53</v>
      </c>
      <c r="S50" s="1207">
        <f t="shared" si="5"/>
        <v>8767.6655313291485</v>
      </c>
    </row>
    <row r="51" spans="1:19" ht="16.149999999999999" customHeight="1" x14ac:dyDescent="0.2">
      <c r="A51" s="1201">
        <v>46</v>
      </c>
      <c r="B51" s="1202" t="s">
        <v>50</v>
      </c>
      <c r="C51" s="1203">
        <v>3324.1360757538537</v>
      </c>
      <c r="D51" s="1203">
        <v>1671</v>
      </c>
      <c r="E51" s="1203">
        <v>172.67696629213484</v>
      </c>
      <c r="F51" s="1204">
        <f t="shared" si="4"/>
        <v>5167.8130420459884</v>
      </c>
      <c r="G51" s="1203">
        <v>728.06</v>
      </c>
      <c r="H51" s="1204">
        <f t="shared" si="2"/>
        <v>5895.8730420459888</v>
      </c>
      <c r="I51" s="1203">
        <v>731.30993666584777</v>
      </c>
      <c r="J51" s="1203">
        <v>199.44816454523121</v>
      </c>
      <c r="K51" s="1203">
        <v>4986.2041136307807</v>
      </c>
      <c r="L51" s="1203">
        <v>1994.4816454523123</v>
      </c>
      <c r="M51" s="1203">
        <v>2217</v>
      </c>
      <c r="N51" s="1203">
        <v>3751</v>
      </c>
      <c r="O51" s="1204">
        <f t="shared" si="3"/>
        <v>8918.8130420459893</v>
      </c>
      <c r="P51" s="1203">
        <f>'2_State Distrib and Adjs'!AN52</f>
        <v>8389</v>
      </c>
      <c r="Q51" s="1203">
        <f>'3_Levels 1&amp;2'!AM52</f>
        <v>7622.9129213483147</v>
      </c>
      <c r="R51" s="1203">
        <f>'3_Levels 1&amp;2'!AU52</f>
        <v>3574.53</v>
      </c>
      <c r="S51" s="1203">
        <f t="shared" si="5"/>
        <v>11925.502921348316</v>
      </c>
    </row>
    <row r="52" spans="1:19" ht="16.149999999999999" customHeight="1" x14ac:dyDescent="0.2">
      <c r="A52" s="712">
        <v>47</v>
      </c>
      <c r="B52" s="471" t="s">
        <v>51</v>
      </c>
      <c r="C52" s="1205">
        <v>1186.3133572093921</v>
      </c>
      <c r="D52" s="1205">
        <v>0</v>
      </c>
      <c r="E52" s="1205">
        <v>428.87255813953487</v>
      </c>
      <c r="F52" s="1206">
        <f t="shared" si="4"/>
        <v>1615.185915348927</v>
      </c>
      <c r="G52" s="1205">
        <v>910.76</v>
      </c>
      <c r="H52" s="1206">
        <f t="shared" si="2"/>
        <v>2525.945915348927</v>
      </c>
      <c r="I52" s="1205">
        <v>260.98893858606624</v>
      </c>
      <c r="J52" s="1205">
        <v>71.178801432563517</v>
      </c>
      <c r="K52" s="1205">
        <v>1779.4700358140881</v>
      </c>
      <c r="L52" s="1205">
        <v>711.78801432563512</v>
      </c>
      <c r="M52" s="1205">
        <v>13769</v>
      </c>
      <c r="N52" s="1205">
        <v>15117</v>
      </c>
      <c r="O52" s="1206">
        <f t="shared" si="3"/>
        <v>16732.185915348928</v>
      </c>
      <c r="P52" s="1205">
        <f>'2_State Distrib and Adjs'!AN53</f>
        <v>3172</v>
      </c>
      <c r="Q52" s="1205">
        <f>'3_Levels 1&amp;2'!AM53</f>
        <v>2261.2319379844962</v>
      </c>
      <c r="R52" s="1205">
        <f>'3_Levels 1&amp;2'!AU53</f>
        <v>6477.65</v>
      </c>
      <c r="S52" s="1205">
        <f t="shared" si="5"/>
        <v>9649.6419379844956</v>
      </c>
    </row>
    <row r="53" spans="1:19" ht="16.149999999999999" customHeight="1" x14ac:dyDescent="0.2">
      <c r="A53" s="712">
        <v>48</v>
      </c>
      <c r="B53" s="471" t="s">
        <v>546</v>
      </c>
      <c r="C53" s="1205">
        <v>2286.2436013372039</v>
      </c>
      <c r="D53" s="1205">
        <v>543</v>
      </c>
      <c r="E53" s="1205">
        <v>172.67660550458714</v>
      </c>
      <c r="F53" s="1206">
        <f t="shared" si="4"/>
        <v>3001.9202068417912</v>
      </c>
      <c r="G53" s="1205">
        <v>871.07</v>
      </c>
      <c r="H53" s="1206">
        <f t="shared" si="2"/>
        <v>3872.9902068417914</v>
      </c>
      <c r="I53" s="1205">
        <v>502.97359229418481</v>
      </c>
      <c r="J53" s="1205">
        <v>137.17461608023223</v>
      </c>
      <c r="K53" s="1205">
        <v>3429.3654020058052</v>
      </c>
      <c r="L53" s="1205">
        <v>1371.7461608023218</v>
      </c>
      <c r="M53" s="1205">
        <v>9784</v>
      </c>
      <c r="N53" s="1205">
        <v>12572</v>
      </c>
      <c r="O53" s="1206">
        <f t="shared" si="3"/>
        <v>15573.920206841791</v>
      </c>
      <c r="P53" s="1205">
        <f>'2_State Distrib and Adjs'!AN54</f>
        <v>5098</v>
      </c>
      <c r="Q53" s="1205">
        <f>'3_Levels 1&amp;2'!AM54</f>
        <v>4223.438907422852</v>
      </c>
      <c r="R53" s="1205">
        <f>'3_Levels 1&amp;2'!AU54</f>
        <v>4746.6000000000004</v>
      </c>
      <c r="S53" s="1205">
        <f t="shared" si="5"/>
        <v>9841.1089074228512</v>
      </c>
    </row>
    <row r="54" spans="1:19" ht="16.149999999999999" customHeight="1" x14ac:dyDescent="0.2">
      <c r="A54" s="712">
        <v>49</v>
      </c>
      <c r="B54" s="471" t="s">
        <v>52</v>
      </c>
      <c r="C54" s="1205">
        <v>2992.5224083884714</v>
      </c>
      <c r="D54" s="1205">
        <v>1095</v>
      </c>
      <c r="E54" s="1205">
        <v>172.67654536786907</v>
      </c>
      <c r="F54" s="1206">
        <f t="shared" si="4"/>
        <v>4260.1989537563404</v>
      </c>
      <c r="G54" s="1205">
        <v>574.43999999999994</v>
      </c>
      <c r="H54" s="1206">
        <f t="shared" si="2"/>
        <v>4834.63895375634</v>
      </c>
      <c r="I54" s="1205">
        <v>658.35492984546374</v>
      </c>
      <c r="J54" s="1205">
        <v>179.55134450330829</v>
      </c>
      <c r="K54" s="1205">
        <v>4488.7836125827071</v>
      </c>
      <c r="L54" s="1205">
        <v>1795.5134450330825</v>
      </c>
      <c r="M54" s="1205">
        <v>3445</v>
      </c>
      <c r="N54" s="1205">
        <v>3445</v>
      </c>
      <c r="O54" s="1206">
        <f t="shared" si="3"/>
        <v>7705.1989537563404</v>
      </c>
      <c r="P54" s="1205">
        <f>'2_State Distrib and Adjs'!AN55</f>
        <v>6219</v>
      </c>
      <c r="Q54" s="1205">
        <f>'3_Levels 1&amp;2'!AM55</f>
        <v>5616.2500397266804</v>
      </c>
      <c r="R54" s="1205">
        <f>'3_Levels 1&amp;2'!AU55</f>
        <v>3434.63</v>
      </c>
      <c r="S54" s="1205">
        <f t="shared" si="5"/>
        <v>9625.320039726681</v>
      </c>
    </row>
    <row r="55" spans="1:19" ht="16.149999999999999" customHeight="1" x14ac:dyDescent="0.2">
      <c r="A55" s="713">
        <v>50</v>
      </c>
      <c r="B55" s="472" t="s">
        <v>53</v>
      </c>
      <c r="C55" s="1207">
        <v>2903.1384783459253</v>
      </c>
      <c r="D55" s="1207">
        <v>997</v>
      </c>
      <c r="E55" s="1207">
        <v>172.67654424040066</v>
      </c>
      <c r="F55" s="1208">
        <f t="shared" si="4"/>
        <v>4072.815022586326</v>
      </c>
      <c r="G55" s="1207">
        <v>634.46</v>
      </c>
      <c r="H55" s="1208">
        <f t="shared" si="2"/>
        <v>4707.2750225863256</v>
      </c>
      <c r="I55" s="1207">
        <v>638.69046523610371</v>
      </c>
      <c r="J55" s="1207">
        <v>174.18830870075553</v>
      </c>
      <c r="K55" s="1207">
        <v>4354.7077175188879</v>
      </c>
      <c r="L55" s="1207">
        <v>1741.8830870075551</v>
      </c>
      <c r="M55" s="1207">
        <v>3187</v>
      </c>
      <c r="N55" s="1207">
        <v>4362</v>
      </c>
      <c r="O55" s="1208">
        <f t="shared" si="3"/>
        <v>8434.8150225863264</v>
      </c>
      <c r="P55" s="1207">
        <f>'2_State Distrib and Adjs'!AN56</f>
        <v>5868</v>
      </c>
      <c r="Q55" s="1207">
        <f>'3_Levels 1&amp;2'!AM56</f>
        <v>5218.3971897607125</v>
      </c>
      <c r="R55" s="1207">
        <f>'3_Levels 1&amp;2'!AU56</f>
        <v>3454.33</v>
      </c>
      <c r="S55" s="1207">
        <f t="shared" si="5"/>
        <v>9307.1871897607125</v>
      </c>
    </row>
    <row r="56" spans="1:19" ht="16.149999999999999" customHeight="1" x14ac:dyDescent="0.2">
      <c r="A56" s="1201">
        <v>51</v>
      </c>
      <c r="B56" s="1202" t="s">
        <v>54</v>
      </c>
      <c r="C56" s="1203">
        <v>2813.3590800540455</v>
      </c>
      <c r="D56" s="1203">
        <v>1003</v>
      </c>
      <c r="E56" s="1203">
        <v>172.676505005851</v>
      </c>
      <c r="F56" s="1204">
        <f t="shared" si="4"/>
        <v>3989.0355850598967</v>
      </c>
      <c r="G56" s="1203">
        <v>706.66</v>
      </c>
      <c r="H56" s="1204">
        <f t="shared" si="2"/>
        <v>4695.695585059897</v>
      </c>
      <c r="I56" s="1203">
        <v>618.93899761188993</v>
      </c>
      <c r="J56" s="1203">
        <v>168.80154480324273</v>
      </c>
      <c r="K56" s="1203">
        <v>4220.0386200810681</v>
      </c>
      <c r="L56" s="1203">
        <v>1688.0154480324272</v>
      </c>
      <c r="M56" s="1203">
        <v>5166</v>
      </c>
      <c r="N56" s="1203">
        <v>5650</v>
      </c>
      <c r="O56" s="1204">
        <f t="shared" si="3"/>
        <v>9639.0355850598971</v>
      </c>
      <c r="P56" s="1203">
        <f>'2_State Distrib and Adjs'!AN57</f>
        <v>6146</v>
      </c>
      <c r="Q56" s="1203">
        <f>'3_Levels 1&amp;2'!AM57</f>
        <v>5437.2557534780917</v>
      </c>
      <c r="R56" s="1203">
        <f>'3_Levels 1&amp;2'!AU57</f>
        <v>3887.78</v>
      </c>
      <c r="S56" s="1203">
        <f t="shared" si="5"/>
        <v>10031.695753478092</v>
      </c>
    </row>
    <row r="57" spans="1:19" ht="16.149999999999999" customHeight="1" x14ac:dyDescent="0.2">
      <c r="A57" s="712">
        <v>52</v>
      </c>
      <c r="B57" s="471" t="s">
        <v>55</v>
      </c>
      <c r="C57" s="1205">
        <v>2678.5854040014337</v>
      </c>
      <c r="D57" s="1205">
        <v>854</v>
      </c>
      <c r="E57" s="1205">
        <v>172.67655140517454</v>
      </c>
      <c r="F57" s="1206">
        <f t="shared" si="4"/>
        <v>3705.2619554066082</v>
      </c>
      <c r="G57" s="1205">
        <v>658.37</v>
      </c>
      <c r="H57" s="1206">
        <f t="shared" si="2"/>
        <v>4363.6319554066085</v>
      </c>
      <c r="I57" s="1205">
        <v>589.28878888031522</v>
      </c>
      <c r="J57" s="1205">
        <v>160.71512424008597</v>
      </c>
      <c r="K57" s="1205">
        <v>4017.8781060021497</v>
      </c>
      <c r="L57" s="1205">
        <v>1607.1512424008597</v>
      </c>
      <c r="M57" s="1205">
        <v>6792</v>
      </c>
      <c r="N57" s="1205">
        <v>7661</v>
      </c>
      <c r="O57" s="1206">
        <f t="shared" si="3"/>
        <v>11366.261955406608</v>
      </c>
      <c r="P57" s="1205">
        <f>'2_State Distrib and Adjs'!AN58</f>
        <v>5610</v>
      </c>
      <c r="Q57" s="1205">
        <f>'3_Levels 1&amp;2'!AM58</f>
        <v>4947.9980956008376</v>
      </c>
      <c r="R57" s="1205">
        <f>'3_Levels 1&amp;2'!AU58</f>
        <v>3954.76</v>
      </c>
      <c r="S57" s="1205">
        <f t="shared" si="5"/>
        <v>9561.1280956008377</v>
      </c>
    </row>
    <row r="58" spans="1:19" ht="16.149999999999999" customHeight="1" x14ac:dyDescent="0.2">
      <c r="A58" s="712">
        <v>53</v>
      </c>
      <c r="B58" s="471" t="s">
        <v>56</v>
      </c>
      <c r="C58" s="1205">
        <v>3058.4666219075493</v>
      </c>
      <c r="D58" s="1205">
        <v>1159</v>
      </c>
      <c r="E58" s="1205">
        <v>172.67654229383083</v>
      </c>
      <c r="F58" s="1206">
        <f t="shared" si="4"/>
        <v>4390.1431642013804</v>
      </c>
      <c r="G58" s="1205">
        <v>689.74</v>
      </c>
      <c r="H58" s="1206">
        <f t="shared" si="2"/>
        <v>5079.8831642013802</v>
      </c>
      <c r="I58" s="1205">
        <v>672.86265681966074</v>
      </c>
      <c r="J58" s="1205">
        <v>183.50799731445292</v>
      </c>
      <c r="K58" s="1205">
        <v>4587.6999328613228</v>
      </c>
      <c r="L58" s="1205">
        <v>1835.0799731445293</v>
      </c>
      <c r="M58" s="1205">
        <v>3654</v>
      </c>
      <c r="N58" s="1205">
        <v>4407</v>
      </c>
      <c r="O58" s="1206">
        <f t="shared" si="3"/>
        <v>8797.1431642013813</v>
      </c>
      <c r="P58" s="1205">
        <f>'2_State Distrib and Adjs'!AN59</f>
        <v>6422</v>
      </c>
      <c r="Q58" s="1205">
        <f>'3_Levels 1&amp;2'!AM59</f>
        <v>5730.6732033071867</v>
      </c>
      <c r="R58" s="1205">
        <f>'3_Levels 1&amp;2'!AU59</f>
        <v>3339.21</v>
      </c>
      <c r="S58" s="1205">
        <f t="shared" si="5"/>
        <v>9759.6232033071865</v>
      </c>
    </row>
    <row r="59" spans="1:19" ht="16.149999999999999" customHeight="1" x14ac:dyDescent="0.2">
      <c r="A59" s="712">
        <v>54</v>
      </c>
      <c r="B59" s="471" t="s">
        <v>57</v>
      </c>
      <c r="C59" s="1205">
        <v>2239.3241875736921</v>
      </c>
      <c r="D59" s="1205">
        <v>586</v>
      </c>
      <c r="E59" s="1205">
        <v>172.67777777777778</v>
      </c>
      <c r="F59" s="1206">
        <f t="shared" si="4"/>
        <v>2998.0019653514701</v>
      </c>
      <c r="G59" s="1205">
        <v>951.45</v>
      </c>
      <c r="H59" s="1206">
        <f t="shared" si="2"/>
        <v>3949.4519653514699</v>
      </c>
      <c r="I59" s="1205">
        <v>492.65132126621211</v>
      </c>
      <c r="J59" s="1205">
        <v>134.35945125442151</v>
      </c>
      <c r="K59" s="1205">
        <v>3358.9862813605373</v>
      </c>
      <c r="L59" s="1205">
        <v>1343.5945125442151</v>
      </c>
      <c r="M59" s="1205">
        <v>8124</v>
      </c>
      <c r="N59" s="1205">
        <v>8124</v>
      </c>
      <c r="O59" s="1206">
        <f t="shared" si="3"/>
        <v>11122.00196535147</v>
      </c>
      <c r="P59" s="1205">
        <f>'2_State Distrib and Adjs'!AN60</f>
        <v>5814</v>
      </c>
      <c r="Q59" s="1205">
        <f>'3_Levels 1&amp;2'!AM60</f>
        <v>4779.0249999999996</v>
      </c>
      <c r="R59" s="1205">
        <f>'3_Levels 1&amp;2'!AU60</f>
        <v>5638.34</v>
      </c>
      <c r="S59" s="1205">
        <f t="shared" si="5"/>
        <v>11368.814999999999</v>
      </c>
    </row>
    <row r="60" spans="1:19" ht="16.149999999999999" customHeight="1" x14ac:dyDescent="0.2">
      <c r="A60" s="713">
        <v>55</v>
      </c>
      <c r="B60" s="472" t="s">
        <v>58</v>
      </c>
      <c r="C60" s="1207">
        <v>2557.5041871402377</v>
      </c>
      <c r="D60" s="1207">
        <v>726</v>
      </c>
      <c r="E60" s="1207">
        <v>172.67657992565057</v>
      </c>
      <c r="F60" s="1208">
        <f t="shared" si="4"/>
        <v>3456.1807670658882</v>
      </c>
      <c r="G60" s="1207">
        <v>795.14</v>
      </c>
      <c r="H60" s="1208">
        <f t="shared" si="2"/>
        <v>4251.3207670658885</v>
      </c>
      <c r="I60" s="1207">
        <v>562.65092117085237</v>
      </c>
      <c r="J60" s="1207">
        <v>153.45025122841429</v>
      </c>
      <c r="K60" s="1207">
        <v>3836.2562807103573</v>
      </c>
      <c r="L60" s="1207">
        <v>1534.5025122841428</v>
      </c>
      <c r="M60" s="1207">
        <v>5094</v>
      </c>
      <c r="N60" s="1207">
        <v>5094</v>
      </c>
      <c r="O60" s="1208">
        <f t="shared" si="3"/>
        <v>8550.1807670658891</v>
      </c>
      <c r="P60" s="1207">
        <f>'2_State Distrib and Adjs'!AN61</f>
        <v>5313</v>
      </c>
      <c r="Q60" s="1207">
        <f>'3_Levels 1&amp;2'!AM61</f>
        <v>4517.708109596585</v>
      </c>
      <c r="R60" s="1207">
        <f>'3_Levels 1&amp;2'!AU61</f>
        <v>3994.5</v>
      </c>
      <c r="S60" s="1207">
        <f t="shared" si="5"/>
        <v>9307.3481095965853</v>
      </c>
    </row>
    <row r="61" spans="1:19" ht="16.149999999999999" customHeight="1" x14ac:dyDescent="0.2">
      <c r="A61" s="1201">
        <v>56</v>
      </c>
      <c r="B61" s="1202" t="s">
        <v>59</v>
      </c>
      <c r="C61" s="1203">
        <v>3091.4177978550547</v>
      </c>
      <c r="D61" s="1203">
        <v>1253</v>
      </c>
      <c r="E61" s="1203">
        <v>172.6764705882353</v>
      </c>
      <c r="F61" s="1204">
        <f t="shared" si="4"/>
        <v>4517.0942684432894</v>
      </c>
      <c r="G61" s="1203">
        <v>614.66000000000008</v>
      </c>
      <c r="H61" s="1204">
        <f t="shared" si="2"/>
        <v>5131.7542684432892</v>
      </c>
      <c r="I61" s="1203">
        <v>680.11191552811204</v>
      </c>
      <c r="J61" s="1203">
        <v>185.48506787130327</v>
      </c>
      <c r="K61" s="1203">
        <v>4637.1266967825823</v>
      </c>
      <c r="L61" s="1203">
        <v>1854.8506787130329</v>
      </c>
      <c r="M61" s="1203">
        <v>3828</v>
      </c>
      <c r="N61" s="1203">
        <v>4705</v>
      </c>
      <c r="O61" s="1204">
        <f t="shared" si="3"/>
        <v>9222.0942684432885</v>
      </c>
      <c r="P61" s="1203">
        <f>'2_State Distrib and Adjs'!AN62</f>
        <v>7039</v>
      </c>
      <c r="Q61" s="1203">
        <f>'3_Levels 1&amp;2'!AM62</f>
        <v>6121.1487889273358</v>
      </c>
      <c r="R61" s="1203">
        <f>'3_Levels 1&amp;2'!AU62</f>
        <v>3476.12</v>
      </c>
      <c r="S61" s="1203">
        <f t="shared" si="5"/>
        <v>10211.928788927336</v>
      </c>
    </row>
    <row r="62" spans="1:19" ht="16.149999999999999" customHeight="1" x14ac:dyDescent="0.2">
      <c r="A62" s="712">
        <v>57</v>
      </c>
      <c r="B62" s="471" t="s">
        <v>60</v>
      </c>
      <c r="C62" s="1205">
        <v>3168.7515256568777</v>
      </c>
      <c r="D62" s="1205">
        <v>1114</v>
      </c>
      <c r="E62" s="1205">
        <v>172.67652173913044</v>
      </c>
      <c r="F62" s="1206">
        <f t="shared" si="4"/>
        <v>4455.428047396008</v>
      </c>
      <c r="G62" s="1205">
        <v>764.51</v>
      </c>
      <c r="H62" s="1206">
        <f t="shared" si="2"/>
        <v>5219.9380473960082</v>
      </c>
      <c r="I62" s="1205">
        <v>697.12533564451314</v>
      </c>
      <c r="J62" s="1205">
        <v>190.12509153941264</v>
      </c>
      <c r="K62" s="1205">
        <v>4753.1272884853151</v>
      </c>
      <c r="L62" s="1205">
        <v>1901.2509153941264</v>
      </c>
      <c r="M62" s="1205">
        <v>2934</v>
      </c>
      <c r="N62" s="1205">
        <v>2934</v>
      </c>
      <c r="O62" s="1206">
        <f t="shared" si="3"/>
        <v>7389.428047396008</v>
      </c>
      <c r="P62" s="1205">
        <f>'2_State Distrib and Adjs'!AN63</f>
        <v>6381</v>
      </c>
      <c r="Q62" s="1205">
        <f>'3_Levels 1&amp;2'!AM63</f>
        <v>5618.0781521739127</v>
      </c>
      <c r="R62" s="1205">
        <f>'3_Levels 1&amp;2'!AU63</f>
        <v>2903.97</v>
      </c>
      <c r="S62" s="1205">
        <f t="shared" si="5"/>
        <v>9286.5581521739132</v>
      </c>
    </row>
    <row r="63" spans="1:19" ht="16.149999999999999" customHeight="1" x14ac:dyDescent="0.2">
      <c r="A63" s="712">
        <v>58</v>
      </c>
      <c r="B63" s="471" t="s">
        <v>61</v>
      </c>
      <c r="C63" s="1205">
        <v>3255.7607602434191</v>
      </c>
      <c r="D63" s="1205">
        <v>1277</v>
      </c>
      <c r="E63" s="1205">
        <v>172.67649413020277</v>
      </c>
      <c r="F63" s="1206">
        <f t="shared" si="4"/>
        <v>4705.4372543736217</v>
      </c>
      <c r="G63" s="1205">
        <v>697.04</v>
      </c>
      <c r="H63" s="1206">
        <f t="shared" si="2"/>
        <v>5402.4772543736217</v>
      </c>
      <c r="I63" s="1205">
        <v>716.26736725355215</v>
      </c>
      <c r="J63" s="1205">
        <v>195.34564561460513</v>
      </c>
      <c r="K63" s="1205">
        <v>4883.6411403651282</v>
      </c>
      <c r="L63" s="1205">
        <v>1953.4564561460513</v>
      </c>
      <c r="M63" s="1205">
        <v>2782</v>
      </c>
      <c r="N63" s="1205">
        <v>3309</v>
      </c>
      <c r="O63" s="1206">
        <f t="shared" si="3"/>
        <v>8014.4372543736217</v>
      </c>
      <c r="P63" s="1205">
        <f>'2_State Distrib and Adjs'!AN64</f>
        <v>6658</v>
      </c>
      <c r="Q63" s="1205">
        <f>'3_Levels 1&amp;2'!AM64</f>
        <v>5965.33537886873</v>
      </c>
      <c r="R63" s="1205">
        <f>'3_Levels 1&amp;2'!AU64</f>
        <v>2946.13</v>
      </c>
      <c r="S63" s="1205">
        <f t="shared" si="5"/>
        <v>9608.5053788687292</v>
      </c>
    </row>
    <row r="64" spans="1:19" ht="16.149999999999999" customHeight="1" x14ac:dyDescent="0.2">
      <c r="A64" s="712">
        <v>59</v>
      </c>
      <c r="B64" s="471" t="s">
        <v>62</v>
      </c>
      <c r="C64" s="1205">
        <v>3562.5197009087315</v>
      </c>
      <c r="D64" s="1205">
        <v>1104</v>
      </c>
      <c r="E64" s="1205">
        <v>172.67657045840409</v>
      </c>
      <c r="F64" s="1206">
        <f t="shared" si="4"/>
        <v>4839.1962713671355</v>
      </c>
      <c r="G64" s="1205">
        <v>689.52</v>
      </c>
      <c r="H64" s="1206">
        <f t="shared" si="2"/>
        <v>5528.7162713671351</v>
      </c>
      <c r="I64" s="1205">
        <v>783.75433419992066</v>
      </c>
      <c r="J64" s="1205">
        <v>213.75118205452387</v>
      </c>
      <c r="K64" s="1205">
        <v>5343.7795513630963</v>
      </c>
      <c r="L64" s="1205">
        <v>2137.5118205452386</v>
      </c>
      <c r="M64" s="1205">
        <v>2018</v>
      </c>
      <c r="N64" s="1205">
        <v>2261</v>
      </c>
      <c r="O64" s="1206">
        <f t="shared" si="3"/>
        <v>7100.1962713671355</v>
      </c>
      <c r="P64" s="1205">
        <f>'2_State Distrib and Adjs'!AN65</f>
        <v>7760</v>
      </c>
      <c r="Q64" s="1205">
        <f>'3_Levels 1&amp;2'!AM65</f>
        <v>7065.4015280135827</v>
      </c>
      <c r="R64" s="1205">
        <f>'3_Levels 1&amp;2'!AU65</f>
        <v>2104.2800000000002</v>
      </c>
      <c r="S64" s="1205">
        <f t="shared" si="5"/>
        <v>9859.2015280135838</v>
      </c>
    </row>
    <row r="65" spans="1:19" ht="16.149999999999999" customHeight="1" x14ac:dyDescent="0.2">
      <c r="A65" s="713">
        <v>60</v>
      </c>
      <c r="B65" s="472" t="s">
        <v>63</v>
      </c>
      <c r="C65" s="1207">
        <v>2952.1009936578225</v>
      </c>
      <c r="D65" s="1207">
        <v>1131</v>
      </c>
      <c r="E65" s="1207">
        <v>172.67655897821186</v>
      </c>
      <c r="F65" s="1208">
        <f t="shared" si="4"/>
        <v>4255.7775526360347</v>
      </c>
      <c r="G65" s="1207">
        <v>594.04</v>
      </c>
      <c r="H65" s="1208">
        <f t="shared" si="2"/>
        <v>4849.8175526360346</v>
      </c>
      <c r="I65" s="1207">
        <v>649.46221860472099</v>
      </c>
      <c r="J65" s="1207">
        <v>177.12605961946934</v>
      </c>
      <c r="K65" s="1207">
        <v>4428.1514904867336</v>
      </c>
      <c r="L65" s="1207">
        <v>1771.2605961946931</v>
      </c>
      <c r="M65" s="1207">
        <v>4454</v>
      </c>
      <c r="N65" s="1207">
        <v>5812</v>
      </c>
      <c r="O65" s="1208">
        <f t="shared" si="3"/>
        <v>10067.777552636035</v>
      </c>
      <c r="P65" s="1207">
        <f>'2_State Distrib and Adjs'!AN66</f>
        <v>6389</v>
      </c>
      <c r="Q65" s="1207">
        <f>'3_Levels 1&amp;2'!AM66</f>
        <v>5794.4830954169793</v>
      </c>
      <c r="R65" s="1207">
        <f>'3_Levels 1&amp;2'!AU66</f>
        <v>3693.42</v>
      </c>
      <c r="S65" s="1207">
        <f t="shared" si="5"/>
        <v>10081.94309541698</v>
      </c>
    </row>
    <row r="66" spans="1:19" ht="16.149999999999999" customHeight="1" x14ac:dyDescent="0.2">
      <c r="A66" s="1201">
        <v>61</v>
      </c>
      <c r="B66" s="1202" t="s">
        <v>64</v>
      </c>
      <c r="C66" s="1203">
        <v>1909.843671419213</v>
      </c>
      <c r="D66" s="1203">
        <v>203</v>
      </c>
      <c r="E66" s="1203">
        <v>172.67653701380175</v>
      </c>
      <c r="F66" s="1204">
        <f t="shared" si="4"/>
        <v>2285.5202084330149</v>
      </c>
      <c r="G66" s="1203">
        <v>833.70999999999992</v>
      </c>
      <c r="H66" s="1204">
        <f t="shared" si="2"/>
        <v>3119.2302084330149</v>
      </c>
      <c r="I66" s="1203">
        <v>420.1656077122268</v>
      </c>
      <c r="J66" s="1203">
        <v>114.59062028515278</v>
      </c>
      <c r="K66" s="1203">
        <v>2864.76550712882</v>
      </c>
      <c r="L66" s="1203">
        <v>1145.9062028515277</v>
      </c>
      <c r="M66" s="1203">
        <v>10816</v>
      </c>
      <c r="N66" s="1203">
        <v>12542</v>
      </c>
      <c r="O66" s="1204">
        <f t="shared" si="3"/>
        <v>14827.520208433016</v>
      </c>
      <c r="P66" s="1203">
        <f>'2_State Distrib and Adjs'!AN67</f>
        <v>4099</v>
      </c>
      <c r="Q66" s="1203">
        <f>'3_Levels 1&amp;2'!AM67</f>
        <v>3266.0281053952322</v>
      </c>
      <c r="R66" s="1203">
        <f>'3_Levels 1&amp;2'!AU67</f>
        <v>5252.07</v>
      </c>
      <c r="S66" s="1203">
        <f t="shared" si="5"/>
        <v>9351.8081053952319</v>
      </c>
    </row>
    <row r="67" spans="1:19" ht="16.149999999999999" customHeight="1" x14ac:dyDescent="0.2">
      <c r="A67" s="712">
        <v>62</v>
      </c>
      <c r="B67" s="471" t="s">
        <v>65</v>
      </c>
      <c r="C67" s="1205">
        <v>3287.692342675542</v>
      </c>
      <c r="D67" s="1205">
        <v>1254</v>
      </c>
      <c r="E67" s="1205">
        <v>172.67637178051513</v>
      </c>
      <c r="F67" s="1206">
        <f t="shared" si="4"/>
        <v>4714.3687144560572</v>
      </c>
      <c r="G67" s="1205">
        <v>516.08000000000004</v>
      </c>
      <c r="H67" s="1206">
        <f t="shared" si="2"/>
        <v>5230.4487144560571</v>
      </c>
      <c r="I67" s="1205">
        <v>723.29231538861927</v>
      </c>
      <c r="J67" s="1205">
        <v>197.2615405605325</v>
      </c>
      <c r="K67" s="1205">
        <v>4931.538514013313</v>
      </c>
      <c r="L67" s="1205">
        <v>1972.6154056053249</v>
      </c>
      <c r="M67" s="1205">
        <v>3311</v>
      </c>
      <c r="N67" s="1205">
        <v>3311</v>
      </c>
      <c r="O67" s="1206">
        <f t="shared" si="3"/>
        <v>8025.3687144560572</v>
      </c>
      <c r="P67" s="1205">
        <f>'2_State Distrib and Adjs'!AN68</f>
        <v>7101</v>
      </c>
      <c r="Q67" s="1205">
        <f>'3_Levels 1&amp;2'!AM68</f>
        <v>6579.7614781634938</v>
      </c>
      <c r="R67" s="1205">
        <f>'3_Levels 1&amp;2'!AU68</f>
        <v>2960.78</v>
      </c>
      <c r="S67" s="1205">
        <f t="shared" si="5"/>
        <v>10056.621478163494</v>
      </c>
    </row>
    <row r="68" spans="1:19" ht="16.149999999999999" customHeight="1" x14ac:dyDescent="0.2">
      <c r="A68" s="712">
        <v>63</v>
      </c>
      <c r="B68" s="471" t="s">
        <v>66</v>
      </c>
      <c r="C68" s="1205">
        <v>1782.938719884542</v>
      </c>
      <c r="D68" s="1205">
        <v>95</v>
      </c>
      <c r="E68" s="1205">
        <v>426.84094185487749</v>
      </c>
      <c r="F68" s="1206">
        <f t="shared" si="4"/>
        <v>2304.7796617394197</v>
      </c>
      <c r="G68" s="1205">
        <v>756.79</v>
      </c>
      <c r="H68" s="1206">
        <f t="shared" si="2"/>
        <v>3061.5696617394196</v>
      </c>
      <c r="I68" s="1205">
        <v>392.24651837459936</v>
      </c>
      <c r="J68" s="1205">
        <v>106.97632319307253</v>
      </c>
      <c r="K68" s="1205">
        <v>2674.4080798268133</v>
      </c>
      <c r="L68" s="1205">
        <v>1069.7632319307254</v>
      </c>
      <c r="M68" s="1205">
        <v>10801</v>
      </c>
      <c r="N68" s="1205">
        <v>12474</v>
      </c>
      <c r="O68" s="1206">
        <f t="shared" si="3"/>
        <v>14778.77966173942</v>
      </c>
      <c r="P68" s="1205">
        <f>'2_State Distrib and Adjs'!AN69</f>
        <v>4114</v>
      </c>
      <c r="Q68" s="1205">
        <f>'3_Levels 1&amp;2'!AM69</f>
        <v>3358.2628543969245</v>
      </c>
      <c r="R68" s="1205">
        <f>'3_Levels 1&amp;2'!AU69</f>
        <v>5722.16</v>
      </c>
      <c r="S68" s="1205">
        <f t="shared" si="5"/>
        <v>9837.2128543969247</v>
      </c>
    </row>
    <row r="69" spans="1:19" ht="16.149999999999999" customHeight="1" x14ac:dyDescent="0.2">
      <c r="A69" s="712">
        <v>64</v>
      </c>
      <c r="B69" s="471" t="s">
        <v>67</v>
      </c>
      <c r="C69" s="1205">
        <v>3168.7685939721068</v>
      </c>
      <c r="D69" s="1205">
        <v>1398</v>
      </c>
      <c r="E69" s="1205">
        <v>172.67650158061116</v>
      </c>
      <c r="F69" s="1206">
        <f t="shared" si="4"/>
        <v>4739.4450955527182</v>
      </c>
      <c r="G69" s="1205">
        <v>592.66</v>
      </c>
      <c r="H69" s="1206">
        <f t="shared" si="2"/>
        <v>5332.105095552718</v>
      </c>
      <c r="I69" s="1205">
        <v>697.12909067386352</v>
      </c>
      <c r="J69" s="1205">
        <v>190.12611563832641</v>
      </c>
      <c r="K69" s="1205">
        <v>4753.1528909581602</v>
      </c>
      <c r="L69" s="1205">
        <v>1901.2611563832641</v>
      </c>
      <c r="M69" s="1205">
        <v>3453</v>
      </c>
      <c r="N69" s="1205">
        <v>3665</v>
      </c>
      <c r="O69" s="1206">
        <f t="shared" si="3"/>
        <v>8404.4450955527172</v>
      </c>
      <c r="P69" s="1205">
        <f>'2_State Distrib and Adjs'!AN70</f>
        <v>7258</v>
      </c>
      <c r="Q69" s="1205">
        <f>'3_Levels 1&amp;2'!AM70</f>
        <v>6663.462065331928</v>
      </c>
      <c r="R69" s="1205">
        <f>'3_Levels 1&amp;2'!AU70</f>
        <v>3553.75</v>
      </c>
      <c r="S69" s="1205">
        <f t="shared" si="5"/>
        <v>10809.872065331929</v>
      </c>
    </row>
    <row r="70" spans="1:19" ht="16.149999999999999" customHeight="1" x14ac:dyDescent="0.2">
      <c r="A70" s="713">
        <v>65</v>
      </c>
      <c r="B70" s="472" t="s">
        <v>547</v>
      </c>
      <c r="C70" s="1207">
        <v>2691.9886628122704</v>
      </c>
      <c r="D70" s="1207">
        <v>897</v>
      </c>
      <c r="E70" s="1207">
        <v>172.67655710448906</v>
      </c>
      <c r="F70" s="1208">
        <f t="shared" si="4"/>
        <v>3761.6652199167593</v>
      </c>
      <c r="G70" s="1207">
        <v>829.12</v>
      </c>
      <c r="H70" s="1208">
        <f t="shared" ref="H70:H75" si="6">SUM(F70:G70)</f>
        <v>4590.7852199167592</v>
      </c>
      <c r="I70" s="1207">
        <v>592.23750581869945</v>
      </c>
      <c r="J70" s="1207">
        <v>161.51931976873621</v>
      </c>
      <c r="K70" s="1207">
        <v>4037.9829942184056</v>
      </c>
      <c r="L70" s="1207">
        <v>1615.193197687362</v>
      </c>
      <c r="M70" s="1207">
        <v>5053</v>
      </c>
      <c r="N70" s="1207">
        <v>5397</v>
      </c>
      <c r="O70" s="1208">
        <f t="shared" ref="O70:O75" si="7">F70+N70</f>
        <v>9158.6652199167584</v>
      </c>
      <c r="P70" s="1207">
        <f>'2_State Distrib and Adjs'!AN71</f>
        <v>5981</v>
      </c>
      <c r="Q70" s="1207">
        <f>'3_Levels 1&amp;2'!AM71</f>
        <v>5152.3396853817621</v>
      </c>
      <c r="R70" s="1207">
        <f>'3_Levels 1&amp;2'!AU71</f>
        <v>4076.8</v>
      </c>
      <c r="S70" s="1207">
        <f t="shared" si="5"/>
        <v>10058.259685381763</v>
      </c>
    </row>
    <row r="71" spans="1:19" ht="16.149999999999999" customHeight="1" x14ac:dyDescent="0.2">
      <c r="A71" s="712">
        <v>66</v>
      </c>
      <c r="B71" s="471" t="s">
        <v>548</v>
      </c>
      <c r="C71" s="1203">
        <v>2838.8019284185903</v>
      </c>
      <c r="D71" s="1203">
        <v>1163</v>
      </c>
      <c r="E71" s="1203">
        <v>172.67682263329706</v>
      </c>
      <c r="F71" s="1204">
        <f>SUM(C71:E71)</f>
        <v>4174.4787510518872</v>
      </c>
      <c r="G71" s="1203">
        <v>730.06</v>
      </c>
      <c r="H71" s="1204">
        <f t="shared" si="6"/>
        <v>4904.5387510518867</v>
      </c>
      <c r="I71" s="1203">
        <v>624.53642425208977</v>
      </c>
      <c r="J71" s="1203">
        <v>170.32811570511541</v>
      </c>
      <c r="K71" s="1203">
        <v>4258.2028926278854</v>
      </c>
      <c r="L71" s="1203">
        <v>1703.2811570511542</v>
      </c>
      <c r="M71" s="1203">
        <v>5609</v>
      </c>
      <c r="N71" s="1203">
        <v>5609</v>
      </c>
      <c r="O71" s="1204">
        <f t="shared" si="7"/>
        <v>9783.4787510518872</v>
      </c>
      <c r="P71" s="1203">
        <f>'2_State Distrib and Adjs'!AN72</f>
        <v>6961</v>
      </c>
      <c r="Q71" s="1203">
        <f>'3_Levels 1&amp;2'!AM72</f>
        <v>6210.5005440696414</v>
      </c>
      <c r="R71" s="1203">
        <f>'3_Levels 1&amp;2'!AU72</f>
        <v>4364.09</v>
      </c>
      <c r="S71" s="1203">
        <f t="shared" ref="S71:S75" si="8">G71+Q71+R71</f>
        <v>11304.650544069642</v>
      </c>
    </row>
    <row r="72" spans="1:19" ht="16.149999999999999" customHeight="1" x14ac:dyDescent="0.2">
      <c r="A72" s="712">
        <v>67</v>
      </c>
      <c r="B72" s="471" t="s">
        <v>3</v>
      </c>
      <c r="C72" s="1205">
        <v>3041.6735422351085</v>
      </c>
      <c r="D72" s="1205">
        <v>1112</v>
      </c>
      <c r="E72" s="1205">
        <v>172.6765688822874</v>
      </c>
      <c r="F72" s="1206">
        <f>SUM(C72:E72)</f>
        <v>4326.3501111173955</v>
      </c>
      <c r="G72" s="1205">
        <v>715.61</v>
      </c>
      <c r="H72" s="1206">
        <f t="shared" si="6"/>
        <v>5041.9601111173952</v>
      </c>
      <c r="I72" s="1205">
        <v>669.16817929172396</v>
      </c>
      <c r="J72" s="1205">
        <v>182.50041253410652</v>
      </c>
      <c r="K72" s="1205">
        <v>4562.5103133526636</v>
      </c>
      <c r="L72" s="1205">
        <v>1825.004125341065</v>
      </c>
      <c r="M72" s="1205">
        <v>4355</v>
      </c>
      <c r="N72" s="1205">
        <v>4355</v>
      </c>
      <c r="O72" s="1206">
        <f t="shared" si="7"/>
        <v>8681.3501111173955</v>
      </c>
      <c r="P72" s="1205">
        <f>'2_State Distrib and Adjs'!AN73</f>
        <v>6246</v>
      </c>
      <c r="Q72" s="1205">
        <f>'3_Levels 1&amp;2'!AM73</f>
        <v>5536.1594875603414</v>
      </c>
      <c r="R72" s="1205">
        <f>'3_Levels 1&amp;2'!AU73</f>
        <v>3268.2</v>
      </c>
      <c r="S72" s="1205">
        <f t="shared" si="8"/>
        <v>9519.9694875603418</v>
      </c>
    </row>
    <row r="73" spans="1:19" ht="16.149999999999999" customHeight="1" x14ac:dyDescent="0.2">
      <c r="A73" s="712">
        <v>68</v>
      </c>
      <c r="B73" s="471" t="s">
        <v>549</v>
      </c>
      <c r="C73" s="1205">
        <v>3095.244356368848</v>
      </c>
      <c r="D73" s="1205">
        <v>1288</v>
      </c>
      <c r="E73" s="1205">
        <v>172.67674731182797</v>
      </c>
      <c r="F73" s="1206">
        <f>SUM(C73:E73)</f>
        <v>4555.9211036806764</v>
      </c>
      <c r="G73" s="1205">
        <v>798.7</v>
      </c>
      <c r="H73" s="1206">
        <f t="shared" si="6"/>
        <v>5354.6211036806762</v>
      </c>
      <c r="I73" s="1205">
        <v>680.95375840114662</v>
      </c>
      <c r="J73" s="1205">
        <v>185.71466138213088</v>
      </c>
      <c r="K73" s="1205">
        <v>4642.8665345532718</v>
      </c>
      <c r="L73" s="1205">
        <v>1857.1466138213086</v>
      </c>
      <c r="M73" s="1205">
        <v>4275</v>
      </c>
      <c r="N73" s="1205">
        <v>4275</v>
      </c>
      <c r="O73" s="1206">
        <f t="shared" si="7"/>
        <v>8830.9211036806773</v>
      </c>
      <c r="P73" s="1205">
        <f>'2_State Distrib and Adjs'!AN74</f>
        <v>7428</v>
      </c>
      <c r="Q73" s="1205">
        <f>'3_Levels 1&amp;2'!AM74</f>
        <v>6279.416666666667</v>
      </c>
      <c r="R73" s="1205">
        <f>'3_Levels 1&amp;2'!AU74</f>
        <v>3557.24</v>
      </c>
      <c r="S73" s="1205">
        <f t="shared" si="8"/>
        <v>10635.356666666667</v>
      </c>
    </row>
    <row r="74" spans="1:19" ht="16.149999999999999" customHeight="1" x14ac:dyDescent="0.2">
      <c r="A74" s="713">
        <v>69</v>
      </c>
      <c r="B74" s="472" t="s">
        <v>91</v>
      </c>
      <c r="C74" s="1209">
        <v>3259.1178949200994</v>
      </c>
      <c r="D74" s="1209">
        <v>1323</v>
      </c>
      <c r="E74" s="1209">
        <v>172.67650092840933</v>
      </c>
      <c r="F74" s="1210">
        <f>SUM(C74:E74)</f>
        <v>4754.7943958485084</v>
      </c>
      <c r="G74" s="1209">
        <v>705.67</v>
      </c>
      <c r="H74" s="1210">
        <f t="shared" si="6"/>
        <v>5460.4643958485085</v>
      </c>
      <c r="I74" s="1209">
        <v>717.00593688242202</v>
      </c>
      <c r="J74" s="1209">
        <v>195.54707369520594</v>
      </c>
      <c r="K74" s="1209">
        <v>4888.6768423801495</v>
      </c>
      <c r="L74" s="1209">
        <v>1955.4707369520597</v>
      </c>
      <c r="M74" s="1209">
        <v>3546</v>
      </c>
      <c r="N74" s="1209">
        <v>4961</v>
      </c>
      <c r="O74" s="1210">
        <f t="shared" si="7"/>
        <v>9715.7943958485084</v>
      </c>
      <c r="P74" s="1209">
        <f>'2_State Distrib and Adjs'!AN75</f>
        <v>6869</v>
      </c>
      <c r="Q74" s="1209">
        <f>'3_Levels 1&amp;2'!AM75</f>
        <v>6167.0198060656076</v>
      </c>
      <c r="R74" s="1209">
        <f>'3_Levels 1&amp;2'!AU75</f>
        <v>3040.08</v>
      </c>
      <c r="S74" s="1209">
        <f t="shared" si="8"/>
        <v>9912.7698060656076</v>
      </c>
    </row>
    <row r="75" spans="1:19" ht="16.149999999999999" customHeight="1" thickBot="1" x14ac:dyDescent="0.25">
      <c r="A75" s="1094"/>
      <c r="B75" s="1094" t="s">
        <v>550</v>
      </c>
      <c r="C75" s="1211">
        <v>2608.4485910381013</v>
      </c>
      <c r="D75" s="1211">
        <v>785</v>
      </c>
      <c r="E75" s="1211">
        <v>217.51705531461661</v>
      </c>
      <c r="F75" s="1212">
        <f>SUM(C75:E75)</f>
        <v>3610.9656463527181</v>
      </c>
      <c r="G75" s="1211"/>
      <c r="H75" s="1212">
        <f t="shared" si="6"/>
        <v>3610.9656463527181</v>
      </c>
      <c r="I75" s="1211">
        <v>570.5433556120023</v>
      </c>
      <c r="J75" s="1211">
        <v>159.44218578728103</v>
      </c>
      <c r="K75" s="1211">
        <v>3934.5539667397393</v>
      </c>
      <c r="L75" s="1211">
        <v>1532.5883611741585</v>
      </c>
      <c r="M75" s="1211">
        <v>5771</v>
      </c>
      <c r="N75" s="1211">
        <v>6461</v>
      </c>
      <c r="O75" s="1212">
        <f t="shared" si="7"/>
        <v>10071.965646352717</v>
      </c>
      <c r="P75" s="1211">
        <f>'2_State Distrib and Adjs'!AN76</f>
        <v>5478</v>
      </c>
      <c r="Q75" s="1211">
        <f>'3_Levels 1&amp;2'!AM76</f>
        <v>4753.1462640520795</v>
      </c>
      <c r="R75" s="1211">
        <f>'3_Levels 1&amp;2'!AU76</f>
        <v>3964.79</v>
      </c>
      <c r="S75" s="1211">
        <f t="shared" si="8"/>
        <v>8717.9362640520794</v>
      </c>
    </row>
    <row r="76" spans="1:19" ht="9.6" customHeight="1" thickTop="1" x14ac:dyDescent="0.2"/>
    <row r="77" spans="1:19" ht="16.149999999999999" customHeight="1" x14ac:dyDescent="0.2">
      <c r="C77" s="470" t="s">
        <v>1524</v>
      </c>
    </row>
    <row r="78" spans="1:19" ht="16.149999999999999" customHeight="1" x14ac:dyDescent="0.2"/>
    <row r="80" spans="1:19" s="878" customFormat="1" ht="16.149999999999999" customHeight="1" x14ac:dyDescent="0.2">
      <c r="A80" s="1640"/>
      <c r="B80" s="1640"/>
      <c r="C80" s="1641"/>
      <c r="D80" s="1641"/>
      <c r="E80" s="1641"/>
      <c r="F80" s="1642"/>
      <c r="G80" s="1641"/>
      <c r="H80" s="1642"/>
      <c r="I80" s="1641"/>
      <c r="J80" s="1641"/>
      <c r="K80" s="1641"/>
      <c r="L80" s="1641"/>
      <c r="M80" s="1641"/>
      <c r="N80" s="1641"/>
      <c r="O80" s="1642"/>
      <c r="P80" s="1641"/>
      <c r="Q80" s="1641"/>
      <c r="R80" s="1641"/>
      <c r="S80" s="1641"/>
    </row>
    <row r="81" spans="1:19" s="878" customFormat="1" ht="16.149999999999999" customHeight="1" x14ac:dyDescent="0.2">
      <c r="A81" s="1640"/>
      <c r="B81" s="1640"/>
      <c r="C81" s="1641"/>
      <c r="D81" s="1641"/>
      <c r="E81" s="1641"/>
      <c r="F81" s="1642"/>
      <c r="G81" s="1641"/>
      <c r="H81" s="1642"/>
      <c r="I81" s="1641"/>
      <c r="J81" s="1641"/>
      <c r="K81" s="1641"/>
      <c r="L81" s="1641"/>
      <c r="M81" s="1641"/>
      <c r="N81" s="1641"/>
      <c r="O81" s="1642"/>
      <c r="P81" s="1641"/>
      <c r="Q81" s="1641"/>
      <c r="R81" s="1641"/>
      <c r="S81" s="1641"/>
    </row>
    <row r="82" spans="1:19" ht="16.149999999999999" customHeight="1" thickBot="1" x14ac:dyDescent="0.25">
      <c r="A82" s="1094"/>
      <c r="B82" s="1094"/>
      <c r="C82" s="1211"/>
      <c r="D82" s="1211"/>
      <c r="E82" s="1211"/>
      <c r="F82" s="1212"/>
      <c r="G82" s="1211"/>
      <c r="H82" s="1212"/>
      <c r="I82" s="1211"/>
      <c r="J82" s="1211"/>
      <c r="K82" s="1211"/>
      <c r="L82" s="1211"/>
      <c r="M82" s="1211"/>
      <c r="N82" s="1211"/>
      <c r="O82" s="1212"/>
      <c r="P82" s="1211"/>
      <c r="Q82" s="1211"/>
      <c r="R82" s="1211"/>
      <c r="S82" s="1211"/>
    </row>
    <row r="83" spans="1:19" ht="13.5" thickTop="1" x14ac:dyDescent="0.2">
      <c r="B83" s="1637"/>
    </row>
    <row r="84" spans="1:19" x14ac:dyDescent="0.2">
      <c r="B84" s="448"/>
    </row>
  </sheetData>
  <sheetProtection password="D893" sheet="1" objects="1" scenarios="1"/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7">
    <mergeCell ref="Q1:Q2"/>
    <mergeCell ref="R1:R2"/>
    <mergeCell ref="P1:P2"/>
    <mergeCell ref="A1:B2"/>
    <mergeCell ref="C1:H1"/>
    <mergeCell ref="I1:L1"/>
    <mergeCell ref="M1:N1"/>
  </mergeCells>
  <printOptions horizontalCentered="1"/>
  <pageMargins left="0.5" right="0.5" top="0.8" bottom="0.4" header="0.3" footer="0.25"/>
  <pageSetup paperSize="5" scale="71" fitToWidth="0" orientation="portrait" r:id="rId2"/>
  <headerFooter alignWithMargins="0">
    <oddHeader>&amp;L&amp;"Arial,Bold"&amp;18Table 9: FY2022-23 Budget Letter Preliminary
&amp;K000000Per Pupil Summary July 2022</oddHeader>
    <oddFooter>&amp;R&amp;P</oddFooter>
  </headerFooter>
  <colBreaks count="2" manualBreakCount="2">
    <brk id="8" max="77" man="1"/>
    <brk id="14" max="77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N7" activePane="bottomRight" state="frozen"/>
      <selection activeCell="C7" sqref="C7"/>
      <selection pane="topRight" activeCell="C7" sqref="C7"/>
      <selection pane="bottomLeft" activeCell="C7" sqref="C7"/>
      <selection pane="bottomRight" sqref="A1:B2"/>
    </sheetView>
  </sheetViews>
  <sheetFormatPr defaultColWidth="9.140625" defaultRowHeight="12.75" x14ac:dyDescent="0.2"/>
  <cols>
    <col min="1" max="1" width="3" style="448" bestFit="1" customWidth="1"/>
    <col min="2" max="2" width="18.5703125" style="448" bestFit="1" customWidth="1"/>
    <col min="3" max="3" width="14.42578125" style="450" bestFit="1" customWidth="1"/>
    <col min="4" max="4" width="13.28515625" style="450" customWidth="1"/>
    <col min="5" max="5" width="13.7109375" style="450" customWidth="1"/>
    <col min="6" max="6" width="10.42578125" style="450" customWidth="1"/>
    <col min="7" max="7" width="14.42578125" style="450" customWidth="1"/>
    <col min="8" max="8" width="10" style="450" bestFit="1" customWidth="1"/>
    <col min="9" max="9" width="11.7109375" style="450" bestFit="1" customWidth="1"/>
    <col min="10" max="10" width="12.28515625" style="450" customWidth="1"/>
    <col min="11" max="11" width="12.7109375" style="450" customWidth="1"/>
    <col min="12" max="12" width="10.7109375" style="450" customWidth="1"/>
    <col min="13" max="13" width="11.7109375" style="450" customWidth="1"/>
    <col min="14" max="14" width="10.28515625" style="450" bestFit="1" customWidth="1"/>
    <col min="15" max="15" width="10.42578125" style="450" customWidth="1"/>
    <col min="16" max="16" width="11.7109375" style="450" bestFit="1" customWidth="1"/>
    <col min="17" max="17" width="10.28515625" style="450" bestFit="1" customWidth="1"/>
    <col min="18" max="18" width="10.5703125" style="450" bestFit="1" customWidth="1"/>
    <col min="19" max="19" width="11.28515625" style="450" bestFit="1" customWidth="1"/>
    <col min="20" max="20" width="10.5703125" style="450" bestFit="1" customWidth="1"/>
    <col min="21" max="21" width="12.7109375" style="450" bestFit="1" customWidth="1"/>
    <col min="22" max="22" width="10.5703125" style="450" bestFit="1" customWidth="1"/>
    <col min="23" max="23" width="10.7109375" style="450" bestFit="1" customWidth="1"/>
    <col min="24" max="24" width="10.140625" style="450" customWidth="1"/>
    <col min="25" max="25" width="10.42578125" style="450" bestFit="1" customWidth="1"/>
    <col min="26" max="26" width="11.7109375" style="450" bestFit="1" customWidth="1"/>
    <col min="27" max="27" width="8.7109375" style="450" customWidth="1"/>
    <col min="28" max="28" width="10.7109375" style="450" bestFit="1" customWidth="1"/>
    <col min="29" max="29" width="9.42578125" style="450" customWidth="1"/>
    <col min="30" max="30" width="10.42578125" style="450" bestFit="1" customWidth="1"/>
    <col min="31" max="32" width="11.7109375" style="450" bestFit="1" customWidth="1"/>
    <col min="33" max="33" width="10.7109375" style="450" bestFit="1" customWidth="1"/>
    <col min="34" max="34" width="2.5703125" style="450" customWidth="1"/>
    <col min="35" max="35" width="14.42578125" style="450" bestFit="1" customWidth="1"/>
    <col min="36" max="36" width="3.7109375" style="449" bestFit="1" customWidth="1"/>
    <col min="37" max="37" width="14.42578125" style="450" bestFit="1" customWidth="1"/>
    <col min="38" max="38" width="3.7109375" style="449" bestFit="1" customWidth="1"/>
    <col min="39" max="16384" width="9.140625" style="448"/>
  </cols>
  <sheetData>
    <row r="1" spans="1:38" s="192" customFormat="1" ht="22.5" customHeight="1" x14ac:dyDescent="0.2">
      <c r="A1" s="2248" t="s">
        <v>93</v>
      </c>
      <c r="B1" s="2249"/>
      <c r="C1" s="2254" t="s">
        <v>1678</v>
      </c>
      <c r="D1" s="2254" t="s">
        <v>542</v>
      </c>
      <c r="E1" s="2255" t="s">
        <v>541</v>
      </c>
      <c r="F1" s="2256"/>
      <c r="G1" s="2256"/>
      <c r="H1" s="2257"/>
      <c r="I1" s="2258" t="s">
        <v>821</v>
      </c>
      <c r="J1" s="2259"/>
      <c r="K1" s="2259"/>
      <c r="L1" s="2259"/>
      <c r="M1" s="2260"/>
      <c r="N1" s="2261" t="s">
        <v>540</v>
      </c>
      <c r="O1" s="2262"/>
      <c r="P1" s="2262"/>
      <c r="Q1" s="2262"/>
      <c r="R1" s="2263"/>
      <c r="S1" s="2264" t="s">
        <v>539</v>
      </c>
      <c r="T1" s="2265"/>
      <c r="U1" s="2265"/>
      <c r="V1" s="2265"/>
      <c r="W1" s="2266"/>
      <c r="X1" s="2267" t="s">
        <v>538</v>
      </c>
      <c r="Y1" s="2268"/>
      <c r="Z1" s="2268"/>
      <c r="AA1" s="2268"/>
      <c r="AB1" s="2269"/>
      <c r="AC1" s="2258" t="s">
        <v>537</v>
      </c>
      <c r="AD1" s="2259"/>
      <c r="AE1" s="2259"/>
      <c r="AF1" s="2259"/>
      <c r="AG1" s="2260"/>
      <c r="AH1" s="469"/>
      <c r="AI1" s="2270" t="s">
        <v>1268</v>
      </c>
      <c r="AJ1" s="2270"/>
      <c r="AK1" s="2270" t="s">
        <v>1268</v>
      </c>
      <c r="AL1" s="2270"/>
    </row>
    <row r="2" spans="1:38" s="467" customFormat="1" ht="77.25" customHeight="1" x14ac:dyDescent="0.2">
      <c r="A2" s="2250"/>
      <c r="B2" s="2251"/>
      <c r="C2" s="2254"/>
      <c r="D2" s="2254"/>
      <c r="E2" s="483" t="s">
        <v>1677</v>
      </c>
      <c r="F2" s="483" t="s">
        <v>573</v>
      </c>
      <c r="G2" s="483" t="s">
        <v>574</v>
      </c>
      <c r="H2" s="483" t="s">
        <v>575</v>
      </c>
      <c r="I2" s="482" t="s">
        <v>576</v>
      </c>
      <c r="J2" s="482" t="s">
        <v>573</v>
      </c>
      <c r="K2" s="482" t="s">
        <v>574</v>
      </c>
      <c r="L2" s="482" t="s">
        <v>1679</v>
      </c>
      <c r="M2" s="482" t="s">
        <v>94</v>
      </c>
      <c r="N2" s="481" t="s">
        <v>576</v>
      </c>
      <c r="O2" s="481" t="s">
        <v>573</v>
      </c>
      <c r="P2" s="481" t="s">
        <v>574</v>
      </c>
      <c r="Q2" s="481" t="s">
        <v>1680</v>
      </c>
      <c r="R2" s="481" t="s">
        <v>94</v>
      </c>
      <c r="S2" s="484" t="s">
        <v>576</v>
      </c>
      <c r="T2" s="484" t="s">
        <v>573</v>
      </c>
      <c r="U2" s="484" t="s">
        <v>574</v>
      </c>
      <c r="V2" s="484" t="s">
        <v>1679</v>
      </c>
      <c r="W2" s="484" t="s">
        <v>94</v>
      </c>
      <c r="X2" s="480" t="s">
        <v>576</v>
      </c>
      <c r="Y2" s="480" t="s">
        <v>573</v>
      </c>
      <c r="Z2" s="480" t="s">
        <v>574</v>
      </c>
      <c r="AA2" s="480" t="s">
        <v>1679</v>
      </c>
      <c r="AB2" s="480" t="s">
        <v>94</v>
      </c>
      <c r="AC2" s="482" t="s">
        <v>576</v>
      </c>
      <c r="AD2" s="482" t="s">
        <v>573</v>
      </c>
      <c r="AE2" s="482" t="s">
        <v>574</v>
      </c>
      <c r="AF2" s="482" t="s">
        <v>1267</v>
      </c>
      <c r="AG2" s="482" t="s">
        <v>94</v>
      </c>
      <c r="AH2" s="468"/>
      <c r="AI2" s="2270"/>
      <c r="AJ2" s="2270"/>
      <c r="AK2" s="2270"/>
      <c r="AL2" s="2270"/>
    </row>
    <row r="3" spans="1:38" s="467" customFormat="1" ht="15.6" hidden="1" customHeight="1" x14ac:dyDescent="0.2">
      <c r="A3" s="584"/>
      <c r="B3" s="585"/>
      <c r="C3" s="586"/>
      <c r="D3" s="586"/>
      <c r="E3" s="483"/>
      <c r="F3" s="483"/>
      <c r="G3" s="483"/>
      <c r="H3" s="483"/>
      <c r="I3" s="482"/>
      <c r="J3" s="482"/>
      <c r="K3" s="482"/>
      <c r="L3" s="482"/>
      <c r="M3" s="482"/>
      <c r="N3" s="481"/>
      <c r="O3" s="481"/>
      <c r="P3" s="481"/>
      <c r="Q3" s="481"/>
      <c r="R3" s="481"/>
      <c r="S3" s="484"/>
      <c r="T3" s="484"/>
      <c r="U3" s="484"/>
      <c r="V3" s="484"/>
      <c r="W3" s="484"/>
      <c r="X3" s="480"/>
      <c r="Y3" s="480"/>
      <c r="Z3" s="480"/>
      <c r="AA3" s="480"/>
      <c r="AB3" s="480"/>
      <c r="AC3" s="482"/>
      <c r="AD3" s="482"/>
      <c r="AE3" s="482"/>
      <c r="AF3" s="482"/>
      <c r="AG3" s="482"/>
      <c r="AH3" s="468"/>
      <c r="AI3" s="583"/>
      <c r="AJ3" s="583"/>
      <c r="AK3" s="583"/>
      <c r="AL3" s="583"/>
    </row>
    <row r="4" spans="1:38" s="463" customFormat="1" ht="14.25" customHeight="1" x14ac:dyDescent="0.2">
      <c r="A4" s="466"/>
      <c r="B4" s="466"/>
      <c r="C4" s="465">
        <v>1</v>
      </c>
      <c r="D4" s="465">
        <v>2</v>
      </c>
      <c r="E4" s="465">
        <v>3</v>
      </c>
      <c r="F4" s="465">
        <v>4</v>
      </c>
      <c r="G4" s="465">
        <v>5</v>
      </c>
      <c r="H4" s="465">
        <v>6</v>
      </c>
      <c r="I4" s="465">
        <v>7</v>
      </c>
      <c r="J4" s="465">
        <v>8</v>
      </c>
      <c r="K4" s="465">
        <v>9</v>
      </c>
      <c r="L4" s="465">
        <v>10</v>
      </c>
      <c r="M4" s="465">
        <v>11</v>
      </c>
      <c r="N4" s="465">
        <v>12</v>
      </c>
      <c r="O4" s="465">
        <v>13</v>
      </c>
      <c r="P4" s="465">
        <v>14</v>
      </c>
      <c r="Q4" s="465">
        <v>15</v>
      </c>
      <c r="R4" s="465">
        <v>16</v>
      </c>
      <c r="S4" s="465">
        <v>17</v>
      </c>
      <c r="T4" s="465">
        <v>18</v>
      </c>
      <c r="U4" s="465">
        <v>19</v>
      </c>
      <c r="V4" s="465">
        <v>20</v>
      </c>
      <c r="W4" s="465">
        <v>21</v>
      </c>
      <c r="X4" s="465">
        <v>22</v>
      </c>
      <c r="Y4" s="465">
        <v>23</v>
      </c>
      <c r="Z4" s="465">
        <v>24</v>
      </c>
      <c r="AA4" s="465">
        <v>25</v>
      </c>
      <c r="AB4" s="465">
        <v>26</v>
      </c>
      <c r="AC4" s="465">
        <v>27</v>
      </c>
      <c r="AD4" s="465">
        <v>28</v>
      </c>
      <c r="AE4" s="465">
        <v>29</v>
      </c>
      <c r="AF4" s="465">
        <v>30</v>
      </c>
      <c r="AG4" s="465">
        <v>31</v>
      </c>
      <c r="AH4" s="464"/>
      <c r="AI4" s="2252" t="s">
        <v>536</v>
      </c>
      <c r="AJ4" s="2253"/>
      <c r="AK4" s="2252" t="s">
        <v>535</v>
      </c>
      <c r="AL4" s="2253"/>
    </row>
    <row r="5" spans="1:38" s="463" customFormat="1" ht="14.25" hidden="1" customHeight="1" x14ac:dyDescent="0.2">
      <c r="A5" s="466"/>
      <c r="B5" s="466"/>
      <c r="C5" s="593" t="s">
        <v>326</v>
      </c>
      <c r="D5" s="593" t="s">
        <v>248</v>
      </c>
      <c r="E5" s="593" t="s">
        <v>249</v>
      </c>
      <c r="F5" s="593" t="s">
        <v>677</v>
      </c>
      <c r="G5" s="593" t="s">
        <v>678</v>
      </c>
      <c r="H5" s="593" t="s">
        <v>679</v>
      </c>
      <c r="I5" s="593" t="s">
        <v>250</v>
      </c>
      <c r="J5" s="593" t="s">
        <v>680</v>
      </c>
      <c r="K5" s="593" t="s">
        <v>681</v>
      </c>
      <c r="L5" s="593" t="s">
        <v>682</v>
      </c>
      <c r="M5" s="593" t="s">
        <v>683</v>
      </c>
      <c r="N5" s="593" t="s">
        <v>251</v>
      </c>
      <c r="O5" s="593" t="s">
        <v>684</v>
      </c>
      <c r="P5" s="593" t="s">
        <v>685</v>
      </c>
      <c r="Q5" s="593" t="s">
        <v>686</v>
      </c>
      <c r="R5" s="593" t="s">
        <v>687</v>
      </c>
      <c r="S5" s="593" t="s">
        <v>252</v>
      </c>
      <c r="T5" s="593" t="s">
        <v>688</v>
      </c>
      <c r="U5" s="593" t="s">
        <v>689</v>
      </c>
      <c r="V5" s="593" t="s">
        <v>690</v>
      </c>
      <c r="W5" s="593" t="s">
        <v>691</v>
      </c>
      <c r="X5" s="593" t="s">
        <v>399</v>
      </c>
      <c r="Y5" s="593" t="s">
        <v>692</v>
      </c>
      <c r="Z5" s="593" t="s">
        <v>693</v>
      </c>
      <c r="AA5" s="593" t="s">
        <v>694</v>
      </c>
      <c r="AB5" s="593" t="s">
        <v>695</v>
      </c>
      <c r="AC5" s="593" t="s">
        <v>253</v>
      </c>
      <c r="AD5" s="593" t="s">
        <v>696</v>
      </c>
      <c r="AE5" s="593" t="s">
        <v>697</v>
      </c>
      <c r="AF5" s="593" t="s">
        <v>249</v>
      </c>
      <c r="AG5" s="593" t="s">
        <v>698</v>
      </c>
      <c r="AH5" s="464"/>
      <c r="AI5" s="2252"/>
      <c r="AJ5" s="2253"/>
      <c r="AK5" s="2252"/>
      <c r="AL5" s="2253"/>
    </row>
    <row r="6" spans="1:38" s="461" customFormat="1" ht="25.5" hidden="1" x14ac:dyDescent="0.2">
      <c r="A6" s="466"/>
      <c r="B6" s="466"/>
      <c r="C6" s="593" t="s">
        <v>592</v>
      </c>
      <c r="D6" s="593" t="s">
        <v>592</v>
      </c>
      <c r="E6" s="593" t="s">
        <v>592</v>
      </c>
      <c r="F6" s="593" t="s">
        <v>593</v>
      </c>
      <c r="G6" s="593" t="s">
        <v>593</v>
      </c>
      <c r="H6" s="593" t="s">
        <v>593</v>
      </c>
      <c r="I6" s="593" t="s">
        <v>592</v>
      </c>
      <c r="J6" s="593" t="s">
        <v>593</v>
      </c>
      <c r="K6" s="593" t="s">
        <v>593</v>
      </c>
      <c r="L6" s="593" t="s">
        <v>592</v>
      </c>
      <c r="M6" s="593" t="s">
        <v>593</v>
      </c>
      <c r="N6" s="593" t="s">
        <v>592</v>
      </c>
      <c r="O6" s="593" t="s">
        <v>593</v>
      </c>
      <c r="P6" s="593" t="s">
        <v>593</v>
      </c>
      <c r="Q6" s="593" t="s">
        <v>592</v>
      </c>
      <c r="R6" s="593" t="s">
        <v>593</v>
      </c>
      <c r="S6" s="593" t="s">
        <v>592</v>
      </c>
      <c r="T6" s="593" t="s">
        <v>593</v>
      </c>
      <c r="U6" s="593" t="s">
        <v>593</v>
      </c>
      <c r="V6" s="593" t="s">
        <v>592</v>
      </c>
      <c r="W6" s="593" t="s">
        <v>593</v>
      </c>
      <c r="X6" s="593" t="s">
        <v>592</v>
      </c>
      <c r="Y6" s="593" t="s">
        <v>593</v>
      </c>
      <c r="Z6" s="593" t="s">
        <v>593</v>
      </c>
      <c r="AA6" s="593" t="s">
        <v>592</v>
      </c>
      <c r="AB6" s="593" t="s">
        <v>593</v>
      </c>
      <c r="AC6" s="593" t="s">
        <v>592</v>
      </c>
      <c r="AD6" s="593" t="s">
        <v>593</v>
      </c>
      <c r="AE6" s="593" t="s">
        <v>593</v>
      </c>
      <c r="AF6" s="593" t="s">
        <v>592</v>
      </c>
      <c r="AG6" s="593" t="s">
        <v>593</v>
      </c>
      <c r="AH6" s="462"/>
      <c r="AI6" s="2253"/>
      <c r="AJ6" s="2253"/>
      <c r="AK6" s="2253"/>
      <c r="AL6" s="2253"/>
    </row>
    <row r="7" spans="1:38" s="459" customFormat="1" ht="16.149999999999999" customHeight="1" x14ac:dyDescent="0.2">
      <c r="A7" s="1052">
        <v>1</v>
      </c>
      <c r="B7" s="1052" t="s">
        <v>5</v>
      </c>
      <c r="C7" s="1053">
        <v>38336045</v>
      </c>
      <c r="D7" s="1538">
        <v>12550.78</v>
      </c>
      <c r="E7" s="1054">
        <v>9174</v>
      </c>
      <c r="F7" s="1055">
        <v>0.7309505863380602</v>
      </c>
      <c r="G7" s="1056">
        <v>28021754.57063226</v>
      </c>
      <c r="H7" s="1053">
        <v>3054.4751003523284</v>
      </c>
      <c r="I7" s="1535">
        <v>1429.78</v>
      </c>
      <c r="J7" s="1055">
        <v>0.11391961296429384</v>
      </c>
      <c r="K7" s="1056">
        <v>4367227.4089817526</v>
      </c>
      <c r="L7" s="1054">
        <v>6499</v>
      </c>
      <c r="M7" s="1053">
        <v>671.98452207751234</v>
      </c>
      <c r="N7" s="1535">
        <v>222.9</v>
      </c>
      <c r="O7" s="1055">
        <v>1.7759852375708918E-2</v>
      </c>
      <c r="P7" s="1056">
        <v>680842.49986853404</v>
      </c>
      <c r="Q7" s="1532">
        <v>3715</v>
      </c>
      <c r="R7" s="1053">
        <v>183.26850602113973</v>
      </c>
      <c r="S7" s="1535">
        <v>1684.5</v>
      </c>
      <c r="T7" s="1055">
        <v>0.1342147659348662</v>
      </c>
      <c r="U7" s="1056">
        <v>5145263.3065434974</v>
      </c>
      <c r="V7" s="1054">
        <v>1123</v>
      </c>
      <c r="W7" s="1053">
        <v>4581.7126505284932</v>
      </c>
      <c r="X7" s="1535">
        <v>39.6</v>
      </c>
      <c r="Y7" s="1055">
        <v>3.1551823870707638E-3</v>
      </c>
      <c r="Z7" s="1056">
        <v>120957.21397395222</v>
      </c>
      <c r="AA7" s="1054">
        <v>66</v>
      </c>
      <c r="AB7" s="1053">
        <v>1832.6850602113973</v>
      </c>
      <c r="AC7" s="1054">
        <v>0</v>
      </c>
      <c r="AD7" s="1055">
        <v>0</v>
      </c>
      <c r="AE7" s="1056">
        <v>0</v>
      </c>
      <c r="AF7" s="1054">
        <v>9174</v>
      </c>
      <c r="AG7" s="1053">
        <v>0</v>
      </c>
      <c r="AH7" s="1057"/>
      <c r="AI7" s="1058">
        <v>38336045</v>
      </c>
      <c r="AJ7" s="1059">
        <v>0</v>
      </c>
      <c r="AK7" s="1058">
        <v>38336045</v>
      </c>
      <c r="AL7" s="1059">
        <v>0</v>
      </c>
    </row>
    <row r="8" spans="1:38" s="459" customFormat="1" ht="16.149999999999999" customHeight="1" x14ac:dyDescent="0.2">
      <c r="A8" s="1052">
        <v>2</v>
      </c>
      <c r="B8" s="1052" t="s">
        <v>6</v>
      </c>
      <c r="C8" s="1053">
        <v>18756165</v>
      </c>
      <c r="D8" s="1538">
        <v>5567.7665999999999</v>
      </c>
      <c r="E8" s="1054">
        <v>3820</v>
      </c>
      <c r="F8" s="1055">
        <v>0.68609197806531619</v>
      </c>
      <c r="G8" s="1056">
        <v>12868454.345769452</v>
      </c>
      <c r="H8" s="1053">
        <v>3368.7053261176575</v>
      </c>
      <c r="I8" s="1535">
        <v>563.41999999999996</v>
      </c>
      <c r="J8" s="1055">
        <v>0.10119317860773833</v>
      </c>
      <c r="K8" s="1056">
        <v>1897995.9548412103</v>
      </c>
      <c r="L8" s="1054">
        <v>2561</v>
      </c>
      <c r="M8" s="1053">
        <v>741.11517174588448</v>
      </c>
      <c r="N8" s="1535">
        <v>107.49</v>
      </c>
      <c r="O8" s="1055">
        <v>1.9305766157654669E-2</v>
      </c>
      <c r="P8" s="1056">
        <v>362102.13550438697</v>
      </c>
      <c r="Q8" s="1532">
        <v>1791.5</v>
      </c>
      <c r="R8" s="1053">
        <v>202.12231956705944</v>
      </c>
      <c r="S8" s="1535">
        <v>684</v>
      </c>
      <c r="T8" s="1055">
        <v>0.1228499772242608</v>
      </c>
      <c r="U8" s="1056">
        <v>2304194.4430644778</v>
      </c>
      <c r="V8" s="1054">
        <v>456</v>
      </c>
      <c r="W8" s="1053">
        <v>5053.0579891764864</v>
      </c>
      <c r="X8" s="1535">
        <v>18</v>
      </c>
      <c r="Y8" s="1055">
        <v>3.2328941374805474E-3</v>
      </c>
      <c r="Z8" s="1056">
        <v>60636.69587011783</v>
      </c>
      <c r="AA8" s="1054">
        <v>30</v>
      </c>
      <c r="AB8" s="1053">
        <v>2021.2231956705944</v>
      </c>
      <c r="AC8" s="1054">
        <v>374.85659999999996</v>
      </c>
      <c r="AD8" s="1055">
        <v>6.7326205807549472E-2</v>
      </c>
      <c r="AE8" s="1056">
        <v>1262781.4249503561</v>
      </c>
      <c r="AF8" s="1054">
        <v>3820</v>
      </c>
      <c r="AG8" s="1053">
        <v>330.57105365192569</v>
      </c>
      <c r="AH8" s="1057"/>
      <c r="AI8" s="1060">
        <v>18756165</v>
      </c>
      <c r="AJ8" s="1059">
        <v>0</v>
      </c>
      <c r="AK8" s="1060">
        <v>18756165</v>
      </c>
      <c r="AL8" s="1059">
        <v>0</v>
      </c>
    </row>
    <row r="9" spans="1:38" s="459" customFormat="1" ht="16.149999999999999" customHeight="1" x14ac:dyDescent="0.2">
      <c r="A9" s="1052">
        <v>3</v>
      </c>
      <c r="B9" s="1052" t="s">
        <v>7</v>
      </c>
      <c r="C9" s="1053">
        <v>79498679</v>
      </c>
      <c r="D9" s="1538">
        <v>30886.98</v>
      </c>
      <c r="E9" s="1054">
        <v>23338</v>
      </c>
      <c r="F9" s="1055">
        <v>0.75559345717839688</v>
      </c>
      <c r="G9" s="1056">
        <v>60068681.70672562</v>
      </c>
      <c r="H9" s="1053">
        <v>2573.8573016850469</v>
      </c>
      <c r="I9" s="1535">
        <v>2785.64</v>
      </c>
      <c r="J9" s="1055">
        <v>9.0188163426790188E-2</v>
      </c>
      <c r="K9" s="1056">
        <v>7169839.8538659336</v>
      </c>
      <c r="L9" s="1054">
        <v>12662</v>
      </c>
      <c r="M9" s="1053">
        <v>566.24860637071026</v>
      </c>
      <c r="N9" s="1535">
        <v>747.83999999999992</v>
      </c>
      <c r="O9" s="1055">
        <v>2.4212143757660991E-2</v>
      </c>
      <c r="P9" s="1056">
        <v>1924833.444492145</v>
      </c>
      <c r="Q9" s="1532">
        <v>12464</v>
      </c>
      <c r="R9" s="1053">
        <v>154.43143810110277</v>
      </c>
      <c r="S9" s="1535">
        <v>3703.5</v>
      </c>
      <c r="T9" s="1055">
        <v>0.11990489196418685</v>
      </c>
      <c r="U9" s="1056">
        <v>9532280.5167905707</v>
      </c>
      <c r="V9" s="1054">
        <v>2469</v>
      </c>
      <c r="W9" s="1053">
        <v>3860.7859525275703</v>
      </c>
      <c r="X9" s="1535">
        <v>312</v>
      </c>
      <c r="Y9" s="1055">
        <v>1.0101343672965113E-2</v>
      </c>
      <c r="Z9" s="1056">
        <v>803043.47812573449</v>
      </c>
      <c r="AA9" s="1054">
        <v>520</v>
      </c>
      <c r="AB9" s="1053">
        <v>1544.3143810110278</v>
      </c>
      <c r="AC9" s="1054">
        <v>0</v>
      </c>
      <c r="AD9" s="1055">
        <v>0</v>
      </c>
      <c r="AE9" s="1056">
        <v>0</v>
      </c>
      <c r="AF9" s="1054">
        <v>23338</v>
      </c>
      <c r="AG9" s="1053">
        <v>0</v>
      </c>
      <c r="AH9" s="1057"/>
      <c r="AI9" s="1060">
        <v>79498679</v>
      </c>
      <c r="AJ9" s="1059">
        <v>0</v>
      </c>
      <c r="AK9" s="1060">
        <v>79498679.000000015</v>
      </c>
      <c r="AL9" s="1059">
        <v>0</v>
      </c>
    </row>
    <row r="10" spans="1:38" s="459" customFormat="1" ht="16.149999999999999" customHeight="1" x14ac:dyDescent="0.2">
      <c r="A10" s="1052">
        <v>4</v>
      </c>
      <c r="B10" s="1052" t="s">
        <v>8</v>
      </c>
      <c r="C10" s="1053">
        <v>13462140</v>
      </c>
      <c r="D10" s="1538">
        <v>4433.9509500000004</v>
      </c>
      <c r="E10" s="1054">
        <v>2837</v>
      </c>
      <c r="F10" s="1055">
        <v>0.63983567522324525</v>
      </c>
      <c r="G10" s="1056">
        <v>8613557.4368498586</v>
      </c>
      <c r="H10" s="1053">
        <v>3036.14996011627</v>
      </c>
      <c r="I10" s="1535">
        <v>442.42</v>
      </c>
      <c r="J10" s="1055">
        <v>9.9780084396287688E-2</v>
      </c>
      <c r="K10" s="1056">
        <v>1343253.4653546403</v>
      </c>
      <c r="L10" s="1054">
        <v>2011</v>
      </c>
      <c r="M10" s="1053">
        <v>667.95299122557947</v>
      </c>
      <c r="N10" s="1535">
        <v>84.45</v>
      </c>
      <c r="O10" s="1055">
        <v>1.9046218813043025E-2</v>
      </c>
      <c r="P10" s="1056">
        <v>256402.86413181902</v>
      </c>
      <c r="Q10" s="1532">
        <v>1407.5</v>
      </c>
      <c r="R10" s="1053">
        <v>182.16899760697621</v>
      </c>
      <c r="S10" s="1535">
        <v>664.5</v>
      </c>
      <c r="T10" s="1055">
        <v>0.14986633986106679</v>
      </c>
      <c r="U10" s="1056">
        <v>2017521.6484972616</v>
      </c>
      <c r="V10" s="1054">
        <v>443</v>
      </c>
      <c r="W10" s="1053">
        <v>4554.2249401744057</v>
      </c>
      <c r="X10" s="1535">
        <v>52.8</v>
      </c>
      <c r="Y10" s="1055">
        <v>1.1908115492346615E-2</v>
      </c>
      <c r="Z10" s="1056">
        <v>160308.71789413906</v>
      </c>
      <c r="AA10" s="1054">
        <v>88</v>
      </c>
      <c r="AB10" s="1053">
        <v>1821.689976069762</v>
      </c>
      <c r="AC10" s="1054">
        <v>352.78095000000002</v>
      </c>
      <c r="AD10" s="1055">
        <v>7.9563566214010548E-2</v>
      </c>
      <c r="AE10" s="1056">
        <v>1071095.8672722799</v>
      </c>
      <c r="AF10" s="1054">
        <v>2837</v>
      </c>
      <c r="AG10" s="1053">
        <v>377.54524754045821</v>
      </c>
      <c r="AH10" s="1057"/>
      <c r="AI10" s="1060">
        <v>13462139.999999998</v>
      </c>
      <c r="AJ10" s="1059">
        <v>0</v>
      </c>
      <c r="AK10" s="1060">
        <v>13462139.999999998</v>
      </c>
      <c r="AL10" s="1059">
        <v>0</v>
      </c>
    </row>
    <row r="11" spans="1:38" s="460" customFormat="1" ht="16.149999999999999" customHeight="1" x14ac:dyDescent="0.2">
      <c r="A11" s="1061">
        <v>5</v>
      </c>
      <c r="B11" s="1061" t="s">
        <v>9</v>
      </c>
      <c r="C11" s="1062">
        <v>24198607</v>
      </c>
      <c r="D11" s="1539">
        <v>7505.6098400000001</v>
      </c>
      <c r="E11" s="1064">
        <v>5109</v>
      </c>
      <c r="F11" s="1065">
        <v>0.68069085775980065</v>
      </c>
      <c r="G11" s="1066">
        <v>16471770.555422317</v>
      </c>
      <c r="H11" s="1062">
        <v>3224.0693982036246</v>
      </c>
      <c r="I11" s="1536">
        <v>891.44</v>
      </c>
      <c r="J11" s="1065">
        <v>0.11876982936805573</v>
      </c>
      <c r="K11" s="1066">
        <v>2874064.4243346392</v>
      </c>
      <c r="L11" s="1063">
        <v>4052</v>
      </c>
      <c r="M11" s="1062">
        <v>709.29526760479746</v>
      </c>
      <c r="N11" s="1536">
        <v>223.62</v>
      </c>
      <c r="O11" s="1065">
        <v>2.9793714936826508E-2</v>
      </c>
      <c r="P11" s="1066">
        <v>720966.39882629446</v>
      </c>
      <c r="Q11" s="1533">
        <v>3727</v>
      </c>
      <c r="R11" s="1062">
        <v>193.44416389221746</v>
      </c>
      <c r="S11" s="1536">
        <v>948</v>
      </c>
      <c r="T11" s="1065">
        <v>0.12630552616094951</v>
      </c>
      <c r="U11" s="1066">
        <v>3056417.789497036</v>
      </c>
      <c r="V11" s="1063">
        <v>632</v>
      </c>
      <c r="W11" s="1062">
        <v>4836.1040973054369</v>
      </c>
      <c r="X11" s="1536">
        <v>7.8</v>
      </c>
      <c r="Y11" s="1065">
        <v>1.0392226836027491E-3</v>
      </c>
      <c r="Z11" s="1066">
        <v>25147.741305988267</v>
      </c>
      <c r="AA11" s="1063">
        <v>13</v>
      </c>
      <c r="AB11" s="1062">
        <v>1934.4416389221744</v>
      </c>
      <c r="AC11" s="1063">
        <v>325.74984000000001</v>
      </c>
      <c r="AD11" s="1065">
        <v>4.3400849090764887E-2</v>
      </c>
      <c r="AE11" s="1066">
        <v>1050240.0906137268</v>
      </c>
      <c r="AF11" s="1064">
        <v>5109</v>
      </c>
      <c r="AG11" s="1062">
        <v>205.56666482946306</v>
      </c>
      <c r="AH11" s="1057"/>
      <c r="AI11" s="1067">
        <v>24198607</v>
      </c>
      <c r="AJ11" s="1067">
        <v>0</v>
      </c>
      <c r="AK11" s="1067">
        <v>24198607</v>
      </c>
      <c r="AL11" s="1067">
        <v>0</v>
      </c>
    </row>
    <row r="12" spans="1:38" s="459" customFormat="1" ht="16.149999999999999" customHeight="1" x14ac:dyDescent="0.2">
      <c r="A12" s="1052">
        <v>6</v>
      </c>
      <c r="B12" s="1052" t="s">
        <v>10</v>
      </c>
      <c r="C12" s="1053">
        <v>23430343</v>
      </c>
      <c r="D12" s="1538">
        <v>8036.6508999999996</v>
      </c>
      <c r="E12" s="1054">
        <v>5530</v>
      </c>
      <c r="F12" s="1055">
        <v>0.68809757557093842</v>
      </c>
      <c r="G12" s="1056">
        <v>16122362.213095509</v>
      </c>
      <c r="H12" s="1053">
        <v>2915.4362048997305</v>
      </c>
      <c r="I12" s="1535">
        <v>704.88</v>
      </c>
      <c r="J12" s="1055">
        <v>8.7708177046734725E-2</v>
      </c>
      <c r="K12" s="1056">
        <v>2055032.6721097217</v>
      </c>
      <c r="L12" s="1054">
        <v>3204</v>
      </c>
      <c r="M12" s="1053">
        <v>641.39596507794056</v>
      </c>
      <c r="N12" s="1535">
        <v>131.28</v>
      </c>
      <c r="O12" s="1055">
        <v>1.6335162698183147E-2</v>
      </c>
      <c r="P12" s="1056">
        <v>382738.4649792366</v>
      </c>
      <c r="Q12" s="1532">
        <v>2188</v>
      </c>
      <c r="R12" s="1053">
        <v>174.92617229398383</v>
      </c>
      <c r="S12" s="1535">
        <v>1347</v>
      </c>
      <c r="T12" s="1055">
        <v>0.16760713097541666</v>
      </c>
      <c r="U12" s="1056">
        <v>3927092.5679999366</v>
      </c>
      <c r="V12" s="1054">
        <v>898</v>
      </c>
      <c r="W12" s="1053">
        <v>4373.154307349595</v>
      </c>
      <c r="X12" s="1535">
        <v>33</v>
      </c>
      <c r="Y12" s="1055">
        <v>4.1061880639857084E-3</v>
      </c>
      <c r="Z12" s="1056">
        <v>96209.394761691088</v>
      </c>
      <c r="AA12" s="1054">
        <v>55</v>
      </c>
      <c r="AB12" s="1053">
        <v>1749.2617229398379</v>
      </c>
      <c r="AC12" s="1054">
        <v>290.49090000000001</v>
      </c>
      <c r="AD12" s="1055">
        <v>3.6145765644741396E-2</v>
      </c>
      <c r="AE12" s="1056">
        <v>846907.68705390708</v>
      </c>
      <c r="AF12" s="1054">
        <v>5530</v>
      </c>
      <c r="AG12" s="1053">
        <v>153.14786384338282</v>
      </c>
      <c r="AH12" s="1057"/>
      <c r="AI12" s="1060">
        <v>23430343</v>
      </c>
      <c r="AJ12" s="1059">
        <v>0</v>
      </c>
      <c r="AK12" s="1060">
        <v>23430343.000000004</v>
      </c>
      <c r="AL12" s="1059">
        <v>0</v>
      </c>
    </row>
    <row r="13" spans="1:38" s="459" customFormat="1" ht="16.149999999999999" customHeight="1" x14ac:dyDescent="0.2">
      <c r="A13" s="1052">
        <v>7</v>
      </c>
      <c r="B13" s="1052" t="s">
        <v>11</v>
      </c>
      <c r="C13" s="1053">
        <v>6149717</v>
      </c>
      <c r="D13" s="1538">
        <v>3092.2641600000002</v>
      </c>
      <c r="E13" s="1054">
        <v>1938</v>
      </c>
      <c r="F13" s="1055">
        <v>0.62672524070517954</v>
      </c>
      <c r="G13" s="1056">
        <v>3854182.8670937344</v>
      </c>
      <c r="H13" s="1053">
        <v>1988.742449480771</v>
      </c>
      <c r="I13" s="1535">
        <v>330.66</v>
      </c>
      <c r="J13" s="1055">
        <v>0.10693135608440386</v>
      </c>
      <c r="K13" s="1056">
        <v>657597.57834531192</v>
      </c>
      <c r="L13" s="1054">
        <v>1503</v>
      </c>
      <c r="M13" s="1053">
        <v>437.52333888576976</v>
      </c>
      <c r="N13" s="1535">
        <v>53.16</v>
      </c>
      <c r="O13" s="1055">
        <v>1.7191286788383563E-2</v>
      </c>
      <c r="P13" s="1056">
        <v>105721.54861439781</v>
      </c>
      <c r="Q13" s="1532">
        <v>886</v>
      </c>
      <c r="R13" s="1053">
        <v>119.32454696884628</v>
      </c>
      <c r="S13" s="1535">
        <v>450</v>
      </c>
      <c r="T13" s="1055">
        <v>0.14552443669624912</v>
      </c>
      <c r="U13" s="1056">
        <v>894934.10226634704</v>
      </c>
      <c r="V13" s="1054">
        <v>300</v>
      </c>
      <c r="W13" s="1053">
        <v>2983.113674221157</v>
      </c>
      <c r="X13" s="1535">
        <v>33</v>
      </c>
      <c r="Y13" s="1055">
        <v>1.0671792024391603E-2</v>
      </c>
      <c r="Z13" s="1056">
        <v>65628.500832865451</v>
      </c>
      <c r="AA13" s="1054">
        <v>55</v>
      </c>
      <c r="AB13" s="1053">
        <v>1193.2454696884627</v>
      </c>
      <c r="AC13" s="1054">
        <v>287.44416000000001</v>
      </c>
      <c r="AD13" s="1055">
        <v>9.2955887701392237E-2</v>
      </c>
      <c r="AE13" s="1056">
        <v>571652.40284734278</v>
      </c>
      <c r="AF13" s="1054">
        <v>1938</v>
      </c>
      <c r="AG13" s="1053">
        <v>294.97028010698801</v>
      </c>
      <c r="AH13" s="1057"/>
      <c r="AI13" s="1060">
        <v>6149717</v>
      </c>
      <c r="AJ13" s="1059">
        <v>0</v>
      </c>
      <c r="AK13" s="1060">
        <v>6149716.9999999991</v>
      </c>
      <c r="AL13" s="1059">
        <v>0</v>
      </c>
    </row>
    <row r="14" spans="1:38" s="459" customFormat="1" ht="16.149999999999999" customHeight="1" x14ac:dyDescent="0.2">
      <c r="A14" s="1052">
        <v>8</v>
      </c>
      <c r="B14" s="1052" t="s">
        <v>12</v>
      </c>
      <c r="C14" s="1053">
        <v>89409979</v>
      </c>
      <c r="D14" s="1538">
        <v>30737.370000000003</v>
      </c>
      <c r="E14" s="1054">
        <v>22007</v>
      </c>
      <c r="F14" s="1055">
        <v>0.71596886786345082</v>
      </c>
      <c r="G14" s="1056">
        <v>64014761.44032491</v>
      </c>
      <c r="H14" s="1053">
        <v>2908.8363448141458</v>
      </c>
      <c r="I14" s="1535">
        <v>2694.34</v>
      </c>
      <c r="J14" s="1055">
        <v>8.7656816442005278E-2</v>
      </c>
      <c r="K14" s="1056">
        <v>7837394.1172865471</v>
      </c>
      <c r="L14" s="1054">
        <v>12247</v>
      </c>
      <c r="M14" s="1053">
        <v>639.94399585911219</v>
      </c>
      <c r="N14" s="1535">
        <v>472.83</v>
      </c>
      <c r="O14" s="1055">
        <v>1.5382903612117756E-2</v>
      </c>
      <c r="P14" s="1056">
        <v>1375385.0889184726</v>
      </c>
      <c r="Q14" s="1532">
        <v>7880.5</v>
      </c>
      <c r="R14" s="1053">
        <v>174.53018068884876</v>
      </c>
      <c r="S14" s="1535">
        <v>4851</v>
      </c>
      <c r="T14" s="1055">
        <v>0.15782091961674014</v>
      </c>
      <c r="U14" s="1056">
        <v>14110765.108693423</v>
      </c>
      <c r="V14" s="1054">
        <v>3234</v>
      </c>
      <c r="W14" s="1053">
        <v>4363.2545172212194</v>
      </c>
      <c r="X14" s="1535">
        <v>712.19999999999993</v>
      </c>
      <c r="Y14" s="1055">
        <v>2.31704924656859E-2</v>
      </c>
      <c r="Z14" s="1056">
        <v>2071673.2447766345</v>
      </c>
      <c r="AA14" s="1054">
        <v>1187</v>
      </c>
      <c r="AB14" s="1053">
        <v>1745.3018068884874</v>
      </c>
      <c r="AC14" s="1054">
        <v>0</v>
      </c>
      <c r="AD14" s="1055">
        <v>0</v>
      </c>
      <c r="AE14" s="1056">
        <v>0</v>
      </c>
      <c r="AF14" s="1054">
        <v>22007</v>
      </c>
      <c r="AG14" s="1053">
        <v>0</v>
      </c>
      <c r="AH14" s="1057"/>
      <c r="AI14" s="1060">
        <v>89409978.999999985</v>
      </c>
      <c r="AJ14" s="1059">
        <v>0</v>
      </c>
      <c r="AK14" s="1060">
        <v>89409978.999999985</v>
      </c>
      <c r="AL14" s="1059">
        <v>0</v>
      </c>
    </row>
    <row r="15" spans="1:38" s="459" customFormat="1" ht="16.149999999999999" customHeight="1" x14ac:dyDescent="0.2">
      <c r="A15" s="1052">
        <v>9</v>
      </c>
      <c r="B15" s="1052" t="s">
        <v>13</v>
      </c>
      <c r="C15" s="1053">
        <v>131429051</v>
      </c>
      <c r="D15" s="1538">
        <v>49081.52</v>
      </c>
      <c r="E15" s="1054">
        <v>35166</v>
      </c>
      <c r="F15" s="1055">
        <v>0.71648147816123053</v>
      </c>
      <c r="G15" s="1056">
        <v>94166480.733807757</v>
      </c>
      <c r="H15" s="1053">
        <v>2677.7705947167083</v>
      </c>
      <c r="I15" s="1535">
        <v>5485.7</v>
      </c>
      <c r="J15" s="1055">
        <v>0.111767117236793</v>
      </c>
      <c r="K15" s="1056">
        <v>14689446.151437446</v>
      </c>
      <c r="L15" s="1054">
        <v>24935</v>
      </c>
      <c r="M15" s="1053">
        <v>589.10953083767583</v>
      </c>
      <c r="N15" s="1535">
        <v>760.02</v>
      </c>
      <c r="O15" s="1055">
        <v>1.5484850509927159E-2</v>
      </c>
      <c r="P15" s="1056">
        <v>2035159.2073965927</v>
      </c>
      <c r="Q15" s="1532">
        <v>12667</v>
      </c>
      <c r="R15" s="1053">
        <v>160.6662356830025</v>
      </c>
      <c r="S15" s="1535">
        <v>6645</v>
      </c>
      <c r="T15" s="1055">
        <v>0.1353870051294255</v>
      </c>
      <c r="U15" s="1056">
        <v>17793785.601892527</v>
      </c>
      <c r="V15" s="1054">
        <v>4430</v>
      </c>
      <c r="W15" s="1053">
        <v>4016.6558920750626</v>
      </c>
      <c r="X15" s="1535">
        <v>1024.8</v>
      </c>
      <c r="Y15" s="1055">
        <v>2.0879548962623815E-2</v>
      </c>
      <c r="Z15" s="1056">
        <v>2744179.3054656824</v>
      </c>
      <c r="AA15" s="1054">
        <v>1708</v>
      </c>
      <c r="AB15" s="1053">
        <v>1606.6623568300249</v>
      </c>
      <c r="AC15" s="1054">
        <v>0</v>
      </c>
      <c r="AD15" s="1055">
        <v>0</v>
      </c>
      <c r="AE15" s="1056">
        <v>0</v>
      </c>
      <c r="AF15" s="1054">
        <v>35166</v>
      </c>
      <c r="AG15" s="1053">
        <v>0</v>
      </c>
      <c r="AH15" s="1057"/>
      <c r="AI15" s="1060">
        <v>131429051</v>
      </c>
      <c r="AJ15" s="1059">
        <v>0</v>
      </c>
      <c r="AK15" s="1060">
        <v>131429051.00000001</v>
      </c>
      <c r="AL15" s="1059">
        <v>0</v>
      </c>
    </row>
    <row r="16" spans="1:38" s="460" customFormat="1" ht="16.149999999999999" customHeight="1" x14ac:dyDescent="0.2">
      <c r="A16" s="1061">
        <v>10</v>
      </c>
      <c r="B16" s="1061" t="s">
        <v>14</v>
      </c>
      <c r="C16" s="1062">
        <v>85878955</v>
      </c>
      <c r="D16" s="1539">
        <v>41300.9</v>
      </c>
      <c r="E16" s="1064">
        <v>28911</v>
      </c>
      <c r="F16" s="1065">
        <v>0.70000895864254775</v>
      </c>
      <c r="G16" s="1066">
        <v>60116037.858860217</v>
      </c>
      <c r="H16" s="1062">
        <v>2079.3482708609254</v>
      </c>
      <c r="I16" s="1536">
        <v>3988.82</v>
      </c>
      <c r="J16" s="1065">
        <v>9.6579493425082749E-2</v>
      </c>
      <c r="K16" s="1066">
        <v>8294145.9697754774</v>
      </c>
      <c r="L16" s="1063">
        <v>18131</v>
      </c>
      <c r="M16" s="1062">
        <v>457.45661958940366</v>
      </c>
      <c r="N16" s="1536">
        <v>661.68</v>
      </c>
      <c r="O16" s="1065">
        <v>1.6020958381052226E-2</v>
      </c>
      <c r="P16" s="1066">
        <v>1375863.163863257</v>
      </c>
      <c r="Q16" s="1533">
        <v>11028</v>
      </c>
      <c r="R16" s="1062">
        <v>124.76089625165552</v>
      </c>
      <c r="S16" s="1536">
        <v>7287</v>
      </c>
      <c r="T16" s="1065">
        <v>0.17643683309564681</v>
      </c>
      <c r="U16" s="1066">
        <v>15152210.849763563</v>
      </c>
      <c r="V16" s="1063">
        <v>4858</v>
      </c>
      <c r="W16" s="1062">
        <v>3119.0224062913881</v>
      </c>
      <c r="X16" s="1536">
        <v>452.4</v>
      </c>
      <c r="Y16" s="1065">
        <v>1.0953756455670456E-2</v>
      </c>
      <c r="Z16" s="1066">
        <v>940697.15773748257</v>
      </c>
      <c r="AA16" s="1063">
        <v>754</v>
      </c>
      <c r="AB16" s="1062">
        <v>1247.608962516555</v>
      </c>
      <c r="AC16" s="1063">
        <v>0</v>
      </c>
      <c r="AD16" s="1065">
        <v>0</v>
      </c>
      <c r="AE16" s="1066">
        <v>0</v>
      </c>
      <c r="AF16" s="1064">
        <v>28911</v>
      </c>
      <c r="AG16" s="1062">
        <v>0</v>
      </c>
      <c r="AH16" s="1057"/>
      <c r="AI16" s="1067">
        <v>85878955</v>
      </c>
      <c r="AJ16" s="1067">
        <v>0</v>
      </c>
      <c r="AK16" s="1067">
        <v>85878954.999999985</v>
      </c>
      <c r="AL16" s="1067">
        <v>0</v>
      </c>
    </row>
    <row r="17" spans="1:38" s="459" customFormat="1" ht="16.149999999999999" customHeight="1" x14ac:dyDescent="0.2">
      <c r="A17" s="1052">
        <v>11</v>
      </c>
      <c r="B17" s="1052" t="s">
        <v>15</v>
      </c>
      <c r="C17" s="1053">
        <v>8057437</v>
      </c>
      <c r="D17" s="1538">
        <v>2443.6654400000002</v>
      </c>
      <c r="E17" s="1054">
        <v>1464</v>
      </c>
      <c r="F17" s="1055">
        <v>0.59910001428018722</v>
      </c>
      <c r="G17" s="1056">
        <v>4827210.6217617085</v>
      </c>
      <c r="H17" s="1053">
        <v>3297.275014864555</v>
      </c>
      <c r="I17" s="1535">
        <v>230.78</v>
      </c>
      <c r="J17" s="1055">
        <v>9.4440096513375413E-2</v>
      </c>
      <c r="K17" s="1056">
        <v>760945.12793044199</v>
      </c>
      <c r="L17" s="1054">
        <v>1049</v>
      </c>
      <c r="M17" s="1053">
        <v>725.40050327020208</v>
      </c>
      <c r="N17" s="1535">
        <v>59.64</v>
      </c>
      <c r="O17" s="1055">
        <v>2.4405959598135494E-2</v>
      </c>
      <c r="P17" s="1056">
        <v>196649.48188652206</v>
      </c>
      <c r="Q17" s="1532">
        <v>994</v>
      </c>
      <c r="R17" s="1053">
        <v>197.8365008918733</v>
      </c>
      <c r="S17" s="1535">
        <v>429</v>
      </c>
      <c r="T17" s="1055">
        <v>0.17555594680751385</v>
      </c>
      <c r="U17" s="1056">
        <v>1414530.9813768941</v>
      </c>
      <c r="V17" s="1054">
        <v>286</v>
      </c>
      <c r="W17" s="1053">
        <v>4945.9125222968323</v>
      </c>
      <c r="X17" s="1535">
        <v>24.599999999999998</v>
      </c>
      <c r="Y17" s="1055">
        <v>1.0066844502249046E-2</v>
      </c>
      <c r="Z17" s="1056">
        <v>81112.965365668046</v>
      </c>
      <c r="AA17" s="1054">
        <v>41</v>
      </c>
      <c r="AB17" s="1053">
        <v>1978.3650089187329</v>
      </c>
      <c r="AC17" s="1054">
        <v>235.64543999999998</v>
      </c>
      <c r="AD17" s="1055">
        <v>9.6431138298538915E-2</v>
      </c>
      <c r="AE17" s="1056">
        <v>776987.82167876454</v>
      </c>
      <c r="AF17" s="1054">
        <v>1464</v>
      </c>
      <c r="AG17" s="1053">
        <v>530.72938639259871</v>
      </c>
      <c r="AH17" s="1057"/>
      <c r="AI17" s="1060">
        <v>8057436.9999999991</v>
      </c>
      <c r="AJ17" s="1059">
        <v>0</v>
      </c>
      <c r="AK17" s="1060">
        <v>8057436.9999999981</v>
      </c>
      <c r="AL17" s="1059">
        <v>0</v>
      </c>
    </row>
    <row r="18" spans="1:38" s="459" customFormat="1" ht="16.149999999999999" customHeight="1" x14ac:dyDescent="0.2">
      <c r="A18" s="1052">
        <v>12</v>
      </c>
      <c r="B18" s="1052" t="s">
        <v>16</v>
      </c>
      <c r="C18" s="1053">
        <v>1776930</v>
      </c>
      <c r="D18" s="1538">
        <v>1770.2915600000001</v>
      </c>
      <c r="E18" s="1054">
        <v>1084</v>
      </c>
      <c r="F18" s="1055">
        <v>0.61232851384096298</v>
      </c>
      <c r="G18" s="1056">
        <v>1088064.9060994224</v>
      </c>
      <c r="H18" s="1053">
        <v>1003.7499133758508</v>
      </c>
      <c r="I18" s="1535">
        <v>178.42</v>
      </c>
      <c r="J18" s="1055">
        <v>0.10078565815452455</v>
      </c>
      <c r="K18" s="1056">
        <v>179089.05954451929</v>
      </c>
      <c r="L18" s="1054">
        <v>811</v>
      </c>
      <c r="M18" s="1053">
        <v>220.82498094268715</v>
      </c>
      <c r="N18" s="1535">
        <v>31.41</v>
      </c>
      <c r="O18" s="1055">
        <v>1.7742840055114988E-2</v>
      </c>
      <c r="P18" s="1056">
        <v>31527.784779135476</v>
      </c>
      <c r="Q18" s="1532">
        <v>523.5</v>
      </c>
      <c r="R18" s="1053">
        <v>60.224994802551052</v>
      </c>
      <c r="S18" s="1535">
        <v>255</v>
      </c>
      <c r="T18" s="1055">
        <v>0.14404406921535567</v>
      </c>
      <c r="U18" s="1056">
        <v>255956.22791084196</v>
      </c>
      <c r="V18" s="1054">
        <v>170</v>
      </c>
      <c r="W18" s="1053">
        <v>1505.6248700637761</v>
      </c>
      <c r="X18" s="1535">
        <v>36</v>
      </c>
      <c r="Y18" s="1055">
        <v>2.033563330099139E-2</v>
      </c>
      <c r="Z18" s="1056">
        <v>36134.996881530635</v>
      </c>
      <c r="AA18" s="1054">
        <v>60</v>
      </c>
      <c r="AB18" s="1053">
        <v>602.24994802551055</v>
      </c>
      <c r="AC18" s="1054">
        <v>185.46155999999999</v>
      </c>
      <c r="AD18" s="1055">
        <v>0.10476328543305034</v>
      </c>
      <c r="AE18" s="1056">
        <v>186157.02478455016</v>
      </c>
      <c r="AF18" s="1054">
        <v>1084</v>
      </c>
      <c r="AG18" s="1053">
        <v>171.73157267947431</v>
      </c>
      <c r="AH18" s="1057"/>
      <c r="AI18" s="1060">
        <v>1776930</v>
      </c>
      <c r="AJ18" s="1059">
        <v>0</v>
      </c>
      <c r="AK18" s="1060">
        <v>1776929.9999999995</v>
      </c>
      <c r="AL18" s="1059">
        <v>0</v>
      </c>
    </row>
    <row r="19" spans="1:38" s="459" customFormat="1" ht="16.149999999999999" customHeight="1" x14ac:dyDescent="0.2">
      <c r="A19" s="1052">
        <v>13</v>
      </c>
      <c r="B19" s="1052" t="s">
        <v>17</v>
      </c>
      <c r="C19" s="1053">
        <v>5754327</v>
      </c>
      <c r="D19" s="1538">
        <v>1772.06222</v>
      </c>
      <c r="E19" s="1054">
        <v>1102</v>
      </c>
      <c r="F19" s="1055">
        <v>0.62187432673780496</v>
      </c>
      <c r="G19" s="1056">
        <v>3578468.2289541732</v>
      </c>
      <c r="H19" s="1053">
        <v>3247.2488466008831</v>
      </c>
      <c r="I19" s="1535">
        <v>201.52</v>
      </c>
      <c r="J19" s="1055">
        <v>0.11372061190943962</v>
      </c>
      <c r="K19" s="1056">
        <v>654385.58756700996</v>
      </c>
      <c r="L19" s="1054">
        <v>916</v>
      </c>
      <c r="M19" s="1053">
        <v>714.3947462521943</v>
      </c>
      <c r="N19" s="1535">
        <v>41.73</v>
      </c>
      <c r="O19" s="1055">
        <v>2.3548834532457895E-2</v>
      </c>
      <c r="P19" s="1056">
        <v>135507.69436865483</v>
      </c>
      <c r="Q19" s="1532">
        <v>695.5</v>
      </c>
      <c r="R19" s="1053">
        <v>194.83493079605296</v>
      </c>
      <c r="S19" s="1535">
        <v>237</v>
      </c>
      <c r="T19" s="1055">
        <v>0.13374248224760416</v>
      </c>
      <c r="U19" s="1056">
        <v>769597.97664440924</v>
      </c>
      <c r="V19" s="1054">
        <v>158</v>
      </c>
      <c r="W19" s="1053">
        <v>4870.8732699013244</v>
      </c>
      <c r="X19" s="1535">
        <v>1.7999999999999998</v>
      </c>
      <c r="Y19" s="1055">
        <v>1.0157656879564872E-3</v>
      </c>
      <c r="Z19" s="1056">
        <v>5845.0479238815888</v>
      </c>
      <c r="AA19" s="1054">
        <v>3</v>
      </c>
      <c r="AB19" s="1053">
        <v>1948.3493079605296</v>
      </c>
      <c r="AC19" s="1054">
        <v>188.01222000000001</v>
      </c>
      <c r="AD19" s="1055">
        <v>0.1060979788847369</v>
      </c>
      <c r="AE19" s="1056">
        <v>610522.46454187145</v>
      </c>
      <c r="AF19" s="1054">
        <v>1102</v>
      </c>
      <c r="AG19" s="1053">
        <v>554.01312571857659</v>
      </c>
      <c r="AH19" s="1057"/>
      <c r="AI19" s="1060">
        <v>5754327</v>
      </c>
      <c r="AJ19" s="1059">
        <v>0</v>
      </c>
      <c r="AK19" s="1060">
        <v>5754326.9999999991</v>
      </c>
      <c r="AL19" s="1059">
        <v>0</v>
      </c>
    </row>
    <row r="20" spans="1:38" s="459" customFormat="1" ht="16.149999999999999" customHeight="1" x14ac:dyDescent="0.2">
      <c r="A20" s="1052">
        <v>14</v>
      </c>
      <c r="B20" s="1052" t="s">
        <v>18</v>
      </c>
      <c r="C20" s="1053">
        <v>9382483</v>
      </c>
      <c r="D20" s="1538">
        <v>3008.1910400000002</v>
      </c>
      <c r="E20" s="1054">
        <v>1719</v>
      </c>
      <c r="F20" s="1055">
        <v>0.57143977132516155</v>
      </c>
      <c r="G20" s="1056">
        <v>5361523.9399822159</v>
      </c>
      <c r="H20" s="1053">
        <v>3118.9784409436975</v>
      </c>
      <c r="I20" s="1535">
        <v>323.18</v>
      </c>
      <c r="J20" s="1055">
        <v>0.10743333641469792</v>
      </c>
      <c r="K20" s="1056">
        <v>1007991.4525441842</v>
      </c>
      <c r="L20" s="1054">
        <v>1469</v>
      </c>
      <c r="M20" s="1053">
        <v>686.17525700761348</v>
      </c>
      <c r="N20" s="1535">
        <v>48.809999999999995</v>
      </c>
      <c r="O20" s="1055">
        <v>1.622569821895354E-2</v>
      </c>
      <c r="P20" s="1056">
        <v>152237.33770246187</v>
      </c>
      <c r="Q20" s="1532">
        <v>813.5</v>
      </c>
      <c r="R20" s="1053">
        <v>187.13870645662183</v>
      </c>
      <c r="S20" s="1535">
        <v>564</v>
      </c>
      <c r="T20" s="1055">
        <v>0.18748809251157134</v>
      </c>
      <c r="U20" s="1056">
        <v>1759103.8406922454</v>
      </c>
      <c r="V20" s="1054">
        <v>376</v>
      </c>
      <c r="W20" s="1053">
        <v>4678.467661415546</v>
      </c>
      <c r="X20" s="1535">
        <v>88.2</v>
      </c>
      <c r="Y20" s="1055">
        <v>2.931994638212871E-2</v>
      </c>
      <c r="Z20" s="1056">
        <v>275093.89849123411</v>
      </c>
      <c r="AA20" s="1054">
        <v>147</v>
      </c>
      <c r="AB20" s="1053">
        <v>1871.3870645662184</v>
      </c>
      <c r="AC20" s="1054">
        <v>265.00103999999999</v>
      </c>
      <c r="AD20" s="1055">
        <v>8.8093155147486904E-2</v>
      </c>
      <c r="AE20" s="1056">
        <v>826532.5305876584</v>
      </c>
      <c r="AF20" s="1054">
        <v>1719</v>
      </c>
      <c r="AG20" s="1053">
        <v>480.82171645588039</v>
      </c>
      <c r="AH20" s="1057"/>
      <c r="AI20" s="1060">
        <v>9382483</v>
      </c>
      <c r="AJ20" s="1059">
        <v>0</v>
      </c>
      <c r="AK20" s="1060">
        <v>9382483</v>
      </c>
      <c r="AL20" s="1059">
        <v>0</v>
      </c>
    </row>
    <row r="21" spans="1:38" s="460" customFormat="1" ht="16.149999999999999" customHeight="1" x14ac:dyDescent="0.2">
      <c r="A21" s="1061">
        <v>15</v>
      </c>
      <c r="B21" s="1061" t="s">
        <v>19</v>
      </c>
      <c r="C21" s="1062">
        <v>15825142</v>
      </c>
      <c r="D21" s="1539">
        <v>4940.0472200000004</v>
      </c>
      <c r="E21" s="1064">
        <v>3226</v>
      </c>
      <c r="F21" s="1065">
        <v>0.65303019512432914</v>
      </c>
      <c r="G21" s="1066">
        <v>10334295.568130216</v>
      </c>
      <c r="H21" s="1062">
        <v>3203.4394197551815</v>
      </c>
      <c r="I21" s="1536">
        <v>575.74</v>
      </c>
      <c r="J21" s="1065">
        <v>0.11654544468099233</v>
      </c>
      <c r="K21" s="1066">
        <v>1844348.2115298484</v>
      </c>
      <c r="L21" s="1063">
        <v>2617</v>
      </c>
      <c r="M21" s="1062">
        <v>704.75667234614002</v>
      </c>
      <c r="N21" s="1536">
        <v>108.83999999999999</v>
      </c>
      <c r="O21" s="1065">
        <v>2.2032178064889021E-2</v>
      </c>
      <c r="P21" s="1066">
        <v>348662.34644615394</v>
      </c>
      <c r="Q21" s="1533">
        <v>1814</v>
      </c>
      <c r="R21" s="1062">
        <v>192.20636518531089</v>
      </c>
      <c r="S21" s="1536">
        <v>609</v>
      </c>
      <c r="T21" s="1065">
        <v>0.12327817384709128</v>
      </c>
      <c r="U21" s="1066">
        <v>1950894.6066309058</v>
      </c>
      <c r="V21" s="1063">
        <v>406</v>
      </c>
      <c r="W21" s="1062">
        <v>4805.1591296327724</v>
      </c>
      <c r="X21" s="1536">
        <v>52.8</v>
      </c>
      <c r="Y21" s="1065">
        <v>1.0688156944378356E-2</v>
      </c>
      <c r="Z21" s="1066">
        <v>169141.60136307357</v>
      </c>
      <c r="AA21" s="1063">
        <v>88</v>
      </c>
      <c r="AB21" s="1062">
        <v>1922.0636518531087</v>
      </c>
      <c r="AC21" s="1063">
        <v>367.66721999999999</v>
      </c>
      <c r="AD21" s="1065">
        <v>7.442585133831979E-2</v>
      </c>
      <c r="AE21" s="1066">
        <v>1177799.6658998008</v>
      </c>
      <c r="AF21" s="1064">
        <v>3226</v>
      </c>
      <c r="AG21" s="1062">
        <v>365.09599066949806</v>
      </c>
      <c r="AH21" s="1057"/>
      <c r="AI21" s="1067">
        <v>15825141.999999998</v>
      </c>
      <c r="AJ21" s="1067">
        <v>0</v>
      </c>
      <c r="AK21" s="1067">
        <v>15825141.999999998</v>
      </c>
      <c r="AL21" s="1067">
        <v>0</v>
      </c>
    </row>
    <row r="22" spans="1:38" s="459" customFormat="1" ht="16.149999999999999" customHeight="1" x14ac:dyDescent="0.2">
      <c r="A22" s="1052">
        <v>16</v>
      </c>
      <c r="B22" s="1052" t="s">
        <v>20</v>
      </c>
      <c r="C22" s="1053">
        <v>10690420</v>
      </c>
      <c r="D22" s="1538">
        <v>6699.4439999999995</v>
      </c>
      <c r="E22" s="1054">
        <v>4665</v>
      </c>
      <c r="F22" s="1055">
        <v>0.69632644141812372</v>
      </c>
      <c r="G22" s="1056">
        <v>7444022.1158651384</v>
      </c>
      <c r="H22" s="1053">
        <v>1595.7174953623019</v>
      </c>
      <c r="I22" s="1535">
        <v>630.29999999999995</v>
      </c>
      <c r="J22" s="1055">
        <v>9.4082434303503396E-2</v>
      </c>
      <c r="K22" s="1056">
        <v>1005780.7373268588</v>
      </c>
      <c r="L22" s="1054">
        <v>2865</v>
      </c>
      <c r="M22" s="1053">
        <v>351.05784897970636</v>
      </c>
      <c r="N22" s="1535">
        <v>191.97</v>
      </c>
      <c r="O22" s="1055">
        <v>2.8654616711476358E-2</v>
      </c>
      <c r="P22" s="1056">
        <v>306329.88758470106</v>
      </c>
      <c r="Q22" s="1532">
        <v>3199.5</v>
      </c>
      <c r="R22" s="1053">
        <v>95.743049721738103</v>
      </c>
      <c r="S22" s="1535">
        <v>745.5</v>
      </c>
      <c r="T22" s="1055">
        <v>0.11127789112051688</v>
      </c>
      <c r="U22" s="1056">
        <v>1189607.392792596</v>
      </c>
      <c r="V22" s="1054">
        <v>497</v>
      </c>
      <c r="W22" s="1053">
        <v>2393.5762430434529</v>
      </c>
      <c r="X22" s="1535">
        <v>114</v>
      </c>
      <c r="Y22" s="1055">
        <v>1.7016337475169584E-2</v>
      </c>
      <c r="Z22" s="1056">
        <v>181911.79447130242</v>
      </c>
      <c r="AA22" s="1054">
        <v>190</v>
      </c>
      <c r="AB22" s="1053">
        <v>957.43049721738112</v>
      </c>
      <c r="AC22" s="1054">
        <v>352.67399999999998</v>
      </c>
      <c r="AD22" s="1055">
        <v>5.2642278971210148E-2</v>
      </c>
      <c r="AE22" s="1056">
        <v>562768.07195940439</v>
      </c>
      <c r="AF22" s="1054">
        <v>4665</v>
      </c>
      <c r="AG22" s="1053">
        <v>120.63624264939001</v>
      </c>
      <c r="AH22" s="1057"/>
      <c r="AI22" s="1060">
        <v>10690420</v>
      </c>
      <c r="AJ22" s="1059">
        <v>0</v>
      </c>
      <c r="AK22" s="1060">
        <v>10690420.000000002</v>
      </c>
      <c r="AL22" s="1059">
        <v>0</v>
      </c>
    </row>
    <row r="23" spans="1:38" s="459" customFormat="1" ht="16.149999999999999" customHeight="1" x14ac:dyDescent="0.2">
      <c r="A23" s="1052">
        <v>17</v>
      </c>
      <c r="B23" s="1052" t="s">
        <v>21</v>
      </c>
      <c r="C23" s="1053">
        <v>129681346</v>
      </c>
      <c r="D23" s="1538">
        <v>62825.22</v>
      </c>
      <c r="E23" s="1054">
        <v>44962</v>
      </c>
      <c r="F23" s="1055">
        <v>0.71566800721111679</v>
      </c>
      <c r="G23" s="1056">
        <v>92808790.46427533</v>
      </c>
      <c r="H23" s="1053">
        <v>2064.1606348533278</v>
      </c>
      <c r="I23" s="1535">
        <v>8137.58</v>
      </c>
      <c r="J23" s="1055">
        <v>0.12952728219654464</v>
      </c>
      <c r="K23" s="1056">
        <v>16797272.298969746</v>
      </c>
      <c r="L23" s="1054">
        <v>36989</v>
      </c>
      <c r="M23" s="1053">
        <v>454.1153396677322</v>
      </c>
      <c r="N23" s="1535">
        <v>1176.24</v>
      </c>
      <c r="O23" s="1055">
        <v>1.872241752595534E-2</v>
      </c>
      <c r="P23" s="1056">
        <v>2427948.3051398783</v>
      </c>
      <c r="Q23" s="1532">
        <v>19604</v>
      </c>
      <c r="R23" s="1053">
        <v>123.84963809119967</v>
      </c>
      <c r="S23" s="1535">
        <v>7755</v>
      </c>
      <c r="T23" s="1055">
        <v>0.12343768951386083</v>
      </c>
      <c r="U23" s="1056">
        <v>16007565.723287558</v>
      </c>
      <c r="V23" s="1054">
        <v>5170</v>
      </c>
      <c r="W23" s="1053">
        <v>3096.2409522799917</v>
      </c>
      <c r="X23" s="1535">
        <v>794.4</v>
      </c>
      <c r="Y23" s="1055">
        <v>1.2644603552522378E-2</v>
      </c>
      <c r="Z23" s="1056">
        <v>1639769.2083274836</v>
      </c>
      <c r="AA23" s="1054">
        <v>1324</v>
      </c>
      <c r="AB23" s="1053">
        <v>1238.4963809119968</v>
      </c>
      <c r="AC23" s="1054">
        <v>0</v>
      </c>
      <c r="AD23" s="1055">
        <v>0</v>
      </c>
      <c r="AE23" s="1056">
        <v>0</v>
      </c>
      <c r="AF23" s="1054">
        <v>44962</v>
      </c>
      <c r="AG23" s="1053">
        <v>0</v>
      </c>
      <c r="AH23" s="1057"/>
      <c r="AI23" s="1060">
        <v>129681346</v>
      </c>
      <c r="AJ23" s="1059">
        <v>0</v>
      </c>
      <c r="AK23" s="1060">
        <v>129681346</v>
      </c>
      <c r="AL23" s="1059">
        <v>0</v>
      </c>
    </row>
    <row r="24" spans="1:38" s="459" customFormat="1" ht="16.149999999999999" customHeight="1" x14ac:dyDescent="0.2">
      <c r="A24" s="1052">
        <v>18</v>
      </c>
      <c r="B24" s="1052" t="s">
        <v>22</v>
      </c>
      <c r="C24" s="1053">
        <v>3766646</v>
      </c>
      <c r="D24" s="1538">
        <v>1236.27136</v>
      </c>
      <c r="E24" s="1054">
        <v>768</v>
      </c>
      <c r="F24" s="1055">
        <v>0.6212228357372932</v>
      </c>
      <c r="G24" s="1056">
        <v>2339926.5093385326</v>
      </c>
      <c r="H24" s="1053">
        <v>3046.7793090345476</v>
      </c>
      <c r="I24" s="1535">
        <v>163.9</v>
      </c>
      <c r="J24" s="1055">
        <v>0.13257607132466454</v>
      </c>
      <c r="K24" s="1056">
        <v>499367.12875076238</v>
      </c>
      <c r="L24" s="1054">
        <v>745</v>
      </c>
      <c r="M24" s="1053">
        <v>670.29144798760046</v>
      </c>
      <c r="N24" s="1535">
        <v>27</v>
      </c>
      <c r="O24" s="1055">
        <v>2.1839865318889214E-2</v>
      </c>
      <c r="P24" s="1056">
        <v>82263.041343932782</v>
      </c>
      <c r="Q24" s="1532">
        <v>450</v>
      </c>
      <c r="R24" s="1053">
        <v>182.80675854207286</v>
      </c>
      <c r="S24" s="1535">
        <v>139.5</v>
      </c>
      <c r="T24" s="1055">
        <v>0.11283930414759427</v>
      </c>
      <c r="U24" s="1056">
        <v>425025.71361031936</v>
      </c>
      <c r="V24" s="1054">
        <v>93</v>
      </c>
      <c r="W24" s="1053">
        <v>4570.1689635518214</v>
      </c>
      <c r="X24" s="1535">
        <v>0</v>
      </c>
      <c r="Y24" s="1055">
        <v>0</v>
      </c>
      <c r="Z24" s="1056">
        <v>0</v>
      </c>
      <c r="AA24" s="1054">
        <v>0</v>
      </c>
      <c r="AB24" s="1053">
        <v>0</v>
      </c>
      <c r="AC24" s="1054">
        <v>137.87136000000001</v>
      </c>
      <c r="AD24" s="1055">
        <v>0.11152192347155888</v>
      </c>
      <c r="AE24" s="1056">
        <v>420063.60695645341</v>
      </c>
      <c r="AF24" s="1054">
        <v>768</v>
      </c>
      <c r="AG24" s="1053">
        <v>546.95782155788208</v>
      </c>
      <c r="AH24" s="1057"/>
      <c r="AI24" s="1060">
        <v>3766646.0000000005</v>
      </c>
      <c r="AJ24" s="1059">
        <v>0</v>
      </c>
      <c r="AK24" s="1060">
        <v>3766646.0000000009</v>
      </c>
      <c r="AL24" s="1059">
        <v>0</v>
      </c>
    </row>
    <row r="25" spans="1:38" s="459" customFormat="1" ht="16.149999999999999" customHeight="1" x14ac:dyDescent="0.2">
      <c r="A25" s="1052">
        <v>19</v>
      </c>
      <c r="B25" s="1052" t="s">
        <v>23</v>
      </c>
      <c r="C25" s="1053">
        <v>6630557</v>
      </c>
      <c r="D25" s="1538">
        <v>2632.2596199999998</v>
      </c>
      <c r="E25" s="1054">
        <v>1666</v>
      </c>
      <c r="F25" s="1055">
        <v>0.63291629265657323</v>
      </c>
      <c r="G25" s="1056">
        <v>4196587.5546880905</v>
      </c>
      <c r="H25" s="1053">
        <v>2518.9601168595982</v>
      </c>
      <c r="I25" s="1535">
        <v>280.72000000000003</v>
      </c>
      <c r="J25" s="1055">
        <v>0.1066460154108963</v>
      </c>
      <c r="K25" s="1056">
        <v>707122.48400482628</v>
      </c>
      <c r="L25" s="1054">
        <v>1276</v>
      </c>
      <c r="M25" s="1053">
        <v>554.17122570911147</v>
      </c>
      <c r="N25" s="1535">
        <v>41.76</v>
      </c>
      <c r="O25" s="1055">
        <v>1.5864696507406059E-2</v>
      </c>
      <c r="P25" s="1056">
        <v>105191.7744800568</v>
      </c>
      <c r="Q25" s="1532">
        <v>696</v>
      </c>
      <c r="R25" s="1053">
        <v>151.13760701157588</v>
      </c>
      <c r="S25" s="1535">
        <v>363</v>
      </c>
      <c r="T25" s="1055">
        <v>0.13790433027271073</v>
      </c>
      <c r="U25" s="1056">
        <v>914382.52242003405</v>
      </c>
      <c r="V25" s="1054">
        <v>242</v>
      </c>
      <c r="W25" s="1053">
        <v>3778.4401752893968</v>
      </c>
      <c r="X25" s="1535">
        <v>21.599999999999998</v>
      </c>
      <c r="Y25" s="1055">
        <v>8.2058775038307205E-3</v>
      </c>
      <c r="Z25" s="1056">
        <v>54409.538524167314</v>
      </c>
      <c r="AA25" s="1054">
        <v>36</v>
      </c>
      <c r="AB25" s="1053">
        <v>1511.3760701157587</v>
      </c>
      <c r="AC25" s="1054">
        <v>259.17962</v>
      </c>
      <c r="AD25" s="1055">
        <v>9.8462787648583086E-2</v>
      </c>
      <c r="AE25" s="1056">
        <v>652863.12588282616</v>
      </c>
      <c r="AF25" s="1054">
        <v>1666</v>
      </c>
      <c r="AG25" s="1053">
        <v>391.87462537984766</v>
      </c>
      <c r="AH25" s="1057"/>
      <c r="AI25" s="1060">
        <v>6630557.0000000009</v>
      </c>
      <c r="AJ25" s="1059">
        <v>0</v>
      </c>
      <c r="AK25" s="1060">
        <v>6630557.0000000009</v>
      </c>
      <c r="AL25" s="1059">
        <v>0</v>
      </c>
    </row>
    <row r="26" spans="1:38" s="460" customFormat="1" ht="16.149999999999999" customHeight="1" x14ac:dyDescent="0.2">
      <c r="A26" s="1061">
        <v>20</v>
      </c>
      <c r="B26" s="1061" t="s">
        <v>24</v>
      </c>
      <c r="C26" s="1062">
        <v>26453953</v>
      </c>
      <c r="D26" s="1539">
        <v>8162.2545599999994</v>
      </c>
      <c r="E26" s="1064">
        <v>5448</v>
      </c>
      <c r="F26" s="1065">
        <v>0.66746264282156875</v>
      </c>
      <c r="G26" s="1066">
        <v>17657025.382457566</v>
      </c>
      <c r="H26" s="1062">
        <v>3241.0105327565284</v>
      </c>
      <c r="I26" s="1536">
        <v>874.5</v>
      </c>
      <c r="J26" s="1065">
        <v>0.10713951562912295</v>
      </c>
      <c r="K26" s="1066">
        <v>2834263.710895584</v>
      </c>
      <c r="L26" s="1063">
        <v>3975</v>
      </c>
      <c r="M26" s="1062">
        <v>713.02231720643624</v>
      </c>
      <c r="N26" s="1536">
        <v>133.13999999999999</v>
      </c>
      <c r="O26" s="1065">
        <v>1.6311669652214325E-2</v>
      </c>
      <c r="P26" s="1066">
        <v>431508.14233120409</v>
      </c>
      <c r="Q26" s="1533">
        <v>2219</v>
      </c>
      <c r="R26" s="1062">
        <v>194.46063196539166</v>
      </c>
      <c r="S26" s="1536">
        <v>1342.5</v>
      </c>
      <c r="T26" s="1065">
        <v>0.16447661490234142</v>
      </c>
      <c r="U26" s="1066">
        <v>4351056.6402256396</v>
      </c>
      <c r="V26" s="1063">
        <v>895</v>
      </c>
      <c r="W26" s="1062">
        <v>4861.5157991347924</v>
      </c>
      <c r="X26" s="1536">
        <v>66</v>
      </c>
      <c r="Y26" s="1065">
        <v>8.0860011795564485E-3</v>
      </c>
      <c r="Z26" s="1066">
        <v>213906.69516193084</v>
      </c>
      <c r="AA26" s="1063">
        <v>110</v>
      </c>
      <c r="AB26" s="1062">
        <v>1944.6063196539167</v>
      </c>
      <c r="AC26" s="1063">
        <v>298.11455999999998</v>
      </c>
      <c r="AD26" s="1065">
        <v>3.6523555815196236E-2</v>
      </c>
      <c r="AE26" s="1066">
        <v>966192.42892807792</v>
      </c>
      <c r="AF26" s="1064">
        <v>5448</v>
      </c>
      <c r="AG26" s="1062">
        <v>177.34809635243721</v>
      </c>
      <c r="AH26" s="1057"/>
      <c r="AI26" s="1067">
        <v>26453953</v>
      </c>
      <c r="AJ26" s="1067">
        <v>0</v>
      </c>
      <c r="AK26" s="1067">
        <v>26453953</v>
      </c>
      <c r="AL26" s="1067">
        <v>0</v>
      </c>
    </row>
    <row r="27" spans="1:38" s="459" customFormat="1" ht="16.149999999999999" customHeight="1" x14ac:dyDescent="0.2">
      <c r="A27" s="1052">
        <v>21</v>
      </c>
      <c r="B27" s="1052" t="s">
        <v>25</v>
      </c>
      <c r="C27" s="1053">
        <v>14203771</v>
      </c>
      <c r="D27" s="1538">
        <v>4406.0133500000002</v>
      </c>
      <c r="E27" s="1054">
        <v>2717</v>
      </c>
      <c r="F27" s="1055">
        <v>0.61665723277937867</v>
      </c>
      <c r="G27" s="1056">
        <v>8758858.1198919881</v>
      </c>
      <c r="H27" s="1053">
        <v>3223.724004376882</v>
      </c>
      <c r="I27" s="1535">
        <v>500.06</v>
      </c>
      <c r="J27" s="1055">
        <v>0.11349488988724921</v>
      </c>
      <c r="K27" s="1056">
        <v>1612055.4256287036</v>
      </c>
      <c r="L27" s="1054">
        <v>2273</v>
      </c>
      <c r="M27" s="1053">
        <v>709.21928096291401</v>
      </c>
      <c r="N27" s="1535">
        <v>70.8</v>
      </c>
      <c r="O27" s="1055">
        <v>1.6068948134258375E-2</v>
      </c>
      <c r="P27" s="1056">
        <v>228239.6595098832</v>
      </c>
      <c r="Q27" s="1532">
        <v>1180</v>
      </c>
      <c r="R27" s="1053">
        <v>193.42344026261287</v>
      </c>
      <c r="S27" s="1535">
        <v>705</v>
      </c>
      <c r="T27" s="1055">
        <v>0.16000859370977621</v>
      </c>
      <c r="U27" s="1056">
        <v>2272725.4230857017</v>
      </c>
      <c r="V27" s="1054">
        <v>470</v>
      </c>
      <c r="W27" s="1053">
        <v>4835.5860065653224</v>
      </c>
      <c r="X27" s="1535">
        <v>66.599999999999994</v>
      </c>
      <c r="Y27" s="1055">
        <v>1.5115705448327793E-2</v>
      </c>
      <c r="Z27" s="1056">
        <v>214700.0186915003</v>
      </c>
      <c r="AA27" s="1054">
        <v>111</v>
      </c>
      <c r="AB27" s="1053">
        <v>1934.2344026261287</v>
      </c>
      <c r="AC27" s="1054">
        <v>346.55334999999997</v>
      </c>
      <c r="AD27" s="1055">
        <v>7.865463004100974E-2</v>
      </c>
      <c r="AE27" s="1056">
        <v>1117192.353192223</v>
      </c>
      <c r="AF27" s="1054">
        <v>2717</v>
      </c>
      <c r="AG27" s="1053">
        <v>411.18599675827124</v>
      </c>
      <c r="AH27" s="1057"/>
      <c r="AI27" s="1060">
        <v>14203771</v>
      </c>
      <c r="AJ27" s="1059">
        <v>0</v>
      </c>
      <c r="AK27" s="1060">
        <v>14203771</v>
      </c>
      <c r="AL27" s="1059">
        <v>0</v>
      </c>
    </row>
    <row r="28" spans="1:38" s="459" customFormat="1" ht="16.149999999999999" customHeight="1" x14ac:dyDescent="0.2">
      <c r="A28" s="1052">
        <v>22</v>
      </c>
      <c r="B28" s="1052" t="s">
        <v>26</v>
      </c>
      <c r="C28" s="1053">
        <v>16088164</v>
      </c>
      <c r="D28" s="1538">
        <v>4558.69272</v>
      </c>
      <c r="E28" s="1054">
        <v>2776</v>
      </c>
      <c r="F28" s="1055">
        <v>0.60894650517264959</v>
      </c>
      <c r="G28" s="1056">
        <v>9796831.2424444351</v>
      </c>
      <c r="H28" s="1053">
        <v>3529.1178827249405</v>
      </c>
      <c r="I28" s="1535">
        <v>461.12</v>
      </c>
      <c r="J28" s="1055">
        <v>0.10115180564308796</v>
      </c>
      <c r="K28" s="1056">
        <v>1627346.8380821245</v>
      </c>
      <c r="L28" s="1054">
        <v>2096</v>
      </c>
      <c r="M28" s="1053">
        <v>776.40593419948686</v>
      </c>
      <c r="N28" s="1535">
        <v>119.88</v>
      </c>
      <c r="O28" s="1055">
        <v>2.629701262251341E-2</v>
      </c>
      <c r="P28" s="1056">
        <v>423070.65178106586</v>
      </c>
      <c r="Q28" s="1532">
        <v>1998</v>
      </c>
      <c r="R28" s="1053">
        <v>211.74707296349644</v>
      </c>
      <c r="S28" s="1535">
        <v>846</v>
      </c>
      <c r="T28" s="1055">
        <v>0.18557951850722679</v>
      </c>
      <c r="U28" s="1056">
        <v>2985633.7287852997</v>
      </c>
      <c r="V28" s="1054">
        <v>564</v>
      </c>
      <c r="W28" s="1053">
        <v>5293.6768240874108</v>
      </c>
      <c r="X28" s="1535">
        <v>6</v>
      </c>
      <c r="Y28" s="1055">
        <v>1.3161667979235943E-3</v>
      </c>
      <c r="Z28" s="1056">
        <v>21174.707296349643</v>
      </c>
      <c r="AA28" s="1054">
        <v>10</v>
      </c>
      <c r="AB28" s="1053">
        <v>2117.4707296349643</v>
      </c>
      <c r="AC28" s="1054">
        <v>349.69272000000001</v>
      </c>
      <c r="AD28" s="1055">
        <v>7.6708991256598663E-2</v>
      </c>
      <c r="AE28" s="1056">
        <v>1234106.8316107253</v>
      </c>
      <c r="AF28" s="1054">
        <v>2776</v>
      </c>
      <c r="AG28" s="1053">
        <v>444.56297968686067</v>
      </c>
      <c r="AH28" s="1057"/>
      <c r="AI28" s="1060">
        <v>16088164</v>
      </c>
      <c r="AJ28" s="1059">
        <v>0</v>
      </c>
      <c r="AK28" s="1060">
        <v>16088164</v>
      </c>
      <c r="AL28" s="1059">
        <v>0</v>
      </c>
    </row>
    <row r="29" spans="1:38" s="459" customFormat="1" ht="16.149999999999999" customHeight="1" x14ac:dyDescent="0.2">
      <c r="A29" s="1052">
        <v>23</v>
      </c>
      <c r="B29" s="1052" t="s">
        <v>27</v>
      </c>
      <c r="C29" s="1053">
        <v>46785136</v>
      </c>
      <c r="D29" s="1538">
        <v>16012.5</v>
      </c>
      <c r="E29" s="1054">
        <v>11216</v>
      </c>
      <c r="F29" s="1055">
        <v>0.70045277127244343</v>
      </c>
      <c r="G29" s="1056">
        <v>32770778.165558159</v>
      </c>
      <c r="H29" s="1053">
        <v>2921.7883528493367</v>
      </c>
      <c r="I29" s="1535">
        <v>1842.94</v>
      </c>
      <c r="J29" s="1055">
        <v>0.11509383294301327</v>
      </c>
      <c r="K29" s="1056">
        <v>5384680.6270001559</v>
      </c>
      <c r="L29" s="1054">
        <v>8377</v>
      </c>
      <c r="M29" s="1053">
        <v>642.79343762685403</v>
      </c>
      <c r="N29" s="1535">
        <v>329.46</v>
      </c>
      <c r="O29" s="1055">
        <v>2.0575175644028103E-2</v>
      </c>
      <c r="P29" s="1056">
        <v>962612.39072974236</v>
      </c>
      <c r="Q29" s="1532">
        <v>5491</v>
      </c>
      <c r="R29" s="1053">
        <v>175.30730117096019</v>
      </c>
      <c r="S29" s="1535">
        <v>2404.5</v>
      </c>
      <c r="T29" s="1055">
        <v>0.1501639344262295</v>
      </c>
      <c r="U29" s="1056">
        <v>7025440.0944262287</v>
      </c>
      <c r="V29" s="1054">
        <v>1603</v>
      </c>
      <c r="W29" s="1053">
        <v>4382.6825292740041</v>
      </c>
      <c r="X29" s="1535">
        <v>219.6</v>
      </c>
      <c r="Y29" s="1055">
        <v>1.3714285714285714E-2</v>
      </c>
      <c r="Z29" s="1056">
        <v>641624.72228571423</v>
      </c>
      <c r="AA29" s="1054">
        <v>366</v>
      </c>
      <c r="AB29" s="1053">
        <v>1753.0730117096018</v>
      </c>
      <c r="AC29" s="1054">
        <v>0</v>
      </c>
      <c r="AD29" s="1055">
        <v>0</v>
      </c>
      <c r="AE29" s="1056">
        <v>0</v>
      </c>
      <c r="AF29" s="1054">
        <v>11216</v>
      </c>
      <c r="AG29" s="1053">
        <v>0</v>
      </c>
      <c r="AH29" s="1057"/>
      <c r="AI29" s="1060">
        <v>46785136</v>
      </c>
      <c r="AJ29" s="1059">
        <v>0</v>
      </c>
      <c r="AK29" s="1060">
        <v>46785136</v>
      </c>
      <c r="AL29" s="1059">
        <v>0</v>
      </c>
    </row>
    <row r="30" spans="1:38" s="459" customFormat="1" ht="16.149999999999999" customHeight="1" x14ac:dyDescent="0.2">
      <c r="A30" s="1052">
        <v>24</v>
      </c>
      <c r="B30" s="1052" t="s">
        <v>28</v>
      </c>
      <c r="C30" s="1053">
        <v>6573708</v>
      </c>
      <c r="D30" s="1538">
        <v>6206.2863200000002</v>
      </c>
      <c r="E30" s="1054">
        <v>4192</v>
      </c>
      <c r="F30" s="1055">
        <v>0.67544418414779162</v>
      </c>
      <c r="G30" s="1056">
        <v>4440172.8368858108</v>
      </c>
      <c r="H30" s="1053">
        <v>1059.2015355166534</v>
      </c>
      <c r="I30" s="1535">
        <v>732.6</v>
      </c>
      <c r="J30" s="1055">
        <v>0.1180416052735382</v>
      </c>
      <c r="K30" s="1056">
        <v>775971.04491950024</v>
      </c>
      <c r="L30" s="1054">
        <v>3330</v>
      </c>
      <c r="M30" s="1053">
        <v>233.02433781366375</v>
      </c>
      <c r="N30" s="1535">
        <v>83.61</v>
      </c>
      <c r="O30" s="1055">
        <v>1.3471824483921006E-2</v>
      </c>
      <c r="P30" s="1056">
        <v>88559.840384547395</v>
      </c>
      <c r="Q30" s="1532">
        <v>1393.5</v>
      </c>
      <c r="R30" s="1053">
        <v>63.552092130999206</v>
      </c>
      <c r="S30" s="1535">
        <v>742.5</v>
      </c>
      <c r="T30" s="1055">
        <v>0.11963676210155899</v>
      </c>
      <c r="U30" s="1056">
        <v>786457.14012111514</v>
      </c>
      <c r="V30" s="1054">
        <v>495</v>
      </c>
      <c r="W30" s="1053">
        <v>1588.80230327498</v>
      </c>
      <c r="X30" s="1535">
        <v>85.8</v>
      </c>
      <c r="Y30" s="1055">
        <v>1.3824692509513483E-2</v>
      </c>
      <c r="Z30" s="1056">
        <v>90879.491747328866</v>
      </c>
      <c r="AA30" s="1054">
        <v>143</v>
      </c>
      <c r="AB30" s="1053">
        <v>635.5209213099921</v>
      </c>
      <c r="AC30" s="1054">
        <v>369.77632</v>
      </c>
      <c r="AD30" s="1055">
        <v>5.95809314836767E-2</v>
      </c>
      <c r="AE30" s="1056">
        <v>391667.64594169741</v>
      </c>
      <c r="AF30" s="1054">
        <v>4192</v>
      </c>
      <c r="AG30" s="1053">
        <v>93.432167447924002</v>
      </c>
      <c r="AH30" s="1057"/>
      <c r="AI30" s="1060">
        <v>6573708</v>
      </c>
      <c r="AJ30" s="1059">
        <v>0</v>
      </c>
      <c r="AK30" s="1060">
        <v>6573708</v>
      </c>
      <c r="AL30" s="1059">
        <v>0</v>
      </c>
    </row>
    <row r="31" spans="1:38" s="460" customFormat="1" ht="16.149999999999999" customHeight="1" x14ac:dyDescent="0.2">
      <c r="A31" s="1061">
        <v>25</v>
      </c>
      <c r="B31" s="1061" t="s">
        <v>29</v>
      </c>
      <c r="C31" s="1062">
        <v>8674479</v>
      </c>
      <c r="D31" s="1539">
        <v>3159.6745599999999</v>
      </c>
      <c r="E31" s="1064">
        <v>2052</v>
      </c>
      <c r="F31" s="1065">
        <v>0.64943397208603659</v>
      </c>
      <c r="G31" s="1066">
        <v>5633501.3527469104</v>
      </c>
      <c r="H31" s="1062">
        <v>2745.3710296037575</v>
      </c>
      <c r="I31" s="1536">
        <v>293.92</v>
      </c>
      <c r="J31" s="1065">
        <v>9.3022238340900537E-2</v>
      </c>
      <c r="K31" s="1066">
        <v>806919.45302113658</v>
      </c>
      <c r="L31" s="1063">
        <v>1336</v>
      </c>
      <c r="M31" s="1062">
        <v>603.98162651282678</v>
      </c>
      <c r="N31" s="1536">
        <v>86.039999999999992</v>
      </c>
      <c r="O31" s="1065">
        <v>2.7230652513782937E-2</v>
      </c>
      <c r="P31" s="1066">
        <v>236211.72338710731</v>
      </c>
      <c r="Q31" s="1533">
        <v>1434</v>
      </c>
      <c r="R31" s="1062">
        <v>164.72226177622545</v>
      </c>
      <c r="S31" s="1536">
        <v>372</v>
      </c>
      <c r="T31" s="1065">
        <v>0.1177336440623809</v>
      </c>
      <c r="U31" s="1066">
        <v>1021278.0230125978</v>
      </c>
      <c r="V31" s="1063">
        <v>248</v>
      </c>
      <c r="W31" s="1062">
        <v>4118.0565444056365</v>
      </c>
      <c r="X31" s="1536">
        <v>57.599999999999994</v>
      </c>
      <c r="Y31" s="1065">
        <v>1.8229725532239623E-2</v>
      </c>
      <c r="Z31" s="1066">
        <v>158133.37130517644</v>
      </c>
      <c r="AA31" s="1063">
        <v>96</v>
      </c>
      <c r="AB31" s="1062">
        <v>1647.2226177622545</v>
      </c>
      <c r="AC31" s="1063">
        <v>298.11455999999998</v>
      </c>
      <c r="AD31" s="1065">
        <v>9.4349767464659395E-2</v>
      </c>
      <c r="AE31" s="1066">
        <v>818435.07652707119</v>
      </c>
      <c r="AF31" s="1064">
        <v>2052</v>
      </c>
      <c r="AG31" s="1062">
        <v>398.84750318083388</v>
      </c>
      <c r="AH31" s="1057"/>
      <c r="AI31" s="1067">
        <v>8674479</v>
      </c>
      <c r="AJ31" s="1067">
        <v>0</v>
      </c>
      <c r="AK31" s="1067">
        <v>8674479</v>
      </c>
      <c r="AL31" s="1067">
        <v>0</v>
      </c>
    </row>
    <row r="32" spans="1:38" s="459" customFormat="1" ht="16.149999999999999" customHeight="1" x14ac:dyDescent="0.2">
      <c r="A32" s="1052">
        <v>26</v>
      </c>
      <c r="B32" s="1052" t="s">
        <v>30</v>
      </c>
      <c r="C32" s="1053">
        <v>152448031</v>
      </c>
      <c r="D32" s="1538">
        <v>69896.160000000003</v>
      </c>
      <c r="E32" s="1054">
        <v>48447</v>
      </c>
      <c r="F32" s="1055">
        <v>0.69312820618471738</v>
      </c>
      <c r="G32" s="1056">
        <v>105666030.26342219</v>
      </c>
      <c r="H32" s="1053">
        <v>2181.064467633129</v>
      </c>
      <c r="I32" s="1535">
        <v>8986.56</v>
      </c>
      <c r="J32" s="1055">
        <v>0.12857015321013343</v>
      </c>
      <c r="K32" s="1056">
        <v>19600266.70225317</v>
      </c>
      <c r="L32" s="1054">
        <v>40848</v>
      </c>
      <c r="M32" s="1053">
        <v>479.83418287928833</v>
      </c>
      <c r="N32" s="1535">
        <v>1102.8</v>
      </c>
      <c r="O32" s="1055">
        <v>1.5777690791597132E-2</v>
      </c>
      <c r="P32" s="1056">
        <v>2405277.894905814</v>
      </c>
      <c r="Q32" s="1532">
        <v>18380</v>
      </c>
      <c r="R32" s="1053">
        <v>130.8638680579877</v>
      </c>
      <c r="S32" s="1535">
        <v>9702</v>
      </c>
      <c r="T32" s="1055">
        <v>0.13880590865077566</v>
      </c>
      <c r="U32" s="1056">
        <v>21160687.464976616</v>
      </c>
      <c r="V32" s="1054">
        <v>6468</v>
      </c>
      <c r="W32" s="1053">
        <v>3271.5967014496932</v>
      </c>
      <c r="X32" s="1535">
        <v>1657.8</v>
      </c>
      <c r="Y32" s="1055">
        <v>2.3718041162776322E-2</v>
      </c>
      <c r="Z32" s="1056">
        <v>3615768.6744422009</v>
      </c>
      <c r="AA32" s="1054">
        <v>2763</v>
      </c>
      <c r="AB32" s="1053">
        <v>1308.6386805798772</v>
      </c>
      <c r="AC32" s="1054">
        <v>0</v>
      </c>
      <c r="AD32" s="1055">
        <v>0</v>
      </c>
      <c r="AE32" s="1056">
        <v>0</v>
      </c>
      <c r="AF32" s="1054">
        <v>48447</v>
      </c>
      <c r="AG32" s="1053">
        <v>0</v>
      </c>
      <c r="AH32" s="1057"/>
      <c r="AI32" s="1060">
        <v>152448031</v>
      </c>
      <c r="AJ32" s="1059">
        <v>0</v>
      </c>
      <c r="AK32" s="1060">
        <v>152448031.00000003</v>
      </c>
      <c r="AL32" s="1059">
        <v>0</v>
      </c>
    </row>
    <row r="33" spans="1:38" s="459" customFormat="1" ht="16.149999999999999" customHeight="1" x14ac:dyDescent="0.2">
      <c r="A33" s="1052">
        <v>27</v>
      </c>
      <c r="B33" s="1052" t="s">
        <v>31</v>
      </c>
      <c r="C33" s="1053">
        <v>23712815</v>
      </c>
      <c r="D33" s="1538">
        <v>7684.1237500000007</v>
      </c>
      <c r="E33" s="1054">
        <v>5203</v>
      </c>
      <c r="F33" s="1055">
        <v>0.67711038620376196</v>
      </c>
      <c r="G33" s="1056">
        <v>16056193.32262836</v>
      </c>
      <c r="H33" s="1053">
        <v>3085.9491298536154</v>
      </c>
      <c r="I33" s="1535">
        <v>727.54</v>
      </c>
      <c r="J33" s="1055">
        <v>9.4680932227308279E-2</v>
      </c>
      <c r="K33" s="1056">
        <v>2245151.4299336993</v>
      </c>
      <c r="L33" s="1054">
        <v>3307</v>
      </c>
      <c r="M33" s="1053">
        <v>678.9088085677954</v>
      </c>
      <c r="N33" s="1535">
        <v>217.5</v>
      </c>
      <c r="O33" s="1055">
        <v>2.8305114164773826E-2</v>
      </c>
      <c r="P33" s="1056">
        <v>671193.93574316124</v>
      </c>
      <c r="Q33" s="1532">
        <v>3625</v>
      </c>
      <c r="R33" s="1053">
        <v>185.15694779121691</v>
      </c>
      <c r="S33" s="1535">
        <v>1161</v>
      </c>
      <c r="T33" s="1055">
        <v>0.15109074733472375</v>
      </c>
      <c r="U33" s="1056">
        <v>3582786.9397600475</v>
      </c>
      <c r="V33" s="1054">
        <v>774</v>
      </c>
      <c r="W33" s="1053">
        <v>4628.9236947804229</v>
      </c>
      <c r="X33" s="1535">
        <v>56.4</v>
      </c>
      <c r="Y33" s="1055">
        <v>7.3398089144516955E-3</v>
      </c>
      <c r="Z33" s="1056">
        <v>174047.53092374388</v>
      </c>
      <c r="AA33" s="1054">
        <v>94</v>
      </c>
      <c r="AB33" s="1053">
        <v>1851.5694779121688</v>
      </c>
      <c r="AC33" s="1054">
        <v>318.68374999999997</v>
      </c>
      <c r="AD33" s="1055">
        <v>4.1473011154980415E-2</v>
      </c>
      <c r="AE33" s="1056">
        <v>983441.84101098694</v>
      </c>
      <c r="AF33" s="1054">
        <v>5203</v>
      </c>
      <c r="AG33" s="1053">
        <v>189.01438420353392</v>
      </c>
      <c r="AH33" s="1057"/>
      <c r="AI33" s="1060">
        <v>23712815</v>
      </c>
      <c r="AJ33" s="1059">
        <v>0</v>
      </c>
      <c r="AK33" s="1060">
        <v>23712815</v>
      </c>
      <c r="AL33" s="1059">
        <v>0</v>
      </c>
    </row>
    <row r="34" spans="1:38" s="459" customFormat="1" ht="16.149999999999999" customHeight="1" x14ac:dyDescent="0.2">
      <c r="A34" s="1052">
        <v>28</v>
      </c>
      <c r="B34" s="1052" t="s">
        <v>32</v>
      </c>
      <c r="C34" s="1053">
        <v>106854121</v>
      </c>
      <c r="D34" s="1538">
        <v>45052.15</v>
      </c>
      <c r="E34" s="1054">
        <v>33709</v>
      </c>
      <c r="F34" s="1055">
        <v>0.74822178297817088</v>
      </c>
      <c r="G34" s="1056">
        <v>79950580.933185205</v>
      </c>
      <c r="H34" s="1053">
        <v>2371.7873841758937</v>
      </c>
      <c r="I34" s="1535">
        <v>4803.4800000000005</v>
      </c>
      <c r="J34" s="1055">
        <v>0.10662043875819467</v>
      </c>
      <c r="K34" s="1056">
        <v>11392833.264141222</v>
      </c>
      <c r="L34" s="1054">
        <v>21834</v>
      </c>
      <c r="M34" s="1053">
        <v>521.79322451869666</v>
      </c>
      <c r="N34" s="1535">
        <v>925.46999999999991</v>
      </c>
      <c r="O34" s="1055">
        <v>2.0542193879759342E-2</v>
      </c>
      <c r="P34" s="1056">
        <v>2195018.0704332641</v>
      </c>
      <c r="Q34" s="1532">
        <v>15424.5</v>
      </c>
      <c r="R34" s="1053">
        <v>142.30724305055361</v>
      </c>
      <c r="S34" s="1535">
        <v>4770</v>
      </c>
      <c r="T34" s="1055">
        <v>0.10587729997347518</v>
      </c>
      <c r="U34" s="1056">
        <v>11313425.822519014</v>
      </c>
      <c r="V34" s="1054">
        <v>3180</v>
      </c>
      <c r="W34" s="1053">
        <v>3557.6810762638406</v>
      </c>
      <c r="X34" s="1535">
        <v>844.19999999999993</v>
      </c>
      <c r="Y34" s="1055">
        <v>1.8738284410399944E-2</v>
      </c>
      <c r="Z34" s="1056">
        <v>2002262.9097212893</v>
      </c>
      <c r="AA34" s="1054">
        <v>1407</v>
      </c>
      <c r="AB34" s="1053">
        <v>1423.0724305055362</v>
      </c>
      <c r="AC34" s="1054">
        <v>0</v>
      </c>
      <c r="AD34" s="1055">
        <v>0</v>
      </c>
      <c r="AE34" s="1056">
        <v>0</v>
      </c>
      <c r="AF34" s="1054">
        <v>33709</v>
      </c>
      <c r="AG34" s="1053">
        <v>0</v>
      </c>
      <c r="AH34" s="1057"/>
      <c r="AI34" s="1060">
        <v>106854121</v>
      </c>
      <c r="AJ34" s="1059">
        <v>0</v>
      </c>
      <c r="AK34" s="1060">
        <v>106854120.99999999</v>
      </c>
      <c r="AL34" s="1059">
        <v>0</v>
      </c>
    </row>
    <row r="35" spans="1:38" s="459" customFormat="1" ht="16.149999999999999" customHeight="1" x14ac:dyDescent="0.2">
      <c r="A35" s="1052">
        <v>29</v>
      </c>
      <c r="B35" s="1052" t="s">
        <v>33</v>
      </c>
      <c r="C35" s="1053">
        <v>48588921</v>
      </c>
      <c r="D35" s="1538">
        <v>18216.41</v>
      </c>
      <c r="E35" s="1054">
        <v>13387</v>
      </c>
      <c r="F35" s="1055">
        <v>0.73488684104057822</v>
      </c>
      <c r="G35" s="1056">
        <v>35707358.663260214</v>
      </c>
      <c r="H35" s="1053">
        <v>2667.3159530335561</v>
      </c>
      <c r="I35" s="1535">
        <v>2123.44</v>
      </c>
      <c r="J35" s="1055">
        <v>0.1165674246462393</v>
      </c>
      <c r="K35" s="1056">
        <v>5663885.3873095745</v>
      </c>
      <c r="L35" s="1054">
        <v>9652</v>
      </c>
      <c r="M35" s="1053">
        <v>586.80950966738237</v>
      </c>
      <c r="N35" s="1535">
        <v>482.37</v>
      </c>
      <c r="O35" s="1055">
        <v>2.6479970532064221E-2</v>
      </c>
      <c r="P35" s="1056">
        <v>1286633.1962647964</v>
      </c>
      <c r="Q35" s="1532">
        <v>8039.5</v>
      </c>
      <c r="R35" s="1053">
        <v>160.03895718201335</v>
      </c>
      <c r="S35" s="1535">
        <v>2076</v>
      </c>
      <c r="T35" s="1055">
        <v>0.11396317935312172</v>
      </c>
      <c r="U35" s="1056">
        <v>5537347.918497663</v>
      </c>
      <c r="V35" s="1054">
        <v>1384</v>
      </c>
      <c r="W35" s="1053">
        <v>4000.9739295503346</v>
      </c>
      <c r="X35" s="1535">
        <v>147.6</v>
      </c>
      <c r="Y35" s="1055">
        <v>8.1025844279965144E-3</v>
      </c>
      <c r="Z35" s="1056">
        <v>393695.83466775285</v>
      </c>
      <c r="AA35" s="1054">
        <v>246</v>
      </c>
      <c r="AB35" s="1053">
        <v>1600.3895718201336</v>
      </c>
      <c r="AC35" s="1054">
        <v>0</v>
      </c>
      <c r="AD35" s="1055">
        <v>0</v>
      </c>
      <c r="AE35" s="1056">
        <v>0</v>
      </c>
      <c r="AF35" s="1054">
        <v>13387</v>
      </c>
      <c r="AG35" s="1053">
        <v>0</v>
      </c>
      <c r="AH35" s="1057"/>
      <c r="AI35" s="1060">
        <v>48588921</v>
      </c>
      <c r="AJ35" s="1059">
        <v>0</v>
      </c>
      <c r="AK35" s="1060">
        <v>48588920.999999993</v>
      </c>
      <c r="AL35" s="1059">
        <v>0</v>
      </c>
    </row>
    <row r="36" spans="1:38" s="460" customFormat="1" ht="16.149999999999999" customHeight="1" x14ac:dyDescent="0.2">
      <c r="A36" s="1061">
        <v>30</v>
      </c>
      <c r="B36" s="1061" t="s">
        <v>34</v>
      </c>
      <c r="C36" s="1062">
        <v>11479268</v>
      </c>
      <c r="D36" s="1539">
        <v>3590.2202400000001</v>
      </c>
      <c r="E36" s="1064">
        <v>2421</v>
      </c>
      <c r="F36" s="1065">
        <v>0.67433189001240768</v>
      </c>
      <c r="G36" s="1066">
        <v>7740836.4863989512</v>
      </c>
      <c r="H36" s="1062">
        <v>3197.3715350677203</v>
      </c>
      <c r="I36" s="1536">
        <v>333.3</v>
      </c>
      <c r="J36" s="1065">
        <v>9.2835530335041508E-2</v>
      </c>
      <c r="K36" s="1066">
        <v>1065683.9326380712</v>
      </c>
      <c r="L36" s="1063">
        <v>1515</v>
      </c>
      <c r="M36" s="1062">
        <v>703.42173771489854</v>
      </c>
      <c r="N36" s="1536">
        <v>54.419999999999995</v>
      </c>
      <c r="O36" s="1065">
        <v>1.5157844466945569E-2</v>
      </c>
      <c r="P36" s="1066">
        <v>174000.95893838533</v>
      </c>
      <c r="Q36" s="1533">
        <v>907</v>
      </c>
      <c r="R36" s="1062">
        <v>191.8422921040632</v>
      </c>
      <c r="S36" s="1536">
        <v>435</v>
      </c>
      <c r="T36" s="1065">
        <v>0.12116248333556272</v>
      </c>
      <c r="U36" s="1066">
        <v>1390856.6177544584</v>
      </c>
      <c r="V36" s="1063">
        <v>290</v>
      </c>
      <c r="W36" s="1062">
        <v>4796.0573026015809</v>
      </c>
      <c r="X36" s="1536">
        <v>18.599999999999998</v>
      </c>
      <c r="Y36" s="1065">
        <v>5.1807406667619916E-3</v>
      </c>
      <c r="Z36" s="1066">
        <v>59471.110552259597</v>
      </c>
      <c r="AA36" s="1063">
        <v>31</v>
      </c>
      <c r="AB36" s="1062">
        <v>1918.4229210406322</v>
      </c>
      <c r="AC36" s="1063">
        <v>327.90024</v>
      </c>
      <c r="AD36" s="1065">
        <v>9.1331511183280492E-2</v>
      </c>
      <c r="AE36" s="1066">
        <v>1048418.8937178738</v>
      </c>
      <c r="AF36" s="1064">
        <v>2421</v>
      </c>
      <c r="AG36" s="1062">
        <v>433.05200070957198</v>
      </c>
      <c r="AH36" s="1057"/>
      <c r="AI36" s="1067">
        <v>11479268</v>
      </c>
      <c r="AJ36" s="1067">
        <v>0</v>
      </c>
      <c r="AK36" s="1067">
        <v>11479267.999999996</v>
      </c>
      <c r="AL36" s="1067">
        <v>0</v>
      </c>
    </row>
    <row r="37" spans="1:38" s="459" customFormat="1" ht="16.149999999999999" customHeight="1" x14ac:dyDescent="0.2">
      <c r="A37" s="1052">
        <v>31</v>
      </c>
      <c r="B37" s="1052" t="s">
        <v>35</v>
      </c>
      <c r="C37" s="1053">
        <v>23984135</v>
      </c>
      <c r="D37" s="1538">
        <v>9258.3845600000004</v>
      </c>
      <c r="E37" s="1054">
        <v>6177</v>
      </c>
      <c r="F37" s="1055">
        <v>0.66717902674805285</v>
      </c>
      <c r="G37" s="1056">
        <v>16001711.846693911</v>
      </c>
      <c r="H37" s="1053">
        <v>2590.531301067494</v>
      </c>
      <c r="I37" s="1535">
        <v>865.04</v>
      </c>
      <c r="J37" s="1055">
        <v>9.3433146397625969E-2</v>
      </c>
      <c r="K37" s="1056">
        <v>2240913.1966754249</v>
      </c>
      <c r="L37" s="1054">
        <v>3932</v>
      </c>
      <c r="M37" s="1053">
        <v>569.91688623484868</v>
      </c>
      <c r="N37" s="1535">
        <v>181.01999999999998</v>
      </c>
      <c r="O37" s="1055">
        <v>1.9552007029615109E-2</v>
      </c>
      <c r="P37" s="1056">
        <v>468937.97611923778</v>
      </c>
      <c r="Q37" s="1532">
        <v>3017</v>
      </c>
      <c r="R37" s="1053">
        <v>155.43187806404964</v>
      </c>
      <c r="S37" s="1535">
        <v>1665</v>
      </c>
      <c r="T37" s="1055">
        <v>0.17983698875433188</v>
      </c>
      <c r="U37" s="1056">
        <v>4313234.6162773781</v>
      </c>
      <c r="V37" s="1054">
        <v>1110</v>
      </c>
      <c r="W37" s="1053">
        <v>3885.7969516012413</v>
      </c>
      <c r="X37" s="1535">
        <v>152.4</v>
      </c>
      <c r="Y37" s="1055">
        <v>1.6460755006702809E-2</v>
      </c>
      <c r="Z37" s="1056">
        <v>394796.97028268606</v>
      </c>
      <c r="AA37" s="1054">
        <v>254</v>
      </c>
      <c r="AB37" s="1053">
        <v>1554.3187806404962</v>
      </c>
      <c r="AC37" s="1054">
        <v>217.92455999999999</v>
      </c>
      <c r="AD37" s="1055">
        <v>2.3538076063671302E-2</v>
      </c>
      <c r="AE37" s="1056">
        <v>564540.39395136107</v>
      </c>
      <c r="AF37" s="1054">
        <v>6177</v>
      </c>
      <c r="AG37" s="1053">
        <v>91.393944301661179</v>
      </c>
      <c r="AH37" s="1057"/>
      <c r="AI37" s="1060">
        <v>23984135</v>
      </c>
      <c r="AJ37" s="1059">
        <v>0</v>
      </c>
      <c r="AK37" s="1060">
        <v>23984134.999999996</v>
      </c>
      <c r="AL37" s="1059">
        <v>0</v>
      </c>
    </row>
    <row r="38" spans="1:38" s="459" customFormat="1" ht="16.149999999999999" customHeight="1" x14ac:dyDescent="0.2">
      <c r="A38" s="1052">
        <v>32</v>
      </c>
      <c r="B38" s="1052" t="s">
        <v>36</v>
      </c>
      <c r="C38" s="1053">
        <v>123784050</v>
      </c>
      <c r="D38" s="1538">
        <v>37175.130000000005</v>
      </c>
      <c r="E38" s="1054">
        <v>26330</v>
      </c>
      <c r="F38" s="1055">
        <v>0.70826921116348474</v>
      </c>
      <c r="G38" s="1056">
        <v>87672431.448121354</v>
      </c>
      <c r="H38" s="1053">
        <v>3329.7543276916581</v>
      </c>
      <c r="I38" s="1535">
        <v>3962.86</v>
      </c>
      <c r="J38" s="1055">
        <v>0.10659976172242033</v>
      </c>
      <c r="K38" s="1056">
        <v>13195350.235036165</v>
      </c>
      <c r="L38" s="1054">
        <v>18013</v>
      </c>
      <c r="M38" s="1053">
        <v>732.54595209216484</v>
      </c>
      <c r="N38" s="1535">
        <v>902.06999999999994</v>
      </c>
      <c r="O38" s="1055">
        <v>2.4265416153218557E-2</v>
      </c>
      <c r="P38" s="1056">
        <v>3003671.4863808136</v>
      </c>
      <c r="Q38" s="1532">
        <v>15034.5</v>
      </c>
      <c r="R38" s="1053">
        <v>199.78525966149945</v>
      </c>
      <c r="S38" s="1535">
        <v>5421</v>
      </c>
      <c r="T38" s="1055">
        <v>0.14582329638120967</v>
      </c>
      <c r="U38" s="1056">
        <v>18050598.210416477</v>
      </c>
      <c r="V38" s="1054">
        <v>3614</v>
      </c>
      <c r="W38" s="1053">
        <v>4994.6314915374869</v>
      </c>
      <c r="X38" s="1535">
        <v>559.19999999999993</v>
      </c>
      <c r="Y38" s="1055">
        <v>1.5042314579666564E-2</v>
      </c>
      <c r="Z38" s="1056">
        <v>1861998.6200451748</v>
      </c>
      <c r="AA38" s="1054">
        <v>932</v>
      </c>
      <c r="AB38" s="1053">
        <v>1997.8525966149946</v>
      </c>
      <c r="AC38" s="1054">
        <v>0</v>
      </c>
      <c r="AD38" s="1055">
        <v>0</v>
      </c>
      <c r="AE38" s="1056">
        <v>0</v>
      </c>
      <c r="AF38" s="1054">
        <v>26330</v>
      </c>
      <c r="AG38" s="1053">
        <v>0</v>
      </c>
      <c r="AH38" s="1057"/>
      <c r="AI38" s="1060">
        <v>123784049.99999999</v>
      </c>
      <c r="AJ38" s="1059">
        <v>0</v>
      </c>
      <c r="AK38" s="1060">
        <v>123784049.99999999</v>
      </c>
      <c r="AL38" s="1059">
        <v>0</v>
      </c>
    </row>
    <row r="39" spans="1:38" s="459" customFormat="1" ht="16.149999999999999" customHeight="1" x14ac:dyDescent="0.2">
      <c r="A39" s="1052">
        <v>33</v>
      </c>
      <c r="B39" s="1052" t="s">
        <v>37</v>
      </c>
      <c r="C39" s="1053">
        <v>5748638</v>
      </c>
      <c r="D39" s="1538">
        <v>2047.05206</v>
      </c>
      <c r="E39" s="1054">
        <v>1226</v>
      </c>
      <c r="F39" s="1055">
        <v>0.59891002478950151</v>
      </c>
      <c r="G39" s="1056">
        <v>3442916.9270858704</v>
      </c>
      <c r="H39" s="1053">
        <v>2808.2519796785241</v>
      </c>
      <c r="I39" s="1535">
        <v>254.76</v>
      </c>
      <c r="J39" s="1055">
        <v>0.12445213533064713</v>
      </c>
      <c r="K39" s="1056">
        <v>715430.27434290061</v>
      </c>
      <c r="L39" s="1054">
        <v>1158</v>
      </c>
      <c r="M39" s="1053">
        <v>617.81543552927519</v>
      </c>
      <c r="N39" s="1535">
        <v>53.97</v>
      </c>
      <c r="O39" s="1055">
        <v>2.636474228212838E-2</v>
      </c>
      <c r="P39" s="1056">
        <v>151561.35934324993</v>
      </c>
      <c r="Q39" s="1532">
        <v>899.5</v>
      </c>
      <c r="R39" s="1053">
        <v>168.49511878071144</v>
      </c>
      <c r="S39" s="1535">
        <v>300</v>
      </c>
      <c r="T39" s="1055">
        <v>0.14655220834979643</v>
      </c>
      <c r="U39" s="1056">
        <v>842475.59390355705</v>
      </c>
      <c r="V39" s="1054">
        <v>200</v>
      </c>
      <c r="W39" s="1053">
        <v>4212.3779695177855</v>
      </c>
      <c r="X39" s="1535">
        <v>7.1999999999999993</v>
      </c>
      <c r="Y39" s="1055">
        <v>3.5172530003951142E-3</v>
      </c>
      <c r="Z39" s="1056">
        <v>20219.414253685369</v>
      </c>
      <c r="AA39" s="1054">
        <v>12</v>
      </c>
      <c r="AB39" s="1053">
        <v>1684.9511878071141</v>
      </c>
      <c r="AC39" s="1054">
        <v>205.12205999999998</v>
      </c>
      <c r="AD39" s="1055">
        <v>0.10020363624753148</v>
      </c>
      <c r="AE39" s="1056">
        <v>576034.43107073684</v>
      </c>
      <c r="AF39" s="1054">
        <v>1226</v>
      </c>
      <c r="AG39" s="1053">
        <v>469.84863872001375</v>
      </c>
      <c r="AH39" s="1057"/>
      <c r="AI39" s="1060">
        <v>5748638</v>
      </c>
      <c r="AJ39" s="1059">
        <v>0</v>
      </c>
      <c r="AK39" s="1060">
        <v>5748638.0000000009</v>
      </c>
      <c r="AL39" s="1059">
        <v>0</v>
      </c>
    </row>
    <row r="40" spans="1:38" s="459" customFormat="1" ht="16.149999999999999" customHeight="1" x14ac:dyDescent="0.2">
      <c r="A40" s="1052">
        <v>34</v>
      </c>
      <c r="B40" s="1052" t="s">
        <v>38</v>
      </c>
      <c r="C40" s="1053">
        <v>15920024</v>
      </c>
      <c r="D40" s="1538">
        <v>5152.8740600000001</v>
      </c>
      <c r="E40" s="1054">
        <v>3266</v>
      </c>
      <c r="F40" s="1055">
        <v>0.63382104083483071</v>
      </c>
      <c r="G40" s="1056">
        <v>10090446.181795485</v>
      </c>
      <c r="H40" s="1053">
        <v>3089.5426153691014</v>
      </c>
      <c r="I40" s="1535">
        <v>599.06000000000006</v>
      </c>
      <c r="J40" s="1055">
        <v>0.1162574503130783</v>
      </c>
      <c r="K40" s="1056">
        <v>1850821.399163014</v>
      </c>
      <c r="L40" s="1054">
        <v>2723</v>
      </c>
      <c r="M40" s="1053">
        <v>679.69937538120234</v>
      </c>
      <c r="N40" s="1535">
        <v>101.85</v>
      </c>
      <c r="O40" s="1055">
        <v>1.9765668404478721E-2</v>
      </c>
      <c r="P40" s="1056">
        <v>314669.91537534294</v>
      </c>
      <c r="Q40" s="1532">
        <v>1697.5</v>
      </c>
      <c r="R40" s="1053">
        <v>185.37255692214606</v>
      </c>
      <c r="S40" s="1535">
        <v>810</v>
      </c>
      <c r="T40" s="1055">
        <v>0.1571938282535863</v>
      </c>
      <c r="U40" s="1056">
        <v>2502529.5184489721</v>
      </c>
      <c r="V40" s="1054">
        <v>540</v>
      </c>
      <c r="W40" s="1053">
        <v>4634.3139230536517</v>
      </c>
      <c r="X40" s="1535">
        <v>7.1999999999999993</v>
      </c>
      <c r="Y40" s="1055">
        <v>1.3972784733652115E-3</v>
      </c>
      <c r="Z40" s="1056">
        <v>22244.706830657527</v>
      </c>
      <c r="AA40" s="1054">
        <v>12</v>
      </c>
      <c r="AB40" s="1053">
        <v>1853.7255692214605</v>
      </c>
      <c r="AC40" s="1054">
        <v>368.76405999999997</v>
      </c>
      <c r="AD40" s="1055">
        <v>7.1564733720660731E-2</v>
      </c>
      <c r="AE40" s="1056">
        <v>1139312.2783865281</v>
      </c>
      <c r="AF40" s="1054">
        <v>3266</v>
      </c>
      <c r="AG40" s="1053">
        <v>348.84025670132519</v>
      </c>
      <c r="AH40" s="1057"/>
      <c r="AI40" s="1060">
        <v>15920024</v>
      </c>
      <c r="AJ40" s="1059">
        <v>0</v>
      </c>
      <c r="AK40" s="1060">
        <v>15920023.999999998</v>
      </c>
      <c r="AL40" s="1059">
        <v>0</v>
      </c>
    </row>
    <row r="41" spans="1:38" s="460" customFormat="1" ht="16.149999999999999" customHeight="1" x14ac:dyDescent="0.2">
      <c r="A41" s="1061">
        <v>35</v>
      </c>
      <c r="B41" s="1061" t="s">
        <v>39</v>
      </c>
      <c r="C41" s="1062">
        <v>20435814</v>
      </c>
      <c r="D41" s="1539">
        <v>7658.1198400000003</v>
      </c>
      <c r="E41" s="1064">
        <v>5109</v>
      </c>
      <c r="F41" s="1065">
        <v>0.66713502879840014</v>
      </c>
      <c r="G41" s="1066">
        <v>13633447.36140875</v>
      </c>
      <c r="H41" s="1062">
        <v>2668.5158272477488</v>
      </c>
      <c r="I41" s="1536">
        <v>1016.62</v>
      </c>
      <c r="J41" s="1065">
        <v>0.13275059952574469</v>
      </c>
      <c r="K41" s="1066">
        <v>2712866.5602966067</v>
      </c>
      <c r="L41" s="1063">
        <v>4621</v>
      </c>
      <c r="M41" s="1062">
        <v>587.07348199450485</v>
      </c>
      <c r="N41" s="1536">
        <v>209.85</v>
      </c>
      <c r="O41" s="1065">
        <v>2.7402287295624245E-2</v>
      </c>
      <c r="P41" s="1066">
        <v>559988.04634794011</v>
      </c>
      <c r="Q41" s="1533">
        <v>3497.5</v>
      </c>
      <c r="R41" s="1062">
        <v>160.11094963486494</v>
      </c>
      <c r="S41" s="1536">
        <v>904.5</v>
      </c>
      <c r="T41" s="1065">
        <v>0.11810993023060344</v>
      </c>
      <c r="U41" s="1066">
        <v>2413672.5657455889</v>
      </c>
      <c r="V41" s="1063">
        <v>603</v>
      </c>
      <c r="W41" s="1062">
        <v>4002.7737408716234</v>
      </c>
      <c r="X41" s="1536">
        <v>92.399999999999991</v>
      </c>
      <c r="Y41" s="1065">
        <v>1.2065624713441412E-2</v>
      </c>
      <c r="Z41" s="1066">
        <v>246570.86243769201</v>
      </c>
      <c r="AA41" s="1063">
        <v>154</v>
      </c>
      <c r="AB41" s="1062">
        <v>1601.1094963486494</v>
      </c>
      <c r="AC41" s="1063">
        <v>325.74984000000001</v>
      </c>
      <c r="AD41" s="1065">
        <v>4.2536529436185994E-2</v>
      </c>
      <c r="AE41" s="1066">
        <v>869268.60376342188</v>
      </c>
      <c r="AF41" s="1064">
        <v>5109</v>
      </c>
      <c r="AG41" s="1062">
        <v>170.14456914531647</v>
      </c>
      <c r="AH41" s="1057"/>
      <c r="AI41" s="1067">
        <v>20435814</v>
      </c>
      <c r="AJ41" s="1067">
        <v>0</v>
      </c>
      <c r="AK41" s="1067">
        <v>20435813.999999993</v>
      </c>
      <c r="AL41" s="1067">
        <v>0</v>
      </c>
    </row>
    <row r="42" spans="1:38" s="459" customFormat="1" ht="16.149999999999999" customHeight="1" x14ac:dyDescent="0.2">
      <c r="A42" s="1052">
        <v>36</v>
      </c>
      <c r="B42" s="1052" t="s">
        <v>40</v>
      </c>
      <c r="C42" s="1053">
        <v>149129507</v>
      </c>
      <c r="D42" s="1538">
        <v>64863.58</v>
      </c>
      <c r="E42" s="1054">
        <v>44494</v>
      </c>
      <c r="F42" s="1055">
        <v>0.68596275444556098</v>
      </c>
      <c r="G42" s="1056">
        <v>102297287.39082856</v>
      </c>
      <c r="H42" s="1053">
        <v>2299.1254414264522</v>
      </c>
      <c r="I42" s="1535">
        <v>8383.98</v>
      </c>
      <c r="J42" s="1055">
        <v>0.12925558533771955</v>
      </c>
      <c r="K42" s="1056">
        <v>19275821.718410544</v>
      </c>
      <c r="L42" s="1054">
        <v>38109</v>
      </c>
      <c r="M42" s="1053">
        <v>505.80759711381944</v>
      </c>
      <c r="N42" s="1535">
        <v>627.9</v>
      </c>
      <c r="O42" s="1055">
        <v>9.6803167509409739E-3</v>
      </c>
      <c r="P42" s="1056">
        <v>1443620.8646716692</v>
      </c>
      <c r="Q42" s="1532">
        <v>10465</v>
      </c>
      <c r="R42" s="1053">
        <v>137.94752648558713</v>
      </c>
      <c r="S42" s="1535">
        <v>10069.5</v>
      </c>
      <c r="T42" s="1055">
        <v>0.15524120006943803</v>
      </c>
      <c r="U42" s="1056">
        <v>23151043.632443659</v>
      </c>
      <c r="V42" s="1054">
        <v>6713</v>
      </c>
      <c r="W42" s="1053">
        <v>3448.6881621396783</v>
      </c>
      <c r="X42" s="1535">
        <v>1288.2</v>
      </c>
      <c r="Y42" s="1055">
        <v>1.9860143396340443E-2</v>
      </c>
      <c r="Z42" s="1056">
        <v>2961733.3936455557</v>
      </c>
      <c r="AA42" s="1054">
        <v>2147</v>
      </c>
      <c r="AB42" s="1053">
        <v>1379.4752648558713</v>
      </c>
      <c r="AC42" s="1054">
        <v>0</v>
      </c>
      <c r="AD42" s="1055">
        <v>0</v>
      </c>
      <c r="AE42" s="1056">
        <v>0</v>
      </c>
      <c r="AF42" s="1054">
        <v>44494</v>
      </c>
      <c r="AG42" s="1053">
        <v>0</v>
      </c>
      <c r="AH42" s="1057"/>
      <c r="AI42" s="1060">
        <v>149129507</v>
      </c>
      <c r="AJ42" s="1059">
        <v>0</v>
      </c>
      <c r="AK42" s="1060">
        <v>149129506.99999997</v>
      </c>
      <c r="AL42" s="1059">
        <v>0</v>
      </c>
    </row>
    <row r="43" spans="1:38" s="459" customFormat="1" ht="16.149999999999999" customHeight="1" x14ac:dyDescent="0.2">
      <c r="A43" s="1052">
        <v>37</v>
      </c>
      <c r="B43" s="1052" t="s">
        <v>41</v>
      </c>
      <c r="C43" s="1053">
        <v>77460557</v>
      </c>
      <c r="D43" s="1538">
        <v>24963.040000000001</v>
      </c>
      <c r="E43" s="1054">
        <v>17809</v>
      </c>
      <c r="F43" s="1055">
        <v>0.7134147123106801</v>
      </c>
      <c r="G43" s="1056">
        <v>55261500.987580039</v>
      </c>
      <c r="H43" s="1053">
        <v>3103.0097696434409</v>
      </c>
      <c r="I43" s="1535">
        <v>2475.66</v>
      </c>
      <c r="J43" s="1055">
        <v>9.9173017388907755E-2</v>
      </c>
      <c r="K43" s="1056">
        <v>7681997.1663154801</v>
      </c>
      <c r="L43" s="1054">
        <v>11253</v>
      </c>
      <c r="M43" s="1053">
        <v>682.66214932155697</v>
      </c>
      <c r="N43" s="1535">
        <v>443.28</v>
      </c>
      <c r="O43" s="1055">
        <v>1.7757452617950375E-2</v>
      </c>
      <c r="P43" s="1056">
        <v>1375502.1706875442</v>
      </c>
      <c r="Q43" s="1532">
        <v>7388</v>
      </c>
      <c r="R43" s="1053">
        <v>186.1805861786064</v>
      </c>
      <c r="S43" s="1535">
        <v>3808.5</v>
      </c>
      <c r="T43" s="1055">
        <v>0.15256555291342722</v>
      </c>
      <c r="U43" s="1056">
        <v>11817812.707687045</v>
      </c>
      <c r="V43" s="1054">
        <v>2539</v>
      </c>
      <c r="W43" s="1053">
        <v>4654.5146544651616</v>
      </c>
      <c r="X43" s="1535">
        <v>426.59999999999997</v>
      </c>
      <c r="Y43" s="1055">
        <v>1.7089264769034537E-2</v>
      </c>
      <c r="Z43" s="1056">
        <v>1323743.9677298917</v>
      </c>
      <c r="AA43" s="1054">
        <v>711</v>
      </c>
      <c r="AB43" s="1053">
        <v>1861.8058617860643</v>
      </c>
      <c r="AC43" s="1054">
        <v>0</v>
      </c>
      <c r="AD43" s="1055">
        <v>0</v>
      </c>
      <c r="AE43" s="1056">
        <v>0</v>
      </c>
      <c r="AF43" s="1054">
        <v>17809</v>
      </c>
      <c r="AG43" s="1053">
        <v>0</v>
      </c>
      <c r="AH43" s="1057"/>
      <c r="AI43" s="1060">
        <v>77460557</v>
      </c>
      <c r="AJ43" s="1059">
        <v>0</v>
      </c>
      <c r="AK43" s="1060">
        <v>77460557</v>
      </c>
      <c r="AL43" s="1059">
        <v>0</v>
      </c>
    </row>
    <row r="44" spans="1:38" s="459" customFormat="1" ht="16.149999999999999" customHeight="1" x14ac:dyDescent="0.2">
      <c r="A44" s="1052">
        <v>38</v>
      </c>
      <c r="B44" s="1052" t="s">
        <v>42</v>
      </c>
      <c r="C44" s="1053">
        <v>5556802</v>
      </c>
      <c r="D44" s="1538">
        <v>5536.0420999999997</v>
      </c>
      <c r="E44" s="1054">
        <v>3658</v>
      </c>
      <c r="F44" s="1055">
        <v>0.66076087102011027</v>
      </c>
      <c r="G44" s="1056">
        <v>3671717.3296062909</v>
      </c>
      <c r="H44" s="1053">
        <v>1003.7499534188876</v>
      </c>
      <c r="I44" s="1535">
        <v>581.02</v>
      </c>
      <c r="J44" s="1055">
        <v>0.10495223654458842</v>
      </c>
      <c r="K44" s="1056">
        <v>583198.79793544207</v>
      </c>
      <c r="L44" s="1054">
        <v>2641</v>
      </c>
      <c r="M44" s="1053">
        <v>220.82498975215526</v>
      </c>
      <c r="N44" s="1535">
        <v>6.66</v>
      </c>
      <c r="O44" s="1055">
        <v>1.2030255333499E-3</v>
      </c>
      <c r="P44" s="1056">
        <v>6684.9746897697905</v>
      </c>
      <c r="Q44" s="1532">
        <v>111</v>
      </c>
      <c r="R44" s="1053">
        <v>60.224997205133249</v>
      </c>
      <c r="S44" s="1535">
        <v>792</v>
      </c>
      <c r="T44" s="1055">
        <v>0.14306249585782593</v>
      </c>
      <c r="U44" s="1056">
        <v>794969.9631077589</v>
      </c>
      <c r="V44" s="1054">
        <v>528</v>
      </c>
      <c r="W44" s="1053">
        <v>1505.6249301283312</v>
      </c>
      <c r="X44" s="1535">
        <v>123.6</v>
      </c>
      <c r="Y44" s="1055">
        <v>2.2326419808115259E-2</v>
      </c>
      <c r="Z44" s="1056">
        <v>124063.49424257448</v>
      </c>
      <c r="AA44" s="1054">
        <v>206</v>
      </c>
      <c r="AB44" s="1053">
        <v>602.24997205133241</v>
      </c>
      <c r="AC44" s="1054">
        <v>374.76209999999998</v>
      </c>
      <c r="AD44" s="1055">
        <v>6.7694951236010284E-2</v>
      </c>
      <c r="AE44" s="1056">
        <v>376167.44041816442</v>
      </c>
      <c r="AF44" s="1054">
        <v>3658</v>
      </c>
      <c r="AG44" s="1053">
        <v>102.83418272776501</v>
      </c>
      <c r="AH44" s="1057"/>
      <c r="AI44" s="1060">
        <v>5556802.0000000009</v>
      </c>
      <c r="AJ44" s="1059">
        <v>0</v>
      </c>
      <c r="AK44" s="1060">
        <v>5556802</v>
      </c>
      <c r="AL44" s="1059">
        <v>0</v>
      </c>
    </row>
    <row r="45" spans="1:38" s="459" customFormat="1" ht="16.149999999999999" customHeight="1" x14ac:dyDescent="0.2">
      <c r="A45" s="1052">
        <v>39</v>
      </c>
      <c r="B45" s="1052" t="s">
        <v>43</v>
      </c>
      <c r="C45" s="1053">
        <v>6723182</v>
      </c>
      <c r="D45" s="1538">
        <v>4068.9476199999999</v>
      </c>
      <c r="E45" s="1054">
        <v>2534</v>
      </c>
      <c r="F45" s="1055">
        <v>0.62276545108241033</v>
      </c>
      <c r="G45" s="1056">
        <v>4186965.4709391417</v>
      </c>
      <c r="H45" s="1053">
        <v>1652.3147083422027</v>
      </c>
      <c r="I45" s="1535">
        <v>429.66</v>
      </c>
      <c r="J45" s="1055">
        <v>0.10559487123601755</v>
      </c>
      <c r="K45" s="1056">
        <v>709933.53758631088</v>
      </c>
      <c r="L45" s="1054">
        <v>1953</v>
      </c>
      <c r="M45" s="1053">
        <v>363.50923583528464</v>
      </c>
      <c r="N45" s="1535">
        <v>52.71</v>
      </c>
      <c r="O45" s="1055">
        <v>1.2954209521134116E-2</v>
      </c>
      <c r="P45" s="1056">
        <v>87093.508276717504</v>
      </c>
      <c r="Q45" s="1532">
        <v>878.5</v>
      </c>
      <c r="R45" s="1053">
        <v>99.138882500532162</v>
      </c>
      <c r="S45" s="1535">
        <v>693</v>
      </c>
      <c r="T45" s="1055">
        <v>0.17031430844518958</v>
      </c>
      <c r="U45" s="1056">
        <v>1145054.0928811466</v>
      </c>
      <c r="V45" s="1054">
        <v>462</v>
      </c>
      <c r="W45" s="1053">
        <v>2478.4720625133041</v>
      </c>
      <c r="X45" s="1535">
        <v>24</v>
      </c>
      <c r="Y45" s="1055">
        <v>5.8983310284048338E-3</v>
      </c>
      <c r="Z45" s="1056">
        <v>39655.553000212865</v>
      </c>
      <c r="AA45" s="1054">
        <v>40</v>
      </c>
      <c r="AB45" s="1053">
        <v>991.38882500532168</v>
      </c>
      <c r="AC45" s="1054">
        <v>335.57761999999997</v>
      </c>
      <c r="AD45" s="1055">
        <v>8.2472828686843594E-2</v>
      </c>
      <c r="AE45" s="1056">
        <v>554479.83731647045</v>
      </c>
      <c r="AF45" s="1054">
        <v>2534</v>
      </c>
      <c r="AG45" s="1053">
        <v>218.81603682575786</v>
      </c>
      <c r="AH45" s="1057"/>
      <c r="AI45" s="1060">
        <v>6723182</v>
      </c>
      <c r="AJ45" s="1059">
        <v>0</v>
      </c>
      <c r="AK45" s="1060">
        <v>6723182</v>
      </c>
      <c r="AL45" s="1059">
        <v>0</v>
      </c>
    </row>
    <row r="46" spans="1:38" s="460" customFormat="1" ht="16.149999999999999" customHeight="1" x14ac:dyDescent="0.2">
      <c r="A46" s="1061">
        <v>40</v>
      </c>
      <c r="B46" s="1061" t="s">
        <v>44</v>
      </c>
      <c r="C46" s="1062">
        <v>85168564</v>
      </c>
      <c r="D46" s="1539">
        <v>29270.02</v>
      </c>
      <c r="E46" s="1064">
        <v>20767</v>
      </c>
      <c r="F46" s="1065">
        <v>0.70949729450133614</v>
      </c>
      <c r="G46" s="1066">
        <v>60426865.734563895</v>
      </c>
      <c r="H46" s="1062">
        <v>2909.7542126722151</v>
      </c>
      <c r="I46" s="1536">
        <v>2991.12</v>
      </c>
      <c r="J46" s="1065">
        <v>0.10219056905324971</v>
      </c>
      <c r="K46" s="1066">
        <v>8703424.0206081178</v>
      </c>
      <c r="L46" s="1063">
        <v>13596</v>
      </c>
      <c r="M46" s="1062">
        <v>640.14592678788745</v>
      </c>
      <c r="N46" s="1536">
        <v>667.5</v>
      </c>
      <c r="O46" s="1065">
        <v>2.2804904130574559E-2</v>
      </c>
      <c r="P46" s="1066">
        <v>1942260.9369587037</v>
      </c>
      <c r="Q46" s="1533">
        <v>11125</v>
      </c>
      <c r="R46" s="1062">
        <v>174.58525276033291</v>
      </c>
      <c r="S46" s="1536">
        <v>4533</v>
      </c>
      <c r="T46" s="1065">
        <v>0.1548683601856097</v>
      </c>
      <c r="U46" s="1066">
        <v>13189915.846043153</v>
      </c>
      <c r="V46" s="1063">
        <v>3022</v>
      </c>
      <c r="W46" s="1062">
        <v>4364.6313190083229</v>
      </c>
      <c r="X46" s="1536">
        <v>311.39999999999998</v>
      </c>
      <c r="Y46" s="1065">
        <v>1.0638872129229839E-2</v>
      </c>
      <c r="Z46" s="1066">
        <v>906097.46182612784</v>
      </c>
      <c r="AA46" s="1063">
        <v>519</v>
      </c>
      <c r="AB46" s="1062">
        <v>1745.8525276033292</v>
      </c>
      <c r="AC46" s="1063">
        <v>0</v>
      </c>
      <c r="AD46" s="1065">
        <v>0</v>
      </c>
      <c r="AE46" s="1066">
        <v>0</v>
      </c>
      <c r="AF46" s="1064">
        <v>20767</v>
      </c>
      <c r="AG46" s="1062">
        <v>0</v>
      </c>
      <c r="AH46" s="1057"/>
      <c r="AI46" s="1067">
        <v>85168564</v>
      </c>
      <c r="AJ46" s="1067">
        <v>0</v>
      </c>
      <c r="AK46" s="1067">
        <v>85168563.999999985</v>
      </c>
      <c r="AL46" s="1067">
        <v>0</v>
      </c>
    </row>
    <row r="47" spans="1:38" s="459" customFormat="1" ht="16.149999999999999" customHeight="1" x14ac:dyDescent="0.2">
      <c r="A47" s="1052">
        <v>41</v>
      </c>
      <c r="B47" s="1052" t="s">
        <v>45</v>
      </c>
      <c r="C47" s="1053">
        <v>2891989</v>
      </c>
      <c r="D47" s="1538">
        <v>1898.6322700000001</v>
      </c>
      <c r="E47" s="1054">
        <v>1169</v>
      </c>
      <c r="F47" s="1055">
        <v>0.61570637899249436</v>
      </c>
      <c r="G47" s="1056">
        <v>1780616.0752761248</v>
      </c>
      <c r="H47" s="1053">
        <v>1523.1959583200382</v>
      </c>
      <c r="I47" s="1535">
        <v>231.88</v>
      </c>
      <c r="J47" s="1055">
        <v>0.12213002152333584</v>
      </c>
      <c r="K47" s="1056">
        <v>353198.67881525046</v>
      </c>
      <c r="L47" s="1054">
        <v>1054</v>
      </c>
      <c r="M47" s="1053">
        <v>335.10311083040841</v>
      </c>
      <c r="N47" s="1535">
        <v>37.589999999999996</v>
      </c>
      <c r="O47" s="1055">
        <v>1.9798462605926315E-2</v>
      </c>
      <c r="P47" s="1056">
        <v>57256.936073250239</v>
      </c>
      <c r="Q47" s="1532">
        <v>626.5</v>
      </c>
      <c r="R47" s="1053">
        <v>91.391757499202299</v>
      </c>
      <c r="S47" s="1535">
        <v>255</v>
      </c>
      <c r="T47" s="1055">
        <v>0.13430720842009075</v>
      </c>
      <c r="U47" s="1056">
        <v>388414.96937160986</v>
      </c>
      <c r="V47" s="1054">
        <v>170</v>
      </c>
      <c r="W47" s="1053">
        <v>2284.793937480058</v>
      </c>
      <c r="X47" s="1535">
        <v>7.8</v>
      </c>
      <c r="Y47" s="1055">
        <v>4.108220492849834E-3</v>
      </c>
      <c r="Z47" s="1056">
        <v>11880.928474896298</v>
      </c>
      <c r="AA47" s="1054">
        <v>13</v>
      </c>
      <c r="AB47" s="1053">
        <v>913.91757499202299</v>
      </c>
      <c r="AC47" s="1054">
        <v>197.36227</v>
      </c>
      <c r="AD47" s="1055">
        <v>0.10394970796530283</v>
      </c>
      <c r="AE47" s="1056">
        <v>300621.41198886815</v>
      </c>
      <c r="AF47" s="1054">
        <v>1169</v>
      </c>
      <c r="AG47" s="1053">
        <v>257.16117364317205</v>
      </c>
      <c r="AH47" s="1057"/>
      <c r="AI47" s="1060">
        <v>2891989</v>
      </c>
      <c r="AJ47" s="1059">
        <v>0</v>
      </c>
      <c r="AK47" s="1060">
        <v>2891988.9999999991</v>
      </c>
      <c r="AL47" s="1059">
        <v>0</v>
      </c>
    </row>
    <row r="48" spans="1:38" s="459" customFormat="1" ht="16.149999999999999" customHeight="1" x14ac:dyDescent="0.2">
      <c r="A48" s="1052">
        <v>42</v>
      </c>
      <c r="B48" s="1052" t="s">
        <v>46</v>
      </c>
      <c r="C48" s="1053">
        <v>11299888</v>
      </c>
      <c r="D48" s="1538">
        <v>4149.8046400000003</v>
      </c>
      <c r="E48" s="1054">
        <v>2649</v>
      </c>
      <c r="F48" s="1055">
        <v>0.6383433028307568</v>
      </c>
      <c r="G48" s="1056">
        <v>7213207.8275376344</v>
      </c>
      <c r="H48" s="1053">
        <v>2722.9927623773629</v>
      </c>
      <c r="I48" s="1535">
        <v>461.56</v>
      </c>
      <c r="J48" s="1055">
        <v>0.11122451296888038</v>
      </c>
      <c r="K48" s="1056">
        <v>1256824.5394028958</v>
      </c>
      <c r="L48" s="1054">
        <v>2098</v>
      </c>
      <c r="M48" s="1053">
        <v>599.05840772301997</v>
      </c>
      <c r="N48" s="1535">
        <v>83.36999999999999</v>
      </c>
      <c r="O48" s="1055">
        <v>2.0090102362023476E-2</v>
      </c>
      <c r="P48" s="1056">
        <v>227015.90659940074</v>
      </c>
      <c r="Q48" s="1532">
        <v>1389.5</v>
      </c>
      <c r="R48" s="1053">
        <v>163.37956574264177</v>
      </c>
      <c r="S48" s="1535">
        <v>582</v>
      </c>
      <c r="T48" s="1055">
        <v>0.14024756596734636</v>
      </c>
      <c r="U48" s="1056">
        <v>1584781.7877036256</v>
      </c>
      <c r="V48" s="1054">
        <v>388</v>
      </c>
      <c r="W48" s="1053">
        <v>4084.4891435660456</v>
      </c>
      <c r="X48" s="1535">
        <v>31.2</v>
      </c>
      <c r="Y48" s="1055">
        <v>7.5184262168061953E-3</v>
      </c>
      <c r="Z48" s="1056">
        <v>84957.374186173722</v>
      </c>
      <c r="AA48" s="1054">
        <v>52</v>
      </c>
      <c r="AB48" s="1053">
        <v>1633.7956574264176</v>
      </c>
      <c r="AC48" s="1054">
        <v>342.67464000000001</v>
      </c>
      <c r="AD48" s="1055">
        <v>8.257608965418671E-2</v>
      </c>
      <c r="AE48" s="1056">
        <v>933100.5645702685</v>
      </c>
      <c r="AF48" s="1054">
        <v>2649</v>
      </c>
      <c r="AG48" s="1053">
        <v>352.24634374113572</v>
      </c>
      <c r="AH48" s="1057"/>
      <c r="AI48" s="1060">
        <v>11299887.999999998</v>
      </c>
      <c r="AJ48" s="1059">
        <v>0</v>
      </c>
      <c r="AK48" s="1060">
        <v>11299887.999999998</v>
      </c>
      <c r="AL48" s="1059">
        <v>0</v>
      </c>
    </row>
    <row r="49" spans="1:38" s="459" customFormat="1" ht="16.149999999999999" customHeight="1" x14ac:dyDescent="0.2">
      <c r="A49" s="1052">
        <v>43</v>
      </c>
      <c r="B49" s="1052" t="s">
        <v>47</v>
      </c>
      <c r="C49" s="1053">
        <v>16574240</v>
      </c>
      <c r="D49" s="1538">
        <v>5728.1347000000005</v>
      </c>
      <c r="E49" s="1054">
        <v>3790</v>
      </c>
      <c r="F49" s="1055">
        <v>0.66164645185456261</v>
      </c>
      <c r="G49" s="1056">
        <v>10966287.088185966</v>
      </c>
      <c r="H49" s="1053">
        <v>2893.4794427931311</v>
      </c>
      <c r="I49" s="1535">
        <v>630.52</v>
      </c>
      <c r="J49" s="1055">
        <v>0.11007422713016855</v>
      </c>
      <c r="K49" s="1056">
        <v>1824396.6582699248</v>
      </c>
      <c r="L49" s="1054">
        <v>2866</v>
      </c>
      <c r="M49" s="1053">
        <v>636.56547741448878</v>
      </c>
      <c r="N49" s="1535">
        <v>164.67</v>
      </c>
      <c r="O49" s="1055">
        <v>2.8747578160129506E-2</v>
      </c>
      <c r="P49" s="1056">
        <v>476469.25984474487</v>
      </c>
      <c r="Q49" s="1532">
        <v>2744.5</v>
      </c>
      <c r="R49" s="1053">
        <v>173.60876656758785</v>
      </c>
      <c r="S49" s="1535">
        <v>714</v>
      </c>
      <c r="T49" s="1055">
        <v>0.12464790676099148</v>
      </c>
      <c r="U49" s="1056">
        <v>2065944.3221542954</v>
      </c>
      <c r="V49" s="1054">
        <v>476</v>
      </c>
      <c r="W49" s="1053">
        <v>4340.2191641896961</v>
      </c>
      <c r="X49" s="1535">
        <v>54</v>
      </c>
      <c r="Y49" s="1055">
        <v>9.4271526121758268E-3</v>
      </c>
      <c r="Z49" s="1056">
        <v>156247.88991082908</v>
      </c>
      <c r="AA49" s="1054">
        <v>90</v>
      </c>
      <c r="AB49" s="1053">
        <v>1736.0876656758787</v>
      </c>
      <c r="AC49" s="1054">
        <v>374.94470000000001</v>
      </c>
      <c r="AD49" s="1055">
        <v>6.5456683481971881E-2</v>
      </c>
      <c r="AE49" s="1056">
        <v>1084894.7816342376</v>
      </c>
      <c r="AF49" s="1054">
        <v>3790</v>
      </c>
      <c r="AG49" s="1053">
        <v>286.25192127552441</v>
      </c>
      <c r="AH49" s="1057"/>
      <c r="AI49" s="1060">
        <v>16574239.999999998</v>
      </c>
      <c r="AJ49" s="1059">
        <v>0</v>
      </c>
      <c r="AK49" s="1060">
        <v>16574239.999999996</v>
      </c>
      <c r="AL49" s="1059">
        <v>0</v>
      </c>
    </row>
    <row r="50" spans="1:38" s="459" customFormat="1" ht="16.149999999999999" customHeight="1" x14ac:dyDescent="0.2">
      <c r="A50" s="1052">
        <v>44</v>
      </c>
      <c r="B50" s="1052" t="s">
        <v>48</v>
      </c>
      <c r="C50" s="1053">
        <v>31276106</v>
      </c>
      <c r="D50" s="1538">
        <v>10513.880000000001</v>
      </c>
      <c r="E50" s="1054">
        <v>7534</v>
      </c>
      <c r="F50" s="1055">
        <v>0.71657656355218047</v>
      </c>
      <c r="G50" s="1056">
        <v>22411724.558773734</v>
      </c>
      <c r="H50" s="1053">
        <v>2974.7444330732324</v>
      </c>
      <c r="I50" s="1535">
        <v>1331.44</v>
      </c>
      <c r="J50" s="1055">
        <v>0.12663640825270975</v>
      </c>
      <c r="K50" s="1056">
        <v>3960693.7279710248</v>
      </c>
      <c r="L50" s="1054">
        <v>6052</v>
      </c>
      <c r="M50" s="1053">
        <v>654.44377527611118</v>
      </c>
      <c r="N50" s="1535">
        <v>195.23999999999998</v>
      </c>
      <c r="O50" s="1055">
        <v>1.8569738288814402E-2</v>
      </c>
      <c r="P50" s="1056">
        <v>580789.10311321786</v>
      </c>
      <c r="Q50" s="1532">
        <v>3254</v>
      </c>
      <c r="R50" s="1053">
        <v>178.48466598439393</v>
      </c>
      <c r="S50" s="1535">
        <v>1371</v>
      </c>
      <c r="T50" s="1055">
        <v>0.13039905344173605</v>
      </c>
      <c r="U50" s="1056">
        <v>4078374.6177434018</v>
      </c>
      <c r="V50" s="1054">
        <v>914</v>
      </c>
      <c r="W50" s="1053">
        <v>4462.1166496098485</v>
      </c>
      <c r="X50" s="1535">
        <v>82.2</v>
      </c>
      <c r="Y50" s="1055">
        <v>7.8182364645592306E-3</v>
      </c>
      <c r="Z50" s="1056">
        <v>244523.99239861974</v>
      </c>
      <c r="AA50" s="1054">
        <v>137</v>
      </c>
      <c r="AB50" s="1053">
        <v>1784.8466598439397</v>
      </c>
      <c r="AC50" s="1054">
        <v>0</v>
      </c>
      <c r="AD50" s="1055">
        <v>0</v>
      </c>
      <c r="AE50" s="1056">
        <v>0</v>
      </c>
      <c r="AF50" s="1054">
        <v>7534</v>
      </c>
      <c r="AG50" s="1053">
        <v>0</v>
      </c>
      <c r="AH50" s="1057"/>
      <c r="AI50" s="1060">
        <v>31276106</v>
      </c>
      <c r="AJ50" s="1059">
        <v>0</v>
      </c>
      <c r="AK50" s="1060">
        <v>31276106</v>
      </c>
      <c r="AL50" s="1059">
        <v>0</v>
      </c>
    </row>
    <row r="51" spans="1:38" s="460" customFormat="1" ht="16.149999999999999" customHeight="1" x14ac:dyDescent="0.2">
      <c r="A51" s="1061">
        <v>45</v>
      </c>
      <c r="B51" s="1061" t="s">
        <v>49</v>
      </c>
      <c r="C51" s="1062">
        <v>15679476</v>
      </c>
      <c r="D51" s="1539">
        <v>12821.45</v>
      </c>
      <c r="E51" s="1064">
        <v>9081</v>
      </c>
      <c r="F51" s="1065">
        <v>0.70826622573889841</v>
      </c>
      <c r="G51" s="1066">
        <v>11105243.288083641</v>
      </c>
      <c r="H51" s="1062">
        <v>1222.9097332984959</v>
      </c>
      <c r="I51" s="1536">
        <v>1340.9</v>
      </c>
      <c r="J51" s="1065">
        <v>0.10458255501522838</v>
      </c>
      <c r="K51" s="1066">
        <v>1639799.6613799531</v>
      </c>
      <c r="L51" s="1063">
        <v>6095</v>
      </c>
      <c r="M51" s="1062">
        <v>269.04014132566908</v>
      </c>
      <c r="N51" s="1536">
        <v>310.34999999999997</v>
      </c>
      <c r="O51" s="1065">
        <v>2.4205530575714913E-2</v>
      </c>
      <c r="P51" s="1066">
        <v>379530.03572918818</v>
      </c>
      <c r="Q51" s="1533">
        <v>5172.5</v>
      </c>
      <c r="R51" s="1062">
        <v>73.374583997909752</v>
      </c>
      <c r="S51" s="1536">
        <v>1650</v>
      </c>
      <c r="T51" s="1065">
        <v>0.12869059271767233</v>
      </c>
      <c r="U51" s="1066">
        <v>2017801.0599425181</v>
      </c>
      <c r="V51" s="1063">
        <v>1100</v>
      </c>
      <c r="W51" s="1062">
        <v>1834.3645999477437</v>
      </c>
      <c r="X51" s="1536">
        <v>439.2</v>
      </c>
      <c r="Y51" s="1065">
        <v>3.4255095952485867E-2</v>
      </c>
      <c r="Z51" s="1066">
        <v>537101.95486469928</v>
      </c>
      <c r="AA51" s="1063">
        <v>732</v>
      </c>
      <c r="AB51" s="1062">
        <v>733.74583997909735</v>
      </c>
      <c r="AC51" s="1063">
        <v>0</v>
      </c>
      <c r="AD51" s="1065">
        <v>0</v>
      </c>
      <c r="AE51" s="1066">
        <v>0</v>
      </c>
      <c r="AF51" s="1064">
        <v>9081</v>
      </c>
      <c r="AG51" s="1062">
        <v>0</v>
      </c>
      <c r="AH51" s="1057"/>
      <c r="AI51" s="1067">
        <v>15679476</v>
      </c>
      <c r="AJ51" s="1067">
        <v>0</v>
      </c>
      <c r="AK51" s="1067">
        <v>15679476</v>
      </c>
      <c r="AL51" s="1067">
        <v>0</v>
      </c>
    </row>
    <row r="52" spans="1:38" s="459" customFormat="1" ht="16.149999999999999" customHeight="1" x14ac:dyDescent="0.2">
      <c r="A52" s="1052">
        <v>46</v>
      </c>
      <c r="B52" s="1052" t="s">
        <v>50</v>
      </c>
      <c r="C52" s="1053">
        <v>6172400</v>
      </c>
      <c r="D52" s="1538">
        <v>1856.8433599999998</v>
      </c>
      <c r="E52" s="1054">
        <v>1068</v>
      </c>
      <c r="F52" s="1055">
        <v>0.57516967936379948</v>
      </c>
      <c r="G52" s="1056">
        <v>3550177.3289051158</v>
      </c>
      <c r="H52" s="1053">
        <v>3324.1360757538537</v>
      </c>
      <c r="I52" s="1535">
        <v>229.46</v>
      </c>
      <c r="J52" s="1055">
        <v>0.1235753133209901</v>
      </c>
      <c r="K52" s="1056">
        <v>762756.26394247927</v>
      </c>
      <c r="L52" s="1054">
        <v>1043</v>
      </c>
      <c r="M52" s="1053">
        <v>731.30993666584777</v>
      </c>
      <c r="N52" s="1535">
        <v>37.799999999999997</v>
      </c>
      <c r="O52" s="1055">
        <v>2.0357129101078293E-2</v>
      </c>
      <c r="P52" s="1056">
        <v>125652.34366349566</v>
      </c>
      <c r="Q52" s="1532">
        <v>630</v>
      </c>
      <c r="R52" s="1053">
        <v>199.44816454523121</v>
      </c>
      <c r="S52" s="1535">
        <v>303</v>
      </c>
      <c r="T52" s="1055">
        <v>0.16318016184197681</v>
      </c>
      <c r="U52" s="1056">
        <v>1007213.2309534177</v>
      </c>
      <c r="V52" s="1054">
        <v>202</v>
      </c>
      <c r="W52" s="1053">
        <v>4986.2041136307807</v>
      </c>
      <c r="X52" s="1535">
        <v>35.4</v>
      </c>
      <c r="Y52" s="1055">
        <v>1.90646129676765E-2</v>
      </c>
      <c r="Z52" s="1056">
        <v>117674.41708168642</v>
      </c>
      <c r="AA52" s="1054">
        <v>59</v>
      </c>
      <c r="AB52" s="1053">
        <v>1994.4816454523123</v>
      </c>
      <c r="AC52" s="1054">
        <v>183.18335999999999</v>
      </c>
      <c r="AD52" s="1055">
        <v>9.8653103404478887E-2</v>
      </c>
      <c r="AE52" s="1056">
        <v>608926.41545380547</v>
      </c>
      <c r="AF52" s="1054">
        <v>1068</v>
      </c>
      <c r="AG52" s="1053">
        <v>570.15581971330096</v>
      </c>
      <c r="AH52" s="1057"/>
      <c r="AI52" s="1060">
        <v>6172400</v>
      </c>
      <c r="AJ52" s="1059">
        <v>0</v>
      </c>
      <c r="AK52" s="1060">
        <v>6172400.0000000009</v>
      </c>
      <c r="AL52" s="1059">
        <v>0</v>
      </c>
    </row>
    <row r="53" spans="1:38" s="459" customFormat="1" ht="16.149999999999999" customHeight="1" x14ac:dyDescent="0.2">
      <c r="A53" s="1052">
        <v>47</v>
      </c>
      <c r="B53" s="1052" t="s">
        <v>51</v>
      </c>
      <c r="C53" s="1053">
        <v>5909359</v>
      </c>
      <c r="D53" s="1538">
        <v>4981.28</v>
      </c>
      <c r="E53" s="1054">
        <v>3225</v>
      </c>
      <c r="F53" s="1055">
        <v>0.64742395528860053</v>
      </c>
      <c r="G53" s="1056">
        <v>3825860.5770002892</v>
      </c>
      <c r="H53" s="1053">
        <v>1186.3133572093921</v>
      </c>
      <c r="I53" s="1535">
        <v>484.22</v>
      </c>
      <c r="J53" s="1055">
        <v>9.7207946551890287E-2</v>
      </c>
      <c r="K53" s="1056">
        <v>574436.65382793185</v>
      </c>
      <c r="L53" s="1054">
        <v>2201</v>
      </c>
      <c r="M53" s="1053">
        <v>260.98893858606624</v>
      </c>
      <c r="N53" s="1535">
        <v>77.61</v>
      </c>
      <c r="O53" s="1055">
        <v>1.5580332765875438E-2</v>
      </c>
      <c r="P53" s="1056">
        <v>92069.779653020916</v>
      </c>
      <c r="Q53" s="1532">
        <v>1293.5</v>
      </c>
      <c r="R53" s="1053">
        <v>71.178801432563517</v>
      </c>
      <c r="S53" s="1535">
        <v>771</v>
      </c>
      <c r="T53" s="1055">
        <v>0.15477949442713521</v>
      </c>
      <c r="U53" s="1056">
        <v>914647.59840844129</v>
      </c>
      <c r="V53" s="1054">
        <v>514</v>
      </c>
      <c r="W53" s="1053">
        <v>1779.4700358140881</v>
      </c>
      <c r="X53" s="1535">
        <v>55.8</v>
      </c>
      <c r="Y53" s="1055">
        <v>1.1201940063598112E-2</v>
      </c>
      <c r="Z53" s="1056">
        <v>66196.285332284067</v>
      </c>
      <c r="AA53" s="1054">
        <v>93</v>
      </c>
      <c r="AB53" s="1053">
        <v>711.78801432563512</v>
      </c>
      <c r="AC53" s="1054">
        <v>367.65000000000003</v>
      </c>
      <c r="AD53" s="1055">
        <v>7.3806330902900466E-2</v>
      </c>
      <c r="AE53" s="1056">
        <v>436148.10577803297</v>
      </c>
      <c r="AF53" s="1054">
        <v>3225</v>
      </c>
      <c r="AG53" s="1053">
        <v>135.23972272187069</v>
      </c>
      <c r="AH53" s="1057"/>
      <c r="AI53" s="1060">
        <v>5909359</v>
      </c>
      <c r="AJ53" s="1059">
        <v>0</v>
      </c>
      <c r="AK53" s="1060">
        <v>5909359</v>
      </c>
      <c r="AL53" s="1059">
        <v>0</v>
      </c>
    </row>
    <row r="54" spans="1:38" s="459" customFormat="1" ht="16.149999999999999" customHeight="1" x14ac:dyDescent="0.2">
      <c r="A54" s="1052">
        <v>48</v>
      </c>
      <c r="B54" s="1052" t="s">
        <v>89</v>
      </c>
      <c r="C54" s="1053">
        <v>16822248</v>
      </c>
      <c r="D54" s="1538">
        <v>7358.0295599999999</v>
      </c>
      <c r="E54" s="1054">
        <v>4796</v>
      </c>
      <c r="F54" s="1055">
        <v>0.65180493784262539</v>
      </c>
      <c r="G54" s="1056">
        <v>10964824.312013229</v>
      </c>
      <c r="H54" s="1053">
        <v>2286.2436013372039</v>
      </c>
      <c r="I54" s="1535">
        <v>943.8</v>
      </c>
      <c r="J54" s="1055">
        <v>0.12826803593325059</v>
      </c>
      <c r="K54" s="1056">
        <v>2157756.7109420528</v>
      </c>
      <c r="L54" s="1054">
        <v>4290</v>
      </c>
      <c r="M54" s="1053">
        <v>502.97359229418481</v>
      </c>
      <c r="N54" s="1535">
        <v>170.79</v>
      </c>
      <c r="O54" s="1055">
        <v>2.321137725899541E-2</v>
      </c>
      <c r="P54" s="1056">
        <v>390467.54467238102</v>
      </c>
      <c r="Q54" s="1532">
        <v>2846.5</v>
      </c>
      <c r="R54" s="1053">
        <v>137.17461608023223</v>
      </c>
      <c r="S54" s="1535">
        <v>1038</v>
      </c>
      <c r="T54" s="1055">
        <v>0.14107037645551398</v>
      </c>
      <c r="U54" s="1056">
        <v>2373120.8581880173</v>
      </c>
      <c r="V54" s="1054">
        <v>692</v>
      </c>
      <c r="W54" s="1053">
        <v>3429.3654020058052</v>
      </c>
      <c r="X54" s="1535">
        <v>63.599999999999994</v>
      </c>
      <c r="Y54" s="1055">
        <v>8.6436184417829371E-3</v>
      </c>
      <c r="Z54" s="1056">
        <v>145405.09304504612</v>
      </c>
      <c r="AA54" s="1054">
        <v>106</v>
      </c>
      <c r="AB54" s="1053">
        <v>1371.7461608023218</v>
      </c>
      <c r="AC54" s="1054">
        <v>345.83955999999995</v>
      </c>
      <c r="AD54" s="1055">
        <v>4.7001654067831709E-2</v>
      </c>
      <c r="AE54" s="1056">
        <v>790673.48113927385</v>
      </c>
      <c r="AF54" s="1054">
        <v>4796</v>
      </c>
      <c r="AG54" s="1053">
        <v>164.86102609242573</v>
      </c>
      <c r="AH54" s="1057"/>
      <c r="AI54" s="1060">
        <v>16822248</v>
      </c>
      <c r="AJ54" s="1059">
        <v>0</v>
      </c>
      <c r="AK54" s="1060">
        <v>16822248</v>
      </c>
      <c r="AL54" s="1059">
        <v>0</v>
      </c>
    </row>
    <row r="55" spans="1:38" s="459" customFormat="1" ht="16.149999999999999" customHeight="1" x14ac:dyDescent="0.2">
      <c r="A55" s="1052">
        <v>49</v>
      </c>
      <c r="B55" s="1052" t="s">
        <v>52</v>
      </c>
      <c r="C55" s="1053">
        <v>54729973</v>
      </c>
      <c r="D55" s="1538">
        <v>18288.91</v>
      </c>
      <c r="E55" s="1054">
        <v>12586</v>
      </c>
      <c r="F55" s="1055">
        <v>0.68817660538544945</v>
      </c>
      <c r="G55" s="1056">
        <v>37663887.031977303</v>
      </c>
      <c r="H55" s="1053">
        <v>2992.5224083884714</v>
      </c>
      <c r="I55" s="1535">
        <v>2263.14</v>
      </c>
      <c r="J55" s="1055">
        <v>0.1237438425800116</v>
      </c>
      <c r="K55" s="1056">
        <v>6772497.1633202853</v>
      </c>
      <c r="L55" s="1054">
        <v>10287</v>
      </c>
      <c r="M55" s="1053">
        <v>658.35492984546374</v>
      </c>
      <c r="N55" s="1535">
        <v>484.46999999999997</v>
      </c>
      <c r="O55" s="1055">
        <v>2.6489823614419886E-2</v>
      </c>
      <c r="P55" s="1056">
        <v>1449787.3311919628</v>
      </c>
      <c r="Q55" s="1532">
        <v>8074.5</v>
      </c>
      <c r="R55" s="1053">
        <v>179.55134450330829</v>
      </c>
      <c r="S55" s="1535">
        <v>2824.5</v>
      </c>
      <c r="T55" s="1055">
        <v>0.15443785332204052</v>
      </c>
      <c r="U55" s="1056">
        <v>8452379.5424932372</v>
      </c>
      <c r="V55" s="1054">
        <v>1883</v>
      </c>
      <c r="W55" s="1053">
        <v>4488.7836125827071</v>
      </c>
      <c r="X55" s="1535">
        <v>130.79999999999998</v>
      </c>
      <c r="Y55" s="1055">
        <v>7.1518750980785611E-3</v>
      </c>
      <c r="Z55" s="1056">
        <v>391421.93101721199</v>
      </c>
      <c r="AA55" s="1054">
        <v>218</v>
      </c>
      <c r="AB55" s="1053">
        <v>1795.5134450330825</v>
      </c>
      <c r="AC55" s="1054">
        <v>0</v>
      </c>
      <c r="AD55" s="1055">
        <v>0</v>
      </c>
      <c r="AE55" s="1056">
        <v>0</v>
      </c>
      <c r="AF55" s="1054">
        <v>12586</v>
      </c>
      <c r="AG55" s="1053">
        <v>0</v>
      </c>
      <c r="AH55" s="1057"/>
      <c r="AI55" s="1060">
        <v>54729973</v>
      </c>
      <c r="AJ55" s="1059">
        <v>0</v>
      </c>
      <c r="AK55" s="1060">
        <v>54729973.000000007</v>
      </c>
      <c r="AL55" s="1059">
        <v>0</v>
      </c>
    </row>
    <row r="56" spans="1:38" s="460" customFormat="1" ht="16.149999999999999" customHeight="1" x14ac:dyDescent="0.2">
      <c r="A56" s="1061">
        <v>50</v>
      </c>
      <c r="B56" s="1061" t="s">
        <v>53</v>
      </c>
      <c r="C56" s="1062">
        <v>29101827</v>
      </c>
      <c r="D56" s="1539">
        <v>10024.264160000001</v>
      </c>
      <c r="E56" s="1064">
        <v>7188</v>
      </c>
      <c r="F56" s="1065">
        <v>0.71706011386675184</v>
      </c>
      <c r="G56" s="1066">
        <v>20867759.382350512</v>
      </c>
      <c r="H56" s="1062">
        <v>2903.1384783459253</v>
      </c>
      <c r="I56" s="1536">
        <v>1157.42</v>
      </c>
      <c r="J56" s="1065">
        <v>0.11546184154029716</v>
      </c>
      <c r="K56" s="1066">
        <v>3360150.5376071418</v>
      </c>
      <c r="L56" s="1063">
        <v>5261</v>
      </c>
      <c r="M56" s="1062">
        <v>638.69046523610371</v>
      </c>
      <c r="N56" s="1536">
        <v>224.04</v>
      </c>
      <c r="O56" s="1065">
        <v>2.234977016008724E-2</v>
      </c>
      <c r="P56" s="1066">
        <v>650419.14468862116</v>
      </c>
      <c r="Q56" s="1533">
        <v>3734</v>
      </c>
      <c r="R56" s="1062">
        <v>174.18830870075553</v>
      </c>
      <c r="S56" s="1536">
        <v>1203</v>
      </c>
      <c r="T56" s="1065">
        <v>0.12000880870641381</v>
      </c>
      <c r="U56" s="1066">
        <v>3492475.5894501484</v>
      </c>
      <c r="V56" s="1063">
        <v>802</v>
      </c>
      <c r="W56" s="1062">
        <v>4354.7077175188879</v>
      </c>
      <c r="X56" s="1536">
        <v>192</v>
      </c>
      <c r="Y56" s="1065">
        <v>1.9153525579078512E-2</v>
      </c>
      <c r="Z56" s="1066">
        <v>557402.58784241765</v>
      </c>
      <c r="AA56" s="1063">
        <v>320</v>
      </c>
      <c r="AB56" s="1062">
        <v>1741.8830870075551</v>
      </c>
      <c r="AC56" s="1063">
        <v>59.804159999999996</v>
      </c>
      <c r="AD56" s="1065">
        <v>5.965940147371375E-3</v>
      </c>
      <c r="AE56" s="1066">
        <v>173619.75806115626</v>
      </c>
      <c r="AF56" s="1064">
        <v>7188</v>
      </c>
      <c r="AG56" s="1062">
        <v>24.154112139838098</v>
      </c>
      <c r="AH56" s="1057"/>
      <c r="AI56" s="1067">
        <v>29101826.999999996</v>
      </c>
      <c r="AJ56" s="1067">
        <v>0</v>
      </c>
      <c r="AK56" s="1067">
        <v>29101826.999999993</v>
      </c>
      <c r="AL56" s="1067">
        <v>0</v>
      </c>
    </row>
    <row r="57" spans="1:38" s="459" customFormat="1" ht="16.149999999999999" customHeight="1" x14ac:dyDescent="0.2">
      <c r="A57" s="1052">
        <v>51</v>
      </c>
      <c r="B57" s="1052" t="s">
        <v>54</v>
      </c>
      <c r="C57" s="1053">
        <v>32773889</v>
      </c>
      <c r="D57" s="1538">
        <v>11649.380000000001</v>
      </c>
      <c r="E57" s="1054">
        <v>7691</v>
      </c>
      <c r="F57" s="1055">
        <v>0.66020680928942133</v>
      </c>
      <c r="G57" s="1056">
        <v>21637544.684695665</v>
      </c>
      <c r="H57" s="1053">
        <v>2813.3590800540455</v>
      </c>
      <c r="I57" s="1535">
        <v>1387.32</v>
      </c>
      <c r="J57" s="1055">
        <v>0.11908959961817708</v>
      </c>
      <c r="K57" s="1056">
        <v>3903029.318940578</v>
      </c>
      <c r="L57" s="1054">
        <v>6306</v>
      </c>
      <c r="M57" s="1053">
        <v>618.93899761188993</v>
      </c>
      <c r="N57" s="1535">
        <v>242.16</v>
      </c>
      <c r="O57" s="1055">
        <v>2.0787372375182196E-2</v>
      </c>
      <c r="P57" s="1056">
        <v>681283.03482588765</v>
      </c>
      <c r="Q57" s="1532">
        <v>4036</v>
      </c>
      <c r="R57" s="1053">
        <v>168.80154480324273</v>
      </c>
      <c r="S57" s="1535">
        <v>1996.5</v>
      </c>
      <c r="T57" s="1055">
        <v>0.17138251134395133</v>
      </c>
      <c r="U57" s="1056">
        <v>5616871.4033279018</v>
      </c>
      <c r="V57" s="1054">
        <v>1331</v>
      </c>
      <c r="W57" s="1053">
        <v>4220.0386200810681</v>
      </c>
      <c r="X57" s="1535">
        <v>332.4</v>
      </c>
      <c r="Y57" s="1055">
        <v>2.8533707373267929E-2</v>
      </c>
      <c r="Z57" s="1056">
        <v>935160.55820996466</v>
      </c>
      <c r="AA57" s="1054">
        <v>554</v>
      </c>
      <c r="AB57" s="1053">
        <v>1688.0154480324272</v>
      </c>
      <c r="AC57" s="1054">
        <v>0</v>
      </c>
      <c r="AD57" s="1055">
        <v>0</v>
      </c>
      <c r="AE57" s="1056">
        <v>0</v>
      </c>
      <c r="AF57" s="1054">
        <v>7691</v>
      </c>
      <c r="AG57" s="1053">
        <v>0</v>
      </c>
      <c r="AH57" s="1057"/>
      <c r="AI57" s="1060">
        <v>32773888.999999996</v>
      </c>
      <c r="AJ57" s="1059">
        <v>0</v>
      </c>
      <c r="AK57" s="1060">
        <v>32773888.999999993</v>
      </c>
      <c r="AL57" s="1059">
        <v>0</v>
      </c>
    </row>
    <row r="58" spans="1:38" s="459" customFormat="1" ht="16.149999999999999" customHeight="1" x14ac:dyDescent="0.2">
      <c r="A58" s="1052">
        <v>52</v>
      </c>
      <c r="B58" s="1052" t="s">
        <v>55</v>
      </c>
      <c r="C58" s="1053">
        <v>144131252</v>
      </c>
      <c r="D58" s="1538">
        <v>53808.72</v>
      </c>
      <c r="E58" s="1054">
        <v>36757</v>
      </c>
      <c r="F58" s="1055">
        <v>0.6831048945226722</v>
      </c>
      <c r="G58" s="1056">
        <v>98456763.694880694</v>
      </c>
      <c r="H58" s="1053">
        <v>2678.5854040014337</v>
      </c>
      <c r="I58" s="1535">
        <v>4504.28</v>
      </c>
      <c r="J58" s="1055">
        <v>8.3709108858192494E-2</v>
      </c>
      <c r="K58" s="1056">
        <v>12065098.663535574</v>
      </c>
      <c r="L58" s="1054">
        <v>20474</v>
      </c>
      <c r="M58" s="1053">
        <v>589.28878888031522</v>
      </c>
      <c r="N58" s="1535">
        <v>871.14</v>
      </c>
      <c r="O58" s="1055">
        <v>1.6189569274273761E-2</v>
      </c>
      <c r="P58" s="1056">
        <v>2333422.8888418083</v>
      </c>
      <c r="Q58" s="1532">
        <v>14519</v>
      </c>
      <c r="R58" s="1053">
        <v>160.71512424008597</v>
      </c>
      <c r="S58" s="1535">
        <v>10297.5</v>
      </c>
      <c r="T58" s="1055">
        <v>0.19137232775654206</v>
      </c>
      <c r="U58" s="1056">
        <v>27582733.197704758</v>
      </c>
      <c r="V58" s="1054">
        <v>6865</v>
      </c>
      <c r="W58" s="1053">
        <v>4017.8781060021497</v>
      </c>
      <c r="X58" s="1535">
        <v>1378.8</v>
      </c>
      <c r="Y58" s="1055">
        <v>2.5624099588319512E-2</v>
      </c>
      <c r="Z58" s="1056">
        <v>3693233.5550371758</v>
      </c>
      <c r="AA58" s="1054">
        <v>2298</v>
      </c>
      <c r="AB58" s="1053">
        <v>1607.1512424008597</v>
      </c>
      <c r="AC58" s="1054">
        <v>0</v>
      </c>
      <c r="AD58" s="1055">
        <v>0</v>
      </c>
      <c r="AE58" s="1056">
        <v>0</v>
      </c>
      <c r="AF58" s="1054">
        <v>36757</v>
      </c>
      <c r="AG58" s="1053">
        <v>0</v>
      </c>
      <c r="AH58" s="1057"/>
      <c r="AI58" s="1060">
        <v>144131252</v>
      </c>
      <c r="AJ58" s="1059">
        <v>0</v>
      </c>
      <c r="AK58" s="1060">
        <v>144131252</v>
      </c>
      <c r="AL58" s="1059">
        <v>0</v>
      </c>
    </row>
    <row r="59" spans="1:38" s="459" customFormat="1" ht="16.149999999999999" customHeight="1" x14ac:dyDescent="0.2">
      <c r="A59" s="1052">
        <v>53</v>
      </c>
      <c r="B59" s="1052" t="s">
        <v>56</v>
      </c>
      <c r="C59" s="1053">
        <v>83000239</v>
      </c>
      <c r="D59" s="1538">
        <v>27137.86</v>
      </c>
      <c r="E59" s="1054">
        <v>18868</v>
      </c>
      <c r="F59" s="1055">
        <v>0.69526484402233635</v>
      </c>
      <c r="G59" s="1056">
        <v>57707148.222151637</v>
      </c>
      <c r="H59" s="1053">
        <v>3058.4666219075493</v>
      </c>
      <c r="I59" s="1535">
        <v>3292.08</v>
      </c>
      <c r="J59" s="1055">
        <v>0.12130949161061336</v>
      </c>
      <c r="K59" s="1056">
        <v>10068716.796649404</v>
      </c>
      <c r="L59" s="1054">
        <v>14964</v>
      </c>
      <c r="M59" s="1053">
        <v>672.86265681966074</v>
      </c>
      <c r="N59" s="1535">
        <v>781.68</v>
      </c>
      <c r="O59" s="1055">
        <v>2.8804039817435859E-2</v>
      </c>
      <c r="P59" s="1056">
        <v>2390742.1890126928</v>
      </c>
      <c r="Q59" s="1532">
        <v>13028</v>
      </c>
      <c r="R59" s="1053">
        <v>183.50799731445292</v>
      </c>
      <c r="S59" s="1535">
        <v>3925.5</v>
      </c>
      <c r="T59" s="1055">
        <v>0.14465031509485271</v>
      </c>
      <c r="U59" s="1056">
        <v>12006010.724298082</v>
      </c>
      <c r="V59" s="1054">
        <v>2617</v>
      </c>
      <c r="W59" s="1053">
        <v>4587.6999328613228</v>
      </c>
      <c r="X59" s="1535">
        <v>270.59999999999997</v>
      </c>
      <c r="Y59" s="1055">
        <v>9.9713094547617225E-3</v>
      </c>
      <c r="Z59" s="1056">
        <v>827621.0678881827</v>
      </c>
      <c r="AA59" s="1054">
        <v>451</v>
      </c>
      <c r="AB59" s="1053">
        <v>1835.0799731445293</v>
      </c>
      <c r="AC59" s="1054">
        <v>0</v>
      </c>
      <c r="AD59" s="1055">
        <v>0</v>
      </c>
      <c r="AE59" s="1056">
        <v>0</v>
      </c>
      <c r="AF59" s="1054">
        <v>18868</v>
      </c>
      <c r="AG59" s="1053">
        <v>0</v>
      </c>
      <c r="AH59" s="1057"/>
      <c r="AI59" s="1060">
        <v>83000239</v>
      </c>
      <c r="AJ59" s="1059">
        <v>0</v>
      </c>
      <c r="AK59" s="1060">
        <v>83000238.999999985</v>
      </c>
      <c r="AL59" s="1059">
        <v>0</v>
      </c>
    </row>
    <row r="60" spans="1:38" s="459" customFormat="1" ht="16.149999999999999" customHeight="1" x14ac:dyDescent="0.2">
      <c r="A60" s="1052">
        <v>54</v>
      </c>
      <c r="B60" s="1052" t="s">
        <v>57</v>
      </c>
      <c r="C60" s="1053">
        <v>1447217</v>
      </c>
      <c r="D60" s="1538">
        <v>646.274</v>
      </c>
      <c r="E60" s="1054">
        <v>360</v>
      </c>
      <c r="F60" s="1055">
        <v>0.55703927436350531</v>
      </c>
      <c r="G60" s="1056">
        <v>806156.70752652909</v>
      </c>
      <c r="H60" s="1053">
        <v>2239.3241875736921</v>
      </c>
      <c r="I60" s="1535">
        <v>75.02</v>
      </c>
      <c r="J60" s="1055">
        <v>0.11608079545208379</v>
      </c>
      <c r="K60" s="1056">
        <v>167994.10055177833</v>
      </c>
      <c r="L60" s="1054">
        <v>341</v>
      </c>
      <c r="M60" s="1053">
        <v>492.65132126621211</v>
      </c>
      <c r="N60" s="1535">
        <v>16.71</v>
      </c>
      <c r="O60" s="1055">
        <v>2.5855906318372705E-2</v>
      </c>
      <c r="P60" s="1056">
        <v>37419.107174356388</v>
      </c>
      <c r="Q60" s="1532">
        <v>278.5</v>
      </c>
      <c r="R60" s="1053">
        <v>134.35945125442151</v>
      </c>
      <c r="S60" s="1535">
        <v>120</v>
      </c>
      <c r="T60" s="1055">
        <v>0.18567975812116841</v>
      </c>
      <c r="U60" s="1056">
        <v>268718.90250884299</v>
      </c>
      <c r="V60" s="1054">
        <v>80</v>
      </c>
      <c r="W60" s="1053">
        <v>3358.9862813605373</v>
      </c>
      <c r="X60" s="1535">
        <v>6</v>
      </c>
      <c r="Y60" s="1055">
        <v>9.2839879060584215E-3</v>
      </c>
      <c r="Z60" s="1056">
        <v>13435.945125442151</v>
      </c>
      <c r="AA60" s="1054">
        <v>10</v>
      </c>
      <c r="AB60" s="1053">
        <v>1343.5945125442151</v>
      </c>
      <c r="AC60" s="1054">
        <v>68.544000000000011</v>
      </c>
      <c r="AD60" s="1055">
        <v>0.10606027783881142</v>
      </c>
      <c r="AE60" s="1056">
        <v>153492.23711305115</v>
      </c>
      <c r="AF60" s="1054">
        <v>360</v>
      </c>
      <c r="AG60" s="1053">
        <v>426.36732531403095</v>
      </c>
      <c r="AH60" s="1057"/>
      <c r="AI60" s="1060">
        <v>1447217</v>
      </c>
      <c r="AJ60" s="1059">
        <v>0</v>
      </c>
      <c r="AK60" s="1060">
        <v>1447217.0000000002</v>
      </c>
      <c r="AL60" s="1059">
        <v>0</v>
      </c>
    </row>
    <row r="61" spans="1:38" s="460" customFormat="1" ht="16.149999999999999" customHeight="1" x14ac:dyDescent="0.2">
      <c r="A61" s="1061">
        <v>55</v>
      </c>
      <c r="B61" s="1061" t="s">
        <v>58</v>
      </c>
      <c r="C61" s="1062">
        <v>52574588</v>
      </c>
      <c r="D61" s="1539">
        <v>20556.989999999998</v>
      </c>
      <c r="E61" s="1064">
        <v>14526</v>
      </c>
      <c r="F61" s="1065">
        <v>0.70662095958600946</v>
      </c>
      <c r="G61" s="1066">
        <v>37150305.822399095</v>
      </c>
      <c r="H61" s="1062">
        <v>2557.5041871402377</v>
      </c>
      <c r="I61" s="1536">
        <v>2562.7800000000002</v>
      </c>
      <c r="J61" s="1065">
        <v>0.12466708404294599</v>
      </c>
      <c r="K61" s="1066">
        <v>6554320.5807192596</v>
      </c>
      <c r="L61" s="1063">
        <v>11649</v>
      </c>
      <c r="M61" s="1062">
        <v>562.65092117085237</v>
      </c>
      <c r="N61" s="1536">
        <v>457.71</v>
      </c>
      <c r="O61" s="1065">
        <v>2.2265419207773123E-2</v>
      </c>
      <c r="P61" s="1066">
        <v>1170595.2414959583</v>
      </c>
      <c r="Q61" s="1533">
        <v>7628.5</v>
      </c>
      <c r="R61" s="1062">
        <v>153.45025122841429</v>
      </c>
      <c r="S61" s="1536">
        <v>2677.5</v>
      </c>
      <c r="T61" s="1065">
        <v>0.13024766758168391</v>
      </c>
      <c r="U61" s="1066">
        <v>6847717.4610679876</v>
      </c>
      <c r="V61" s="1063">
        <v>1785</v>
      </c>
      <c r="W61" s="1062">
        <v>3836.2562807103573</v>
      </c>
      <c r="X61" s="1536">
        <v>333</v>
      </c>
      <c r="Y61" s="1065">
        <v>1.6198869581587578E-2</v>
      </c>
      <c r="Z61" s="1066">
        <v>851648.89431769925</v>
      </c>
      <c r="AA61" s="1063">
        <v>555</v>
      </c>
      <c r="AB61" s="1062">
        <v>1534.5025122841428</v>
      </c>
      <c r="AC61" s="1063">
        <v>0</v>
      </c>
      <c r="AD61" s="1065">
        <v>0</v>
      </c>
      <c r="AE61" s="1066">
        <v>0</v>
      </c>
      <c r="AF61" s="1064">
        <v>14526</v>
      </c>
      <c r="AG61" s="1062">
        <v>0</v>
      </c>
      <c r="AH61" s="1057"/>
      <c r="AI61" s="1067">
        <v>52574588</v>
      </c>
      <c r="AJ61" s="1067">
        <v>0</v>
      </c>
      <c r="AK61" s="1067">
        <v>52574588.000000007</v>
      </c>
      <c r="AL61" s="1067">
        <v>0</v>
      </c>
    </row>
    <row r="62" spans="1:38" s="459" customFormat="1" ht="16.149999999999999" customHeight="1" x14ac:dyDescent="0.2">
      <c r="A62" s="1052">
        <v>56</v>
      </c>
      <c r="B62" s="1052" t="s">
        <v>59</v>
      </c>
      <c r="C62" s="1053">
        <v>13569524</v>
      </c>
      <c r="D62" s="1538">
        <v>4389.4177</v>
      </c>
      <c r="E62" s="1054">
        <v>2890</v>
      </c>
      <c r="F62" s="1055">
        <v>0.65840168275623434</v>
      </c>
      <c r="G62" s="1056">
        <v>8934197.4358011074</v>
      </c>
      <c r="H62" s="1053">
        <v>3091.4177978550547</v>
      </c>
      <c r="I62" s="1535">
        <v>485.32</v>
      </c>
      <c r="J62" s="1055">
        <v>0.11056591857275283</v>
      </c>
      <c r="K62" s="1056">
        <v>1500326.8856550152</v>
      </c>
      <c r="L62" s="1054">
        <v>2206</v>
      </c>
      <c r="M62" s="1053">
        <v>680.11191552811204</v>
      </c>
      <c r="N62" s="1535">
        <v>74.13</v>
      </c>
      <c r="O62" s="1055">
        <v>1.688834489367462E-2</v>
      </c>
      <c r="P62" s="1056">
        <v>229166.8013549952</v>
      </c>
      <c r="Q62" s="1532">
        <v>1235.5</v>
      </c>
      <c r="R62" s="1053">
        <v>185.48506787130327</v>
      </c>
      <c r="S62" s="1535">
        <v>556.5</v>
      </c>
      <c r="T62" s="1055">
        <v>0.12678219254458284</v>
      </c>
      <c r="U62" s="1056">
        <v>1720374.0045063379</v>
      </c>
      <c r="V62" s="1054">
        <v>371</v>
      </c>
      <c r="W62" s="1053">
        <v>4637.1266967825823</v>
      </c>
      <c r="X62" s="1535">
        <v>28.2</v>
      </c>
      <c r="Y62" s="1055">
        <v>6.424542371531422E-3</v>
      </c>
      <c r="Z62" s="1056">
        <v>87177.981899512553</v>
      </c>
      <c r="AA62" s="1054">
        <v>47</v>
      </c>
      <c r="AB62" s="1053">
        <v>1854.8506787130329</v>
      </c>
      <c r="AC62" s="1054">
        <v>355.26769999999999</v>
      </c>
      <c r="AD62" s="1055">
        <v>8.0937318861223892E-2</v>
      </c>
      <c r="AE62" s="1056">
        <v>1098280.8907830303</v>
      </c>
      <c r="AF62" s="1054">
        <v>2890</v>
      </c>
      <c r="AG62" s="1053">
        <v>380.02798989032192</v>
      </c>
      <c r="AH62" s="1057"/>
      <c r="AI62" s="1060">
        <v>13569523.999999998</v>
      </c>
      <c r="AJ62" s="1059">
        <v>0</v>
      </c>
      <c r="AK62" s="1060">
        <v>13569524</v>
      </c>
      <c r="AL62" s="1059">
        <v>0</v>
      </c>
    </row>
    <row r="63" spans="1:38" s="459" customFormat="1" ht="16.149999999999999" customHeight="1" x14ac:dyDescent="0.2">
      <c r="A63" s="1052">
        <v>57</v>
      </c>
      <c r="B63" s="1052" t="s">
        <v>60</v>
      </c>
      <c r="C63" s="1053">
        <v>39851962</v>
      </c>
      <c r="D63" s="1538">
        <v>12576.55</v>
      </c>
      <c r="E63" s="1054">
        <v>9200</v>
      </c>
      <c r="F63" s="1055">
        <v>0.73152017047600504</v>
      </c>
      <c r="G63" s="1056">
        <v>29152514.036043275</v>
      </c>
      <c r="H63" s="1053">
        <v>3168.7515256568777</v>
      </c>
      <c r="I63" s="1535">
        <v>1237.94</v>
      </c>
      <c r="J63" s="1055">
        <v>9.8432399982507135E-2</v>
      </c>
      <c r="K63" s="1056">
        <v>3922724.2636716752</v>
      </c>
      <c r="L63" s="1054">
        <v>5627</v>
      </c>
      <c r="M63" s="1053">
        <v>697.12533564451314</v>
      </c>
      <c r="N63" s="1535">
        <v>249.51</v>
      </c>
      <c r="O63" s="1055">
        <v>1.9839304101681304E-2</v>
      </c>
      <c r="P63" s="1056">
        <v>790635.19316664746</v>
      </c>
      <c r="Q63" s="1532">
        <v>4158.5</v>
      </c>
      <c r="R63" s="1053">
        <v>190.12509153941264</v>
      </c>
      <c r="S63" s="1535">
        <v>1765.5</v>
      </c>
      <c r="T63" s="1055">
        <v>0.14038031097558551</v>
      </c>
      <c r="U63" s="1056">
        <v>5594430.8185472162</v>
      </c>
      <c r="V63" s="1054">
        <v>1177</v>
      </c>
      <c r="W63" s="1053">
        <v>4753.1272884853151</v>
      </c>
      <c r="X63" s="1535">
        <v>123.6</v>
      </c>
      <c r="Y63" s="1055">
        <v>9.8278144642211102E-3</v>
      </c>
      <c r="Z63" s="1056">
        <v>391657.68857119005</v>
      </c>
      <c r="AA63" s="1054">
        <v>206</v>
      </c>
      <c r="AB63" s="1053">
        <v>1901.2509153941264</v>
      </c>
      <c r="AC63" s="1054">
        <v>0</v>
      </c>
      <c r="AD63" s="1055">
        <v>0</v>
      </c>
      <c r="AE63" s="1056">
        <v>0</v>
      </c>
      <c r="AF63" s="1054">
        <v>9200</v>
      </c>
      <c r="AG63" s="1053">
        <v>0</v>
      </c>
      <c r="AH63" s="1057"/>
      <c r="AI63" s="1060">
        <v>39851962</v>
      </c>
      <c r="AJ63" s="1059">
        <v>0</v>
      </c>
      <c r="AK63" s="1060">
        <v>39851962.000000007</v>
      </c>
      <c r="AL63" s="1059">
        <v>0</v>
      </c>
    </row>
    <row r="64" spans="1:38" s="459" customFormat="1" ht="16.149999999999999" customHeight="1" x14ac:dyDescent="0.2">
      <c r="A64" s="1052">
        <v>58</v>
      </c>
      <c r="B64" s="1052" t="s">
        <v>61</v>
      </c>
      <c r="C64" s="1053">
        <v>33846220</v>
      </c>
      <c r="D64" s="1538">
        <v>10395.79456</v>
      </c>
      <c r="E64" s="1054">
        <v>7496</v>
      </c>
      <c r="F64" s="1055">
        <v>0.72106080557251795</v>
      </c>
      <c r="G64" s="1056">
        <v>24405182.658784669</v>
      </c>
      <c r="H64" s="1053">
        <v>3255.7607602434191</v>
      </c>
      <c r="I64" s="1535">
        <v>1034.44</v>
      </c>
      <c r="J64" s="1055">
        <v>9.9505621627059171E-2</v>
      </c>
      <c r="K64" s="1056">
        <v>3367889.1608262025</v>
      </c>
      <c r="L64" s="1054">
        <v>4702</v>
      </c>
      <c r="M64" s="1053">
        <v>716.26736725355215</v>
      </c>
      <c r="N64" s="1535">
        <v>187.23</v>
      </c>
      <c r="O64" s="1055">
        <v>1.8010167372911223E-2</v>
      </c>
      <c r="P64" s="1056">
        <v>609576.08714037528</v>
      </c>
      <c r="Q64" s="1532">
        <v>3120.5</v>
      </c>
      <c r="R64" s="1053">
        <v>195.34564561460513</v>
      </c>
      <c r="S64" s="1535">
        <v>1615.5</v>
      </c>
      <c r="T64" s="1055">
        <v>0.15539937718815405</v>
      </c>
      <c r="U64" s="1056">
        <v>5259681.5081732431</v>
      </c>
      <c r="V64" s="1054">
        <v>1077</v>
      </c>
      <c r="W64" s="1053">
        <v>4883.6411403651282</v>
      </c>
      <c r="X64" s="1535">
        <v>61.8</v>
      </c>
      <c r="Y64" s="1055">
        <v>5.9447115507446115E-3</v>
      </c>
      <c r="Z64" s="1056">
        <v>201206.01498304328</v>
      </c>
      <c r="AA64" s="1054">
        <v>103</v>
      </c>
      <c r="AB64" s="1053">
        <v>1953.4564561460513</v>
      </c>
      <c r="AC64" s="1054">
        <v>0.82456000000000007</v>
      </c>
      <c r="AD64" s="1055">
        <v>7.9316688612976981E-5</v>
      </c>
      <c r="AE64" s="1056">
        <v>2684.5700924663138</v>
      </c>
      <c r="AF64" s="1054">
        <v>7496</v>
      </c>
      <c r="AG64" s="1053">
        <v>0.35813368362677611</v>
      </c>
      <c r="AH64" s="1057"/>
      <c r="AI64" s="1060">
        <v>33846220</v>
      </c>
      <c r="AJ64" s="1059">
        <v>0</v>
      </c>
      <c r="AK64" s="1060">
        <v>33846220</v>
      </c>
      <c r="AL64" s="1059">
        <v>0</v>
      </c>
    </row>
    <row r="65" spans="1:38" s="459" customFormat="1" ht="16.149999999999999" customHeight="1" x14ac:dyDescent="0.2">
      <c r="A65" s="1052">
        <v>59</v>
      </c>
      <c r="B65" s="1052" t="s">
        <v>62</v>
      </c>
      <c r="C65" s="1053">
        <v>27278239</v>
      </c>
      <c r="D65" s="1538">
        <v>7657.0072</v>
      </c>
      <c r="E65" s="1054">
        <v>4712</v>
      </c>
      <c r="F65" s="1055">
        <v>0.61538403672912834</v>
      </c>
      <c r="G65" s="1056">
        <v>16786592.830681942</v>
      </c>
      <c r="H65" s="1053">
        <v>3562.5197009087315</v>
      </c>
      <c r="I65" s="1535">
        <v>778.14</v>
      </c>
      <c r="J65" s="1055">
        <v>0.10162456161723342</v>
      </c>
      <c r="K65" s="1056">
        <v>2772139.0800651195</v>
      </c>
      <c r="L65" s="1054">
        <v>3537</v>
      </c>
      <c r="M65" s="1053">
        <v>783.75433419992066</v>
      </c>
      <c r="N65" s="1535">
        <v>153.93</v>
      </c>
      <c r="O65" s="1055">
        <v>2.0103154663352021E-2</v>
      </c>
      <c r="P65" s="1056">
        <v>548378.65756088099</v>
      </c>
      <c r="Q65" s="1532">
        <v>2565.5</v>
      </c>
      <c r="R65" s="1053">
        <v>213.75118205452387</v>
      </c>
      <c r="S65" s="1535">
        <v>1419</v>
      </c>
      <c r="T65" s="1055">
        <v>0.18532044739359785</v>
      </c>
      <c r="U65" s="1056">
        <v>5055215.4555894891</v>
      </c>
      <c r="V65" s="1054">
        <v>946</v>
      </c>
      <c r="W65" s="1053">
        <v>5343.7795513630963</v>
      </c>
      <c r="X65" s="1535">
        <v>243.6</v>
      </c>
      <c r="Y65" s="1055">
        <v>3.1813996465877688E-2</v>
      </c>
      <c r="Z65" s="1056">
        <v>867829.79914136697</v>
      </c>
      <c r="AA65" s="1054">
        <v>406</v>
      </c>
      <c r="AB65" s="1053">
        <v>2137.5118205452386</v>
      </c>
      <c r="AC65" s="1054">
        <v>350.3372</v>
      </c>
      <c r="AD65" s="1055">
        <v>4.5753803130810691E-2</v>
      </c>
      <c r="AE65" s="1056">
        <v>1248083.1769612024</v>
      </c>
      <c r="AF65" s="1054">
        <v>4712</v>
      </c>
      <c r="AG65" s="1053">
        <v>264.87333976256417</v>
      </c>
      <c r="AH65" s="1057"/>
      <c r="AI65" s="1060">
        <v>27278239</v>
      </c>
      <c r="AJ65" s="1059">
        <v>0</v>
      </c>
      <c r="AK65" s="1060">
        <v>27278239</v>
      </c>
      <c r="AL65" s="1059">
        <v>0</v>
      </c>
    </row>
    <row r="66" spans="1:38" s="460" customFormat="1" ht="16.149999999999999" customHeight="1" x14ac:dyDescent="0.2">
      <c r="A66" s="1061">
        <v>60</v>
      </c>
      <c r="B66" s="1061" t="s">
        <v>63</v>
      </c>
      <c r="C66" s="1062">
        <v>23908333</v>
      </c>
      <c r="D66" s="1539">
        <v>8098.7517200000002</v>
      </c>
      <c r="E66" s="1064">
        <v>5324</v>
      </c>
      <c r="F66" s="1065">
        <v>0.65738525936685954</v>
      </c>
      <c r="G66" s="1066">
        <v>15716985.690234248</v>
      </c>
      <c r="H66" s="1062">
        <v>2952.1009936578225</v>
      </c>
      <c r="I66" s="1536">
        <v>867.46</v>
      </c>
      <c r="J66" s="1065">
        <v>0.10711033378857551</v>
      </c>
      <c r="K66" s="1066">
        <v>2560829.527958415</v>
      </c>
      <c r="L66" s="1063">
        <v>3943</v>
      </c>
      <c r="M66" s="1062">
        <v>649.46221860472099</v>
      </c>
      <c r="N66" s="1536">
        <v>161.04</v>
      </c>
      <c r="O66" s="1065">
        <v>1.9884545861840543E-2</v>
      </c>
      <c r="P66" s="1066">
        <v>475406.34401865571</v>
      </c>
      <c r="Q66" s="1533">
        <v>2684</v>
      </c>
      <c r="R66" s="1062">
        <v>177.12605961946934</v>
      </c>
      <c r="S66" s="1536">
        <v>1273.5</v>
      </c>
      <c r="T66" s="1065">
        <v>0.15724645525989775</v>
      </c>
      <c r="U66" s="1066">
        <v>3759500.615423237</v>
      </c>
      <c r="V66" s="1063">
        <v>849</v>
      </c>
      <c r="W66" s="1062">
        <v>4428.1514904867336</v>
      </c>
      <c r="X66" s="1536">
        <v>163.79999999999998</v>
      </c>
      <c r="Y66" s="1065">
        <v>2.0225339121767764E-2</v>
      </c>
      <c r="Z66" s="1066">
        <v>483554.14276115125</v>
      </c>
      <c r="AA66" s="1063">
        <v>273</v>
      </c>
      <c r="AB66" s="1062">
        <v>1771.2605961946931</v>
      </c>
      <c r="AC66" s="1063">
        <v>308.95171999999997</v>
      </c>
      <c r="AD66" s="1065">
        <v>3.8148066601058857E-2</v>
      </c>
      <c r="AE66" s="1066">
        <v>912056.67960429331</v>
      </c>
      <c r="AF66" s="1064">
        <v>5324</v>
      </c>
      <c r="AG66" s="1062">
        <v>171.31042066196343</v>
      </c>
      <c r="AH66" s="1057"/>
      <c r="AI66" s="1067">
        <v>23908333</v>
      </c>
      <c r="AJ66" s="1067">
        <v>0</v>
      </c>
      <c r="AK66" s="1067">
        <v>23908333</v>
      </c>
      <c r="AL66" s="1067">
        <v>0</v>
      </c>
    </row>
    <row r="67" spans="1:38" s="459" customFormat="1" ht="16.149999999999999" customHeight="1" x14ac:dyDescent="0.2">
      <c r="A67" s="1052">
        <v>61</v>
      </c>
      <c r="B67" s="1052" t="s">
        <v>64</v>
      </c>
      <c r="C67" s="1053">
        <v>11518485</v>
      </c>
      <c r="D67" s="1538">
        <v>6031.1140500000001</v>
      </c>
      <c r="E67" s="1054">
        <v>3985</v>
      </c>
      <c r="F67" s="1055">
        <v>0.66074028230323378</v>
      </c>
      <c r="G67" s="1056">
        <v>7610727.0306055639</v>
      </c>
      <c r="H67" s="1053">
        <v>1909.843671419213</v>
      </c>
      <c r="I67" s="1535">
        <v>645.04</v>
      </c>
      <c r="J67" s="1055">
        <v>0.10695204810461177</v>
      </c>
      <c r="K67" s="1056">
        <v>1231925.561812249</v>
      </c>
      <c r="L67" s="1054">
        <v>2932</v>
      </c>
      <c r="M67" s="1053">
        <v>420.1656077122268</v>
      </c>
      <c r="N67" s="1535">
        <v>142.26</v>
      </c>
      <c r="O67" s="1055">
        <v>2.3587681947417324E-2</v>
      </c>
      <c r="P67" s="1056">
        <v>271694.36069609725</v>
      </c>
      <c r="Q67" s="1532">
        <v>2371</v>
      </c>
      <c r="R67" s="1053">
        <v>114.59062028515278</v>
      </c>
      <c r="S67" s="1535">
        <v>772.5</v>
      </c>
      <c r="T67" s="1055">
        <v>0.12808578872754031</v>
      </c>
      <c r="U67" s="1056">
        <v>1475354.2361713422</v>
      </c>
      <c r="V67" s="1054">
        <v>515</v>
      </c>
      <c r="W67" s="1053">
        <v>2864.76550712882</v>
      </c>
      <c r="X67" s="1535">
        <v>112.8</v>
      </c>
      <c r="Y67" s="1055">
        <v>1.8703012256914623E-2</v>
      </c>
      <c r="Z67" s="1056">
        <v>215430.36613608722</v>
      </c>
      <c r="AA67" s="1054">
        <v>188</v>
      </c>
      <c r="AB67" s="1053">
        <v>1145.9062028515277</v>
      </c>
      <c r="AC67" s="1054">
        <v>373.51405</v>
      </c>
      <c r="AD67" s="1055">
        <v>6.1931186660282106E-2</v>
      </c>
      <c r="AE67" s="1056">
        <v>713353.44457865949</v>
      </c>
      <c r="AF67" s="1054">
        <v>3985</v>
      </c>
      <c r="AG67" s="1053">
        <v>179.00964732212285</v>
      </c>
      <c r="AH67" s="1057"/>
      <c r="AI67" s="1060">
        <v>11518485</v>
      </c>
      <c r="AJ67" s="1059">
        <v>0</v>
      </c>
      <c r="AK67" s="1060">
        <v>11518485</v>
      </c>
      <c r="AL67" s="1059">
        <v>0</v>
      </c>
    </row>
    <row r="68" spans="1:38" s="459" customFormat="1" ht="16.149999999999999" customHeight="1" x14ac:dyDescent="0.2">
      <c r="A68" s="1052">
        <v>62</v>
      </c>
      <c r="B68" s="1052" t="s">
        <v>65</v>
      </c>
      <c r="C68" s="1053">
        <v>9204167</v>
      </c>
      <c r="D68" s="1538">
        <v>2799.5828200000001</v>
      </c>
      <c r="E68" s="1054">
        <v>1786</v>
      </c>
      <c r="F68" s="1055">
        <v>0.63795219317712482</v>
      </c>
      <c r="G68" s="1056">
        <v>5871818.5240185177</v>
      </c>
      <c r="H68" s="1053">
        <v>3287.692342675542</v>
      </c>
      <c r="I68" s="1535">
        <v>291.72000000000003</v>
      </c>
      <c r="J68" s="1055">
        <v>0.10420123952610912</v>
      </c>
      <c r="K68" s="1056">
        <v>959085.61020530912</v>
      </c>
      <c r="L68" s="1054">
        <v>1326</v>
      </c>
      <c r="M68" s="1053">
        <v>723.29231538861927</v>
      </c>
      <c r="N68" s="1535">
        <v>48.93</v>
      </c>
      <c r="O68" s="1055">
        <v>1.7477604038161655E-2</v>
      </c>
      <c r="P68" s="1056">
        <v>160866.78632711424</v>
      </c>
      <c r="Q68" s="1532">
        <v>815.5</v>
      </c>
      <c r="R68" s="1053">
        <v>197.2615405605325</v>
      </c>
      <c r="S68" s="1535">
        <v>399</v>
      </c>
      <c r="T68" s="1055">
        <v>0.14252123464595343</v>
      </c>
      <c r="U68" s="1056">
        <v>1311789.2447275412</v>
      </c>
      <c r="V68" s="1054">
        <v>266</v>
      </c>
      <c r="W68" s="1053">
        <v>4931.538514013313</v>
      </c>
      <c r="X68" s="1535">
        <v>1.7999999999999998</v>
      </c>
      <c r="Y68" s="1055">
        <v>6.4295293825242141E-4</v>
      </c>
      <c r="Z68" s="1056">
        <v>5917.8462168159749</v>
      </c>
      <c r="AA68" s="1054">
        <v>3</v>
      </c>
      <c r="AB68" s="1053">
        <v>1972.6154056053249</v>
      </c>
      <c r="AC68" s="1054">
        <v>272.13282000000004</v>
      </c>
      <c r="AD68" s="1055">
        <v>9.720477567439853E-2</v>
      </c>
      <c r="AE68" s="1056">
        <v>894688.98850470164</v>
      </c>
      <c r="AF68" s="1054">
        <v>1786</v>
      </c>
      <c r="AG68" s="1053">
        <v>500.94568225347234</v>
      </c>
      <c r="AH68" s="1057"/>
      <c r="AI68" s="1060">
        <v>9204167</v>
      </c>
      <c r="AJ68" s="1059">
        <v>0</v>
      </c>
      <c r="AK68" s="1060">
        <v>9204167</v>
      </c>
      <c r="AL68" s="1059">
        <v>0</v>
      </c>
    </row>
    <row r="69" spans="1:38" s="459" customFormat="1" ht="16.149999999999999" customHeight="1" x14ac:dyDescent="0.2">
      <c r="A69" s="1052">
        <v>63</v>
      </c>
      <c r="B69" s="1052" t="s">
        <v>66</v>
      </c>
      <c r="C69" s="1053">
        <v>5902125</v>
      </c>
      <c r="D69" s="1538">
        <v>3310.3353100000004</v>
      </c>
      <c r="E69" s="1054">
        <v>2081</v>
      </c>
      <c r="F69" s="1055">
        <v>0.62863722406416878</v>
      </c>
      <c r="G69" s="1056">
        <v>3710295.4760797322</v>
      </c>
      <c r="H69" s="1053">
        <v>1782.938719884542</v>
      </c>
      <c r="I69" s="1535">
        <v>239.36</v>
      </c>
      <c r="J69" s="1055">
        <v>7.230687455646298E-2</v>
      </c>
      <c r="K69" s="1056">
        <v>426764.21199156408</v>
      </c>
      <c r="L69" s="1054">
        <v>1088</v>
      </c>
      <c r="M69" s="1053">
        <v>392.24651837459936</v>
      </c>
      <c r="N69" s="1535">
        <v>85.05</v>
      </c>
      <c r="O69" s="1055">
        <v>2.5692261367927707E-2</v>
      </c>
      <c r="P69" s="1056">
        <v>151638.93812618032</v>
      </c>
      <c r="Q69" s="1532">
        <v>1417.5</v>
      </c>
      <c r="R69" s="1053">
        <v>106.97632319307253</v>
      </c>
      <c r="S69" s="1535">
        <v>516</v>
      </c>
      <c r="T69" s="1055">
        <v>0.15587544815815046</v>
      </c>
      <c r="U69" s="1056">
        <v>919996.37946042384</v>
      </c>
      <c r="V69" s="1054">
        <v>344</v>
      </c>
      <c r="W69" s="1053">
        <v>2674.4080798268133</v>
      </c>
      <c r="X69" s="1535">
        <v>88.2</v>
      </c>
      <c r="Y69" s="1055">
        <v>2.6643826603776882E-2</v>
      </c>
      <c r="Z69" s="1056">
        <v>157255.19509381664</v>
      </c>
      <c r="AA69" s="1054">
        <v>147</v>
      </c>
      <c r="AB69" s="1053">
        <v>1069.7632319307254</v>
      </c>
      <c r="AC69" s="1054">
        <v>300.72530999999998</v>
      </c>
      <c r="AD69" s="1055">
        <v>9.0844365249513032E-2</v>
      </c>
      <c r="AE69" s="1056">
        <v>536174.7992482821</v>
      </c>
      <c r="AF69" s="1054">
        <v>2081</v>
      </c>
      <c r="AG69" s="1053">
        <v>257.6524744105152</v>
      </c>
      <c r="AH69" s="1057"/>
      <c r="AI69" s="1060">
        <v>5902124.9999999991</v>
      </c>
      <c r="AJ69" s="1059">
        <v>0</v>
      </c>
      <c r="AK69" s="1060">
        <v>5902124.9999999991</v>
      </c>
      <c r="AL69" s="1059">
        <v>0</v>
      </c>
    </row>
    <row r="70" spans="1:38" s="459" customFormat="1" ht="16.149999999999999" customHeight="1" x14ac:dyDescent="0.2">
      <c r="A70" s="1052">
        <v>64</v>
      </c>
      <c r="B70" s="1052" t="s">
        <v>67</v>
      </c>
      <c r="C70" s="1053">
        <v>9665385</v>
      </c>
      <c r="D70" s="1538">
        <v>3050.2022200000001</v>
      </c>
      <c r="E70" s="1054">
        <v>1898</v>
      </c>
      <c r="F70" s="1055">
        <v>0.62225382551849295</v>
      </c>
      <c r="G70" s="1056">
        <v>6014322.7913590586</v>
      </c>
      <c r="H70" s="1053">
        <v>3168.7685939721068</v>
      </c>
      <c r="I70" s="1535">
        <v>307.12</v>
      </c>
      <c r="J70" s="1055">
        <v>0.10068840616082168</v>
      </c>
      <c r="K70" s="1056">
        <v>973192.21058071346</v>
      </c>
      <c r="L70" s="1054">
        <v>1396</v>
      </c>
      <c r="M70" s="1053">
        <v>697.12909067386352</v>
      </c>
      <c r="N70" s="1535">
        <v>99.84</v>
      </c>
      <c r="O70" s="1055">
        <v>3.2732256027274149E-2</v>
      </c>
      <c r="P70" s="1056">
        <v>316369.85642217513</v>
      </c>
      <c r="Q70" s="1532">
        <v>1664</v>
      </c>
      <c r="R70" s="1053">
        <v>190.12611563832641</v>
      </c>
      <c r="S70" s="1535">
        <v>433.5</v>
      </c>
      <c r="T70" s="1055">
        <v>0.14212172463765368</v>
      </c>
      <c r="U70" s="1056">
        <v>1373661.1854869083</v>
      </c>
      <c r="V70" s="1054">
        <v>289</v>
      </c>
      <c r="W70" s="1053">
        <v>4753.1528909581602</v>
      </c>
      <c r="X70" s="1535">
        <v>28.2</v>
      </c>
      <c r="Y70" s="1055">
        <v>9.2452886615497897E-3</v>
      </c>
      <c r="Z70" s="1056">
        <v>89359.274350013409</v>
      </c>
      <c r="AA70" s="1054">
        <v>47</v>
      </c>
      <c r="AB70" s="1053">
        <v>1901.2611563832641</v>
      </c>
      <c r="AC70" s="1054">
        <v>283.54221999999999</v>
      </c>
      <c r="AD70" s="1055">
        <v>9.2958498994207661E-2</v>
      </c>
      <c r="AE70" s="1056">
        <v>898479.68180112983</v>
      </c>
      <c r="AF70" s="1054">
        <v>1898</v>
      </c>
      <c r="AG70" s="1053">
        <v>473.38234025349306</v>
      </c>
      <c r="AH70" s="1057"/>
      <c r="AI70" s="1060">
        <v>9665385</v>
      </c>
      <c r="AJ70" s="1059">
        <v>0</v>
      </c>
      <c r="AK70" s="1060">
        <v>9665384.9999999981</v>
      </c>
      <c r="AL70" s="1059">
        <v>0</v>
      </c>
    </row>
    <row r="71" spans="1:38" s="459" customFormat="1" ht="16.149999999999999" customHeight="1" x14ac:dyDescent="0.2">
      <c r="A71" s="1061">
        <v>65</v>
      </c>
      <c r="B71" s="1061" t="s">
        <v>68</v>
      </c>
      <c r="C71" s="1062">
        <v>31922463</v>
      </c>
      <c r="D71" s="1539">
        <v>11858.32</v>
      </c>
      <c r="E71" s="1064">
        <v>7819</v>
      </c>
      <c r="F71" s="1065">
        <v>0.65936827476404758</v>
      </c>
      <c r="G71" s="1066">
        <v>21048659.354529142</v>
      </c>
      <c r="H71" s="1062">
        <v>2691.9886628122704</v>
      </c>
      <c r="I71" s="1536">
        <v>1401.18</v>
      </c>
      <c r="J71" s="1065">
        <v>0.11816007663817472</v>
      </c>
      <c r="K71" s="1066">
        <v>3771960.674559297</v>
      </c>
      <c r="L71" s="1063">
        <v>6369</v>
      </c>
      <c r="M71" s="1062">
        <v>592.23750581869945</v>
      </c>
      <c r="N71" s="1536">
        <v>196.44</v>
      </c>
      <c r="O71" s="1065">
        <v>1.6565584332350621E-2</v>
      </c>
      <c r="P71" s="1066">
        <v>528814.2529228424</v>
      </c>
      <c r="Q71" s="1533">
        <v>3274</v>
      </c>
      <c r="R71" s="1062">
        <v>161.51931976873621</v>
      </c>
      <c r="S71" s="1536">
        <v>1984.5</v>
      </c>
      <c r="T71" s="1065">
        <v>0.16735085577046327</v>
      </c>
      <c r="U71" s="1066">
        <v>5342251.5013509504</v>
      </c>
      <c r="V71" s="1063">
        <v>1323</v>
      </c>
      <c r="W71" s="1062">
        <v>4037.9829942184056</v>
      </c>
      <c r="X71" s="1536">
        <v>457.2</v>
      </c>
      <c r="Y71" s="1065">
        <v>3.8555208494963876E-2</v>
      </c>
      <c r="Z71" s="1066">
        <v>1230777.2166377699</v>
      </c>
      <c r="AA71" s="1063">
        <v>762</v>
      </c>
      <c r="AB71" s="1062">
        <v>1615.193197687362</v>
      </c>
      <c r="AC71" s="1063">
        <v>0</v>
      </c>
      <c r="AD71" s="1065">
        <v>0</v>
      </c>
      <c r="AE71" s="1066">
        <v>0</v>
      </c>
      <c r="AF71" s="1064">
        <v>7819</v>
      </c>
      <c r="AG71" s="1062">
        <v>0</v>
      </c>
      <c r="AH71" s="1057"/>
      <c r="AI71" s="1067">
        <v>31922463</v>
      </c>
      <c r="AJ71" s="1067">
        <v>0</v>
      </c>
      <c r="AK71" s="1067">
        <v>31922463.000000004</v>
      </c>
      <c r="AL71" s="1067">
        <v>0</v>
      </c>
    </row>
    <row r="72" spans="1:38" s="459" customFormat="1" ht="16.149999999999999" customHeight="1" x14ac:dyDescent="0.2">
      <c r="A72" s="1052">
        <v>66</v>
      </c>
      <c r="B72" s="1052" t="s">
        <v>69</v>
      </c>
      <c r="C72" s="1053">
        <v>8960223</v>
      </c>
      <c r="D72" s="1538">
        <v>3156.3396199999997</v>
      </c>
      <c r="E72" s="1054">
        <v>1838</v>
      </c>
      <c r="F72" s="1055">
        <v>0.58232009900126025</v>
      </c>
      <c r="G72" s="1056">
        <v>5217717.9444333687</v>
      </c>
      <c r="H72" s="1053">
        <v>2838.8019284185903</v>
      </c>
      <c r="I72" s="1535">
        <v>366.96</v>
      </c>
      <c r="J72" s="1055">
        <v>0.11626125328046923</v>
      </c>
      <c r="K72" s="1056">
        <v>1041726.7556524858</v>
      </c>
      <c r="L72" s="1054">
        <v>1668</v>
      </c>
      <c r="M72" s="1053">
        <v>624.53642425208977</v>
      </c>
      <c r="N72" s="1535">
        <v>53.16</v>
      </c>
      <c r="O72" s="1055">
        <v>1.6842294049459736E-2</v>
      </c>
      <c r="P72" s="1056">
        <v>150910.71051473226</v>
      </c>
      <c r="Q72" s="1532">
        <v>886</v>
      </c>
      <c r="R72" s="1053">
        <v>170.32811570511541</v>
      </c>
      <c r="S72" s="1535">
        <v>526.5</v>
      </c>
      <c r="T72" s="1055">
        <v>0.16680714479007808</v>
      </c>
      <c r="U72" s="1056">
        <v>1494629.2153123878</v>
      </c>
      <c r="V72" s="1054">
        <v>351</v>
      </c>
      <c r="W72" s="1053">
        <v>4258.2028926278854</v>
      </c>
      <c r="X72" s="1535">
        <v>94.2</v>
      </c>
      <c r="Y72" s="1055">
        <v>2.9844697130532491E-2</v>
      </c>
      <c r="Z72" s="1056">
        <v>267415.1416570312</v>
      </c>
      <c r="AA72" s="1054">
        <v>157</v>
      </c>
      <c r="AB72" s="1053">
        <v>1703.2811570511542</v>
      </c>
      <c r="AC72" s="1054">
        <v>277.51962000000003</v>
      </c>
      <c r="AD72" s="1055">
        <v>8.792451174820029E-2</v>
      </c>
      <c r="AE72" s="1056">
        <v>787823.2324299945</v>
      </c>
      <c r="AF72" s="1054">
        <v>1838</v>
      </c>
      <c r="AG72" s="1053">
        <v>428.63070317192302</v>
      </c>
      <c r="AH72" s="1057"/>
      <c r="AI72" s="1060">
        <v>8960223</v>
      </c>
      <c r="AJ72" s="1059">
        <v>0</v>
      </c>
      <c r="AK72" s="1060">
        <v>8960223</v>
      </c>
      <c r="AL72" s="1059">
        <v>0</v>
      </c>
    </row>
    <row r="73" spans="1:38" s="459" customFormat="1" ht="16.149999999999999" customHeight="1" x14ac:dyDescent="0.2">
      <c r="A73" s="1052">
        <v>67</v>
      </c>
      <c r="B73" s="1052" t="s">
        <v>3</v>
      </c>
      <c r="C73" s="1053">
        <v>22896194</v>
      </c>
      <c r="D73" s="1538">
        <v>7527.4988199999998</v>
      </c>
      <c r="E73" s="1054">
        <v>5386</v>
      </c>
      <c r="F73" s="1055">
        <v>0.71550990957179583</v>
      </c>
      <c r="G73" s="1056">
        <v>16382453.698478295</v>
      </c>
      <c r="H73" s="1053">
        <v>3041.6735422351085</v>
      </c>
      <c r="I73" s="1535">
        <v>626.34</v>
      </c>
      <c r="J73" s="1055">
        <v>8.3206921047381852E-2</v>
      </c>
      <c r="K73" s="1056">
        <v>1905121.8064435381</v>
      </c>
      <c r="L73" s="1054">
        <v>2847</v>
      </c>
      <c r="M73" s="1053">
        <v>669.16817929172396</v>
      </c>
      <c r="N73" s="1535">
        <v>112.05</v>
      </c>
      <c r="O73" s="1055">
        <v>1.4885422459621189E-2</v>
      </c>
      <c r="P73" s="1056">
        <v>340819.52040744392</v>
      </c>
      <c r="Q73" s="1532">
        <v>1867.5</v>
      </c>
      <c r="R73" s="1053">
        <v>182.50041253410652</v>
      </c>
      <c r="S73" s="1535">
        <v>859.5</v>
      </c>
      <c r="T73" s="1055">
        <v>0.11418135300351998</v>
      </c>
      <c r="U73" s="1056">
        <v>2614318.4095510761</v>
      </c>
      <c r="V73" s="1054">
        <v>573</v>
      </c>
      <c r="W73" s="1053">
        <v>4562.5103133526636</v>
      </c>
      <c r="X73" s="1535">
        <v>240</v>
      </c>
      <c r="Y73" s="1055">
        <v>3.1883100315119012E-2</v>
      </c>
      <c r="Z73" s="1056">
        <v>730001.65013642597</v>
      </c>
      <c r="AA73" s="1054">
        <v>400</v>
      </c>
      <c r="AB73" s="1053">
        <v>1825.004125341065</v>
      </c>
      <c r="AC73" s="1054">
        <v>303.60882000000004</v>
      </c>
      <c r="AD73" s="1055">
        <v>4.0333293602562138E-2</v>
      </c>
      <c r="AE73" s="1056">
        <v>923478.91498322156</v>
      </c>
      <c r="AF73" s="1054">
        <v>5386</v>
      </c>
      <c r="AG73" s="1053">
        <v>171.45913757579308</v>
      </c>
      <c r="AH73" s="1057"/>
      <c r="AI73" s="1060">
        <v>22896194</v>
      </c>
      <c r="AJ73" s="1059">
        <v>0</v>
      </c>
      <c r="AK73" s="1060">
        <v>22896194</v>
      </c>
      <c r="AL73" s="1059">
        <v>0</v>
      </c>
    </row>
    <row r="74" spans="1:38" ht="16.149999999999999" customHeight="1" x14ac:dyDescent="0.2">
      <c r="A74" s="1052">
        <v>68</v>
      </c>
      <c r="B74" s="1052" t="s">
        <v>2</v>
      </c>
      <c r="C74" s="1053">
        <v>7170555</v>
      </c>
      <c r="D74" s="1538">
        <v>2316.63616</v>
      </c>
      <c r="E74" s="1054">
        <v>1488</v>
      </c>
      <c r="F74" s="1055">
        <v>0.64231061644138365</v>
      </c>
      <c r="G74" s="1056">
        <v>4605723.6022768458</v>
      </c>
      <c r="H74" s="1053">
        <v>3095.244356368848</v>
      </c>
      <c r="I74" s="1535">
        <v>303.16000000000003</v>
      </c>
      <c r="J74" s="1055">
        <v>0.13086215489272171</v>
      </c>
      <c r="K74" s="1056">
        <v>938354.27907678008</v>
      </c>
      <c r="L74" s="1054">
        <v>1378</v>
      </c>
      <c r="M74" s="1053">
        <v>680.95375840114662</v>
      </c>
      <c r="N74" s="1535">
        <v>62.22</v>
      </c>
      <c r="O74" s="1055">
        <v>2.685790763103689E-2</v>
      </c>
      <c r="P74" s="1056">
        <v>192586.10385326971</v>
      </c>
      <c r="Q74" s="1532">
        <v>1037</v>
      </c>
      <c r="R74" s="1053">
        <v>185.71466138213088</v>
      </c>
      <c r="S74" s="1535">
        <v>223.5</v>
      </c>
      <c r="T74" s="1055">
        <v>9.6476090574361059E-2</v>
      </c>
      <c r="U74" s="1056">
        <v>691787.11364843755</v>
      </c>
      <c r="V74" s="1054">
        <v>149</v>
      </c>
      <c r="W74" s="1053">
        <v>4642.8665345532718</v>
      </c>
      <c r="X74" s="1535">
        <v>1.2</v>
      </c>
      <c r="Y74" s="1055">
        <v>5.1799243261401904E-4</v>
      </c>
      <c r="Z74" s="1056">
        <v>3714.2932276426172</v>
      </c>
      <c r="AA74" s="1054">
        <v>2</v>
      </c>
      <c r="AB74" s="1053">
        <v>1857.1466138213086</v>
      </c>
      <c r="AC74" s="1054">
        <v>238.55615999999998</v>
      </c>
      <c r="AD74" s="1055">
        <v>0.10297523802788262</v>
      </c>
      <c r="AE74" s="1056">
        <v>738389.60791702394</v>
      </c>
      <c r="AF74" s="1054">
        <v>1488</v>
      </c>
      <c r="AG74" s="1053">
        <v>496.22957521305375</v>
      </c>
      <c r="AH74" s="469"/>
      <c r="AI74" s="1060">
        <v>7170555</v>
      </c>
      <c r="AJ74" s="1059">
        <v>0</v>
      </c>
      <c r="AK74" s="1060">
        <v>7170555</v>
      </c>
      <c r="AL74" s="1059">
        <v>0</v>
      </c>
    </row>
    <row r="75" spans="1:38" ht="16.149999999999999" customHeight="1" x14ac:dyDescent="0.2">
      <c r="A75" s="1061">
        <v>69</v>
      </c>
      <c r="B75" s="1061" t="s">
        <v>91</v>
      </c>
      <c r="C75" s="1062">
        <v>22642315</v>
      </c>
      <c r="D75" s="1539">
        <v>6947.3752500000001</v>
      </c>
      <c r="E75" s="1064">
        <v>4847</v>
      </c>
      <c r="F75" s="1065">
        <v>0.69767355664284869</v>
      </c>
      <c r="G75" s="1066">
        <v>15796944.436677722</v>
      </c>
      <c r="H75" s="1062">
        <v>3259.1178949200994</v>
      </c>
      <c r="I75" s="1536">
        <v>566.06000000000006</v>
      </c>
      <c r="J75" s="1065">
        <v>8.1478253243913959E-2</v>
      </c>
      <c r="K75" s="1066">
        <v>1844856.2755984718</v>
      </c>
      <c r="L75" s="1063">
        <v>2573</v>
      </c>
      <c r="M75" s="1062">
        <v>717.00593688242202</v>
      </c>
      <c r="N75" s="1536">
        <v>162.98999999999998</v>
      </c>
      <c r="O75" s="1065">
        <v>2.3460658757420649E-2</v>
      </c>
      <c r="P75" s="1066">
        <v>531203.62569302693</v>
      </c>
      <c r="Q75" s="1533">
        <v>2716.5</v>
      </c>
      <c r="R75" s="1062">
        <v>195.54707369520594</v>
      </c>
      <c r="S75" s="1536">
        <v>783</v>
      </c>
      <c r="T75" s="1065">
        <v>0.11270443467120909</v>
      </c>
      <c r="U75" s="1066">
        <v>2551889.3117224379</v>
      </c>
      <c r="V75" s="1063">
        <v>522</v>
      </c>
      <c r="W75" s="1062">
        <v>4888.6768423801495</v>
      </c>
      <c r="X75" s="1536">
        <v>245.39999999999998</v>
      </c>
      <c r="Y75" s="1065">
        <v>3.532269255212607E-2</v>
      </c>
      <c r="Z75" s="1066">
        <v>799787.5314133924</v>
      </c>
      <c r="AA75" s="1063">
        <v>409</v>
      </c>
      <c r="AB75" s="1062">
        <v>1955.4707369520597</v>
      </c>
      <c r="AC75" s="1063">
        <v>342.92524999999995</v>
      </c>
      <c r="AD75" s="1065">
        <v>4.9360404132481536E-2</v>
      </c>
      <c r="AE75" s="1066">
        <v>1117633.8188949486</v>
      </c>
      <c r="AF75" s="1064">
        <v>4847</v>
      </c>
      <c r="AG75" s="1062">
        <v>230.58259106559697</v>
      </c>
      <c r="AH75" s="469"/>
      <c r="AI75" s="1067">
        <v>22642315</v>
      </c>
      <c r="AJ75" s="1059">
        <v>0</v>
      </c>
      <c r="AK75" s="1067">
        <v>22642315</v>
      </c>
      <c r="AL75" s="1059">
        <v>0</v>
      </c>
    </row>
    <row r="76" spans="1:38" ht="16.149999999999999" customHeight="1" thickBot="1" x14ac:dyDescent="0.25">
      <c r="A76" s="1068"/>
      <c r="B76" s="1068" t="s">
        <v>4</v>
      </c>
      <c r="C76" s="1069">
        <v>2450609490</v>
      </c>
      <c r="D76" s="1540">
        <v>938994.29876999999</v>
      </c>
      <c r="E76" s="1070">
        <v>653462</v>
      </c>
      <c r="F76" s="1071">
        <v>0.69591689838370452</v>
      </c>
      <c r="G76" s="1072">
        <v>1704522033.1969397</v>
      </c>
      <c r="H76" s="1069">
        <v>2608.4485910381013</v>
      </c>
      <c r="I76" s="1537">
        <v>103324.54000000005</v>
      </c>
      <c r="J76" s="1071">
        <v>0.11003745191567842</v>
      </c>
      <c r="K76" s="1072">
        <v>267959680.76666617</v>
      </c>
      <c r="L76" s="1070">
        <v>469657</v>
      </c>
      <c r="M76" s="1069">
        <v>570.5433556120023</v>
      </c>
      <c r="N76" s="1537">
        <v>17989.079999999998</v>
      </c>
      <c r="O76" s="1071">
        <v>1.9157815999057835E-2</v>
      </c>
      <c r="P76" s="1072">
        <v>47803637.258371025</v>
      </c>
      <c r="Q76" s="1534">
        <v>299818</v>
      </c>
      <c r="R76" s="1069">
        <v>159.44218578728103</v>
      </c>
      <c r="S76" s="1537">
        <v>135771</v>
      </c>
      <c r="T76" s="1071">
        <v>0.14459193221710512</v>
      </c>
      <c r="U76" s="1072">
        <v>356132217.74548078</v>
      </c>
      <c r="V76" s="1070">
        <v>90514</v>
      </c>
      <c r="W76" s="1069">
        <v>3934.5539667397393</v>
      </c>
      <c r="X76" s="1537">
        <v>15340.2</v>
      </c>
      <c r="Y76" s="1071">
        <v>1.6336840404775954E-2</v>
      </c>
      <c r="Z76" s="1072">
        <v>39183686.630139709</v>
      </c>
      <c r="AA76" s="1070">
        <v>25567</v>
      </c>
      <c r="AB76" s="1069">
        <v>1532.5883611741585</v>
      </c>
      <c r="AC76" s="1070">
        <v>13107.478769999996</v>
      </c>
      <c r="AD76" s="1071">
        <v>1.3959061079678163E-2</v>
      </c>
      <c r="AE76" s="1072">
        <v>35008234.402401924</v>
      </c>
      <c r="AF76" s="1070">
        <v>653462</v>
      </c>
      <c r="AG76" s="1069">
        <v>53.57348155271756</v>
      </c>
      <c r="AH76" s="469"/>
      <c r="AI76" s="1073">
        <v>2450609490</v>
      </c>
      <c r="AJ76" s="1074">
        <v>0</v>
      </c>
      <c r="AK76" s="1073">
        <v>2450609490</v>
      </c>
      <c r="AL76" s="1074">
        <v>0</v>
      </c>
    </row>
    <row r="77" spans="1:38" ht="13.5" thickTop="1" x14ac:dyDescent="0.2">
      <c r="A77" s="458"/>
      <c r="B77" s="458"/>
      <c r="C77" s="456"/>
      <c r="D77" s="456"/>
      <c r="E77" s="456"/>
      <c r="F77" s="456"/>
      <c r="G77" s="456"/>
      <c r="H77" s="456"/>
      <c r="I77" s="456"/>
      <c r="J77" s="456"/>
      <c r="K77" s="457"/>
      <c r="L77" s="456"/>
      <c r="M77" s="456"/>
      <c r="N77" s="2272"/>
      <c r="O77" s="2272"/>
      <c r="P77" s="456"/>
      <c r="Q77" s="456"/>
      <c r="R77" s="456"/>
      <c r="S77" s="2272"/>
      <c r="T77" s="2272"/>
      <c r="U77" s="456"/>
      <c r="V77" s="456"/>
      <c r="W77" s="456"/>
      <c r="X77" s="2272"/>
      <c r="Y77" s="2272"/>
      <c r="Z77" s="456"/>
      <c r="AA77" s="456"/>
      <c r="AB77" s="456"/>
      <c r="AC77" s="456"/>
      <c r="AD77" s="456"/>
      <c r="AE77" s="456"/>
      <c r="AI77" s="456"/>
      <c r="AK77" s="456"/>
    </row>
    <row r="78" spans="1:38" ht="13.5" customHeight="1" thickBot="1" x14ac:dyDescent="0.25">
      <c r="A78" s="452"/>
      <c r="B78" s="452"/>
      <c r="C78" s="451"/>
      <c r="D78" s="451"/>
      <c r="E78" s="451"/>
      <c r="F78" s="451"/>
      <c r="G78" s="453">
        <v>0.69555024582759606</v>
      </c>
      <c r="H78" s="451"/>
      <c r="I78" s="451"/>
      <c r="J78" s="455"/>
      <c r="K78" s="453">
        <v>0.10934409658499535</v>
      </c>
      <c r="L78" s="451"/>
      <c r="M78" s="451"/>
      <c r="N78" s="454"/>
      <c r="O78" s="454"/>
      <c r="P78" s="453">
        <v>1.9506835933444062E-2</v>
      </c>
      <c r="Q78" s="451"/>
      <c r="R78" s="451"/>
      <c r="S78" s="2271"/>
      <c r="T78" s="2271"/>
      <c r="U78" s="453">
        <v>0.14532393643243452</v>
      </c>
      <c r="V78" s="451"/>
      <c r="W78" s="451"/>
      <c r="X78" s="2271"/>
      <c r="Y78" s="2271"/>
      <c r="Z78" s="453">
        <v>1.598936378481898E-2</v>
      </c>
      <c r="AA78" s="451"/>
      <c r="AB78" s="451"/>
      <c r="AC78" s="451"/>
      <c r="AD78" s="451"/>
      <c r="AE78" s="453">
        <v>1.4285521436710802E-2</v>
      </c>
      <c r="AI78" s="451"/>
      <c r="AK78" s="451"/>
    </row>
    <row r="79" spans="1:38" ht="14.25" customHeight="1" thickTop="1" x14ac:dyDescent="0.2">
      <c r="A79" s="452"/>
      <c r="B79" s="452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451"/>
      <c r="P79" s="451"/>
      <c r="Q79" s="451"/>
      <c r="R79" s="451"/>
      <c r="S79" s="451"/>
      <c r="T79" s="451"/>
      <c r="U79" s="451"/>
      <c r="V79" s="451"/>
      <c r="W79" s="451"/>
      <c r="X79" s="451"/>
      <c r="Y79" s="451"/>
      <c r="Z79" s="451"/>
      <c r="AA79" s="451"/>
      <c r="AB79" s="451"/>
      <c r="AC79" s="451"/>
      <c r="AD79" s="451"/>
      <c r="AE79" s="451"/>
      <c r="AI79" s="451"/>
      <c r="AK79" s="451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8" max="73" man="1"/>
        <brk id="18" max="73" man="1"/>
        <brk id="28" max="73" man="1"/>
      </colBreaks>
      <pageMargins left="0.25" right="0.25" top="0.79" bottom="0.45" header="0.37" footer="0.23"/>
      <printOptions horizontalCentered="1"/>
      <pageSetup paperSize="5" scale="70" firstPageNumber="4" fitToWidth="14" orientation="portrait" r:id="rId1"/>
      <headerFooter alignWithMargins="0">
        <oddHeader>&amp;C&amp;20FY2019-20 MFP Funding for Weighted Students</oddHeader>
        <oddFooter>&amp;R&amp;9&amp;P</oddFooter>
      </headerFooter>
    </customSheetView>
  </customSheetViews>
  <mergeCells count="18">
    <mergeCell ref="S78:T78"/>
    <mergeCell ref="X78:Y78"/>
    <mergeCell ref="AK1:AL2"/>
    <mergeCell ref="AK4:AL6"/>
    <mergeCell ref="N77:O77"/>
    <mergeCell ref="S77:T77"/>
    <mergeCell ref="X77:Y77"/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</mergeCells>
  <printOptions horizontalCentered="1"/>
  <pageMargins left="0.25" right="0.25" top="0.79" bottom="0.45" header="0.37" footer="0.23"/>
  <pageSetup paperSize="5" scale="70" firstPageNumber="4" fitToWidth="14" orientation="portrait" r:id="rId2"/>
  <headerFooter alignWithMargins="0">
    <oddHeader>&amp;C&amp;20FY2022-23 MFP Funding for Weighted Students</oddHeader>
    <oddFooter>&amp;R&amp;9&amp;P</oddFooter>
  </headerFooter>
  <colBreaks count="3" manualBreakCount="3">
    <brk id="8" max="75" man="1"/>
    <brk id="18" max="75" man="1"/>
    <brk id="28" max="7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J78"/>
  <sheetViews>
    <sheetView tabSelected="1" zoomScaleNormal="100" zoomScaleSheetLayoutView="75" workbookViewId="0">
      <pane xSplit="2" ySplit="6" topLeftCell="C7" activePane="bottomRight" state="frozen"/>
      <selection activeCell="L68" sqref="L68"/>
      <selection pane="topRight" activeCell="L68" sqref="L68"/>
      <selection pane="bottomLeft" activeCell="L68" sqref="L68"/>
      <selection pane="bottomRight" activeCell="C7" sqref="C7"/>
    </sheetView>
  </sheetViews>
  <sheetFormatPr defaultColWidth="8.85546875" defaultRowHeight="12.75" x14ac:dyDescent="0.2"/>
  <cols>
    <col min="1" max="1" width="3" style="100" bestFit="1" customWidth="1"/>
    <col min="2" max="2" width="17.5703125" style="100" bestFit="1" customWidth="1"/>
    <col min="3" max="3" width="19.5703125" style="100" customWidth="1"/>
    <col min="4" max="4" width="17.42578125" style="100" customWidth="1"/>
    <col min="5" max="35" width="15.28515625" style="100" customWidth="1"/>
    <col min="36" max="36" width="20.85546875" style="100" customWidth="1"/>
    <col min="37" max="37" width="16.5703125" style="100" bestFit="1" customWidth="1"/>
    <col min="38" max="38" width="17.85546875" style="100" bestFit="1" customWidth="1"/>
    <col min="39" max="39" width="19.28515625" style="100" customWidth="1"/>
    <col min="40" max="40" width="15.7109375" style="100" customWidth="1"/>
    <col min="41" max="41" width="16.42578125" style="100" customWidth="1"/>
    <col min="42" max="43" width="13.85546875" style="100" customWidth="1"/>
    <col min="44" max="46" width="15.5703125" style="100" customWidth="1"/>
    <col min="47" max="47" width="21" style="100" customWidth="1"/>
    <col min="48" max="52" width="17.7109375" style="100" customWidth="1"/>
    <col min="53" max="56" width="19.7109375" style="100" customWidth="1"/>
    <col min="57" max="60" width="17.5703125" style="100" customWidth="1"/>
    <col min="61" max="61" width="19.28515625" style="100" customWidth="1"/>
    <col min="62" max="62" width="14.5703125" style="100" customWidth="1"/>
    <col min="63" max="16384" width="8.85546875" style="100"/>
  </cols>
  <sheetData>
    <row r="1" spans="1:62" s="366" customFormat="1" ht="30" customHeight="1" x14ac:dyDescent="0.2">
      <c r="A1" s="1952" t="s">
        <v>1075</v>
      </c>
      <c r="B1" s="1952"/>
      <c r="C1" s="1946" t="s">
        <v>474</v>
      </c>
      <c r="D1" s="1951" t="s">
        <v>475</v>
      </c>
      <c r="E1" s="1951"/>
      <c r="F1" s="1951"/>
      <c r="G1" s="1951"/>
      <c r="H1" s="1951"/>
      <c r="I1" s="1951" t="s">
        <v>475</v>
      </c>
      <c r="J1" s="1951"/>
      <c r="K1" s="1951"/>
      <c r="L1" s="1951"/>
      <c r="M1" s="1951"/>
      <c r="N1" s="1951"/>
      <c r="O1" s="1951" t="s">
        <v>475</v>
      </c>
      <c r="P1" s="1951"/>
      <c r="Q1" s="1951"/>
      <c r="R1" s="1951"/>
      <c r="S1" s="1951"/>
      <c r="T1" s="1951"/>
      <c r="U1" s="1951" t="s">
        <v>475</v>
      </c>
      <c r="V1" s="1951"/>
      <c r="W1" s="1951"/>
      <c r="X1" s="1951"/>
      <c r="Y1" s="1951"/>
      <c r="Z1" s="1951"/>
      <c r="AA1" s="1953" t="s">
        <v>475</v>
      </c>
      <c r="AB1" s="1954"/>
      <c r="AC1" s="1954"/>
      <c r="AD1" s="1954"/>
      <c r="AE1" s="1954"/>
      <c r="AF1" s="1955"/>
      <c r="AG1" s="1956" t="s">
        <v>475</v>
      </c>
      <c r="AH1" s="1957"/>
      <c r="AI1" s="1957"/>
      <c r="AJ1" s="1957"/>
      <c r="AK1" s="1957"/>
      <c r="AL1" s="1958"/>
      <c r="AM1" s="1946" t="s">
        <v>1168</v>
      </c>
      <c r="AN1" s="1946" t="s">
        <v>886</v>
      </c>
      <c r="AO1" s="1947" t="s">
        <v>897</v>
      </c>
      <c r="AP1" s="1947"/>
      <c r="AQ1" s="1947"/>
      <c r="AR1" s="1869" t="s">
        <v>242</v>
      </c>
      <c r="AS1" s="1869"/>
      <c r="AT1" s="1869"/>
      <c r="AU1" s="1946" t="s">
        <v>1171</v>
      </c>
      <c r="AV1" s="1948" t="s">
        <v>347</v>
      </c>
      <c r="AW1" s="1949"/>
      <c r="AX1" s="1949"/>
      <c r="AY1" s="1949"/>
      <c r="AZ1" s="1950"/>
      <c r="BA1" s="1946" t="s">
        <v>1172</v>
      </c>
      <c r="BB1" s="1946" t="s">
        <v>312</v>
      </c>
      <c r="BC1" s="1946" t="s">
        <v>313</v>
      </c>
      <c r="BD1" s="1946" t="s">
        <v>282</v>
      </c>
      <c r="BE1" s="1948" t="s">
        <v>349</v>
      </c>
      <c r="BF1" s="1949"/>
      <c r="BG1" s="1949"/>
      <c r="BH1" s="1950"/>
      <c r="BI1" s="1946" t="s">
        <v>1173</v>
      </c>
    </row>
    <row r="2" spans="1:62" s="366" customFormat="1" ht="103.5" customHeight="1" x14ac:dyDescent="0.2">
      <c r="A2" s="1952"/>
      <c r="B2" s="1952"/>
      <c r="C2" s="1946"/>
      <c r="D2" s="1480" t="s">
        <v>996</v>
      </c>
      <c r="E2" s="1480" t="s">
        <v>951</v>
      </c>
      <c r="F2" s="1480" t="s">
        <v>952</v>
      </c>
      <c r="G2" s="1480" t="s">
        <v>953</v>
      </c>
      <c r="H2" s="1480" t="s">
        <v>954</v>
      </c>
      <c r="I2" s="1480" t="s">
        <v>955</v>
      </c>
      <c r="J2" s="1480" t="s">
        <v>956</v>
      </c>
      <c r="K2" s="1480" t="s">
        <v>957</v>
      </c>
      <c r="L2" s="1480" t="s">
        <v>958</v>
      </c>
      <c r="M2" s="1480" t="s">
        <v>959</v>
      </c>
      <c r="N2" s="1480" t="s">
        <v>960</v>
      </c>
      <c r="O2" s="1480" t="s">
        <v>961</v>
      </c>
      <c r="P2" s="1480" t="s">
        <v>962</v>
      </c>
      <c r="Q2" s="1480" t="s">
        <v>963</v>
      </c>
      <c r="R2" s="1480" t="s">
        <v>964</v>
      </c>
      <c r="S2" s="1480" t="s">
        <v>965</v>
      </c>
      <c r="T2" s="1480" t="s">
        <v>966</v>
      </c>
      <c r="U2" s="1480" t="s">
        <v>967</v>
      </c>
      <c r="V2" s="1480" t="s">
        <v>968</v>
      </c>
      <c r="W2" s="1480" t="s">
        <v>969</v>
      </c>
      <c r="X2" s="1480" t="s">
        <v>970</v>
      </c>
      <c r="Y2" s="1480" t="s">
        <v>971</v>
      </c>
      <c r="Z2" s="1480" t="s">
        <v>972</v>
      </c>
      <c r="AA2" s="1480" t="s">
        <v>1073</v>
      </c>
      <c r="AB2" s="1480" t="s">
        <v>974</v>
      </c>
      <c r="AC2" s="1480" t="s">
        <v>975</v>
      </c>
      <c r="AD2" s="1480" t="s">
        <v>976</v>
      </c>
      <c r="AE2" s="1480" t="s">
        <v>977</v>
      </c>
      <c r="AF2" s="1480" t="s">
        <v>1056</v>
      </c>
      <c r="AG2" s="1480" t="s">
        <v>1031</v>
      </c>
      <c r="AH2" s="1606" t="s">
        <v>1277</v>
      </c>
      <c r="AI2" s="1606" t="s">
        <v>1278</v>
      </c>
      <c r="AJ2" s="1480" t="s">
        <v>978</v>
      </c>
      <c r="AK2" s="1480" t="s">
        <v>979</v>
      </c>
      <c r="AL2" s="1480" t="s">
        <v>472</v>
      </c>
      <c r="AM2" s="1946"/>
      <c r="AN2" s="1946"/>
      <c r="AO2" s="1481" t="s">
        <v>1803</v>
      </c>
      <c r="AP2" s="1482" t="s">
        <v>522</v>
      </c>
      <c r="AQ2" s="1482" t="s">
        <v>523</v>
      </c>
      <c r="AR2" s="1481" t="s">
        <v>1169</v>
      </c>
      <c r="AS2" s="1481" t="s">
        <v>1170</v>
      </c>
      <c r="AT2" s="1481" t="s">
        <v>243</v>
      </c>
      <c r="AU2" s="1946"/>
      <c r="AV2" s="1483" t="s">
        <v>1205</v>
      </c>
      <c r="AW2" s="1483" t="s">
        <v>1206</v>
      </c>
      <c r="AX2" s="1483" t="s">
        <v>1284</v>
      </c>
      <c r="AY2" s="1483" t="s">
        <v>1285</v>
      </c>
      <c r="AZ2" s="1483" t="s">
        <v>1764</v>
      </c>
      <c r="BA2" s="1946"/>
      <c r="BB2" s="1946"/>
      <c r="BC2" s="1946"/>
      <c r="BD2" s="1946"/>
      <c r="BE2" s="1484" t="s">
        <v>1207</v>
      </c>
      <c r="BF2" s="1484" t="s">
        <v>1231</v>
      </c>
      <c r="BG2" s="1484" t="s">
        <v>405</v>
      </c>
      <c r="BH2" s="1484" t="s">
        <v>1781</v>
      </c>
      <c r="BI2" s="1946"/>
    </row>
    <row r="3" spans="1:62" s="366" customFormat="1" ht="12.75" hidden="1" customHeight="1" x14ac:dyDescent="0.2">
      <c r="A3" s="568"/>
      <c r="B3" s="568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  <c r="T3" s="571"/>
      <c r="U3" s="571"/>
      <c r="V3" s="571"/>
      <c r="W3" s="571"/>
      <c r="X3" s="571"/>
      <c r="Y3" s="571"/>
      <c r="Z3" s="571"/>
      <c r="AA3" s="1225"/>
      <c r="AB3" s="1225"/>
      <c r="AC3" s="1225"/>
      <c r="AD3" s="937"/>
      <c r="AE3" s="937"/>
      <c r="AF3" s="1187"/>
      <c r="AG3" s="1187"/>
      <c r="AH3" s="1606"/>
      <c r="AI3" s="1606"/>
      <c r="AJ3" s="571"/>
      <c r="AK3" s="571"/>
      <c r="AL3" s="571"/>
      <c r="AM3" s="571"/>
      <c r="AN3" s="571"/>
      <c r="AO3" s="390"/>
      <c r="AP3" s="391"/>
      <c r="AQ3" s="391"/>
      <c r="AR3" s="390"/>
      <c r="AS3" s="390"/>
      <c r="AT3" s="390"/>
      <c r="AU3" s="571"/>
      <c r="AV3" s="569"/>
      <c r="AW3" s="569"/>
      <c r="AX3" s="1445"/>
      <c r="AY3" s="1445"/>
      <c r="AZ3" s="1848"/>
      <c r="BA3" s="571"/>
      <c r="BB3" s="571"/>
      <c r="BC3" s="571"/>
      <c r="BD3" s="571"/>
      <c r="BE3" s="569"/>
      <c r="BF3" s="569"/>
      <c r="BG3" s="569"/>
      <c r="BH3" s="1848"/>
      <c r="BI3" s="571"/>
    </row>
    <row r="4" spans="1:62" s="354" customFormat="1" x14ac:dyDescent="0.2">
      <c r="A4" s="367"/>
      <c r="B4" s="368"/>
      <c r="C4" s="369">
        <f t="shared" ref="C4:M4" si="0">B4+1</f>
        <v>1</v>
      </c>
      <c r="D4" s="369">
        <f t="shared" si="0"/>
        <v>2</v>
      </c>
      <c r="E4" s="369">
        <f t="shared" si="0"/>
        <v>3</v>
      </c>
      <c r="F4" s="369">
        <f t="shared" si="0"/>
        <v>4</v>
      </c>
      <c r="G4" s="369">
        <f t="shared" si="0"/>
        <v>5</v>
      </c>
      <c r="H4" s="369">
        <f t="shared" si="0"/>
        <v>6</v>
      </c>
      <c r="I4" s="369">
        <f t="shared" si="0"/>
        <v>7</v>
      </c>
      <c r="J4" s="369">
        <f t="shared" si="0"/>
        <v>8</v>
      </c>
      <c r="K4" s="369">
        <f t="shared" si="0"/>
        <v>9</v>
      </c>
      <c r="L4" s="369">
        <f>K4+1</f>
        <v>10</v>
      </c>
      <c r="M4" s="369">
        <f t="shared" si="0"/>
        <v>11</v>
      </c>
      <c r="N4" s="369">
        <f t="shared" ref="N4:Z4" si="1">M4+1</f>
        <v>12</v>
      </c>
      <c r="O4" s="369">
        <f t="shared" si="1"/>
        <v>13</v>
      </c>
      <c r="P4" s="369">
        <f t="shared" si="1"/>
        <v>14</v>
      </c>
      <c r="Q4" s="369">
        <f t="shared" si="1"/>
        <v>15</v>
      </c>
      <c r="R4" s="369">
        <f t="shared" si="1"/>
        <v>16</v>
      </c>
      <c r="S4" s="369">
        <f t="shared" si="1"/>
        <v>17</v>
      </c>
      <c r="T4" s="369">
        <f t="shared" si="1"/>
        <v>18</v>
      </c>
      <c r="U4" s="369">
        <f t="shared" si="1"/>
        <v>19</v>
      </c>
      <c r="V4" s="369">
        <f t="shared" si="1"/>
        <v>20</v>
      </c>
      <c r="W4" s="369">
        <f t="shared" si="1"/>
        <v>21</v>
      </c>
      <c r="X4" s="369">
        <f t="shared" si="1"/>
        <v>22</v>
      </c>
      <c r="Y4" s="369">
        <f t="shared" si="1"/>
        <v>23</v>
      </c>
      <c r="Z4" s="369">
        <f t="shared" si="1"/>
        <v>24</v>
      </c>
      <c r="AA4" s="369">
        <f t="shared" ref="AA4:AK4" si="2">Z4+1</f>
        <v>25</v>
      </c>
      <c r="AB4" s="369">
        <f t="shared" si="2"/>
        <v>26</v>
      </c>
      <c r="AC4" s="369">
        <f t="shared" si="2"/>
        <v>27</v>
      </c>
      <c r="AD4" s="369">
        <f t="shared" ref="AD4" si="3">AC4+1</f>
        <v>28</v>
      </c>
      <c r="AE4" s="369">
        <f t="shared" ref="AE4" si="4">AD4+1</f>
        <v>29</v>
      </c>
      <c r="AF4" s="369">
        <f t="shared" si="2"/>
        <v>30</v>
      </c>
      <c r="AG4" s="369">
        <f t="shared" si="2"/>
        <v>31</v>
      </c>
      <c r="AH4" s="1510"/>
      <c r="AI4" s="1510"/>
      <c r="AJ4" s="369">
        <f>AG4+1</f>
        <v>32</v>
      </c>
      <c r="AK4" s="369">
        <f t="shared" si="2"/>
        <v>33</v>
      </c>
      <c r="AL4" s="369">
        <f t="shared" ref="AL4" si="5">AK4+1</f>
        <v>34</v>
      </c>
      <c r="AM4" s="369">
        <f t="shared" ref="AM4" si="6">AL4+1</f>
        <v>35</v>
      </c>
      <c r="AN4" s="369">
        <f t="shared" ref="AN4" si="7">AM4+1</f>
        <v>36</v>
      </c>
      <c r="AO4" s="369">
        <f t="shared" ref="AO4" si="8">AN4+1</f>
        <v>37</v>
      </c>
      <c r="AP4" s="369">
        <f t="shared" ref="AP4" si="9">AO4+1</f>
        <v>38</v>
      </c>
      <c r="AQ4" s="369">
        <f t="shared" ref="AQ4" si="10">AP4+1</f>
        <v>39</v>
      </c>
      <c r="AR4" s="369">
        <f t="shared" ref="AR4" si="11">AQ4+1</f>
        <v>40</v>
      </c>
      <c r="AS4" s="369">
        <f t="shared" ref="AS4" si="12">AR4+1</f>
        <v>41</v>
      </c>
      <c r="AT4" s="369">
        <f t="shared" ref="AT4" si="13">AS4+1</f>
        <v>42</v>
      </c>
      <c r="AU4" s="369">
        <f t="shared" ref="AU4" si="14">AT4+1</f>
        <v>43</v>
      </c>
      <c r="AV4" s="369">
        <f t="shared" ref="AV4" si="15">AU4+1</f>
        <v>44</v>
      </c>
      <c r="AW4" s="369">
        <f t="shared" ref="AW4" si="16">AV4+1</f>
        <v>45</v>
      </c>
      <c r="AX4" s="369">
        <f t="shared" ref="AX4" si="17">AW4+1</f>
        <v>46</v>
      </c>
      <c r="AY4" s="369">
        <f t="shared" ref="AY4:BA4" si="18">AX4+1</f>
        <v>47</v>
      </c>
      <c r="AZ4" s="369">
        <f t="shared" si="18"/>
        <v>48</v>
      </c>
      <c r="BA4" s="369">
        <f t="shared" si="18"/>
        <v>49</v>
      </c>
      <c r="BB4" s="369">
        <f t="shared" ref="BB4" si="19">BA4+1</f>
        <v>50</v>
      </c>
      <c r="BC4" s="369">
        <f t="shared" ref="BC4" si="20">BB4+1</f>
        <v>51</v>
      </c>
      <c r="BD4" s="369">
        <f t="shared" ref="BD4" si="21">BC4+1</f>
        <v>52</v>
      </c>
      <c r="BE4" s="369">
        <f t="shared" ref="BE4" si="22">BD4+1</f>
        <v>53</v>
      </c>
      <c r="BF4" s="369">
        <f t="shared" ref="BF4" si="23">BE4+1</f>
        <v>54</v>
      </c>
      <c r="BG4" s="369">
        <f t="shared" ref="BG4" si="24">BF4+1</f>
        <v>55</v>
      </c>
      <c r="BH4" s="369">
        <f t="shared" ref="BH4" si="25">BG4+1</f>
        <v>56</v>
      </c>
      <c r="BI4" s="369">
        <f t="shared" ref="BI4" si="26">BH4+1</f>
        <v>57</v>
      </c>
    </row>
    <row r="5" spans="1:62" s="354" customFormat="1" ht="25.5" hidden="1" x14ac:dyDescent="0.2">
      <c r="A5" s="367"/>
      <c r="B5" s="367"/>
      <c r="C5" s="1227" t="s">
        <v>592</v>
      </c>
      <c r="D5" s="1227" t="s">
        <v>592</v>
      </c>
      <c r="E5" s="1227" t="s">
        <v>592</v>
      </c>
      <c r="F5" s="1227" t="s">
        <v>592</v>
      </c>
      <c r="G5" s="1227" t="s">
        <v>592</v>
      </c>
      <c r="H5" s="1227" t="s">
        <v>592</v>
      </c>
      <c r="I5" s="1227" t="s">
        <v>592</v>
      </c>
      <c r="J5" s="1227" t="s">
        <v>592</v>
      </c>
      <c r="K5" s="1227" t="s">
        <v>592</v>
      </c>
      <c r="L5" s="1227" t="s">
        <v>592</v>
      </c>
      <c r="M5" s="1227" t="s">
        <v>592</v>
      </c>
      <c r="N5" s="1227" t="s">
        <v>592</v>
      </c>
      <c r="O5" s="1227" t="s">
        <v>592</v>
      </c>
      <c r="P5" s="1227" t="s">
        <v>592</v>
      </c>
      <c r="Q5" s="1227" t="s">
        <v>592</v>
      </c>
      <c r="R5" s="1227" t="s">
        <v>592</v>
      </c>
      <c r="S5" s="1227" t="s">
        <v>592</v>
      </c>
      <c r="T5" s="1227" t="s">
        <v>592</v>
      </c>
      <c r="U5" s="1227" t="s">
        <v>592</v>
      </c>
      <c r="V5" s="1227" t="s">
        <v>592</v>
      </c>
      <c r="W5" s="1227" t="s">
        <v>592</v>
      </c>
      <c r="X5" s="1227" t="s">
        <v>592</v>
      </c>
      <c r="Y5" s="1227" t="s">
        <v>592</v>
      </c>
      <c r="Z5" s="1227" t="s">
        <v>592</v>
      </c>
      <c r="AA5" s="1227" t="s">
        <v>592</v>
      </c>
      <c r="AB5" s="1227" t="s">
        <v>592</v>
      </c>
      <c r="AC5" s="1227" t="s">
        <v>592</v>
      </c>
      <c r="AD5" s="1227" t="s">
        <v>592</v>
      </c>
      <c r="AE5" s="1227" t="s">
        <v>592</v>
      </c>
      <c r="AF5" s="1228" t="s">
        <v>592</v>
      </c>
      <c r="AG5" s="1228" t="s">
        <v>592</v>
      </c>
      <c r="AH5" s="1610"/>
      <c r="AI5" s="1610"/>
      <c r="AJ5" s="1227" t="s">
        <v>592</v>
      </c>
      <c r="AK5" s="1227" t="s">
        <v>592</v>
      </c>
      <c r="AL5" s="1227" t="s">
        <v>593</v>
      </c>
      <c r="AM5" s="1227" t="s">
        <v>593</v>
      </c>
      <c r="AN5" s="1227" t="s">
        <v>593</v>
      </c>
      <c r="AO5" s="1227" t="s">
        <v>804</v>
      </c>
      <c r="AP5" s="1227" t="s">
        <v>593</v>
      </c>
      <c r="AQ5" s="1227" t="s">
        <v>593</v>
      </c>
      <c r="AR5" s="1227" t="s">
        <v>804</v>
      </c>
      <c r="AS5" s="1227" t="s">
        <v>804</v>
      </c>
      <c r="AT5" s="1227" t="s">
        <v>593</v>
      </c>
      <c r="AU5" s="1227" t="s">
        <v>593</v>
      </c>
      <c r="AV5" s="1227" t="s">
        <v>592</v>
      </c>
      <c r="AW5" s="1227" t="s">
        <v>592</v>
      </c>
      <c r="AX5" s="1446"/>
      <c r="AY5" s="1446"/>
      <c r="AZ5" s="1610"/>
      <c r="BA5" s="1227" t="s">
        <v>593</v>
      </c>
      <c r="BB5" s="1227" t="s">
        <v>593</v>
      </c>
      <c r="BC5" s="1227" t="s">
        <v>593</v>
      </c>
      <c r="BD5" s="1227" t="s">
        <v>593</v>
      </c>
      <c r="BE5" s="1227" t="s">
        <v>592</v>
      </c>
      <c r="BF5" s="1227" t="s">
        <v>592</v>
      </c>
      <c r="BG5" s="1227" t="s">
        <v>592</v>
      </c>
      <c r="BH5" s="1610"/>
      <c r="BI5" s="1227" t="s">
        <v>593</v>
      </c>
      <c r="BJ5" s="1229"/>
    </row>
    <row r="6" spans="1:62" s="644" customFormat="1" ht="24" customHeight="1" x14ac:dyDescent="0.2">
      <c r="A6" s="641"/>
      <c r="B6" s="641"/>
      <c r="C6" s="1078" t="s">
        <v>1215</v>
      </c>
      <c r="D6" s="1078" t="s">
        <v>1216</v>
      </c>
      <c r="E6" s="1088" t="s">
        <v>1356</v>
      </c>
      <c r="F6" s="1088" t="s">
        <v>1357</v>
      </c>
      <c r="G6" s="1088" t="s">
        <v>1358</v>
      </c>
      <c r="H6" s="1088" t="s">
        <v>1359</v>
      </c>
      <c r="I6" s="1088" t="s">
        <v>1360</v>
      </c>
      <c r="J6" s="1088" t="s">
        <v>1361</v>
      </c>
      <c r="K6" s="1088" t="s">
        <v>1362</v>
      </c>
      <c r="L6" s="1088" t="s">
        <v>1363</v>
      </c>
      <c r="M6" s="1088" t="s">
        <v>1364</v>
      </c>
      <c r="N6" s="1088" t="s">
        <v>1365</v>
      </c>
      <c r="O6" s="1088" t="s">
        <v>1366</v>
      </c>
      <c r="P6" s="1088" t="s">
        <v>1367</v>
      </c>
      <c r="Q6" s="1088" t="s">
        <v>1368</v>
      </c>
      <c r="R6" s="1088" t="s">
        <v>1369</v>
      </c>
      <c r="S6" s="1088" t="s">
        <v>1370</v>
      </c>
      <c r="T6" s="1088" t="s">
        <v>1371</v>
      </c>
      <c r="U6" s="1088" t="s">
        <v>1372</v>
      </c>
      <c r="V6" s="1088" t="s">
        <v>1373</v>
      </c>
      <c r="W6" s="1088" t="s">
        <v>1374</v>
      </c>
      <c r="X6" s="1088" t="s">
        <v>1375</v>
      </c>
      <c r="Y6" s="1088" t="s">
        <v>1376</v>
      </c>
      <c r="Z6" s="1088" t="s">
        <v>1377</v>
      </c>
      <c r="AA6" s="1088" t="s">
        <v>1378</v>
      </c>
      <c r="AB6" s="1088" t="s">
        <v>1379</v>
      </c>
      <c r="AC6" s="1088" t="s">
        <v>1380</v>
      </c>
      <c r="AD6" s="1088" t="s">
        <v>1381</v>
      </c>
      <c r="AE6" s="1088" t="s">
        <v>1382</v>
      </c>
      <c r="AF6" s="1546" t="s">
        <v>1383</v>
      </c>
      <c r="AG6" s="1546" t="s">
        <v>1384</v>
      </c>
      <c r="AH6" s="1546" t="s">
        <v>1601</v>
      </c>
      <c r="AI6" s="1546" t="s">
        <v>1602</v>
      </c>
      <c r="AJ6" s="1088" t="s">
        <v>1385</v>
      </c>
      <c r="AK6" s="1088" t="s">
        <v>1386</v>
      </c>
      <c r="AL6" s="1078" t="s">
        <v>1223</v>
      </c>
      <c r="AM6" s="1078" t="s">
        <v>1224</v>
      </c>
      <c r="AN6" s="1078" t="s">
        <v>1318</v>
      </c>
      <c r="AO6" s="1079" t="s">
        <v>744</v>
      </c>
      <c r="AP6" s="1079" t="s">
        <v>1319</v>
      </c>
      <c r="AQ6" s="1079" t="s">
        <v>1320</v>
      </c>
      <c r="AR6" s="1079" t="s">
        <v>833</v>
      </c>
      <c r="AS6" s="1079" t="s">
        <v>834</v>
      </c>
      <c r="AT6" s="1078" t="s">
        <v>1217</v>
      </c>
      <c r="AU6" s="1078" t="s">
        <v>1218</v>
      </c>
      <c r="AV6" s="1078" t="s">
        <v>1219</v>
      </c>
      <c r="AW6" s="1078" t="s">
        <v>1220</v>
      </c>
      <c r="AX6" s="1078" t="s">
        <v>1221</v>
      </c>
      <c r="AY6" s="1078" t="s">
        <v>1222</v>
      </c>
      <c r="AZ6" s="1577"/>
      <c r="BA6" s="1078" t="s">
        <v>1225</v>
      </c>
      <c r="BB6" s="903" t="s">
        <v>1477</v>
      </c>
      <c r="BC6" s="1078" t="s">
        <v>1226</v>
      </c>
      <c r="BD6" s="1078" t="s">
        <v>1227</v>
      </c>
      <c r="BE6" s="1078" t="s">
        <v>1228</v>
      </c>
      <c r="BF6" s="1078" t="s">
        <v>1229</v>
      </c>
      <c r="BG6" s="1078" t="s">
        <v>1230</v>
      </c>
      <c r="BH6" s="1577"/>
      <c r="BI6" s="1078" t="s">
        <v>1321</v>
      </c>
      <c r="BJ6" s="1857"/>
    </row>
    <row r="7" spans="1:62" ht="15.6" customHeight="1" x14ac:dyDescent="0.2">
      <c r="A7" s="370">
        <v>1</v>
      </c>
      <c r="B7" s="371" t="s">
        <v>5</v>
      </c>
      <c r="C7" s="103">
        <f>'3_Levels 1&amp;2'!AP7</f>
        <v>56742928</v>
      </c>
      <c r="D7" s="103">
        <v>0</v>
      </c>
      <c r="E7" s="103">
        <f>-'5C1A_Madison'!$R7</f>
        <v>0</v>
      </c>
      <c r="F7" s="103">
        <f>-'5C1B_DArbonne'!$R7</f>
        <v>0</v>
      </c>
      <c r="G7" s="103">
        <f>-'5C1C_IntlHigh'!$R7</f>
        <v>-112636</v>
      </c>
      <c r="H7" s="103">
        <f>-'5C1D_NOMMA'!$R7</f>
        <v>0</v>
      </c>
      <c r="I7" s="103">
        <f>-'5C1E_LFNO'!$R7</f>
        <v>0</v>
      </c>
      <c r="J7" s="103">
        <f>-'5C1F_LCCharter'!$R7</f>
        <v>0</v>
      </c>
      <c r="K7" s="103">
        <f>-'5C1G_JSClark'!$R7</f>
        <v>-11832</v>
      </c>
      <c r="L7" s="103">
        <f>-'5C1H_Southwest'!$R7</f>
        <v>0</v>
      </c>
      <c r="M7" s="103">
        <f>-'5C1I_LAKey'!$R7</f>
        <v>0</v>
      </c>
      <c r="N7" s="103">
        <f>-'5C1J_JCFAEast'!$R7</f>
        <v>0</v>
      </c>
      <c r="O7" s="103">
        <f>-'5C1M_GEOMidCity'!$R7</f>
        <v>0</v>
      </c>
      <c r="P7" s="103">
        <f>-'5C1N_Delta'!$R7</f>
        <v>0</v>
      </c>
      <c r="Q7" s="103">
        <f>-'5C1O_Impact'!$R7</f>
        <v>0</v>
      </c>
      <c r="R7" s="103">
        <f>-'5C1Q_Advantage'!$R7</f>
        <v>0</v>
      </c>
      <c r="S7" s="103">
        <f>-'5C1R_Iberville'!$R7</f>
        <v>0</v>
      </c>
      <c r="T7" s="103">
        <f>-'5C1S_LCColPrep'!$R7</f>
        <v>0</v>
      </c>
      <c r="U7" s="103">
        <f>-'5C1T_Northeast'!$R7</f>
        <v>0</v>
      </c>
      <c r="V7" s="103">
        <f>-'5C1U_AcadianaRen'!$R7</f>
        <v>-10488</v>
      </c>
      <c r="W7" s="103">
        <f>-'5C1V_LafRen'!$R7</f>
        <v>-158822</v>
      </c>
      <c r="X7" s="103">
        <f>-'5C1W_Willow'!$R7</f>
        <v>-59973</v>
      </c>
      <c r="Y7" s="103">
        <f>-'5C1Y_GEOPrep'!$R7</f>
        <v>0</v>
      </c>
      <c r="Z7" s="103">
        <f>-'5C1Z_LincolnPrep'!$R7</f>
        <v>0</v>
      </c>
      <c r="AA7" s="103">
        <f>-'5C1AE_NobleMinds'!$R7</f>
        <v>0</v>
      </c>
      <c r="AB7" s="103">
        <f>-'5C1AF_JCFA-Laf'!$R7</f>
        <v>0</v>
      </c>
      <c r="AC7" s="103">
        <f>-'5C1AG_Collegiate'!$R7</f>
        <v>0</v>
      </c>
      <c r="AD7" s="103">
        <f>-'5C1AI_Harmony'!$R7</f>
        <v>0</v>
      </c>
      <c r="AE7" s="103">
        <f>-'5C1AJ_Athlos'!$R7</f>
        <v>0</v>
      </c>
      <c r="AF7" s="103">
        <f>-'5C1AK_NxtGen'!$R7</f>
        <v>0</v>
      </c>
      <c r="AG7" s="103">
        <f>-'5C1AL_RedRiver'!$R7</f>
        <v>0</v>
      </c>
      <c r="AH7" s="103">
        <f>-'5C1AM_Williams'!$R7</f>
        <v>0</v>
      </c>
      <c r="AI7" s="103">
        <f>-'5C1AN_StLandry'!$R7</f>
        <v>0</v>
      </c>
      <c r="AJ7" s="103">
        <f>-('5C2_LAVCA'!$R7+'5C2_LAVCA'!$S7)</f>
        <v>-126189</v>
      </c>
      <c r="AK7" s="103">
        <f>-('5C3_UnvView'!$R7+'5C3_UnvView'!$S7)</f>
        <v>-258241</v>
      </c>
      <c r="AL7" s="102">
        <f t="shared" ref="AL7:AL38" si="27">SUM(D7:AK7)</f>
        <v>-738181</v>
      </c>
      <c r="AM7" s="102">
        <f t="shared" ref="AM7:AM38" si="28">SUM(C7:AK7)</f>
        <v>56004747</v>
      </c>
      <c r="AN7" s="102">
        <f>ROUND(AM7/'8_2.1.22 SIS'!C7,0)</f>
        <v>6186</v>
      </c>
      <c r="AO7" s="104">
        <v>-11538</v>
      </c>
      <c r="AP7" s="103">
        <f>IF(AO7&gt;0,AO7,0)</f>
        <v>0</v>
      </c>
      <c r="AQ7" s="103">
        <f>IF(AO7&lt;0,AO7,0)</f>
        <v>-11538</v>
      </c>
      <c r="AR7" s="103"/>
      <c r="AS7" s="103"/>
      <c r="AT7" s="104">
        <f>SUM(AR7:AS7)</f>
        <v>0</v>
      </c>
      <c r="AU7" s="102">
        <f>AM7+AO7+AT7</f>
        <v>55993209</v>
      </c>
      <c r="AV7" s="103">
        <f>VLOOKUP($A7,'4_Level 4'!$A$7:$BD$142,COLUMN('4_Level 4'!$E:$E),FALSE)</f>
        <v>0</v>
      </c>
      <c r="AW7" s="103">
        <f>VLOOKUP($A7,'4_Level 4'!$A$7:$BD$142,COLUMN('4_Level 4'!$Q:$Q),FALSE)</f>
        <v>268380</v>
      </c>
      <c r="AX7" s="103">
        <f>VLOOKUP($A7,'4_Level 4'!$A$7:$BD$142,COLUMN('4_Level 4'!$AC:$AC),FALSE)</f>
        <v>1199704</v>
      </c>
      <c r="AY7" s="103">
        <f>VLOOKUP($A7,'4_Level 4'!$A$7:$BD$142,COLUMN('4_Level 4'!$AO:$AO),FALSE)</f>
        <v>959763</v>
      </c>
      <c r="AZ7" s="103">
        <f>VLOOKUP($A7,'4_Level 4'!$A$7:$BD$142,COLUMN('4_Level 4'!$BA:$BA),FALSE)</f>
        <v>1799555</v>
      </c>
      <c r="BA7" s="102">
        <f>ROUND(SUM(AU7:AZ7),0)</f>
        <v>60220611</v>
      </c>
      <c r="BB7" s="103"/>
      <c r="BC7" s="103">
        <f>BA7-BB7</f>
        <v>60220611</v>
      </c>
      <c r="BD7" s="103">
        <f t="shared" ref="BD7:BD38" si="29">ROUND(BC7/$BD$77,0)</f>
        <v>5018384</v>
      </c>
      <c r="BE7" s="103">
        <f>VLOOKUP($A7,'4_Level 4'!$A$7:$BD$142,COLUMN('4_Level 4'!$J:$J),FALSE)</f>
        <v>0</v>
      </c>
      <c r="BF7" s="103">
        <f>VLOOKUP($A7,'4_Level 4'!$A$7:$BD$142,COLUMN('4_Level 4'!$L:$L),FALSE)</f>
        <v>185630</v>
      </c>
      <c r="BG7" s="103">
        <f>VLOOKUP($A7,'4_Level 4'!$A$7:$BD$142,COLUMN('4_Level 4'!$M:$M),FALSE)</f>
        <v>0</v>
      </c>
      <c r="BH7" s="103">
        <f>VLOOKUP($A7,'4_Level 4'!$A$7:$BD$142,COLUMN('4_Level 4'!$BC:$BC),FALSE)</f>
        <v>0</v>
      </c>
      <c r="BI7" s="102">
        <f>BA7+BE7+BF7+BG7+BH7</f>
        <v>60406241</v>
      </c>
    </row>
    <row r="8" spans="1:62" ht="15.6" customHeight="1" x14ac:dyDescent="0.2">
      <c r="A8" s="372">
        <v>2</v>
      </c>
      <c r="B8" s="373" t="s">
        <v>6</v>
      </c>
      <c r="C8" s="374">
        <f>'3_Levels 1&amp;2'!AP8</f>
        <v>28129263</v>
      </c>
      <c r="D8" s="374">
        <v>0</v>
      </c>
      <c r="E8" s="374">
        <f>-'5C1A_Madison'!$R8</f>
        <v>0</v>
      </c>
      <c r="F8" s="374">
        <f>-'5C1B_DArbonne'!$R8</f>
        <v>0</v>
      </c>
      <c r="G8" s="374">
        <f>-'5C1C_IntlHigh'!$R8</f>
        <v>0</v>
      </c>
      <c r="H8" s="374">
        <f>-'5C1D_NOMMA'!$R8</f>
        <v>0</v>
      </c>
      <c r="I8" s="374">
        <f>-'5C1E_LFNO'!$R8</f>
        <v>0</v>
      </c>
      <c r="J8" s="374">
        <f>-'5C1F_LCCharter'!$R8</f>
        <v>0</v>
      </c>
      <c r="K8" s="374">
        <f>-'5C1G_JSClark'!$R8</f>
        <v>0</v>
      </c>
      <c r="L8" s="374">
        <f>-'5C1H_Southwest'!$R8</f>
        <v>0</v>
      </c>
      <c r="M8" s="374">
        <f>-'5C1I_LAKey'!$R8</f>
        <v>0</v>
      </c>
      <c r="N8" s="374">
        <f>-'5C1J_JCFAEast'!$R8</f>
        <v>0</v>
      </c>
      <c r="O8" s="374">
        <f>-'5C1M_GEOMidCity'!$R8</f>
        <v>0</v>
      </c>
      <c r="P8" s="374">
        <f>-'5C1N_Delta'!$R8</f>
        <v>0</v>
      </c>
      <c r="Q8" s="374">
        <f>-'5C1O_Impact'!$R8</f>
        <v>0</v>
      </c>
      <c r="R8" s="374">
        <f>-'5C1Q_Advantage'!$R8</f>
        <v>0</v>
      </c>
      <c r="S8" s="374">
        <f>-'5C1R_Iberville'!$R8</f>
        <v>0</v>
      </c>
      <c r="T8" s="374">
        <f>-'5C1S_LCColPrep'!$R8</f>
        <v>-6025</v>
      </c>
      <c r="U8" s="374">
        <f>-'5C1T_Northeast'!$R8</f>
        <v>0</v>
      </c>
      <c r="V8" s="374">
        <f>-'5C1U_AcadianaRen'!$R8</f>
        <v>0</v>
      </c>
      <c r="W8" s="374">
        <f>-'5C1V_LafRen'!$R8</f>
        <v>0</v>
      </c>
      <c r="X8" s="374">
        <f>-'5C1W_Willow'!$R8</f>
        <v>0</v>
      </c>
      <c r="Y8" s="374">
        <f>-'5C1Y_GEOPrep'!$R8</f>
        <v>0</v>
      </c>
      <c r="Z8" s="374">
        <f>-'5C1Z_LincolnPrep'!$R8</f>
        <v>0</v>
      </c>
      <c r="AA8" s="374">
        <f>-'5C1AE_NobleMinds'!$R8</f>
        <v>0</v>
      </c>
      <c r="AB8" s="374">
        <f>-'5C1AF_JCFA-Laf'!$R8</f>
        <v>0</v>
      </c>
      <c r="AC8" s="374">
        <f>-'5C1AG_Collegiate'!$R8</f>
        <v>0</v>
      </c>
      <c r="AD8" s="374">
        <f>-'5C1AI_Harmony'!$R8</f>
        <v>0</v>
      </c>
      <c r="AE8" s="374">
        <f>-'5C1AJ_Athlos'!$R8</f>
        <v>0</v>
      </c>
      <c r="AF8" s="374">
        <f>-'5C1AK_NxtGen'!$R8</f>
        <v>0</v>
      </c>
      <c r="AG8" s="374">
        <f>-'5C1AL_RedRiver'!$R8</f>
        <v>0</v>
      </c>
      <c r="AH8" s="374">
        <f>-'5C1AM_Williams'!$R8</f>
        <v>0</v>
      </c>
      <c r="AI8" s="374">
        <f>-'5C1AN_StLandry'!$R8</f>
        <v>0</v>
      </c>
      <c r="AJ8" s="374">
        <f>-('5C2_LAVCA'!$R8+'5C2_LAVCA'!$S8)</f>
        <v>-57063</v>
      </c>
      <c r="AK8" s="374">
        <f>-('5C3_UnvView'!$R8+'5C3_UnvView'!$S8)</f>
        <v>-143798</v>
      </c>
      <c r="AL8" s="375">
        <f t="shared" si="27"/>
        <v>-206886</v>
      </c>
      <c r="AM8" s="375">
        <f t="shared" si="28"/>
        <v>27922377</v>
      </c>
      <c r="AN8" s="375">
        <f>ROUND(AM8/'8_2.1.22 SIS'!C8,0)</f>
        <v>7367</v>
      </c>
      <c r="AO8" s="376">
        <v>93870</v>
      </c>
      <c r="AP8" s="374">
        <f t="shared" ref="AP8:AP71" si="30">IF(AO8&gt;0,AO8,0)</f>
        <v>93870</v>
      </c>
      <c r="AQ8" s="374">
        <f t="shared" ref="AQ8:AQ71" si="31">IF(AO8&lt;0,AO8,0)</f>
        <v>0</v>
      </c>
      <c r="AR8" s="374"/>
      <c r="AS8" s="374"/>
      <c r="AT8" s="376">
        <f t="shared" ref="AT8:AT71" si="32">SUM(AR8:AS8)</f>
        <v>0</v>
      </c>
      <c r="AU8" s="375">
        <f t="shared" ref="AU8:AU71" si="33">AM8+AO8+AT8</f>
        <v>28016247</v>
      </c>
      <c r="AV8" s="374">
        <f>VLOOKUP($A8,'4_Level 4'!$A$7:$BD$142,COLUMN('4_Level 4'!$E:$E),FALSE)</f>
        <v>0</v>
      </c>
      <c r="AW8" s="374">
        <f>VLOOKUP($A8,'4_Level 4'!$A$7:$BD$142,COLUMN('4_Level 4'!$Q:$Q),FALSE)</f>
        <v>120960</v>
      </c>
      <c r="AX8" s="374">
        <f>VLOOKUP($A8,'4_Level 4'!$A$7:$BD$142,COLUMN('4_Level 4'!$AC:$AC),FALSE)</f>
        <v>621923</v>
      </c>
      <c r="AY8" s="374">
        <f>VLOOKUP($A8,'4_Level 4'!$A$7:$BD$142,COLUMN('4_Level 4'!$AO:$AO),FALSE)</f>
        <v>497538</v>
      </c>
      <c r="AZ8" s="374">
        <f>VLOOKUP($A8,'4_Level 4'!$A$7:$BD$142,COLUMN('4_Level 4'!$BA:$BA),FALSE)</f>
        <v>932885</v>
      </c>
      <c r="BA8" s="375">
        <f t="shared" ref="BA8:BA71" si="34">ROUND(SUM(AU8:AZ8),0)</f>
        <v>30189553</v>
      </c>
      <c r="BB8" s="374"/>
      <c r="BC8" s="374">
        <f t="shared" ref="BC8:BC71" si="35">BA8-BB8</f>
        <v>30189553</v>
      </c>
      <c r="BD8" s="374">
        <f t="shared" si="29"/>
        <v>2515796</v>
      </c>
      <c r="BE8" s="374">
        <f>VLOOKUP($A8,'4_Level 4'!$A$7:$BD$142,COLUMN('4_Level 4'!$J:$J),FALSE)</f>
        <v>0</v>
      </c>
      <c r="BF8" s="374">
        <f>VLOOKUP($A8,'4_Level 4'!$A$7:$BD$142,COLUMN('4_Level 4'!$L:$L),FALSE)</f>
        <v>84049</v>
      </c>
      <c r="BG8" s="374">
        <f>VLOOKUP($A8,'4_Level 4'!$A$7:$BD$142,COLUMN('4_Level 4'!$M:$M),FALSE)</f>
        <v>0</v>
      </c>
      <c r="BH8" s="374">
        <f>VLOOKUP($A8,'4_Level 4'!$A$7:$BD$142,COLUMN('4_Level 4'!$BC:$BC),FALSE)</f>
        <v>0</v>
      </c>
      <c r="BI8" s="375">
        <f t="shared" ref="BI8:BI71" si="36">BA8+BE8+BF8+BG8+BH8</f>
        <v>30273602</v>
      </c>
    </row>
    <row r="9" spans="1:62" ht="15.6" customHeight="1" x14ac:dyDescent="0.2">
      <c r="A9" s="372">
        <v>3</v>
      </c>
      <c r="B9" s="373" t="s">
        <v>7</v>
      </c>
      <c r="C9" s="374">
        <f>'3_Levels 1&amp;2'!AP9</f>
        <v>113593411</v>
      </c>
      <c r="D9" s="374">
        <v>0</v>
      </c>
      <c r="E9" s="374">
        <f>-'5C1A_Madison'!$R9</f>
        <v>-9665</v>
      </c>
      <c r="F9" s="374">
        <f>-'5C1B_DArbonne'!$R9</f>
        <v>0</v>
      </c>
      <c r="G9" s="374">
        <f>-'5C1C_IntlHigh'!$R9</f>
        <v>0</v>
      </c>
      <c r="H9" s="374">
        <f>-'5C1D_NOMMA'!$R9</f>
        <v>0</v>
      </c>
      <c r="I9" s="374">
        <f>-'5C1E_LFNO'!$R9</f>
        <v>0</v>
      </c>
      <c r="J9" s="374">
        <f>-'5C1F_LCCharter'!$R9</f>
        <v>0</v>
      </c>
      <c r="K9" s="374">
        <f>-'5C1G_JSClark'!$R9</f>
        <v>0</v>
      </c>
      <c r="L9" s="374">
        <f>-'5C1H_Southwest'!$R9</f>
        <v>0</v>
      </c>
      <c r="M9" s="374">
        <f>-'5C1I_LAKey'!$R9</f>
        <v>-130691</v>
      </c>
      <c r="N9" s="374">
        <f>-'5C1J_JCFAEast'!$R9</f>
        <v>0</v>
      </c>
      <c r="O9" s="374">
        <f>-'5C1M_GEOMidCity'!$R9</f>
        <v>0</v>
      </c>
      <c r="P9" s="374">
        <f>-'5C1N_Delta'!$R9</f>
        <v>0</v>
      </c>
      <c r="Q9" s="374">
        <f>-'5C1O_Impact'!$R9</f>
        <v>0</v>
      </c>
      <c r="R9" s="374">
        <f>-'5C1Q_Advantage'!$R9</f>
        <v>0</v>
      </c>
      <c r="S9" s="374">
        <f>-'5C1R_Iberville'!$R9</f>
        <v>-210309</v>
      </c>
      <c r="T9" s="374">
        <f>-'5C1S_LCColPrep'!$R9</f>
        <v>0</v>
      </c>
      <c r="U9" s="374">
        <f>-'5C1T_Northeast'!$R9</f>
        <v>0</v>
      </c>
      <c r="V9" s="374">
        <f>-'5C1U_AcadianaRen'!$R9</f>
        <v>0</v>
      </c>
      <c r="W9" s="374">
        <f>-'5C1V_LafRen'!$R9</f>
        <v>0</v>
      </c>
      <c r="X9" s="374">
        <f>-'5C1W_Willow'!$R9</f>
        <v>0</v>
      </c>
      <c r="Y9" s="374">
        <f>-'5C1Y_GEOPrep'!$R9</f>
        <v>-22263</v>
      </c>
      <c r="Z9" s="374">
        <f>-'5C1Z_LincolnPrep'!$R9</f>
        <v>0</v>
      </c>
      <c r="AA9" s="374">
        <f>-'5C1AE_NobleMinds'!$R9</f>
        <v>0</v>
      </c>
      <c r="AB9" s="374">
        <f>-'5C1AF_JCFA-Laf'!$R9</f>
        <v>0</v>
      </c>
      <c r="AC9" s="374">
        <f>-'5C1AG_Collegiate'!$R9</f>
        <v>0</v>
      </c>
      <c r="AD9" s="374">
        <f>-'5C1AI_Harmony'!$R9</f>
        <v>0</v>
      </c>
      <c r="AE9" s="374">
        <f>-'5C1AJ_Athlos'!$R9</f>
        <v>0</v>
      </c>
      <c r="AF9" s="374">
        <f>-'5C1AK_NxtGen'!$R9</f>
        <v>0</v>
      </c>
      <c r="AG9" s="374">
        <f>-'5C1AL_RedRiver'!$R9</f>
        <v>0</v>
      </c>
      <c r="AH9" s="374">
        <f>-'5C1AM_Williams'!$R9</f>
        <v>0</v>
      </c>
      <c r="AI9" s="374">
        <f>-'5C1AN_StLandry'!$R9</f>
        <v>0</v>
      </c>
      <c r="AJ9" s="374">
        <f>-('5C2_LAVCA'!$R9+'5C2_LAVCA'!$S9)</f>
        <v>-156241</v>
      </c>
      <c r="AK9" s="374">
        <f>-('5C3_UnvView'!$R9+'5C3_UnvView'!$S9)</f>
        <v>-509247</v>
      </c>
      <c r="AL9" s="375">
        <f t="shared" si="27"/>
        <v>-1038416</v>
      </c>
      <c r="AM9" s="375">
        <f t="shared" si="28"/>
        <v>112554995</v>
      </c>
      <c r="AN9" s="375">
        <f>ROUND(AM9/'8_2.1.22 SIS'!C9,0)</f>
        <v>4868</v>
      </c>
      <c r="AO9" s="376">
        <v>-300805</v>
      </c>
      <c r="AP9" s="374">
        <f t="shared" si="30"/>
        <v>0</v>
      </c>
      <c r="AQ9" s="374">
        <f t="shared" si="31"/>
        <v>-300805</v>
      </c>
      <c r="AR9" s="374"/>
      <c r="AS9" s="374"/>
      <c r="AT9" s="376">
        <f t="shared" si="32"/>
        <v>0</v>
      </c>
      <c r="AU9" s="375">
        <f t="shared" si="33"/>
        <v>112254190</v>
      </c>
      <c r="AV9" s="374">
        <f>VLOOKUP($A9,'4_Level 4'!$A$7:$BD$142,COLUMN('4_Level 4'!$E:$E),FALSE)</f>
        <v>0</v>
      </c>
      <c r="AW9" s="374">
        <f>VLOOKUP($A9,'4_Level 4'!$A$7:$BD$142,COLUMN('4_Level 4'!$Q:$Q),FALSE)</f>
        <v>746200</v>
      </c>
      <c r="AX9" s="374">
        <f>VLOOKUP($A9,'4_Level 4'!$A$7:$BD$142,COLUMN('4_Level 4'!$AC:$AC),FALSE)</f>
        <v>3267359</v>
      </c>
      <c r="AY9" s="374">
        <f>VLOOKUP($A9,'4_Level 4'!$A$7:$BD$142,COLUMN('4_Level 4'!$AO:$AO),FALSE)</f>
        <v>2613888</v>
      </c>
      <c r="AZ9" s="374">
        <f>VLOOKUP($A9,'4_Level 4'!$A$7:$BD$142,COLUMN('4_Level 4'!$BA:$BA),FALSE)</f>
        <v>4901040</v>
      </c>
      <c r="BA9" s="375">
        <f t="shared" si="34"/>
        <v>123782677</v>
      </c>
      <c r="BB9" s="374"/>
      <c r="BC9" s="374">
        <f t="shared" si="35"/>
        <v>123782677</v>
      </c>
      <c r="BD9" s="374">
        <f t="shared" si="29"/>
        <v>10315223</v>
      </c>
      <c r="BE9" s="374">
        <f>VLOOKUP($A9,'4_Level 4'!$A$7:$BD$142,COLUMN('4_Level 4'!$J:$J),FALSE)</f>
        <v>0</v>
      </c>
      <c r="BF9" s="374">
        <f>VLOOKUP($A9,'4_Level 4'!$A$7:$BD$142,COLUMN('4_Level 4'!$L:$L),FALSE)</f>
        <v>819882</v>
      </c>
      <c r="BG9" s="374">
        <f>VLOOKUP($A9,'4_Level 4'!$A$7:$BD$142,COLUMN('4_Level 4'!$M:$M),FALSE)</f>
        <v>0</v>
      </c>
      <c r="BH9" s="374">
        <f>VLOOKUP($A9,'4_Level 4'!$A$7:$BD$142,COLUMN('4_Level 4'!$BC:$BC),FALSE)</f>
        <v>0</v>
      </c>
      <c r="BI9" s="375">
        <f t="shared" si="36"/>
        <v>124602559</v>
      </c>
    </row>
    <row r="10" spans="1:62" ht="15.6" customHeight="1" x14ac:dyDescent="0.2">
      <c r="A10" s="372">
        <v>4</v>
      </c>
      <c r="B10" s="373" t="s">
        <v>8</v>
      </c>
      <c r="C10" s="374">
        <f>'3_Levels 1&amp;2'!AP10</f>
        <v>19128459</v>
      </c>
      <c r="D10" s="374">
        <v>0</v>
      </c>
      <c r="E10" s="374">
        <f>-'5C1A_Madison'!$R10</f>
        <v>0</v>
      </c>
      <c r="F10" s="374">
        <f>-'5C1B_DArbonne'!$R10</f>
        <v>0</v>
      </c>
      <c r="G10" s="374">
        <f>-'5C1C_IntlHigh'!$R10</f>
        <v>0</v>
      </c>
      <c r="H10" s="374">
        <f>-'5C1D_NOMMA'!$R10</f>
        <v>0</v>
      </c>
      <c r="I10" s="374">
        <f>-'5C1E_LFNO'!$R10</f>
        <v>0</v>
      </c>
      <c r="J10" s="374">
        <f>-'5C1F_LCCharter'!$R10</f>
        <v>0</v>
      </c>
      <c r="K10" s="374">
        <f>-'5C1G_JSClark'!$R10</f>
        <v>0</v>
      </c>
      <c r="L10" s="374">
        <f>-'5C1H_Southwest'!$R10</f>
        <v>0</v>
      </c>
      <c r="M10" s="374">
        <f>-'5C1I_LAKey'!$R10</f>
        <v>0</v>
      </c>
      <c r="N10" s="374">
        <f>-'5C1J_JCFAEast'!$R10</f>
        <v>0</v>
      </c>
      <c r="O10" s="374">
        <f>-'5C1M_GEOMidCity'!$R10</f>
        <v>0</v>
      </c>
      <c r="P10" s="374">
        <f>-'5C1N_Delta'!$R10</f>
        <v>0</v>
      </c>
      <c r="Q10" s="374">
        <f>-'5C1O_Impact'!$R10</f>
        <v>0</v>
      </c>
      <c r="R10" s="374">
        <f>-'5C1Q_Advantage'!$R10</f>
        <v>0</v>
      </c>
      <c r="S10" s="374">
        <f>-'5C1R_Iberville'!$R10</f>
        <v>-82183</v>
      </c>
      <c r="T10" s="374">
        <f>-'5C1S_LCColPrep'!$R10</f>
        <v>0</v>
      </c>
      <c r="U10" s="374">
        <f>-'5C1T_Northeast'!$R10</f>
        <v>0</v>
      </c>
      <c r="V10" s="374">
        <f>-'5C1U_AcadianaRen'!$R10</f>
        <v>-5702</v>
      </c>
      <c r="W10" s="374">
        <f>-'5C1V_LafRen'!$R10</f>
        <v>-5034</v>
      </c>
      <c r="X10" s="374">
        <f>-'5C1W_Willow'!$R10</f>
        <v>0</v>
      </c>
      <c r="Y10" s="374">
        <f>-'5C1Y_GEOPrep'!$R10</f>
        <v>0</v>
      </c>
      <c r="Z10" s="374">
        <f>-'5C1Z_LincolnPrep'!$R10</f>
        <v>0</v>
      </c>
      <c r="AA10" s="374">
        <f>-'5C1AE_NobleMinds'!$R10</f>
        <v>0</v>
      </c>
      <c r="AB10" s="374">
        <f>-'5C1AF_JCFA-Laf'!$R10</f>
        <v>0</v>
      </c>
      <c r="AC10" s="374">
        <f>-'5C1AG_Collegiate'!$R10</f>
        <v>0</v>
      </c>
      <c r="AD10" s="374">
        <f>-'5C1AI_Harmony'!$R10</f>
        <v>0</v>
      </c>
      <c r="AE10" s="374">
        <f>-'5C1AJ_Athlos'!$R10</f>
        <v>0</v>
      </c>
      <c r="AF10" s="374">
        <f>-'5C1AK_NxtGen'!$R10</f>
        <v>0</v>
      </c>
      <c r="AG10" s="374">
        <f>-'5C1AL_RedRiver'!$R10</f>
        <v>0</v>
      </c>
      <c r="AH10" s="374">
        <f>-'5C1AM_Williams'!$R10</f>
        <v>0</v>
      </c>
      <c r="AI10" s="374">
        <f>-'5C1AN_StLandry'!$R10</f>
        <v>0</v>
      </c>
      <c r="AJ10" s="374">
        <f>-('5C2_LAVCA'!$R10+'5C2_LAVCA'!$S10)</f>
        <v>-55692</v>
      </c>
      <c r="AK10" s="374">
        <f>-('5C3_UnvView'!$R10+'5C3_UnvView'!$S10)</f>
        <v>-133321</v>
      </c>
      <c r="AL10" s="375">
        <f t="shared" si="27"/>
        <v>-281932</v>
      </c>
      <c r="AM10" s="375">
        <f t="shared" si="28"/>
        <v>18846527</v>
      </c>
      <c r="AN10" s="375">
        <f>ROUND(AM10/'8_2.1.22 SIS'!C10,0)</f>
        <v>6757</v>
      </c>
      <c r="AO10" s="376">
        <v>-4845</v>
      </c>
      <c r="AP10" s="374">
        <f t="shared" si="30"/>
        <v>0</v>
      </c>
      <c r="AQ10" s="374">
        <f t="shared" si="31"/>
        <v>-4845</v>
      </c>
      <c r="AR10" s="374"/>
      <c r="AS10" s="374"/>
      <c r="AT10" s="376">
        <f t="shared" si="32"/>
        <v>0</v>
      </c>
      <c r="AU10" s="375">
        <f t="shared" si="33"/>
        <v>18841682</v>
      </c>
      <c r="AV10" s="374">
        <f>VLOOKUP($A10,'4_Level 4'!$A$7:$BD$142,COLUMN('4_Level 4'!$E:$E),FALSE)</f>
        <v>21000</v>
      </c>
      <c r="AW10" s="374">
        <f>VLOOKUP($A10,'4_Level 4'!$A$7:$BD$142,COLUMN('4_Level 4'!$Q:$Q),FALSE)</f>
        <v>91000</v>
      </c>
      <c r="AX10" s="374">
        <f>VLOOKUP($A10,'4_Level 4'!$A$7:$BD$142,COLUMN('4_Level 4'!$AC:$AC),FALSE)</f>
        <v>401637</v>
      </c>
      <c r="AY10" s="374">
        <f>VLOOKUP($A10,'4_Level 4'!$A$7:$BD$142,COLUMN('4_Level 4'!$AO:$AO),FALSE)</f>
        <v>321310</v>
      </c>
      <c r="AZ10" s="374">
        <f>VLOOKUP($A10,'4_Level 4'!$A$7:$BD$142,COLUMN('4_Level 4'!$BA:$BA),FALSE)</f>
        <v>602457</v>
      </c>
      <c r="BA10" s="375">
        <f t="shared" si="34"/>
        <v>20279086</v>
      </c>
      <c r="BB10" s="374"/>
      <c r="BC10" s="374">
        <f t="shared" si="35"/>
        <v>20279086</v>
      </c>
      <c r="BD10" s="374">
        <f t="shared" si="29"/>
        <v>1689924</v>
      </c>
      <c r="BE10" s="374">
        <f>VLOOKUP($A10,'4_Level 4'!$A$7:$BD$142,COLUMN('4_Level 4'!$J:$J),FALSE)</f>
        <v>0</v>
      </c>
      <c r="BF10" s="374">
        <f>VLOOKUP($A10,'4_Level 4'!$A$7:$BD$142,COLUMN('4_Level 4'!$L:$L),FALSE)</f>
        <v>69227</v>
      </c>
      <c r="BG10" s="374">
        <f>VLOOKUP($A10,'4_Level 4'!$A$7:$BD$142,COLUMN('4_Level 4'!$M:$M),FALSE)</f>
        <v>0</v>
      </c>
      <c r="BH10" s="374">
        <f>VLOOKUP($A10,'4_Level 4'!$A$7:$BD$142,COLUMN('4_Level 4'!$BC:$BC),FALSE)</f>
        <v>0</v>
      </c>
      <c r="BI10" s="375">
        <f t="shared" si="36"/>
        <v>20348313</v>
      </c>
    </row>
    <row r="11" spans="1:62" ht="15.6" customHeight="1" x14ac:dyDescent="0.2">
      <c r="A11" s="377">
        <v>5</v>
      </c>
      <c r="B11" s="378" t="s">
        <v>9</v>
      </c>
      <c r="C11" s="379">
        <f>'3_Levels 1&amp;2'!AP11</f>
        <v>33428986</v>
      </c>
      <c r="D11" s="379">
        <v>0</v>
      </c>
      <c r="E11" s="379">
        <f>-'5C1A_Madison'!$R11</f>
        <v>0</v>
      </c>
      <c r="F11" s="379">
        <f>-'5C1B_DArbonne'!$R11</f>
        <v>0</v>
      </c>
      <c r="G11" s="379">
        <f>-'5C1C_IntlHigh'!$R11</f>
        <v>0</v>
      </c>
      <c r="H11" s="379">
        <f>-'5C1D_NOMMA'!$R11</f>
        <v>0</v>
      </c>
      <c r="I11" s="379">
        <f>-'5C1E_LFNO'!$R11</f>
        <v>0</v>
      </c>
      <c r="J11" s="379">
        <f>-'5C1F_LCCharter'!$R11</f>
        <v>0</v>
      </c>
      <c r="K11" s="379">
        <f>-'5C1G_JSClark'!$R11</f>
        <v>0</v>
      </c>
      <c r="L11" s="379">
        <f>-'5C1H_Southwest'!$R11</f>
        <v>0</v>
      </c>
      <c r="M11" s="379">
        <f>-'5C1I_LAKey'!$R11</f>
        <v>0</v>
      </c>
      <c r="N11" s="379">
        <f>-'5C1J_JCFAEast'!$R11</f>
        <v>0</v>
      </c>
      <c r="O11" s="379">
        <f>-'5C1M_GEOMidCity'!$R11</f>
        <v>0</v>
      </c>
      <c r="P11" s="379">
        <f>-'5C1N_Delta'!$R11</f>
        <v>0</v>
      </c>
      <c r="Q11" s="379">
        <f>-'5C1O_Impact'!$R11</f>
        <v>0</v>
      </c>
      <c r="R11" s="379">
        <f>-'5C1Q_Advantage'!$R11</f>
        <v>0</v>
      </c>
      <c r="S11" s="379">
        <f>-'5C1R_Iberville'!$R11</f>
        <v>0</v>
      </c>
      <c r="T11" s="379">
        <f>-'5C1S_LCColPrep'!$R11</f>
        <v>0</v>
      </c>
      <c r="U11" s="379">
        <f>-'5C1T_Northeast'!$R11</f>
        <v>0</v>
      </c>
      <c r="V11" s="379">
        <f>-'5C1U_AcadianaRen'!$R11</f>
        <v>0</v>
      </c>
      <c r="W11" s="379">
        <f>-'5C1V_LafRen'!$R11</f>
        <v>0</v>
      </c>
      <c r="X11" s="379">
        <f>-'5C1W_Willow'!$R11</f>
        <v>0</v>
      </c>
      <c r="Y11" s="379">
        <f>-'5C1Y_GEOPrep'!$R11</f>
        <v>0</v>
      </c>
      <c r="Z11" s="379">
        <f>-'5C1Z_LincolnPrep'!$R11</f>
        <v>0</v>
      </c>
      <c r="AA11" s="651">
        <f>-'5C1AE_NobleMinds'!$R11</f>
        <v>0</v>
      </c>
      <c r="AB11" s="651">
        <f>-'5C1AF_JCFA-Laf'!$R11</f>
        <v>0</v>
      </c>
      <c r="AC11" s="651">
        <f>-'5C1AG_Collegiate'!$R11</f>
        <v>0</v>
      </c>
      <c r="AD11" s="938">
        <f>-'5C1AI_Harmony'!$R11</f>
        <v>0</v>
      </c>
      <c r="AE11" s="938">
        <f>-'5C1AJ_Athlos'!$R11</f>
        <v>0</v>
      </c>
      <c r="AF11" s="1185">
        <f>-'5C1AK_NxtGen'!$R11</f>
        <v>0</v>
      </c>
      <c r="AG11" s="1185">
        <f>-'5C1AL_RedRiver'!$R11</f>
        <v>-946901</v>
      </c>
      <c r="AH11" s="1611">
        <f>-'5C1AM_Williams'!$R11</f>
        <v>0</v>
      </c>
      <c r="AI11" s="1611">
        <f>-'5C1AN_StLandry'!$R11</f>
        <v>0</v>
      </c>
      <c r="AJ11" s="379">
        <f>-('5C2_LAVCA'!$R11+'5C2_LAVCA'!$S11)</f>
        <v>-156783</v>
      </c>
      <c r="AK11" s="379">
        <f>-('5C3_UnvView'!$R11+'5C3_UnvView'!$S11)</f>
        <v>-241141</v>
      </c>
      <c r="AL11" s="380">
        <f t="shared" si="27"/>
        <v>-1344825</v>
      </c>
      <c r="AM11" s="380">
        <f t="shared" si="28"/>
        <v>32084161</v>
      </c>
      <c r="AN11" s="380">
        <f>ROUND(AM11/'8_2.1.22 SIS'!C11,0)</f>
        <v>6581</v>
      </c>
      <c r="AO11" s="381">
        <v>-16794</v>
      </c>
      <c r="AP11" s="379">
        <f t="shared" si="30"/>
        <v>0</v>
      </c>
      <c r="AQ11" s="379">
        <f t="shared" si="31"/>
        <v>-16794</v>
      </c>
      <c r="AR11" s="379"/>
      <c r="AS11" s="379"/>
      <c r="AT11" s="381">
        <f t="shared" si="32"/>
        <v>0</v>
      </c>
      <c r="AU11" s="380">
        <f t="shared" si="33"/>
        <v>32067367</v>
      </c>
      <c r="AV11" s="379">
        <f>VLOOKUP($A11,'4_Level 4'!$A$7:$BD$142,COLUMN('4_Level 4'!$E:$E),FALSE)</f>
        <v>0</v>
      </c>
      <c r="AW11" s="379">
        <f>VLOOKUP($A11,'4_Level 4'!$A$7:$BD$142,COLUMN('4_Level 4'!$Q:$Q),FALSE)</f>
        <v>156170</v>
      </c>
      <c r="AX11" s="1185">
        <f>VLOOKUP($A11,'4_Level 4'!$A$7:$BD$142,COLUMN('4_Level 4'!$AC:$AC),FALSE)</f>
        <v>574098</v>
      </c>
      <c r="AY11" s="1185">
        <f>VLOOKUP($A11,'4_Level 4'!$A$7:$BD$142,COLUMN('4_Level 4'!$AO:$AO),FALSE)</f>
        <v>459280</v>
      </c>
      <c r="AZ11" s="1849">
        <f>VLOOKUP($A11,'4_Level 4'!$A$7:$BD$142,COLUMN('4_Level 4'!$BA:$BA),FALSE)</f>
        <v>861148</v>
      </c>
      <c r="BA11" s="380">
        <f t="shared" si="34"/>
        <v>34118063</v>
      </c>
      <c r="BB11" s="379"/>
      <c r="BC11" s="379">
        <f t="shared" si="35"/>
        <v>34118063</v>
      </c>
      <c r="BD11" s="379">
        <f t="shared" si="29"/>
        <v>2843172</v>
      </c>
      <c r="BE11" s="379">
        <f>VLOOKUP($A11,'4_Level 4'!$A$7:$BD$142,COLUMN('4_Level 4'!$J:$J),FALSE)</f>
        <v>0</v>
      </c>
      <c r="BF11" s="379">
        <f>VLOOKUP($A11,'4_Level 4'!$A$7:$BD$142,COLUMN('4_Level 4'!$L:$L),FALSE)</f>
        <v>148396</v>
      </c>
      <c r="BG11" s="379">
        <f>VLOOKUP($A11,'4_Level 4'!$A$7:$BD$142,COLUMN('4_Level 4'!$M:$M),FALSE)</f>
        <v>0</v>
      </c>
      <c r="BH11" s="1849">
        <f>VLOOKUP($A11,'4_Level 4'!$A$7:$BD$142,COLUMN('4_Level 4'!$BC:$BC),FALSE)</f>
        <v>0</v>
      </c>
      <c r="BI11" s="380">
        <f t="shared" si="36"/>
        <v>34266459</v>
      </c>
    </row>
    <row r="12" spans="1:62" ht="15.6" customHeight="1" x14ac:dyDescent="0.2">
      <c r="A12" s="370">
        <v>6</v>
      </c>
      <c r="B12" s="371" t="s">
        <v>10</v>
      </c>
      <c r="C12" s="103">
        <f>'3_Levels 1&amp;2'!AP12</f>
        <v>33204133</v>
      </c>
      <c r="D12" s="103">
        <v>0</v>
      </c>
      <c r="E12" s="103">
        <f>-'5C1A_Madison'!$R12</f>
        <v>0</v>
      </c>
      <c r="F12" s="103">
        <f>-'5C1B_DArbonne'!$R12</f>
        <v>0</v>
      </c>
      <c r="G12" s="103">
        <f>-'5C1C_IntlHigh'!$R12</f>
        <v>0</v>
      </c>
      <c r="H12" s="103">
        <f>-'5C1D_NOMMA'!$R12</f>
        <v>0</v>
      </c>
      <c r="I12" s="103">
        <f>-'5C1E_LFNO'!$R12</f>
        <v>0</v>
      </c>
      <c r="J12" s="103">
        <f>-'5C1F_LCCharter'!$R12</f>
        <v>-10648</v>
      </c>
      <c r="K12" s="103">
        <f>-'5C1G_JSClark'!$R12</f>
        <v>0</v>
      </c>
      <c r="L12" s="103">
        <f>-'5C1H_Southwest'!$R12</f>
        <v>0</v>
      </c>
      <c r="M12" s="103">
        <f>-'5C1I_LAKey'!$R12</f>
        <v>0</v>
      </c>
      <c r="N12" s="103">
        <f>-'5C1J_JCFAEast'!$R12</f>
        <v>0</v>
      </c>
      <c r="O12" s="103">
        <f>-'5C1M_GEOMidCity'!$R12</f>
        <v>0</v>
      </c>
      <c r="P12" s="103">
        <f>-'5C1N_Delta'!$R12</f>
        <v>0</v>
      </c>
      <c r="Q12" s="103">
        <f>-'5C1O_Impact'!$R12</f>
        <v>0</v>
      </c>
      <c r="R12" s="103">
        <f>-'5C1Q_Advantage'!$R12</f>
        <v>0</v>
      </c>
      <c r="S12" s="103">
        <f>-'5C1R_Iberville'!$R12</f>
        <v>0</v>
      </c>
      <c r="T12" s="103">
        <f>-'5C1S_LCColPrep'!$R12</f>
        <v>0</v>
      </c>
      <c r="U12" s="103">
        <f>-'5C1T_Northeast'!$R12</f>
        <v>0</v>
      </c>
      <c r="V12" s="103">
        <f>-'5C1U_AcadianaRen'!$R12</f>
        <v>0</v>
      </c>
      <c r="W12" s="103">
        <f>-'5C1V_LafRen'!$R12</f>
        <v>0</v>
      </c>
      <c r="X12" s="103">
        <f>-'5C1W_Willow'!$R12</f>
        <v>0</v>
      </c>
      <c r="Y12" s="103">
        <f>-'5C1Y_GEOPrep'!$R12</f>
        <v>0</v>
      </c>
      <c r="Z12" s="103">
        <f>-'5C1Z_LincolnPrep'!$R12</f>
        <v>0</v>
      </c>
      <c r="AA12" s="103">
        <f>-'5C1AE_NobleMinds'!$R12</f>
        <v>0</v>
      </c>
      <c r="AB12" s="103">
        <f>-'5C1AF_JCFA-Laf'!$R12</f>
        <v>0</v>
      </c>
      <c r="AC12" s="103">
        <f>-'5C1AG_Collegiate'!$R12</f>
        <v>0</v>
      </c>
      <c r="AD12" s="103">
        <f>-'5C1AI_Harmony'!$R12</f>
        <v>0</v>
      </c>
      <c r="AE12" s="103">
        <f>-'5C1AJ_Athlos'!$R12</f>
        <v>0</v>
      </c>
      <c r="AF12" s="103">
        <f>-'5C1AK_NxtGen'!$R12</f>
        <v>0</v>
      </c>
      <c r="AG12" s="103">
        <f>-'5C1AL_RedRiver'!$R12</f>
        <v>0</v>
      </c>
      <c r="AH12" s="103">
        <f>-'5C1AM_Williams'!$R12</f>
        <v>0</v>
      </c>
      <c r="AI12" s="103">
        <f>-'5C1AN_StLandry'!$R12</f>
        <v>0</v>
      </c>
      <c r="AJ12" s="103">
        <f>-('5C2_LAVCA'!$R12+'5C2_LAVCA'!$S12)</f>
        <v>-124403</v>
      </c>
      <c r="AK12" s="103">
        <f>-('5C3_UnvView'!$R12+'5C3_UnvView'!$S12)</f>
        <v>-58972</v>
      </c>
      <c r="AL12" s="102">
        <f t="shared" si="27"/>
        <v>-194023</v>
      </c>
      <c r="AM12" s="102">
        <f t="shared" si="28"/>
        <v>33010110</v>
      </c>
      <c r="AN12" s="102">
        <f>ROUND(AM12/'8_2.1.22 SIS'!C12,0)</f>
        <v>6003</v>
      </c>
      <c r="AO12" s="104">
        <v>6031</v>
      </c>
      <c r="AP12" s="103">
        <f t="shared" si="30"/>
        <v>6031</v>
      </c>
      <c r="AQ12" s="103">
        <f t="shared" si="31"/>
        <v>0</v>
      </c>
      <c r="AR12" s="103"/>
      <c r="AS12" s="103"/>
      <c r="AT12" s="104">
        <f t="shared" si="32"/>
        <v>0</v>
      </c>
      <c r="AU12" s="102">
        <f t="shared" si="33"/>
        <v>33016141</v>
      </c>
      <c r="AV12" s="103">
        <f>VLOOKUP($A12,'4_Level 4'!$A$7:$BD$142,COLUMN('4_Level 4'!$E:$E),FALSE)</f>
        <v>0</v>
      </c>
      <c r="AW12" s="103">
        <f>VLOOKUP($A12,'4_Level 4'!$A$7:$BD$142,COLUMN('4_Level 4'!$Q:$Q),FALSE)</f>
        <v>171990</v>
      </c>
      <c r="AX12" s="103">
        <f>VLOOKUP($A12,'4_Level 4'!$A$7:$BD$142,COLUMN('4_Level 4'!$AC:$AC),FALSE)</f>
        <v>836977</v>
      </c>
      <c r="AY12" s="103">
        <f>VLOOKUP($A12,'4_Level 4'!$A$7:$BD$142,COLUMN('4_Level 4'!$AO:$AO),FALSE)</f>
        <v>669581</v>
      </c>
      <c r="AZ12" s="103">
        <f>VLOOKUP($A12,'4_Level 4'!$A$7:$BD$142,COLUMN('4_Level 4'!$BA:$BA),FALSE)</f>
        <v>1255466</v>
      </c>
      <c r="BA12" s="102">
        <f t="shared" si="34"/>
        <v>35950155</v>
      </c>
      <c r="BB12" s="103"/>
      <c r="BC12" s="103">
        <f t="shared" si="35"/>
        <v>35950155</v>
      </c>
      <c r="BD12" s="103">
        <f t="shared" si="29"/>
        <v>2995846</v>
      </c>
      <c r="BE12" s="103">
        <f>VLOOKUP($A12,'4_Level 4'!$A$7:$BD$142,COLUMN('4_Level 4'!$J:$J),FALSE)</f>
        <v>0</v>
      </c>
      <c r="BF12" s="103">
        <f>VLOOKUP($A12,'4_Level 4'!$A$7:$BD$142,COLUMN('4_Level 4'!$L:$L),FALSE)</f>
        <v>70673</v>
      </c>
      <c r="BG12" s="103">
        <f>VLOOKUP($A12,'4_Level 4'!$A$7:$BD$142,COLUMN('4_Level 4'!$M:$M),FALSE)</f>
        <v>0</v>
      </c>
      <c r="BH12" s="103">
        <f>VLOOKUP($A12,'4_Level 4'!$A$7:$BD$142,COLUMN('4_Level 4'!$BC:$BC),FALSE)</f>
        <v>0</v>
      </c>
      <c r="BI12" s="102">
        <f t="shared" si="36"/>
        <v>36020828</v>
      </c>
    </row>
    <row r="13" spans="1:62" ht="15.6" customHeight="1" x14ac:dyDescent="0.2">
      <c r="A13" s="372">
        <v>7</v>
      </c>
      <c r="B13" s="373" t="s">
        <v>11</v>
      </c>
      <c r="C13" s="374">
        <f>'3_Levels 1&amp;2'!AP13</f>
        <v>8508125</v>
      </c>
      <c r="D13" s="374">
        <v>0</v>
      </c>
      <c r="E13" s="374">
        <f>-'5C1A_Madison'!$R13</f>
        <v>0</v>
      </c>
      <c r="F13" s="374">
        <f>-'5C1B_DArbonne'!$R13</f>
        <v>0</v>
      </c>
      <c r="G13" s="374">
        <f>-'5C1C_IntlHigh'!$R13</f>
        <v>0</v>
      </c>
      <c r="H13" s="374">
        <f>-'5C1D_NOMMA'!$R13</f>
        <v>0</v>
      </c>
      <c r="I13" s="374">
        <f>-'5C1E_LFNO'!$R13</f>
        <v>0</v>
      </c>
      <c r="J13" s="374">
        <f>-'5C1F_LCCharter'!$R13</f>
        <v>0</v>
      </c>
      <c r="K13" s="374">
        <f>-'5C1G_JSClark'!$R13</f>
        <v>0</v>
      </c>
      <c r="L13" s="374">
        <f>-'5C1H_Southwest'!$R13</f>
        <v>0</v>
      </c>
      <c r="M13" s="374">
        <f>-'5C1I_LAKey'!$R13</f>
        <v>0</v>
      </c>
      <c r="N13" s="374">
        <f>-'5C1J_JCFAEast'!$R13</f>
        <v>0</v>
      </c>
      <c r="O13" s="374">
        <f>-'5C1M_GEOMidCity'!$R13</f>
        <v>0</v>
      </c>
      <c r="P13" s="374">
        <f>-'5C1N_Delta'!$R13</f>
        <v>0</v>
      </c>
      <c r="Q13" s="374">
        <f>-'5C1O_Impact'!$R13</f>
        <v>0</v>
      </c>
      <c r="R13" s="374">
        <f>-'5C1Q_Advantage'!$R13</f>
        <v>0</v>
      </c>
      <c r="S13" s="374">
        <f>-'5C1R_Iberville'!$R13</f>
        <v>0</v>
      </c>
      <c r="T13" s="374">
        <f>-'5C1S_LCColPrep'!$R13</f>
        <v>0</v>
      </c>
      <c r="U13" s="374">
        <f>-'5C1T_Northeast'!$R13</f>
        <v>0</v>
      </c>
      <c r="V13" s="374">
        <f>-'5C1U_AcadianaRen'!$R13</f>
        <v>0</v>
      </c>
      <c r="W13" s="374">
        <f>-'5C1V_LafRen'!$R13</f>
        <v>0</v>
      </c>
      <c r="X13" s="374">
        <f>-'5C1W_Willow'!$R13</f>
        <v>0</v>
      </c>
      <c r="Y13" s="374">
        <f>-'5C1Y_GEOPrep'!$R13</f>
        <v>0</v>
      </c>
      <c r="Z13" s="374">
        <f>-'5C1Z_LincolnPrep'!$R13</f>
        <v>-148793</v>
      </c>
      <c r="AA13" s="374">
        <f>-'5C1AE_NobleMinds'!$R13</f>
        <v>0</v>
      </c>
      <c r="AB13" s="374">
        <f>-'5C1AF_JCFA-Laf'!$R13</f>
        <v>0</v>
      </c>
      <c r="AC13" s="374">
        <f>-'5C1AG_Collegiate'!$R13</f>
        <v>0</v>
      </c>
      <c r="AD13" s="374">
        <f>-'5C1AI_Harmony'!$R13</f>
        <v>0</v>
      </c>
      <c r="AE13" s="374">
        <f>-'5C1AJ_Athlos'!$R13</f>
        <v>0</v>
      </c>
      <c r="AF13" s="374">
        <f>-'5C1AK_NxtGen'!$R13</f>
        <v>0</v>
      </c>
      <c r="AG13" s="374">
        <f>-'5C1AL_RedRiver'!$R13</f>
        <v>0</v>
      </c>
      <c r="AH13" s="374">
        <f>-'5C1AM_Williams'!$R13</f>
        <v>0</v>
      </c>
      <c r="AI13" s="374">
        <f>-'5C1AN_StLandry'!$R13</f>
        <v>0</v>
      </c>
      <c r="AJ13" s="374">
        <f>-('5C2_LAVCA'!$R13+'5C2_LAVCA'!$S13)</f>
        <v>-36127</v>
      </c>
      <c r="AK13" s="374">
        <f>-('5C3_UnvView'!$R13+'5C3_UnvView'!$S13)</f>
        <v>-45060</v>
      </c>
      <c r="AL13" s="375">
        <f t="shared" si="27"/>
        <v>-229980</v>
      </c>
      <c r="AM13" s="375">
        <f t="shared" si="28"/>
        <v>8278145</v>
      </c>
      <c r="AN13" s="375">
        <f>ROUND(AM13/'8_2.1.22 SIS'!C13,0)</f>
        <v>4389</v>
      </c>
      <c r="AO13" s="376">
        <v>-10231</v>
      </c>
      <c r="AP13" s="374">
        <f t="shared" si="30"/>
        <v>0</v>
      </c>
      <c r="AQ13" s="374">
        <f t="shared" si="31"/>
        <v>-10231</v>
      </c>
      <c r="AR13" s="374"/>
      <c r="AS13" s="374"/>
      <c r="AT13" s="376">
        <f t="shared" si="32"/>
        <v>0</v>
      </c>
      <c r="AU13" s="375">
        <f t="shared" si="33"/>
        <v>8267914</v>
      </c>
      <c r="AV13" s="374">
        <f>VLOOKUP($A13,'4_Level 4'!$A$7:$BD$142,COLUMN('4_Level 4'!$E:$E),FALSE)</f>
        <v>0</v>
      </c>
      <c r="AW13" s="374">
        <f>VLOOKUP($A13,'4_Level 4'!$A$7:$BD$142,COLUMN('4_Level 4'!$Q:$Q),FALSE)</f>
        <v>61880</v>
      </c>
      <c r="AX13" s="374">
        <f>VLOOKUP($A13,'4_Level 4'!$A$7:$BD$142,COLUMN('4_Level 4'!$AC:$AC),FALSE)</f>
        <v>387013</v>
      </c>
      <c r="AY13" s="374">
        <f>VLOOKUP($A13,'4_Level 4'!$A$7:$BD$142,COLUMN('4_Level 4'!$AO:$AO),FALSE)</f>
        <v>309611</v>
      </c>
      <c r="AZ13" s="374">
        <f>VLOOKUP($A13,'4_Level 4'!$A$7:$BD$142,COLUMN('4_Level 4'!$BA:$BA),FALSE)</f>
        <v>580520</v>
      </c>
      <c r="BA13" s="375">
        <f t="shared" si="34"/>
        <v>9606938</v>
      </c>
      <c r="BB13" s="374"/>
      <c r="BC13" s="374">
        <f t="shared" si="35"/>
        <v>9606938</v>
      </c>
      <c r="BD13" s="374">
        <f t="shared" si="29"/>
        <v>800578</v>
      </c>
      <c r="BE13" s="374">
        <f>VLOOKUP($A13,'4_Level 4'!$A$7:$BD$142,COLUMN('4_Level 4'!$J:$J),FALSE)</f>
        <v>0</v>
      </c>
      <c r="BF13" s="374">
        <f>VLOOKUP($A13,'4_Level 4'!$A$7:$BD$142,COLUMN('4_Level 4'!$L:$L),FALSE)</f>
        <v>35427</v>
      </c>
      <c r="BG13" s="374">
        <f>VLOOKUP($A13,'4_Level 4'!$A$7:$BD$142,COLUMN('4_Level 4'!$M:$M),FALSE)</f>
        <v>0</v>
      </c>
      <c r="BH13" s="374">
        <f>VLOOKUP($A13,'4_Level 4'!$A$7:$BD$142,COLUMN('4_Level 4'!$BC:$BC),FALSE)</f>
        <v>0</v>
      </c>
      <c r="BI13" s="375">
        <f t="shared" si="36"/>
        <v>9642365</v>
      </c>
    </row>
    <row r="14" spans="1:62" ht="15.6" customHeight="1" x14ac:dyDescent="0.2">
      <c r="A14" s="372">
        <v>8</v>
      </c>
      <c r="B14" s="373" t="s">
        <v>12</v>
      </c>
      <c r="C14" s="374">
        <f>'3_Levels 1&amp;2'!AP14</f>
        <v>131258487</v>
      </c>
      <c r="D14" s="374">
        <v>0</v>
      </c>
      <c r="E14" s="374">
        <f>-'5C1A_Madison'!$R14</f>
        <v>0</v>
      </c>
      <c r="F14" s="374">
        <f>-'5C1B_DArbonne'!$R14</f>
        <v>0</v>
      </c>
      <c r="G14" s="374">
        <f>-'5C1C_IntlHigh'!$R14</f>
        <v>0</v>
      </c>
      <c r="H14" s="374">
        <f>-'5C1D_NOMMA'!$R14</f>
        <v>0</v>
      </c>
      <c r="I14" s="374">
        <f>-'5C1E_LFNO'!$R14</f>
        <v>0</v>
      </c>
      <c r="J14" s="374">
        <f>-'5C1F_LCCharter'!$R14</f>
        <v>0</v>
      </c>
      <c r="K14" s="374">
        <f>-'5C1G_JSClark'!$R14</f>
        <v>0</v>
      </c>
      <c r="L14" s="374">
        <f>-'5C1H_Southwest'!$R14</f>
        <v>0</v>
      </c>
      <c r="M14" s="374">
        <f>-'5C1I_LAKey'!$R14</f>
        <v>0</v>
      </c>
      <c r="N14" s="374">
        <f>-'5C1J_JCFAEast'!$R14</f>
        <v>0</v>
      </c>
      <c r="O14" s="374">
        <f>-'5C1M_GEOMidCity'!$R14</f>
        <v>0</v>
      </c>
      <c r="P14" s="374">
        <f>-'5C1N_Delta'!$R14</f>
        <v>0</v>
      </c>
      <c r="Q14" s="374">
        <f>-'5C1O_Impact'!$R14</f>
        <v>0</v>
      </c>
      <c r="R14" s="374">
        <f>-'5C1Q_Advantage'!$R14</f>
        <v>0</v>
      </c>
      <c r="S14" s="374">
        <f>-'5C1R_Iberville'!$R14</f>
        <v>0</v>
      </c>
      <c r="T14" s="374">
        <f>-'5C1S_LCColPrep'!$R14</f>
        <v>0</v>
      </c>
      <c r="U14" s="374">
        <f>-'5C1T_Northeast'!$R14</f>
        <v>0</v>
      </c>
      <c r="V14" s="374">
        <f>-'5C1U_AcadianaRen'!$R14</f>
        <v>0</v>
      </c>
      <c r="W14" s="374">
        <f>-'5C1V_LafRen'!$R14</f>
        <v>0</v>
      </c>
      <c r="X14" s="374">
        <f>-'5C1W_Willow'!$R14</f>
        <v>0</v>
      </c>
      <c r="Y14" s="374">
        <f>-'5C1Y_GEOPrep'!$R14</f>
        <v>0</v>
      </c>
      <c r="Z14" s="374">
        <f>-'5C1Z_LincolnPrep'!$R14</f>
        <v>0</v>
      </c>
      <c r="AA14" s="374">
        <f>-'5C1AE_NobleMinds'!$R14</f>
        <v>0</v>
      </c>
      <c r="AB14" s="374">
        <f>-'5C1AF_JCFA-Laf'!$R14</f>
        <v>0</v>
      </c>
      <c r="AC14" s="374">
        <f>-'5C1AG_Collegiate'!$R14</f>
        <v>0</v>
      </c>
      <c r="AD14" s="374">
        <f>-'5C1AI_Harmony'!$R14</f>
        <v>0</v>
      </c>
      <c r="AE14" s="374">
        <f>-'5C1AJ_Athlos'!$R14</f>
        <v>0</v>
      </c>
      <c r="AF14" s="374">
        <f>-'5C1AK_NxtGen'!$R14</f>
        <v>0</v>
      </c>
      <c r="AG14" s="374">
        <f>-'5C1AL_RedRiver'!$R14</f>
        <v>0</v>
      </c>
      <c r="AH14" s="374">
        <f>-'5C1AM_Williams'!$R14</f>
        <v>0</v>
      </c>
      <c r="AI14" s="374">
        <f>-'5C1AN_StLandry'!$R14</f>
        <v>0</v>
      </c>
      <c r="AJ14" s="374">
        <f>-('5C2_LAVCA'!$R14+'5C2_LAVCA'!$S14)</f>
        <v>-386451</v>
      </c>
      <c r="AK14" s="374">
        <f>-('5C3_UnvView'!$R14+'5C3_UnvView'!$S14)</f>
        <v>-233056</v>
      </c>
      <c r="AL14" s="375">
        <f t="shared" si="27"/>
        <v>-619507</v>
      </c>
      <c r="AM14" s="375">
        <f t="shared" si="28"/>
        <v>130638980</v>
      </c>
      <c r="AN14" s="375">
        <f>ROUND(AM14/'8_2.1.22 SIS'!C14,0)</f>
        <v>5963</v>
      </c>
      <c r="AO14" s="376">
        <v>-58024</v>
      </c>
      <c r="AP14" s="374">
        <f t="shared" si="30"/>
        <v>0</v>
      </c>
      <c r="AQ14" s="374">
        <f t="shared" si="31"/>
        <v>-58024</v>
      </c>
      <c r="AR14" s="374"/>
      <c r="AS14" s="374"/>
      <c r="AT14" s="376">
        <f t="shared" si="32"/>
        <v>0</v>
      </c>
      <c r="AU14" s="375">
        <f t="shared" si="33"/>
        <v>130580956</v>
      </c>
      <c r="AV14" s="374">
        <f>VLOOKUP($A14,'4_Level 4'!$A$7:$BD$142,COLUMN('4_Level 4'!$E:$E),FALSE)</f>
        <v>63000</v>
      </c>
      <c r="AW14" s="374">
        <f>VLOOKUP($A14,'4_Level 4'!$A$7:$BD$142,COLUMN('4_Level 4'!$Q:$Q),FALSE)</f>
        <v>680400</v>
      </c>
      <c r="AX14" s="374">
        <f>VLOOKUP($A14,'4_Level 4'!$A$7:$BD$142,COLUMN('4_Level 4'!$AC:$AC),FALSE)</f>
        <v>3307379</v>
      </c>
      <c r="AY14" s="374">
        <f>VLOOKUP($A14,'4_Level 4'!$A$7:$BD$142,COLUMN('4_Level 4'!$AO:$AO),FALSE)</f>
        <v>2645903</v>
      </c>
      <c r="AZ14" s="374">
        <f>VLOOKUP($A14,'4_Level 4'!$A$7:$BD$142,COLUMN('4_Level 4'!$BA:$BA),FALSE)</f>
        <v>4961068</v>
      </c>
      <c r="BA14" s="375">
        <f t="shared" si="34"/>
        <v>142238706</v>
      </c>
      <c r="BB14" s="374"/>
      <c r="BC14" s="374">
        <f t="shared" si="35"/>
        <v>142238706</v>
      </c>
      <c r="BD14" s="374">
        <f t="shared" si="29"/>
        <v>11853226</v>
      </c>
      <c r="BE14" s="374">
        <f>VLOOKUP($A14,'4_Level 4'!$A$7:$BD$142,COLUMN('4_Level 4'!$J:$J),FALSE)</f>
        <v>0</v>
      </c>
      <c r="BF14" s="374">
        <f>VLOOKUP($A14,'4_Level 4'!$A$7:$BD$142,COLUMN('4_Level 4'!$L:$L),FALSE)</f>
        <v>274379</v>
      </c>
      <c r="BG14" s="374">
        <f>VLOOKUP($A14,'4_Level 4'!$A$7:$BD$142,COLUMN('4_Level 4'!$M:$M),FALSE)</f>
        <v>0</v>
      </c>
      <c r="BH14" s="374">
        <f>VLOOKUP($A14,'4_Level 4'!$A$7:$BD$142,COLUMN('4_Level 4'!$BC:$BC),FALSE)</f>
        <v>0</v>
      </c>
      <c r="BI14" s="375">
        <f t="shared" si="36"/>
        <v>142513085</v>
      </c>
    </row>
    <row r="15" spans="1:62" ht="15.6" customHeight="1" x14ac:dyDescent="0.2">
      <c r="A15" s="372">
        <v>9</v>
      </c>
      <c r="B15" s="373" t="s">
        <v>13</v>
      </c>
      <c r="C15" s="374">
        <f>'3_Levels 1&amp;2'!AP15</f>
        <v>192305686</v>
      </c>
      <c r="D15" s="374">
        <f>-'5B2_RSD LA'!I7</f>
        <v>-5271645</v>
      </c>
      <c r="E15" s="374">
        <f>-'5C1A_Madison'!$R15</f>
        <v>0</v>
      </c>
      <c r="F15" s="374">
        <f>-'5C1B_DArbonne'!$R15</f>
        <v>0</v>
      </c>
      <c r="G15" s="374">
        <f>-'5C1C_IntlHigh'!$R15</f>
        <v>0</v>
      </c>
      <c r="H15" s="374">
        <f>-'5C1D_NOMMA'!$R15</f>
        <v>0</v>
      </c>
      <c r="I15" s="374">
        <f>-'5C1E_LFNO'!$R15</f>
        <v>0</v>
      </c>
      <c r="J15" s="374">
        <f>-'5C1F_LCCharter'!$R15</f>
        <v>0</v>
      </c>
      <c r="K15" s="374">
        <f>-'5C1G_JSClark'!$R15</f>
        <v>0</v>
      </c>
      <c r="L15" s="374">
        <f>-'5C1H_Southwest'!$R15</f>
        <v>0</v>
      </c>
      <c r="M15" s="374">
        <f>-'5C1I_LAKey'!$R15</f>
        <v>0</v>
      </c>
      <c r="N15" s="374">
        <f>-'5C1J_JCFAEast'!$R15</f>
        <v>0</v>
      </c>
      <c r="O15" s="374">
        <f>-'5C1M_GEOMidCity'!$R15</f>
        <v>0</v>
      </c>
      <c r="P15" s="374">
        <f>-'5C1N_Delta'!$R15</f>
        <v>0</v>
      </c>
      <c r="Q15" s="374">
        <f>-'5C1O_Impact'!$R15</f>
        <v>0</v>
      </c>
      <c r="R15" s="374">
        <f>-'5C1Q_Advantage'!$R15</f>
        <v>0</v>
      </c>
      <c r="S15" s="374">
        <f>-'5C1R_Iberville'!$R15</f>
        <v>0</v>
      </c>
      <c r="T15" s="374">
        <f>-'5C1S_LCColPrep'!$R15</f>
        <v>0</v>
      </c>
      <c r="U15" s="374">
        <f>-'5C1T_Northeast'!$R15</f>
        <v>0</v>
      </c>
      <c r="V15" s="374">
        <f>-'5C1U_AcadianaRen'!$R15</f>
        <v>0</v>
      </c>
      <c r="W15" s="374">
        <f>-'5C1V_LafRen'!$R15</f>
        <v>0</v>
      </c>
      <c r="X15" s="374">
        <f>-'5C1W_Willow'!$R15</f>
        <v>0</v>
      </c>
      <c r="Y15" s="374">
        <f>-'5C1Y_GEOPrep'!$R15</f>
        <v>0</v>
      </c>
      <c r="Z15" s="374">
        <f>-'5C1Z_LincolnPrep'!$R15</f>
        <v>0</v>
      </c>
      <c r="AA15" s="374">
        <f>-'5C1AE_NobleMinds'!$R15</f>
        <v>0</v>
      </c>
      <c r="AB15" s="374">
        <f>-'5C1AF_JCFA-Laf'!$R15</f>
        <v>0</v>
      </c>
      <c r="AC15" s="374">
        <f>-'5C1AG_Collegiate'!$R15</f>
        <v>0</v>
      </c>
      <c r="AD15" s="374">
        <f>-'5C1AI_Harmony'!$R15</f>
        <v>0</v>
      </c>
      <c r="AE15" s="374">
        <f>-'5C1AJ_Athlos'!$R15</f>
        <v>0</v>
      </c>
      <c r="AF15" s="374">
        <f>-'5C1AK_NxtGen'!$R15</f>
        <v>0</v>
      </c>
      <c r="AG15" s="374">
        <f>-'5C1AL_RedRiver'!$R15</f>
        <v>0</v>
      </c>
      <c r="AH15" s="374">
        <f>-'5C1AM_Williams'!$R15</f>
        <v>0</v>
      </c>
      <c r="AI15" s="374">
        <f>-'5C1AN_StLandry'!$R15</f>
        <v>0</v>
      </c>
      <c r="AJ15" s="374">
        <f>-('5C2_LAVCA'!$R15+'5C2_LAVCA'!$S15)</f>
        <v>-594088</v>
      </c>
      <c r="AK15" s="374">
        <f>-('5C3_UnvView'!$R15+'5C3_UnvView'!$S15)</f>
        <v>-537536</v>
      </c>
      <c r="AL15" s="375">
        <f t="shared" si="27"/>
        <v>-6403269</v>
      </c>
      <c r="AM15" s="375">
        <f t="shared" si="28"/>
        <v>185902417</v>
      </c>
      <c r="AN15" s="375">
        <f>ROUND(AM15/'8_2.1.22 SIS'!C15,0)</f>
        <v>5468</v>
      </c>
      <c r="AO15" s="376">
        <v>-119535</v>
      </c>
      <c r="AP15" s="374">
        <f t="shared" si="30"/>
        <v>0</v>
      </c>
      <c r="AQ15" s="374">
        <f t="shared" si="31"/>
        <v>-119535</v>
      </c>
      <c r="AR15" s="374"/>
      <c r="AS15" s="374"/>
      <c r="AT15" s="376">
        <f t="shared" si="32"/>
        <v>0</v>
      </c>
      <c r="AU15" s="375">
        <f t="shared" si="33"/>
        <v>185782882</v>
      </c>
      <c r="AV15" s="374">
        <f>VLOOKUP($A15,'4_Level 4'!$A$7:$BD$142,COLUMN('4_Level 4'!$E:$E),FALSE)</f>
        <v>210000</v>
      </c>
      <c r="AW15" s="374">
        <f>VLOOKUP($A15,'4_Level 4'!$A$7:$BD$142,COLUMN('4_Level 4'!$Q:$Q),FALSE)</f>
        <v>1109920</v>
      </c>
      <c r="AX15" s="374">
        <f>VLOOKUP($A15,'4_Level 4'!$A$7:$BD$142,COLUMN('4_Level 4'!$AC:$AC),FALSE)</f>
        <v>4628494</v>
      </c>
      <c r="AY15" s="374">
        <f>VLOOKUP($A15,'4_Level 4'!$A$7:$BD$142,COLUMN('4_Level 4'!$AO:$AO),FALSE)</f>
        <v>3702795</v>
      </c>
      <c r="AZ15" s="374">
        <f>VLOOKUP($A15,'4_Level 4'!$A$7:$BD$142,COLUMN('4_Level 4'!$BA:$BA),FALSE)</f>
        <v>6942741</v>
      </c>
      <c r="BA15" s="375">
        <f t="shared" si="34"/>
        <v>202376832</v>
      </c>
      <c r="BB15" s="374"/>
      <c r="BC15" s="374">
        <f t="shared" si="35"/>
        <v>202376832</v>
      </c>
      <c r="BD15" s="374">
        <f t="shared" si="29"/>
        <v>16864736</v>
      </c>
      <c r="BE15" s="374">
        <f>VLOOKUP($A15,'4_Level 4'!$A$7:$BD$142,COLUMN('4_Level 4'!$J:$J),FALSE)</f>
        <v>0</v>
      </c>
      <c r="BF15" s="374">
        <f>VLOOKUP($A15,'4_Level 4'!$A$7:$BD$142,COLUMN('4_Level 4'!$L:$L),FALSE)</f>
        <v>795119</v>
      </c>
      <c r="BG15" s="374">
        <f>VLOOKUP($A15,'4_Level 4'!$A$7:$BD$142,COLUMN('4_Level 4'!$M:$M),FALSE)</f>
        <v>0</v>
      </c>
      <c r="BH15" s="374">
        <f>VLOOKUP($A15,'4_Level 4'!$A$7:$BD$142,COLUMN('4_Level 4'!$BC:$BC),FALSE)</f>
        <v>0</v>
      </c>
      <c r="BI15" s="375">
        <f t="shared" si="36"/>
        <v>203171951</v>
      </c>
    </row>
    <row r="16" spans="1:62" ht="15.6" customHeight="1" x14ac:dyDescent="0.2">
      <c r="A16" s="377">
        <v>10</v>
      </c>
      <c r="B16" s="378" t="s">
        <v>14</v>
      </c>
      <c r="C16" s="379">
        <f>'3_Levels 1&amp;2'!AP16</f>
        <v>118079254</v>
      </c>
      <c r="D16" s="379">
        <v>0</v>
      </c>
      <c r="E16" s="379">
        <f>-'5C1A_Madison'!$R16</f>
        <v>0</v>
      </c>
      <c r="F16" s="379">
        <f>-'5C1B_DArbonne'!$R16</f>
        <v>0</v>
      </c>
      <c r="G16" s="379">
        <f>-'5C1C_IntlHigh'!$R16</f>
        <v>0</v>
      </c>
      <c r="H16" s="379">
        <f>-'5C1D_NOMMA'!$R16</f>
        <v>0</v>
      </c>
      <c r="I16" s="379">
        <f>-'5C1E_LFNO'!$R16</f>
        <v>0</v>
      </c>
      <c r="J16" s="379">
        <f>-'5C1F_LCCharter'!$R16</f>
        <v>-3297808</v>
      </c>
      <c r="K16" s="379">
        <f>-'5C1G_JSClark'!$R16</f>
        <v>0</v>
      </c>
      <c r="L16" s="379">
        <f>-'5C1H_Southwest'!$R16</f>
        <v>-2488306</v>
      </c>
      <c r="M16" s="379">
        <f>-'5C1I_LAKey'!$R16</f>
        <v>0</v>
      </c>
      <c r="N16" s="379">
        <f>-'5C1J_JCFAEast'!$R16</f>
        <v>0</v>
      </c>
      <c r="O16" s="379">
        <f>-'5C1M_GEOMidCity'!$R16</f>
        <v>0</v>
      </c>
      <c r="P16" s="379">
        <f>-'5C1N_Delta'!$R16</f>
        <v>0</v>
      </c>
      <c r="Q16" s="379">
        <f>-'5C1O_Impact'!$R16</f>
        <v>0</v>
      </c>
      <c r="R16" s="379">
        <f>-'5C1Q_Advantage'!$R16</f>
        <v>0</v>
      </c>
      <c r="S16" s="379">
        <f>-'5C1R_Iberville'!$R16</f>
        <v>-10952</v>
      </c>
      <c r="T16" s="379">
        <f>-'5C1S_LCColPrep'!$R16</f>
        <v>-2024522</v>
      </c>
      <c r="U16" s="379">
        <f>-'5C1T_Northeast'!$R16</f>
        <v>0</v>
      </c>
      <c r="V16" s="379">
        <f>-'5C1U_AcadianaRen'!$R16</f>
        <v>-57410</v>
      </c>
      <c r="W16" s="379">
        <f>-'5C1V_LafRen'!$R16</f>
        <v>-3651</v>
      </c>
      <c r="X16" s="379">
        <f>-'5C1W_Willow'!$R16</f>
        <v>0</v>
      </c>
      <c r="Y16" s="379">
        <f>-'5C1Y_GEOPrep'!$R16</f>
        <v>0</v>
      </c>
      <c r="Z16" s="379">
        <f>-'5C1Z_LincolnPrep'!$R16</f>
        <v>0</v>
      </c>
      <c r="AA16" s="651">
        <f>-'5C1AE_NobleMinds'!$R16</f>
        <v>0</v>
      </c>
      <c r="AB16" s="651">
        <f>-'5C1AF_JCFA-Laf'!$R16</f>
        <v>0</v>
      </c>
      <c r="AC16" s="651">
        <f>-'5C1AG_Collegiate'!$R16</f>
        <v>0</v>
      </c>
      <c r="AD16" s="938">
        <f>-'5C1AI_Harmony'!$R16</f>
        <v>0</v>
      </c>
      <c r="AE16" s="938">
        <f>-'5C1AJ_Athlos'!$R16</f>
        <v>0</v>
      </c>
      <c r="AF16" s="1185">
        <f>-'5C1AK_NxtGen'!$R16</f>
        <v>0</v>
      </c>
      <c r="AG16" s="1185">
        <f>-'5C1AL_RedRiver'!$R16</f>
        <v>0</v>
      </c>
      <c r="AH16" s="1611">
        <f>-'5C1AM_Williams'!$R16</f>
        <v>0</v>
      </c>
      <c r="AI16" s="1611">
        <f>-'5C1AN_StLandry'!$R16</f>
        <v>0</v>
      </c>
      <c r="AJ16" s="379">
        <f>-('5C2_LAVCA'!$R16+'5C2_LAVCA'!$S16)</f>
        <v>-226346</v>
      </c>
      <c r="AK16" s="379">
        <f>-('5C3_UnvView'!$R16+'5C3_UnvView'!$S16)</f>
        <v>-225264</v>
      </c>
      <c r="AL16" s="380">
        <f t="shared" si="27"/>
        <v>-8334259</v>
      </c>
      <c r="AM16" s="380">
        <f t="shared" si="28"/>
        <v>109744995</v>
      </c>
      <c r="AN16" s="380">
        <f>ROUND(AM16/'8_2.1.22 SIS'!C16,0)</f>
        <v>4091</v>
      </c>
      <c r="AO16" s="381">
        <v>-47479</v>
      </c>
      <c r="AP16" s="379">
        <f t="shared" si="30"/>
        <v>0</v>
      </c>
      <c r="AQ16" s="379">
        <f t="shared" si="31"/>
        <v>-47479</v>
      </c>
      <c r="AR16" s="379"/>
      <c r="AS16" s="379"/>
      <c r="AT16" s="381">
        <f t="shared" si="32"/>
        <v>0</v>
      </c>
      <c r="AU16" s="380">
        <f t="shared" si="33"/>
        <v>109697516</v>
      </c>
      <c r="AV16" s="379">
        <f>VLOOKUP($A16,'4_Level 4'!$A$7:$BD$142,COLUMN('4_Level 4'!$E:$E),FALSE)</f>
        <v>651000</v>
      </c>
      <c r="AW16" s="379">
        <f>VLOOKUP($A16,'4_Level 4'!$A$7:$BD$142,COLUMN('4_Level 4'!$Q:$Q),FALSE)</f>
        <v>860720</v>
      </c>
      <c r="AX16" s="1185">
        <f>VLOOKUP($A16,'4_Level 4'!$A$7:$BD$142,COLUMN('4_Level 4'!$AC:$AC),FALSE)</f>
        <v>4687875</v>
      </c>
      <c r="AY16" s="1185">
        <f>VLOOKUP($A16,'4_Level 4'!$A$7:$BD$142,COLUMN('4_Level 4'!$AO:$AO),FALSE)</f>
        <v>3750299</v>
      </c>
      <c r="AZ16" s="1849">
        <f>VLOOKUP($A16,'4_Level 4'!$A$7:$BD$142,COLUMN('4_Level 4'!$BA:$BA),FALSE)</f>
        <v>7031811</v>
      </c>
      <c r="BA16" s="380">
        <f t="shared" si="34"/>
        <v>126679221</v>
      </c>
      <c r="BB16" s="379"/>
      <c r="BC16" s="379">
        <f t="shared" si="35"/>
        <v>126679221</v>
      </c>
      <c r="BD16" s="379">
        <f t="shared" si="29"/>
        <v>10556602</v>
      </c>
      <c r="BE16" s="379">
        <f>VLOOKUP($A16,'4_Level 4'!$A$7:$BD$142,COLUMN('4_Level 4'!$J:$J),FALSE)</f>
        <v>0</v>
      </c>
      <c r="BF16" s="379">
        <f>VLOOKUP($A16,'4_Level 4'!$A$7:$BD$142,COLUMN('4_Level 4'!$L:$L),FALSE)</f>
        <v>695345</v>
      </c>
      <c r="BG16" s="379">
        <f>VLOOKUP($A16,'4_Level 4'!$A$7:$BD$142,COLUMN('4_Level 4'!$M:$M),FALSE)</f>
        <v>0</v>
      </c>
      <c r="BH16" s="1849">
        <f>VLOOKUP($A16,'4_Level 4'!$A$7:$BD$142,COLUMN('4_Level 4'!$BC:$BC),FALSE)</f>
        <v>0</v>
      </c>
      <c r="BI16" s="380">
        <f t="shared" si="36"/>
        <v>127374566</v>
      </c>
    </row>
    <row r="17" spans="1:61" ht="15.6" customHeight="1" x14ac:dyDescent="0.2">
      <c r="A17" s="370">
        <v>11</v>
      </c>
      <c r="B17" s="371" t="s">
        <v>15</v>
      </c>
      <c r="C17" s="103">
        <f>'3_Levels 1&amp;2'!AP17</f>
        <v>11654578</v>
      </c>
      <c r="D17" s="103">
        <v>0</v>
      </c>
      <c r="E17" s="103">
        <f>-'5C1A_Madison'!$R17</f>
        <v>0</v>
      </c>
      <c r="F17" s="103">
        <f>-'5C1B_DArbonne'!$R17</f>
        <v>0</v>
      </c>
      <c r="G17" s="103">
        <f>-'5C1C_IntlHigh'!$R17</f>
        <v>0</v>
      </c>
      <c r="H17" s="103">
        <f>-'5C1D_NOMMA'!$R17</f>
        <v>0</v>
      </c>
      <c r="I17" s="103">
        <f>-'5C1E_LFNO'!$R17</f>
        <v>0</v>
      </c>
      <c r="J17" s="103">
        <f>-'5C1F_LCCharter'!$R17</f>
        <v>0</v>
      </c>
      <c r="K17" s="103">
        <f>-'5C1G_JSClark'!$R17</f>
        <v>0</v>
      </c>
      <c r="L17" s="103">
        <f>-'5C1H_Southwest'!$R17</f>
        <v>0</v>
      </c>
      <c r="M17" s="103">
        <f>-'5C1I_LAKey'!$R17</f>
        <v>0</v>
      </c>
      <c r="N17" s="103">
        <f>-'5C1J_JCFAEast'!$R17</f>
        <v>0</v>
      </c>
      <c r="O17" s="103">
        <f>-'5C1M_GEOMidCity'!$R17</f>
        <v>0</v>
      </c>
      <c r="P17" s="103">
        <f>-'5C1N_Delta'!$R17</f>
        <v>0</v>
      </c>
      <c r="Q17" s="103">
        <f>-'5C1O_Impact'!$R17</f>
        <v>0</v>
      </c>
      <c r="R17" s="103">
        <f>-'5C1Q_Advantage'!$R17</f>
        <v>0</v>
      </c>
      <c r="S17" s="103">
        <f>-'5C1R_Iberville'!$R17</f>
        <v>0</v>
      </c>
      <c r="T17" s="103">
        <f>-'5C1S_LCColPrep'!$R17</f>
        <v>0</v>
      </c>
      <c r="U17" s="103">
        <f>-'5C1T_Northeast'!$R17</f>
        <v>0</v>
      </c>
      <c r="V17" s="103">
        <f>-'5C1U_AcadianaRen'!$R17</f>
        <v>0</v>
      </c>
      <c r="W17" s="103">
        <f>-'5C1V_LafRen'!$R17</f>
        <v>0</v>
      </c>
      <c r="X17" s="103">
        <f>-'5C1W_Willow'!$R17</f>
        <v>0</v>
      </c>
      <c r="Y17" s="103">
        <f>-'5C1Y_GEOPrep'!$R17</f>
        <v>0</v>
      </c>
      <c r="Z17" s="103">
        <f>-'5C1Z_LincolnPrep'!$R17</f>
        <v>0</v>
      </c>
      <c r="AA17" s="103">
        <f>-'5C1AE_NobleMinds'!$R17</f>
        <v>0</v>
      </c>
      <c r="AB17" s="103">
        <f>-'5C1AF_JCFA-Laf'!$R17</f>
        <v>0</v>
      </c>
      <c r="AC17" s="103">
        <f>-'5C1AG_Collegiate'!$R17</f>
        <v>0</v>
      </c>
      <c r="AD17" s="103">
        <f>-'5C1AI_Harmony'!$R17</f>
        <v>0</v>
      </c>
      <c r="AE17" s="103">
        <f>-'5C1AJ_Athlos'!$R17</f>
        <v>0</v>
      </c>
      <c r="AF17" s="103">
        <f>-'5C1AK_NxtGen'!$R17</f>
        <v>0</v>
      </c>
      <c r="AG17" s="103">
        <f>-'5C1AL_RedRiver'!$R17</f>
        <v>0</v>
      </c>
      <c r="AH17" s="103">
        <f>-'5C1AM_Williams'!$R17</f>
        <v>0</v>
      </c>
      <c r="AI17" s="103">
        <f>-'5C1AN_StLandry'!$R17</f>
        <v>0</v>
      </c>
      <c r="AJ17" s="103">
        <f>-('5C2_LAVCA'!$R17+'5C2_LAVCA'!$S17)</f>
        <v>0</v>
      </c>
      <c r="AK17" s="103">
        <f>-('5C3_UnvView'!$R17+'5C3_UnvView'!$S17)</f>
        <v>-88573</v>
      </c>
      <c r="AL17" s="102">
        <f t="shared" si="27"/>
        <v>-88573</v>
      </c>
      <c r="AM17" s="102">
        <f t="shared" si="28"/>
        <v>11566005</v>
      </c>
      <c r="AN17" s="102">
        <f>ROUND(AM17/'8_2.1.22 SIS'!C17,0)</f>
        <v>7966</v>
      </c>
      <c r="AO17" s="104">
        <v>-10712</v>
      </c>
      <c r="AP17" s="103">
        <f t="shared" si="30"/>
        <v>0</v>
      </c>
      <c r="AQ17" s="103">
        <f t="shared" si="31"/>
        <v>-10712</v>
      </c>
      <c r="AR17" s="103"/>
      <c r="AS17" s="103"/>
      <c r="AT17" s="104">
        <f t="shared" si="32"/>
        <v>0</v>
      </c>
      <c r="AU17" s="102">
        <f t="shared" si="33"/>
        <v>11555293</v>
      </c>
      <c r="AV17" s="103">
        <f>VLOOKUP($A17,'4_Level 4'!$A$7:$BD$142,COLUMN('4_Level 4'!$E:$E),FALSE)</f>
        <v>0</v>
      </c>
      <c r="AW17" s="103">
        <f>VLOOKUP($A17,'4_Level 4'!$A$7:$BD$142,COLUMN('4_Level 4'!$Q:$Q),FALSE)</f>
        <v>45220</v>
      </c>
      <c r="AX17" s="103">
        <f>VLOOKUP($A17,'4_Level 4'!$A$7:$BD$142,COLUMN('4_Level 4'!$AC:$AC),FALSE)</f>
        <v>266384</v>
      </c>
      <c r="AY17" s="103">
        <f>VLOOKUP($A17,'4_Level 4'!$A$7:$BD$142,COLUMN('4_Level 4'!$AO:$AO),FALSE)</f>
        <v>213109</v>
      </c>
      <c r="AZ17" s="103">
        <f>VLOOKUP($A17,'4_Level 4'!$A$7:$BD$142,COLUMN('4_Level 4'!$BA:$BA),FALSE)</f>
        <v>399578</v>
      </c>
      <c r="BA17" s="102">
        <f t="shared" si="34"/>
        <v>12479584</v>
      </c>
      <c r="BB17" s="103"/>
      <c r="BC17" s="103">
        <f t="shared" si="35"/>
        <v>12479584</v>
      </c>
      <c r="BD17" s="103">
        <f t="shared" si="29"/>
        <v>1039965</v>
      </c>
      <c r="BE17" s="103">
        <f>VLOOKUP($A17,'4_Level 4'!$A$7:$BD$142,COLUMN('4_Level 4'!$J:$J),FALSE)</f>
        <v>0</v>
      </c>
      <c r="BF17" s="103">
        <f>VLOOKUP($A17,'4_Level 4'!$A$7:$BD$142,COLUMN('4_Level 4'!$L:$L),FALSE)</f>
        <v>50972</v>
      </c>
      <c r="BG17" s="103">
        <f>VLOOKUP($A17,'4_Level 4'!$A$7:$BD$142,COLUMN('4_Level 4'!$M:$M),FALSE)</f>
        <v>0</v>
      </c>
      <c r="BH17" s="103">
        <f>VLOOKUP($A17,'4_Level 4'!$A$7:$BD$142,COLUMN('4_Level 4'!$BC:$BC),FALSE)</f>
        <v>0</v>
      </c>
      <c r="BI17" s="102">
        <f t="shared" si="36"/>
        <v>12530556</v>
      </c>
    </row>
    <row r="18" spans="1:61" ht="15.6" customHeight="1" x14ac:dyDescent="0.2">
      <c r="A18" s="372">
        <v>12</v>
      </c>
      <c r="B18" s="373" t="s">
        <v>16</v>
      </c>
      <c r="C18" s="374">
        <f>'3_Levels 1&amp;2'!AP18</f>
        <v>3116739</v>
      </c>
      <c r="D18" s="374">
        <v>0</v>
      </c>
      <c r="E18" s="374">
        <f>-'5C1A_Madison'!$R18</f>
        <v>0</v>
      </c>
      <c r="F18" s="374">
        <f>-'5C1B_DArbonne'!$R18</f>
        <v>0</v>
      </c>
      <c r="G18" s="374">
        <f>-'5C1C_IntlHigh'!$R18</f>
        <v>0</v>
      </c>
      <c r="H18" s="374">
        <f>-'5C1D_NOMMA'!$R18</f>
        <v>0</v>
      </c>
      <c r="I18" s="374">
        <f>-'5C1E_LFNO'!$R18</f>
        <v>0</v>
      </c>
      <c r="J18" s="374">
        <f>-'5C1F_LCCharter'!$R18</f>
        <v>-11348</v>
      </c>
      <c r="K18" s="374">
        <f>-'5C1G_JSClark'!$R18</f>
        <v>0</v>
      </c>
      <c r="L18" s="374">
        <f>-'5C1H_Southwest'!$R18</f>
        <v>0</v>
      </c>
      <c r="M18" s="374">
        <f>-'5C1I_LAKey'!$R18</f>
        <v>0</v>
      </c>
      <c r="N18" s="374">
        <f>-'5C1J_JCFAEast'!$R18</f>
        <v>0</v>
      </c>
      <c r="O18" s="374">
        <f>-'5C1M_GEOMidCity'!$R18</f>
        <v>0</v>
      </c>
      <c r="P18" s="374">
        <f>-'5C1N_Delta'!$R18</f>
        <v>0</v>
      </c>
      <c r="Q18" s="374">
        <f>-'5C1O_Impact'!$R18</f>
        <v>0</v>
      </c>
      <c r="R18" s="374">
        <f>-'5C1Q_Advantage'!$R18</f>
        <v>0</v>
      </c>
      <c r="S18" s="374">
        <f>-'5C1R_Iberville'!$R18</f>
        <v>0</v>
      </c>
      <c r="T18" s="374">
        <f>-'5C1S_LCColPrep'!$R18</f>
        <v>0</v>
      </c>
      <c r="U18" s="374">
        <f>-'5C1T_Northeast'!$R18</f>
        <v>0</v>
      </c>
      <c r="V18" s="374">
        <f>-'5C1U_AcadianaRen'!$R18</f>
        <v>0</v>
      </c>
      <c r="W18" s="374">
        <f>-'5C1V_LafRen'!$R18</f>
        <v>0</v>
      </c>
      <c r="X18" s="374">
        <f>-'5C1W_Willow'!$R18</f>
        <v>0</v>
      </c>
      <c r="Y18" s="374">
        <f>-'5C1Y_GEOPrep'!$R18</f>
        <v>0</v>
      </c>
      <c r="Z18" s="374">
        <f>-'5C1Z_LincolnPrep'!$R18</f>
        <v>0</v>
      </c>
      <c r="AA18" s="374">
        <f>-'5C1AE_NobleMinds'!$R18</f>
        <v>0</v>
      </c>
      <c r="AB18" s="374">
        <f>-'5C1AF_JCFA-Laf'!$R18</f>
        <v>0</v>
      </c>
      <c r="AC18" s="374">
        <f>-'5C1AG_Collegiate'!$R18</f>
        <v>0</v>
      </c>
      <c r="AD18" s="374">
        <f>-'5C1AI_Harmony'!$R18</f>
        <v>0</v>
      </c>
      <c r="AE18" s="374">
        <f>-'5C1AJ_Athlos'!$R18</f>
        <v>0</v>
      </c>
      <c r="AF18" s="374">
        <f>-'5C1AK_NxtGen'!$R18</f>
        <v>0</v>
      </c>
      <c r="AG18" s="374">
        <f>-'5C1AL_RedRiver'!$R18</f>
        <v>0</v>
      </c>
      <c r="AH18" s="374">
        <f>-'5C1AM_Williams'!$R18</f>
        <v>0</v>
      </c>
      <c r="AI18" s="374">
        <f>-'5C1AN_StLandry'!$R18</f>
        <v>0</v>
      </c>
      <c r="AJ18" s="374">
        <f>-('5C2_LAVCA'!$R18+'5C2_LAVCA'!$S18)</f>
        <v>-9842</v>
      </c>
      <c r="AK18" s="374">
        <f>-('5C3_UnvView'!$R18+'5C3_UnvView'!$S18)</f>
        <v>0</v>
      </c>
      <c r="AL18" s="375">
        <f t="shared" si="27"/>
        <v>-21190</v>
      </c>
      <c r="AM18" s="375">
        <f t="shared" si="28"/>
        <v>3095549</v>
      </c>
      <c r="AN18" s="375">
        <f>ROUND(AM18/'8_2.1.22 SIS'!C18,0)</f>
        <v>2877</v>
      </c>
      <c r="AO18" s="376">
        <v>30366</v>
      </c>
      <c r="AP18" s="374">
        <f t="shared" si="30"/>
        <v>30366</v>
      </c>
      <c r="AQ18" s="374">
        <f t="shared" si="31"/>
        <v>0</v>
      </c>
      <c r="AR18" s="374"/>
      <c r="AS18" s="374"/>
      <c r="AT18" s="376">
        <f t="shared" si="32"/>
        <v>0</v>
      </c>
      <c r="AU18" s="375">
        <f t="shared" si="33"/>
        <v>3125915</v>
      </c>
      <c r="AV18" s="374">
        <f>VLOOKUP($A18,'4_Level 4'!$A$7:$BD$142,COLUMN('4_Level 4'!$E:$E),FALSE)</f>
        <v>0</v>
      </c>
      <c r="AW18" s="374">
        <f>VLOOKUP($A18,'4_Level 4'!$A$7:$BD$142,COLUMN('4_Level 4'!$Q:$Q),FALSE)</f>
        <v>35840</v>
      </c>
      <c r="AX18" s="374">
        <f>VLOOKUP($A18,'4_Level 4'!$A$7:$BD$142,COLUMN('4_Level 4'!$AC:$AC),FALSE)</f>
        <v>269800</v>
      </c>
      <c r="AY18" s="374">
        <f>VLOOKUP($A18,'4_Level 4'!$A$7:$BD$142,COLUMN('4_Level 4'!$AO:$AO),FALSE)</f>
        <v>215842</v>
      </c>
      <c r="AZ18" s="374">
        <f>VLOOKUP($A18,'4_Level 4'!$A$7:$BD$142,COLUMN('4_Level 4'!$BA:$BA),FALSE)</f>
        <v>404702</v>
      </c>
      <c r="BA18" s="375">
        <f t="shared" si="34"/>
        <v>4052099</v>
      </c>
      <c r="BB18" s="374"/>
      <c r="BC18" s="374">
        <f t="shared" si="35"/>
        <v>4052099</v>
      </c>
      <c r="BD18" s="374">
        <f t="shared" si="29"/>
        <v>337675</v>
      </c>
      <c r="BE18" s="374">
        <f>VLOOKUP($A18,'4_Level 4'!$A$7:$BD$142,COLUMN('4_Level 4'!$J:$J),FALSE)</f>
        <v>0</v>
      </c>
      <c r="BF18" s="374">
        <f>VLOOKUP($A18,'4_Level 4'!$A$7:$BD$142,COLUMN('4_Level 4'!$L:$L),FALSE)</f>
        <v>25000</v>
      </c>
      <c r="BG18" s="374">
        <f>VLOOKUP($A18,'4_Level 4'!$A$7:$BD$142,COLUMN('4_Level 4'!$M:$M),FALSE)</f>
        <v>0</v>
      </c>
      <c r="BH18" s="374">
        <f>VLOOKUP($A18,'4_Level 4'!$A$7:$BD$142,COLUMN('4_Level 4'!$BC:$BC),FALSE)</f>
        <v>0</v>
      </c>
      <c r="BI18" s="375">
        <f t="shared" si="36"/>
        <v>4077099</v>
      </c>
    </row>
    <row r="19" spans="1:61" ht="15.6" customHeight="1" x14ac:dyDescent="0.2">
      <c r="A19" s="372">
        <v>13</v>
      </c>
      <c r="B19" s="373" t="s">
        <v>17</v>
      </c>
      <c r="C19" s="374">
        <f>'3_Levels 1&amp;2'!AP19</f>
        <v>8393995</v>
      </c>
      <c r="D19" s="374">
        <v>0</v>
      </c>
      <c r="E19" s="374">
        <f>-'5C1A_Madison'!$R19</f>
        <v>0</v>
      </c>
      <c r="F19" s="374">
        <f>-'5C1B_DArbonne'!$R19</f>
        <v>0</v>
      </c>
      <c r="G19" s="374">
        <f>-'5C1C_IntlHigh'!$R19</f>
        <v>0</v>
      </c>
      <c r="H19" s="374">
        <f>-'5C1D_NOMMA'!$R19</f>
        <v>0</v>
      </c>
      <c r="I19" s="374">
        <f>-'5C1E_LFNO'!$R19</f>
        <v>0</v>
      </c>
      <c r="J19" s="374">
        <f>-'5C1F_LCCharter'!$R19</f>
        <v>0</v>
      </c>
      <c r="K19" s="374">
        <f>-'5C1G_JSClark'!$R19</f>
        <v>0</v>
      </c>
      <c r="L19" s="374">
        <f>-'5C1H_Southwest'!$R19</f>
        <v>0</v>
      </c>
      <c r="M19" s="374">
        <f>-'5C1I_LAKey'!$R19</f>
        <v>0</v>
      </c>
      <c r="N19" s="374">
        <f>-'5C1J_JCFAEast'!$R19</f>
        <v>0</v>
      </c>
      <c r="O19" s="374">
        <f>-'5C1M_GEOMidCity'!$R19</f>
        <v>0</v>
      </c>
      <c r="P19" s="374">
        <f>-'5C1N_Delta'!$R19</f>
        <v>-555050</v>
      </c>
      <c r="Q19" s="374">
        <f>-'5C1O_Impact'!$R19</f>
        <v>0</v>
      </c>
      <c r="R19" s="374">
        <f>-'5C1Q_Advantage'!$R19</f>
        <v>0</v>
      </c>
      <c r="S19" s="374">
        <f>-'5C1R_Iberville'!$R19</f>
        <v>0</v>
      </c>
      <c r="T19" s="374">
        <f>-'5C1S_LCColPrep'!$R19</f>
        <v>0</v>
      </c>
      <c r="U19" s="374">
        <f>-'5C1T_Northeast'!$R19</f>
        <v>0</v>
      </c>
      <c r="V19" s="374">
        <f>-'5C1U_AcadianaRen'!$R19</f>
        <v>0</v>
      </c>
      <c r="W19" s="374">
        <f>-'5C1V_LafRen'!$R19</f>
        <v>0</v>
      </c>
      <c r="X19" s="374">
        <f>-'5C1W_Willow'!$R19</f>
        <v>0</v>
      </c>
      <c r="Y19" s="374">
        <f>-'5C1Y_GEOPrep'!$R19</f>
        <v>0</v>
      </c>
      <c r="Z19" s="374">
        <f>-'5C1Z_LincolnPrep'!$R19</f>
        <v>0</v>
      </c>
      <c r="AA19" s="374">
        <f>-'5C1AE_NobleMinds'!$R19</f>
        <v>0</v>
      </c>
      <c r="AB19" s="374">
        <f>-'5C1AF_JCFA-Laf'!$R19</f>
        <v>0</v>
      </c>
      <c r="AC19" s="374">
        <f>-'5C1AG_Collegiate'!$R19</f>
        <v>0</v>
      </c>
      <c r="AD19" s="374">
        <f>-'5C1AI_Harmony'!$R19</f>
        <v>0</v>
      </c>
      <c r="AE19" s="374">
        <f>-'5C1AJ_Athlos'!$R19</f>
        <v>0</v>
      </c>
      <c r="AF19" s="374">
        <f>-'5C1AK_NxtGen'!$R19</f>
        <v>0</v>
      </c>
      <c r="AG19" s="374">
        <f>-'5C1AL_RedRiver'!$R19</f>
        <v>0</v>
      </c>
      <c r="AH19" s="374">
        <f>-'5C1AM_Williams'!$R19</f>
        <v>0</v>
      </c>
      <c r="AI19" s="374">
        <f>-'5C1AN_StLandry'!$R19</f>
        <v>0</v>
      </c>
      <c r="AJ19" s="374">
        <f>-('5C2_LAVCA'!$R19+'5C2_LAVCA'!$S19)</f>
        <v>-49952</v>
      </c>
      <c r="AK19" s="374">
        <f>-('5C3_UnvView'!$R19+'5C3_UnvView'!$S19)</f>
        <v>-41526</v>
      </c>
      <c r="AL19" s="375">
        <f t="shared" si="27"/>
        <v>-646528</v>
      </c>
      <c r="AM19" s="375">
        <f t="shared" si="28"/>
        <v>7747467</v>
      </c>
      <c r="AN19" s="375">
        <f>ROUND(AM19/'8_2.1.22 SIS'!C19,0)</f>
        <v>7694</v>
      </c>
      <c r="AO19" s="376">
        <v>-22213</v>
      </c>
      <c r="AP19" s="374">
        <f t="shared" si="30"/>
        <v>0</v>
      </c>
      <c r="AQ19" s="374">
        <f t="shared" si="31"/>
        <v>-22213</v>
      </c>
      <c r="AR19" s="374"/>
      <c r="AS19" s="374"/>
      <c r="AT19" s="376">
        <f t="shared" si="32"/>
        <v>0</v>
      </c>
      <c r="AU19" s="375">
        <f t="shared" si="33"/>
        <v>7725254</v>
      </c>
      <c r="AV19" s="374">
        <f>VLOOKUP($A19,'4_Level 4'!$A$7:$BD$142,COLUMN('4_Level 4'!$E:$E),FALSE)</f>
        <v>0</v>
      </c>
      <c r="AW19" s="374">
        <f>VLOOKUP($A19,'4_Level 4'!$A$7:$BD$142,COLUMN('4_Level 4'!$Q:$Q),FALSE)</f>
        <v>31850</v>
      </c>
      <c r="AX19" s="374">
        <f>VLOOKUP($A19,'4_Level 4'!$A$7:$BD$142,COLUMN('4_Level 4'!$AC:$AC),FALSE)</f>
        <v>140992</v>
      </c>
      <c r="AY19" s="374">
        <f>VLOOKUP($A19,'4_Level 4'!$A$7:$BD$142,COLUMN('4_Level 4'!$AO:$AO),FALSE)</f>
        <v>112793</v>
      </c>
      <c r="AZ19" s="374">
        <f>VLOOKUP($A19,'4_Level 4'!$A$7:$BD$142,COLUMN('4_Level 4'!$BA:$BA),FALSE)</f>
        <v>211487</v>
      </c>
      <c r="BA19" s="375">
        <f t="shared" si="34"/>
        <v>8222376</v>
      </c>
      <c r="BB19" s="374"/>
      <c r="BC19" s="374">
        <f t="shared" si="35"/>
        <v>8222376</v>
      </c>
      <c r="BD19" s="374">
        <f t="shared" si="29"/>
        <v>685198</v>
      </c>
      <c r="BE19" s="374">
        <f>VLOOKUP($A19,'4_Level 4'!$A$7:$BD$142,COLUMN('4_Level 4'!$J:$J),FALSE)</f>
        <v>0</v>
      </c>
      <c r="BF19" s="374">
        <f>VLOOKUP($A19,'4_Level 4'!$A$7:$BD$142,COLUMN('4_Level 4'!$L:$L),FALSE)</f>
        <v>31270</v>
      </c>
      <c r="BG19" s="374">
        <f>VLOOKUP($A19,'4_Level 4'!$A$7:$BD$142,COLUMN('4_Level 4'!$M:$M),FALSE)</f>
        <v>0</v>
      </c>
      <c r="BH19" s="374">
        <f>VLOOKUP($A19,'4_Level 4'!$A$7:$BD$142,COLUMN('4_Level 4'!$BC:$BC),FALSE)</f>
        <v>0</v>
      </c>
      <c r="BI19" s="375">
        <f t="shared" si="36"/>
        <v>8253646</v>
      </c>
    </row>
    <row r="20" spans="1:61" ht="15.6" customHeight="1" x14ac:dyDescent="0.2">
      <c r="A20" s="372">
        <v>14</v>
      </c>
      <c r="B20" s="373" t="s">
        <v>18</v>
      </c>
      <c r="C20" s="374">
        <f>'3_Levels 1&amp;2'!AP20</f>
        <v>13601657</v>
      </c>
      <c r="D20" s="374">
        <v>0</v>
      </c>
      <c r="E20" s="374">
        <f>-'5C1A_Madison'!$R20</f>
        <v>0</v>
      </c>
      <c r="F20" s="374">
        <f>-'5C1B_DArbonne'!$R20</f>
        <v>-6634</v>
      </c>
      <c r="G20" s="374">
        <f>-'5C1C_IntlHigh'!$R20</f>
        <v>0</v>
      </c>
      <c r="H20" s="374">
        <f>-'5C1D_NOMMA'!$R20</f>
        <v>0</v>
      </c>
      <c r="I20" s="374">
        <f>-'5C1E_LFNO'!$R20</f>
        <v>0</v>
      </c>
      <c r="J20" s="374">
        <f>-'5C1F_LCCharter'!$R20</f>
        <v>0</v>
      </c>
      <c r="K20" s="374">
        <f>-'5C1G_JSClark'!$R20</f>
        <v>0</v>
      </c>
      <c r="L20" s="374">
        <f>-'5C1H_Southwest'!$R20</f>
        <v>0</v>
      </c>
      <c r="M20" s="374">
        <f>-'5C1I_LAKey'!$R20</f>
        <v>0</v>
      </c>
      <c r="N20" s="374">
        <f>-'5C1J_JCFAEast'!$R20</f>
        <v>0</v>
      </c>
      <c r="O20" s="374">
        <f>-'5C1M_GEOMidCity'!$R20</f>
        <v>0</v>
      </c>
      <c r="P20" s="374">
        <f>-'5C1N_Delta'!$R20</f>
        <v>0</v>
      </c>
      <c r="Q20" s="374">
        <f>-'5C1O_Impact'!$R20</f>
        <v>0</v>
      </c>
      <c r="R20" s="374">
        <f>-'5C1Q_Advantage'!$R20</f>
        <v>0</v>
      </c>
      <c r="S20" s="374">
        <f>-'5C1R_Iberville'!$R20</f>
        <v>0</v>
      </c>
      <c r="T20" s="374">
        <f>-'5C1S_LCColPrep'!$R20</f>
        <v>0</v>
      </c>
      <c r="U20" s="374">
        <f>-'5C1T_Northeast'!$R20</f>
        <v>-291990</v>
      </c>
      <c r="V20" s="374">
        <f>-'5C1U_AcadianaRen'!$R20</f>
        <v>0</v>
      </c>
      <c r="W20" s="374">
        <f>-'5C1V_LafRen'!$R20</f>
        <v>0</v>
      </c>
      <c r="X20" s="374">
        <f>-'5C1W_Willow'!$R20</f>
        <v>0</v>
      </c>
      <c r="Y20" s="374">
        <f>-'5C1Y_GEOPrep'!$R20</f>
        <v>0</v>
      </c>
      <c r="Z20" s="374">
        <f>-'5C1Z_LincolnPrep'!$R20</f>
        <v>-304915</v>
      </c>
      <c r="AA20" s="374">
        <f>-'5C1AE_NobleMinds'!$R20</f>
        <v>0</v>
      </c>
      <c r="AB20" s="374">
        <f>-'5C1AF_JCFA-Laf'!$R20</f>
        <v>0</v>
      </c>
      <c r="AC20" s="374">
        <f>-'5C1AG_Collegiate'!$R20</f>
        <v>0</v>
      </c>
      <c r="AD20" s="374">
        <f>-'5C1AI_Harmony'!$R20</f>
        <v>0</v>
      </c>
      <c r="AE20" s="374">
        <f>-'5C1AJ_Athlos'!$R20</f>
        <v>0</v>
      </c>
      <c r="AF20" s="374">
        <f>-'5C1AK_NxtGen'!$R20</f>
        <v>0</v>
      </c>
      <c r="AG20" s="374">
        <f>-'5C1AL_RedRiver'!$R20</f>
        <v>0</v>
      </c>
      <c r="AH20" s="374">
        <f>-'5C1AM_Williams'!$R20</f>
        <v>0</v>
      </c>
      <c r="AI20" s="374">
        <f>-'5C1AN_StLandry'!$R20</f>
        <v>0</v>
      </c>
      <c r="AJ20" s="374">
        <f>-('5C2_LAVCA'!$R20+'5C2_LAVCA'!$S20)</f>
        <v>-12707</v>
      </c>
      <c r="AK20" s="374">
        <f>-('5C3_UnvView'!$R20+'5C3_UnvView'!$S20)</f>
        <v>-33563</v>
      </c>
      <c r="AL20" s="375">
        <f t="shared" si="27"/>
        <v>-649809</v>
      </c>
      <c r="AM20" s="375">
        <f t="shared" si="28"/>
        <v>12951848</v>
      </c>
      <c r="AN20" s="375">
        <f>ROUND(AM20/'8_2.1.22 SIS'!C20,0)</f>
        <v>7951</v>
      </c>
      <c r="AO20" s="376">
        <v>-3620</v>
      </c>
      <c r="AP20" s="374">
        <f t="shared" si="30"/>
        <v>0</v>
      </c>
      <c r="AQ20" s="374">
        <f t="shared" si="31"/>
        <v>-3620</v>
      </c>
      <c r="AR20" s="374"/>
      <c r="AS20" s="374"/>
      <c r="AT20" s="376">
        <f t="shared" si="32"/>
        <v>0</v>
      </c>
      <c r="AU20" s="375">
        <f t="shared" si="33"/>
        <v>12948228</v>
      </c>
      <c r="AV20" s="374">
        <f>VLOOKUP($A20,'4_Level 4'!$A$7:$BD$142,COLUMN('4_Level 4'!$E:$E),FALSE)</f>
        <v>0</v>
      </c>
      <c r="AW20" s="374">
        <f>VLOOKUP($A20,'4_Level 4'!$A$7:$BD$142,COLUMN('4_Level 4'!$Q:$Q),FALSE)</f>
        <v>47880</v>
      </c>
      <c r="AX20" s="374">
        <f>VLOOKUP($A20,'4_Level 4'!$A$7:$BD$142,COLUMN('4_Level 4'!$AC:$AC),FALSE)</f>
        <v>259079</v>
      </c>
      <c r="AY20" s="374">
        <f>VLOOKUP($A20,'4_Level 4'!$A$7:$BD$142,COLUMN('4_Level 4'!$AO:$AO),FALSE)</f>
        <v>207263</v>
      </c>
      <c r="AZ20" s="374">
        <f>VLOOKUP($A20,'4_Level 4'!$A$7:$BD$142,COLUMN('4_Level 4'!$BA:$BA),FALSE)</f>
        <v>388620</v>
      </c>
      <c r="BA20" s="375">
        <f t="shared" si="34"/>
        <v>13851070</v>
      </c>
      <c r="BB20" s="374"/>
      <c r="BC20" s="374">
        <f t="shared" si="35"/>
        <v>13851070</v>
      </c>
      <c r="BD20" s="374">
        <f t="shared" si="29"/>
        <v>1154256</v>
      </c>
      <c r="BE20" s="374">
        <f>VLOOKUP($A20,'4_Level 4'!$A$7:$BD$142,COLUMN('4_Level 4'!$J:$J),FALSE)</f>
        <v>0</v>
      </c>
      <c r="BF20" s="374">
        <f>VLOOKUP($A20,'4_Level 4'!$A$7:$BD$142,COLUMN('4_Level 4'!$L:$L),FALSE)</f>
        <v>60732</v>
      </c>
      <c r="BG20" s="374">
        <f>VLOOKUP($A20,'4_Level 4'!$A$7:$BD$142,COLUMN('4_Level 4'!$M:$M),FALSE)</f>
        <v>0</v>
      </c>
      <c r="BH20" s="374">
        <f>VLOOKUP($A20,'4_Level 4'!$A$7:$BD$142,COLUMN('4_Level 4'!$BC:$BC),FALSE)</f>
        <v>0</v>
      </c>
      <c r="BI20" s="375">
        <f t="shared" si="36"/>
        <v>13911802</v>
      </c>
    </row>
    <row r="21" spans="1:61" ht="15.6" customHeight="1" x14ac:dyDescent="0.2">
      <c r="A21" s="377">
        <v>15</v>
      </c>
      <c r="B21" s="378" t="s">
        <v>19</v>
      </c>
      <c r="C21" s="379">
        <f>'3_Levels 1&amp;2'!AP21</f>
        <v>22333783</v>
      </c>
      <c r="D21" s="379">
        <v>0</v>
      </c>
      <c r="E21" s="379">
        <f>-'5C1A_Madison'!$R21</f>
        <v>0</v>
      </c>
      <c r="F21" s="379">
        <f>-'5C1B_DArbonne'!$R21</f>
        <v>0</v>
      </c>
      <c r="G21" s="379">
        <f>-'5C1C_IntlHigh'!$R21</f>
        <v>0</v>
      </c>
      <c r="H21" s="379">
        <f>-'5C1D_NOMMA'!$R21</f>
        <v>0</v>
      </c>
      <c r="I21" s="379">
        <f>-'5C1E_LFNO'!$R21</f>
        <v>0</v>
      </c>
      <c r="J21" s="379">
        <f>-'5C1F_LCCharter'!$R21</f>
        <v>0</v>
      </c>
      <c r="K21" s="379">
        <f>-'5C1G_JSClark'!$R21</f>
        <v>0</v>
      </c>
      <c r="L21" s="379">
        <f>-'5C1H_Southwest'!$R21</f>
        <v>0</v>
      </c>
      <c r="M21" s="379">
        <f>-'5C1I_LAKey'!$R21</f>
        <v>0</v>
      </c>
      <c r="N21" s="379">
        <f>-'5C1J_JCFAEast'!$R21</f>
        <v>0</v>
      </c>
      <c r="O21" s="379">
        <f>-'5C1M_GEOMidCity'!$R21</f>
        <v>0</v>
      </c>
      <c r="P21" s="379">
        <f>-'5C1N_Delta'!$R21</f>
        <v>-2112064</v>
      </c>
      <c r="Q21" s="379">
        <f>-'5C1O_Impact'!$R21</f>
        <v>0</v>
      </c>
      <c r="R21" s="379">
        <f>-'5C1Q_Advantage'!$R21</f>
        <v>0</v>
      </c>
      <c r="S21" s="379">
        <f>-'5C1R_Iberville'!$R21</f>
        <v>0</v>
      </c>
      <c r="T21" s="379">
        <f>-'5C1S_LCColPrep'!$R21</f>
        <v>0</v>
      </c>
      <c r="U21" s="379">
        <f>-'5C1T_Northeast'!$R21</f>
        <v>0</v>
      </c>
      <c r="V21" s="379">
        <f>-'5C1U_AcadianaRen'!$R21</f>
        <v>0</v>
      </c>
      <c r="W21" s="379">
        <f>-'5C1V_LafRen'!$R21</f>
        <v>0</v>
      </c>
      <c r="X21" s="379">
        <f>-'5C1W_Willow'!$R21</f>
        <v>0</v>
      </c>
      <c r="Y21" s="379">
        <f>-'5C1Y_GEOPrep'!$R21</f>
        <v>0</v>
      </c>
      <c r="Z21" s="379">
        <f>-'5C1Z_LincolnPrep'!$R21</f>
        <v>0</v>
      </c>
      <c r="AA21" s="651">
        <f>-'5C1AE_NobleMinds'!$R21</f>
        <v>0</v>
      </c>
      <c r="AB21" s="651">
        <f>-'5C1AF_JCFA-Laf'!$R21</f>
        <v>0</v>
      </c>
      <c r="AC21" s="651">
        <f>-'5C1AG_Collegiate'!$R21</f>
        <v>0</v>
      </c>
      <c r="AD21" s="938">
        <f>-'5C1AI_Harmony'!$R21</f>
        <v>0</v>
      </c>
      <c r="AE21" s="938">
        <f>-'5C1AJ_Athlos'!$R21</f>
        <v>0</v>
      </c>
      <c r="AF21" s="1185">
        <f>-'5C1AK_NxtGen'!$R21</f>
        <v>0</v>
      </c>
      <c r="AG21" s="1185">
        <f>-'5C1AL_RedRiver'!$R21</f>
        <v>0</v>
      </c>
      <c r="AH21" s="1611">
        <f>-'5C1AM_Williams'!$R21</f>
        <v>0</v>
      </c>
      <c r="AI21" s="1611">
        <f>-'5C1AN_StLandry'!$R21</f>
        <v>0</v>
      </c>
      <c r="AJ21" s="379">
        <f>-('5C2_LAVCA'!$R21+'5C2_LAVCA'!$S21)</f>
        <v>-66179</v>
      </c>
      <c r="AK21" s="379">
        <f>-('5C3_UnvView'!$R21+'5C3_UnvView'!$S21)</f>
        <v>-30399</v>
      </c>
      <c r="AL21" s="380">
        <f t="shared" si="27"/>
        <v>-2208642</v>
      </c>
      <c r="AM21" s="380">
        <f t="shared" si="28"/>
        <v>20125141</v>
      </c>
      <c r="AN21" s="380">
        <f>ROUND(AM21/'8_2.1.22 SIS'!C21,0)</f>
        <v>7002</v>
      </c>
      <c r="AO21" s="381">
        <v>-33458</v>
      </c>
      <c r="AP21" s="379">
        <f t="shared" si="30"/>
        <v>0</v>
      </c>
      <c r="AQ21" s="379">
        <f t="shared" si="31"/>
        <v>-33458</v>
      </c>
      <c r="AR21" s="379"/>
      <c r="AS21" s="379"/>
      <c r="AT21" s="381">
        <f t="shared" si="32"/>
        <v>0</v>
      </c>
      <c r="AU21" s="380">
        <f t="shared" si="33"/>
        <v>20091683</v>
      </c>
      <c r="AV21" s="379">
        <f>VLOOKUP($A21,'4_Level 4'!$A$7:$BD$142,COLUMN('4_Level 4'!$E:$E),FALSE)</f>
        <v>42000</v>
      </c>
      <c r="AW21" s="379">
        <f>VLOOKUP($A21,'4_Level 4'!$A$7:$BD$142,COLUMN('4_Level 4'!$Q:$Q),FALSE)</f>
        <v>90230</v>
      </c>
      <c r="AX21" s="1185">
        <f>VLOOKUP($A21,'4_Level 4'!$A$7:$BD$142,COLUMN('4_Level 4'!$AC:$AC),FALSE)</f>
        <v>517642</v>
      </c>
      <c r="AY21" s="1185">
        <f>VLOOKUP($A21,'4_Level 4'!$A$7:$BD$142,COLUMN('4_Level 4'!$AO:$AO),FALSE)</f>
        <v>414113</v>
      </c>
      <c r="AZ21" s="1849">
        <f>VLOOKUP($A21,'4_Level 4'!$A$7:$BD$142,COLUMN('4_Level 4'!$BA:$BA),FALSE)</f>
        <v>776463</v>
      </c>
      <c r="BA21" s="380">
        <f t="shared" si="34"/>
        <v>21932131</v>
      </c>
      <c r="BB21" s="379"/>
      <c r="BC21" s="379">
        <f t="shared" si="35"/>
        <v>21932131</v>
      </c>
      <c r="BD21" s="379">
        <f t="shared" si="29"/>
        <v>1827678</v>
      </c>
      <c r="BE21" s="379">
        <f>VLOOKUP($A21,'4_Level 4'!$A$7:$BD$142,COLUMN('4_Level 4'!$J:$J),FALSE)</f>
        <v>0</v>
      </c>
      <c r="BF21" s="379">
        <f>VLOOKUP($A21,'4_Level 4'!$A$7:$BD$142,COLUMN('4_Level 4'!$L:$L),FALSE)</f>
        <v>90737</v>
      </c>
      <c r="BG21" s="379">
        <f>VLOOKUP($A21,'4_Level 4'!$A$7:$BD$142,COLUMN('4_Level 4'!$M:$M),FALSE)</f>
        <v>0</v>
      </c>
      <c r="BH21" s="1849">
        <f>VLOOKUP($A21,'4_Level 4'!$A$7:$BD$142,COLUMN('4_Level 4'!$BC:$BC),FALSE)</f>
        <v>0</v>
      </c>
      <c r="BI21" s="380">
        <f t="shared" si="36"/>
        <v>22022868</v>
      </c>
    </row>
    <row r="22" spans="1:61" ht="15.6" customHeight="1" x14ac:dyDescent="0.2">
      <c r="A22" s="370">
        <v>16</v>
      </c>
      <c r="B22" s="371" t="s">
        <v>20</v>
      </c>
      <c r="C22" s="103">
        <f>'3_Levels 1&amp;2'!AP22</f>
        <v>14699551</v>
      </c>
      <c r="D22" s="103">
        <v>0</v>
      </c>
      <c r="E22" s="103">
        <f>-'5C1A_Madison'!$R22</f>
        <v>0</v>
      </c>
      <c r="F22" s="103">
        <f>-'5C1B_DArbonne'!$R22</f>
        <v>0</v>
      </c>
      <c r="G22" s="103">
        <f>-'5C1C_IntlHigh'!$R22</f>
        <v>0</v>
      </c>
      <c r="H22" s="103">
        <f>-'5C1D_NOMMA'!$R22</f>
        <v>0</v>
      </c>
      <c r="I22" s="103">
        <f>-'5C1E_LFNO'!$R22</f>
        <v>0</v>
      </c>
      <c r="J22" s="103">
        <f>-'5C1F_LCCharter'!$R22</f>
        <v>0</v>
      </c>
      <c r="K22" s="103">
        <f>-'5C1G_JSClark'!$R22</f>
        <v>0</v>
      </c>
      <c r="L22" s="103">
        <f>-'5C1H_Southwest'!$R22</f>
        <v>0</v>
      </c>
      <c r="M22" s="103">
        <f>-'5C1I_LAKey'!$R22</f>
        <v>0</v>
      </c>
      <c r="N22" s="103">
        <f>-'5C1J_JCFAEast'!$R22</f>
        <v>0</v>
      </c>
      <c r="O22" s="103">
        <f>-'5C1M_GEOMidCity'!$R22</f>
        <v>0</v>
      </c>
      <c r="P22" s="103">
        <f>-'5C1N_Delta'!$R22</f>
        <v>0</v>
      </c>
      <c r="Q22" s="103">
        <f>-'5C1O_Impact'!$R22</f>
        <v>0</v>
      </c>
      <c r="R22" s="103">
        <f>-'5C1Q_Advantage'!$R22</f>
        <v>0</v>
      </c>
      <c r="S22" s="103">
        <f>-'5C1R_Iberville'!$R22</f>
        <v>0</v>
      </c>
      <c r="T22" s="103">
        <f>-'5C1S_LCColPrep'!$R22</f>
        <v>0</v>
      </c>
      <c r="U22" s="103">
        <f>-'5C1T_Northeast'!$R22</f>
        <v>0</v>
      </c>
      <c r="V22" s="103">
        <f>-'5C1U_AcadianaRen'!$R22</f>
        <v>0</v>
      </c>
      <c r="W22" s="103">
        <f>-'5C1V_LafRen'!$R22</f>
        <v>0</v>
      </c>
      <c r="X22" s="103">
        <f>-'5C1W_Willow'!$R22</f>
        <v>0</v>
      </c>
      <c r="Y22" s="103">
        <f>-'5C1Y_GEOPrep'!$R22</f>
        <v>0</v>
      </c>
      <c r="Z22" s="103">
        <f>-'5C1Z_LincolnPrep'!$R22</f>
        <v>0</v>
      </c>
      <c r="AA22" s="103">
        <f>-'5C1AE_NobleMinds'!$R22</f>
        <v>0</v>
      </c>
      <c r="AB22" s="103">
        <f>-'5C1AF_JCFA-Laf'!$R22</f>
        <v>0</v>
      </c>
      <c r="AC22" s="103">
        <f>-'5C1AG_Collegiate'!$R22</f>
        <v>0</v>
      </c>
      <c r="AD22" s="103">
        <f>-'5C1AI_Harmony'!$R22</f>
        <v>0</v>
      </c>
      <c r="AE22" s="103">
        <f>-'5C1AJ_Athlos'!$R22</f>
        <v>0</v>
      </c>
      <c r="AF22" s="103">
        <f>-'5C1AK_NxtGen'!$R22</f>
        <v>0</v>
      </c>
      <c r="AG22" s="103">
        <f>-'5C1AL_RedRiver'!$R22</f>
        <v>0</v>
      </c>
      <c r="AH22" s="103">
        <f>-'5C1AM_Williams'!$R22</f>
        <v>0</v>
      </c>
      <c r="AI22" s="103">
        <f>-'5C1AN_StLandry'!$R22</f>
        <v>0</v>
      </c>
      <c r="AJ22" s="103">
        <f>-('5C2_LAVCA'!$R22+'5C2_LAVCA'!$S22)</f>
        <v>-41078</v>
      </c>
      <c r="AK22" s="103">
        <f>-('5C3_UnvView'!$R22+'5C3_UnvView'!$S22)</f>
        <v>-58613</v>
      </c>
      <c r="AL22" s="102">
        <f t="shared" si="27"/>
        <v>-99691</v>
      </c>
      <c r="AM22" s="102">
        <f t="shared" si="28"/>
        <v>14599860</v>
      </c>
      <c r="AN22" s="102">
        <f>ROUND(AM22/'8_2.1.22 SIS'!C22,0)</f>
        <v>3151</v>
      </c>
      <c r="AO22" s="104">
        <v>-6142</v>
      </c>
      <c r="AP22" s="103">
        <f t="shared" si="30"/>
        <v>0</v>
      </c>
      <c r="AQ22" s="103">
        <f t="shared" si="31"/>
        <v>-6142</v>
      </c>
      <c r="AR22" s="103"/>
      <c r="AS22" s="103"/>
      <c r="AT22" s="104">
        <f t="shared" si="32"/>
        <v>0</v>
      </c>
      <c r="AU22" s="102">
        <f t="shared" si="33"/>
        <v>14593718</v>
      </c>
      <c r="AV22" s="103">
        <f>VLOOKUP($A22,'4_Level 4'!$A$7:$BD$142,COLUMN('4_Level 4'!$E:$E),FALSE)</f>
        <v>0</v>
      </c>
      <c r="AW22" s="103">
        <f>VLOOKUP($A22,'4_Level 4'!$A$7:$BD$142,COLUMN('4_Level 4'!$Q:$Q),FALSE)</f>
        <v>152040</v>
      </c>
      <c r="AX22" s="103">
        <f>VLOOKUP($A22,'4_Level 4'!$A$7:$BD$142,COLUMN('4_Level 4'!$AC:$AC),FALSE)</f>
        <v>698102</v>
      </c>
      <c r="AY22" s="103">
        <f>VLOOKUP($A22,'4_Level 4'!$A$7:$BD$142,COLUMN('4_Level 4'!$AO:$AO),FALSE)</f>
        <v>558481</v>
      </c>
      <c r="AZ22" s="103">
        <f>VLOOKUP($A22,'4_Level 4'!$A$7:$BD$142,COLUMN('4_Level 4'!$BA:$BA),FALSE)</f>
        <v>1047153</v>
      </c>
      <c r="BA22" s="102">
        <f t="shared" si="34"/>
        <v>17049494</v>
      </c>
      <c r="BB22" s="103"/>
      <c r="BC22" s="103">
        <f t="shared" si="35"/>
        <v>17049494</v>
      </c>
      <c r="BD22" s="103">
        <f t="shared" si="29"/>
        <v>1420791</v>
      </c>
      <c r="BE22" s="103">
        <f>VLOOKUP($A22,'4_Level 4'!$A$7:$BD$142,COLUMN('4_Level 4'!$J:$J),FALSE)</f>
        <v>0</v>
      </c>
      <c r="BF22" s="103">
        <f>VLOOKUP($A22,'4_Level 4'!$A$7:$BD$142,COLUMN('4_Level 4'!$L:$L),FALSE)</f>
        <v>239313</v>
      </c>
      <c r="BG22" s="103">
        <f>VLOOKUP($A22,'4_Level 4'!$A$7:$BD$142,COLUMN('4_Level 4'!$M:$M),FALSE)</f>
        <v>0</v>
      </c>
      <c r="BH22" s="103">
        <f>VLOOKUP($A22,'4_Level 4'!$A$7:$BD$142,COLUMN('4_Level 4'!$BC:$BC),FALSE)</f>
        <v>0</v>
      </c>
      <c r="BI22" s="102">
        <f t="shared" si="36"/>
        <v>17288807</v>
      </c>
    </row>
    <row r="23" spans="1:61" ht="15.6" customHeight="1" x14ac:dyDescent="0.2">
      <c r="A23" s="372">
        <v>17</v>
      </c>
      <c r="B23" s="373" t="s">
        <v>21</v>
      </c>
      <c r="C23" s="374">
        <f>'3_Levels 1&amp;2'!AP23</f>
        <v>197881078</v>
      </c>
      <c r="D23" s="374">
        <f>-'5B2_RSD LA'!I18</f>
        <v>-7992350</v>
      </c>
      <c r="E23" s="374">
        <f>-'5C1A_Madison'!$R23</f>
        <v>-2127310</v>
      </c>
      <c r="F23" s="374">
        <f>-'5C1B_DArbonne'!$R23</f>
        <v>0</v>
      </c>
      <c r="G23" s="374">
        <f>-'5C1C_IntlHigh'!$R23</f>
        <v>0</v>
      </c>
      <c r="H23" s="374">
        <f>-'5C1D_NOMMA'!$R23</f>
        <v>0</v>
      </c>
      <c r="I23" s="374">
        <f>-'5C1E_LFNO'!$R23</f>
        <v>0</v>
      </c>
      <c r="J23" s="374">
        <f>-'5C1F_LCCharter'!$R23</f>
        <v>0</v>
      </c>
      <c r="K23" s="374">
        <f>-'5C1G_JSClark'!$R23</f>
        <v>0</v>
      </c>
      <c r="L23" s="374">
        <f>-'5C1H_Southwest'!$R23</f>
        <v>0</v>
      </c>
      <c r="M23" s="374">
        <f>-'5C1I_LAKey'!$R23</f>
        <v>-1739246</v>
      </c>
      <c r="N23" s="374">
        <f>-'5C1J_JCFAEast'!$R23</f>
        <v>0</v>
      </c>
      <c r="O23" s="374">
        <f>-'5C1M_GEOMidCity'!$R23</f>
        <v>-2882190</v>
      </c>
      <c r="P23" s="374">
        <f>-'5C1N_Delta'!$R23</f>
        <v>0</v>
      </c>
      <c r="Q23" s="374">
        <f>-'5C1O_Impact'!$R23</f>
        <v>-726250</v>
      </c>
      <c r="R23" s="374">
        <f>-'5C1Q_Advantage'!$R23</f>
        <v>-901082</v>
      </c>
      <c r="S23" s="374">
        <f>-'5C1R_Iberville'!$R23</f>
        <v>-90882</v>
      </c>
      <c r="T23" s="374">
        <f>-'5C1S_LCColPrep'!$R23</f>
        <v>0</v>
      </c>
      <c r="U23" s="374">
        <f>-'5C1T_Northeast'!$R23</f>
        <v>0</v>
      </c>
      <c r="V23" s="374">
        <f>-'5C1U_AcadianaRen'!$R23</f>
        <v>-3828</v>
      </c>
      <c r="W23" s="374">
        <f>-'5C1V_LafRen'!$R23</f>
        <v>0</v>
      </c>
      <c r="X23" s="374">
        <f>-'5C1W_Willow'!$R23</f>
        <v>0</v>
      </c>
      <c r="Y23" s="374">
        <f>-'5C1Y_GEOPrep'!$R23</f>
        <v>-2878447</v>
      </c>
      <c r="Z23" s="374">
        <f>-'5C1Z_LincolnPrep'!$R23</f>
        <v>0</v>
      </c>
      <c r="AA23" s="374">
        <f>-'5C1AE_NobleMinds'!$R23</f>
        <v>0</v>
      </c>
      <c r="AB23" s="374">
        <f>-'5C1AF_JCFA-Laf'!$R23</f>
        <v>0</v>
      </c>
      <c r="AC23" s="374">
        <f>-'5C1AG_Collegiate'!$R23</f>
        <v>-1779081</v>
      </c>
      <c r="AD23" s="374">
        <f>-'5C1AI_Harmony'!$R23</f>
        <v>0</v>
      </c>
      <c r="AE23" s="374">
        <f>-'5C1AJ_Athlos'!$R23</f>
        <v>0</v>
      </c>
      <c r="AF23" s="374">
        <f>-'5C1AK_NxtGen'!$R23</f>
        <v>-1206053</v>
      </c>
      <c r="AG23" s="374">
        <f>-'5C1AL_RedRiver'!$R23</f>
        <v>0</v>
      </c>
      <c r="AH23" s="374">
        <f>-'5C1AM_Williams'!$R23</f>
        <v>0</v>
      </c>
      <c r="AI23" s="374">
        <f>-'5C1AN_StLandry'!$R23</f>
        <v>0</v>
      </c>
      <c r="AJ23" s="374">
        <f>-('5C2_LAVCA'!$R23+'5C2_LAVCA'!$S23)</f>
        <v>-645587</v>
      </c>
      <c r="AK23" s="374">
        <f>-('5C3_UnvView'!$R23+'5C3_UnvView'!$S23)</f>
        <v>-1339297</v>
      </c>
      <c r="AL23" s="375">
        <f t="shared" si="27"/>
        <v>-24311603</v>
      </c>
      <c r="AM23" s="375">
        <f t="shared" si="28"/>
        <v>173569475</v>
      </c>
      <c r="AN23" s="375">
        <f>ROUND(AM23/'8_2.1.22 SIS'!C23,0)</f>
        <v>4391</v>
      </c>
      <c r="AO23" s="376">
        <v>-155996</v>
      </c>
      <c r="AP23" s="374">
        <f t="shared" si="30"/>
        <v>0</v>
      </c>
      <c r="AQ23" s="374">
        <f t="shared" si="31"/>
        <v>-155996</v>
      </c>
      <c r="AR23" s="374"/>
      <c r="AS23" s="374"/>
      <c r="AT23" s="376">
        <f t="shared" si="32"/>
        <v>0</v>
      </c>
      <c r="AU23" s="375">
        <f t="shared" si="33"/>
        <v>173413479</v>
      </c>
      <c r="AV23" s="374">
        <f>VLOOKUP($A23,'4_Level 4'!$A$7:$BD$142,COLUMN('4_Level 4'!$E:$E),FALSE)</f>
        <v>441000</v>
      </c>
      <c r="AW23" s="374">
        <f>VLOOKUP($A23,'4_Level 4'!$A$7:$BD$142,COLUMN('4_Level 4'!$Q:$Q),FALSE)</f>
        <v>1148840</v>
      </c>
      <c r="AX23" s="374">
        <f>VLOOKUP($A23,'4_Level 4'!$A$7:$BD$142,COLUMN('4_Level 4'!$AC:$AC),FALSE)</f>
        <v>6662397</v>
      </c>
      <c r="AY23" s="374">
        <f>VLOOKUP($A23,'4_Level 4'!$A$7:$BD$142,COLUMN('4_Level 4'!$AO:$AO),FALSE)</f>
        <v>5329917</v>
      </c>
      <c r="AZ23" s="374">
        <f>VLOOKUP($A23,'4_Level 4'!$A$7:$BD$142,COLUMN('4_Level 4'!$BA:$BA),FALSE)</f>
        <v>9993593</v>
      </c>
      <c r="BA23" s="375">
        <f t="shared" si="34"/>
        <v>196989226</v>
      </c>
      <c r="BB23" s="374"/>
      <c r="BC23" s="374">
        <f t="shared" si="35"/>
        <v>196989226</v>
      </c>
      <c r="BD23" s="374">
        <f t="shared" si="29"/>
        <v>16415769</v>
      </c>
      <c r="BE23" s="374">
        <f>VLOOKUP($A23,'4_Level 4'!$A$7:$BD$142,COLUMN('4_Level 4'!$J:$J),FALSE)</f>
        <v>0</v>
      </c>
      <c r="BF23" s="374">
        <f>VLOOKUP($A23,'4_Level 4'!$A$7:$BD$142,COLUMN('4_Level 4'!$L:$L),FALSE)</f>
        <v>1136737</v>
      </c>
      <c r="BG23" s="374">
        <f>VLOOKUP($A23,'4_Level 4'!$A$7:$BD$142,COLUMN('4_Level 4'!$M:$M),FALSE)</f>
        <v>0</v>
      </c>
      <c r="BH23" s="374">
        <f>VLOOKUP($A23,'4_Level 4'!$A$7:$BD$142,COLUMN('4_Level 4'!$BC:$BC),FALSE)</f>
        <v>0</v>
      </c>
      <c r="BI23" s="375">
        <f t="shared" si="36"/>
        <v>198125963</v>
      </c>
    </row>
    <row r="24" spans="1:61" ht="15.6" customHeight="1" x14ac:dyDescent="0.2">
      <c r="A24" s="372">
        <v>18</v>
      </c>
      <c r="B24" s="373" t="s">
        <v>22</v>
      </c>
      <c r="C24" s="374">
        <f>'3_Levels 1&amp;2'!AP24</f>
        <v>5536448</v>
      </c>
      <c r="D24" s="374">
        <v>0</v>
      </c>
      <c r="E24" s="374">
        <f>-'5C1A_Madison'!$R24</f>
        <v>0</v>
      </c>
      <c r="F24" s="374">
        <f>-'5C1B_DArbonne'!$R24</f>
        <v>0</v>
      </c>
      <c r="G24" s="374">
        <f>-'5C1C_IntlHigh'!$R24</f>
        <v>0</v>
      </c>
      <c r="H24" s="374">
        <f>-'5C1D_NOMMA'!$R24</f>
        <v>0</v>
      </c>
      <c r="I24" s="374">
        <f>-'5C1E_LFNO'!$R24</f>
        <v>0</v>
      </c>
      <c r="J24" s="374">
        <f>-'5C1F_LCCharter'!$R24</f>
        <v>0</v>
      </c>
      <c r="K24" s="374">
        <f>-'5C1G_JSClark'!$R24</f>
        <v>0</v>
      </c>
      <c r="L24" s="374">
        <f>-'5C1H_Southwest'!$R24</f>
        <v>0</v>
      </c>
      <c r="M24" s="374">
        <f>-'5C1I_LAKey'!$R24</f>
        <v>0</v>
      </c>
      <c r="N24" s="374">
        <f>-'5C1J_JCFAEast'!$R24</f>
        <v>0</v>
      </c>
      <c r="O24" s="374">
        <f>-'5C1M_GEOMidCity'!$R24</f>
        <v>0</v>
      </c>
      <c r="P24" s="374">
        <f>-'5C1N_Delta'!$R24</f>
        <v>0</v>
      </c>
      <c r="Q24" s="374">
        <f>-'5C1O_Impact'!$R24</f>
        <v>0</v>
      </c>
      <c r="R24" s="374">
        <f>-'5C1Q_Advantage'!$R24</f>
        <v>0</v>
      </c>
      <c r="S24" s="374">
        <f>-'5C1R_Iberville'!$R24</f>
        <v>0</v>
      </c>
      <c r="T24" s="374">
        <f>-'5C1S_LCColPrep'!$R24</f>
        <v>0</v>
      </c>
      <c r="U24" s="374">
        <f>-'5C1T_Northeast'!$R24</f>
        <v>0</v>
      </c>
      <c r="V24" s="374">
        <f>-'5C1U_AcadianaRen'!$R24</f>
        <v>0</v>
      </c>
      <c r="W24" s="374">
        <f>-'5C1V_LafRen'!$R24</f>
        <v>0</v>
      </c>
      <c r="X24" s="374">
        <f>-'5C1W_Willow'!$R24</f>
        <v>0</v>
      </c>
      <c r="Y24" s="374">
        <f>-'5C1Y_GEOPrep'!$R24</f>
        <v>0</v>
      </c>
      <c r="Z24" s="374">
        <f>-'5C1Z_LincolnPrep'!$R24</f>
        <v>0</v>
      </c>
      <c r="AA24" s="374">
        <f>-'5C1AE_NobleMinds'!$R24</f>
        <v>0</v>
      </c>
      <c r="AB24" s="374">
        <f>-'5C1AF_JCFA-Laf'!$R24</f>
        <v>0</v>
      </c>
      <c r="AC24" s="374">
        <f>-'5C1AG_Collegiate'!$R24</f>
        <v>0</v>
      </c>
      <c r="AD24" s="374">
        <f>-'5C1AI_Harmony'!$R24</f>
        <v>0</v>
      </c>
      <c r="AE24" s="374">
        <f>-'5C1AJ_Athlos'!$R24</f>
        <v>0</v>
      </c>
      <c r="AF24" s="374">
        <f>-'5C1AK_NxtGen'!$R24</f>
        <v>0</v>
      </c>
      <c r="AG24" s="374">
        <f>-'5C1AL_RedRiver'!$R24</f>
        <v>0</v>
      </c>
      <c r="AH24" s="374">
        <f>-'5C1AM_Williams'!$R24</f>
        <v>0</v>
      </c>
      <c r="AI24" s="374">
        <f>-'5C1AN_StLandry'!$R24</f>
        <v>0</v>
      </c>
      <c r="AJ24" s="374">
        <f>-('5C2_LAVCA'!$R24+'5C2_LAVCA'!$S24)</f>
        <v>-12043</v>
      </c>
      <c r="AK24" s="374">
        <f>-('5C3_UnvView'!$R24+'5C3_UnvView'!$S24)</f>
        <v>0</v>
      </c>
      <c r="AL24" s="375">
        <f t="shared" si="27"/>
        <v>-12043</v>
      </c>
      <c r="AM24" s="375">
        <f t="shared" si="28"/>
        <v>5524405</v>
      </c>
      <c r="AN24" s="375">
        <f>ROUND(AM24/'8_2.1.22 SIS'!C24,0)</f>
        <v>7212</v>
      </c>
      <c r="AO24" s="376">
        <v>-22268</v>
      </c>
      <c r="AP24" s="374">
        <f t="shared" si="30"/>
        <v>0</v>
      </c>
      <c r="AQ24" s="374">
        <f t="shared" si="31"/>
        <v>-22268</v>
      </c>
      <c r="AR24" s="374"/>
      <c r="AS24" s="374"/>
      <c r="AT24" s="376">
        <f t="shared" si="32"/>
        <v>0</v>
      </c>
      <c r="AU24" s="375">
        <f t="shared" si="33"/>
        <v>5502137</v>
      </c>
      <c r="AV24" s="374">
        <f>VLOOKUP($A24,'4_Level 4'!$A$7:$BD$142,COLUMN('4_Level 4'!$E:$E),FALSE)</f>
        <v>42000</v>
      </c>
      <c r="AW24" s="374">
        <f>VLOOKUP($A24,'4_Level 4'!$A$7:$BD$142,COLUMN('4_Level 4'!$Q:$Q),FALSE)</f>
        <v>25200</v>
      </c>
      <c r="AX24" s="374">
        <f>VLOOKUP($A24,'4_Level 4'!$A$7:$BD$142,COLUMN('4_Level 4'!$AC:$AC),FALSE)</f>
        <v>116952</v>
      </c>
      <c r="AY24" s="374">
        <f>VLOOKUP($A24,'4_Level 4'!$A$7:$BD$142,COLUMN('4_Level 4'!$AO:$AO),FALSE)</f>
        <v>93562</v>
      </c>
      <c r="AZ24" s="374">
        <f>VLOOKUP($A24,'4_Level 4'!$A$7:$BD$142,COLUMN('4_Level 4'!$BA:$BA),FALSE)</f>
        <v>175428</v>
      </c>
      <c r="BA24" s="375">
        <f t="shared" si="34"/>
        <v>5955279</v>
      </c>
      <c r="BB24" s="374"/>
      <c r="BC24" s="374">
        <f t="shared" si="35"/>
        <v>5955279</v>
      </c>
      <c r="BD24" s="374">
        <f t="shared" si="29"/>
        <v>496273</v>
      </c>
      <c r="BE24" s="374">
        <f>VLOOKUP($A24,'4_Level 4'!$A$7:$BD$142,COLUMN('4_Level 4'!$J:$J),FALSE)</f>
        <v>0</v>
      </c>
      <c r="BF24" s="374">
        <f>VLOOKUP($A24,'4_Level 4'!$A$7:$BD$142,COLUMN('4_Level 4'!$L:$L),FALSE)</f>
        <v>35608</v>
      </c>
      <c r="BG24" s="374">
        <f>VLOOKUP($A24,'4_Level 4'!$A$7:$BD$142,COLUMN('4_Level 4'!$M:$M),FALSE)</f>
        <v>0</v>
      </c>
      <c r="BH24" s="374">
        <f>VLOOKUP($A24,'4_Level 4'!$A$7:$BD$142,COLUMN('4_Level 4'!$BC:$BC),FALSE)</f>
        <v>0</v>
      </c>
      <c r="BI24" s="375">
        <f t="shared" si="36"/>
        <v>5990887</v>
      </c>
    </row>
    <row r="25" spans="1:61" ht="15.6" customHeight="1" x14ac:dyDescent="0.2">
      <c r="A25" s="372">
        <v>19</v>
      </c>
      <c r="B25" s="373" t="s">
        <v>23</v>
      </c>
      <c r="C25" s="374">
        <f>'3_Levels 1&amp;2'!AP25</f>
        <v>9717136</v>
      </c>
      <c r="D25" s="374">
        <v>0</v>
      </c>
      <c r="E25" s="374">
        <f>-'5C1A_Madison'!$R25</f>
        <v>0</v>
      </c>
      <c r="F25" s="374">
        <f>-'5C1B_DArbonne'!$R25</f>
        <v>0</v>
      </c>
      <c r="G25" s="374">
        <f>-'5C1C_IntlHigh'!$R25</f>
        <v>0</v>
      </c>
      <c r="H25" s="374">
        <f>-'5C1D_NOMMA'!$R25</f>
        <v>0</v>
      </c>
      <c r="I25" s="374">
        <f>-'5C1E_LFNO'!$R25</f>
        <v>0</v>
      </c>
      <c r="J25" s="374">
        <f>-'5C1F_LCCharter'!$R25</f>
        <v>0</v>
      </c>
      <c r="K25" s="374">
        <f>-'5C1G_JSClark'!$R25</f>
        <v>0</v>
      </c>
      <c r="L25" s="374">
        <f>-'5C1H_Southwest'!$R25</f>
        <v>0</v>
      </c>
      <c r="M25" s="374">
        <f>-'5C1I_LAKey'!$R25</f>
        <v>-60972</v>
      </c>
      <c r="N25" s="374">
        <f>-'5C1J_JCFAEast'!$R25</f>
        <v>0</v>
      </c>
      <c r="O25" s="374">
        <f>-'5C1M_GEOMidCity'!$R25</f>
        <v>0</v>
      </c>
      <c r="P25" s="374">
        <f>-'5C1N_Delta'!$R25</f>
        <v>0</v>
      </c>
      <c r="Q25" s="374">
        <f>-'5C1O_Impact'!$R25</f>
        <v>-5077</v>
      </c>
      <c r="R25" s="374">
        <f>-'5C1Q_Advantage'!$R25</f>
        <v>-65977</v>
      </c>
      <c r="S25" s="374">
        <f>-'5C1R_Iberville'!$R25</f>
        <v>0</v>
      </c>
      <c r="T25" s="374">
        <f>-'5C1S_LCColPrep'!$R25</f>
        <v>0</v>
      </c>
      <c r="U25" s="374">
        <f>-'5C1T_Northeast'!$R25</f>
        <v>0</v>
      </c>
      <c r="V25" s="374">
        <f>-'5C1U_AcadianaRen'!$R25</f>
        <v>0</v>
      </c>
      <c r="W25" s="374">
        <f>-'5C1V_LafRen'!$R25</f>
        <v>0</v>
      </c>
      <c r="X25" s="374">
        <f>-'5C1W_Willow'!$R25</f>
        <v>0</v>
      </c>
      <c r="Y25" s="374">
        <f>-'5C1Y_GEOPrep'!$R25</f>
        <v>0</v>
      </c>
      <c r="Z25" s="374">
        <f>-'5C1Z_LincolnPrep'!$R25</f>
        <v>0</v>
      </c>
      <c r="AA25" s="374">
        <f>-'5C1AE_NobleMinds'!$R25</f>
        <v>0</v>
      </c>
      <c r="AB25" s="374">
        <f>-'5C1AF_JCFA-Laf'!$R25</f>
        <v>0</v>
      </c>
      <c r="AC25" s="374">
        <f>-'5C1AG_Collegiate'!$R25</f>
        <v>0</v>
      </c>
      <c r="AD25" s="374">
        <f>-'5C1AI_Harmony'!$R25</f>
        <v>0</v>
      </c>
      <c r="AE25" s="374">
        <f>-'5C1AJ_Athlos'!$R25</f>
        <v>0</v>
      </c>
      <c r="AF25" s="374">
        <f>-'5C1AK_NxtGen'!$R25</f>
        <v>-4926</v>
      </c>
      <c r="AG25" s="374">
        <f>-'5C1AL_RedRiver'!$R25</f>
        <v>0</v>
      </c>
      <c r="AH25" s="374">
        <f>-'5C1AM_Williams'!$R25</f>
        <v>0</v>
      </c>
      <c r="AI25" s="374">
        <f>-'5C1AN_StLandry'!$R25</f>
        <v>0</v>
      </c>
      <c r="AJ25" s="374">
        <f>-('5C2_LAVCA'!$R25+'5C2_LAVCA'!$S25)</f>
        <v>-61051</v>
      </c>
      <c r="AK25" s="374">
        <f>-('5C3_UnvView'!$R25+'5C3_UnvView'!$S25)</f>
        <v>-161138</v>
      </c>
      <c r="AL25" s="375">
        <f t="shared" si="27"/>
        <v>-359141</v>
      </c>
      <c r="AM25" s="375">
        <f t="shared" si="28"/>
        <v>9357995</v>
      </c>
      <c r="AN25" s="375">
        <f>ROUND(AM25/'8_2.1.22 SIS'!C25,0)</f>
        <v>5831</v>
      </c>
      <c r="AO25" s="376">
        <v>11233</v>
      </c>
      <c r="AP25" s="374">
        <f t="shared" si="30"/>
        <v>11233</v>
      </c>
      <c r="AQ25" s="374">
        <f t="shared" si="31"/>
        <v>0</v>
      </c>
      <c r="AR25" s="374"/>
      <c r="AS25" s="374"/>
      <c r="AT25" s="376">
        <f t="shared" si="32"/>
        <v>0</v>
      </c>
      <c r="AU25" s="375">
        <f t="shared" si="33"/>
        <v>9369228</v>
      </c>
      <c r="AV25" s="374">
        <f>VLOOKUP($A25,'4_Level 4'!$A$7:$BD$142,COLUMN('4_Level 4'!$E:$E),FALSE)</f>
        <v>0</v>
      </c>
      <c r="AW25" s="374">
        <f>VLOOKUP($A25,'4_Level 4'!$A$7:$BD$142,COLUMN('4_Level 4'!$Q:$Q),FALSE)</f>
        <v>51730</v>
      </c>
      <c r="AX25" s="374">
        <f>VLOOKUP($A25,'4_Level 4'!$A$7:$BD$142,COLUMN('4_Level 4'!$AC:$AC),FALSE)</f>
        <v>251056</v>
      </c>
      <c r="AY25" s="374">
        <f>VLOOKUP($A25,'4_Level 4'!$A$7:$BD$142,COLUMN('4_Level 4'!$AO:$AO),FALSE)</f>
        <v>200845</v>
      </c>
      <c r="AZ25" s="374">
        <f>VLOOKUP($A25,'4_Level 4'!$A$7:$BD$142,COLUMN('4_Level 4'!$BA:$BA),FALSE)</f>
        <v>376584</v>
      </c>
      <c r="BA25" s="375">
        <f t="shared" si="34"/>
        <v>10249443</v>
      </c>
      <c r="BB25" s="374"/>
      <c r="BC25" s="374">
        <f t="shared" si="35"/>
        <v>10249443</v>
      </c>
      <c r="BD25" s="374">
        <f t="shared" si="29"/>
        <v>854120</v>
      </c>
      <c r="BE25" s="374">
        <f>VLOOKUP($A25,'4_Level 4'!$A$7:$BD$142,COLUMN('4_Level 4'!$J:$J),FALSE)</f>
        <v>0</v>
      </c>
      <c r="BF25" s="374">
        <f>VLOOKUP($A25,'4_Level 4'!$A$7:$BD$142,COLUMN('4_Level 4'!$L:$L),FALSE)</f>
        <v>25000</v>
      </c>
      <c r="BG25" s="374">
        <f>VLOOKUP($A25,'4_Level 4'!$A$7:$BD$142,COLUMN('4_Level 4'!$M:$M),FALSE)</f>
        <v>0</v>
      </c>
      <c r="BH25" s="374">
        <f>VLOOKUP($A25,'4_Level 4'!$A$7:$BD$142,COLUMN('4_Level 4'!$BC:$BC),FALSE)</f>
        <v>0</v>
      </c>
      <c r="BI25" s="375">
        <f t="shared" si="36"/>
        <v>10274443</v>
      </c>
    </row>
    <row r="26" spans="1:61" ht="15.6" customHeight="1" x14ac:dyDescent="0.2">
      <c r="A26" s="377">
        <v>20</v>
      </c>
      <c r="B26" s="378" t="s">
        <v>24</v>
      </c>
      <c r="C26" s="379">
        <f>'3_Levels 1&amp;2'!AP26</f>
        <v>37619112</v>
      </c>
      <c r="D26" s="379">
        <v>0</v>
      </c>
      <c r="E26" s="379">
        <f>-'5C1A_Madison'!$R26</f>
        <v>0</v>
      </c>
      <c r="F26" s="379">
        <f>-'5C1B_DArbonne'!$R26</f>
        <v>0</v>
      </c>
      <c r="G26" s="379">
        <f>-'5C1C_IntlHigh'!$R26</f>
        <v>0</v>
      </c>
      <c r="H26" s="379">
        <f>-'5C1D_NOMMA'!$R26</f>
        <v>0</v>
      </c>
      <c r="I26" s="379">
        <f>-'5C1E_LFNO'!$R26</f>
        <v>0</v>
      </c>
      <c r="J26" s="379">
        <f>-'5C1F_LCCharter'!$R26</f>
        <v>0</v>
      </c>
      <c r="K26" s="379">
        <f>-'5C1G_JSClark'!$R26</f>
        <v>-6003</v>
      </c>
      <c r="L26" s="379">
        <f>-'5C1H_Southwest'!$R26</f>
        <v>0</v>
      </c>
      <c r="M26" s="379">
        <f>-'5C1I_LAKey'!$R26</f>
        <v>0</v>
      </c>
      <c r="N26" s="379">
        <f>-'5C1J_JCFAEast'!$R26</f>
        <v>0</v>
      </c>
      <c r="O26" s="379">
        <f>-'5C1M_GEOMidCity'!$R26</f>
        <v>0</v>
      </c>
      <c r="P26" s="379">
        <f>-'5C1N_Delta'!$R26</f>
        <v>0</v>
      </c>
      <c r="Q26" s="379">
        <f>-'5C1O_Impact'!$R26</f>
        <v>0</v>
      </c>
      <c r="R26" s="379">
        <f>-'5C1Q_Advantage'!$R26</f>
        <v>0</v>
      </c>
      <c r="S26" s="379">
        <f>-'5C1R_Iberville'!$R26</f>
        <v>0</v>
      </c>
      <c r="T26" s="379">
        <f>-'5C1S_LCColPrep'!$R26</f>
        <v>0</v>
      </c>
      <c r="U26" s="379">
        <f>-'5C1T_Northeast'!$R26</f>
        <v>0</v>
      </c>
      <c r="V26" s="379">
        <f>-'5C1U_AcadianaRen'!$R26</f>
        <v>0</v>
      </c>
      <c r="W26" s="379">
        <f>-'5C1V_LafRen'!$R26</f>
        <v>-18010</v>
      </c>
      <c r="X26" s="379">
        <f>-'5C1W_Willow'!$R26</f>
        <v>0</v>
      </c>
      <c r="Y26" s="379">
        <f>-'5C1Y_GEOPrep'!$R26</f>
        <v>0</v>
      </c>
      <c r="Z26" s="379">
        <f>-'5C1Z_LincolnPrep'!$R26</f>
        <v>0</v>
      </c>
      <c r="AA26" s="651">
        <f>-'5C1AE_NobleMinds'!$R26</f>
        <v>0</v>
      </c>
      <c r="AB26" s="651">
        <f>-'5C1AF_JCFA-Laf'!$R26</f>
        <v>0</v>
      </c>
      <c r="AC26" s="651">
        <f>-'5C1AG_Collegiate'!$R26</f>
        <v>0</v>
      </c>
      <c r="AD26" s="938">
        <f>-'5C1AI_Harmony'!$R26</f>
        <v>0</v>
      </c>
      <c r="AE26" s="938">
        <f>-'5C1AJ_Athlos'!$R26</f>
        <v>0</v>
      </c>
      <c r="AF26" s="1185">
        <f>-'5C1AK_NxtGen'!$R26</f>
        <v>0</v>
      </c>
      <c r="AG26" s="1185">
        <f>-'5C1AL_RedRiver'!$R26</f>
        <v>0</v>
      </c>
      <c r="AH26" s="1611">
        <f>-'5C1AM_Williams'!$R26</f>
        <v>0</v>
      </c>
      <c r="AI26" s="1611">
        <f>-'5C1AN_StLandry'!$R26</f>
        <v>0</v>
      </c>
      <c r="AJ26" s="379">
        <f>-('5C2_LAVCA'!$R26+'5C2_LAVCA'!$S26)</f>
        <v>-121241</v>
      </c>
      <c r="AK26" s="379">
        <f>-('5C3_UnvView'!$R26+'5C3_UnvView'!$S26)</f>
        <v>-146237</v>
      </c>
      <c r="AL26" s="380">
        <f t="shared" si="27"/>
        <v>-291491</v>
      </c>
      <c r="AM26" s="380">
        <f t="shared" si="28"/>
        <v>37327621</v>
      </c>
      <c r="AN26" s="380">
        <f>ROUND(AM26/'8_2.1.22 SIS'!C26,0)</f>
        <v>6901</v>
      </c>
      <c r="AO26" s="381">
        <v>-8661</v>
      </c>
      <c r="AP26" s="379">
        <f t="shared" si="30"/>
        <v>0</v>
      </c>
      <c r="AQ26" s="379">
        <f t="shared" si="31"/>
        <v>-8661</v>
      </c>
      <c r="AR26" s="379"/>
      <c r="AS26" s="379"/>
      <c r="AT26" s="381">
        <f t="shared" si="32"/>
        <v>0</v>
      </c>
      <c r="AU26" s="380">
        <f t="shared" si="33"/>
        <v>37318960</v>
      </c>
      <c r="AV26" s="379">
        <f>VLOOKUP($A26,'4_Level 4'!$A$7:$BD$142,COLUMN('4_Level 4'!$E:$E),FALSE)</f>
        <v>168000</v>
      </c>
      <c r="AW26" s="379">
        <f>VLOOKUP($A26,'4_Level 4'!$A$7:$BD$142,COLUMN('4_Level 4'!$Q:$Q),FALSE)</f>
        <v>168910</v>
      </c>
      <c r="AX26" s="1185">
        <f>VLOOKUP($A26,'4_Level 4'!$A$7:$BD$142,COLUMN('4_Level 4'!$AC:$AC),FALSE)</f>
        <v>800138</v>
      </c>
      <c r="AY26" s="1185">
        <f>VLOOKUP($A26,'4_Level 4'!$A$7:$BD$142,COLUMN('4_Level 4'!$AO:$AO),FALSE)</f>
        <v>640110</v>
      </c>
      <c r="AZ26" s="1849">
        <f>VLOOKUP($A26,'4_Level 4'!$A$7:$BD$142,COLUMN('4_Level 4'!$BA:$BA),FALSE)</f>
        <v>1200209</v>
      </c>
      <c r="BA26" s="380">
        <f t="shared" si="34"/>
        <v>40296327</v>
      </c>
      <c r="BB26" s="379"/>
      <c r="BC26" s="379">
        <f t="shared" si="35"/>
        <v>40296327</v>
      </c>
      <c r="BD26" s="379">
        <f t="shared" si="29"/>
        <v>3358027</v>
      </c>
      <c r="BE26" s="379">
        <f>VLOOKUP($A26,'4_Level 4'!$A$7:$BD$142,COLUMN('4_Level 4'!$J:$J),FALSE)</f>
        <v>0</v>
      </c>
      <c r="BF26" s="379">
        <f>VLOOKUP($A26,'4_Level 4'!$A$7:$BD$142,COLUMN('4_Level 4'!$L:$L),FALSE)</f>
        <v>145685</v>
      </c>
      <c r="BG26" s="379">
        <f>VLOOKUP($A26,'4_Level 4'!$A$7:$BD$142,COLUMN('4_Level 4'!$M:$M),FALSE)</f>
        <v>0</v>
      </c>
      <c r="BH26" s="1849">
        <f>VLOOKUP($A26,'4_Level 4'!$A$7:$BD$142,COLUMN('4_Level 4'!$BC:$BC),FALSE)</f>
        <v>0</v>
      </c>
      <c r="BI26" s="380">
        <f t="shared" si="36"/>
        <v>40442012</v>
      </c>
    </row>
    <row r="27" spans="1:61" ht="15.6" customHeight="1" x14ac:dyDescent="0.2">
      <c r="A27" s="370">
        <v>21</v>
      </c>
      <c r="B27" s="371" t="s">
        <v>25</v>
      </c>
      <c r="C27" s="103">
        <f>'3_Levels 1&amp;2'!AP27</f>
        <v>19929143</v>
      </c>
      <c r="D27" s="103">
        <v>0</v>
      </c>
      <c r="E27" s="103">
        <f>-'5C1A_Madison'!$R27</f>
        <v>0</v>
      </c>
      <c r="F27" s="103">
        <f>-'5C1B_DArbonne'!$R27</f>
        <v>0</v>
      </c>
      <c r="G27" s="103">
        <f>-'5C1C_IntlHigh'!$R27</f>
        <v>0</v>
      </c>
      <c r="H27" s="103">
        <f>-'5C1D_NOMMA'!$R27</f>
        <v>0</v>
      </c>
      <c r="I27" s="103">
        <f>-'5C1E_LFNO'!$R27</f>
        <v>0</v>
      </c>
      <c r="J27" s="103">
        <f>-'5C1F_LCCharter'!$R27</f>
        <v>0</v>
      </c>
      <c r="K27" s="103">
        <f>-'5C1G_JSClark'!$R27</f>
        <v>0</v>
      </c>
      <c r="L27" s="103">
        <f>-'5C1H_Southwest'!$R27</f>
        <v>0</v>
      </c>
      <c r="M27" s="103">
        <f>-'5C1I_LAKey'!$R27</f>
        <v>0</v>
      </c>
      <c r="N27" s="103">
        <f>-'5C1J_JCFAEast'!$R27</f>
        <v>0</v>
      </c>
      <c r="O27" s="103">
        <f>-'5C1M_GEOMidCity'!$R27</f>
        <v>0</v>
      </c>
      <c r="P27" s="103">
        <f>-'5C1N_Delta'!$R27</f>
        <v>-6137</v>
      </c>
      <c r="Q27" s="103">
        <f>-'5C1O_Impact'!$R27</f>
        <v>0</v>
      </c>
      <c r="R27" s="103">
        <f>-'5C1Q_Advantage'!$R27</f>
        <v>0</v>
      </c>
      <c r="S27" s="103">
        <f>-'5C1R_Iberville'!$R27</f>
        <v>0</v>
      </c>
      <c r="T27" s="103">
        <f>-'5C1S_LCColPrep'!$R27</f>
        <v>0</v>
      </c>
      <c r="U27" s="103">
        <f>-'5C1T_Northeast'!$R27</f>
        <v>0</v>
      </c>
      <c r="V27" s="103">
        <f>-'5C1U_AcadianaRen'!$R27</f>
        <v>0</v>
      </c>
      <c r="W27" s="103">
        <f>-'5C1V_LafRen'!$R27</f>
        <v>0</v>
      </c>
      <c r="X27" s="103">
        <f>-'5C1W_Willow'!$R27</f>
        <v>0</v>
      </c>
      <c r="Y27" s="103">
        <f>-'5C1Y_GEOPrep'!$R27</f>
        <v>0</v>
      </c>
      <c r="Z27" s="103">
        <f>-'5C1Z_LincolnPrep'!$R27</f>
        <v>0</v>
      </c>
      <c r="AA27" s="103">
        <f>-'5C1AE_NobleMinds'!$R27</f>
        <v>0</v>
      </c>
      <c r="AB27" s="103">
        <f>-'5C1AF_JCFA-Laf'!$R27</f>
        <v>0</v>
      </c>
      <c r="AC27" s="103">
        <f>-'5C1AG_Collegiate'!$R27</f>
        <v>0</v>
      </c>
      <c r="AD27" s="103">
        <f>-'5C1AI_Harmony'!$R27</f>
        <v>0</v>
      </c>
      <c r="AE27" s="103">
        <f>-'5C1AJ_Athlos'!$R27</f>
        <v>0</v>
      </c>
      <c r="AF27" s="103">
        <f>-'5C1AK_NxtGen'!$R27</f>
        <v>0</v>
      </c>
      <c r="AG27" s="103">
        <f>-'5C1AL_RedRiver'!$R27</f>
        <v>0</v>
      </c>
      <c r="AH27" s="103">
        <f>-'5C1AM_Williams'!$R27</f>
        <v>0</v>
      </c>
      <c r="AI27" s="103">
        <f>-'5C1AN_StLandry'!$R27</f>
        <v>0</v>
      </c>
      <c r="AJ27" s="103">
        <f>-('5C2_LAVCA'!$R27+'5C2_LAVCA'!$S27)</f>
        <v>-68523</v>
      </c>
      <c r="AK27" s="103">
        <f>-('5C3_UnvView'!$R27+'5C3_UnvView'!$S27)</f>
        <v>-97864</v>
      </c>
      <c r="AL27" s="102">
        <f t="shared" si="27"/>
        <v>-172524</v>
      </c>
      <c r="AM27" s="102">
        <f t="shared" si="28"/>
        <v>19756619</v>
      </c>
      <c r="AN27" s="102">
        <f>ROUND(AM27/'8_2.1.22 SIS'!C27,0)</f>
        <v>7344</v>
      </c>
      <c r="AO27" s="104">
        <v>0</v>
      </c>
      <c r="AP27" s="103">
        <f t="shared" si="30"/>
        <v>0</v>
      </c>
      <c r="AQ27" s="103">
        <f t="shared" si="31"/>
        <v>0</v>
      </c>
      <c r="AR27" s="103"/>
      <c r="AS27" s="103"/>
      <c r="AT27" s="104">
        <f t="shared" si="32"/>
        <v>0</v>
      </c>
      <c r="AU27" s="102">
        <f t="shared" si="33"/>
        <v>19756619</v>
      </c>
      <c r="AV27" s="103">
        <f>VLOOKUP($A27,'4_Level 4'!$A$7:$BD$142,COLUMN('4_Level 4'!$E:$E),FALSE)</f>
        <v>0</v>
      </c>
      <c r="AW27" s="103">
        <f>VLOOKUP($A27,'4_Level 4'!$A$7:$BD$142,COLUMN('4_Level 4'!$Q:$Q),FALSE)</f>
        <v>82110</v>
      </c>
      <c r="AX27" s="103">
        <f>VLOOKUP($A27,'4_Level 4'!$A$7:$BD$142,COLUMN('4_Level 4'!$AC:$AC),FALSE)</f>
        <v>416181</v>
      </c>
      <c r="AY27" s="103">
        <f>VLOOKUP($A27,'4_Level 4'!$A$7:$BD$142,COLUMN('4_Level 4'!$AO:$AO),FALSE)</f>
        <v>332946</v>
      </c>
      <c r="AZ27" s="103">
        <f>VLOOKUP($A27,'4_Level 4'!$A$7:$BD$142,COLUMN('4_Level 4'!$BA:$BA),FALSE)</f>
        <v>624271</v>
      </c>
      <c r="BA27" s="102">
        <f t="shared" si="34"/>
        <v>21212127</v>
      </c>
      <c r="BB27" s="103"/>
      <c r="BC27" s="103">
        <f t="shared" si="35"/>
        <v>21212127</v>
      </c>
      <c r="BD27" s="103">
        <f t="shared" si="29"/>
        <v>1767677</v>
      </c>
      <c r="BE27" s="103">
        <f>VLOOKUP($A27,'4_Level 4'!$A$7:$BD$142,COLUMN('4_Level 4'!$J:$J),FALSE)</f>
        <v>0</v>
      </c>
      <c r="BF27" s="103">
        <f>VLOOKUP($A27,'4_Level 4'!$A$7:$BD$142,COLUMN('4_Level 4'!$L:$L),FALSE)</f>
        <v>25000</v>
      </c>
      <c r="BG27" s="103">
        <f>VLOOKUP($A27,'4_Level 4'!$A$7:$BD$142,COLUMN('4_Level 4'!$M:$M),FALSE)</f>
        <v>0</v>
      </c>
      <c r="BH27" s="103">
        <f>VLOOKUP($A27,'4_Level 4'!$A$7:$BD$142,COLUMN('4_Level 4'!$BC:$BC),FALSE)</f>
        <v>0</v>
      </c>
      <c r="BI27" s="102">
        <f t="shared" si="36"/>
        <v>21237127</v>
      </c>
    </row>
    <row r="28" spans="1:61" ht="15.6" customHeight="1" x14ac:dyDescent="0.2">
      <c r="A28" s="372">
        <v>22</v>
      </c>
      <c r="B28" s="373" t="s">
        <v>26</v>
      </c>
      <c r="C28" s="374">
        <f>'3_Levels 1&amp;2'!AP28</f>
        <v>21969162</v>
      </c>
      <c r="D28" s="374">
        <v>0</v>
      </c>
      <c r="E28" s="374">
        <f>-'5C1A_Madison'!$R28</f>
        <v>0</v>
      </c>
      <c r="F28" s="374">
        <f>-'5C1B_DArbonne'!$R28</f>
        <v>0</v>
      </c>
      <c r="G28" s="374">
        <f>-'5C1C_IntlHigh'!$R28</f>
        <v>0</v>
      </c>
      <c r="H28" s="374">
        <f>-'5C1D_NOMMA'!$R28</f>
        <v>0</v>
      </c>
      <c r="I28" s="374">
        <f>-'5C1E_LFNO'!$R28</f>
        <v>0</v>
      </c>
      <c r="J28" s="374">
        <f>-'5C1F_LCCharter'!$R28</f>
        <v>0</v>
      </c>
      <c r="K28" s="374">
        <f>-'5C1G_JSClark'!$R28</f>
        <v>0</v>
      </c>
      <c r="L28" s="374">
        <f>-'5C1H_Southwest'!$R28</f>
        <v>0</v>
      </c>
      <c r="M28" s="374">
        <f>-'5C1I_LAKey'!$R28</f>
        <v>0</v>
      </c>
      <c r="N28" s="374">
        <f>-'5C1J_JCFAEast'!$R28</f>
        <v>0</v>
      </c>
      <c r="O28" s="374">
        <f>-'5C1M_GEOMidCity'!$R28</f>
        <v>0</v>
      </c>
      <c r="P28" s="374">
        <f>-'5C1N_Delta'!$R28</f>
        <v>0</v>
      </c>
      <c r="Q28" s="374">
        <f>-'5C1O_Impact'!$R28</f>
        <v>0</v>
      </c>
      <c r="R28" s="374">
        <f>-'5C1Q_Advantage'!$R28</f>
        <v>0</v>
      </c>
      <c r="S28" s="374">
        <f>-'5C1R_Iberville'!$R28</f>
        <v>0</v>
      </c>
      <c r="T28" s="374">
        <f>-'5C1S_LCColPrep'!$R28</f>
        <v>0</v>
      </c>
      <c r="U28" s="374">
        <f>-'5C1T_Northeast'!$R28</f>
        <v>0</v>
      </c>
      <c r="V28" s="374">
        <f>-'5C1U_AcadianaRen'!$R28</f>
        <v>0</v>
      </c>
      <c r="W28" s="374">
        <f>-'5C1V_LafRen'!$R28</f>
        <v>0</v>
      </c>
      <c r="X28" s="374">
        <f>-'5C1W_Willow'!$R28</f>
        <v>0</v>
      </c>
      <c r="Y28" s="374">
        <f>-'5C1Y_GEOPrep'!$R28</f>
        <v>0</v>
      </c>
      <c r="Z28" s="374">
        <f>-'5C1Z_LincolnPrep'!$R28</f>
        <v>0</v>
      </c>
      <c r="AA28" s="374">
        <f>-'5C1AE_NobleMinds'!$R28</f>
        <v>0</v>
      </c>
      <c r="AB28" s="374">
        <f>-'5C1AF_JCFA-Laf'!$R28</f>
        <v>0</v>
      </c>
      <c r="AC28" s="374">
        <f>-'5C1AG_Collegiate'!$R28</f>
        <v>0</v>
      </c>
      <c r="AD28" s="374">
        <f>-'5C1AI_Harmony'!$R28</f>
        <v>0</v>
      </c>
      <c r="AE28" s="374">
        <f>-'5C1AJ_Athlos'!$R28</f>
        <v>0</v>
      </c>
      <c r="AF28" s="374">
        <f>-'5C1AK_NxtGen'!$R28</f>
        <v>0</v>
      </c>
      <c r="AG28" s="374">
        <f>-'5C1AL_RedRiver'!$R28</f>
        <v>0</v>
      </c>
      <c r="AH28" s="374">
        <f>-'5C1AM_Williams'!$R28</f>
        <v>0</v>
      </c>
      <c r="AI28" s="374">
        <f>-'5C1AN_StLandry'!$R28</f>
        <v>0</v>
      </c>
      <c r="AJ28" s="374">
        <f>-('5C2_LAVCA'!$R28+'5C2_LAVCA'!$S28)</f>
        <v>-25694</v>
      </c>
      <c r="AK28" s="374">
        <f>-('5C3_UnvView'!$R28+'5C3_UnvView'!$S28)</f>
        <v>-82800</v>
      </c>
      <c r="AL28" s="375">
        <f t="shared" si="27"/>
        <v>-108494</v>
      </c>
      <c r="AM28" s="375">
        <f t="shared" si="28"/>
        <v>21860668</v>
      </c>
      <c r="AN28" s="375">
        <f>ROUND(AM28/'8_2.1.22 SIS'!C28,0)</f>
        <v>7923</v>
      </c>
      <c r="AO28" s="376">
        <v>0</v>
      </c>
      <c r="AP28" s="374">
        <f t="shared" si="30"/>
        <v>0</v>
      </c>
      <c r="AQ28" s="374">
        <f t="shared" si="31"/>
        <v>0</v>
      </c>
      <c r="AR28" s="374"/>
      <c r="AS28" s="374"/>
      <c r="AT28" s="376">
        <f t="shared" si="32"/>
        <v>0</v>
      </c>
      <c r="AU28" s="375">
        <f t="shared" si="33"/>
        <v>21860668</v>
      </c>
      <c r="AV28" s="374">
        <f>VLOOKUP($A28,'4_Level 4'!$A$7:$BD$142,COLUMN('4_Level 4'!$E:$E),FALSE)</f>
        <v>0</v>
      </c>
      <c r="AW28" s="374">
        <f>VLOOKUP($A28,'4_Level 4'!$A$7:$BD$142,COLUMN('4_Level 4'!$Q:$Q),FALSE)</f>
        <v>88620</v>
      </c>
      <c r="AX28" s="374">
        <f>VLOOKUP($A28,'4_Level 4'!$A$7:$BD$142,COLUMN('4_Level 4'!$AC:$AC),FALSE)</f>
        <v>409666</v>
      </c>
      <c r="AY28" s="374">
        <f>VLOOKUP($A28,'4_Level 4'!$A$7:$BD$142,COLUMN('4_Level 4'!$AO:$AO),FALSE)</f>
        <v>327733</v>
      </c>
      <c r="AZ28" s="374">
        <f>VLOOKUP($A28,'4_Level 4'!$A$7:$BD$142,COLUMN('4_Level 4'!$BA:$BA),FALSE)</f>
        <v>614500</v>
      </c>
      <c r="BA28" s="375">
        <f t="shared" si="34"/>
        <v>23301187</v>
      </c>
      <c r="BB28" s="374"/>
      <c r="BC28" s="374">
        <f t="shared" si="35"/>
        <v>23301187</v>
      </c>
      <c r="BD28" s="374">
        <f t="shared" si="29"/>
        <v>1941766</v>
      </c>
      <c r="BE28" s="374">
        <f>VLOOKUP($A28,'4_Level 4'!$A$7:$BD$142,COLUMN('4_Level 4'!$J:$J),FALSE)</f>
        <v>0</v>
      </c>
      <c r="BF28" s="374">
        <f>VLOOKUP($A28,'4_Level 4'!$A$7:$BD$142,COLUMN('4_Level 4'!$L:$L),FALSE)</f>
        <v>88387</v>
      </c>
      <c r="BG28" s="374">
        <f>VLOOKUP($A28,'4_Level 4'!$A$7:$BD$142,COLUMN('4_Level 4'!$M:$M),FALSE)</f>
        <v>0</v>
      </c>
      <c r="BH28" s="374">
        <f>VLOOKUP($A28,'4_Level 4'!$A$7:$BD$142,COLUMN('4_Level 4'!$BC:$BC),FALSE)</f>
        <v>0</v>
      </c>
      <c r="BI28" s="375">
        <f t="shared" si="36"/>
        <v>23389574</v>
      </c>
    </row>
    <row r="29" spans="1:61" ht="15.6" customHeight="1" x14ac:dyDescent="0.2">
      <c r="A29" s="372">
        <v>23</v>
      </c>
      <c r="B29" s="373" t="s">
        <v>27</v>
      </c>
      <c r="C29" s="374">
        <f>'3_Levels 1&amp;2'!AP29</f>
        <v>68066017</v>
      </c>
      <c r="D29" s="374">
        <v>0</v>
      </c>
      <c r="E29" s="374">
        <f>-'5C1A_Madison'!$R29</f>
        <v>0</v>
      </c>
      <c r="F29" s="374">
        <f>-'5C1B_DArbonne'!$R29</f>
        <v>0</v>
      </c>
      <c r="G29" s="374">
        <f>-'5C1C_IntlHigh'!$R29</f>
        <v>0</v>
      </c>
      <c r="H29" s="374">
        <f>-'5C1D_NOMMA'!$R29</f>
        <v>0</v>
      </c>
      <c r="I29" s="374">
        <f>-'5C1E_LFNO'!$R29</f>
        <v>0</v>
      </c>
      <c r="J29" s="374">
        <f>-'5C1F_LCCharter'!$R29</f>
        <v>0</v>
      </c>
      <c r="K29" s="374">
        <f>-'5C1G_JSClark'!$R29</f>
        <v>0</v>
      </c>
      <c r="L29" s="374">
        <f>-'5C1H_Southwest'!$R29</f>
        <v>0</v>
      </c>
      <c r="M29" s="374">
        <f>-'5C1I_LAKey'!$R29</f>
        <v>0</v>
      </c>
      <c r="N29" s="374">
        <f>-'5C1J_JCFAEast'!$R29</f>
        <v>0</v>
      </c>
      <c r="O29" s="374">
        <f>-'5C1M_GEOMidCity'!$R29</f>
        <v>0</v>
      </c>
      <c r="P29" s="374">
        <f>-'5C1N_Delta'!$R29</f>
        <v>0</v>
      </c>
      <c r="Q29" s="374">
        <f>-'5C1O_Impact'!$R29</f>
        <v>0</v>
      </c>
      <c r="R29" s="374">
        <f>-'5C1Q_Advantage'!$R29</f>
        <v>0</v>
      </c>
      <c r="S29" s="374">
        <f>-'5C1R_Iberville'!$R29</f>
        <v>0</v>
      </c>
      <c r="T29" s="374">
        <f>-'5C1S_LCColPrep'!$R29</f>
        <v>0</v>
      </c>
      <c r="U29" s="374">
        <f>-'5C1T_Northeast'!$R29</f>
        <v>0</v>
      </c>
      <c r="V29" s="374">
        <f>-'5C1U_AcadianaRen'!$R29</f>
        <v>-682714</v>
      </c>
      <c r="W29" s="374">
        <f>-'5C1V_LafRen'!$R29</f>
        <v>-34524</v>
      </c>
      <c r="X29" s="374">
        <f>-'5C1W_Willow'!$R29</f>
        <v>-4819</v>
      </c>
      <c r="Y29" s="374">
        <f>-'5C1Y_GEOPrep'!$R29</f>
        <v>0</v>
      </c>
      <c r="Z29" s="374">
        <f>-'5C1Z_LincolnPrep'!$R29</f>
        <v>0</v>
      </c>
      <c r="AA29" s="374">
        <f>-'5C1AE_NobleMinds'!$R29</f>
        <v>0</v>
      </c>
      <c r="AB29" s="374">
        <f>-'5C1AF_JCFA-Laf'!$R29</f>
        <v>-175</v>
      </c>
      <c r="AC29" s="374">
        <f>-'5C1AG_Collegiate'!$R29</f>
        <v>0</v>
      </c>
      <c r="AD29" s="374">
        <f>-'5C1AI_Harmony'!$R29</f>
        <v>0</v>
      </c>
      <c r="AE29" s="374">
        <f>-'5C1AJ_Athlos'!$R29</f>
        <v>0</v>
      </c>
      <c r="AF29" s="374">
        <f>-'5C1AK_NxtGen'!$R29</f>
        <v>0</v>
      </c>
      <c r="AG29" s="374">
        <f>-'5C1AL_RedRiver'!$R29</f>
        <v>0</v>
      </c>
      <c r="AH29" s="374">
        <f>-'5C1AM_Williams'!$R29</f>
        <v>-61191</v>
      </c>
      <c r="AI29" s="374">
        <f>-'5C1AN_StLandry'!$R29</f>
        <v>0</v>
      </c>
      <c r="AJ29" s="374">
        <f>-('5C2_LAVCA'!$R29+'5C2_LAVCA'!$S29)</f>
        <v>-228672</v>
      </c>
      <c r="AK29" s="374">
        <f>-('5C3_UnvView'!$R29+'5C3_UnvView'!$S29)</f>
        <v>-337262</v>
      </c>
      <c r="AL29" s="375">
        <f t="shared" si="27"/>
        <v>-1349357</v>
      </c>
      <c r="AM29" s="375">
        <f t="shared" si="28"/>
        <v>66716660</v>
      </c>
      <c r="AN29" s="375">
        <f>ROUND(AM29/'8_2.1.22 SIS'!C29,0)</f>
        <v>6076</v>
      </c>
      <c r="AO29" s="376">
        <v>-46362</v>
      </c>
      <c r="AP29" s="374">
        <f t="shared" si="30"/>
        <v>0</v>
      </c>
      <c r="AQ29" s="374">
        <f t="shared" si="31"/>
        <v>-46362</v>
      </c>
      <c r="AR29" s="374"/>
      <c r="AS29" s="374"/>
      <c r="AT29" s="376">
        <f t="shared" si="32"/>
        <v>0</v>
      </c>
      <c r="AU29" s="375">
        <f t="shared" si="33"/>
        <v>66670298</v>
      </c>
      <c r="AV29" s="374">
        <f>VLOOKUP($A29,'4_Level 4'!$A$7:$BD$142,COLUMN('4_Level 4'!$E:$E),FALSE)</f>
        <v>168000</v>
      </c>
      <c r="AW29" s="374">
        <f>VLOOKUP($A29,'4_Level 4'!$A$7:$BD$142,COLUMN('4_Level 4'!$Q:$Q),FALSE)</f>
        <v>341530</v>
      </c>
      <c r="AX29" s="374">
        <f>VLOOKUP($A29,'4_Level 4'!$A$7:$BD$142,COLUMN('4_Level 4'!$AC:$AC),FALSE)</f>
        <v>1614494</v>
      </c>
      <c r="AY29" s="374">
        <f>VLOOKUP($A29,'4_Level 4'!$A$7:$BD$142,COLUMN('4_Level 4'!$AO:$AO),FALSE)</f>
        <v>1291596</v>
      </c>
      <c r="AZ29" s="374">
        <f>VLOOKUP($A29,'4_Level 4'!$A$7:$BD$142,COLUMN('4_Level 4'!$BA:$BA),FALSE)</f>
        <v>2421743</v>
      </c>
      <c r="BA29" s="375">
        <f t="shared" si="34"/>
        <v>72507661</v>
      </c>
      <c r="BB29" s="374"/>
      <c r="BC29" s="374">
        <f t="shared" si="35"/>
        <v>72507661</v>
      </c>
      <c r="BD29" s="374">
        <f t="shared" si="29"/>
        <v>6042305</v>
      </c>
      <c r="BE29" s="374">
        <f>VLOOKUP($A29,'4_Level 4'!$A$7:$BD$142,COLUMN('4_Level 4'!$J:$J),FALSE)</f>
        <v>0</v>
      </c>
      <c r="BF29" s="374">
        <f>VLOOKUP($A29,'4_Level 4'!$A$7:$BD$142,COLUMN('4_Level 4'!$L:$L),FALSE)</f>
        <v>347763</v>
      </c>
      <c r="BG29" s="374">
        <f>VLOOKUP($A29,'4_Level 4'!$A$7:$BD$142,COLUMN('4_Level 4'!$M:$M),FALSE)</f>
        <v>0</v>
      </c>
      <c r="BH29" s="374">
        <f>VLOOKUP($A29,'4_Level 4'!$A$7:$BD$142,COLUMN('4_Level 4'!$BC:$BC),FALSE)</f>
        <v>0</v>
      </c>
      <c r="BI29" s="375">
        <f t="shared" si="36"/>
        <v>72855424</v>
      </c>
    </row>
    <row r="30" spans="1:61" ht="15.6" customHeight="1" x14ac:dyDescent="0.2">
      <c r="A30" s="372">
        <v>24</v>
      </c>
      <c r="B30" s="373" t="s">
        <v>28</v>
      </c>
      <c r="C30" s="374">
        <f>'3_Levels 1&amp;2'!AP30</f>
        <v>12228658</v>
      </c>
      <c r="D30" s="374">
        <v>0</v>
      </c>
      <c r="E30" s="374">
        <f>-'5C1A_Madison'!$R30</f>
        <v>-5272</v>
      </c>
      <c r="F30" s="374">
        <f>-'5C1B_DArbonne'!$R30</f>
        <v>0</v>
      </c>
      <c r="G30" s="374">
        <f>-'5C1C_IntlHigh'!$R30</f>
        <v>0</v>
      </c>
      <c r="H30" s="374">
        <f>-'5C1D_NOMMA'!$R30</f>
        <v>0</v>
      </c>
      <c r="I30" s="374">
        <f>-'5C1E_LFNO'!$R30</f>
        <v>0</v>
      </c>
      <c r="J30" s="374">
        <f>-'5C1F_LCCharter'!$R30</f>
        <v>0</v>
      </c>
      <c r="K30" s="374">
        <f>-'5C1G_JSClark'!$R30</f>
        <v>0</v>
      </c>
      <c r="L30" s="374">
        <f>-'5C1H_Southwest'!$R30</f>
        <v>0</v>
      </c>
      <c r="M30" s="374">
        <f>-'5C1I_LAKey'!$R30</f>
        <v>-40952</v>
      </c>
      <c r="N30" s="374">
        <f>-'5C1J_JCFAEast'!$R30</f>
        <v>0</v>
      </c>
      <c r="O30" s="374">
        <f>-'5C1M_GEOMidCity'!$R30</f>
        <v>0</v>
      </c>
      <c r="P30" s="374">
        <f>-'5C1N_Delta'!$R30</f>
        <v>0</v>
      </c>
      <c r="Q30" s="374">
        <f>-'5C1O_Impact'!$R30</f>
        <v>0</v>
      </c>
      <c r="R30" s="374">
        <f>-'5C1Q_Advantage'!$R30</f>
        <v>0</v>
      </c>
      <c r="S30" s="374">
        <f>-'5C1R_Iberville'!$R30</f>
        <v>-467667</v>
      </c>
      <c r="T30" s="374">
        <f>-'5C1S_LCColPrep'!$R30</f>
        <v>0</v>
      </c>
      <c r="U30" s="374">
        <f>-'5C1T_Northeast'!$R30</f>
        <v>0</v>
      </c>
      <c r="V30" s="374">
        <f>-'5C1U_AcadianaRen'!$R30</f>
        <v>0</v>
      </c>
      <c r="W30" s="374">
        <f>-'5C1V_LafRen'!$R30</f>
        <v>0</v>
      </c>
      <c r="X30" s="374">
        <f>-'5C1W_Willow'!$R30</f>
        <v>0</v>
      </c>
      <c r="Y30" s="374">
        <f>-'5C1Y_GEOPrep'!$R30</f>
        <v>0</v>
      </c>
      <c r="Z30" s="374">
        <f>-'5C1Z_LincolnPrep'!$R30</f>
        <v>0</v>
      </c>
      <c r="AA30" s="374">
        <f>-'5C1AE_NobleMinds'!$R30</f>
        <v>0</v>
      </c>
      <c r="AB30" s="374">
        <f>-'5C1AF_JCFA-Laf'!$R30</f>
        <v>0</v>
      </c>
      <c r="AC30" s="374">
        <f>-'5C1AG_Collegiate'!$R30</f>
        <v>0</v>
      </c>
      <c r="AD30" s="374">
        <f>-'5C1AI_Harmony'!$R30</f>
        <v>0</v>
      </c>
      <c r="AE30" s="374">
        <f>-'5C1AJ_Athlos'!$R30</f>
        <v>0</v>
      </c>
      <c r="AF30" s="374">
        <f>-'5C1AK_NxtGen'!$R30</f>
        <v>0</v>
      </c>
      <c r="AG30" s="374">
        <f>-'5C1AL_RedRiver'!$R30</f>
        <v>0</v>
      </c>
      <c r="AH30" s="374">
        <f>-'5C1AM_Williams'!$R30</f>
        <v>0</v>
      </c>
      <c r="AI30" s="374">
        <f>-'5C1AN_StLandry'!$R30</f>
        <v>0</v>
      </c>
      <c r="AJ30" s="374">
        <f>-('5C2_LAVCA'!$R30+'5C2_LAVCA'!$S30)</f>
        <v>-7987</v>
      </c>
      <c r="AK30" s="374">
        <f>-('5C3_UnvView'!$R30+'5C3_UnvView'!$S30)</f>
        <v>-28037</v>
      </c>
      <c r="AL30" s="375">
        <f t="shared" si="27"/>
        <v>-549915</v>
      </c>
      <c r="AM30" s="375">
        <f t="shared" si="28"/>
        <v>11678743</v>
      </c>
      <c r="AN30" s="375">
        <f>ROUND(AM30/'8_2.1.22 SIS'!C30,0)</f>
        <v>2917</v>
      </c>
      <c r="AO30" s="376">
        <v>0</v>
      </c>
      <c r="AP30" s="374">
        <f t="shared" si="30"/>
        <v>0</v>
      </c>
      <c r="AQ30" s="374">
        <f t="shared" si="31"/>
        <v>0</v>
      </c>
      <c r="AR30" s="374"/>
      <c r="AS30" s="374"/>
      <c r="AT30" s="376">
        <f t="shared" si="32"/>
        <v>0</v>
      </c>
      <c r="AU30" s="375">
        <f t="shared" si="33"/>
        <v>11678743</v>
      </c>
      <c r="AV30" s="374">
        <f>VLOOKUP($A30,'4_Level 4'!$A$7:$BD$142,COLUMN('4_Level 4'!$E:$E),FALSE)</f>
        <v>0</v>
      </c>
      <c r="AW30" s="374">
        <f>VLOOKUP($A30,'4_Level 4'!$A$7:$BD$142,COLUMN('4_Level 4'!$Q:$Q),FALSE)</f>
        <v>134190</v>
      </c>
      <c r="AX30" s="374">
        <f>VLOOKUP($A30,'4_Level 4'!$A$7:$BD$142,COLUMN('4_Level 4'!$AC:$AC),FALSE)</f>
        <v>760880</v>
      </c>
      <c r="AY30" s="374">
        <f>VLOOKUP($A30,'4_Level 4'!$A$7:$BD$142,COLUMN('4_Level 4'!$AO:$AO),FALSE)</f>
        <v>608704</v>
      </c>
      <c r="AZ30" s="374">
        <f>VLOOKUP($A30,'4_Level 4'!$A$7:$BD$142,COLUMN('4_Level 4'!$BA:$BA),FALSE)</f>
        <v>1141320</v>
      </c>
      <c r="BA30" s="375">
        <f t="shared" si="34"/>
        <v>14323837</v>
      </c>
      <c r="BB30" s="374"/>
      <c r="BC30" s="374">
        <f t="shared" si="35"/>
        <v>14323837</v>
      </c>
      <c r="BD30" s="374">
        <f t="shared" si="29"/>
        <v>1193653</v>
      </c>
      <c r="BE30" s="374">
        <f>VLOOKUP($A30,'4_Level 4'!$A$7:$BD$142,COLUMN('4_Level 4'!$J:$J),FALSE)</f>
        <v>0</v>
      </c>
      <c r="BF30" s="374">
        <f>VLOOKUP($A30,'4_Level 4'!$A$7:$BD$142,COLUMN('4_Level 4'!$L:$L),FALSE)</f>
        <v>66697</v>
      </c>
      <c r="BG30" s="374">
        <f>VLOOKUP($A30,'4_Level 4'!$A$7:$BD$142,COLUMN('4_Level 4'!$M:$M),FALSE)</f>
        <v>0</v>
      </c>
      <c r="BH30" s="374">
        <f>VLOOKUP($A30,'4_Level 4'!$A$7:$BD$142,COLUMN('4_Level 4'!$BC:$BC),FALSE)</f>
        <v>0</v>
      </c>
      <c r="BI30" s="375">
        <f t="shared" si="36"/>
        <v>14390534</v>
      </c>
    </row>
    <row r="31" spans="1:61" ht="15.6" customHeight="1" x14ac:dyDescent="0.2">
      <c r="A31" s="377">
        <v>25</v>
      </c>
      <c r="B31" s="378" t="s">
        <v>29</v>
      </c>
      <c r="C31" s="379">
        <f>'3_Levels 1&amp;2'!AP31</f>
        <v>12337703</v>
      </c>
      <c r="D31" s="379">
        <v>0</v>
      </c>
      <c r="E31" s="379">
        <f>-'5C1A_Madison'!$R31</f>
        <v>0</v>
      </c>
      <c r="F31" s="379">
        <f>-'5C1B_DArbonne'!$R31</f>
        <v>-5464</v>
      </c>
      <c r="G31" s="379">
        <f>-'5C1C_IntlHigh'!$R31</f>
        <v>0</v>
      </c>
      <c r="H31" s="379">
        <f>-'5C1D_NOMMA'!$R31</f>
        <v>0</v>
      </c>
      <c r="I31" s="379">
        <f>-'5C1E_LFNO'!$R31</f>
        <v>0</v>
      </c>
      <c r="J31" s="379">
        <f>-'5C1F_LCCharter'!$R31</f>
        <v>0</v>
      </c>
      <c r="K31" s="379">
        <f>-'5C1G_JSClark'!$R31</f>
        <v>0</v>
      </c>
      <c r="L31" s="379">
        <f>-'5C1H_Southwest'!$R31</f>
        <v>0</v>
      </c>
      <c r="M31" s="379">
        <f>-'5C1I_LAKey'!$R31</f>
        <v>0</v>
      </c>
      <c r="N31" s="379">
        <f>-'5C1J_JCFAEast'!$R31</f>
        <v>0</v>
      </c>
      <c r="O31" s="379">
        <f>-'5C1M_GEOMidCity'!$R31</f>
        <v>0</v>
      </c>
      <c r="P31" s="379">
        <f>-'5C1N_Delta'!$R31</f>
        <v>0</v>
      </c>
      <c r="Q31" s="379">
        <f>-'5C1O_Impact'!$R31</f>
        <v>0</v>
      </c>
      <c r="R31" s="379">
        <f>-'5C1Q_Advantage'!$R31</f>
        <v>0</v>
      </c>
      <c r="S31" s="379">
        <f>-'5C1R_Iberville'!$R31</f>
        <v>0</v>
      </c>
      <c r="T31" s="379">
        <f>-'5C1S_LCColPrep'!$R31</f>
        <v>0</v>
      </c>
      <c r="U31" s="379">
        <f>-'5C1T_Northeast'!$R31</f>
        <v>0</v>
      </c>
      <c r="V31" s="379">
        <f>-'5C1U_AcadianaRen'!$R31</f>
        <v>0</v>
      </c>
      <c r="W31" s="379">
        <f>-'5C1V_LafRen'!$R31</f>
        <v>0</v>
      </c>
      <c r="X31" s="379">
        <f>-'5C1W_Willow'!$R31</f>
        <v>0</v>
      </c>
      <c r="Y31" s="379">
        <f>-'5C1Y_GEOPrep'!$R31</f>
        <v>0</v>
      </c>
      <c r="Z31" s="379">
        <f>-'5C1Z_LincolnPrep'!$R31</f>
        <v>-157139</v>
      </c>
      <c r="AA31" s="651">
        <f>-'5C1AE_NobleMinds'!$R31</f>
        <v>0</v>
      </c>
      <c r="AB31" s="651">
        <f>-'5C1AF_JCFA-Laf'!$R31</f>
        <v>0</v>
      </c>
      <c r="AC31" s="651">
        <f>-'5C1AG_Collegiate'!$R31</f>
        <v>0</v>
      </c>
      <c r="AD31" s="938">
        <f>-'5C1AI_Harmony'!$R31</f>
        <v>0</v>
      </c>
      <c r="AE31" s="938">
        <f>-'5C1AJ_Athlos'!$R31</f>
        <v>0</v>
      </c>
      <c r="AF31" s="1185">
        <f>-'5C1AK_NxtGen'!$R31</f>
        <v>0</v>
      </c>
      <c r="AG31" s="1185">
        <f>-'5C1AL_RedRiver'!$R31</f>
        <v>0</v>
      </c>
      <c r="AH31" s="1611">
        <f>-'5C1AM_Williams'!$R31</f>
        <v>0</v>
      </c>
      <c r="AI31" s="1611">
        <f>-'5C1AN_StLandry'!$R31</f>
        <v>0</v>
      </c>
      <c r="AJ31" s="379">
        <f>-('5C2_LAVCA'!$R31+'5C2_LAVCA'!$S31)</f>
        <v>-81579</v>
      </c>
      <c r="AK31" s="379">
        <f>-('5C3_UnvView'!$R31+'5C3_UnvView'!$S31)</f>
        <v>-53406</v>
      </c>
      <c r="AL31" s="380">
        <f t="shared" si="27"/>
        <v>-297588</v>
      </c>
      <c r="AM31" s="380">
        <f t="shared" si="28"/>
        <v>12040115</v>
      </c>
      <c r="AN31" s="380">
        <f>ROUND(AM31/'8_2.1.22 SIS'!C31,0)</f>
        <v>6008</v>
      </c>
      <c r="AO31" s="381">
        <v>-5496</v>
      </c>
      <c r="AP31" s="379">
        <f t="shared" si="30"/>
        <v>0</v>
      </c>
      <c r="AQ31" s="379">
        <f t="shared" si="31"/>
        <v>-5496</v>
      </c>
      <c r="AR31" s="379"/>
      <c r="AS31" s="379"/>
      <c r="AT31" s="381">
        <f t="shared" si="32"/>
        <v>0</v>
      </c>
      <c r="AU31" s="380">
        <f t="shared" si="33"/>
        <v>12034619</v>
      </c>
      <c r="AV31" s="379">
        <f>VLOOKUP($A31,'4_Level 4'!$A$7:$BD$142,COLUMN('4_Level 4'!$E:$E),FALSE)</f>
        <v>0</v>
      </c>
      <c r="AW31" s="379">
        <f>VLOOKUP($A31,'4_Level 4'!$A$7:$BD$142,COLUMN('4_Level 4'!$Q:$Q),FALSE)</f>
        <v>64890</v>
      </c>
      <c r="AX31" s="1185">
        <f>VLOOKUP($A31,'4_Level 4'!$A$7:$BD$142,COLUMN('4_Level 4'!$AC:$AC),FALSE)</f>
        <v>287117</v>
      </c>
      <c r="AY31" s="1185">
        <f>VLOOKUP($A31,'4_Level 4'!$A$7:$BD$142,COLUMN('4_Level 4'!$AO:$AO),FALSE)</f>
        <v>229694</v>
      </c>
      <c r="AZ31" s="1849">
        <f>VLOOKUP($A31,'4_Level 4'!$A$7:$BD$142,COLUMN('4_Level 4'!$BA:$BA),FALSE)</f>
        <v>430675</v>
      </c>
      <c r="BA31" s="380">
        <f t="shared" si="34"/>
        <v>13046995</v>
      </c>
      <c r="BB31" s="379"/>
      <c r="BC31" s="379">
        <f t="shared" si="35"/>
        <v>13046995</v>
      </c>
      <c r="BD31" s="379">
        <f t="shared" si="29"/>
        <v>1087250</v>
      </c>
      <c r="BE31" s="379">
        <f>VLOOKUP($A31,'4_Level 4'!$A$7:$BD$142,COLUMN('4_Level 4'!$J:$J),FALSE)</f>
        <v>0</v>
      </c>
      <c r="BF31" s="379">
        <f>VLOOKUP($A31,'4_Level 4'!$A$7:$BD$142,COLUMN('4_Level 4'!$L:$L),FALSE)</f>
        <v>37415</v>
      </c>
      <c r="BG31" s="379">
        <f>VLOOKUP($A31,'4_Level 4'!$A$7:$BD$142,COLUMN('4_Level 4'!$M:$M),FALSE)</f>
        <v>0</v>
      </c>
      <c r="BH31" s="1849">
        <f>VLOOKUP($A31,'4_Level 4'!$A$7:$BD$142,COLUMN('4_Level 4'!$BC:$BC),FALSE)</f>
        <v>0</v>
      </c>
      <c r="BI31" s="380">
        <f t="shared" si="36"/>
        <v>13084410</v>
      </c>
    </row>
    <row r="32" spans="1:61" ht="15.6" customHeight="1" x14ac:dyDescent="0.2">
      <c r="A32" s="370">
        <v>26</v>
      </c>
      <c r="B32" s="371" t="s">
        <v>30</v>
      </c>
      <c r="C32" s="103">
        <f>'3_Levels 1&amp;2'!AP32</f>
        <v>233180250</v>
      </c>
      <c r="D32" s="103">
        <v>0</v>
      </c>
      <c r="E32" s="103">
        <f>-'5C1A_Madison'!$R32</f>
        <v>0</v>
      </c>
      <c r="F32" s="103">
        <f>-'5C1B_DArbonne'!$R32</f>
        <v>0</v>
      </c>
      <c r="G32" s="103">
        <f>-'5C1C_IntlHigh'!$R32</f>
        <v>-223612</v>
      </c>
      <c r="H32" s="103">
        <f>-'5C1D_NOMMA'!$R32</f>
        <v>-3178109</v>
      </c>
      <c r="I32" s="103">
        <f>-'5C1E_LFNO'!$R32</f>
        <v>-988459</v>
      </c>
      <c r="J32" s="103">
        <f>-'5C1F_LCCharter'!$R32</f>
        <v>0</v>
      </c>
      <c r="K32" s="103">
        <f>-'5C1G_JSClark'!$R32</f>
        <v>0</v>
      </c>
      <c r="L32" s="103">
        <f>-'5C1H_Southwest'!$R32</f>
        <v>0</v>
      </c>
      <c r="M32" s="103">
        <f>-'5C1I_LAKey'!$R32</f>
        <v>0</v>
      </c>
      <c r="N32" s="103">
        <f>-'5C1J_JCFAEast'!$R32</f>
        <v>-597874</v>
      </c>
      <c r="O32" s="103">
        <f>-'5C1M_GEOMidCity'!$R32</f>
        <v>0</v>
      </c>
      <c r="P32" s="103">
        <f>-'5C1N_Delta'!$R32</f>
        <v>0</v>
      </c>
      <c r="Q32" s="103">
        <f>-'5C1O_Impact'!$R32</f>
        <v>0</v>
      </c>
      <c r="R32" s="103">
        <f>-'5C1Q_Advantage'!$R32</f>
        <v>0</v>
      </c>
      <c r="S32" s="103">
        <f>-'5C1R_Iberville'!$R32</f>
        <v>-61070</v>
      </c>
      <c r="T32" s="103">
        <f>-'5C1S_LCColPrep'!$R32</f>
        <v>0</v>
      </c>
      <c r="U32" s="103">
        <f>-'5C1T_Northeast'!$R32</f>
        <v>0</v>
      </c>
      <c r="V32" s="103">
        <f>-'5C1U_AcadianaRen'!$R32</f>
        <v>0</v>
      </c>
      <c r="W32" s="103">
        <f>-'5C1V_LafRen'!$R32</f>
        <v>-20328</v>
      </c>
      <c r="X32" s="103">
        <f>-'5C1W_Willow'!$R32</f>
        <v>0</v>
      </c>
      <c r="Y32" s="103">
        <f>-'5C1Y_GEOPrep'!$R32</f>
        <v>0</v>
      </c>
      <c r="Z32" s="103">
        <f>-'5C1Z_LincolnPrep'!$R32</f>
        <v>0</v>
      </c>
      <c r="AA32" s="103">
        <f>-'5C1AE_NobleMinds'!$R32</f>
        <v>-81075</v>
      </c>
      <c r="AB32" s="103">
        <f>-'5C1AF_JCFA-Laf'!$R32</f>
        <v>0</v>
      </c>
      <c r="AC32" s="103">
        <f>-'5C1AG_Collegiate'!$R32</f>
        <v>0</v>
      </c>
      <c r="AD32" s="103">
        <f>-'5C1AI_Harmony'!$R32</f>
        <v>-86353</v>
      </c>
      <c r="AE32" s="103">
        <f>-'5C1AJ_Athlos'!$R32</f>
        <v>-4722662</v>
      </c>
      <c r="AF32" s="103">
        <f>-'5C1AK_NxtGen'!$R32</f>
        <v>0</v>
      </c>
      <c r="AG32" s="103">
        <f>-'5C1AL_RedRiver'!$R32</f>
        <v>0</v>
      </c>
      <c r="AH32" s="103">
        <f>-'5C1AM_Williams'!$R32</f>
        <v>0</v>
      </c>
      <c r="AI32" s="103">
        <f>-'5C1AN_StLandry'!$R32</f>
        <v>0</v>
      </c>
      <c r="AJ32" s="103">
        <f>-('5C2_LAVCA'!$R32+'5C2_LAVCA'!$S32)</f>
        <v>-873743</v>
      </c>
      <c r="AK32" s="103">
        <f>-('5C3_UnvView'!$R32+'5C3_UnvView'!$S32)</f>
        <v>-1423791</v>
      </c>
      <c r="AL32" s="102">
        <f t="shared" si="27"/>
        <v>-12257076</v>
      </c>
      <c r="AM32" s="102">
        <f t="shared" si="28"/>
        <v>220923174</v>
      </c>
      <c r="AN32" s="102">
        <f>ROUND(AM32/'8_2.1.22 SIS'!C32,0)</f>
        <v>4824</v>
      </c>
      <c r="AO32" s="104">
        <v>-169622</v>
      </c>
      <c r="AP32" s="103">
        <f t="shared" si="30"/>
        <v>0</v>
      </c>
      <c r="AQ32" s="103">
        <f t="shared" si="31"/>
        <v>-169622</v>
      </c>
      <c r="AR32" s="103"/>
      <c r="AS32" s="103"/>
      <c r="AT32" s="104">
        <f t="shared" si="32"/>
        <v>0</v>
      </c>
      <c r="AU32" s="102">
        <f t="shared" si="33"/>
        <v>220753552</v>
      </c>
      <c r="AV32" s="103">
        <f>VLOOKUP($A32,'4_Level 4'!$A$7:$BD$142,COLUMN('4_Level 4'!$E:$E),FALSE)</f>
        <v>399000</v>
      </c>
      <c r="AW32" s="103">
        <f>VLOOKUP($A32,'4_Level 4'!$A$7:$BD$142,COLUMN('4_Level 4'!$Q:$Q),FALSE)</f>
        <v>1379140</v>
      </c>
      <c r="AX32" s="103">
        <f>VLOOKUP($A32,'4_Level 4'!$A$7:$BD$142,COLUMN('4_Level 4'!$AC:$AC),FALSE)</f>
        <v>6421106</v>
      </c>
      <c r="AY32" s="103">
        <f>VLOOKUP($A32,'4_Level 4'!$A$7:$BD$142,COLUMN('4_Level 4'!$AO:$AO),FALSE)</f>
        <v>5136886</v>
      </c>
      <c r="AZ32" s="103">
        <f>VLOOKUP($A32,'4_Level 4'!$A$7:$BD$142,COLUMN('4_Level 4'!$BA:$BA),FALSE)</f>
        <v>9631658</v>
      </c>
      <c r="BA32" s="102">
        <f t="shared" si="34"/>
        <v>243721342</v>
      </c>
      <c r="BB32" s="103"/>
      <c r="BC32" s="103">
        <f t="shared" si="35"/>
        <v>243721342</v>
      </c>
      <c r="BD32" s="103">
        <f t="shared" si="29"/>
        <v>20310112</v>
      </c>
      <c r="BE32" s="103">
        <f>VLOOKUP($A32,'4_Level 4'!$A$7:$BD$142,COLUMN('4_Level 4'!$J:$J),FALSE)</f>
        <v>0</v>
      </c>
      <c r="BF32" s="103">
        <f>VLOOKUP($A32,'4_Level 4'!$A$7:$BD$142,COLUMN('4_Level 4'!$L:$L),FALSE)</f>
        <v>1152462</v>
      </c>
      <c r="BG32" s="103">
        <f>VLOOKUP($A32,'4_Level 4'!$A$7:$BD$142,COLUMN('4_Level 4'!$M:$M),FALSE)</f>
        <v>0</v>
      </c>
      <c r="BH32" s="103">
        <f>VLOOKUP($A32,'4_Level 4'!$A$7:$BD$142,COLUMN('4_Level 4'!$BC:$BC),FALSE)</f>
        <v>0</v>
      </c>
      <c r="BI32" s="102">
        <f t="shared" si="36"/>
        <v>244873804</v>
      </c>
    </row>
    <row r="33" spans="1:62" ht="15.6" customHeight="1" x14ac:dyDescent="0.2">
      <c r="A33" s="372">
        <v>27</v>
      </c>
      <c r="B33" s="373" t="s">
        <v>31</v>
      </c>
      <c r="C33" s="374">
        <f>'3_Levels 1&amp;2'!AP33</f>
        <v>34531896</v>
      </c>
      <c r="D33" s="374">
        <v>0</v>
      </c>
      <c r="E33" s="374">
        <f>-'5C1A_Madison'!$R33</f>
        <v>0</v>
      </c>
      <c r="F33" s="374">
        <f>-'5C1B_DArbonne'!$R33</f>
        <v>0</v>
      </c>
      <c r="G33" s="374">
        <f>-'5C1C_IntlHigh'!$R33</f>
        <v>0</v>
      </c>
      <c r="H33" s="374">
        <f>-'5C1D_NOMMA'!$R33</f>
        <v>0</v>
      </c>
      <c r="I33" s="374">
        <f>-'5C1E_LFNO'!$R33</f>
        <v>0</v>
      </c>
      <c r="J33" s="374">
        <f>-'5C1F_LCCharter'!$R33</f>
        <v>-28192</v>
      </c>
      <c r="K33" s="374">
        <f>-'5C1G_JSClark'!$R33</f>
        <v>0</v>
      </c>
      <c r="L33" s="374">
        <f>-'5C1H_Southwest'!$R33</f>
        <v>-5166</v>
      </c>
      <c r="M33" s="374">
        <f>-'5C1I_LAKey'!$R33</f>
        <v>-5845</v>
      </c>
      <c r="N33" s="374">
        <f>-'5C1J_JCFAEast'!$R33</f>
        <v>0</v>
      </c>
      <c r="O33" s="374">
        <f>-'5C1M_GEOMidCity'!$R33</f>
        <v>0</v>
      </c>
      <c r="P33" s="374">
        <f>-'5C1N_Delta'!$R33</f>
        <v>0</v>
      </c>
      <c r="Q33" s="374">
        <f>-'5C1O_Impact'!$R33</f>
        <v>0</v>
      </c>
      <c r="R33" s="374">
        <f>-'5C1Q_Advantage'!$R33</f>
        <v>0</v>
      </c>
      <c r="S33" s="374">
        <f>-'5C1R_Iberville'!$R33</f>
        <v>0</v>
      </c>
      <c r="T33" s="374">
        <f>-'5C1S_LCColPrep'!$R33</f>
        <v>0</v>
      </c>
      <c r="U33" s="374">
        <f>-'5C1T_Northeast'!$R33</f>
        <v>0</v>
      </c>
      <c r="V33" s="374">
        <f>-'5C1U_AcadianaRen'!$R33</f>
        <v>0</v>
      </c>
      <c r="W33" s="374">
        <f>-'5C1V_LafRen'!$R33</f>
        <v>0</v>
      </c>
      <c r="X33" s="374">
        <f>-'5C1W_Willow'!$R33</f>
        <v>0</v>
      </c>
      <c r="Y33" s="374">
        <f>-'5C1Y_GEOPrep'!$R33</f>
        <v>0</v>
      </c>
      <c r="Z33" s="374">
        <f>-'5C1Z_LincolnPrep'!$R33</f>
        <v>0</v>
      </c>
      <c r="AA33" s="374">
        <f>-'5C1AE_NobleMinds'!$R33</f>
        <v>0</v>
      </c>
      <c r="AB33" s="374">
        <f>-'5C1AF_JCFA-Laf'!$R33</f>
        <v>0</v>
      </c>
      <c r="AC33" s="374">
        <f>-'5C1AG_Collegiate'!$R33</f>
        <v>0</v>
      </c>
      <c r="AD33" s="374">
        <f>-'5C1AI_Harmony'!$R33</f>
        <v>0</v>
      </c>
      <c r="AE33" s="374">
        <f>-'5C1AJ_Athlos'!$R33</f>
        <v>0</v>
      </c>
      <c r="AF33" s="374">
        <f>-'5C1AK_NxtGen'!$R33</f>
        <v>0</v>
      </c>
      <c r="AG33" s="374">
        <f>-'5C1AL_RedRiver'!$R33</f>
        <v>0</v>
      </c>
      <c r="AH33" s="374">
        <f>-'5C1AM_Williams'!$R33</f>
        <v>0</v>
      </c>
      <c r="AI33" s="374">
        <f>-'5C1AN_StLandry'!$R33</f>
        <v>0</v>
      </c>
      <c r="AJ33" s="374">
        <f>-('5C2_LAVCA'!$R33+'5C2_LAVCA'!$S33)</f>
        <v>-90527</v>
      </c>
      <c r="AK33" s="374">
        <f>-('5C3_UnvView'!$R33+'5C3_UnvView'!$S33)</f>
        <v>-110758</v>
      </c>
      <c r="AL33" s="375">
        <f t="shared" si="27"/>
        <v>-240488</v>
      </c>
      <c r="AM33" s="375">
        <f t="shared" si="28"/>
        <v>34291408</v>
      </c>
      <c r="AN33" s="375">
        <f>ROUND(AM33/'8_2.1.22 SIS'!C33,0)</f>
        <v>6639</v>
      </c>
      <c r="AO33" s="376">
        <v>5935</v>
      </c>
      <c r="AP33" s="374">
        <f t="shared" si="30"/>
        <v>5935</v>
      </c>
      <c r="AQ33" s="374">
        <f t="shared" si="31"/>
        <v>0</v>
      </c>
      <c r="AR33" s="374"/>
      <c r="AS33" s="374"/>
      <c r="AT33" s="376">
        <f t="shared" si="32"/>
        <v>0</v>
      </c>
      <c r="AU33" s="375">
        <f t="shared" si="33"/>
        <v>34297343</v>
      </c>
      <c r="AV33" s="374">
        <f>VLOOKUP($A33,'4_Level 4'!$A$7:$BD$142,COLUMN('4_Level 4'!$E:$E),FALSE)</f>
        <v>0</v>
      </c>
      <c r="AW33" s="374">
        <f>VLOOKUP($A33,'4_Level 4'!$A$7:$BD$142,COLUMN('4_Level 4'!$Q:$Q),FALSE)</f>
        <v>167090</v>
      </c>
      <c r="AX33" s="374">
        <f>VLOOKUP($A33,'4_Level 4'!$A$7:$BD$142,COLUMN('4_Level 4'!$AC:$AC),FALSE)</f>
        <v>781608</v>
      </c>
      <c r="AY33" s="374">
        <f>VLOOKUP($A33,'4_Level 4'!$A$7:$BD$142,COLUMN('4_Level 4'!$AO:$AO),FALSE)</f>
        <v>625286</v>
      </c>
      <c r="AZ33" s="374">
        <f>VLOOKUP($A33,'4_Level 4'!$A$7:$BD$142,COLUMN('4_Level 4'!$BA:$BA),FALSE)</f>
        <v>1172413</v>
      </c>
      <c r="BA33" s="375">
        <f t="shared" si="34"/>
        <v>37043740</v>
      </c>
      <c r="BB33" s="374"/>
      <c r="BC33" s="374">
        <f t="shared" si="35"/>
        <v>37043740</v>
      </c>
      <c r="BD33" s="374">
        <f t="shared" si="29"/>
        <v>3086978</v>
      </c>
      <c r="BE33" s="374">
        <f>VLOOKUP($A33,'4_Level 4'!$A$7:$BD$142,COLUMN('4_Level 4'!$J:$J),FALSE)</f>
        <v>0</v>
      </c>
      <c r="BF33" s="374">
        <f>VLOOKUP($A33,'4_Level 4'!$A$7:$BD$142,COLUMN('4_Level 4'!$L:$L),FALSE)</f>
        <v>110258</v>
      </c>
      <c r="BG33" s="374">
        <f>VLOOKUP($A33,'4_Level 4'!$A$7:$BD$142,COLUMN('4_Level 4'!$M:$M),FALSE)</f>
        <v>0</v>
      </c>
      <c r="BH33" s="374">
        <f>VLOOKUP($A33,'4_Level 4'!$A$7:$BD$142,COLUMN('4_Level 4'!$BC:$BC),FALSE)</f>
        <v>0</v>
      </c>
      <c r="BI33" s="375">
        <f t="shared" si="36"/>
        <v>37153998</v>
      </c>
    </row>
    <row r="34" spans="1:62" ht="15.6" customHeight="1" x14ac:dyDescent="0.2">
      <c r="A34" s="372">
        <v>28</v>
      </c>
      <c r="B34" s="373" t="s">
        <v>32</v>
      </c>
      <c r="C34" s="374">
        <f>'3_Levels 1&amp;2'!AP34</f>
        <v>156283232</v>
      </c>
      <c r="D34" s="374">
        <v>0</v>
      </c>
      <c r="E34" s="374">
        <f>-'5C1A_Madison'!$R34</f>
        <v>0</v>
      </c>
      <c r="F34" s="374">
        <f>-'5C1B_DArbonne'!$R34</f>
        <v>0</v>
      </c>
      <c r="G34" s="374">
        <f>-'5C1C_IntlHigh'!$R34</f>
        <v>0</v>
      </c>
      <c r="H34" s="374">
        <f>-'5C1D_NOMMA'!$R34</f>
        <v>0</v>
      </c>
      <c r="I34" s="374">
        <f>-'5C1E_LFNO'!$R34</f>
        <v>0</v>
      </c>
      <c r="J34" s="374">
        <f>-'5C1F_LCCharter'!$R34</f>
        <v>0</v>
      </c>
      <c r="K34" s="374">
        <f>-'5C1G_JSClark'!$R34</f>
        <v>-4360</v>
      </c>
      <c r="L34" s="374">
        <f>-'5C1H_Southwest'!$R34</f>
        <v>0</v>
      </c>
      <c r="M34" s="374">
        <f>-'5C1I_LAKey'!$R34</f>
        <v>-3838</v>
      </c>
      <c r="N34" s="374">
        <f>-'5C1J_JCFAEast'!$R34</f>
        <v>0</v>
      </c>
      <c r="O34" s="374">
        <f>-'5C1M_GEOMidCity'!$R34</f>
        <v>0</v>
      </c>
      <c r="P34" s="374">
        <f>-'5C1N_Delta'!$R34</f>
        <v>0</v>
      </c>
      <c r="Q34" s="374">
        <f>-'5C1O_Impact'!$R34</f>
        <v>0</v>
      </c>
      <c r="R34" s="374">
        <f>-'5C1Q_Advantage'!$R34</f>
        <v>-3980</v>
      </c>
      <c r="S34" s="374">
        <f>-'5C1R_Iberville'!$R34</f>
        <v>-27910</v>
      </c>
      <c r="T34" s="374">
        <f>-'5C1S_LCColPrep'!$R34</f>
        <v>0</v>
      </c>
      <c r="U34" s="374">
        <f>-'5C1T_Northeast'!$R34</f>
        <v>0</v>
      </c>
      <c r="V34" s="374">
        <f>-'5C1U_AcadianaRen'!$R34</f>
        <v>-5882841</v>
      </c>
      <c r="W34" s="374">
        <f>-'5C1V_LafRen'!$R34</f>
        <v>-4128970</v>
      </c>
      <c r="X34" s="374">
        <f>-'5C1W_Willow'!$R34</f>
        <v>-2675677</v>
      </c>
      <c r="Y34" s="374">
        <f>-'5C1Y_GEOPrep'!$R34</f>
        <v>0</v>
      </c>
      <c r="Z34" s="374">
        <f>-'5C1Z_LincolnPrep'!$R34</f>
        <v>0</v>
      </c>
      <c r="AA34" s="374">
        <f>-'5C1AE_NobleMinds'!$R34</f>
        <v>0</v>
      </c>
      <c r="AB34" s="374">
        <f>-'5C1AF_JCFA-Laf'!$R34</f>
        <v>-290679</v>
      </c>
      <c r="AC34" s="374">
        <f>-'5C1AG_Collegiate'!$R34</f>
        <v>0</v>
      </c>
      <c r="AD34" s="374">
        <f>-'5C1AI_Harmony'!$R34</f>
        <v>0</v>
      </c>
      <c r="AE34" s="374">
        <f>-'5C1AJ_Athlos'!$R34</f>
        <v>0</v>
      </c>
      <c r="AF34" s="374">
        <f>-'5C1AK_NxtGen'!$R34</f>
        <v>0</v>
      </c>
      <c r="AG34" s="374">
        <f>-'5C1AL_RedRiver'!$R34</f>
        <v>0</v>
      </c>
      <c r="AH34" s="374">
        <f>-'5C1AM_Williams'!$R34</f>
        <v>-13080</v>
      </c>
      <c r="AI34" s="374">
        <f>-'5C1AN_StLandry'!$R34</f>
        <v>-4360</v>
      </c>
      <c r="AJ34" s="374">
        <f>-('5C2_LAVCA'!$R34+'5C2_LAVCA'!$S34)</f>
        <v>-362943</v>
      </c>
      <c r="AK34" s="374">
        <f>-('5C3_UnvView'!$R34+'5C3_UnvView'!$S34)</f>
        <v>-674784</v>
      </c>
      <c r="AL34" s="375">
        <f t="shared" si="27"/>
        <v>-14073422</v>
      </c>
      <c r="AM34" s="375">
        <f t="shared" si="28"/>
        <v>142209810</v>
      </c>
      <c r="AN34" s="375">
        <f>ROUND(AM34/'8_2.1.22 SIS'!C34,0)</f>
        <v>4646</v>
      </c>
      <c r="AO34" s="376">
        <v>-76269</v>
      </c>
      <c r="AP34" s="374">
        <f t="shared" si="30"/>
        <v>0</v>
      </c>
      <c r="AQ34" s="374">
        <f t="shared" si="31"/>
        <v>-76269</v>
      </c>
      <c r="AR34" s="374"/>
      <c r="AS34" s="374"/>
      <c r="AT34" s="376">
        <f t="shared" si="32"/>
        <v>0</v>
      </c>
      <c r="AU34" s="375">
        <f t="shared" si="33"/>
        <v>142133541</v>
      </c>
      <c r="AV34" s="374">
        <f>VLOOKUP($A34,'4_Level 4'!$A$7:$BD$142,COLUMN('4_Level 4'!$E:$E),FALSE)</f>
        <v>588000</v>
      </c>
      <c r="AW34" s="374">
        <f>VLOOKUP($A34,'4_Level 4'!$A$7:$BD$142,COLUMN('4_Level 4'!$Q:$Q),FALSE)</f>
        <v>991340</v>
      </c>
      <c r="AX34" s="374">
        <f>VLOOKUP($A34,'4_Level 4'!$A$7:$BD$142,COLUMN('4_Level 4'!$AC:$AC),FALSE)</f>
        <v>4307398</v>
      </c>
      <c r="AY34" s="374">
        <f>VLOOKUP($A34,'4_Level 4'!$A$7:$BD$142,COLUMN('4_Level 4'!$AO:$AO),FALSE)</f>
        <v>3445919</v>
      </c>
      <c r="AZ34" s="374">
        <f>VLOOKUP($A34,'4_Level 4'!$A$7:$BD$142,COLUMN('4_Level 4'!$BA:$BA),FALSE)</f>
        <v>6461098</v>
      </c>
      <c r="BA34" s="375">
        <f t="shared" si="34"/>
        <v>157927296</v>
      </c>
      <c r="BB34" s="374"/>
      <c r="BC34" s="374">
        <f t="shared" si="35"/>
        <v>157927296</v>
      </c>
      <c r="BD34" s="374">
        <f t="shared" si="29"/>
        <v>13160608</v>
      </c>
      <c r="BE34" s="374">
        <f>VLOOKUP($A34,'4_Level 4'!$A$7:$BD$142,COLUMN('4_Level 4'!$J:$J),FALSE)</f>
        <v>0</v>
      </c>
      <c r="BF34" s="374">
        <f>VLOOKUP($A34,'4_Level 4'!$A$7:$BD$142,COLUMN('4_Level 4'!$L:$L),FALSE)</f>
        <v>766922</v>
      </c>
      <c r="BG34" s="374">
        <f>VLOOKUP($A34,'4_Level 4'!$A$7:$BD$142,COLUMN('4_Level 4'!$M:$M),FALSE)</f>
        <v>0</v>
      </c>
      <c r="BH34" s="374">
        <f>VLOOKUP($A34,'4_Level 4'!$A$7:$BD$142,COLUMN('4_Level 4'!$BC:$BC),FALSE)</f>
        <v>0</v>
      </c>
      <c r="BI34" s="375">
        <f t="shared" si="36"/>
        <v>158694218</v>
      </c>
    </row>
    <row r="35" spans="1:62" ht="15.6" customHeight="1" x14ac:dyDescent="0.2">
      <c r="A35" s="372">
        <v>29</v>
      </c>
      <c r="B35" s="373" t="s">
        <v>33</v>
      </c>
      <c r="C35" s="374">
        <f>'3_Levels 1&amp;2'!AP35</f>
        <v>71515846</v>
      </c>
      <c r="D35" s="374">
        <v>0</v>
      </c>
      <c r="E35" s="374">
        <f>-'5C1A_Madison'!$R35</f>
        <v>0</v>
      </c>
      <c r="F35" s="374">
        <f>-'5C1B_DArbonne'!$R35</f>
        <v>0</v>
      </c>
      <c r="G35" s="374">
        <f>-'5C1C_IntlHigh'!$R35</f>
        <v>0</v>
      </c>
      <c r="H35" s="374">
        <f>-'5C1D_NOMMA'!$R35</f>
        <v>0</v>
      </c>
      <c r="I35" s="374">
        <f>-'5C1E_LFNO'!$R35</f>
        <v>0</v>
      </c>
      <c r="J35" s="374">
        <f>-'5C1F_LCCharter'!$R35</f>
        <v>0</v>
      </c>
      <c r="K35" s="374">
        <f>-'5C1G_JSClark'!$R35</f>
        <v>0</v>
      </c>
      <c r="L35" s="374">
        <f>-'5C1H_Southwest'!$R35</f>
        <v>-9934</v>
      </c>
      <c r="M35" s="374">
        <f>-'5C1I_LAKey'!$R35</f>
        <v>0</v>
      </c>
      <c r="N35" s="374">
        <f>-'5C1J_JCFAEast'!$R35</f>
        <v>0</v>
      </c>
      <c r="O35" s="374">
        <f>-'5C1M_GEOMidCity'!$R35</f>
        <v>0</v>
      </c>
      <c r="P35" s="374">
        <f>-'5C1N_Delta'!$R35</f>
        <v>0</v>
      </c>
      <c r="Q35" s="374">
        <f>-'5C1O_Impact'!$R35</f>
        <v>0</v>
      </c>
      <c r="R35" s="374">
        <f>-'5C1Q_Advantage'!$R35</f>
        <v>0</v>
      </c>
      <c r="S35" s="374">
        <f>-'5C1R_Iberville'!$R35</f>
        <v>-329507</v>
      </c>
      <c r="T35" s="374">
        <f>-'5C1S_LCColPrep'!$R35</f>
        <v>0</v>
      </c>
      <c r="U35" s="374">
        <f>-'5C1T_Northeast'!$R35</f>
        <v>0</v>
      </c>
      <c r="V35" s="374">
        <f>-'5C1U_AcadianaRen'!$R35</f>
        <v>-9667</v>
      </c>
      <c r="W35" s="374">
        <f>-'5C1V_LafRen'!$R35</f>
        <v>-8920</v>
      </c>
      <c r="X35" s="374">
        <f>-'5C1W_Willow'!$R35</f>
        <v>0</v>
      </c>
      <c r="Y35" s="374">
        <f>-'5C1Y_GEOPrep'!$R35</f>
        <v>0</v>
      </c>
      <c r="Z35" s="374">
        <f>-'5C1Z_LincolnPrep'!$R35</f>
        <v>0</v>
      </c>
      <c r="AA35" s="374">
        <f>-'5C1AE_NobleMinds'!$R35</f>
        <v>0</v>
      </c>
      <c r="AB35" s="374">
        <f>-'5C1AF_JCFA-Laf'!$R35</f>
        <v>0</v>
      </c>
      <c r="AC35" s="374">
        <f>-'5C1AG_Collegiate'!$R35</f>
        <v>0</v>
      </c>
      <c r="AD35" s="374">
        <f>-'5C1AI_Harmony'!$R35</f>
        <v>0</v>
      </c>
      <c r="AE35" s="374">
        <f>-'5C1AJ_Athlos'!$R35</f>
        <v>0</v>
      </c>
      <c r="AF35" s="374">
        <f>-'5C1AK_NxtGen'!$R35</f>
        <v>0</v>
      </c>
      <c r="AG35" s="374">
        <f>-'5C1AL_RedRiver'!$R35</f>
        <v>0</v>
      </c>
      <c r="AH35" s="374">
        <f>-'5C1AM_Williams'!$R35</f>
        <v>0</v>
      </c>
      <c r="AI35" s="374">
        <f>-'5C1AN_StLandry'!$R35</f>
        <v>0</v>
      </c>
      <c r="AJ35" s="374">
        <f>-('5C2_LAVCA'!$R35+'5C2_LAVCA'!$S35)</f>
        <v>-111189</v>
      </c>
      <c r="AK35" s="374">
        <f>-('5C3_UnvView'!$R35+'5C3_UnvView'!$S35)</f>
        <v>-335407</v>
      </c>
      <c r="AL35" s="375">
        <f t="shared" si="27"/>
        <v>-804624</v>
      </c>
      <c r="AM35" s="375">
        <f t="shared" si="28"/>
        <v>70711222</v>
      </c>
      <c r="AN35" s="375">
        <f>ROUND(AM35/'8_2.1.22 SIS'!C35,0)</f>
        <v>5344</v>
      </c>
      <c r="AO35" s="376">
        <v>-2260</v>
      </c>
      <c r="AP35" s="374">
        <f t="shared" si="30"/>
        <v>0</v>
      </c>
      <c r="AQ35" s="374">
        <f t="shared" si="31"/>
        <v>-2260</v>
      </c>
      <c r="AR35" s="374"/>
      <c r="AS35" s="374"/>
      <c r="AT35" s="376">
        <f t="shared" si="32"/>
        <v>0</v>
      </c>
      <c r="AU35" s="375">
        <f t="shared" si="33"/>
        <v>70708962</v>
      </c>
      <c r="AV35" s="374">
        <f>VLOOKUP($A35,'4_Level 4'!$A$7:$BD$142,COLUMN('4_Level 4'!$E:$E),FALSE)</f>
        <v>315000</v>
      </c>
      <c r="AW35" s="374">
        <f>VLOOKUP($A35,'4_Level 4'!$A$7:$BD$142,COLUMN('4_Level 4'!$Q:$Q),FALSE)</f>
        <v>418950</v>
      </c>
      <c r="AX35" s="374">
        <f>VLOOKUP($A35,'4_Level 4'!$A$7:$BD$142,COLUMN('4_Level 4'!$AC:$AC),FALSE)</f>
        <v>1871497</v>
      </c>
      <c r="AY35" s="374">
        <f>VLOOKUP($A35,'4_Level 4'!$A$7:$BD$142,COLUMN('4_Level 4'!$AO:$AO),FALSE)</f>
        <v>1497197</v>
      </c>
      <c r="AZ35" s="374">
        <f>VLOOKUP($A35,'4_Level 4'!$A$7:$BD$142,COLUMN('4_Level 4'!$BA:$BA),FALSE)</f>
        <v>2807244</v>
      </c>
      <c r="BA35" s="375">
        <f t="shared" si="34"/>
        <v>77618850</v>
      </c>
      <c r="BB35" s="374"/>
      <c r="BC35" s="374">
        <f t="shared" si="35"/>
        <v>77618850</v>
      </c>
      <c r="BD35" s="374">
        <f t="shared" si="29"/>
        <v>6468238</v>
      </c>
      <c r="BE35" s="374">
        <f>VLOOKUP($A35,'4_Level 4'!$A$7:$BD$142,COLUMN('4_Level 4'!$J:$J),FALSE)</f>
        <v>0</v>
      </c>
      <c r="BF35" s="374">
        <f>VLOOKUP($A35,'4_Level 4'!$A$7:$BD$142,COLUMN('4_Level 4'!$L:$L),FALSE)</f>
        <v>453140</v>
      </c>
      <c r="BG35" s="374">
        <f>VLOOKUP($A35,'4_Level 4'!$A$7:$BD$142,COLUMN('4_Level 4'!$M:$M),FALSE)</f>
        <v>0</v>
      </c>
      <c r="BH35" s="374">
        <f>VLOOKUP($A35,'4_Level 4'!$A$7:$BD$142,COLUMN('4_Level 4'!$BC:$BC),FALSE)</f>
        <v>0</v>
      </c>
      <c r="BI35" s="375">
        <f t="shared" si="36"/>
        <v>78071990</v>
      </c>
    </row>
    <row r="36" spans="1:62" ht="15.6" customHeight="1" x14ac:dyDescent="0.2">
      <c r="A36" s="377">
        <v>30</v>
      </c>
      <c r="B36" s="378" t="s">
        <v>34</v>
      </c>
      <c r="C36" s="379">
        <f>'3_Levels 1&amp;2'!AP36</f>
        <v>16842512</v>
      </c>
      <c r="D36" s="379">
        <v>0</v>
      </c>
      <c r="E36" s="379">
        <f>-'5C1A_Madison'!$R36</f>
        <v>0</v>
      </c>
      <c r="F36" s="379">
        <f>-'5C1B_DArbonne'!$R36</f>
        <v>0</v>
      </c>
      <c r="G36" s="379">
        <f>-'5C1C_IntlHigh'!$R36</f>
        <v>0</v>
      </c>
      <c r="H36" s="379">
        <f>-'5C1D_NOMMA'!$R36</f>
        <v>0</v>
      </c>
      <c r="I36" s="379">
        <f>-'5C1E_LFNO'!$R36</f>
        <v>0</v>
      </c>
      <c r="J36" s="379">
        <f>-'5C1F_LCCharter'!$R36</f>
        <v>0</v>
      </c>
      <c r="K36" s="379">
        <f>-'5C1G_JSClark'!$R36</f>
        <v>0</v>
      </c>
      <c r="L36" s="379">
        <f>-'5C1H_Southwest'!$R36</f>
        <v>0</v>
      </c>
      <c r="M36" s="379">
        <f>-'5C1I_LAKey'!$R36</f>
        <v>0</v>
      </c>
      <c r="N36" s="379">
        <f>-'5C1J_JCFAEast'!$R36</f>
        <v>0</v>
      </c>
      <c r="O36" s="379">
        <f>-'5C1M_GEOMidCity'!$R36</f>
        <v>0</v>
      </c>
      <c r="P36" s="379">
        <f>-'5C1N_Delta'!$R36</f>
        <v>0</v>
      </c>
      <c r="Q36" s="379">
        <f>-'5C1O_Impact'!$R36</f>
        <v>0</v>
      </c>
      <c r="R36" s="379">
        <f>-'5C1Q_Advantage'!$R36</f>
        <v>0</v>
      </c>
      <c r="S36" s="379">
        <f>-'5C1R_Iberville'!$R36</f>
        <v>0</v>
      </c>
      <c r="T36" s="379">
        <f>-'5C1S_LCColPrep'!$R36</f>
        <v>0</v>
      </c>
      <c r="U36" s="379">
        <f>-'5C1T_Northeast'!$R36</f>
        <v>0</v>
      </c>
      <c r="V36" s="379">
        <f>-'5C1U_AcadianaRen'!$R36</f>
        <v>0</v>
      </c>
      <c r="W36" s="379">
        <f>-'5C1V_LafRen'!$R36</f>
        <v>0</v>
      </c>
      <c r="X36" s="379">
        <f>-'5C1W_Willow'!$R36</f>
        <v>0</v>
      </c>
      <c r="Y36" s="379">
        <f>-'5C1Y_GEOPrep'!$R36</f>
        <v>0</v>
      </c>
      <c r="Z36" s="379">
        <f>-'5C1Z_LincolnPrep'!$R36</f>
        <v>0</v>
      </c>
      <c r="AA36" s="651">
        <f>-'5C1AE_NobleMinds'!$R36</f>
        <v>0</v>
      </c>
      <c r="AB36" s="651">
        <f>-'5C1AF_JCFA-Laf'!$R36</f>
        <v>0</v>
      </c>
      <c r="AC36" s="651">
        <f>-'5C1AG_Collegiate'!$R36</f>
        <v>0</v>
      </c>
      <c r="AD36" s="938">
        <f>-'5C1AI_Harmony'!$R36</f>
        <v>0</v>
      </c>
      <c r="AE36" s="938">
        <f>-'5C1AJ_Athlos'!$R36</f>
        <v>0</v>
      </c>
      <c r="AF36" s="1185">
        <f>-'5C1AK_NxtGen'!$R36</f>
        <v>0</v>
      </c>
      <c r="AG36" s="1185">
        <f>-'5C1AL_RedRiver'!$R36</f>
        <v>0</v>
      </c>
      <c r="AH36" s="1611">
        <f>-'5C1AM_Williams'!$R36</f>
        <v>0</v>
      </c>
      <c r="AI36" s="1611">
        <f>-'5C1AN_StLandry'!$R36</f>
        <v>0</v>
      </c>
      <c r="AJ36" s="379">
        <f>-('5C2_LAVCA'!$R36+'5C2_LAVCA'!$S36)</f>
        <v>-12423</v>
      </c>
      <c r="AK36" s="379">
        <f>-('5C3_UnvView'!$R36+'5C3_UnvView'!$S36)</f>
        <v>-109442</v>
      </c>
      <c r="AL36" s="380">
        <f t="shared" si="27"/>
        <v>-121865</v>
      </c>
      <c r="AM36" s="380">
        <f t="shared" si="28"/>
        <v>16720647</v>
      </c>
      <c r="AN36" s="380">
        <f>ROUND(AM36/'8_2.1.22 SIS'!C36,0)</f>
        <v>6964</v>
      </c>
      <c r="AO36" s="381">
        <v>-5334</v>
      </c>
      <c r="AP36" s="379">
        <f t="shared" si="30"/>
        <v>0</v>
      </c>
      <c r="AQ36" s="379">
        <f t="shared" si="31"/>
        <v>-5334</v>
      </c>
      <c r="AR36" s="379"/>
      <c r="AS36" s="379"/>
      <c r="AT36" s="381">
        <f t="shared" si="32"/>
        <v>0</v>
      </c>
      <c r="AU36" s="380">
        <f t="shared" si="33"/>
        <v>16715313</v>
      </c>
      <c r="AV36" s="379">
        <f>VLOOKUP($A36,'4_Level 4'!$A$7:$BD$142,COLUMN('4_Level 4'!$E:$E),FALSE)</f>
        <v>0</v>
      </c>
      <c r="AW36" s="379">
        <f>VLOOKUP($A36,'4_Level 4'!$A$7:$BD$142,COLUMN('4_Level 4'!$Q:$Q),FALSE)</f>
        <v>76860</v>
      </c>
      <c r="AX36" s="1185">
        <f>VLOOKUP($A36,'4_Level 4'!$A$7:$BD$142,COLUMN('4_Level 4'!$AC:$AC),FALSE)</f>
        <v>357462</v>
      </c>
      <c r="AY36" s="1185">
        <f>VLOOKUP($A36,'4_Level 4'!$A$7:$BD$142,COLUMN('4_Level 4'!$AO:$AO),FALSE)</f>
        <v>285969</v>
      </c>
      <c r="AZ36" s="1849">
        <f>VLOOKUP($A36,'4_Level 4'!$A$7:$BD$142,COLUMN('4_Level 4'!$BA:$BA),FALSE)</f>
        <v>536192</v>
      </c>
      <c r="BA36" s="380">
        <f t="shared" si="34"/>
        <v>17971796</v>
      </c>
      <c r="BB36" s="379"/>
      <c r="BC36" s="379">
        <f t="shared" si="35"/>
        <v>17971796</v>
      </c>
      <c r="BD36" s="379">
        <f t="shared" si="29"/>
        <v>1497650</v>
      </c>
      <c r="BE36" s="379">
        <f>VLOOKUP($A36,'4_Level 4'!$A$7:$BD$142,COLUMN('4_Level 4'!$J:$J),FALSE)</f>
        <v>0</v>
      </c>
      <c r="BF36" s="379">
        <f>VLOOKUP($A36,'4_Level 4'!$A$7:$BD$142,COLUMN('4_Level 4'!$L:$L),FALSE)</f>
        <v>56394</v>
      </c>
      <c r="BG36" s="379">
        <f>VLOOKUP($A36,'4_Level 4'!$A$7:$BD$142,COLUMN('4_Level 4'!$M:$M),FALSE)</f>
        <v>0</v>
      </c>
      <c r="BH36" s="1849">
        <f>VLOOKUP($A36,'4_Level 4'!$A$7:$BD$142,COLUMN('4_Level 4'!$BC:$BC),FALSE)</f>
        <v>0</v>
      </c>
      <c r="BI36" s="380">
        <f t="shared" si="36"/>
        <v>18028190</v>
      </c>
    </row>
    <row r="37" spans="1:62" ht="15.6" customHeight="1" x14ac:dyDescent="0.2">
      <c r="A37" s="370">
        <v>31</v>
      </c>
      <c r="B37" s="371" t="s">
        <v>35</v>
      </c>
      <c r="C37" s="103">
        <f>'3_Levels 1&amp;2'!AP37</f>
        <v>33811452</v>
      </c>
      <c r="D37" s="103">
        <v>0</v>
      </c>
      <c r="E37" s="103">
        <f>-'5C1A_Madison'!$R37</f>
        <v>0</v>
      </c>
      <c r="F37" s="103">
        <f>-'5C1B_DArbonne'!$R37</f>
        <v>-287368</v>
      </c>
      <c r="G37" s="103">
        <f>-'5C1C_IntlHigh'!$R37</f>
        <v>0</v>
      </c>
      <c r="H37" s="103">
        <f>-'5C1D_NOMMA'!$R37</f>
        <v>0</v>
      </c>
      <c r="I37" s="103">
        <f>-'5C1E_LFNO'!$R37</f>
        <v>0</v>
      </c>
      <c r="J37" s="103">
        <f>-'5C1F_LCCharter'!$R37</f>
        <v>0</v>
      </c>
      <c r="K37" s="103">
        <f>-'5C1G_JSClark'!$R37</f>
        <v>0</v>
      </c>
      <c r="L37" s="103">
        <f>-'5C1H_Southwest'!$R37</f>
        <v>0</v>
      </c>
      <c r="M37" s="103">
        <f>-'5C1I_LAKey'!$R37</f>
        <v>0</v>
      </c>
      <c r="N37" s="103">
        <f>-'5C1J_JCFAEast'!$R37</f>
        <v>0</v>
      </c>
      <c r="O37" s="103">
        <f>-'5C1M_GEOMidCity'!$R37</f>
        <v>0</v>
      </c>
      <c r="P37" s="103">
        <f>-'5C1N_Delta'!$R37</f>
        <v>0</v>
      </c>
      <c r="Q37" s="103">
        <f>-'5C1O_Impact'!$R37</f>
        <v>0</v>
      </c>
      <c r="R37" s="103">
        <f>-'5C1Q_Advantage'!$R37</f>
        <v>0</v>
      </c>
      <c r="S37" s="103">
        <f>-'5C1R_Iberville'!$R37</f>
        <v>0</v>
      </c>
      <c r="T37" s="103">
        <f>-'5C1S_LCColPrep'!$R37</f>
        <v>0</v>
      </c>
      <c r="U37" s="103">
        <f>-'5C1T_Northeast'!$R37</f>
        <v>-29361</v>
      </c>
      <c r="V37" s="103">
        <f>-'5C1U_AcadianaRen'!$R37</f>
        <v>0</v>
      </c>
      <c r="W37" s="103">
        <f>-'5C1V_LafRen'!$R37</f>
        <v>0</v>
      </c>
      <c r="X37" s="103">
        <f>-'5C1W_Willow'!$R37</f>
        <v>0</v>
      </c>
      <c r="Y37" s="103">
        <f>-'5C1Y_GEOPrep'!$R37</f>
        <v>0</v>
      </c>
      <c r="Z37" s="103">
        <f>-'5C1Z_LincolnPrep'!$R37</f>
        <v>-2805490</v>
      </c>
      <c r="AA37" s="103">
        <f>-'5C1AE_NobleMinds'!$R37</f>
        <v>0</v>
      </c>
      <c r="AB37" s="103">
        <f>-'5C1AF_JCFA-Laf'!$R37</f>
        <v>0</v>
      </c>
      <c r="AC37" s="103">
        <f>-'5C1AG_Collegiate'!$R37</f>
        <v>0</v>
      </c>
      <c r="AD37" s="103">
        <f>-'5C1AI_Harmony'!$R37</f>
        <v>0</v>
      </c>
      <c r="AE37" s="103">
        <f>-'5C1AJ_Athlos'!$R37</f>
        <v>0</v>
      </c>
      <c r="AF37" s="103">
        <f>-'5C1AK_NxtGen'!$R37</f>
        <v>0</v>
      </c>
      <c r="AG37" s="103">
        <f>-'5C1AL_RedRiver'!$R37</f>
        <v>0</v>
      </c>
      <c r="AH37" s="103">
        <f>-'5C1AM_Williams'!$R37</f>
        <v>0</v>
      </c>
      <c r="AI37" s="103">
        <f>-'5C1AN_StLandry'!$R37</f>
        <v>0</v>
      </c>
      <c r="AJ37" s="103">
        <f>-('5C2_LAVCA'!$R37+'5C2_LAVCA'!$S37)</f>
        <v>-105967</v>
      </c>
      <c r="AK37" s="103">
        <f>-('5C3_UnvView'!$R37+'5C3_UnvView'!$S37)</f>
        <v>-72679</v>
      </c>
      <c r="AL37" s="102">
        <f t="shared" si="27"/>
        <v>-3300865</v>
      </c>
      <c r="AM37" s="102">
        <f t="shared" si="28"/>
        <v>30510587</v>
      </c>
      <c r="AN37" s="102">
        <f>ROUND(AM37/'8_2.1.22 SIS'!C37,0)</f>
        <v>5464</v>
      </c>
      <c r="AO37" s="104">
        <v>0</v>
      </c>
      <c r="AP37" s="103">
        <f t="shared" si="30"/>
        <v>0</v>
      </c>
      <c r="AQ37" s="103">
        <f t="shared" si="31"/>
        <v>0</v>
      </c>
      <c r="AR37" s="103"/>
      <c r="AS37" s="103"/>
      <c r="AT37" s="104">
        <f t="shared" si="32"/>
        <v>0</v>
      </c>
      <c r="AU37" s="102">
        <f t="shared" si="33"/>
        <v>30510587</v>
      </c>
      <c r="AV37" s="103">
        <f>VLOOKUP($A37,'4_Level 4'!$A$7:$BD$142,COLUMN('4_Level 4'!$E:$E),FALSE)</f>
        <v>63000</v>
      </c>
      <c r="AW37" s="103">
        <f>VLOOKUP($A37,'4_Level 4'!$A$7:$BD$142,COLUMN('4_Level 4'!$Q:$Q),FALSE)</f>
        <v>173810</v>
      </c>
      <c r="AX37" s="103">
        <f>VLOOKUP($A37,'4_Level 4'!$A$7:$BD$142,COLUMN('4_Level 4'!$AC:$AC),FALSE)</f>
        <v>908029</v>
      </c>
      <c r="AY37" s="103">
        <f>VLOOKUP($A37,'4_Level 4'!$A$7:$BD$142,COLUMN('4_Level 4'!$AO:$AO),FALSE)</f>
        <v>726423</v>
      </c>
      <c r="AZ37" s="103">
        <f>VLOOKUP($A37,'4_Level 4'!$A$7:$BD$142,COLUMN('4_Level 4'!$BA:$BA),FALSE)</f>
        <v>1362046</v>
      </c>
      <c r="BA37" s="102">
        <f t="shared" si="34"/>
        <v>33743895</v>
      </c>
      <c r="BB37" s="103"/>
      <c r="BC37" s="103">
        <f t="shared" si="35"/>
        <v>33743895</v>
      </c>
      <c r="BD37" s="103">
        <f t="shared" si="29"/>
        <v>2811991</v>
      </c>
      <c r="BE37" s="103">
        <f>VLOOKUP($A37,'4_Level 4'!$A$7:$BD$142,COLUMN('4_Level 4'!$J:$J),FALSE)</f>
        <v>0</v>
      </c>
      <c r="BF37" s="103">
        <f>VLOOKUP($A37,'4_Level 4'!$A$7:$BD$142,COLUMN('4_Level 4'!$L:$L),FALSE)</f>
        <v>127971</v>
      </c>
      <c r="BG37" s="103">
        <f>VLOOKUP($A37,'4_Level 4'!$A$7:$BD$142,COLUMN('4_Level 4'!$M:$M),FALSE)</f>
        <v>0</v>
      </c>
      <c r="BH37" s="103">
        <f>VLOOKUP($A37,'4_Level 4'!$A$7:$BD$142,COLUMN('4_Level 4'!$BC:$BC),FALSE)</f>
        <v>0</v>
      </c>
      <c r="BI37" s="102">
        <f t="shared" si="36"/>
        <v>33871866</v>
      </c>
    </row>
    <row r="38" spans="1:62" ht="15.6" customHeight="1" x14ac:dyDescent="0.2">
      <c r="A38" s="372">
        <v>32</v>
      </c>
      <c r="B38" s="373" t="s">
        <v>36</v>
      </c>
      <c r="C38" s="374">
        <f>'3_Levels 1&amp;2'!AP38</f>
        <v>178917390</v>
      </c>
      <c r="D38" s="374">
        <v>0</v>
      </c>
      <c r="E38" s="374">
        <f>-'5C1A_Madison'!$R38</f>
        <v>-81157</v>
      </c>
      <c r="F38" s="374">
        <f>-'5C1B_DArbonne'!$R38</f>
        <v>0</v>
      </c>
      <c r="G38" s="374">
        <f>-'5C1C_IntlHigh'!$R38</f>
        <v>0</v>
      </c>
      <c r="H38" s="374">
        <f>-'5C1D_NOMMA'!$R38</f>
        <v>0</v>
      </c>
      <c r="I38" s="374">
        <f>-'5C1E_LFNO'!$R38</f>
        <v>0</v>
      </c>
      <c r="J38" s="374">
        <f>-'5C1F_LCCharter'!$R38</f>
        <v>0</v>
      </c>
      <c r="K38" s="374">
        <f>-'5C1G_JSClark'!$R38</f>
        <v>0</v>
      </c>
      <c r="L38" s="374">
        <f>-'5C1H_Southwest'!$R38</f>
        <v>0</v>
      </c>
      <c r="M38" s="374">
        <f>-'5C1I_LAKey'!$R38</f>
        <v>-144214</v>
      </c>
      <c r="N38" s="374">
        <f>-'5C1J_JCFAEast'!$R38</f>
        <v>0</v>
      </c>
      <c r="O38" s="374">
        <f>-'5C1M_GEOMidCity'!$R38</f>
        <v>-5423</v>
      </c>
      <c r="P38" s="374">
        <f>-'5C1N_Delta'!$R38</f>
        <v>0</v>
      </c>
      <c r="Q38" s="374">
        <f>-'5C1O_Impact'!$R38</f>
        <v>-6156</v>
      </c>
      <c r="R38" s="374">
        <f>-'5C1Q_Advantage'!$R38</f>
        <v>-36602</v>
      </c>
      <c r="S38" s="374">
        <f>-'5C1R_Iberville'!$R38</f>
        <v>-40360</v>
      </c>
      <c r="T38" s="374">
        <f>-'5C1S_LCColPrep'!$R38</f>
        <v>0</v>
      </c>
      <c r="U38" s="374">
        <f>-'5C1T_Northeast'!$R38</f>
        <v>0</v>
      </c>
      <c r="V38" s="374">
        <f>-'5C1U_AcadianaRen'!$R38</f>
        <v>0</v>
      </c>
      <c r="W38" s="374">
        <f>-'5C1V_LafRen'!$R38</f>
        <v>0</v>
      </c>
      <c r="X38" s="374">
        <f>-'5C1W_Willow'!$R38</f>
        <v>0</v>
      </c>
      <c r="Y38" s="374">
        <f>-'5C1Y_GEOPrep'!$R38</f>
        <v>-64354</v>
      </c>
      <c r="Z38" s="374">
        <f>-'5C1Z_LincolnPrep'!$R38</f>
        <v>0</v>
      </c>
      <c r="AA38" s="374">
        <f>-'5C1AE_NobleMinds'!$R38</f>
        <v>0</v>
      </c>
      <c r="AB38" s="374">
        <f>-'5C1AF_JCFA-Laf'!$R38</f>
        <v>0</v>
      </c>
      <c r="AC38" s="374">
        <f>-'5C1AG_Collegiate'!$R38</f>
        <v>-6156</v>
      </c>
      <c r="AD38" s="374">
        <f>-'5C1AI_Harmony'!$R38</f>
        <v>0</v>
      </c>
      <c r="AE38" s="374">
        <f>-'5C1AJ_Athlos'!$R38</f>
        <v>0</v>
      </c>
      <c r="AF38" s="374">
        <f>-'5C1AK_NxtGen'!$R38</f>
        <v>-17706</v>
      </c>
      <c r="AG38" s="374">
        <f>-'5C1AL_RedRiver'!$R38</f>
        <v>0</v>
      </c>
      <c r="AH38" s="374">
        <f>-'5C1AM_Williams'!$R38</f>
        <v>0</v>
      </c>
      <c r="AI38" s="374">
        <f>-'5C1AN_StLandry'!$R38</f>
        <v>0</v>
      </c>
      <c r="AJ38" s="374">
        <f>-('5C2_LAVCA'!$R38+'5C2_LAVCA'!$S38)</f>
        <v>-485082</v>
      </c>
      <c r="AK38" s="374">
        <f>-('5C3_UnvView'!$R38+'5C3_UnvView'!$S38)</f>
        <v>-2151867</v>
      </c>
      <c r="AL38" s="375">
        <f t="shared" si="27"/>
        <v>-3039077</v>
      </c>
      <c r="AM38" s="375">
        <f t="shared" si="28"/>
        <v>175878313</v>
      </c>
      <c r="AN38" s="375">
        <f>ROUND(AM38/'8_2.1.22 SIS'!C38,0)</f>
        <v>6797</v>
      </c>
      <c r="AO38" s="376">
        <v>-82721</v>
      </c>
      <c r="AP38" s="374">
        <f t="shared" si="30"/>
        <v>0</v>
      </c>
      <c r="AQ38" s="374">
        <f t="shared" si="31"/>
        <v>-82721</v>
      </c>
      <c r="AR38" s="374"/>
      <c r="AS38" s="374"/>
      <c r="AT38" s="376">
        <f t="shared" si="32"/>
        <v>0</v>
      </c>
      <c r="AU38" s="375">
        <f t="shared" si="33"/>
        <v>175795592</v>
      </c>
      <c r="AV38" s="374">
        <f>VLOOKUP($A38,'4_Level 4'!$A$7:$BD$142,COLUMN('4_Level 4'!$E:$E),FALSE)</f>
        <v>0</v>
      </c>
      <c r="AW38" s="374">
        <f>VLOOKUP($A38,'4_Level 4'!$A$7:$BD$142,COLUMN('4_Level 4'!$Q:$Q),FALSE)</f>
        <v>806190</v>
      </c>
      <c r="AX38" s="374">
        <f>VLOOKUP($A38,'4_Level 4'!$A$7:$BD$142,COLUMN('4_Level 4'!$AC:$AC),FALSE)</f>
        <v>3660932</v>
      </c>
      <c r="AY38" s="374">
        <f>VLOOKUP($A38,'4_Level 4'!$A$7:$BD$142,COLUMN('4_Level 4'!$AO:$AO),FALSE)</f>
        <v>2928745</v>
      </c>
      <c r="AZ38" s="374">
        <f>VLOOKUP($A38,'4_Level 4'!$A$7:$BD$142,COLUMN('4_Level 4'!$BA:$BA),FALSE)</f>
        <v>5491397</v>
      </c>
      <c r="BA38" s="375">
        <f t="shared" si="34"/>
        <v>188682856</v>
      </c>
      <c r="BB38" s="374"/>
      <c r="BC38" s="374">
        <f t="shared" si="35"/>
        <v>188682856</v>
      </c>
      <c r="BD38" s="374">
        <f t="shared" si="29"/>
        <v>15723571</v>
      </c>
      <c r="BE38" s="374">
        <f>VLOOKUP($A38,'4_Level 4'!$A$7:$BD$142,COLUMN('4_Level 4'!$J:$J),FALSE)</f>
        <v>0</v>
      </c>
      <c r="BF38" s="374">
        <f>VLOOKUP($A38,'4_Level 4'!$A$7:$BD$142,COLUMN('4_Level 4'!$L:$L),FALSE)</f>
        <v>1091911</v>
      </c>
      <c r="BG38" s="374">
        <f>VLOOKUP($A38,'4_Level 4'!$A$7:$BD$142,COLUMN('4_Level 4'!$M:$M),FALSE)</f>
        <v>0</v>
      </c>
      <c r="BH38" s="374">
        <f>VLOOKUP($A38,'4_Level 4'!$A$7:$BD$142,COLUMN('4_Level 4'!$BC:$BC),FALSE)</f>
        <v>0</v>
      </c>
      <c r="BI38" s="375">
        <f t="shared" si="36"/>
        <v>189774767</v>
      </c>
    </row>
    <row r="39" spans="1:62" ht="15.6" customHeight="1" x14ac:dyDescent="0.2">
      <c r="A39" s="372">
        <v>33</v>
      </c>
      <c r="B39" s="373" t="s">
        <v>37</v>
      </c>
      <c r="C39" s="374">
        <f>'3_Levels 1&amp;2'!AP39</f>
        <v>8113370</v>
      </c>
      <c r="D39" s="374">
        <v>0</v>
      </c>
      <c r="E39" s="374">
        <f>-'5C1A_Madison'!$R39</f>
        <v>0</v>
      </c>
      <c r="F39" s="374">
        <f>-'5C1B_DArbonne'!$R39</f>
        <v>0</v>
      </c>
      <c r="G39" s="374">
        <f>-'5C1C_IntlHigh'!$R39</f>
        <v>0</v>
      </c>
      <c r="H39" s="374">
        <f>-'5C1D_NOMMA'!$R39</f>
        <v>0</v>
      </c>
      <c r="I39" s="374">
        <f>-'5C1E_LFNO'!$R39</f>
        <v>0</v>
      </c>
      <c r="J39" s="374">
        <f>-'5C1F_LCCharter'!$R39</f>
        <v>0</v>
      </c>
      <c r="K39" s="374">
        <f>-'5C1G_JSClark'!$R39</f>
        <v>0</v>
      </c>
      <c r="L39" s="374">
        <f>-'5C1H_Southwest'!$R39</f>
        <v>0</v>
      </c>
      <c r="M39" s="374">
        <f>-'5C1I_LAKey'!$R39</f>
        <v>0</v>
      </c>
      <c r="N39" s="374">
        <f>-'5C1J_JCFAEast'!$R39</f>
        <v>0</v>
      </c>
      <c r="O39" s="374">
        <f>-'5C1M_GEOMidCity'!$R39</f>
        <v>0</v>
      </c>
      <c r="P39" s="374">
        <f>-'5C1N_Delta'!$R39</f>
        <v>0</v>
      </c>
      <c r="Q39" s="374">
        <f>-'5C1O_Impact'!$R39</f>
        <v>0</v>
      </c>
      <c r="R39" s="374">
        <f>-'5C1Q_Advantage'!$R39</f>
        <v>0</v>
      </c>
      <c r="S39" s="374">
        <f>-'5C1R_Iberville'!$R39</f>
        <v>0</v>
      </c>
      <c r="T39" s="374">
        <f>-'5C1S_LCColPrep'!$R39</f>
        <v>0</v>
      </c>
      <c r="U39" s="374">
        <f>-'5C1T_Northeast'!$R39</f>
        <v>0</v>
      </c>
      <c r="V39" s="374">
        <f>-'5C1U_AcadianaRen'!$R39</f>
        <v>0</v>
      </c>
      <c r="W39" s="374">
        <f>-'5C1V_LafRen'!$R39</f>
        <v>0</v>
      </c>
      <c r="X39" s="374">
        <f>-'5C1W_Willow'!$R39</f>
        <v>0</v>
      </c>
      <c r="Y39" s="374">
        <f>-'5C1Y_GEOPrep'!$R39</f>
        <v>0</v>
      </c>
      <c r="Z39" s="374">
        <f>-'5C1Z_LincolnPrep'!$R39</f>
        <v>0</v>
      </c>
      <c r="AA39" s="374">
        <f>-'5C1AE_NobleMinds'!$R39</f>
        <v>0</v>
      </c>
      <c r="AB39" s="374">
        <f>-'5C1AF_JCFA-Laf'!$R39</f>
        <v>0</v>
      </c>
      <c r="AC39" s="374">
        <f>-'5C1AG_Collegiate'!$R39</f>
        <v>0</v>
      </c>
      <c r="AD39" s="374">
        <f>-'5C1AI_Harmony'!$R39</f>
        <v>0</v>
      </c>
      <c r="AE39" s="374">
        <f>-'5C1AJ_Athlos'!$R39</f>
        <v>0</v>
      </c>
      <c r="AF39" s="374">
        <f>-'5C1AK_NxtGen'!$R39</f>
        <v>0</v>
      </c>
      <c r="AG39" s="374">
        <f>-'5C1AL_RedRiver'!$R39</f>
        <v>0</v>
      </c>
      <c r="AH39" s="374">
        <f>-'5C1AM_Williams'!$R39</f>
        <v>0</v>
      </c>
      <c r="AI39" s="374">
        <f>-'5C1AN_StLandry'!$R39</f>
        <v>0</v>
      </c>
      <c r="AJ39" s="374">
        <f>-('5C2_LAVCA'!$R39+'5C2_LAVCA'!$S39)</f>
        <v>-24490</v>
      </c>
      <c r="AK39" s="374">
        <f>-('5C3_UnvView'!$R39+'5C3_UnvView'!$S39)</f>
        <v>-446316</v>
      </c>
      <c r="AL39" s="375">
        <f t="shared" ref="AL39:AL70" si="37">SUM(D39:AK39)</f>
        <v>-470806</v>
      </c>
      <c r="AM39" s="375">
        <f t="shared" ref="AM39:AM75" si="38">SUM(C39:AK39)</f>
        <v>7642564</v>
      </c>
      <c r="AN39" s="375">
        <f>ROUND(AM39/'8_2.1.22 SIS'!C39,0)</f>
        <v>6634</v>
      </c>
      <c r="AO39" s="376">
        <v>-63788</v>
      </c>
      <c r="AP39" s="374">
        <f t="shared" si="30"/>
        <v>0</v>
      </c>
      <c r="AQ39" s="374">
        <f t="shared" si="31"/>
        <v>-63788</v>
      </c>
      <c r="AR39" s="374"/>
      <c r="AS39" s="374"/>
      <c r="AT39" s="376">
        <f t="shared" si="32"/>
        <v>0</v>
      </c>
      <c r="AU39" s="375">
        <f t="shared" si="33"/>
        <v>7578776</v>
      </c>
      <c r="AV39" s="374">
        <f>VLOOKUP($A39,'4_Level 4'!$A$7:$BD$142,COLUMN('4_Level 4'!$E:$E),FALSE)</f>
        <v>0</v>
      </c>
      <c r="AW39" s="374">
        <f>VLOOKUP($A39,'4_Level 4'!$A$7:$BD$142,COLUMN('4_Level 4'!$Q:$Q),FALSE)</f>
        <v>38220</v>
      </c>
      <c r="AX39" s="374">
        <f>VLOOKUP($A39,'4_Level 4'!$A$7:$BD$142,COLUMN('4_Level 4'!$AC:$AC),FALSE)</f>
        <v>188770</v>
      </c>
      <c r="AY39" s="374">
        <f>VLOOKUP($A39,'4_Level 4'!$A$7:$BD$142,COLUMN('4_Level 4'!$AO:$AO),FALSE)</f>
        <v>151016</v>
      </c>
      <c r="AZ39" s="374">
        <f>VLOOKUP($A39,'4_Level 4'!$A$7:$BD$142,COLUMN('4_Level 4'!$BA:$BA),FALSE)</f>
        <v>283154</v>
      </c>
      <c r="BA39" s="375">
        <f t="shared" si="34"/>
        <v>8239936</v>
      </c>
      <c r="BB39" s="374"/>
      <c r="BC39" s="374">
        <f t="shared" si="35"/>
        <v>8239936</v>
      </c>
      <c r="BD39" s="374">
        <f t="shared" ref="BD39:BD70" si="39">ROUND(BC39/$BD$77,0)</f>
        <v>686661</v>
      </c>
      <c r="BE39" s="374">
        <f>VLOOKUP($A39,'4_Level 4'!$A$7:$BD$142,COLUMN('4_Level 4'!$J:$J),FALSE)</f>
        <v>0</v>
      </c>
      <c r="BF39" s="374">
        <f>VLOOKUP($A39,'4_Level 4'!$A$7:$BD$142,COLUMN('4_Level 4'!$L:$L),FALSE)</f>
        <v>49706</v>
      </c>
      <c r="BG39" s="374">
        <f>VLOOKUP($A39,'4_Level 4'!$A$7:$BD$142,COLUMN('4_Level 4'!$M:$M),FALSE)</f>
        <v>0</v>
      </c>
      <c r="BH39" s="374">
        <f>VLOOKUP($A39,'4_Level 4'!$A$7:$BD$142,COLUMN('4_Level 4'!$BC:$BC),FALSE)</f>
        <v>0</v>
      </c>
      <c r="BI39" s="375">
        <f t="shared" si="36"/>
        <v>8289642</v>
      </c>
    </row>
    <row r="40" spans="1:62" ht="15.6" customHeight="1" x14ac:dyDescent="0.2">
      <c r="A40" s="372">
        <v>34</v>
      </c>
      <c r="B40" s="373" t="s">
        <v>38</v>
      </c>
      <c r="C40" s="374">
        <f>'3_Levels 1&amp;2'!AP40</f>
        <v>22833063</v>
      </c>
      <c r="D40" s="374">
        <v>0</v>
      </c>
      <c r="E40" s="374">
        <f>-'5C1A_Madison'!$R40</f>
        <v>0</v>
      </c>
      <c r="F40" s="374">
        <f>-'5C1B_DArbonne'!$R40</f>
        <v>-10520</v>
      </c>
      <c r="G40" s="374">
        <f>-'5C1C_IntlHigh'!$R40</f>
        <v>0</v>
      </c>
      <c r="H40" s="374">
        <f>-'5C1D_NOMMA'!$R40</f>
        <v>0</v>
      </c>
      <c r="I40" s="374">
        <f>-'5C1E_LFNO'!$R40</f>
        <v>0</v>
      </c>
      <c r="J40" s="374">
        <f>-'5C1F_LCCharter'!$R40</f>
        <v>0</v>
      </c>
      <c r="K40" s="374">
        <f>-'5C1G_JSClark'!$R40</f>
        <v>0</v>
      </c>
      <c r="L40" s="374">
        <f>-'5C1H_Southwest'!$R40</f>
        <v>0</v>
      </c>
      <c r="M40" s="374">
        <f>-'5C1I_LAKey'!$R40</f>
        <v>0</v>
      </c>
      <c r="N40" s="374">
        <f>-'5C1J_JCFAEast'!$R40</f>
        <v>0</v>
      </c>
      <c r="O40" s="374">
        <f>-'5C1M_GEOMidCity'!$R40</f>
        <v>0</v>
      </c>
      <c r="P40" s="374">
        <f>-'5C1N_Delta'!$R40</f>
        <v>0</v>
      </c>
      <c r="Q40" s="374">
        <f>-'5C1O_Impact'!$R40</f>
        <v>0</v>
      </c>
      <c r="R40" s="374">
        <f>-'5C1Q_Advantage'!$R40</f>
        <v>0</v>
      </c>
      <c r="S40" s="374">
        <f>-'5C1R_Iberville'!$R40</f>
        <v>0</v>
      </c>
      <c r="T40" s="374">
        <f>-'5C1S_LCColPrep'!$R40</f>
        <v>0</v>
      </c>
      <c r="U40" s="374">
        <f>-'5C1T_Northeast'!$R40</f>
        <v>0</v>
      </c>
      <c r="V40" s="374">
        <f>-'5C1U_AcadianaRen'!$R40</f>
        <v>0</v>
      </c>
      <c r="W40" s="374">
        <f>-'5C1V_LafRen'!$R40</f>
        <v>0</v>
      </c>
      <c r="X40" s="374">
        <f>-'5C1W_Willow'!$R40</f>
        <v>0</v>
      </c>
      <c r="Y40" s="374">
        <f>-'5C1Y_GEOPrep'!$R40</f>
        <v>0</v>
      </c>
      <c r="Z40" s="374">
        <f>-'5C1Z_LincolnPrep'!$R40</f>
        <v>0</v>
      </c>
      <c r="AA40" s="374">
        <f>-'5C1AE_NobleMinds'!$R40</f>
        <v>0</v>
      </c>
      <c r="AB40" s="374">
        <f>-'5C1AF_JCFA-Laf'!$R40</f>
        <v>0</v>
      </c>
      <c r="AC40" s="374">
        <f>-'5C1AG_Collegiate'!$R40</f>
        <v>0</v>
      </c>
      <c r="AD40" s="374">
        <f>-'5C1AI_Harmony'!$R40</f>
        <v>0</v>
      </c>
      <c r="AE40" s="374">
        <f>-'5C1AJ_Athlos'!$R40</f>
        <v>0</v>
      </c>
      <c r="AF40" s="374">
        <f>-'5C1AK_NxtGen'!$R40</f>
        <v>0</v>
      </c>
      <c r="AG40" s="374">
        <f>-'5C1AL_RedRiver'!$R40</f>
        <v>0</v>
      </c>
      <c r="AH40" s="374">
        <f>-'5C1AM_Williams'!$R40</f>
        <v>0</v>
      </c>
      <c r="AI40" s="374">
        <f>-'5C1AN_StLandry'!$R40</f>
        <v>0</v>
      </c>
      <c r="AJ40" s="374">
        <f>-('5C2_LAVCA'!$R40+'5C2_LAVCA'!$S40)</f>
        <v>-229938</v>
      </c>
      <c r="AK40" s="374">
        <f>-('5C3_UnvView'!$R40+'5C3_UnvView'!$S40)</f>
        <v>-206968</v>
      </c>
      <c r="AL40" s="375">
        <f t="shared" si="37"/>
        <v>-447426</v>
      </c>
      <c r="AM40" s="375">
        <f t="shared" si="38"/>
        <v>22385637</v>
      </c>
      <c r="AN40" s="375">
        <f>ROUND(AM40/'8_2.1.22 SIS'!C40,0)</f>
        <v>6996</v>
      </c>
      <c r="AO40" s="376">
        <v>-149516</v>
      </c>
      <c r="AP40" s="374">
        <f t="shared" si="30"/>
        <v>0</v>
      </c>
      <c r="AQ40" s="374">
        <f t="shared" si="31"/>
        <v>-149516</v>
      </c>
      <c r="AR40" s="374"/>
      <c r="AS40" s="374"/>
      <c r="AT40" s="376">
        <f t="shared" si="32"/>
        <v>0</v>
      </c>
      <c r="AU40" s="375">
        <f t="shared" si="33"/>
        <v>22236121</v>
      </c>
      <c r="AV40" s="374">
        <f>VLOOKUP($A40,'4_Level 4'!$A$7:$BD$142,COLUMN('4_Level 4'!$E:$E),FALSE)</f>
        <v>0</v>
      </c>
      <c r="AW40" s="374">
        <f>VLOOKUP($A40,'4_Level 4'!$A$7:$BD$142,COLUMN('4_Level 4'!$Q:$Q),FALSE)</f>
        <v>99960</v>
      </c>
      <c r="AX40" s="374">
        <f>VLOOKUP($A40,'4_Level 4'!$A$7:$BD$142,COLUMN('4_Level 4'!$AC:$AC),FALSE)</f>
        <v>464291</v>
      </c>
      <c r="AY40" s="374">
        <f>VLOOKUP($A40,'4_Level 4'!$A$7:$BD$142,COLUMN('4_Level 4'!$AO:$AO),FALSE)</f>
        <v>371432</v>
      </c>
      <c r="AZ40" s="374">
        <f>VLOOKUP($A40,'4_Level 4'!$A$7:$BD$142,COLUMN('4_Level 4'!$BA:$BA),FALSE)</f>
        <v>696437</v>
      </c>
      <c r="BA40" s="375">
        <f t="shared" si="34"/>
        <v>23868241</v>
      </c>
      <c r="BB40" s="374"/>
      <c r="BC40" s="374">
        <f t="shared" si="35"/>
        <v>23868241</v>
      </c>
      <c r="BD40" s="374">
        <f t="shared" si="39"/>
        <v>1989020</v>
      </c>
      <c r="BE40" s="374">
        <f>VLOOKUP($A40,'4_Level 4'!$A$7:$BD$142,COLUMN('4_Level 4'!$J:$J),FALSE)</f>
        <v>0</v>
      </c>
      <c r="BF40" s="374">
        <f>VLOOKUP($A40,'4_Level 4'!$A$7:$BD$142,COLUMN('4_Level 4'!$L:$L),FALSE)</f>
        <v>71396</v>
      </c>
      <c r="BG40" s="374">
        <f>VLOOKUP($A40,'4_Level 4'!$A$7:$BD$142,COLUMN('4_Level 4'!$M:$M),FALSE)</f>
        <v>0</v>
      </c>
      <c r="BH40" s="374">
        <f>VLOOKUP($A40,'4_Level 4'!$A$7:$BD$142,COLUMN('4_Level 4'!$BC:$BC),FALSE)</f>
        <v>0</v>
      </c>
      <c r="BI40" s="375">
        <f t="shared" si="36"/>
        <v>23939637</v>
      </c>
    </row>
    <row r="41" spans="1:62" ht="15.6" customHeight="1" x14ac:dyDescent="0.2">
      <c r="A41" s="377">
        <v>35</v>
      </c>
      <c r="B41" s="378" t="s">
        <v>39</v>
      </c>
      <c r="C41" s="379">
        <f>'3_Levels 1&amp;2'!AP41</f>
        <v>28489712</v>
      </c>
      <c r="D41" s="379">
        <v>0</v>
      </c>
      <c r="E41" s="379">
        <f>-'5C1A_Madison'!$R41</f>
        <v>0</v>
      </c>
      <c r="F41" s="379">
        <f>-'5C1B_DArbonne'!$R41</f>
        <v>0</v>
      </c>
      <c r="G41" s="379">
        <f>-'5C1C_IntlHigh'!$R41</f>
        <v>0</v>
      </c>
      <c r="H41" s="379">
        <f>-'5C1D_NOMMA'!$R41</f>
        <v>0</v>
      </c>
      <c r="I41" s="379">
        <f>-'5C1E_LFNO'!$R41</f>
        <v>0</v>
      </c>
      <c r="J41" s="379">
        <f>-'5C1F_LCCharter'!$R41</f>
        <v>0</v>
      </c>
      <c r="K41" s="379">
        <f>-'5C1G_JSClark'!$R41</f>
        <v>0</v>
      </c>
      <c r="L41" s="379">
        <f>-'5C1H_Southwest'!$R41</f>
        <v>0</v>
      </c>
      <c r="M41" s="379">
        <f>-'5C1I_LAKey'!$R41</f>
        <v>0</v>
      </c>
      <c r="N41" s="379">
        <f>-'5C1J_JCFAEast'!$R41</f>
        <v>0</v>
      </c>
      <c r="O41" s="379">
        <f>-'5C1M_GEOMidCity'!$R41</f>
        <v>0</v>
      </c>
      <c r="P41" s="379">
        <f>-'5C1N_Delta'!$R41</f>
        <v>0</v>
      </c>
      <c r="Q41" s="379">
        <f>-'5C1O_Impact'!$R41</f>
        <v>0</v>
      </c>
      <c r="R41" s="379">
        <f>-'5C1Q_Advantage'!$R41</f>
        <v>0</v>
      </c>
      <c r="S41" s="379">
        <f>-'5C1R_Iberville'!$R41</f>
        <v>0</v>
      </c>
      <c r="T41" s="379">
        <f>-'5C1S_LCColPrep'!$R41</f>
        <v>0</v>
      </c>
      <c r="U41" s="379">
        <f>-'5C1T_Northeast'!$R41</f>
        <v>0</v>
      </c>
      <c r="V41" s="379">
        <f>-'5C1U_AcadianaRen'!$R41</f>
        <v>0</v>
      </c>
      <c r="W41" s="379">
        <f>-'5C1V_LafRen'!$R41</f>
        <v>0</v>
      </c>
      <c r="X41" s="379">
        <f>-'5C1W_Willow'!$R41</f>
        <v>0</v>
      </c>
      <c r="Y41" s="379">
        <f>-'5C1Y_GEOPrep'!$R41</f>
        <v>0</v>
      </c>
      <c r="Z41" s="379">
        <f>-'5C1Z_LincolnPrep'!$R41</f>
        <v>0</v>
      </c>
      <c r="AA41" s="651">
        <f>-'5C1AE_NobleMinds'!$R41</f>
        <v>0</v>
      </c>
      <c r="AB41" s="651">
        <f>-'5C1AF_JCFA-Laf'!$R41</f>
        <v>0</v>
      </c>
      <c r="AC41" s="651">
        <f>-'5C1AG_Collegiate'!$R41</f>
        <v>0</v>
      </c>
      <c r="AD41" s="938">
        <f>-'5C1AI_Harmony'!$R41</f>
        <v>0</v>
      </c>
      <c r="AE41" s="938">
        <f>-'5C1AJ_Athlos'!$R41</f>
        <v>0</v>
      </c>
      <c r="AF41" s="1185">
        <f>-'5C1AK_NxtGen'!$R41</f>
        <v>0</v>
      </c>
      <c r="AG41" s="1185">
        <f>-'5C1AL_RedRiver'!$R41</f>
        <v>0</v>
      </c>
      <c r="AH41" s="1611">
        <f>-'5C1AM_Williams'!$R41</f>
        <v>0</v>
      </c>
      <c r="AI41" s="1611">
        <f>-'5C1AN_StLandry'!$R41</f>
        <v>0</v>
      </c>
      <c r="AJ41" s="379">
        <f>-('5C2_LAVCA'!$R41+'5C2_LAVCA'!$S41)</f>
        <v>-98343</v>
      </c>
      <c r="AK41" s="379">
        <f>-('5C3_UnvView'!$R41+'5C3_UnvView'!$S41)</f>
        <v>-76778</v>
      </c>
      <c r="AL41" s="380">
        <f t="shared" si="37"/>
        <v>-175121</v>
      </c>
      <c r="AM41" s="380">
        <f t="shared" si="38"/>
        <v>28314591</v>
      </c>
      <c r="AN41" s="380">
        <f>ROUND(AM41/'8_2.1.22 SIS'!C41,0)</f>
        <v>5575</v>
      </c>
      <c r="AO41" s="381">
        <v>0</v>
      </c>
      <c r="AP41" s="379">
        <f t="shared" si="30"/>
        <v>0</v>
      </c>
      <c r="AQ41" s="379">
        <f t="shared" si="31"/>
        <v>0</v>
      </c>
      <c r="AR41" s="379"/>
      <c r="AS41" s="379"/>
      <c r="AT41" s="381">
        <f t="shared" si="32"/>
        <v>0</v>
      </c>
      <c r="AU41" s="380">
        <f t="shared" si="33"/>
        <v>28314591</v>
      </c>
      <c r="AV41" s="379">
        <f>VLOOKUP($A41,'4_Level 4'!$A$7:$BD$142,COLUMN('4_Level 4'!$E:$E),FALSE)</f>
        <v>0</v>
      </c>
      <c r="AW41" s="379">
        <f>VLOOKUP($A41,'4_Level 4'!$A$7:$BD$142,COLUMN('4_Level 4'!$Q:$Q),FALSE)</f>
        <v>164430</v>
      </c>
      <c r="AX41" s="1185">
        <f>VLOOKUP($A41,'4_Level 4'!$A$7:$BD$142,COLUMN('4_Level 4'!$AC:$AC),FALSE)</f>
        <v>745207</v>
      </c>
      <c r="AY41" s="1185">
        <f>VLOOKUP($A41,'4_Level 4'!$A$7:$BD$142,COLUMN('4_Level 4'!$AO:$AO),FALSE)</f>
        <v>596166</v>
      </c>
      <c r="AZ41" s="1849">
        <f>VLOOKUP($A41,'4_Level 4'!$A$7:$BD$142,COLUMN('4_Level 4'!$BA:$BA),FALSE)</f>
        <v>1117811</v>
      </c>
      <c r="BA41" s="380">
        <f t="shared" si="34"/>
        <v>30938205</v>
      </c>
      <c r="BB41" s="379"/>
      <c r="BC41" s="379">
        <f t="shared" si="35"/>
        <v>30938205</v>
      </c>
      <c r="BD41" s="379">
        <f t="shared" si="39"/>
        <v>2578184</v>
      </c>
      <c r="BE41" s="379">
        <f>VLOOKUP($A41,'4_Level 4'!$A$7:$BD$142,COLUMN('4_Level 4'!$J:$J),FALSE)</f>
        <v>0</v>
      </c>
      <c r="BF41" s="379">
        <f>VLOOKUP($A41,'4_Level 4'!$A$7:$BD$142,COLUMN('4_Level 4'!$L:$L),FALSE)</f>
        <v>175508</v>
      </c>
      <c r="BG41" s="379">
        <f>VLOOKUP($A41,'4_Level 4'!$A$7:$BD$142,COLUMN('4_Level 4'!$M:$M),FALSE)</f>
        <v>0</v>
      </c>
      <c r="BH41" s="1849">
        <f>VLOOKUP($A41,'4_Level 4'!$A$7:$BD$142,COLUMN('4_Level 4'!$BC:$BC),FALSE)</f>
        <v>0</v>
      </c>
      <c r="BI41" s="380">
        <f t="shared" si="36"/>
        <v>31113713</v>
      </c>
    </row>
    <row r="42" spans="1:62" ht="15.6" customHeight="1" x14ac:dyDescent="0.2">
      <c r="A42" s="370">
        <v>36</v>
      </c>
      <c r="B42" s="371" t="s">
        <v>40</v>
      </c>
      <c r="C42" s="103">
        <f>'3_Levels 1&amp;2'!AP42</f>
        <v>212882591</v>
      </c>
      <c r="D42" s="103">
        <v>0</v>
      </c>
      <c r="E42" s="103">
        <f>-'5C1A_Madison'!$R42</f>
        <v>0</v>
      </c>
      <c r="F42" s="103">
        <f>-'5C1B_DArbonne'!$R42</f>
        <v>0</v>
      </c>
      <c r="G42" s="103">
        <f>-'5C1C_IntlHigh'!$R42</f>
        <v>-1378651</v>
      </c>
      <c r="H42" s="103">
        <f>-'5C1D_NOMMA'!$R42</f>
        <v>-1035285</v>
      </c>
      <c r="I42" s="103">
        <f>-'5C1E_LFNO'!$R42</f>
        <v>-3115982</v>
      </c>
      <c r="J42" s="103">
        <f>-'5C1F_LCCharter'!$R42</f>
        <v>0</v>
      </c>
      <c r="K42" s="103">
        <f>-'5C1G_JSClark'!$R42</f>
        <v>0</v>
      </c>
      <c r="L42" s="103">
        <f>-'5C1H_Southwest'!$R42</f>
        <v>0</v>
      </c>
      <c r="M42" s="103">
        <f>-'5C1I_LAKey'!$R42</f>
        <v>0</v>
      </c>
      <c r="N42" s="103">
        <f>-'5C1J_JCFAEast'!$R42</f>
        <v>-67949</v>
      </c>
      <c r="O42" s="103">
        <f>-'5C1M_GEOMidCity'!$R42</f>
        <v>0</v>
      </c>
      <c r="P42" s="103">
        <f>-'5C1N_Delta'!$R42</f>
        <v>0</v>
      </c>
      <c r="Q42" s="103">
        <f>-'5C1O_Impact'!$R42</f>
        <v>0</v>
      </c>
      <c r="R42" s="103">
        <f>-'5C1Q_Advantage'!$R42</f>
        <v>0</v>
      </c>
      <c r="S42" s="103">
        <f>-'5C1R_Iberville'!$R42</f>
        <v>-20242</v>
      </c>
      <c r="T42" s="103">
        <f>-'5C1S_LCColPrep'!$R42</f>
        <v>0</v>
      </c>
      <c r="U42" s="103">
        <f>-'5C1T_Northeast'!$R42</f>
        <v>0</v>
      </c>
      <c r="V42" s="103">
        <f>-'5C1U_AcadianaRen'!$R42</f>
        <v>0</v>
      </c>
      <c r="W42" s="103">
        <f>-'5C1V_LafRen'!$R42</f>
        <v>-3745</v>
      </c>
      <c r="X42" s="103">
        <f>-'5C1W_Willow'!$R42</f>
        <v>0</v>
      </c>
      <c r="Y42" s="103">
        <f>-'5C1Y_GEOPrep'!$R42</f>
        <v>0</v>
      </c>
      <c r="Z42" s="103">
        <f>-'5C1Z_LincolnPrep'!$R42</f>
        <v>0</v>
      </c>
      <c r="AA42" s="103">
        <f>-'5C1AE_NobleMinds'!$R42</f>
        <v>-552577</v>
      </c>
      <c r="AB42" s="103">
        <f>-'5C1AF_JCFA-Laf'!$R42</f>
        <v>0</v>
      </c>
      <c r="AC42" s="103">
        <f>-'5C1AG_Collegiate'!$R42</f>
        <v>-4251</v>
      </c>
      <c r="AD42" s="103">
        <f>-'5C1AI_Harmony'!$R42</f>
        <v>-1126614</v>
      </c>
      <c r="AE42" s="103">
        <f>-'5C1AJ_Athlos'!$R42</f>
        <v>-520046</v>
      </c>
      <c r="AF42" s="103">
        <f>-'5C1AK_NxtGen'!$R42</f>
        <v>0</v>
      </c>
      <c r="AG42" s="103">
        <f>-'5C1AL_RedRiver'!$R42</f>
        <v>0</v>
      </c>
      <c r="AH42" s="103">
        <f>-'5C1AM_Williams'!$R42</f>
        <v>0</v>
      </c>
      <c r="AI42" s="103">
        <f>-'5C1AN_StLandry'!$R42</f>
        <v>0</v>
      </c>
      <c r="AJ42" s="103">
        <f>-('5C2_LAVCA'!$R42+'5C2_LAVCA'!$S42)</f>
        <v>-616794</v>
      </c>
      <c r="AK42" s="103">
        <f>-('5C3_UnvView'!$R42+'5C3_UnvView'!$S42)</f>
        <v>-522698</v>
      </c>
      <c r="AL42" s="102">
        <f t="shared" si="37"/>
        <v>-8964834</v>
      </c>
      <c r="AM42" s="102">
        <f t="shared" si="38"/>
        <v>203917757</v>
      </c>
      <c r="AN42" s="102">
        <f>ROUND(AM42/'8_2.1.22 SIS'!C42,0)</f>
        <v>4796</v>
      </c>
      <c r="AO42" s="104">
        <v>-51762</v>
      </c>
      <c r="AP42" s="103">
        <f t="shared" si="30"/>
        <v>0</v>
      </c>
      <c r="AQ42" s="103">
        <f t="shared" si="31"/>
        <v>-51762</v>
      </c>
      <c r="AR42" s="103"/>
      <c r="AS42" s="103"/>
      <c r="AT42" s="104">
        <f t="shared" si="32"/>
        <v>0</v>
      </c>
      <c r="AU42" s="102">
        <f t="shared" si="33"/>
        <v>203865995</v>
      </c>
      <c r="AV42" s="103">
        <f>VLOOKUP($A42,'4_Level 4'!$A$7:$BD$142,COLUMN('4_Level 4'!$E:$E),FALSE)</f>
        <v>525000</v>
      </c>
      <c r="AW42" s="103">
        <f>VLOOKUP($A42,'4_Level 4'!$A$7:$BD$142,COLUMN('4_Level 4'!$Q:$Q),FALSE)</f>
        <v>1394820</v>
      </c>
      <c r="AX42" s="103">
        <f>VLOOKUP($A42,'4_Level 4'!$A$7:$BD$142,COLUMN('4_Level 4'!$AC:$AC),FALSE)</f>
        <v>6285948</v>
      </c>
      <c r="AY42" s="103">
        <f>VLOOKUP($A42,'4_Level 4'!$A$7:$BD$142,COLUMN('4_Level 4'!$AO:$AO),FALSE)</f>
        <v>5028762</v>
      </c>
      <c r="AZ42" s="103">
        <f>VLOOKUP($A42,'4_Level 4'!$A$7:$BD$142,COLUMN('4_Level 4'!$BA:$BA),FALSE)</f>
        <v>9428926</v>
      </c>
      <c r="BA42" s="102">
        <f t="shared" si="34"/>
        <v>226529451</v>
      </c>
      <c r="BB42" s="103"/>
      <c r="BC42" s="103">
        <f t="shared" si="35"/>
        <v>226529451</v>
      </c>
      <c r="BD42" s="103">
        <f t="shared" si="39"/>
        <v>18877454</v>
      </c>
      <c r="BE42" s="103">
        <f>VLOOKUP($A42,'4_Level 4'!$A$7:$BD$142,COLUMN('4_Level 4'!$J:$J),FALSE)</f>
        <v>0</v>
      </c>
      <c r="BF42" s="103">
        <f>VLOOKUP($A42,'4_Level 4'!$A$7:$BD$142,COLUMN('4_Level 4'!$L:$L),FALSE)</f>
        <v>831856</v>
      </c>
      <c r="BG42" s="103">
        <f>VLOOKUP($A42,'4_Level 4'!$A$7:$BD$142,COLUMN('4_Level 4'!$M:$M),FALSE)</f>
        <v>0</v>
      </c>
      <c r="BH42" s="103">
        <f>VLOOKUP($A42,'4_Level 4'!$A$7:$BD$142,COLUMN('4_Level 4'!$BC:$BC),FALSE)</f>
        <v>0</v>
      </c>
      <c r="BI42" s="102">
        <f t="shared" si="36"/>
        <v>227361307</v>
      </c>
    </row>
    <row r="43" spans="1:62" ht="15.6" customHeight="1" x14ac:dyDescent="0.2">
      <c r="A43" s="372">
        <v>37</v>
      </c>
      <c r="B43" s="373" t="s">
        <v>41</v>
      </c>
      <c r="C43" s="374">
        <f>'3_Levels 1&amp;2'!AP43</f>
        <v>112942037</v>
      </c>
      <c r="D43" s="374">
        <v>0</v>
      </c>
      <c r="E43" s="374">
        <f>-'5C1A_Madison'!$R43</f>
        <v>0</v>
      </c>
      <c r="F43" s="374">
        <f>-'5C1B_DArbonne'!$R43</f>
        <v>-65295</v>
      </c>
      <c r="G43" s="374">
        <f>-'5C1C_IntlHigh'!$R43</f>
        <v>0</v>
      </c>
      <c r="H43" s="374">
        <f>-'5C1D_NOMMA'!$R43</f>
        <v>0</v>
      </c>
      <c r="I43" s="374">
        <f>-'5C1E_LFNO'!$R43</f>
        <v>0</v>
      </c>
      <c r="J43" s="374">
        <f>-'5C1F_LCCharter'!$R43</f>
        <v>0</v>
      </c>
      <c r="K43" s="374">
        <f>-'5C1G_JSClark'!$R43</f>
        <v>0</v>
      </c>
      <c r="L43" s="374">
        <f>-'5C1H_Southwest'!$R43</f>
        <v>0</v>
      </c>
      <c r="M43" s="374">
        <f>-'5C1I_LAKey'!$R43</f>
        <v>0</v>
      </c>
      <c r="N43" s="374">
        <f>-'5C1J_JCFAEast'!$R43</f>
        <v>0</v>
      </c>
      <c r="O43" s="374">
        <f>-'5C1M_GEOMidCity'!$R43</f>
        <v>0</v>
      </c>
      <c r="P43" s="374">
        <f>-'5C1N_Delta'!$R43</f>
        <v>0</v>
      </c>
      <c r="Q43" s="374">
        <f>-'5C1O_Impact'!$R43</f>
        <v>0</v>
      </c>
      <c r="R43" s="374">
        <f>-'5C1Q_Advantage'!$R43</f>
        <v>0</v>
      </c>
      <c r="S43" s="374">
        <f>-'5C1R_Iberville'!$R43</f>
        <v>0</v>
      </c>
      <c r="T43" s="374">
        <f>-'5C1S_LCColPrep'!$R43</f>
        <v>0</v>
      </c>
      <c r="U43" s="374">
        <f>-'5C1T_Northeast'!$R43</f>
        <v>0</v>
      </c>
      <c r="V43" s="374">
        <f>-'5C1U_AcadianaRen'!$R43</f>
        <v>0</v>
      </c>
      <c r="W43" s="374">
        <f>-'5C1V_LafRen'!$R43</f>
        <v>0</v>
      </c>
      <c r="X43" s="374">
        <f>-'5C1W_Willow'!$R43</f>
        <v>0</v>
      </c>
      <c r="Y43" s="374">
        <f>-'5C1Y_GEOPrep'!$R43</f>
        <v>0</v>
      </c>
      <c r="Z43" s="374">
        <f>-'5C1Z_LincolnPrep'!$R43</f>
        <v>-41556</v>
      </c>
      <c r="AA43" s="374">
        <f>-'5C1AE_NobleMinds'!$R43</f>
        <v>0</v>
      </c>
      <c r="AB43" s="374">
        <f>-'5C1AF_JCFA-Laf'!$R43</f>
        <v>0</v>
      </c>
      <c r="AC43" s="374">
        <f>-'5C1AG_Collegiate'!$R43</f>
        <v>0</v>
      </c>
      <c r="AD43" s="374">
        <f>-'5C1AI_Harmony'!$R43</f>
        <v>0</v>
      </c>
      <c r="AE43" s="374">
        <f>-'5C1AJ_Athlos'!$R43</f>
        <v>0</v>
      </c>
      <c r="AF43" s="374">
        <f>-'5C1AK_NxtGen'!$R43</f>
        <v>0</v>
      </c>
      <c r="AG43" s="374">
        <f>-'5C1AL_RedRiver'!$R43</f>
        <v>0</v>
      </c>
      <c r="AH43" s="374">
        <f>-'5C1AM_Williams'!$R43</f>
        <v>0</v>
      </c>
      <c r="AI43" s="374">
        <f>-'5C1AN_StLandry'!$R43</f>
        <v>0</v>
      </c>
      <c r="AJ43" s="374">
        <f>-('5C2_LAVCA'!$R43+'5C2_LAVCA'!$S43)</f>
        <v>-300974</v>
      </c>
      <c r="AK43" s="374">
        <f>-('5C3_UnvView'!$R43+'5C3_UnvView'!$S43)</f>
        <v>-430559</v>
      </c>
      <c r="AL43" s="375">
        <f t="shared" si="37"/>
        <v>-838384</v>
      </c>
      <c r="AM43" s="375">
        <f t="shared" si="38"/>
        <v>112103653</v>
      </c>
      <c r="AN43" s="375">
        <f>ROUND(AM43/'8_2.1.22 SIS'!C43,0)</f>
        <v>6341</v>
      </c>
      <c r="AO43" s="376">
        <v>-17328</v>
      </c>
      <c r="AP43" s="374">
        <f t="shared" si="30"/>
        <v>0</v>
      </c>
      <c r="AQ43" s="374">
        <f t="shared" si="31"/>
        <v>-17328</v>
      </c>
      <c r="AR43" s="374"/>
      <c r="AS43" s="374"/>
      <c r="AT43" s="376">
        <f t="shared" si="32"/>
        <v>0</v>
      </c>
      <c r="AU43" s="375">
        <f t="shared" si="33"/>
        <v>112086325</v>
      </c>
      <c r="AV43" s="374">
        <f>VLOOKUP($A43,'4_Level 4'!$A$7:$BD$142,COLUMN('4_Level 4'!$E:$E),FALSE)</f>
        <v>0</v>
      </c>
      <c r="AW43" s="374">
        <f>VLOOKUP($A43,'4_Level 4'!$A$7:$BD$142,COLUMN('4_Level 4'!$Q:$Q),FALSE)</f>
        <v>561820</v>
      </c>
      <c r="AX43" s="374">
        <f>VLOOKUP($A43,'4_Level 4'!$A$7:$BD$142,COLUMN('4_Level 4'!$AC:$AC),FALSE)</f>
        <v>2558684</v>
      </c>
      <c r="AY43" s="374">
        <f>VLOOKUP($A43,'4_Level 4'!$A$7:$BD$142,COLUMN('4_Level 4'!$AO:$AO),FALSE)</f>
        <v>2046948</v>
      </c>
      <c r="AZ43" s="374">
        <f>VLOOKUP($A43,'4_Level 4'!$A$7:$BD$142,COLUMN('4_Level 4'!$BA:$BA),FALSE)</f>
        <v>3838027</v>
      </c>
      <c r="BA43" s="375">
        <f t="shared" si="34"/>
        <v>121091804</v>
      </c>
      <c r="BB43" s="374"/>
      <c r="BC43" s="374">
        <f t="shared" si="35"/>
        <v>121091804</v>
      </c>
      <c r="BD43" s="374">
        <f t="shared" si="39"/>
        <v>10090984</v>
      </c>
      <c r="BE43" s="374">
        <f>VLOOKUP($A43,'4_Level 4'!$A$7:$BD$142,COLUMN('4_Level 4'!$J:$J),FALSE)</f>
        <v>0</v>
      </c>
      <c r="BF43" s="374">
        <f>VLOOKUP($A43,'4_Level 4'!$A$7:$BD$142,COLUMN('4_Level 4'!$L:$L),FALSE)</f>
        <v>267329</v>
      </c>
      <c r="BG43" s="374">
        <f>VLOOKUP($A43,'4_Level 4'!$A$7:$BD$142,COLUMN('4_Level 4'!$M:$M),FALSE)</f>
        <v>0</v>
      </c>
      <c r="BH43" s="374">
        <f>VLOOKUP($A43,'4_Level 4'!$A$7:$BD$142,COLUMN('4_Level 4'!$BC:$BC),FALSE)</f>
        <v>0</v>
      </c>
      <c r="BI43" s="375">
        <f t="shared" si="36"/>
        <v>121359133</v>
      </c>
      <c r="BJ43" s="1230"/>
    </row>
    <row r="44" spans="1:62" ht="15.6" customHeight="1" x14ac:dyDescent="0.2">
      <c r="A44" s="372">
        <v>38</v>
      </c>
      <c r="B44" s="373" t="s">
        <v>42</v>
      </c>
      <c r="C44" s="374">
        <f>'3_Levels 1&amp;2'!AP44</f>
        <v>10216473</v>
      </c>
      <c r="D44" s="374">
        <v>0</v>
      </c>
      <c r="E44" s="374">
        <f>-'5C1A_Madison'!$R44</f>
        <v>0</v>
      </c>
      <c r="F44" s="374">
        <f>-'5C1B_DArbonne'!$R44</f>
        <v>0</v>
      </c>
      <c r="G44" s="374">
        <f>-'5C1C_IntlHigh'!$R44</f>
        <v>-2498</v>
      </c>
      <c r="H44" s="374">
        <f>-'5C1D_NOMMA'!$R44</f>
        <v>-32731</v>
      </c>
      <c r="I44" s="374">
        <f>-'5C1E_LFNO'!$R44</f>
        <v>-4555</v>
      </c>
      <c r="J44" s="374">
        <f>-'5C1F_LCCharter'!$R44</f>
        <v>0</v>
      </c>
      <c r="K44" s="374">
        <f>-'5C1G_JSClark'!$R44</f>
        <v>0</v>
      </c>
      <c r="L44" s="374">
        <f>-'5C1H_Southwest'!$R44</f>
        <v>0</v>
      </c>
      <c r="M44" s="374">
        <f>-'5C1I_LAKey'!$R44</f>
        <v>0</v>
      </c>
      <c r="N44" s="374">
        <f>-'5C1J_JCFAEast'!$R44</f>
        <v>-8780</v>
      </c>
      <c r="O44" s="374">
        <f>-'5C1M_GEOMidCity'!$R44</f>
        <v>0</v>
      </c>
      <c r="P44" s="374">
        <f>-'5C1N_Delta'!$R44</f>
        <v>0</v>
      </c>
      <c r="Q44" s="374">
        <f>-'5C1O_Impact'!$R44</f>
        <v>0</v>
      </c>
      <c r="R44" s="374">
        <f>-'5C1Q_Advantage'!$R44</f>
        <v>0</v>
      </c>
      <c r="S44" s="374">
        <f>-'5C1R_Iberville'!$R44</f>
        <v>0</v>
      </c>
      <c r="T44" s="374">
        <f>-'5C1S_LCColPrep'!$R44</f>
        <v>0</v>
      </c>
      <c r="U44" s="374">
        <f>-'5C1T_Northeast'!$R44</f>
        <v>0</v>
      </c>
      <c r="V44" s="374">
        <f>-'5C1U_AcadianaRen'!$R44</f>
        <v>0</v>
      </c>
      <c r="W44" s="374">
        <f>-'5C1V_LafRen'!$R44</f>
        <v>0</v>
      </c>
      <c r="X44" s="374">
        <f>-'5C1W_Willow'!$R44</f>
        <v>0</v>
      </c>
      <c r="Y44" s="374">
        <f>-'5C1Y_GEOPrep'!$R44</f>
        <v>0</v>
      </c>
      <c r="Z44" s="374">
        <f>-'5C1Z_LincolnPrep'!$R44</f>
        <v>0</v>
      </c>
      <c r="AA44" s="374">
        <f>-'5C1AE_NobleMinds'!$R44</f>
        <v>0</v>
      </c>
      <c r="AB44" s="374">
        <f>-'5C1AF_JCFA-Laf'!$R44</f>
        <v>0</v>
      </c>
      <c r="AC44" s="374">
        <f>-'5C1AG_Collegiate'!$R44</f>
        <v>0</v>
      </c>
      <c r="AD44" s="374">
        <f>-'5C1AI_Harmony'!$R44</f>
        <v>-4896</v>
      </c>
      <c r="AE44" s="374">
        <f>-'5C1AJ_Athlos'!$R44</f>
        <v>-12492</v>
      </c>
      <c r="AF44" s="374">
        <f>-'5C1AK_NxtGen'!$R44</f>
        <v>0</v>
      </c>
      <c r="AG44" s="374">
        <f>-'5C1AL_RedRiver'!$R44</f>
        <v>0</v>
      </c>
      <c r="AH44" s="374">
        <f>-'5C1AM_Williams'!$R44</f>
        <v>0</v>
      </c>
      <c r="AI44" s="374">
        <f>-'5C1AN_StLandry'!$R44</f>
        <v>0</v>
      </c>
      <c r="AJ44" s="374">
        <f>-('5C2_LAVCA'!$R44+'5C2_LAVCA'!$S44)</f>
        <v>-19947</v>
      </c>
      <c r="AK44" s="374">
        <f>-('5C3_UnvView'!$R44+'5C3_UnvView'!$S44)</f>
        <v>-59943</v>
      </c>
      <c r="AL44" s="375">
        <f t="shared" si="37"/>
        <v>-145842</v>
      </c>
      <c r="AM44" s="375">
        <f t="shared" si="38"/>
        <v>10070631</v>
      </c>
      <c r="AN44" s="375">
        <f>ROUND(AM44/'8_2.1.22 SIS'!C44,0)</f>
        <v>2795</v>
      </c>
      <c r="AO44" s="376">
        <v>-2786</v>
      </c>
      <c r="AP44" s="374">
        <f t="shared" si="30"/>
        <v>0</v>
      </c>
      <c r="AQ44" s="374">
        <f t="shared" si="31"/>
        <v>-2786</v>
      </c>
      <c r="AR44" s="374"/>
      <c r="AS44" s="374"/>
      <c r="AT44" s="376">
        <f t="shared" si="32"/>
        <v>0</v>
      </c>
      <c r="AU44" s="375">
        <f t="shared" si="33"/>
        <v>10067845</v>
      </c>
      <c r="AV44" s="374">
        <f>VLOOKUP($A44,'4_Level 4'!$A$7:$BD$142,COLUMN('4_Level 4'!$E:$E),FALSE)</f>
        <v>0</v>
      </c>
      <c r="AW44" s="374">
        <f>VLOOKUP($A44,'4_Level 4'!$A$7:$BD$142,COLUMN('4_Level 4'!$Q:$Q),FALSE)</f>
        <v>125790</v>
      </c>
      <c r="AX44" s="374">
        <f>VLOOKUP($A44,'4_Level 4'!$A$7:$BD$142,COLUMN('4_Level 4'!$AC:$AC),FALSE)</f>
        <v>621975</v>
      </c>
      <c r="AY44" s="374">
        <f>VLOOKUP($A44,'4_Level 4'!$A$7:$BD$142,COLUMN('4_Level 4'!$AO:$AO),FALSE)</f>
        <v>497581</v>
      </c>
      <c r="AZ44" s="374">
        <f>VLOOKUP($A44,'4_Level 4'!$A$7:$BD$142,COLUMN('4_Level 4'!$BA:$BA),FALSE)</f>
        <v>932963</v>
      </c>
      <c r="BA44" s="375">
        <f t="shared" si="34"/>
        <v>12246154</v>
      </c>
      <c r="BB44" s="374"/>
      <c r="BC44" s="374">
        <f t="shared" si="35"/>
        <v>12246154</v>
      </c>
      <c r="BD44" s="374">
        <f t="shared" si="39"/>
        <v>1020513</v>
      </c>
      <c r="BE44" s="374">
        <f>VLOOKUP($A44,'4_Level 4'!$A$7:$BD$142,COLUMN('4_Level 4'!$J:$J),FALSE)</f>
        <v>0</v>
      </c>
      <c r="BF44" s="374">
        <f>VLOOKUP($A44,'4_Level 4'!$A$7:$BD$142,COLUMN('4_Level 4'!$L:$L),FALSE)</f>
        <v>25000</v>
      </c>
      <c r="BG44" s="374">
        <f>VLOOKUP($A44,'4_Level 4'!$A$7:$BD$142,COLUMN('4_Level 4'!$M:$M),FALSE)</f>
        <v>0</v>
      </c>
      <c r="BH44" s="374">
        <f>VLOOKUP($A44,'4_Level 4'!$A$7:$BD$142,COLUMN('4_Level 4'!$BC:$BC),FALSE)</f>
        <v>0</v>
      </c>
      <c r="BI44" s="375">
        <f t="shared" si="36"/>
        <v>12271154</v>
      </c>
      <c r="BJ44" s="1230"/>
    </row>
    <row r="45" spans="1:62" ht="15.6" customHeight="1" x14ac:dyDescent="0.2">
      <c r="A45" s="372">
        <v>39</v>
      </c>
      <c r="B45" s="373" t="s">
        <v>43</v>
      </c>
      <c r="C45" s="374">
        <f>'3_Levels 1&amp;2'!AP45</f>
        <v>9461090</v>
      </c>
      <c r="D45" s="374">
        <v>0</v>
      </c>
      <c r="E45" s="374">
        <f>-'5C1A_Madison'!$R45</f>
        <v>0</v>
      </c>
      <c r="F45" s="374">
        <f>-'5C1B_DArbonne'!$R45</f>
        <v>0</v>
      </c>
      <c r="G45" s="374">
        <f>-'5C1C_IntlHigh'!$R45</f>
        <v>0</v>
      </c>
      <c r="H45" s="374">
        <f>-'5C1D_NOMMA'!$R45</f>
        <v>0</v>
      </c>
      <c r="I45" s="374">
        <f>-'5C1E_LFNO'!$R45</f>
        <v>0</v>
      </c>
      <c r="J45" s="374">
        <f>-'5C1F_LCCharter'!$R45</f>
        <v>0</v>
      </c>
      <c r="K45" s="374">
        <f>-'5C1G_JSClark'!$R45</f>
        <v>0</v>
      </c>
      <c r="L45" s="374">
        <f>-'5C1H_Southwest'!$R45</f>
        <v>0</v>
      </c>
      <c r="M45" s="374">
        <f>-'5C1I_LAKey'!$R45</f>
        <v>-41029</v>
      </c>
      <c r="N45" s="374">
        <f>-'5C1J_JCFAEast'!$R45</f>
        <v>0</v>
      </c>
      <c r="O45" s="374">
        <f>-'5C1M_GEOMidCity'!$R45</f>
        <v>0</v>
      </c>
      <c r="P45" s="374">
        <f>-'5C1N_Delta'!$R45</f>
        <v>0</v>
      </c>
      <c r="Q45" s="374">
        <f>-'5C1O_Impact'!$R45</f>
        <v>0</v>
      </c>
      <c r="R45" s="374">
        <f>-'5C1Q_Advantage'!$R45</f>
        <v>-12385</v>
      </c>
      <c r="S45" s="374">
        <f>-'5C1R_Iberville'!$R45</f>
        <v>-2733</v>
      </c>
      <c r="T45" s="374">
        <f>-'5C1S_LCColPrep'!$R45</f>
        <v>0</v>
      </c>
      <c r="U45" s="374">
        <f>-'5C1T_Northeast'!$R45</f>
        <v>0</v>
      </c>
      <c r="V45" s="374">
        <f>-'5C1U_AcadianaRen'!$R45</f>
        <v>0</v>
      </c>
      <c r="W45" s="374">
        <f>-'5C1V_LafRen'!$R45</f>
        <v>0</v>
      </c>
      <c r="X45" s="374">
        <f>-'5C1W_Willow'!$R45</f>
        <v>0</v>
      </c>
      <c r="Y45" s="374">
        <f>-'5C1Y_GEOPrep'!$R45</f>
        <v>0</v>
      </c>
      <c r="Z45" s="374">
        <f>-'5C1Z_LincolnPrep'!$R45</f>
        <v>0</v>
      </c>
      <c r="AA45" s="374">
        <f>-'5C1AE_NobleMinds'!$R45</f>
        <v>0</v>
      </c>
      <c r="AB45" s="374">
        <f>-'5C1AF_JCFA-Laf'!$R45</f>
        <v>0</v>
      </c>
      <c r="AC45" s="374">
        <f>-'5C1AG_Collegiate'!$R45</f>
        <v>0</v>
      </c>
      <c r="AD45" s="374">
        <f>-'5C1AI_Harmony'!$R45</f>
        <v>0</v>
      </c>
      <c r="AE45" s="374">
        <f>-'5C1AJ_Athlos'!$R45</f>
        <v>0</v>
      </c>
      <c r="AF45" s="374">
        <f>-'5C1AK_NxtGen'!$R45</f>
        <v>0</v>
      </c>
      <c r="AG45" s="374">
        <f>-'5C1AL_RedRiver'!$R45</f>
        <v>-3096</v>
      </c>
      <c r="AH45" s="374">
        <f>-'5C1AM_Williams'!$R45</f>
        <v>0</v>
      </c>
      <c r="AI45" s="374">
        <f>-'5C1AN_StLandry'!$R45</f>
        <v>0</v>
      </c>
      <c r="AJ45" s="374">
        <f>-('5C2_LAVCA'!$R45+'5C2_LAVCA'!$S45)</f>
        <v>-48107</v>
      </c>
      <c r="AK45" s="374">
        <f>-('5C3_UnvView'!$R45+'5C3_UnvView'!$S45)</f>
        <v>-69592</v>
      </c>
      <c r="AL45" s="375">
        <f t="shared" si="37"/>
        <v>-176942</v>
      </c>
      <c r="AM45" s="375">
        <f t="shared" si="38"/>
        <v>9284148</v>
      </c>
      <c r="AN45" s="375">
        <f>ROUND(AM45/'8_2.1.22 SIS'!C45,0)</f>
        <v>3735</v>
      </c>
      <c r="AO45" s="376">
        <v>-11469</v>
      </c>
      <c r="AP45" s="374">
        <f t="shared" si="30"/>
        <v>0</v>
      </c>
      <c r="AQ45" s="374">
        <f t="shared" si="31"/>
        <v>-11469</v>
      </c>
      <c r="AR45" s="374"/>
      <c r="AS45" s="374"/>
      <c r="AT45" s="376">
        <f t="shared" si="32"/>
        <v>0</v>
      </c>
      <c r="AU45" s="375">
        <f t="shared" si="33"/>
        <v>9272679</v>
      </c>
      <c r="AV45" s="374">
        <f>VLOOKUP($A45,'4_Level 4'!$A$7:$BD$142,COLUMN('4_Level 4'!$E:$E),FALSE)</f>
        <v>0</v>
      </c>
      <c r="AW45" s="374">
        <f>VLOOKUP($A45,'4_Level 4'!$A$7:$BD$142,COLUMN('4_Level 4'!$Q:$Q),FALSE)</f>
        <v>78120</v>
      </c>
      <c r="AX45" s="374">
        <f>VLOOKUP($A45,'4_Level 4'!$A$7:$BD$142,COLUMN('4_Level 4'!$AC:$AC),FALSE)</f>
        <v>215743</v>
      </c>
      <c r="AY45" s="374">
        <f>VLOOKUP($A45,'4_Level 4'!$A$7:$BD$142,COLUMN('4_Level 4'!$AO:$AO),FALSE)</f>
        <v>172595</v>
      </c>
      <c r="AZ45" s="374">
        <f>VLOOKUP($A45,'4_Level 4'!$A$7:$BD$142,COLUMN('4_Level 4'!$BA:$BA),FALSE)</f>
        <v>323615</v>
      </c>
      <c r="BA45" s="375">
        <f t="shared" si="34"/>
        <v>10062752</v>
      </c>
      <c r="BB45" s="374"/>
      <c r="BC45" s="374">
        <f t="shared" si="35"/>
        <v>10062752</v>
      </c>
      <c r="BD45" s="374">
        <f t="shared" si="39"/>
        <v>838563</v>
      </c>
      <c r="BE45" s="374">
        <f>VLOOKUP($A45,'4_Level 4'!$A$7:$BD$142,COLUMN('4_Level 4'!$J:$J),FALSE)</f>
        <v>0</v>
      </c>
      <c r="BF45" s="374">
        <f>VLOOKUP($A45,'4_Level 4'!$A$7:$BD$142,COLUMN('4_Level 4'!$L:$L),FALSE)</f>
        <v>70854</v>
      </c>
      <c r="BG45" s="374">
        <f>VLOOKUP($A45,'4_Level 4'!$A$7:$BD$142,COLUMN('4_Level 4'!$M:$M),FALSE)</f>
        <v>0</v>
      </c>
      <c r="BH45" s="374">
        <f>VLOOKUP($A45,'4_Level 4'!$A$7:$BD$142,COLUMN('4_Level 4'!$BC:$BC),FALSE)</f>
        <v>0</v>
      </c>
      <c r="BI45" s="375">
        <f t="shared" si="36"/>
        <v>10133606</v>
      </c>
      <c r="BJ45" s="1230"/>
    </row>
    <row r="46" spans="1:62" ht="15.6" customHeight="1" x14ac:dyDescent="0.2">
      <c r="A46" s="377">
        <v>40</v>
      </c>
      <c r="B46" s="378" t="s">
        <v>44</v>
      </c>
      <c r="C46" s="379">
        <f>'3_Levels 1&amp;2'!AP46</f>
        <v>124333505</v>
      </c>
      <c r="D46" s="379">
        <v>0</v>
      </c>
      <c r="E46" s="379">
        <f>-'5C1A_Madison'!$R46</f>
        <v>0</v>
      </c>
      <c r="F46" s="379">
        <f>-'5C1B_DArbonne'!$R46</f>
        <v>0</v>
      </c>
      <c r="G46" s="379">
        <f>-'5C1C_IntlHigh'!$R46</f>
        <v>0</v>
      </c>
      <c r="H46" s="379">
        <f>-'5C1D_NOMMA'!$R46</f>
        <v>0</v>
      </c>
      <c r="I46" s="379">
        <f>-'5C1E_LFNO'!$R46</f>
        <v>0</v>
      </c>
      <c r="J46" s="379">
        <f>-'5C1F_LCCharter'!$R46</f>
        <v>0</v>
      </c>
      <c r="K46" s="379">
        <f>-'5C1G_JSClark'!$R46</f>
        <v>0</v>
      </c>
      <c r="L46" s="379">
        <f>-'5C1H_Southwest'!$R46</f>
        <v>0</v>
      </c>
      <c r="M46" s="379">
        <f>-'5C1I_LAKey'!$R46</f>
        <v>0</v>
      </c>
      <c r="N46" s="379">
        <f>-'5C1J_JCFAEast'!$R46</f>
        <v>0</v>
      </c>
      <c r="O46" s="379">
        <f>-'5C1M_GEOMidCity'!$R46</f>
        <v>0</v>
      </c>
      <c r="P46" s="379">
        <f>-'5C1N_Delta'!$R46</f>
        <v>0</v>
      </c>
      <c r="Q46" s="379">
        <f>-'5C1O_Impact'!$R46</f>
        <v>0</v>
      </c>
      <c r="R46" s="379">
        <f>-'5C1Q_Advantage'!$R46</f>
        <v>0</v>
      </c>
      <c r="S46" s="379">
        <f>-'5C1R_Iberville'!$R46</f>
        <v>0</v>
      </c>
      <c r="T46" s="379">
        <f>-'5C1S_LCColPrep'!$R46</f>
        <v>0</v>
      </c>
      <c r="U46" s="379">
        <f>-'5C1T_Northeast'!$R46</f>
        <v>0</v>
      </c>
      <c r="V46" s="379">
        <f>-'5C1U_AcadianaRen'!$R46</f>
        <v>0</v>
      </c>
      <c r="W46" s="379">
        <f>-'5C1V_LafRen'!$R46</f>
        <v>0</v>
      </c>
      <c r="X46" s="379">
        <f>-'5C1W_Willow'!$R46</f>
        <v>0</v>
      </c>
      <c r="Y46" s="379">
        <f>-'5C1Y_GEOPrep'!$R46</f>
        <v>0</v>
      </c>
      <c r="Z46" s="379">
        <f>-'5C1Z_LincolnPrep'!$R46</f>
        <v>0</v>
      </c>
      <c r="AA46" s="651">
        <f>-'5C1AE_NobleMinds'!$R46</f>
        <v>0</v>
      </c>
      <c r="AB46" s="651">
        <f>-'5C1AF_JCFA-Laf'!$R46</f>
        <v>0</v>
      </c>
      <c r="AC46" s="651">
        <f>-'5C1AG_Collegiate'!$R46</f>
        <v>0</v>
      </c>
      <c r="AD46" s="938">
        <f>-'5C1AI_Harmony'!$R46</f>
        <v>0</v>
      </c>
      <c r="AE46" s="938">
        <f>-'5C1AJ_Athlos'!$R46</f>
        <v>0</v>
      </c>
      <c r="AF46" s="1185">
        <f>-'5C1AK_NxtGen'!$R46</f>
        <v>0</v>
      </c>
      <c r="AG46" s="1185">
        <f>-'5C1AL_RedRiver'!$R46</f>
        <v>0</v>
      </c>
      <c r="AH46" s="1611">
        <f>-'5C1AM_Williams'!$R46</f>
        <v>0</v>
      </c>
      <c r="AI46" s="1611">
        <f>-'5C1AN_StLandry'!$R46</f>
        <v>0</v>
      </c>
      <c r="AJ46" s="379">
        <f>-('5C2_LAVCA'!$R46+'5C2_LAVCA'!$S46)</f>
        <v>-269728</v>
      </c>
      <c r="AK46" s="379">
        <f>-('5C3_UnvView'!$R46+'5C3_UnvView'!$S46)</f>
        <v>-354442</v>
      </c>
      <c r="AL46" s="380">
        <f t="shared" si="37"/>
        <v>-624170</v>
      </c>
      <c r="AM46" s="380">
        <f t="shared" si="38"/>
        <v>123709335</v>
      </c>
      <c r="AN46" s="380">
        <f>ROUND(AM46/'8_2.1.22 SIS'!C46,0)</f>
        <v>5984</v>
      </c>
      <c r="AO46" s="381">
        <v>-110269</v>
      </c>
      <c r="AP46" s="379">
        <f t="shared" si="30"/>
        <v>0</v>
      </c>
      <c r="AQ46" s="379">
        <f t="shared" si="31"/>
        <v>-110269</v>
      </c>
      <c r="AR46" s="379"/>
      <c r="AS46" s="379"/>
      <c r="AT46" s="381">
        <f t="shared" si="32"/>
        <v>0</v>
      </c>
      <c r="AU46" s="380">
        <f t="shared" si="33"/>
        <v>123599066</v>
      </c>
      <c r="AV46" s="379">
        <f>VLOOKUP($A46,'4_Level 4'!$A$7:$BD$142,COLUMN('4_Level 4'!$E:$E),FALSE)</f>
        <v>0</v>
      </c>
      <c r="AW46" s="379">
        <f>VLOOKUP($A46,'4_Level 4'!$A$7:$BD$142,COLUMN('4_Level 4'!$Q:$Q),FALSE)</f>
        <v>669620</v>
      </c>
      <c r="AX46" s="1185">
        <f>VLOOKUP($A46,'4_Level 4'!$A$7:$BD$142,COLUMN('4_Level 4'!$AC:$AC),FALSE)</f>
        <v>3171410</v>
      </c>
      <c r="AY46" s="1185">
        <f>VLOOKUP($A46,'4_Level 4'!$A$7:$BD$142,COLUMN('4_Level 4'!$AO:$AO),FALSE)</f>
        <v>2537130</v>
      </c>
      <c r="AZ46" s="1849">
        <f>VLOOKUP($A46,'4_Level 4'!$A$7:$BD$142,COLUMN('4_Level 4'!$BA:$BA),FALSE)</f>
        <v>4757116</v>
      </c>
      <c r="BA46" s="380">
        <f t="shared" si="34"/>
        <v>134734342</v>
      </c>
      <c r="BB46" s="379"/>
      <c r="BC46" s="379">
        <f t="shared" si="35"/>
        <v>134734342</v>
      </c>
      <c r="BD46" s="379">
        <f t="shared" si="39"/>
        <v>11227862</v>
      </c>
      <c r="BE46" s="379">
        <f>VLOOKUP($A46,'4_Level 4'!$A$7:$BD$142,COLUMN('4_Level 4'!$J:$J),FALSE)</f>
        <v>0</v>
      </c>
      <c r="BF46" s="379">
        <f>VLOOKUP($A46,'4_Level 4'!$A$7:$BD$142,COLUMN('4_Level 4'!$L:$L),FALSE)</f>
        <v>595933</v>
      </c>
      <c r="BG46" s="379">
        <f>VLOOKUP($A46,'4_Level 4'!$A$7:$BD$142,COLUMN('4_Level 4'!$M:$M),FALSE)</f>
        <v>0</v>
      </c>
      <c r="BH46" s="1849">
        <f>VLOOKUP($A46,'4_Level 4'!$A$7:$BD$142,COLUMN('4_Level 4'!$BC:$BC),FALSE)</f>
        <v>0</v>
      </c>
      <c r="BI46" s="380">
        <f t="shared" si="36"/>
        <v>135330275</v>
      </c>
    </row>
    <row r="47" spans="1:62" ht="15.6" customHeight="1" x14ac:dyDescent="0.2">
      <c r="A47" s="370">
        <v>41</v>
      </c>
      <c r="B47" s="371" t="s">
        <v>45</v>
      </c>
      <c r="C47" s="103">
        <f>'3_Levels 1&amp;2'!AP47</f>
        <v>4129839</v>
      </c>
      <c r="D47" s="103">
        <v>0</v>
      </c>
      <c r="E47" s="103">
        <f>-'5C1A_Madison'!$R47</f>
        <v>0</v>
      </c>
      <c r="F47" s="103">
        <f>-'5C1B_DArbonne'!$R47</f>
        <v>0</v>
      </c>
      <c r="G47" s="103">
        <f>-'5C1C_IntlHigh'!$R47</f>
        <v>0</v>
      </c>
      <c r="H47" s="103">
        <f>-'5C1D_NOMMA'!$R47</f>
        <v>0</v>
      </c>
      <c r="I47" s="103">
        <f>-'5C1E_LFNO'!$R47</f>
        <v>0</v>
      </c>
      <c r="J47" s="103">
        <f>-'5C1F_LCCharter'!$R47</f>
        <v>0</v>
      </c>
      <c r="K47" s="103">
        <f>-'5C1G_JSClark'!$R47</f>
        <v>0</v>
      </c>
      <c r="L47" s="103">
        <f>-'5C1H_Southwest'!$R47</f>
        <v>0</v>
      </c>
      <c r="M47" s="103">
        <f>-'5C1I_LAKey'!$R47</f>
        <v>0</v>
      </c>
      <c r="N47" s="103">
        <f>-'5C1J_JCFAEast'!$R47</f>
        <v>0</v>
      </c>
      <c r="O47" s="103">
        <f>-'5C1M_GEOMidCity'!$R47</f>
        <v>0</v>
      </c>
      <c r="P47" s="103">
        <f>-'5C1N_Delta'!$R47</f>
        <v>0</v>
      </c>
      <c r="Q47" s="103">
        <f>-'5C1O_Impact'!$R47</f>
        <v>0</v>
      </c>
      <c r="R47" s="103">
        <f>-'5C1Q_Advantage'!$R47</f>
        <v>0</v>
      </c>
      <c r="S47" s="103">
        <f>-'5C1R_Iberville'!$R47</f>
        <v>0</v>
      </c>
      <c r="T47" s="103">
        <f>-'5C1S_LCColPrep'!$R47</f>
        <v>0</v>
      </c>
      <c r="U47" s="103">
        <f>-'5C1T_Northeast'!$R47</f>
        <v>0</v>
      </c>
      <c r="V47" s="103">
        <f>-'5C1U_AcadianaRen'!$R47</f>
        <v>0</v>
      </c>
      <c r="W47" s="103">
        <f>-'5C1V_LafRen'!$R47</f>
        <v>0</v>
      </c>
      <c r="X47" s="103">
        <f>-'5C1W_Willow'!$R47</f>
        <v>0</v>
      </c>
      <c r="Y47" s="103">
        <f>-'5C1Y_GEOPrep'!$R47</f>
        <v>0</v>
      </c>
      <c r="Z47" s="103">
        <f>-'5C1Z_LincolnPrep'!$R47</f>
        <v>0</v>
      </c>
      <c r="AA47" s="103">
        <f>-'5C1AE_NobleMinds'!$R47</f>
        <v>0</v>
      </c>
      <c r="AB47" s="103">
        <f>-'5C1AF_JCFA-Laf'!$R47</f>
        <v>0</v>
      </c>
      <c r="AC47" s="103">
        <f>-'5C1AG_Collegiate'!$R47</f>
        <v>0</v>
      </c>
      <c r="AD47" s="103">
        <f>-'5C1AI_Harmony'!$R47</f>
        <v>0</v>
      </c>
      <c r="AE47" s="103">
        <f>-'5C1AJ_Athlos'!$R47</f>
        <v>0</v>
      </c>
      <c r="AF47" s="103">
        <f>-'5C1AK_NxtGen'!$R47</f>
        <v>0</v>
      </c>
      <c r="AG47" s="103">
        <f>-'5C1AL_RedRiver'!$R47</f>
        <v>0</v>
      </c>
      <c r="AH47" s="103">
        <f>-'5C1AM_Williams'!$R47</f>
        <v>0</v>
      </c>
      <c r="AI47" s="103">
        <f>-'5C1AN_StLandry'!$R47</f>
        <v>0</v>
      </c>
      <c r="AJ47" s="103">
        <f>-('5C2_LAVCA'!$R47+'5C2_LAVCA'!$S47)</f>
        <v>-25379</v>
      </c>
      <c r="AK47" s="103">
        <f>-('5C3_UnvView'!$R47+'5C3_UnvView'!$S47)</f>
        <v>-3282</v>
      </c>
      <c r="AL47" s="102">
        <f t="shared" si="37"/>
        <v>-28661</v>
      </c>
      <c r="AM47" s="102">
        <f t="shared" si="38"/>
        <v>4101178</v>
      </c>
      <c r="AN47" s="102">
        <f>ROUND(AM47/'8_2.1.22 SIS'!C47,0)</f>
        <v>3535</v>
      </c>
      <c r="AO47" s="104">
        <v>1387</v>
      </c>
      <c r="AP47" s="103">
        <f t="shared" si="30"/>
        <v>1387</v>
      </c>
      <c r="AQ47" s="103">
        <f t="shared" si="31"/>
        <v>0</v>
      </c>
      <c r="AR47" s="103"/>
      <c r="AS47" s="103"/>
      <c r="AT47" s="104">
        <f t="shared" si="32"/>
        <v>0</v>
      </c>
      <c r="AU47" s="102">
        <f t="shared" si="33"/>
        <v>4102565</v>
      </c>
      <c r="AV47" s="103">
        <f>VLOOKUP($A47,'4_Level 4'!$A$7:$BD$142,COLUMN('4_Level 4'!$E:$E),FALSE)</f>
        <v>0</v>
      </c>
      <c r="AW47" s="103">
        <f>VLOOKUP($A47,'4_Level 4'!$A$7:$BD$142,COLUMN('4_Level 4'!$Q:$Q),FALSE)</f>
        <v>38640</v>
      </c>
      <c r="AX47" s="103">
        <f>VLOOKUP($A47,'4_Level 4'!$A$7:$BD$142,COLUMN('4_Level 4'!$AC:$AC),FALSE)</f>
        <v>226818</v>
      </c>
      <c r="AY47" s="103">
        <f>VLOOKUP($A47,'4_Level 4'!$A$7:$BD$142,COLUMN('4_Level 4'!$AO:$AO),FALSE)</f>
        <v>181454</v>
      </c>
      <c r="AZ47" s="103">
        <f>VLOOKUP($A47,'4_Level 4'!$A$7:$BD$142,COLUMN('4_Level 4'!$BA:$BA),FALSE)</f>
        <v>340227</v>
      </c>
      <c r="BA47" s="102">
        <f t="shared" si="34"/>
        <v>4889704</v>
      </c>
      <c r="BB47" s="103"/>
      <c r="BC47" s="103">
        <f t="shared" si="35"/>
        <v>4889704</v>
      </c>
      <c r="BD47" s="103">
        <f t="shared" si="39"/>
        <v>407475</v>
      </c>
      <c r="BE47" s="103">
        <f>VLOOKUP($A47,'4_Level 4'!$A$7:$BD$142,COLUMN('4_Level 4'!$J:$J),FALSE)</f>
        <v>0</v>
      </c>
      <c r="BF47" s="103">
        <f>VLOOKUP($A47,'4_Level 4'!$A$7:$BD$142,COLUMN('4_Level 4'!$L:$L),FALSE)</f>
        <v>48260</v>
      </c>
      <c r="BG47" s="103">
        <f>VLOOKUP($A47,'4_Level 4'!$A$7:$BD$142,COLUMN('4_Level 4'!$M:$M),FALSE)</f>
        <v>0</v>
      </c>
      <c r="BH47" s="103">
        <f>VLOOKUP($A47,'4_Level 4'!$A$7:$BD$142,COLUMN('4_Level 4'!$BC:$BC),FALSE)</f>
        <v>0</v>
      </c>
      <c r="BI47" s="102">
        <f t="shared" si="36"/>
        <v>4937964</v>
      </c>
    </row>
    <row r="48" spans="1:62" ht="15.6" customHeight="1" x14ac:dyDescent="0.2">
      <c r="A48" s="372">
        <v>42</v>
      </c>
      <c r="B48" s="373" t="s">
        <v>46</v>
      </c>
      <c r="C48" s="374">
        <f>'3_Levels 1&amp;2'!AP48</f>
        <v>15702016</v>
      </c>
      <c r="D48" s="374">
        <v>0</v>
      </c>
      <c r="E48" s="374">
        <f>-'5C1A_Madison'!$R48</f>
        <v>0</v>
      </c>
      <c r="F48" s="374">
        <f>-'5C1B_DArbonne'!$R48</f>
        <v>0</v>
      </c>
      <c r="G48" s="374">
        <f>-'5C1C_IntlHigh'!$R48</f>
        <v>0</v>
      </c>
      <c r="H48" s="374">
        <f>-'5C1D_NOMMA'!$R48</f>
        <v>0</v>
      </c>
      <c r="I48" s="374">
        <f>-'5C1E_LFNO'!$R48</f>
        <v>0</v>
      </c>
      <c r="J48" s="374">
        <f>-'5C1F_LCCharter'!$R48</f>
        <v>0</v>
      </c>
      <c r="K48" s="374">
        <f>-'5C1G_JSClark'!$R48</f>
        <v>0</v>
      </c>
      <c r="L48" s="374">
        <f>-'5C1H_Southwest'!$R48</f>
        <v>0</v>
      </c>
      <c r="M48" s="374">
        <f>-'5C1I_LAKey'!$R48</f>
        <v>0</v>
      </c>
      <c r="N48" s="374">
        <f>-'5C1J_JCFAEast'!$R48</f>
        <v>0</v>
      </c>
      <c r="O48" s="374">
        <f>-'5C1M_GEOMidCity'!$R48</f>
        <v>0</v>
      </c>
      <c r="P48" s="374">
        <f>-'5C1N_Delta'!$R48</f>
        <v>0</v>
      </c>
      <c r="Q48" s="374">
        <f>-'5C1O_Impact'!$R48</f>
        <v>0</v>
      </c>
      <c r="R48" s="374">
        <f>-'5C1Q_Advantage'!$R48</f>
        <v>0</v>
      </c>
      <c r="S48" s="374">
        <f>-'5C1R_Iberville'!$R48</f>
        <v>0</v>
      </c>
      <c r="T48" s="374">
        <f>-'5C1S_LCColPrep'!$R48</f>
        <v>0</v>
      </c>
      <c r="U48" s="374">
        <f>-'5C1T_Northeast'!$R48</f>
        <v>0</v>
      </c>
      <c r="V48" s="374">
        <f>-'5C1U_AcadianaRen'!$R48</f>
        <v>0</v>
      </c>
      <c r="W48" s="374">
        <f>-'5C1V_LafRen'!$R48</f>
        <v>0</v>
      </c>
      <c r="X48" s="374">
        <f>-'5C1W_Willow'!$R48</f>
        <v>0</v>
      </c>
      <c r="Y48" s="374">
        <f>-'5C1Y_GEOPrep'!$R48</f>
        <v>0</v>
      </c>
      <c r="Z48" s="374">
        <f>-'5C1Z_LincolnPrep'!$R48</f>
        <v>0</v>
      </c>
      <c r="AA48" s="374">
        <f>-'5C1AE_NobleMinds'!$R48</f>
        <v>0</v>
      </c>
      <c r="AB48" s="374">
        <f>-'5C1AF_JCFA-Laf'!$R48</f>
        <v>0</v>
      </c>
      <c r="AC48" s="374">
        <f>-'5C1AG_Collegiate'!$R48</f>
        <v>0</v>
      </c>
      <c r="AD48" s="374">
        <f>-'5C1AI_Harmony'!$R48</f>
        <v>0</v>
      </c>
      <c r="AE48" s="374">
        <f>-'5C1AJ_Athlos'!$R48</f>
        <v>0</v>
      </c>
      <c r="AF48" s="374">
        <f>-'5C1AK_NxtGen'!$R48</f>
        <v>0</v>
      </c>
      <c r="AG48" s="374">
        <f>-'5C1AL_RedRiver'!$R48</f>
        <v>0</v>
      </c>
      <c r="AH48" s="374">
        <f>-'5C1AM_Williams'!$R48</f>
        <v>0</v>
      </c>
      <c r="AI48" s="374">
        <f>-'5C1AN_StLandry'!$R48</f>
        <v>0</v>
      </c>
      <c r="AJ48" s="374">
        <f>-('5C2_LAVCA'!$R48+'5C2_LAVCA'!$S48)</f>
        <v>-29168</v>
      </c>
      <c r="AK48" s="374">
        <f>-('5C3_UnvView'!$R48+'5C3_UnvView'!$S48)</f>
        <v>-70863</v>
      </c>
      <c r="AL48" s="375">
        <f t="shared" si="37"/>
        <v>-100031</v>
      </c>
      <c r="AM48" s="375">
        <f t="shared" si="38"/>
        <v>15601985</v>
      </c>
      <c r="AN48" s="375">
        <f>ROUND(AM48/'8_2.1.22 SIS'!C48,0)</f>
        <v>5928</v>
      </c>
      <c r="AO48" s="376">
        <v>-1926</v>
      </c>
      <c r="AP48" s="374">
        <f t="shared" si="30"/>
        <v>0</v>
      </c>
      <c r="AQ48" s="374">
        <f t="shared" si="31"/>
        <v>-1926</v>
      </c>
      <c r="AR48" s="374"/>
      <c r="AS48" s="374"/>
      <c r="AT48" s="376">
        <f t="shared" si="32"/>
        <v>0</v>
      </c>
      <c r="AU48" s="375">
        <f t="shared" si="33"/>
        <v>15600059</v>
      </c>
      <c r="AV48" s="374">
        <f>VLOOKUP($A48,'4_Level 4'!$A$7:$BD$142,COLUMN('4_Level 4'!$E:$E),FALSE)</f>
        <v>0</v>
      </c>
      <c r="AW48" s="374">
        <f>VLOOKUP($A48,'4_Level 4'!$A$7:$BD$142,COLUMN('4_Level 4'!$Q:$Q),FALSE)</f>
        <v>84350</v>
      </c>
      <c r="AX48" s="374">
        <f>VLOOKUP($A48,'4_Level 4'!$A$7:$BD$142,COLUMN('4_Level 4'!$AC:$AC),FALSE)</f>
        <v>346303</v>
      </c>
      <c r="AY48" s="374">
        <f>VLOOKUP($A48,'4_Level 4'!$A$7:$BD$142,COLUMN('4_Level 4'!$AO:$AO),FALSE)</f>
        <v>277043</v>
      </c>
      <c r="AZ48" s="374">
        <f>VLOOKUP($A48,'4_Level 4'!$A$7:$BD$142,COLUMN('4_Level 4'!$BA:$BA),FALSE)</f>
        <v>519456</v>
      </c>
      <c r="BA48" s="375">
        <f t="shared" si="34"/>
        <v>16827211</v>
      </c>
      <c r="BB48" s="374"/>
      <c r="BC48" s="374">
        <f t="shared" si="35"/>
        <v>16827211</v>
      </c>
      <c r="BD48" s="374">
        <f t="shared" si="39"/>
        <v>1402268</v>
      </c>
      <c r="BE48" s="374">
        <f>VLOOKUP($A48,'4_Level 4'!$A$7:$BD$142,COLUMN('4_Level 4'!$J:$J),FALSE)</f>
        <v>0</v>
      </c>
      <c r="BF48" s="374">
        <f>VLOOKUP($A48,'4_Level 4'!$A$7:$BD$142,COLUMN('4_Level 4'!$L:$L),FALSE)</f>
        <v>63082</v>
      </c>
      <c r="BG48" s="374">
        <f>VLOOKUP($A48,'4_Level 4'!$A$7:$BD$142,COLUMN('4_Level 4'!$M:$M),FALSE)</f>
        <v>0</v>
      </c>
      <c r="BH48" s="374">
        <f>VLOOKUP($A48,'4_Level 4'!$A$7:$BD$142,COLUMN('4_Level 4'!$BC:$BC),FALSE)</f>
        <v>0</v>
      </c>
      <c r="BI48" s="375">
        <f t="shared" si="36"/>
        <v>16890293</v>
      </c>
      <c r="BJ48" s="1231"/>
    </row>
    <row r="49" spans="1:62" ht="15.6" customHeight="1" x14ac:dyDescent="0.2">
      <c r="A49" s="372">
        <v>43</v>
      </c>
      <c r="B49" s="373" t="s">
        <v>47</v>
      </c>
      <c r="C49" s="374">
        <f>'3_Levels 1&amp;2'!AP49</f>
        <v>23469487</v>
      </c>
      <c r="D49" s="374">
        <v>0</v>
      </c>
      <c r="E49" s="374">
        <f>-'5C1A_Madison'!$R49</f>
        <v>0</v>
      </c>
      <c r="F49" s="374">
        <f>-'5C1B_DArbonne'!$R49</f>
        <v>0</v>
      </c>
      <c r="G49" s="374">
        <f>-'5C1C_IntlHigh'!$R49</f>
        <v>0</v>
      </c>
      <c r="H49" s="374">
        <f>-'5C1D_NOMMA'!$R49</f>
        <v>0</v>
      </c>
      <c r="I49" s="374">
        <f>-'5C1E_LFNO'!$R49</f>
        <v>0</v>
      </c>
      <c r="J49" s="374">
        <f>-'5C1F_LCCharter'!$R49</f>
        <v>0</v>
      </c>
      <c r="K49" s="374">
        <f>-'5C1G_JSClark'!$R49</f>
        <v>0</v>
      </c>
      <c r="L49" s="374">
        <f>-'5C1H_Southwest'!$R49</f>
        <v>0</v>
      </c>
      <c r="M49" s="374">
        <f>-'5C1I_LAKey'!$R49</f>
        <v>0</v>
      </c>
      <c r="N49" s="374">
        <f>-'5C1J_JCFAEast'!$R49</f>
        <v>0</v>
      </c>
      <c r="O49" s="374">
        <f>-'5C1M_GEOMidCity'!$R49</f>
        <v>0</v>
      </c>
      <c r="P49" s="374">
        <f>-'5C1N_Delta'!$R49</f>
        <v>0</v>
      </c>
      <c r="Q49" s="374">
        <f>-'5C1O_Impact'!$R49</f>
        <v>0</v>
      </c>
      <c r="R49" s="374">
        <f>-'5C1Q_Advantage'!$R49</f>
        <v>0</v>
      </c>
      <c r="S49" s="374">
        <f>-'5C1R_Iberville'!$R49</f>
        <v>0</v>
      </c>
      <c r="T49" s="374">
        <f>-'5C1S_LCColPrep'!$R49</f>
        <v>0</v>
      </c>
      <c r="U49" s="374">
        <f>-'5C1T_Northeast'!$R49</f>
        <v>0</v>
      </c>
      <c r="V49" s="374">
        <f>-'5C1U_AcadianaRen'!$R49</f>
        <v>0</v>
      </c>
      <c r="W49" s="374">
        <f>-'5C1V_LafRen'!$R49</f>
        <v>0</v>
      </c>
      <c r="X49" s="374">
        <f>-'5C1W_Willow'!$R49</f>
        <v>0</v>
      </c>
      <c r="Y49" s="374">
        <f>-'5C1Y_GEOPrep'!$R49</f>
        <v>0</v>
      </c>
      <c r="Z49" s="374">
        <f>-'5C1Z_LincolnPrep'!$R49</f>
        <v>0</v>
      </c>
      <c r="AA49" s="374">
        <f>-'5C1AE_NobleMinds'!$R49</f>
        <v>0</v>
      </c>
      <c r="AB49" s="374">
        <f>-'5C1AF_JCFA-Laf'!$R49</f>
        <v>0</v>
      </c>
      <c r="AC49" s="374">
        <f>-'5C1AG_Collegiate'!$R49</f>
        <v>0</v>
      </c>
      <c r="AD49" s="374">
        <f>-'5C1AI_Harmony'!$R49</f>
        <v>0</v>
      </c>
      <c r="AE49" s="374">
        <f>-'5C1AJ_Athlos'!$R49</f>
        <v>0</v>
      </c>
      <c r="AF49" s="374">
        <f>-'5C1AK_NxtGen'!$R49</f>
        <v>0</v>
      </c>
      <c r="AG49" s="374">
        <f>-'5C1AL_RedRiver'!$R49</f>
        <v>0</v>
      </c>
      <c r="AH49" s="374">
        <f>-'5C1AM_Williams'!$R49</f>
        <v>0</v>
      </c>
      <c r="AI49" s="374">
        <f>-'5C1AN_StLandry'!$R49</f>
        <v>0</v>
      </c>
      <c r="AJ49" s="374">
        <f>-('5C2_LAVCA'!$R49+'5C2_LAVCA'!$S49)</f>
        <v>-59164</v>
      </c>
      <c r="AK49" s="374">
        <f>-('5C3_UnvView'!$R49+'5C3_UnvView'!$S49)</f>
        <v>-42769</v>
      </c>
      <c r="AL49" s="375">
        <f t="shared" si="37"/>
        <v>-101933</v>
      </c>
      <c r="AM49" s="375">
        <f t="shared" si="38"/>
        <v>23367554</v>
      </c>
      <c r="AN49" s="375">
        <f>ROUND(AM49/'8_2.1.22 SIS'!C49,0)</f>
        <v>6193</v>
      </c>
      <c r="AO49" s="376">
        <v>-27127</v>
      </c>
      <c r="AP49" s="374">
        <f t="shared" si="30"/>
        <v>0</v>
      </c>
      <c r="AQ49" s="374">
        <f t="shared" si="31"/>
        <v>-27127</v>
      </c>
      <c r="AR49" s="374"/>
      <c r="AS49" s="374"/>
      <c r="AT49" s="376">
        <f t="shared" si="32"/>
        <v>0</v>
      </c>
      <c r="AU49" s="375">
        <f t="shared" si="33"/>
        <v>23340427</v>
      </c>
      <c r="AV49" s="374">
        <f>VLOOKUP($A49,'4_Level 4'!$A$7:$BD$142,COLUMN('4_Level 4'!$E:$E),FALSE)</f>
        <v>0</v>
      </c>
      <c r="AW49" s="374">
        <f>VLOOKUP($A49,'4_Level 4'!$A$7:$BD$142,COLUMN('4_Level 4'!$Q:$Q),FALSE)</f>
        <v>123900</v>
      </c>
      <c r="AX49" s="374">
        <f>VLOOKUP($A49,'4_Level 4'!$A$7:$BD$142,COLUMN('4_Level 4'!$AC:$AC),FALSE)</f>
        <v>623532</v>
      </c>
      <c r="AY49" s="374">
        <f>VLOOKUP($A49,'4_Level 4'!$A$7:$BD$142,COLUMN('4_Level 4'!$AO:$AO),FALSE)</f>
        <v>498826</v>
      </c>
      <c r="AZ49" s="374">
        <f>VLOOKUP($A49,'4_Level 4'!$A$7:$BD$142,COLUMN('4_Level 4'!$BA:$BA),FALSE)</f>
        <v>935297</v>
      </c>
      <c r="BA49" s="375">
        <f t="shared" si="34"/>
        <v>25521982</v>
      </c>
      <c r="BB49" s="374"/>
      <c r="BC49" s="374">
        <f t="shared" si="35"/>
        <v>25521982</v>
      </c>
      <c r="BD49" s="374">
        <f t="shared" si="39"/>
        <v>2126832</v>
      </c>
      <c r="BE49" s="374">
        <f>VLOOKUP($A49,'4_Level 4'!$A$7:$BD$142,COLUMN('4_Level 4'!$J:$J),FALSE)</f>
        <v>0</v>
      </c>
      <c r="BF49" s="374">
        <f>VLOOKUP($A49,'4_Level 4'!$A$7:$BD$142,COLUMN('4_Level 4'!$L:$L),FALSE)</f>
        <v>143516</v>
      </c>
      <c r="BG49" s="374">
        <f>VLOOKUP($A49,'4_Level 4'!$A$7:$BD$142,COLUMN('4_Level 4'!$M:$M),FALSE)</f>
        <v>0</v>
      </c>
      <c r="BH49" s="374">
        <f>VLOOKUP($A49,'4_Level 4'!$A$7:$BD$142,COLUMN('4_Level 4'!$BC:$BC),FALSE)</f>
        <v>0</v>
      </c>
      <c r="BI49" s="375">
        <f t="shared" si="36"/>
        <v>25665498</v>
      </c>
      <c r="BJ49" s="1231"/>
    </row>
    <row r="50" spans="1:62" ht="15.6" customHeight="1" x14ac:dyDescent="0.2">
      <c r="A50" s="372">
        <v>44</v>
      </c>
      <c r="B50" s="373" t="s">
        <v>48</v>
      </c>
      <c r="C50" s="374">
        <f>'3_Levels 1&amp;2'!AP50</f>
        <v>45529576</v>
      </c>
      <c r="D50" s="374">
        <v>0</v>
      </c>
      <c r="E50" s="374">
        <f>-'5C1A_Madison'!$R50</f>
        <v>0</v>
      </c>
      <c r="F50" s="374">
        <f>-'5C1B_DArbonne'!$R50</f>
        <v>0</v>
      </c>
      <c r="G50" s="374">
        <f>-'5C1C_IntlHigh'!$R50</f>
        <v>-41979</v>
      </c>
      <c r="H50" s="374">
        <f>-'5C1D_NOMMA'!$R50</f>
        <v>-27546</v>
      </c>
      <c r="I50" s="374">
        <f>-'5C1E_LFNO'!$R50</f>
        <v>-31163</v>
      </c>
      <c r="J50" s="374">
        <f>-'5C1F_LCCharter'!$R50</f>
        <v>0</v>
      </c>
      <c r="K50" s="374">
        <f>-'5C1G_JSClark'!$R50</f>
        <v>0</v>
      </c>
      <c r="L50" s="374">
        <f>-'5C1H_Southwest'!$R50</f>
        <v>0</v>
      </c>
      <c r="M50" s="374">
        <f>-'5C1I_LAKey'!$R50</f>
        <v>0</v>
      </c>
      <c r="N50" s="374">
        <f>-'5C1J_JCFAEast'!$R50</f>
        <v>0</v>
      </c>
      <c r="O50" s="374">
        <f>-'5C1M_GEOMidCity'!$R50</f>
        <v>0</v>
      </c>
      <c r="P50" s="374">
        <f>-'5C1N_Delta'!$R50</f>
        <v>0</v>
      </c>
      <c r="Q50" s="374">
        <f>-'5C1O_Impact'!$R50</f>
        <v>0</v>
      </c>
      <c r="R50" s="374">
        <f>-'5C1Q_Advantage'!$R50</f>
        <v>0</v>
      </c>
      <c r="S50" s="374">
        <f>-'5C1R_Iberville'!$R50</f>
        <v>0</v>
      </c>
      <c r="T50" s="374">
        <f>-'5C1S_LCColPrep'!$R50</f>
        <v>0</v>
      </c>
      <c r="U50" s="374">
        <f>-'5C1T_Northeast'!$R50</f>
        <v>0</v>
      </c>
      <c r="V50" s="374">
        <f>-'5C1U_AcadianaRen'!$R50</f>
        <v>0</v>
      </c>
      <c r="W50" s="374">
        <f>-'5C1V_LafRen'!$R50</f>
        <v>0</v>
      </c>
      <c r="X50" s="374">
        <f>-'5C1W_Willow'!$R50</f>
        <v>0</v>
      </c>
      <c r="Y50" s="374">
        <f>-'5C1Y_GEOPrep'!$R50</f>
        <v>0</v>
      </c>
      <c r="Z50" s="374">
        <f>-'5C1Z_LincolnPrep'!$R50</f>
        <v>0</v>
      </c>
      <c r="AA50" s="374">
        <f>-'5C1AE_NobleMinds'!$R50</f>
        <v>-4867</v>
      </c>
      <c r="AB50" s="374">
        <f>-'5C1AF_JCFA-Laf'!$R50</f>
        <v>0</v>
      </c>
      <c r="AC50" s="374">
        <f>-'5C1AG_Collegiate'!$R50</f>
        <v>0</v>
      </c>
      <c r="AD50" s="374">
        <f>-'5C1AI_Harmony'!$R50</f>
        <v>0</v>
      </c>
      <c r="AE50" s="374">
        <f>-'5C1AJ_Athlos'!$R50</f>
        <v>-15909</v>
      </c>
      <c r="AF50" s="374">
        <f>-'5C1AK_NxtGen'!$R50</f>
        <v>0</v>
      </c>
      <c r="AG50" s="374">
        <f>-'5C1AL_RedRiver'!$R50</f>
        <v>0</v>
      </c>
      <c r="AH50" s="374">
        <f>-'5C1AM_Williams'!$R50</f>
        <v>0</v>
      </c>
      <c r="AI50" s="374">
        <f>-'5C1AN_StLandry'!$R50</f>
        <v>0</v>
      </c>
      <c r="AJ50" s="374">
        <f>-('5C2_LAVCA'!$R50+'5C2_LAVCA'!$S50)</f>
        <v>-79258</v>
      </c>
      <c r="AK50" s="374">
        <f>-('5C3_UnvView'!$R50+'5C3_UnvView'!$S50)</f>
        <v>-89896</v>
      </c>
      <c r="AL50" s="375">
        <f t="shared" si="37"/>
        <v>-290618</v>
      </c>
      <c r="AM50" s="375">
        <f t="shared" si="38"/>
        <v>45238958</v>
      </c>
      <c r="AN50" s="375">
        <f>ROUND(AM50/'8_2.1.22 SIS'!C50,0)</f>
        <v>6046</v>
      </c>
      <c r="AO50" s="376">
        <v>-15745</v>
      </c>
      <c r="AP50" s="374">
        <f t="shared" si="30"/>
        <v>0</v>
      </c>
      <c r="AQ50" s="374">
        <f t="shared" si="31"/>
        <v>-15745</v>
      </c>
      <c r="AR50" s="374"/>
      <c r="AS50" s="374"/>
      <c r="AT50" s="376">
        <f t="shared" si="32"/>
        <v>0</v>
      </c>
      <c r="AU50" s="375">
        <f t="shared" si="33"/>
        <v>45223213</v>
      </c>
      <c r="AV50" s="374">
        <f>VLOOKUP($A50,'4_Level 4'!$A$7:$BD$142,COLUMN('4_Level 4'!$E:$E),FALSE)</f>
        <v>0</v>
      </c>
      <c r="AW50" s="374">
        <f>VLOOKUP($A50,'4_Level 4'!$A$7:$BD$142,COLUMN('4_Level 4'!$Q:$Q),FALSE)</f>
        <v>242900</v>
      </c>
      <c r="AX50" s="374">
        <f>VLOOKUP($A50,'4_Level 4'!$A$7:$BD$142,COLUMN('4_Level 4'!$AC:$AC),FALSE)</f>
        <v>958941</v>
      </c>
      <c r="AY50" s="374">
        <f>VLOOKUP($A50,'4_Level 4'!$A$7:$BD$142,COLUMN('4_Level 4'!$AO:$AO),FALSE)</f>
        <v>767153</v>
      </c>
      <c r="AZ50" s="374">
        <f>VLOOKUP($A50,'4_Level 4'!$A$7:$BD$142,COLUMN('4_Level 4'!$BA:$BA),FALSE)</f>
        <v>1438413</v>
      </c>
      <c r="BA50" s="375">
        <f t="shared" si="34"/>
        <v>48630620</v>
      </c>
      <c r="BB50" s="374"/>
      <c r="BC50" s="374">
        <f t="shared" si="35"/>
        <v>48630620</v>
      </c>
      <c r="BD50" s="374">
        <f t="shared" si="39"/>
        <v>4052552</v>
      </c>
      <c r="BE50" s="374">
        <f>VLOOKUP($A50,'4_Level 4'!$A$7:$BD$142,COLUMN('4_Level 4'!$J:$J),FALSE)</f>
        <v>0</v>
      </c>
      <c r="BF50" s="374">
        <f>VLOOKUP($A50,'4_Level 4'!$A$7:$BD$142,COLUMN('4_Level 4'!$L:$L),FALSE)</f>
        <v>194126</v>
      </c>
      <c r="BG50" s="374">
        <f>VLOOKUP($A50,'4_Level 4'!$A$7:$BD$142,COLUMN('4_Level 4'!$M:$M),FALSE)</f>
        <v>0</v>
      </c>
      <c r="BH50" s="374">
        <f>VLOOKUP($A50,'4_Level 4'!$A$7:$BD$142,COLUMN('4_Level 4'!$BC:$BC),FALSE)</f>
        <v>0</v>
      </c>
      <c r="BI50" s="375">
        <f t="shared" si="36"/>
        <v>48824746</v>
      </c>
    </row>
    <row r="51" spans="1:62" ht="15.6" customHeight="1" x14ac:dyDescent="0.2">
      <c r="A51" s="377">
        <v>45</v>
      </c>
      <c r="B51" s="378" t="s">
        <v>49</v>
      </c>
      <c r="C51" s="379">
        <f>'3_Levels 1&amp;2'!AP51</f>
        <v>26317969</v>
      </c>
      <c r="D51" s="379">
        <v>0</v>
      </c>
      <c r="E51" s="379">
        <f>-'5C1A_Madison'!$R51</f>
        <v>0</v>
      </c>
      <c r="F51" s="379">
        <f>-'5C1B_DArbonne'!$R51</f>
        <v>0</v>
      </c>
      <c r="G51" s="379">
        <f>-'5C1C_IntlHigh'!$R51</f>
        <v>0</v>
      </c>
      <c r="H51" s="379">
        <f>-'5C1D_NOMMA'!$R51</f>
        <v>0</v>
      </c>
      <c r="I51" s="379">
        <f>-'5C1E_LFNO'!$R51</f>
        <v>-15712</v>
      </c>
      <c r="J51" s="379">
        <f>-'5C1F_LCCharter'!$R51</f>
        <v>0</v>
      </c>
      <c r="K51" s="379">
        <f>-'5C1G_JSClark'!$R51</f>
        <v>0</v>
      </c>
      <c r="L51" s="379">
        <f>-'5C1H_Southwest'!$R51</f>
        <v>0</v>
      </c>
      <c r="M51" s="379">
        <f>-'5C1I_LAKey'!$R51</f>
        <v>0</v>
      </c>
      <c r="N51" s="379">
        <f>-'5C1J_JCFAEast'!$R51</f>
        <v>-2468</v>
      </c>
      <c r="O51" s="379">
        <f>-'5C1M_GEOMidCity'!$R51</f>
        <v>0</v>
      </c>
      <c r="P51" s="379">
        <f>-'5C1N_Delta'!$R51</f>
        <v>0</v>
      </c>
      <c r="Q51" s="379">
        <f>-'5C1O_Impact'!$R51</f>
        <v>0</v>
      </c>
      <c r="R51" s="379">
        <f>-'5C1Q_Advantage'!$R51</f>
        <v>0</v>
      </c>
      <c r="S51" s="379">
        <f>-'5C1R_Iberville'!$R51</f>
        <v>-4789</v>
      </c>
      <c r="T51" s="379">
        <f>-'5C1S_LCColPrep'!$R51</f>
        <v>0</v>
      </c>
      <c r="U51" s="379">
        <f>-'5C1T_Northeast'!$R51</f>
        <v>0</v>
      </c>
      <c r="V51" s="379">
        <f>-'5C1U_AcadianaRen'!$R51</f>
        <v>0</v>
      </c>
      <c r="W51" s="379">
        <f>-'5C1V_LafRen'!$R51</f>
        <v>-2663</v>
      </c>
      <c r="X51" s="379">
        <f>-'5C1W_Willow'!$R51</f>
        <v>0</v>
      </c>
      <c r="Y51" s="379">
        <f>-'5C1Y_GEOPrep'!$R51</f>
        <v>0</v>
      </c>
      <c r="Z51" s="379">
        <f>-'5C1Z_LincolnPrep'!$R51</f>
        <v>0</v>
      </c>
      <c r="AA51" s="651">
        <f>-'5C1AE_NobleMinds'!$R51</f>
        <v>-4229</v>
      </c>
      <c r="AB51" s="651">
        <f>-'5C1AF_JCFA-Laf'!$R51</f>
        <v>0</v>
      </c>
      <c r="AC51" s="651">
        <f>-'5C1AG_Collegiate'!$R51</f>
        <v>0</v>
      </c>
      <c r="AD51" s="938">
        <f>-'5C1AI_Harmony'!$R51</f>
        <v>0</v>
      </c>
      <c r="AE51" s="938">
        <f>-'5C1AJ_Athlos'!$R51</f>
        <v>0</v>
      </c>
      <c r="AF51" s="1185">
        <f>-'5C1AK_NxtGen'!$R51</f>
        <v>0</v>
      </c>
      <c r="AG51" s="1185">
        <f>-'5C1AL_RedRiver'!$R51</f>
        <v>0</v>
      </c>
      <c r="AH51" s="1611">
        <f>-'5C1AM_Williams'!$R51</f>
        <v>0</v>
      </c>
      <c r="AI51" s="1611">
        <f>-'5C1AN_StLandry'!$R51</f>
        <v>0</v>
      </c>
      <c r="AJ51" s="379">
        <f>-('5C2_LAVCA'!$R51+'5C2_LAVCA'!$S51)</f>
        <v>-41691</v>
      </c>
      <c r="AK51" s="379">
        <f>-('5C3_UnvView'!$R51+'5C3_UnvView'!$S51)</f>
        <v>-55204</v>
      </c>
      <c r="AL51" s="380">
        <f t="shared" si="37"/>
        <v>-126756</v>
      </c>
      <c r="AM51" s="380">
        <f t="shared" si="38"/>
        <v>26191213</v>
      </c>
      <c r="AN51" s="380">
        <f>ROUND(AM51/'8_2.1.22 SIS'!C51,0)</f>
        <v>2898</v>
      </c>
      <c r="AO51" s="381">
        <v>-2651</v>
      </c>
      <c r="AP51" s="379">
        <f t="shared" si="30"/>
        <v>0</v>
      </c>
      <c r="AQ51" s="379">
        <f t="shared" si="31"/>
        <v>-2651</v>
      </c>
      <c r="AR51" s="379"/>
      <c r="AS51" s="379"/>
      <c r="AT51" s="381">
        <f t="shared" si="32"/>
        <v>0</v>
      </c>
      <c r="AU51" s="380">
        <f t="shared" si="33"/>
        <v>26188562</v>
      </c>
      <c r="AV51" s="379">
        <f>VLOOKUP($A51,'4_Level 4'!$A$7:$BD$142,COLUMN('4_Level 4'!$E:$E),FALSE)</f>
        <v>0</v>
      </c>
      <c r="AW51" s="379">
        <f>VLOOKUP($A51,'4_Level 4'!$A$7:$BD$142,COLUMN('4_Level 4'!$Q:$Q),FALSE)</f>
        <v>295820</v>
      </c>
      <c r="AX51" s="1185">
        <f>VLOOKUP($A51,'4_Level 4'!$A$7:$BD$142,COLUMN('4_Level 4'!$AC:$AC),FALSE)</f>
        <v>1734526</v>
      </c>
      <c r="AY51" s="1185">
        <f>VLOOKUP($A51,'4_Level 4'!$A$7:$BD$142,COLUMN('4_Level 4'!$AO:$AO),FALSE)</f>
        <v>1387621</v>
      </c>
      <c r="AZ51" s="1849">
        <f>VLOOKUP($A51,'4_Level 4'!$A$7:$BD$142,COLUMN('4_Level 4'!$BA:$BA),FALSE)</f>
        <v>2601790</v>
      </c>
      <c r="BA51" s="380">
        <f t="shared" si="34"/>
        <v>32208319</v>
      </c>
      <c r="BB51" s="379"/>
      <c r="BC51" s="379">
        <f t="shared" si="35"/>
        <v>32208319</v>
      </c>
      <c r="BD51" s="379">
        <f t="shared" si="39"/>
        <v>2684027</v>
      </c>
      <c r="BE51" s="379">
        <f>VLOOKUP($A51,'4_Level 4'!$A$7:$BD$142,COLUMN('4_Level 4'!$J:$J),FALSE)</f>
        <v>0</v>
      </c>
      <c r="BF51" s="379">
        <f>VLOOKUP($A51,'4_Level 4'!$A$7:$BD$142,COLUMN('4_Level 4'!$L:$L),FALSE)</f>
        <v>249254</v>
      </c>
      <c r="BG51" s="379">
        <f>VLOOKUP($A51,'4_Level 4'!$A$7:$BD$142,COLUMN('4_Level 4'!$M:$M),FALSE)</f>
        <v>0</v>
      </c>
      <c r="BH51" s="1849">
        <f>VLOOKUP($A51,'4_Level 4'!$A$7:$BD$142,COLUMN('4_Level 4'!$BC:$BC),FALSE)</f>
        <v>0</v>
      </c>
      <c r="BI51" s="380">
        <f t="shared" si="36"/>
        <v>32457573</v>
      </c>
    </row>
    <row r="52" spans="1:62" ht="15.6" customHeight="1" x14ac:dyDescent="0.2">
      <c r="A52" s="370">
        <v>46</v>
      </c>
      <c r="B52" s="371" t="s">
        <v>50</v>
      </c>
      <c r="C52" s="103">
        <f>'3_Levels 1&amp;2'!AP52</f>
        <v>8918839</v>
      </c>
      <c r="D52" s="103">
        <v>0</v>
      </c>
      <c r="E52" s="103">
        <f>-'5C1A_Madison'!$R52</f>
        <v>0</v>
      </c>
      <c r="F52" s="103">
        <f>-'5C1B_DArbonne'!$R52</f>
        <v>0</v>
      </c>
      <c r="G52" s="103">
        <f>-'5C1C_IntlHigh'!$R52</f>
        <v>0</v>
      </c>
      <c r="H52" s="103">
        <f>-'5C1D_NOMMA'!$R52</f>
        <v>0</v>
      </c>
      <c r="I52" s="103">
        <f>-'5C1E_LFNO'!$R52</f>
        <v>0</v>
      </c>
      <c r="J52" s="103">
        <f>-'5C1F_LCCharter'!$R52</f>
        <v>0</v>
      </c>
      <c r="K52" s="103">
        <f>-'5C1G_JSClark'!$R52</f>
        <v>0</v>
      </c>
      <c r="L52" s="103">
        <f>-'5C1H_Southwest'!$R52</f>
        <v>0</v>
      </c>
      <c r="M52" s="103">
        <f>-'5C1I_LAKey'!$R52</f>
        <v>0</v>
      </c>
      <c r="N52" s="103">
        <f>-'5C1J_JCFAEast'!$R52</f>
        <v>0</v>
      </c>
      <c r="O52" s="103">
        <f>-'5C1M_GEOMidCity'!$R52</f>
        <v>0</v>
      </c>
      <c r="P52" s="103">
        <f>-'5C1N_Delta'!$R52</f>
        <v>0</v>
      </c>
      <c r="Q52" s="103">
        <f>-'5C1O_Impact'!$R52</f>
        <v>0</v>
      </c>
      <c r="R52" s="103">
        <f>-'5C1Q_Advantage'!$R52</f>
        <v>0</v>
      </c>
      <c r="S52" s="103">
        <f>-'5C1R_Iberville'!$R52</f>
        <v>0</v>
      </c>
      <c r="T52" s="103">
        <f>-'5C1S_LCColPrep'!$R52</f>
        <v>0</v>
      </c>
      <c r="U52" s="103">
        <f>-'5C1T_Northeast'!$R52</f>
        <v>0</v>
      </c>
      <c r="V52" s="103">
        <f>-'5C1U_AcadianaRen'!$R52</f>
        <v>0</v>
      </c>
      <c r="W52" s="103">
        <f>-'5C1V_LafRen'!$R52</f>
        <v>0</v>
      </c>
      <c r="X52" s="103">
        <f>-'5C1W_Willow'!$R52</f>
        <v>0</v>
      </c>
      <c r="Y52" s="103">
        <f>-'5C1Y_GEOPrep'!$R52</f>
        <v>0</v>
      </c>
      <c r="Z52" s="103">
        <f>-'5C1Z_LincolnPrep'!$R52</f>
        <v>0</v>
      </c>
      <c r="AA52" s="103">
        <f>-'5C1AE_NobleMinds'!$R52</f>
        <v>0</v>
      </c>
      <c r="AB52" s="103">
        <f>-'5C1AF_JCFA-Laf'!$R52</f>
        <v>0</v>
      </c>
      <c r="AC52" s="103">
        <f>-'5C1AG_Collegiate'!$R52</f>
        <v>0</v>
      </c>
      <c r="AD52" s="103">
        <f>-'5C1AI_Harmony'!$R52</f>
        <v>0</v>
      </c>
      <c r="AE52" s="103">
        <f>-'5C1AJ_Athlos'!$R52</f>
        <v>0</v>
      </c>
      <c r="AF52" s="103">
        <f>-'5C1AK_NxtGen'!$R52</f>
        <v>0</v>
      </c>
      <c r="AG52" s="103">
        <f>-'5C1AL_RedRiver'!$R52</f>
        <v>0</v>
      </c>
      <c r="AH52" s="103">
        <f>-'5C1AM_Williams'!$R52</f>
        <v>0</v>
      </c>
      <c r="AI52" s="103">
        <f>-'5C1AN_StLandry'!$R52</f>
        <v>0</v>
      </c>
      <c r="AJ52" s="103">
        <f>-('5C2_LAVCA'!$R52+'5C2_LAVCA'!$S52)</f>
        <v>-26774</v>
      </c>
      <c r="AK52" s="103">
        <f>-('5C3_UnvView'!$R52+'5C3_UnvView'!$S52)</f>
        <v>-150917</v>
      </c>
      <c r="AL52" s="102">
        <f t="shared" si="37"/>
        <v>-177691</v>
      </c>
      <c r="AM52" s="102">
        <f t="shared" si="38"/>
        <v>8741148</v>
      </c>
      <c r="AN52" s="102">
        <f>ROUND(AM52/'8_2.1.22 SIS'!C52,0)</f>
        <v>8389</v>
      </c>
      <c r="AO52" s="104">
        <v>-8886</v>
      </c>
      <c r="AP52" s="103">
        <f t="shared" si="30"/>
        <v>0</v>
      </c>
      <c r="AQ52" s="103">
        <f t="shared" si="31"/>
        <v>-8886</v>
      </c>
      <c r="AR52" s="103"/>
      <c r="AS52" s="103"/>
      <c r="AT52" s="104">
        <f t="shared" si="32"/>
        <v>0</v>
      </c>
      <c r="AU52" s="102">
        <f t="shared" si="33"/>
        <v>8732262</v>
      </c>
      <c r="AV52" s="103">
        <f>VLOOKUP($A52,'4_Level 4'!$A$7:$BD$142,COLUMN('4_Level 4'!$E:$E),FALSE)</f>
        <v>0</v>
      </c>
      <c r="AW52" s="103">
        <f>VLOOKUP($A52,'4_Level 4'!$A$7:$BD$142,COLUMN('4_Level 4'!$Q:$Q),FALSE)</f>
        <v>35070</v>
      </c>
      <c r="AX52" s="103">
        <f>VLOOKUP($A52,'4_Level 4'!$A$7:$BD$142,COLUMN('4_Level 4'!$AC:$AC),FALSE)</f>
        <v>142637</v>
      </c>
      <c r="AY52" s="103">
        <f>VLOOKUP($A52,'4_Level 4'!$A$7:$BD$142,COLUMN('4_Level 4'!$AO:$AO),FALSE)</f>
        <v>114110</v>
      </c>
      <c r="AZ52" s="103">
        <f>VLOOKUP($A52,'4_Level 4'!$A$7:$BD$142,COLUMN('4_Level 4'!$BA:$BA),FALSE)</f>
        <v>213955</v>
      </c>
      <c r="BA52" s="102">
        <f t="shared" si="34"/>
        <v>9238034</v>
      </c>
      <c r="BB52" s="103"/>
      <c r="BC52" s="103">
        <f t="shared" si="35"/>
        <v>9238034</v>
      </c>
      <c r="BD52" s="103">
        <f t="shared" si="39"/>
        <v>769836</v>
      </c>
      <c r="BE52" s="103">
        <f>VLOOKUP($A52,'4_Level 4'!$A$7:$BD$142,COLUMN('4_Level 4'!$J:$J),FALSE)</f>
        <v>0</v>
      </c>
      <c r="BF52" s="103">
        <f>VLOOKUP($A52,'4_Level 4'!$A$7:$BD$142,COLUMN('4_Level 4'!$L:$L),FALSE)</f>
        <v>25000</v>
      </c>
      <c r="BG52" s="103">
        <f>VLOOKUP($A52,'4_Level 4'!$A$7:$BD$142,COLUMN('4_Level 4'!$M:$M),FALSE)</f>
        <v>0</v>
      </c>
      <c r="BH52" s="103">
        <f>VLOOKUP($A52,'4_Level 4'!$A$7:$BD$142,COLUMN('4_Level 4'!$BC:$BC),FALSE)</f>
        <v>0</v>
      </c>
      <c r="BI52" s="102">
        <f t="shared" si="36"/>
        <v>9263034</v>
      </c>
    </row>
    <row r="53" spans="1:62" ht="15.6" customHeight="1" x14ac:dyDescent="0.2">
      <c r="A53" s="372">
        <v>47</v>
      </c>
      <c r="B53" s="373" t="s">
        <v>51</v>
      </c>
      <c r="C53" s="374">
        <f>'3_Levels 1&amp;2'!AP53</f>
        <v>10229674</v>
      </c>
      <c r="D53" s="374">
        <v>0</v>
      </c>
      <c r="E53" s="374">
        <f>-'5C1A_Madison'!$R53</f>
        <v>0</v>
      </c>
      <c r="F53" s="374">
        <f>-'5C1B_DArbonne'!$R53</f>
        <v>0</v>
      </c>
      <c r="G53" s="374">
        <f>-'5C1C_IntlHigh'!$R53</f>
        <v>0</v>
      </c>
      <c r="H53" s="374">
        <f>-'5C1D_NOMMA'!$R53</f>
        <v>0</v>
      </c>
      <c r="I53" s="374">
        <f>-'5C1E_LFNO'!$R53</f>
        <v>0</v>
      </c>
      <c r="J53" s="374">
        <f>-'5C1F_LCCharter'!$R53</f>
        <v>0</v>
      </c>
      <c r="K53" s="374">
        <f>-'5C1G_JSClark'!$R53</f>
        <v>0</v>
      </c>
      <c r="L53" s="374">
        <f>-'5C1H_Southwest'!$R53</f>
        <v>0</v>
      </c>
      <c r="M53" s="374">
        <f>-'5C1I_LAKey'!$R53</f>
        <v>0</v>
      </c>
      <c r="N53" s="374">
        <f>-'5C1J_JCFAEast'!$R53</f>
        <v>0</v>
      </c>
      <c r="O53" s="374">
        <f>-'5C1M_GEOMidCity'!$R53</f>
        <v>0</v>
      </c>
      <c r="P53" s="374">
        <f>-'5C1N_Delta'!$R53</f>
        <v>0</v>
      </c>
      <c r="Q53" s="374">
        <f>-'5C1O_Impact'!$R53</f>
        <v>0</v>
      </c>
      <c r="R53" s="374">
        <f>-'5C1Q_Advantage'!$R53</f>
        <v>0</v>
      </c>
      <c r="S53" s="374">
        <f>-'5C1R_Iberville'!$R53</f>
        <v>0</v>
      </c>
      <c r="T53" s="374">
        <f>-'5C1S_LCColPrep'!$R53</f>
        <v>0</v>
      </c>
      <c r="U53" s="374">
        <f>-'5C1T_Northeast'!$R53</f>
        <v>0</v>
      </c>
      <c r="V53" s="374">
        <f>-'5C1U_AcadianaRen'!$R53</f>
        <v>0</v>
      </c>
      <c r="W53" s="374">
        <f>-'5C1V_LafRen'!$R53</f>
        <v>0</v>
      </c>
      <c r="X53" s="374">
        <f>-'5C1W_Willow'!$R53</f>
        <v>0</v>
      </c>
      <c r="Y53" s="374">
        <f>-'5C1Y_GEOPrep'!$R53</f>
        <v>0</v>
      </c>
      <c r="Z53" s="374">
        <f>-'5C1Z_LincolnPrep'!$R53</f>
        <v>0</v>
      </c>
      <c r="AA53" s="374">
        <f>-'5C1AE_NobleMinds'!$R53</f>
        <v>0</v>
      </c>
      <c r="AB53" s="374">
        <f>-'5C1AF_JCFA-Laf'!$R53</f>
        <v>0</v>
      </c>
      <c r="AC53" s="374">
        <f>-'5C1AG_Collegiate'!$R53</f>
        <v>0</v>
      </c>
      <c r="AD53" s="374">
        <f>-'5C1AI_Harmony'!$R53</f>
        <v>0</v>
      </c>
      <c r="AE53" s="374">
        <f>-'5C1AJ_Athlos'!$R53</f>
        <v>0</v>
      </c>
      <c r="AF53" s="374">
        <f>-'5C1AK_NxtGen'!$R53</f>
        <v>0</v>
      </c>
      <c r="AG53" s="374">
        <f>-'5C1AL_RedRiver'!$R53</f>
        <v>0</v>
      </c>
      <c r="AH53" s="374">
        <f>-'5C1AM_Williams'!$R53</f>
        <v>0</v>
      </c>
      <c r="AI53" s="374">
        <f>-'5C1AN_StLandry'!$R53</f>
        <v>0</v>
      </c>
      <c r="AJ53" s="374">
        <f>-('5C2_LAVCA'!$R53+'5C2_LAVCA'!$S53)</f>
        <v>-5646</v>
      </c>
      <c r="AK53" s="374">
        <f>-('5C3_UnvView'!$R53+'5C3_UnvView'!$S53)</f>
        <v>-14184</v>
      </c>
      <c r="AL53" s="375">
        <f t="shared" si="37"/>
        <v>-19830</v>
      </c>
      <c r="AM53" s="375">
        <f t="shared" si="38"/>
        <v>10209844</v>
      </c>
      <c r="AN53" s="375">
        <f>ROUND(AM53/'8_2.1.22 SIS'!C53,0)</f>
        <v>3172</v>
      </c>
      <c r="AO53" s="376">
        <v>-8967</v>
      </c>
      <c r="AP53" s="374">
        <f t="shared" si="30"/>
        <v>0</v>
      </c>
      <c r="AQ53" s="374">
        <f t="shared" si="31"/>
        <v>-8967</v>
      </c>
      <c r="AR53" s="374"/>
      <c r="AS53" s="374"/>
      <c r="AT53" s="376">
        <f t="shared" si="32"/>
        <v>0</v>
      </c>
      <c r="AU53" s="375">
        <f t="shared" si="33"/>
        <v>10200877</v>
      </c>
      <c r="AV53" s="374">
        <f>VLOOKUP($A53,'4_Level 4'!$A$7:$BD$142,COLUMN('4_Level 4'!$E:$E),FALSE)</f>
        <v>0</v>
      </c>
      <c r="AW53" s="374">
        <f>VLOOKUP($A53,'4_Level 4'!$A$7:$BD$142,COLUMN('4_Level 4'!$Q:$Q),FALSE)</f>
        <v>109760</v>
      </c>
      <c r="AX53" s="374">
        <f>VLOOKUP($A53,'4_Level 4'!$A$7:$BD$142,COLUMN('4_Level 4'!$AC:$AC),FALSE)</f>
        <v>519242</v>
      </c>
      <c r="AY53" s="374">
        <f>VLOOKUP($A53,'4_Level 4'!$A$7:$BD$142,COLUMN('4_Level 4'!$AO:$AO),FALSE)</f>
        <v>415394</v>
      </c>
      <c r="AZ53" s="374">
        <f>VLOOKUP($A53,'4_Level 4'!$A$7:$BD$142,COLUMN('4_Level 4'!$BA:$BA),FALSE)</f>
        <v>778863</v>
      </c>
      <c r="BA53" s="375">
        <f t="shared" si="34"/>
        <v>12024136</v>
      </c>
      <c r="BB53" s="374"/>
      <c r="BC53" s="374">
        <f t="shared" si="35"/>
        <v>12024136</v>
      </c>
      <c r="BD53" s="374">
        <f t="shared" si="39"/>
        <v>1002011</v>
      </c>
      <c r="BE53" s="374">
        <f>VLOOKUP($A53,'4_Level 4'!$A$7:$BD$142,COLUMN('4_Level 4'!$J:$J),FALSE)</f>
        <v>0</v>
      </c>
      <c r="BF53" s="374">
        <f>VLOOKUP($A53,'4_Level 4'!$A$7:$BD$142,COLUMN('4_Level 4'!$L:$L),FALSE)</f>
        <v>71035</v>
      </c>
      <c r="BG53" s="374">
        <f>VLOOKUP($A53,'4_Level 4'!$A$7:$BD$142,COLUMN('4_Level 4'!$M:$M),FALSE)</f>
        <v>0</v>
      </c>
      <c r="BH53" s="374">
        <f>VLOOKUP($A53,'4_Level 4'!$A$7:$BD$142,COLUMN('4_Level 4'!$BC:$BC),FALSE)</f>
        <v>0</v>
      </c>
      <c r="BI53" s="375">
        <f t="shared" si="36"/>
        <v>12095171</v>
      </c>
    </row>
    <row r="54" spans="1:62" ht="15.6" customHeight="1" x14ac:dyDescent="0.2">
      <c r="A54" s="372">
        <v>48</v>
      </c>
      <c r="B54" s="373" t="s">
        <v>89</v>
      </c>
      <c r="C54" s="374">
        <f>'3_Levels 1&amp;2'!AP54</f>
        <v>24433265</v>
      </c>
      <c r="D54" s="374">
        <v>0</v>
      </c>
      <c r="E54" s="374">
        <f>-'5C1A_Madison'!$R54</f>
        <v>0</v>
      </c>
      <c r="F54" s="374">
        <f>-'5C1B_DArbonne'!$R54</f>
        <v>0</v>
      </c>
      <c r="G54" s="374">
        <f>-'5C1C_IntlHigh'!$R54</f>
        <v>-4376</v>
      </c>
      <c r="H54" s="374">
        <f>-'5C1D_NOMMA'!$R54</f>
        <v>0</v>
      </c>
      <c r="I54" s="374">
        <f>-'5C1E_LFNO'!$R54</f>
        <v>-13128</v>
      </c>
      <c r="J54" s="374">
        <f>-'5C1F_LCCharter'!$R54</f>
        <v>0</v>
      </c>
      <c r="K54" s="374">
        <f>-'5C1G_JSClark'!$R54</f>
        <v>0</v>
      </c>
      <c r="L54" s="374">
        <f>-'5C1H_Southwest'!$R54</f>
        <v>0</v>
      </c>
      <c r="M54" s="374">
        <f>-'5C1I_LAKey'!$R54</f>
        <v>0</v>
      </c>
      <c r="N54" s="374">
        <f>-'5C1J_JCFAEast'!$R54</f>
        <v>0</v>
      </c>
      <c r="O54" s="374">
        <f>-'5C1M_GEOMidCity'!$R54</f>
        <v>0</v>
      </c>
      <c r="P54" s="374">
        <f>-'5C1N_Delta'!$R54</f>
        <v>0</v>
      </c>
      <c r="Q54" s="374">
        <f>-'5C1O_Impact'!$R54</f>
        <v>0</v>
      </c>
      <c r="R54" s="374">
        <f>-'5C1Q_Advantage'!$R54</f>
        <v>-34335</v>
      </c>
      <c r="S54" s="374">
        <f>-'5C1R_Iberville'!$R54</f>
        <v>-8752</v>
      </c>
      <c r="T54" s="374">
        <f>-'5C1S_LCColPrep'!$R54</f>
        <v>0</v>
      </c>
      <c r="U54" s="374">
        <f>-'5C1T_Northeast'!$R54</f>
        <v>0</v>
      </c>
      <c r="V54" s="374">
        <f>-'5C1U_AcadianaRen'!$R54</f>
        <v>0</v>
      </c>
      <c r="W54" s="374">
        <f>-'5C1V_LafRen'!$R54</f>
        <v>0</v>
      </c>
      <c r="X54" s="374">
        <f>-'5C1W_Willow'!$R54</f>
        <v>0</v>
      </c>
      <c r="Y54" s="374">
        <f>-'5C1Y_GEOPrep'!$R54</f>
        <v>0</v>
      </c>
      <c r="Z54" s="374">
        <f>-'5C1Z_LincolnPrep'!$R54</f>
        <v>0</v>
      </c>
      <c r="AA54" s="374">
        <f>-'5C1AE_NobleMinds'!$R54</f>
        <v>-12181</v>
      </c>
      <c r="AB54" s="374">
        <f>-'5C1AF_JCFA-Laf'!$R54</f>
        <v>0</v>
      </c>
      <c r="AC54" s="374">
        <f>-'5C1AG_Collegiate'!$R54</f>
        <v>0</v>
      </c>
      <c r="AD54" s="374">
        <f>-'5C1AI_Harmony'!$R54</f>
        <v>0</v>
      </c>
      <c r="AE54" s="374">
        <f>-'5C1AJ_Athlos'!$R54</f>
        <v>0</v>
      </c>
      <c r="AF54" s="374">
        <f>-'5C1AK_NxtGen'!$R54</f>
        <v>0</v>
      </c>
      <c r="AG54" s="374">
        <f>-'5C1AL_RedRiver'!$R54</f>
        <v>0</v>
      </c>
      <c r="AH54" s="374">
        <f>-'5C1AM_Williams'!$R54</f>
        <v>0</v>
      </c>
      <c r="AI54" s="374">
        <f>-'5C1AN_StLandry'!$R54</f>
        <v>0</v>
      </c>
      <c r="AJ54" s="374">
        <f>-('5C2_LAVCA'!$R54+'5C2_LAVCA'!$S54)</f>
        <v>-121923</v>
      </c>
      <c r="AK54" s="374">
        <f>-('5C3_UnvView'!$R54+'5C3_UnvView'!$S54)</f>
        <v>-314831</v>
      </c>
      <c r="AL54" s="375">
        <f t="shared" si="37"/>
        <v>-509526</v>
      </c>
      <c r="AM54" s="375">
        <f t="shared" si="38"/>
        <v>23923739</v>
      </c>
      <c r="AN54" s="375">
        <f>ROUND(AM54/'8_2.1.22 SIS'!C54,0)</f>
        <v>5098</v>
      </c>
      <c r="AO54" s="376">
        <v>-46187</v>
      </c>
      <c r="AP54" s="374">
        <f t="shared" si="30"/>
        <v>0</v>
      </c>
      <c r="AQ54" s="374">
        <f t="shared" si="31"/>
        <v>-46187</v>
      </c>
      <c r="AR54" s="374"/>
      <c r="AS54" s="374"/>
      <c r="AT54" s="376">
        <f t="shared" si="32"/>
        <v>0</v>
      </c>
      <c r="AU54" s="375">
        <f t="shared" si="33"/>
        <v>23877552</v>
      </c>
      <c r="AV54" s="374">
        <f>VLOOKUP($A54,'4_Level 4'!$A$7:$BD$142,COLUMN('4_Level 4'!$E:$E),FALSE)</f>
        <v>0</v>
      </c>
      <c r="AW54" s="374">
        <f>VLOOKUP($A54,'4_Level 4'!$A$7:$BD$142,COLUMN('4_Level 4'!$Q:$Q),FALSE)</f>
        <v>159950</v>
      </c>
      <c r="AX54" s="374">
        <f>VLOOKUP($A54,'4_Level 4'!$A$7:$BD$142,COLUMN('4_Level 4'!$AC:$AC),FALSE)</f>
        <v>806572</v>
      </c>
      <c r="AY54" s="374">
        <f>VLOOKUP($A54,'4_Level 4'!$A$7:$BD$142,COLUMN('4_Level 4'!$AO:$AO),FALSE)</f>
        <v>645258</v>
      </c>
      <c r="AZ54" s="374">
        <f>VLOOKUP($A54,'4_Level 4'!$A$7:$BD$142,COLUMN('4_Level 4'!$BA:$BA),FALSE)</f>
        <v>1209859</v>
      </c>
      <c r="BA54" s="375">
        <f t="shared" si="34"/>
        <v>26699191</v>
      </c>
      <c r="BB54" s="374"/>
      <c r="BC54" s="374">
        <f t="shared" si="35"/>
        <v>26699191</v>
      </c>
      <c r="BD54" s="374">
        <f t="shared" si="39"/>
        <v>2224933</v>
      </c>
      <c r="BE54" s="374">
        <f>VLOOKUP($A54,'4_Level 4'!$A$7:$BD$142,COLUMN('4_Level 4'!$J:$J),FALSE)</f>
        <v>0</v>
      </c>
      <c r="BF54" s="374">
        <f>VLOOKUP($A54,'4_Level 4'!$A$7:$BD$142,COLUMN('4_Level 4'!$L:$L),FALSE)</f>
        <v>113511</v>
      </c>
      <c r="BG54" s="374">
        <f>VLOOKUP($A54,'4_Level 4'!$A$7:$BD$142,COLUMN('4_Level 4'!$M:$M),FALSE)</f>
        <v>0</v>
      </c>
      <c r="BH54" s="374">
        <f>VLOOKUP($A54,'4_Level 4'!$A$7:$BD$142,COLUMN('4_Level 4'!$BC:$BC),FALSE)</f>
        <v>0</v>
      </c>
      <c r="BI54" s="375">
        <f t="shared" si="36"/>
        <v>26812702</v>
      </c>
    </row>
    <row r="55" spans="1:62" ht="15.6" customHeight="1" x14ac:dyDescent="0.2">
      <c r="A55" s="372">
        <v>49</v>
      </c>
      <c r="B55" s="373" t="s">
        <v>52</v>
      </c>
      <c r="C55" s="374">
        <f>'3_Levels 1&amp;2'!AP55</f>
        <v>77916025</v>
      </c>
      <c r="D55" s="374">
        <v>0</v>
      </c>
      <c r="E55" s="374">
        <f>-'5C1A_Madison'!$R55</f>
        <v>0</v>
      </c>
      <c r="F55" s="374">
        <f>-'5C1B_DArbonne'!$R55</f>
        <v>0</v>
      </c>
      <c r="G55" s="374">
        <f>-'5C1C_IntlHigh'!$R55</f>
        <v>0</v>
      </c>
      <c r="H55" s="374">
        <f>-'5C1D_NOMMA'!$R55</f>
        <v>0</v>
      </c>
      <c r="I55" s="374">
        <f>-'5C1E_LFNO'!$R55</f>
        <v>0</v>
      </c>
      <c r="J55" s="374">
        <f>-'5C1F_LCCharter'!$R55</f>
        <v>0</v>
      </c>
      <c r="K55" s="374">
        <f>-'5C1G_JSClark'!$R55</f>
        <v>-1534114</v>
      </c>
      <c r="L55" s="374">
        <f>-'5C1H_Southwest'!$R55</f>
        <v>0</v>
      </c>
      <c r="M55" s="374">
        <f>-'5C1I_LAKey'!$R55</f>
        <v>-25457</v>
      </c>
      <c r="N55" s="374">
        <f>-'5C1J_JCFAEast'!$R55</f>
        <v>0</v>
      </c>
      <c r="O55" s="374">
        <f>-'5C1M_GEOMidCity'!$R55</f>
        <v>0</v>
      </c>
      <c r="P55" s="374">
        <f>-'5C1N_Delta'!$R55</f>
        <v>0</v>
      </c>
      <c r="Q55" s="374">
        <f>-'5C1O_Impact'!$R55</f>
        <v>0</v>
      </c>
      <c r="R55" s="374">
        <f>-'5C1Q_Advantage'!$R55</f>
        <v>0</v>
      </c>
      <c r="S55" s="374">
        <f>-'5C1R_Iberville'!$R55</f>
        <v>-4835</v>
      </c>
      <c r="T55" s="374">
        <f>-'5C1S_LCColPrep'!$R55</f>
        <v>0</v>
      </c>
      <c r="U55" s="374">
        <f>-'5C1T_Northeast'!$R55</f>
        <v>0</v>
      </c>
      <c r="V55" s="374">
        <f>-'5C1U_AcadianaRen'!$R55</f>
        <v>-69294</v>
      </c>
      <c r="W55" s="374">
        <f>-'5C1V_LafRen'!$R55</f>
        <v>-724057</v>
      </c>
      <c r="X55" s="374">
        <f>-'5C1W_Willow'!$R55</f>
        <v>-153205</v>
      </c>
      <c r="Y55" s="374">
        <f>-'5C1Y_GEOPrep'!$R55</f>
        <v>0</v>
      </c>
      <c r="Z55" s="374">
        <f>-'5C1Z_LincolnPrep'!$R55</f>
        <v>-6211</v>
      </c>
      <c r="AA55" s="374">
        <f>-'5C1AE_NobleMinds'!$R55</f>
        <v>0</v>
      </c>
      <c r="AB55" s="374">
        <f>-'5C1AF_JCFA-Laf'!$R55</f>
        <v>-5493</v>
      </c>
      <c r="AC55" s="374">
        <f>-'5C1AG_Collegiate'!$R55</f>
        <v>0</v>
      </c>
      <c r="AD55" s="374">
        <f>-'5C1AI_Harmony'!$R55</f>
        <v>0</v>
      </c>
      <c r="AE55" s="374">
        <f>-'5C1AJ_Athlos'!$R55</f>
        <v>0</v>
      </c>
      <c r="AF55" s="374">
        <f>-'5C1AK_NxtGen'!$R55</f>
        <v>0</v>
      </c>
      <c r="AG55" s="374">
        <f>-'5C1AL_RedRiver'!$R55</f>
        <v>0</v>
      </c>
      <c r="AH55" s="374">
        <f>-'5C1AM_Williams'!$R55</f>
        <v>0</v>
      </c>
      <c r="AI55" s="374">
        <f>-'5C1AN_StLandry'!$R55</f>
        <v>-1068892</v>
      </c>
      <c r="AJ55" s="374">
        <f>-('5C2_LAVCA'!$R55+'5C2_LAVCA'!$S55)</f>
        <v>-561196</v>
      </c>
      <c r="AK55" s="374">
        <f>-('5C3_UnvView'!$R55+'5C3_UnvView'!$S55)</f>
        <v>-628409</v>
      </c>
      <c r="AL55" s="375">
        <f t="shared" si="37"/>
        <v>-4781163</v>
      </c>
      <c r="AM55" s="375">
        <f t="shared" si="38"/>
        <v>73134862</v>
      </c>
      <c r="AN55" s="375">
        <f>ROUND(AM55/'8_2.1.22 SIS'!C55,0)</f>
        <v>6219</v>
      </c>
      <c r="AO55" s="376">
        <v>-62754</v>
      </c>
      <c r="AP55" s="374">
        <f t="shared" si="30"/>
        <v>0</v>
      </c>
      <c r="AQ55" s="374">
        <f t="shared" si="31"/>
        <v>-62754</v>
      </c>
      <c r="AR55" s="374"/>
      <c r="AS55" s="374"/>
      <c r="AT55" s="376">
        <f t="shared" si="32"/>
        <v>0</v>
      </c>
      <c r="AU55" s="375">
        <f t="shared" si="33"/>
        <v>73072108</v>
      </c>
      <c r="AV55" s="374">
        <f>VLOOKUP($A55,'4_Level 4'!$A$7:$BD$142,COLUMN('4_Level 4'!$E:$E),FALSE)</f>
        <v>63000</v>
      </c>
      <c r="AW55" s="374">
        <f>VLOOKUP($A55,'4_Level 4'!$A$7:$BD$142,COLUMN('4_Level 4'!$Q:$Q),FALSE)</f>
        <v>371490</v>
      </c>
      <c r="AX55" s="374">
        <f>VLOOKUP($A55,'4_Level 4'!$A$7:$BD$142,COLUMN('4_Level 4'!$AC:$AC),FALSE)</f>
        <v>1766956</v>
      </c>
      <c r="AY55" s="374">
        <f>VLOOKUP($A55,'4_Level 4'!$A$7:$BD$142,COLUMN('4_Level 4'!$AO:$AO),FALSE)</f>
        <v>1413565</v>
      </c>
      <c r="AZ55" s="374">
        <f>VLOOKUP($A55,'4_Level 4'!$A$7:$BD$142,COLUMN('4_Level 4'!$BA:$BA),FALSE)</f>
        <v>2650434</v>
      </c>
      <c r="BA55" s="375">
        <f t="shared" si="34"/>
        <v>79337553</v>
      </c>
      <c r="BB55" s="374"/>
      <c r="BC55" s="374">
        <f t="shared" si="35"/>
        <v>79337553</v>
      </c>
      <c r="BD55" s="374">
        <f t="shared" si="39"/>
        <v>6611463</v>
      </c>
      <c r="BE55" s="374">
        <f>VLOOKUP($A55,'4_Level 4'!$A$7:$BD$142,COLUMN('4_Level 4'!$J:$J),FALSE)</f>
        <v>0</v>
      </c>
      <c r="BF55" s="374">
        <f>VLOOKUP($A55,'4_Level 4'!$A$7:$BD$142,COLUMN('4_Level 4'!$L:$L),FALSE)</f>
        <v>487754</v>
      </c>
      <c r="BG55" s="374">
        <f>VLOOKUP($A55,'4_Level 4'!$A$7:$BD$142,COLUMN('4_Level 4'!$M:$M),FALSE)</f>
        <v>0</v>
      </c>
      <c r="BH55" s="374">
        <f>VLOOKUP($A55,'4_Level 4'!$A$7:$BD$142,COLUMN('4_Level 4'!$BC:$BC),FALSE)</f>
        <v>0</v>
      </c>
      <c r="BI55" s="375">
        <f t="shared" si="36"/>
        <v>79825307</v>
      </c>
    </row>
    <row r="56" spans="1:62" ht="15.6" customHeight="1" x14ac:dyDescent="0.2">
      <c r="A56" s="377">
        <v>50</v>
      </c>
      <c r="B56" s="378" t="s">
        <v>53</v>
      </c>
      <c r="C56" s="379">
        <f>'3_Levels 1&amp;2'!AP56</f>
        <v>42070337</v>
      </c>
      <c r="D56" s="379">
        <v>0</v>
      </c>
      <c r="E56" s="379">
        <f>-'5C1A_Madison'!$R56</f>
        <v>0</v>
      </c>
      <c r="F56" s="379">
        <f>-'5C1B_DArbonne'!$R56</f>
        <v>0</v>
      </c>
      <c r="G56" s="379">
        <f>-'5C1C_IntlHigh'!$R56</f>
        <v>0</v>
      </c>
      <c r="H56" s="379">
        <f>-'5C1D_NOMMA'!$R56</f>
        <v>0</v>
      </c>
      <c r="I56" s="379">
        <f>-'5C1E_LFNO'!$R56</f>
        <v>0</v>
      </c>
      <c r="J56" s="379">
        <f>-'5C1F_LCCharter'!$R56</f>
        <v>0</v>
      </c>
      <c r="K56" s="379">
        <f>-'5C1G_JSClark'!$R56</f>
        <v>-10227</v>
      </c>
      <c r="L56" s="379">
        <f>-'5C1H_Southwest'!$R56</f>
        <v>0</v>
      </c>
      <c r="M56" s="379">
        <f>-'5C1I_LAKey'!$R56</f>
        <v>0</v>
      </c>
      <c r="N56" s="379">
        <f>-'5C1J_JCFAEast'!$R56</f>
        <v>0</v>
      </c>
      <c r="O56" s="379">
        <f>-'5C1M_GEOMidCity'!$R56</f>
        <v>0</v>
      </c>
      <c r="P56" s="379">
        <f>-'5C1N_Delta'!$R56</f>
        <v>0</v>
      </c>
      <c r="Q56" s="379">
        <f>-'5C1O_Impact'!$R56</f>
        <v>0</v>
      </c>
      <c r="R56" s="379">
        <f>-'5C1Q_Advantage'!$R56</f>
        <v>0</v>
      </c>
      <c r="S56" s="379">
        <f>-'5C1R_Iberville'!$R56</f>
        <v>-228031</v>
      </c>
      <c r="T56" s="379">
        <f>-'5C1S_LCColPrep'!$R56</f>
        <v>0</v>
      </c>
      <c r="U56" s="379">
        <f>-'5C1T_Northeast'!$R56</f>
        <v>0</v>
      </c>
      <c r="V56" s="379">
        <f>-'5C1U_AcadianaRen'!$R56</f>
        <v>-540564</v>
      </c>
      <c r="W56" s="379">
        <f>-'5C1V_LafRen'!$R56</f>
        <v>-263690</v>
      </c>
      <c r="X56" s="379">
        <f>-'5C1W_Willow'!$R56</f>
        <v>-125918</v>
      </c>
      <c r="Y56" s="379">
        <f>-'5C1Y_GEOPrep'!$R56</f>
        <v>0</v>
      </c>
      <c r="Z56" s="379">
        <f>-'5C1Z_LincolnPrep'!$R56</f>
        <v>0</v>
      </c>
      <c r="AA56" s="651">
        <f>-'5C1AE_NobleMinds'!$R56</f>
        <v>0</v>
      </c>
      <c r="AB56" s="651">
        <f>-'5C1AF_JCFA-Laf'!$R56</f>
        <v>0</v>
      </c>
      <c r="AC56" s="651">
        <f>-'5C1AG_Collegiate'!$R56</f>
        <v>0</v>
      </c>
      <c r="AD56" s="938">
        <f>-'5C1AI_Harmony'!$R56</f>
        <v>0</v>
      </c>
      <c r="AE56" s="938">
        <f>-'5C1AJ_Athlos'!$R56</f>
        <v>0</v>
      </c>
      <c r="AF56" s="1185">
        <f>-'5C1AK_NxtGen'!$R56</f>
        <v>0</v>
      </c>
      <c r="AG56" s="1185">
        <f>-'5C1AL_RedRiver'!$R56</f>
        <v>0</v>
      </c>
      <c r="AH56" s="1611">
        <f>-'5C1AM_Williams'!$R56</f>
        <v>0</v>
      </c>
      <c r="AI56" s="1611">
        <f>-'5C1AN_StLandry'!$R56</f>
        <v>0</v>
      </c>
      <c r="AJ56" s="379">
        <f>-('5C2_LAVCA'!$R56+'5C2_LAVCA'!$S56)</f>
        <v>-142002</v>
      </c>
      <c r="AK56" s="379">
        <f>-('5C3_UnvView'!$R56+'5C3_UnvView'!$S56)</f>
        <v>-139173</v>
      </c>
      <c r="AL56" s="380">
        <f t="shared" si="37"/>
        <v>-1449605</v>
      </c>
      <c r="AM56" s="380">
        <f t="shared" si="38"/>
        <v>40620732</v>
      </c>
      <c r="AN56" s="380">
        <f>ROUND(AM56/'8_2.1.22 SIS'!C56,0)</f>
        <v>5868</v>
      </c>
      <c r="AO56" s="381">
        <v>-69091</v>
      </c>
      <c r="AP56" s="379">
        <f t="shared" si="30"/>
        <v>0</v>
      </c>
      <c r="AQ56" s="379">
        <f t="shared" si="31"/>
        <v>-69091</v>
      </c>
      <c r="AR56" s="379"/>
      <c r="AS56" s="379"/>
      <c r="AT56" s="381">
        <f t="shared" si="32"/>
        <v>0</v>
      </c>
      <c r="AU56" s="380">
        <f t="shared" si="33"/>
        <v>40551641</v>
      </c>
      <c r="AV56" s="379">
        <f>VLOOKUP($A56,'4_Level 4'!$A$7:$BD$142,COLUMN('4_Level 4'!$E:$E),FALSE)</f>
        <v>168000</v>
      </c>
      <c r="AW56" s="379">
        <f>VLOOKUP($A56,'4_Level 4'!$A$7:$BD$142,COLUMN('4_Level 4'!$Q:$Q),FALSE)</f>
        <v>225330</v>
      </c>
      <c r="AX56" s="1185">
        <f>VLOOKUP($A56,'4_Level 4'!$A$7:$BD$142,COLUMN('4_Level 4'!$AC:$AC),FALSE)</f>
        <v>940968</v>
      </c>
      <c r="AY56" s="1185">
        <f>VLOOKUP($A56,'4_Level 4'!$A$7:$BD$142,COLUMN('4_Level 4'!$AO:$AO),FALSE)</f>
        <v>752775</v>
      </c>
      <c r="AZ56" s="1849">
        <f>VLOOKUP($A56,'4_Level 4'!$A$7:$BD$142,COLUMN('4_Level 4'!$BA:$BA),FALSE)</f>
        <v>1411451</v>
      </c>
      <c r="BA56" s="380">
        <f t="shared" si="34"/>
        <v>44050165</v>
      </c>
      <c r="BB56" s="379"/>
      <c r="BC56" s="379">
        <f t="shared" si="35"/>
        <v>44050165</v>
      </c>
      <c r="BD56" s="379">
        <f t="shared" si="39"/>
        <v>3670847</v>
      </c>
      <c r="BE56" s="379">
        <f>VLOOKUP($A56,'4_Level 4'!$A$7:$BD$142,COLUMN('4_Level 4'!$J:$J),FALSE)</f>
        <v>0</v>
      </c>
      <c r="BF56" s="379">
        <f>VLOOKUP($A56,'4_Level 4'!$A$7:$BD$142,COLUMN('4_Level 4'!$L:$L),FALSE)</f>
        <v>167736</v>
      </c>
      <c r="BG56" s="379">
        <f>VLOOKUP($A56,'4_Level 4'!$A$7:$BD$142,COLUMN('4_Level 4'!$M:$M),FALSE)</f>
        <v>0</v>
      </c>
      <c r="BH56" s="1849">
        <f>VLOOKUP($A56,'4_Level 4'!$A$7:$BD$142,COLUMN('4_Level 4'!$BC:$BC),FALSE)</f>
        <v>0</v>
      </c>
      <c r="BI56" s="380">
        <f t="shared" si="36"/>
        <v>44217901</v>
      </c>
    </row>
    <row r="57" spans="1:62" ht="15.6" customHeight="1" x14ac:dyDescent="0.2">
      <c r="A57" s="370">
        <v>51</v>
      </c>
      <c r="B57" s="371" t="s">
        <v>54</v>
      </c>
      <c r="C57" s="103">
        <f>'3_Levels 1&amp;2'!AP57</f>
        <v>47252856</v>
      </c>
      <c r="D57" s="103">
        <v>0</v>
      </c>
      <c r="E57" s="103">
        <f>-'5C1A_Madison'!$R57</f>
        <v>0</v>
      </c>
      <c r="F57" s="103">
        <f>-'5C1B_DArbonne'!$R57</f>
        <v>0</v>
      </c>
      <c r="G57" s="103">
        <f>-'5C1C_IntlHigh'!$R57</f>
        <v>0</v>
      </c>
      <c r="H57" s="103">
        <f>-'5C1D_NOMMA'!$R57</f>
        <v>0</v>
      </c>
      <c r="I57" s="103">
        <f>-'5C1E_LFNO'!$R57</f>
        <v>0</v>
      </c>
      <c r="J57" s="103">
        <f>-'5C1F_LCCharter'!$R57</f>
        <v>0</v>
      </c>
      <c r="K57" s="103">
        <f>-'5C1G_JSClark'!$R57</f>
        <v>0</v>
      </c>
      <c r="L57" s="103">
        <f>-'5C1H_Southwest'!$R57</f>
        <v>0</v>
      </c>
      <c r="M57" s="103">
        <f>-'5C1I_LAKey'!$R57</f>
        <v>0</v>
      </c>
      <c r="N57" s="103">
        <f>-'5C1J_JCFAEast'!$R57</f>
        <v>0</v>
      </c>
      <c r="O57" s="103">
        <f>-'5C1M_GEOMidCity'!$R57</f>
        <v>0</v>
      </c>
      <c r="P57" s="103">
        <f>-'5C1N_Delta'!$R57</f>
        <v>0</v>
      </c>
      <c r="Q57" s="103">
        <f>-'5C1O_Impact'!$R57</f>
        <v>0</v>
      </c>
      <c r="R57" s="103">
        <f>-'5C1Q_Advantage'!$R57</f>
        <v>0</v>
      </c>
      <c r="S57" s="103">
        <f>-'5C1R_Iberville'!$R57</f>
        <v>-9535</v>
      </c>
      <c r="T57" s="103">
        <f>-'5C1S_LCColPrep'!$R57</f>
        <v>0</v>
      </c>
      <c r="U57" s="103">
        <f>-'5C1T_Northeast'!$R57</f>
        <v>0</v>
      </c>
      <c r="V57" s="103">
        <f>-'5C1U_AcadianaRen'!$R57</f>
        <v>-5315</v>
      </c>
      <c r="W57" s="103">
        <f>-'5C1V_LafRen'!$R57</f>
        <v>0</v>
      </c>
      <c r="X57" s="103">
        <f>-'5C1W_Willow'!$R57</f>
        <v>0</v>
      </c>
      <c r="Y57" s="103">
        <f>-'5C1Y_GEOPrep'!$R57</f>
        <v>0</v>
      </c>
      <c r="Z57" s="103">
        <f>-'5C1Z_LincolnPrep'!$R57</f>
        <v>0</v>
      </c>
      <c r="AA57" s="103">
        <f>-'5C1AE_NobleMinds'!$R57</f>
        <v>0</v>
      </c>
      <c r="AB57" s="103">
        <f>-'5C1AF_JCFA-Laf'!$R57</f>
        <v>0</v>
      </c>
      <c r="AC57" s="103">
        <f>-'5C1AG_Collegiate'!$R57</f>
        <v>0</v>
      </c>
      <c r="AD57" s="103">
        <f>-'5C1AI_Harmony'!$R57</f>
        <v>0</v>
      </c>
      <c r="AE57" s="103">
        <f>-'5C1AJ_Athlos'!$R57</f>
        <v>0</v>
      </c>
      <c r="AF57" s="103">
        <f>-'5C1AK_NxtGen'!$R57</f>
        <v>0</v>
      </c>
      <c r="AG57" s="103">
        <f>-'5C1AL_RedRiver'!$R57</f>
        <v>0</v>
      </c>
      <c r="AH57" s="103">
        <f>-'5C1AM_Williams'!$R57</f>
        <v>0</v>
      </c>
      <c r="AI57" s="103">
        <f>-'5C1AN_StLandry'!$R57</f>
        <v>0</v>
      </c>
      <c r="AJ57" s="103">
        <f>-('5C2_LAVCA'!$R57+'5C2_LAVCA'!$S57)</f>
        <v>-84783</v>
      </c>
      <c r="AK57" s="103">
        <f>-('5C3_UnvView'!$R57+'5C3_UnvView'!$S57)</f>
        <v>-292514</v>
      </c>
      <c r="AL57" s="102">
        <f t="shared" si="37"/>
        <v>-392147</v>
      </c>
      <c r="AM57" s="102">
        <f t="shared" si="38"/>
        <v>46860709</v>
      </c>
      <c r="AN57" s="102">
        <f>ROUND(AM57/'8_2.1.22 SIS'!C57,0)</f>
        <v>6146</v>
      </c>
      <c r="AO57" s="104">
        <v>-37195</v>
      </c>
      <c r="AP57" s="103">
        <f t="shared" si="30"/>
        <v>0</v>
      </c>
      <c r="AQ57" s="103">
        <f t="shared" si="31"/>
        <v>-37195</v>
      </c>
      <c r="AR57" s="103"/>
      <c r="AS57" s="103"/>
      <c r="AT57" s="104">
        <f t="shared" si="32"/>
        <v>0</v>
      </c>
      <c r="AU57" s="102">
        <f t="shared" si="33"/>
        <v>46823514</v>
      </c>
      <c r="AV57" s="103">
        <f>VLOOKUP($A57,'4_Level 4'!$A$7:$BD$142,COLUMN('4_Level 4'!$E:$E),FALSE)</f>
        <v>0</v>
      </c>
      <c r="AW57" s="103">
        <f>VLOOKUP($A57,'4_Level 4'!$A$7:$BD$142,COLUMN('4_Level 4'!$Q:$Q),FALSE)</f>
        <v>249900</v>
      </c>
      <c r="AX57" s="103">
        <f>VLOOKUP($A57,'4_Level 4'!$A$7:$BD$142,COLUMN('4_Level 4'!$AC:$AC),FALSE)</f>
        <v>1177428</v>
      </c>
      <c r="AY57" s="103">
        <f>VLOOKUP($A57,'4_Level 4'!$A$7:$BD$142,COLUMN('4_Level 4'!$AO:$AO),FALSE)</f>
        <v>941942</v>
      </c>
      <c r="AZ57" s="103">
        <f>VLOOKUP($A57,'4_Level 4'!$A$7:$BD$142,COLUMN('4_Level 4'!$BA:$BA),FALSE)</f>
        <v>1766142</v>
      </c>
      <c r="BA57" s="102">
        <f t="shared" si="34"/>
        <v>50958926</v>
      </c>
      <c r="BB57" s="103"/>
      <c r="BC57" s="103">
        <f t="shared" si="35"/>
        <v>50958926</v>
      </c>
      <c r="BD57" s="103">
        <f t="shared" si="39"/>
        <v>4246577</v>
      </c>
      <c r="BE57" s="103">
        <f>VLOOKUP($A57,'4_Level 4'!$A$7:$BD$142,COLUMN('4_Level 4'!$J:$J),FALSE)</f>
        <v>0</v>
      </c>
      <c r="BF57" s="103">
        <f>VLOOKUP($A57,'4_Level 4'!$A$7:$BD$142,COLUMN('4_Level 4'!$L:$L),FALSE)</f>
        <v>256123</v>
      </c>
      <c r="BG57" s="103">
        <f>VLOOKUP($A57,'4_Level 4'!$A$7:$BD$142,COLUMN('4_Level 4'!$M:$M),FALSE)</f>
        <v>0</v>
      </c>
      <c r="BH57" s="103">
        <f>VLOOKUP($A57,'4_Level 4'!$A$7:$BD$142,COLUMN('4_Level 4'!$BC:$BC),FALSE)</f>
        <v>0</v>
      </c>
      <c r="BI57" s="102">
        <f t="shared" si="36"/>
        <v>51215049</v>
      </c>
    </row>
    <row r="58" spans="1:62" ht="15.6" customHeight="1" x14ac:dyDescent="0.2">
      <c r="A58" s="372">
        <v>52</v>
      </c>
      <c r="B58" s="373" t="s">
        <v>55</v>
      </c>
      <c r="C58" s="374">
        <f>'3_Levels 1&amp;2'!AP58</f>
        <v>206073272</v>
      </c>
      <c r="D58" s="374">
        <v>0</v>
      </c>
      <c r="E58" s="374">
        <f>-'5C1A_Madison'!$R58</f>
        <v>0</v>
      </c>
      <c r="F58" s="374">
        <f>-'5C1B_DArbonne'!$R58</f>
        <v>0</v>
      </c>
      <c r="G58" s="374">
        <f>-'5C1C_IntlHigh'!$R58</f>
        <v>0</v>
      </c>
      <c r="H58" s="374">
        <f>-'5C1D_NOMMA'!$R58</f>
        <v>-13680</v>
      </c>
      <c r="I58" s="374">
        <f>-'5C1E_LFNO'!$R58</f>
        <v>-47761</v>
      </c>
      <c r="J58" s="374">
        <f>-'5C1F_LCCharter'!$R58</f>
        <v>0</v>
      </c>
      <c r="K58" s="374">
        <f>-'5C1G_JSClark'!$R58</f>
        <v>0</v>
      </c>
      <c r="L58" s="374">
        <f>-'5C1H_Southwest'!$R58</f>
        <v>0</v>
      </c>
      <c r="M58" s="374">
        <f>-'5C1I_LAKey'!$R58</f>
        <v>-33872</v>
      </c>
      <c r="N58" s="374">
        <f>-'5C1J_JCFAEast'!$R58</f>
        <v>0</v>
      </c>
      <c r="O58" s="374">
        <f>-'5C1M_GEOMidCity'!$R58</f>
        <v>0</v>
      </c>
      <c r="P58" s="374">
        <f>-'5C1N_Delta'!$R58</f>
        <v>0</v>
      </c>
      <c r="Q58" s="374">
        <f>-'5C1O_Impact'!$R58</f>
        <v>0</v>
      </c>
      <c r="R58" s="374">
        <f>-'5C1Q_Advantage'!$R58</f>
        <v>0</v>
      </c>
      <c r="S58" s="374">
        <f>-'5C1R_Iberville'!$R58</f>
        <v>-4953</v>
      </c>
      <c r="T58" s="374">
        <f>-'5C1S_LCColPrep'!$R58</f>
        <v>0</v>
      </c>
      <c r="U58" s="374">
        <f>-'5C1T_Northeast'!$R58</f>
        <v>0</v>
      </c>
      <c r="V58" s="374">
        <f>-'5C1U_AcadianaRen'!$R58</f>
        <v>-5114</v>
      </c>
      <c r="W58" s="374">
        <f>-'5C1V_LafRen'!$R58</f>
        <v>0</v>
      </c>
      <c r="X58" s="374">
        <f>-'5C1W_Willow'!$R58</f>
        <v>0</v>
      </c>
      <c r="Y58" s="374">
        <f>-'5C1Y_GEOPrep'!$R58</f>
        <v>0</v>
      </c>
      <c r="Z58" s="374">
        <f>-'5C1Z_LincolnPrep'!$R58</f>
        <v>0</v>
      </c>
      <c r="AA58" s="374">
        <f>-'5C1AE_NobleMinds'!$R58</f>
        <v>-4953</v>
      </c>
      <c r="AB58" s="374">
        <f>-'5C1AF_JCFA-Laf'!$R58</f>
        <v>0</v>
      </c>
      <c r="AC58" s="374">
        <f>-'5C1AG_Collegiate'!$R58</f>
        <v>0</v>
      </c>
      <c r="AD58" s="374">
        <f>-'5C1AI_Harmony'!$R58</f>
        <v>-4364</v>
      </c>
      <c r="AE58" s="374">
        <f>-'5C1AJ_Athlos'!$R58</f>
        <v>-4953</v>
      </c>
      <c r="AF58" s="374">
        <f>-'5C1AK_NxtGen'!$R58</f>
        <v>0</v>
      </c>
      <c r="AG58" s="374">
        <f>-'5C1AL_RedRiver'!$R58</f>
        <v>0</v>
      </c>
      <c r="AH58" s="374">
        <f>-'5C1AM_Williams'!$R58</f>
        <v>0</v>
      </c>
      <c r="AI58" s="374">
        <f>-'5C1AN_StLandry'!$R58</f>
        <v>0</v>
      </c>
      <c r="AJ58" s="374">
        <f>-('5C2_LAVCA'!$R58+'5C2_LAVCA'!$S58)</f>
        <v>-711643</v>
      </c>
      <c r="AK58" s="374">
        <f>-('5C3_UnvView'!$R58+'5C3_UnvView'!$S58)</f>
        <v>-2144597</v>
      </c>
      <c r="AL58" s="375">
        <f t="shared" si="37"/>
        <v>-2975890</v>
      </c>
      <c r="AM58" s="375">
        <f t="shared" si="38"/>
        <v>203097382</v>
      </c>
      <c r="AN58" s="375">
        <f>ROUND(AM58/'8_2.1.22 SIS'!C58,0)</f>
        <v>5610</v>
      </c>
      <c r="AO58" s="376">
        <v>-116190</v>
      </c>
      <c r="AP58" s="374">
        <f t="shared" si="30"/>
        <v>0</v>
      </c>
      <c r="AQ58" s="374">
        <f t="shared" si="31"/>
        <v>-116190</v>
      </c>
      <c r="AR58" s="374"/>
      <c r="AS58" s="374"/>
      <c r="AT58" s="376">
        <f t="shared" si="32"/>
        <v>0</v>
      </c>
      <c r="AU58" s="375">
        <f t="shared" si="33"/>
        <v>202981192</v>
      </c>
      <c r="AV58" s="374">
        <f>VLOOKUP($A58,'4_Level 4'!$A$7:$BD$142,COLUMN('4_Level 4'!$E:$E),FALSE)</f>
        <v>0</v>
      </c>
      <c r="AW58" s="374">
        <f>VLOOKUP($A58,'4_Level 4'!$A$7:$BD$142,COLUMN('4_Level 4'!$Q:$Q),FALSE)</f>
        <v>1181460</v>
      </c>
      <c r="AX58" s="374">
        <f>VLOOKUP($A58,'4_Level 4'!$A$7:$BD$142,COLUMN('4_Level 4'!$AC:$AC),FALSE)</f>
        <v>5841481</v>
      </c>
      <c r="AY58" s="374">
        <f>VLOOKUP($A58,'4_Level 4'!$A$7:$BD$142,COLUMN('4_Level 4'!$AO:$AO),FALSE)</f>
        <v>4673184</v>
      </c>
      <c r="AZ58" s="374">
        <f>VLOOKUP($A58,'4_Level 4'!$A$7:$BD$142,COLUMN('4_Level 4'!$BA:$BA),FALSE)</f>
        <v>8762222</v>
      </c>
      <c r="BA58" s="375">
        <f t="shared" si="34"/>
        <v>223439539</v>
      </c>
      <c r="BB58" s="374"/>
      <c r="BC58" s="374">
        <f t="shared" si="35"/>
        <v>223439539</v>
      </c>
      <c r="BD58" s="374">
        <f t="shared" si="39"/>
        <v>18619962</v>
      </c>
      <c r="BE58" s="374">
        <f>VLOOKUP($A58,'4_Level 4'!$A$7:$BD$142,COLUMN('4_Level 4'!$J:$J),FALSE)</f>
        <v>0</v>
      </c>
      <c r="BF58" s="374">
        <f>VLOOKUP($A58,'4_Level 4'!$A$7:$BD$142,COLUMN('4_Level 4'!$L:$L),FALSE)</f>
        <v>753366</v>
      </c>
      <c r="BG58" s="374">
        <f>VLOOKUP($A58,'4_Level 4'!$A$7:$BD$142,COLUMN('4_Level 4'!$M:$M),FALSE)</f>
        <v>0</v>
      </c>
      <c r="BH58" s="374">
        <f>VLOOKUP($A58,'4_Level 4'!$A$7:$BD$142,COLUMN('4_Level 4'!$BC:$BC),FALSE)</f>
        <v>0</v>
      </c>
      <c r="BI58" s="375">
        <f t="shared" si="36"/>
        <v>224192905</v>
      </c>
    </row>
    <row r="59" spans="1:62" ht="15.6" customHeight="1" x14ac:dyDescent="0.2">
      <c r="A59" s="372">
        <v>53</v>
      </c>
      <c r="B59" s="373" t="s">
        <v>56</v>
      </c>
      <c r="C59" s="374">
        <f>'3_Levels 1&amp;2'!AP59</f>
        <v>121140356</v>
      </c>
      <c r="D59" s="374">
        <v>0</v>
      </c>
      <c r="E59" s="374">
        <f>-'5C1A_Madison'!$R59</f>
        <v>0</v>
      </c>
      <c r="F59" s="374">
        <f>-'5C1B_DArbonne'!$R59</f>
        <v>0</v>
      </c>
      <c r="G59" s="374">
        <f>-'5C1C_IntlHigh'!$R59</f>
        <v>0</v>
      </c>
      <c r="H59" s="374">
        <f>-'5C1D_NOMMA'!$R59</f>
        <v>0</v>
      </c>
      <c r="I59" s="374">
        <f>-'5C1E_LFNO'!$R59</f>
        <v>0</v>
      </c>
      <c r="J59" s="374">
        <f>-'5C1F_LCCharter'!$R59</f>
        <v>0</v>
      </c>
      <c r="K59" s="374">
        <f>-'5C1G_JSClark'!$R59</f>
        <v>0</v>
      </c>
      <c r="L59" s="374">
        <f>-'5C1H_Southwest'!$R59</f>
        <v>0</v>
      </c>
      <c r="M59" s="374">
        <f>-'5C1I_LAKey'!$R59</f>
        <v>-45096</v>
      </c>
      <c r="N59" s="374">
        <f>-'5C1J_JCFAEast'!$R59</f>
        <v>0</v>
      </c>
      <c r="O59" s="374">
        <f>-'5C1M_GEOMidCity'!$R59</f>
        <v>0</v>
      </c>
      <c r="P59" s="374">
        <f>-'5C1N_Delta'!$R59</f>
        <v>0</v>
      </c>
      <c r="Q59" s="374">
        <f>-'5C1O_Impact'!$R59</f>
        <v>-11505</v>
      </c>
      <c r="R59" s="374">
        <f>-'5C1Q_Advantage'!$R59</f>
        <v>0</v>
      </c>
      <c r="S59" s="374">
        <f>-'5C1R_Iberville'!$R59</f>
        <v>0</v>
      </c>
      <c r="T59" s="374">
        <f>-'5C1S_LCColPrep'!$R59</f>
        <v>0</v>
      </c>
      <c r="U59" s="374">
        <f>-'5C1T_Northeast'!$R59</f>
        <v>0</v>
      </c>
      <c r="V59" s="374">
        <f>-'5C1U_AcadianaRen'!$R59</f>
        <v>0</v>
      </c>
      <c r="W59" s="374">
        <f>-'5C1V_LafRen'!$R59</f>
        <v>0</v>
      </c>
      <c r="X59" s="374">
        <f>-'5C1W_Willow'!$R59</f>
        <v>0</v>
      </c>
      <c r="Y59" s="374">
        <f>-'5C1Y_GEOPrep'!$R59</f>
        <v>0</v>
      </c>
      <c r="Z59" s="374">
        <f>-'5C1Z_LincolnPrep'!$R59</f>
        <v>0</v>
      </c>
      <c r="AA59" s="374">
        <f>-'5C1AE_NobleMinds'!$R59</f>
        <v>0</v>
      </c>
      <c r="AB59" s="374">
        <f>-'5C1AF_JCFA-Laf'!$R59</f>
        <v>0</v>
      </c>
      <c r="AC59" s="374">
        <f>-'5C1AG_Collegiate'!$R59</f>
        <v>0</v>
      </c>
      <c r="AD59" s="374">
        <f>-'5C1AI_Harmony'!$R59</f>
        <v>0</v>
      </c>
      <c r="AE59" s="374">
        <f>-'5C1AJ_Athlos'!$R59</f>
        <v>0</v>
      </c>
      <c r="AF59" s="374">
        <f>-'5C1AK_NxtGen'!$R59</f>
        <v>0</v>
      </c>
      <c r="AG59" s="374">
        <f>-'5C1AL_RedRiver'!$R59</f>
        <v>0</v>
      </c>
      <c r="AH59" s="374">
        <f>-'5C1AM_Williams'!$R59</f>
        <v>0</v>
      </c>
      <c r="AI59" s="374">
        <f>-'5C1AN_StLandry'!$R59</f>
        <v>0</v>
      </c>
      <c r="AJ59" s="374">
        <f>-('5C2_LAVCA'!$R59+'5C2_LAVCA'!$S59)</f>
        <v>-386334</v>
      </c>
      <c r="AK59" s="374">
        <f>-('5C3_UnvView'!$R59+'5C3_UnvView'!$S59)</f>
        <v>-1505933</v>
      </c>
      <c r="AL59" s="375">
        <f t="shared" si="37"/>
        <v>-1948868</v>
      </c>
      <c r="AM59" s="375">
        <f t="shared" si="38"/>
        <v>119191488</v>
      </c>
      <c r="AN59" s="375">
        <f>ROUND(AM59/'8_2.1.22 SIS'!C59,0)</f>
        <v>6422</v>
      </c>
      <c r="AO59" s="376">
        <v>-7027</v>
      </c>
      <c r="AP59" s="374">
        <f t="shared" si="30"/>
        <v>0</v>
      </c>
      <c r="AQ59" s="374">
        <f t="shared" si="31"/>
        <v>-7027</v>
      </c>
      <c r="AR59" s="374"/>
      <c r="AS59" s="374"/>
      <c r="AT59" s="376">
        <f t="shared" si="32"/>
        <v>0</v>
      </c>
      <c r="AU59" s="375">
        <f t="shared" si="33"/>
        <v>119184461</v>
      </c>
      <c r="AV59" s="374">
        <f>VLOOKUP($A59,'4_Level 4'!$A$7:$BD$142,COLUMN('4_Level 4'!$E:$E),FALSE)</f>
        <v>0</v>
      </c>
      <c r="AW59" s="374">
        <f>VLOOKUP($A59,'4_Level 4'!$A$7:$BD$142,COLUMN('4_Level 4'!$Q:$Q),FALSE)</f>
        <v>603610</v>
      </c>
      <c r="AX59" s="374">
        <f>VLOOKUP($A59,'4_Level 4'!$A$7:$BD$142,COLUMN('4_Level 4'!$AC:$AC),FALSE)</f>
        <v>2781070</v>
      </c>
      <c r="AY59" s="374">
        <f>VLOOKUP($A59,'4_Level 4'!$A$7:$BD$142,COLUMN('4_Level 4'!$AO:$AO),FALSE)</f>
        <v>2224856</v>
      </c>
      <c r="AZ59" s="374">
        <f>VLOOKUP($A59,'4_Level 4'!$A$7:$BD$142,COLUMN('4_Level 4'!$BA:$BA),FALSE)</f>
        <v>4171606</v>
      </c>
      <c r="BA59" s="375">
        <f t="shared" si="34"/>
        <v>128965603</v>
      </c>
      <c r="BB59" s="374"/>
      <c r="BC59" s="374">
        <f t="shared" si="35"/>
        <v>128965603</v>
      </c>
      <c r="BD59" s="374">
        <f t="shared" si="39"/>
        <v>10747134</v>
      </c>
      <c r="BE59" s="374">
        <f>VLOOKUP($A59,'4_Level 4'!$A$7:$BD$142,COLUMN('4_Level 4'!$J:$J),FALSE)</f>
        <v>0</v>
      </c>
      <c r="BF59" s="374">
        <f>VLOOKUP($A59,'4_Level 4'!$A$7:$BD$142,COLUMN('4_Level 4'!$L:$L),FALSE)</f>
        <v>644555</v>
      </c>
      <c r="BG59" s="374">
        <f>VLOOKUP($A59,'4_Level 4'!$A$7:$BD$142,COLUMN('4_Level 4'!$M:$M),FALSE)</f>
        <v>0</v>
      </c>
      <c r="BH59" s="374">
        <f>VLOOKUP($A59,'4_Level 4'!$A$7:$BD$142,COLUMN('4_Level 4'!$BC:$BC),FALSE)</f>
        <v>0</v>
      </c>
      <c r="BI59" s="375">
        <f t="shared" si="36"/>
        <v>129610158</v>
      </c>
    </row>
    <row r="60" spans="1:62" ht="15.6" customHeight="1" x14ac:dyDescent="0.2">
      <c r="A60" s="372">
        <v>54</v>
      </c>
      <c r="B60" s="373" t="s">
        <v>57</v>
      </c>
      <c r="C60" s="374">
        <f>'3_Levels 1&amp;2'!AP60</f>
        <v>2062971</v>
      </c>
      <c r="D60" s="374">
        <v>0</v>
      </c>
      <c r="E60" s="374">
        <f>-'5C1A_Madison'!$R60</f>
        <v>0</v>
      </c>
      <c r="F60" s="374">
        <f>-'5C1B_DArbonne'!$R60</f>
        <v>0</v>
      </c>
      <c r="G60" s="374">
        <f>-'5C1C_IntlHigh'!$R60</f>
        <v>0</v>
      </c>
      <c r="H60" s="374">
        <f>-'5C1D_NOMMA'!$R60</f>
        <v>0</v>
      </c>
      <c r="I60" s="374">
        <f>-'5C1E_LFNO'!$R60</f>
        <v>0</v>
      </c>
      <c r="J60" s="374">
        <f>-'5C1F_LCCharter'!$R60</f>
        <v>0</v>
      </c>
      <c r="K60" s="374">
        <f>-'5C1G_JSClark'!$R60</f>
        <v>0</v>
      </c>
      <c r="L60" s="374">
        <f>-'5C1H_Southwest'!$R60</f>
        <v>0</v>
      </c>
      <c r="M60" s="374">
        <f>-'5C1I_LAKey'!$R60</f>
        <v>0</v>
      </c>
      <c r="N60" s="374">
        <f>-'5C1J_JCFAEast'!$R60</f>
        <v>0</v>
      </c>
      <c r="O60" s="374">
        <f>-'5C1M_GEOMidCity'!$R60</f>
        <v>0</v>
      </c>
      <c r="P60" s="374">
        <f>-'5C1N_Delta'!$R60</f>
        <v>-214336</v>
      </c>
      <c r="Q60" s="374">
        <f>-'5C1O_Impact'!$R60</f>
        <v>0</v>
      </c>
      <c r="R60" s="374">
        <f>-'5C1Q_Advantage'!$R60</f>
        <v>0</v>
      </c>
      <c r="S60" s="374">
        <f>-'5C1R_Iberville'!$R60</f>
        <v>0</v>
      </c>
      <c r="T60" s="374">
        <f>-'5C1S_LCColPrep'!$R60</f>
        <v>0</v>
      </c>
      <c r="U60" s="374">
        <f>-'5C1T_Northeast'!$R60</f>
        <v>0</v>
      </c>
      <c r="V60" s="374">
        <f>-'5C1U_AcadianaRen'!$R60</f>
        <v>0</v>
      </c>
      <c r="W60" s="374">
        <f>-'5C1V_LafRen'!$R60</f>
        <v>0</v>
      </c>
      <c r="X60" s="374">
        <f>-'5C1W_Willow'!$R60</f>
        <v>0</v>
      </c>
      <c r="Y60" s="374">
        <f>-'5C1Y_GEOPrep'!$R60</f>
        <v>0</v>
      </c>
      <c r="Z60" s="374">
        <f>-'5C1Z_LincolnPrep'!$R60</f>
        <v>0</v>
      </c>
      <c r="AA60" s="374">
        <f>-'5C1AE_NobleMinds'!$R60</f>
        <v>0</v>
      </c>
      <c r="AB60" s="374">
        <f>-'5C1AF_JCFA-Laf'!$R60</f>
        <v>0</v>
      </c>
      <c r="AC60" s="374">
        <f>-'5C1AG_Collegiate'!$R60</f>
        <v>0</v>
      </c>
      <c r="AD60" s="374">
        <f>-'5C1AI_Harmony'!$R60</f>
        <v>0</v>
      </c>
      <c r="AE60" s="374">
        <f>-'5C1AJ_Athlos'!$R60</f>
        <v>0</v>
      </c>
      <c r="AF60" s="374">
        <f>-'5C1AK_NxtGen'!$R60</f>
        <v>0</v>
      </c>
      <c r="AG60" s="374">
        <f>-'5C1AL_RedRiver'!$R60</f>
        <v>0</v>
      </c>
      <c r="AH60" s="374">
        <f>-'5C1AM_Williams'!$R60</f>
        <v>0</v>
      </c>
      <c r="AI60" s="374">
        <f>-'5C1AN_StLandry'!$R60</f>
        <v>0</v>
      </c>
      <c r="AJ60" s="374">
        <f>-('5C2_LAVCA'!$R60+'5C2_LAVCA'!$S60)</f>
        <v>0</v>
      </c>
      <c r="AK60" s="374">
        <f>-('5C3_UnvView'!$R60+'5C3_UnvView'!$S60)</f>
        <v>-17357</v>
      </c>
      <c r="AL60" s="375">
        <f t="shared" si="37"/>
        <v>-231693</v>
      </c>
      <c r="AM60" s="375">
        <f t="shared" si="38"/>
        <v>1831278</v>
      </c>
      <c r="AN60" s="375">
        <f>ROUND(AM60/'8_2.1.22 SIS'!C60,0)</f>
        <v>5814</v>
      </c>
      <c r="AO60" s="376">
        <v>474</v>
      </c>
      <c r="AP60" s="374">
        <f t="shared" si="30"/>
        <v>474</v>
      </c>
      <c r="AQ60" s="374">
        <f t="shared" si="31"/>
        <v>0</v>
      </c>
      <c r="AR60" s="374"/>
      <c r="AS60" s="374"/>
      <c r="AT60" s="376">
        <f t="shared" si="32"/>
        <v>0</v>
      </c>
      <c r="AU60" s="375">
        <f t="shared" si="33"/>
        <v>1831752</v>
      </c>
      <c r="AV60" s="374">
        <f>VLOOKUP($A60,'4_Level 4'!$A$7:$BD$142,COLUMN('4_Level 4'!$E:$E),FALSE)</f>
        <v>0</v>
      </c>
      <c r="AW60" s="374">
        <f>VLOOKUP($A60,'4_Level 4'!$A$7:$BD$142,COLUMN('4_Level 4'!$Q:$Q),FALSE)</f>
        <v>10010</v>
      </c>
      <c r="AX60" s="374">
        <f>VLOOKUP($A60,'4_Level 4'!$A$7:$BD$142,COLUMN('4_Level 4'!$AC:$AC),FALSE)</f>
        <v>77190</v>
      </c>
      <c r="AY60" s="374">
        <f>VLOOKUP($A60,'4_Level 4'!$A$7:$BD$142,COLUMN('4_Level 4'!$AO:$AO),FALSE)</f>
        <v>61751</v>
      </c>
      <c r="AZ60" s="374">
        <f>VLOOKUP($A60,'4_Level 4'!$A$7:$BD$142,COLUMN('4_Level 4'!$BA:$BA),FALSE)</f>
        <v>115785</v>
      </c>
      <c r="BA60" s="375">
        <f t="shared" si="34"/>
        <v>2096488</v>
      </c>
      <c r="BB60" s="374"/>
      <c r="BC60" s="374">
        <f t="shared" si="35"/>
        <v>2096488</v>
      </c>
      <c r="BD60" s="374">
        <f t="shared" si="39"/>
        <v>174707</v>
      </c>
      <c r="BE60" s="374">
        <f>VLOOKUP($A60,'4_Level 4'!$A$7:$BD$142,COLUMN('4_Level 4'!$J:$J),FALSE)</f>
        <v>0</v>
      </c>
      <c r="BF60" s="374">
        <f>VLOOKUP($A60,'4_Level 4'!$A$7:$BD$142,COLUMN('4_Level 4'!$L:$L),FALSE)</f>
        <v>25000</v>
      </c>
      <c r="BG60" s="374">
        <f>VLOOKUP($A60,'4_Level 4'!$A$7:$BD$142,COLUMN('4_Level 4'!$M:$M),FALSE)</f>
        <v>0</v>
      </c>
      <c r="BH60" s="374">
        <f>VLOOKUP($A60,'4_Level 4'!$A$7:$BD$142,COLUMN('4_Level 4'!$BC:$BC),FALSE)</f>
        <v>0</v>
      </c>
      <c r="BI60" s="375">
        <f t="shared" si="36"/>
        <v>2121488</v>
      </c>
    </row>
    <row r="61" spans="1:62" ht="15.6" customHeight="1" x14ac:dyDescent="0.2">
      <c r="A61" s="377">
        <v>55</v>
      </c>
      <c r="B61" s="378" t="s">
        <v>58</v>
      </c>
      <c r="C61" s="379">
        <f>'3_Levels 1&amp;2'!AP61</f>
        <v>77174432</v>
      </c>
      <c r="D61" s="379">
        <v>0</v>
      </c>
      <c r="E61" s="379">
        <f>-'5C1A_Madison'!$R61</f>
        <v>0</v>
      </c>
      <c r="F61" s="379">
        <f>-'5C1B_DArbonne'!$R61</f>
        <v>0</v>
      </c>
      <c r="G61" s="379">
        <f>-'5C1C_IntlHigh'!$R61</f>
        <v>0</v>
      </c>
      <c r="H61" s="379">
        <f>-'5C1D_NOMMA'!$R61</f>
        <v>0</v>
      </c>
      <c r="I61" s="379">
        <f>-'5C1E_LFNO'!$R61</f>
        <v>0</v>
      </c>
      <c r="J61" s="379">
        <f>-'5C1F_LCCharter'!$R61</f>
        <v>0</v>
      </c>
      <c r="K61" s="379">
        <f>-'5C1G_JSClark'!$R61</f>
        <v>0</v>
      </c>
      <c r="L61" s="379">
        <f>-'5C1H_Southwest'!$R61</f>
        <v>0</v>
      </c>
      <c r="M61" s="379">
        <f>-'5C1I_LAKey'!$R61</f>
        <v>0</v>
      </c>
      <c r="N61" s="379">
        <f>-'5C1J_JCFAEast'!$R61</f>
        <v>0</v>
      </c>
      <c r="O61" s="379">
        <f>-'5C1M_GEOMidCity'!$R61</f>
        <v>0</v>
      </c>
      <c r="P61" s="379">
        <f>-'5C1N_Delta'!$R61</f>
        <v>0</v>
      </c>
      <c r="Q61" s="379">
        <f>-'5C1O_Impact'!$R61</f>
        <v>0</v>
      </c>
      <c r="R61" s="379">
        <f>-'5C1Q_Advantage'!$R61</f>
        <v>0</v>
      </c>
      <c r="S61" s="379">
        <f>-'5C1R_Iberville'!$R61</f>
        <v>-276322</v>
      </c>
      <c r="T61" s="379">
        <f>-'5C1S_LCColPrep'!$R61</f>
        <v>0</v>
      </c>
      <c r="U61" s="379">
        <f>-'5C1T_Northeast'!$R61</f>
        <v>0</v>
      </c>
      <c r="V61" s="379">
        <f>-'5C1U_AcadianaRen'!$R61</f>
        <v>-14340</v>
      </c>
      <c r="W61" s="379">
        <f>-'5C1V_LafRen'!$R61</f>
        <v>-14033</v>
      </c>
      <c r="X61" s="379">
        <f>-'5C1W_Willow'!$R61</f>
        <v>0</v>
      </c>
      <c r="Y61" s="379">
        <f>-'5C1Y_GEOPrep'!$R61</f>
        <v>0</v>
      </c>
      <c r="Z61" s="379">
        <f>-'5C1Z_LincolnPrep'!$R61</f>
        <v>0</v>
      </c>
      <c r="AA61" s="651">
        <f>-'5C1AE_NobleMinds'!$R61</f>
        <v>0</v>
      </c>
      <c r="AB61" s="651">
        <f>-'5C1AF_JCFA-Laf'!$R61</f>
        <v>0</v>
      </c>
      <c r="AC61" s="651">
        <f>-'5C1AG_Collegiate'!$R61</f>
        <v>0</v>
      </c>
      <c r="AD61" s="938">
        <f>-'5C1AI_Harmony'!$R61</f>
        <v>0</v>
      </c>
      <c r="AE61" s="938">
        <f>-'5C1AJ_Athlos'!$R61</f>
        <v>0</v>
      </c>
      <c r="AF61" s="1185">
        <f>-'5C1AK_NxtGen'!$R61</f>
        <v>0</v>
      </c>
      <c r="AG61" s="1185">
        <f>-'5C1AL_RedRiver'!$R61</f>
        <v>0</v>
      </c>
      <c r="AH61" s="1611">
        <f>-'5C1AM_Williams'!$R61</f>
        <v>0</v>
      </c>
      <c r="AI61" s="1611">
        <f>-'5C1AN_StLandry'!$R61</f>
        <v>0</v>
      </c>
      <c r="AJ61" s="379">
        <f>-('5C2_LAVCA'!$R61+'5C2_LAVCA'!$S61)</f>
        <v>-431453</v>
      </c>
      <c r="AK61" s="379">
        <f>-('5C3_UnvView'!$R61+'5C3_UnvView'!$S61)</f>
        <v>-746129</v>
      </c>
      <c r="AL61" s="380">
        <f t="shared" si="37"/>
        <v>-1482277</v>
      </c>
      <c r="AM61" s="380">
        <f t="shared" si="38"/>
        <v>75692155</v>
      </c>
      <c r="AN61" s="380">
        <f>ROUND(AM61/'8_2.1.22 SIS'!C61,0)</f>
        <v>5313</v>
      </c>
      <c r="AO61" s="381">
        <v>-25055</v>
      </c>
      <c r="AP61" s="379">
        <f t="shared" si="30"/>
        <v>0</v>
      </c>
      <c r="AQ61" s="379">
        <f t="shared" si="31"/>
        <v>-25055</v>
      </c>
      <c r="AR61" s="379"/>
      <c r="AS61" s="379"/>
      <c r="AT61" s="381">
        <f t="shared" si="32"/>
        <v>0</v>
      </c>
      <c r="AU61" s="380">
        <f t="shared" si="33"/>
        <v>75667100</v>
      </c>
      <c r="AV61" s="379">
        <f>VLOOKUP($A61,'4_Level 4'!$A$7:$BD$142,COLUMN('4_Level 4'!$E:$E),FALSE)</f>
        <v>0</v>
      </c>
      <c r="AW61" s="379">
        <f>VLOOKUP($A61,'4_Level 4'!$A$7:$BD$142,COLUMN('4_Level 4'!$Q:$Q),FALSE)</f>
        <v>454020</v>
      </c>
      <c r="AX61" s="1185">
        <f>VLOOKUP($A61,'4_Level 4'!$A$7:$BD$142,COLUMN('4_Level 4'!$AC:$AC),FALSE)</f>
        <v>2124892</v>
      </c>
      <c r="AY61" s="1185">
        <f>VLOOKUP($A61,'4_Level 4'!$A$7:$BD$142,COLUMN('4_Level 4'!$AO:$AO),FALSE)</f>
        <v>1699913</v>
      </c>
      <c r="AZ61" s="1849">
        <f>VLOOKUP($A61,'4_Level 4'!$A$7:$BD$142,COLUMN('4_Level 4'!$BA:$BA),FALSE)</f>
        <v>3187338</v>
      </c>
      <c r="BA61" s="380">
        <f t="shared" si="34"/>
        <v>83133263</v>
      </c>
      <c r="BB61" s="379"/>
      <c r="BC61" s="379">
        <f t="shared" si="35"/>
        <v>83133263</v>
      </c>
      <c r="BD61" s="379">
        <f t="shared" si="39"/>
        <v>6927772</v>
      </c>
      <c r="BE61" s="379">
        <f>VLOOKUP($A61,'4_Level 4'!$A$7:$BD$142,COLUMN('4_Level 4'!$J:$J),FALSE)</f>
        <v>0</v>
      </c>
      <c r="BF61" s="379">
        <f>VLOOKUP($A61,'4_Level 4'!$A$7:$BD$142,COLUMN('4_Level 4'!$L:$L),FALSE)</f>
        <v>432354</v>
      </c>
      <c r="BG61" s="379">
        <f>VLOOKUP($A61,'4_Level 4'!$A$7:$BD$142,COLUMN('4_Level 4'!$M:$M),FALSE)</f>
        <v>0</v>
      </c>
      <c r="BH61" s="1849">
        <f>VLOOKUP($A61,'4_Level 4'!$A$7:$BD$142,COLUMN('4_Level 4'!$BC:$BC),FALSE)</f>
        <v>0</v>
      </c>
      <c r="BI61" s="380">
        <f t="shared" si="36"/>
        <v>83565617</v>
      </c>
    </row>
    <row r="62" spans="1:62" ht="15.6" customHeight="1" x14ac:dyDescent="0.2">
      <c r="A62" s="370">
        <v>56</v>
      </c>
      <c r="B62" s="371" t="s">
        <v>59</v>
      </c>
      <c r="C62" s="103">
        <f>'3_Levels 1&amp;2'!AP62</f>
        <v>19466487</v>
      </c>
      <c r="D62" s="103">
        <v>0</v>
      </c>
      <c r="E62" s="103">
        <f>-'5C1A_Madison'!$R62</f>
        <v>0</v>
      </c>
      <c r="F62" s="103">
        <f>-'5C1B_DArbonne'!$R62</f>
        <v>-5591077</v>
      </c>
      <c r="G62" s="103">
        <f>-'5C1C_IntlHigh'!$R62</f>
        <v>0</v>
      </c>
      <c r="H62" s="103">
        <f>-'5C1D_NOMMA'!$R62</f>
        <v>0</v>
      </c>
      <c r="I62" s="103">
        <f>-'5C1E_LFNO'!$R62</f>
        <v>0</v>
      </c>
      <c r="J62" s="103">
        <f>-'5C1F_LCCharter'!$R62</f>
        <v>0</v>
      </c>
      <c r="K62" s="103">
        <f>-'5C1G_JSClark'!$R62</f>
        <v>0</v>
      </c>
      <c r="L62" s="103">
        <f>-'5C1H_Southwest'!$R62</f>
        <v>0</v>
      </c>
      <c r="M62" s="103">
        <f>-'5C1I_LAKey'!$R62</f>
        <v>0</v>
      </c>
      <c r="N62" s="103">
        <f>-'5C1J_JCFAEast'!$R62</f>
        <v>0</v>
      </c>
      <c r="O62" s="103">
        <f>-'5C1M_GEOMidCity'!$R62</f>
        <v>0</v>
      </c>
      <c r="P62" s="103">
        <f>-'5C1N_Delta'!$R62</f>
        <v>0</v>
      </c>
      <c r="Q62" s="103">
        <f>-'5C1O_Impact'!$R62</f>
        <v>0</v>
      </c>
      <c r="R62" s="103">
        <f>-'5C1Q_Advantage'!$R62</f>
        <v>0</v>
      </c>
      <c r="S62" s="103">
        <f>-'5C1R_Iberville'!$R62</f>
        <v>0</v>
      </c>
      <c r="T62" s="103">
        <f>-'5C1S_LCColPrep'!$R62</f>
        <v>0</v>
      </c>
      <c r="U62" s="103">
        <f>-'5C1T_Northeast'!$R62</f>
        <v>-847574</v>
      </c>
      <c r="V62" s="103">
        <f>-'5C1U_AcadianaRen'!$R62</f>
        <v>0</v>
      </c>
      <c r="W62" s="103">
        <f>-'5C1V_LafRen'!$R62</f>
        <v>0</v>
      </c>
      <c r="X62" s="103">
        <f>-'5C1W_Willow'!$R62</f>
        <v>0</v>
      </c>
      <c r="Y62" s="103">
        <f>-'5C1Y_GEOPrep'!$R62</f>
        <v>0</v>
      </c>
      <c r="Z62" s="103">
        <f>-'5C1Z_LincolnPrep'!$R62</f>
        <v>-244037</v>
      </c>
      <c r="AA62" s="103">
        <f>-'5C1AE_NobleMinds'!$R62</f>
        <v>0</v>
      </c>
      <c r="AB62" s="103">
        <f>-'5C1AF_JCFA-Laf'!$R62</f>
        <v>0</v>
      </c>
      <c r="AC62" s="103">
        <f>-'5C1AG_Collegiate'!$R62</f>
        <v>0</v>
      </c>
      <c r="AD62" s="103">
        <f>-'5C1AI_Harmony'!$R62</f>
        <v>0</v>
      </c>
      <c r="AE62" s="103">
        <f>-'5C1AJ_Athlos'!$R62</f>
        <v>0</v>
      </c>
      <c r="AF62" s="103">
        <f>-'5C1AK_NxtGen'!$R62</f>
        <v>0</v>
      </c>
      <c r="AG62" s="103">
        <f>-'5C1AL_RedRiver'!$R62</f>
        <v>0</v>
      </c>
      <c r="AH62" s="103">
        <f>-'5C1AM_Williams'!$R62</f>
        <v>0</v>
      </c>
      <c r="AI62" s="103">
        <f>-'5C1AN_StLandry'!$R62</f>
        <v>0</v>
      </c>
      <c r="AJ62" s="103">
        <f>-('5C2_LAVCA'!$R62+'5C2_LAVCA'!$S62)</f>
        <v>-53049</v>
      </c>
      <c r="AK62" s="103">
        <f>-('5C3_UnvView'!$R62+'5C3_UnvView'!$S62)</f>
        <v>-61087</v>
      </c>
      <c r="AL62" s="102">
        <f t="shared" si="37"/>
        <v>-6796824</v>
      </c>
      <c r="AM62" s="102">
        <f t="shared" si="38"/>
        <v>12669663</v>
      </c>
      <c r="AN62" s="102">
        <f>ROUND(AM62/'8_2.1.22 SIS'!C62,0)</f>
        <v>7039</v>
      </c>
      <c r="AO62" s="104">
        <v>-1597</v>
      </c>
      <c r="AP62" s="103">
        <f t="shared" si="30"/>
        <v>0</v>
      </c>
      <c r="AQ62" s="103">
        <f t="shared" si="31"/>
        <v>-1597</v>
      </c>
      <c r="AR62" s="103"/>
      <c r="AS62" s="103"/>
      <c r="AT62" s="104">
        <f t="shared" si="32"/>
        <v>0</v>
      </c>
      <c r="AU62" s="102">
        <f t="shared" si="33"/>
        <v>12668066</v>
      </c>
      <c r="AV62" s="103">
        <f>VLOOKUP($A62,'4_Level 4'!$A$7:$BD$142,COLUMN('4_Level 4'!$E:$E),FALSE)</f>
        <v>0</v>
      </c>
      <c r="AW62" s="103">
        <f>VLOOKUP($A62,'4_Level 4'!$A$7:$BD$142,COLUMN('4_Level 4'!$Q:$Q),FALSE)</f>
        <v>57610</v>
      </c>
      <c r="AX62" s="103">
        <f>VLOOKUP($A62,'4_Level 4'!$A$7:$BD$142,COLUMN('4_Level 4'!$AC:$AC),FALSE)</f>
        <v>274237</v>
      </c>
      <c r="AY62" s="103">
        <f>VLOOKUP($A62,'4_Level 4'!$A$7:$BD$142,COLUMN('4_Level 4'!$AO:$AO),FALSE)</f>
        <v>219389</v>
      </c>
      <c r="AZ62" s="103">
        <f>VLOOKUP($A62,'4_Level 4'!$A$7:$BD$142,COLUMN('4_Level 4'!$BA:$BA),FALSE)</f>
        <v>411355</v>
      </c>
      <c r="BA62" s="102">
        <f t="shared" si="34"/>
        <v>13630657</v>
      </c>
      <c r="BB62" s="103"/>
      <c r="BC62" s="103">
        <f t="shared" si="35"/>
        <v>13630657</v>
      </c>
      <c r="BD62" s="103">
        <f t="shared" si="39"/>
        <v>1135888</v>
      </c>
      <c r="BE62" s="103">
        <f>VLOOKUP($A62,'4_Level 4'!$A$7:$BD$142,COLUMN('4_Level 4'!$J:$J),FALSE)</f>
        <v>0</v>
      </c>
      <c r="BF62" s="103">
        <f>VLOOKUP($A62,'4_Level 4'!$A$7:$BD$142,COLUMN('4_Level 4'!$L:$L),FALSE)</f>
        <v>47537</v>
      </c>
      <c r="BG62" s="103">
        <f>VLOOKUP($A62,'4_Level 4'!$A$7:$BD$142,COLUMN('4_Level 4'!$M:$M),FALSE)</f>
        <v>0</v>
      </c>
      <c r="BH62" s="103">
        <f>VLOOKUP($A62,'4_Level 4'!$A$7:$BD$142,COLUMN('4_Level 4'!$BC:$BC),FALSE)</f>
        <v>0</v>
      </c>
      <c r="BI62" s="102">
        <f t="shared" si="36"/>
        <v>13678194</v>
      </c>
    </row>
    <row r="63" spans="1:62" ht="15.6" customHeight="1" x14ac:dyDescent="0.2">
      <c r="A63" s="372">
        <v>57</v>
      </c>
      <c r="B63" s="373" t="s">
        <v>60</v>
      </c>
      <c r="C63" s="374">
        <f>'3_Levels 1&amp;2'!AP63</f>
        <v>58719811</v>
      </c>
      <c r="D63" s="374">
        <v>0</v>
      </c>
      <c r="E63" s="374">
        <f>-'5C1A_Madison'!$R63</f>
        <v>0</v>
      </c>
      <c r="F63" s="374">
        <f>-'5C1B_DArbonne'!$R63</f>
        <v>0</v>
      </c>
      <c r="G63" s="374">
        <f>-'5C1C_IntlHigh'!$R63</f>
        <v>0</v>
      </c>
      <c r="H63" s="374">
        <f>-'5C1D_NOMMA'!$R63</f>
        <v>0</v>
      </c>
      <c r="I63" s="374">
        <f>-'5C1E_LFNO'!$R63</f>
        <v>0</v>
      </c>
      <c r="J63" s="374">
        <f>-'5C1F_LCCharter'!$R63</f>
        <v>0</v>
      </c>
      <c r="K63" s="374">
        <f>-'5C1G_JSClark'!$R63</f>
        <v>0</v>
      </c>
      <c r="L63" s="374">
        <f>-'5C1H_Southwest'!$R63</f>
        <v>0</v>
      </c>
      <c r="M63" s="374">
        <f>-'5C1I_LAKey'!$R63</f>
        <v>0</v>
      </c>
      <c r="N63" s="374">
        <f>-'5C1J_JCFAEast'!$R63</f>
        <v>0</v>
      </c>
      <c r="O63" s="374">
        <f>-'5C1M_GEOMidCity'!$R63</f>
        <v>0</v>
      </c>
      <c r="P63" s="374">
        <f>-'5C1N_Delta'!$R63</f>
        <v>0</v>
      </c>
      <c r="Q63" s="374">
        <f>-'5C1O_Impact'!$R63</f>
        <v>0</v>
      </c>
      <c r="R63" s="374">
        <f>-'5C1Q_Advantage'!$R63</f>
        <v>0</v>
      </c>
      <c r="S63" s="374">
        <f>-'5C1R_Iberville'!$R63</f>
        <v>0</v>
      </c>
      <c r="T63" s="374">
        <f>-'5C1S_LCColPrep'!$R63</f>
        <v>0</v>
      </c>
      <c r="U63" s="374">
        <f>-'5C1T_Northeast'!$R63</f>
        <v>0</v>
      </c>
      <c r="V63" s="374">
        <f>-'5C1U_AcadianaRen'!$R63</f>
        <v>-362709</v>
      </c>
      <c r="W63" s="374">
        <f>-'5C1V_LafRen'!$R63</f>
        <v>-15660</v>
      </c>
      <c r="X63" s="374">
        <f>-'5C1W_Willow'!$R63</f>
        <v>0</v>
      </c>
      <c r="Y63" s="374">
        <f>-'5C1Y_GEOPrep'!$R63</f>
        <v>0</v>
      </c>
      <c r="Z63" s="374">
        <f>-'5C1Z_LincolnPrep'!$R63</f>
        <v>0</v>
      </c>
      <c r="AA63" s="374">
        <f>-'5C1AE_NobleMinds'!$R63</f>
        <v>0</v>
      </c>
      <c r="AB63" s="374">
        <f>-'5C1AF_JCFA-Laf'!$R63</f>
        <v>-5917</v>
      </c>
      <c r="AC63" s="374">
        <f>-'5C1AG_Collegiate'!$R63</f>
        <v>0</v>
      </c>
      <c r="AD63" s="374">
        <f>-'5C1AI_Harmony'!$R63</f>
        <v>0</v>
      </c>
      <c r="AE63" s="374">
        <f>-'5C1AJ_Athlos'!$R63</f>
        <v>0</v>
      </c>
      <c r="AF63" s="374">
        <f>-'5C1AK_NxtGen'!$R63</f>
        <v>0</v>
      </c>
      <c r="AG63" s="374">
        <f>-'5C1AL_RedRiver'!$R63</f>
        <v>0</v>
      </c>
      <c r="AH63" s="374">
        <f>-'5C1AM_Williams'!$R63</f>
        <v>-522631</v>
      </c>
      <c r="AI63" s="374">
        <f>-'5C1AN_StLandry'!$R63</f>
        <v>0</v>
      </c>
      <c r="AJ63" s="374">
        <f>-('5C2_LAVCA'!$R63+'5C2_LAVCA'!$S63)</f>
        <v>-226783</v>
      </c>
      <c r="AK63" s="374">
        <f>-('5C3_UnvView'!$R63+'5C3_UnvView'!$S63)</f>
        <v>-111848</v>
      </c>
      <c r="AL63" s="375">
        <f t="shared" si="37"/>
        <v>-1245548</v>
      </c>
      <c r="AM63" s="375">
        <f t="shared" si="38"/>
        <v>57474263</v>
      </c>
      <c r="AN63" s="375">
        <f>ROUND(AM63/'8_2.1.22 SIS'!C63,0)</f>
        <v>6381</v>
      </c>
      <c r="AO63" s="376">
        <v>0</v>
      </c>
      <c r="AP63" s="374">
        <f t="shared" si="30"/>
        <v>0</v>
      </c>
      <c r="AQ63" s="374">
        <f t="shared" si="31"/>
        <v>0</v>
      </c>
      <c r="AR63" s="374"/>
      <c r="AS63" s="374"/>
      <c r="AT63" s="376">
        <f t="shared" si="32"/>
        <v>0</v>
      </c>
      <c r="AU63" s="375">
        <f t="shared" si="33"/>
        <v>57474263</v>
      </c>
      <c r="AV63" s="374">
        <f>VLOOKUP($A63,'4_Level 4'!$A$7:$BD$142,COLUMN('4_Level 4'!$E:$E),FALSE)</f>
        <v>63000</v>
      </c>
      <c r="AW63" s="374">
        <f>VLOOKUP($A63,'4_Level 4'!$A$7:$BD$142,COLUMN('4_Level 4'!$Q:$Q),FALSE)</f>
        <v>273700</v>
      </c>
      <c r="AX63" s="374">
        <f>VLOOKUP($A63,'4_Level 4'!$A$7:$BD$142,COLUMN('4_Level 4'!$AC:$AC),FALSE)</f>
        <v>1273260</v>
      </c>
      <c r="AY63" s="374">
        <f>VLOOKUP($A63,'4_Level 4'!$A$7:$BD$142,COLUMN('4_Level 4'!$AO:$AO),FALSE)</f>
        <v>1018609</v>
      </c>
      <c r="AZ63" s="374">
        <f>VLOOKUP($A63,'4_Level 4'!$A$7:$BD$142,COLUMN('4_Level 4'!$BA:$BA),FALSE)</f>
        <v>1909892</v>
      </c>
      <c r="BA63" s="375">
        <f t="shared" si="34"/>
        <v>62012724</v>
      </c>
      <c r="BB63" s="374"/>
      <c r="BC63" s="374">
        <f t="shared" si="35"/>
        <v>62012724</v>
      </c>
      <c r="BD63" s="374">
        <f t="shared" si="39"/>
        <v>5167727</v>
      </c>
      <c r="BE63" s="374">
        <f>VLOOKUP($A63,'4_Level 4'!$A$7:$BD$142,COLUMN('4_Level 4'!$J:$J),FALSE)</f>
        <v>0</v>
      </c>
      <c r="BF63" s="374">
        <f>VLOOKUP($A63,'4_Level 4'!$A$7:$BD$142,COLUMN('4_Level 4'!$L:$L),FALSE)</f>
        <v>146950</v>
      </c>
      <c r="BG63" s="374">
        <f>VLOOKUP($A63,'4_Level 4'!$A$7:$BD$142,COLUMN('4_Level 4'!$M:$M),FALSE)</f>
        <v>0</v>
      </c>
      <c r="BH63" s="374">
        <f>VLOOKUP($A63,'4_Level 4'!$A$7:$BD$142,COLUMN('4_Level 4'!$BC:$BC),FALSE)</f>
        <v>0</v>
      </c>
      <c r="BI63" s="375">
        <f t="shared" si="36"/>
        <v>62159674</v>
      </c>
    </row>
    <row r="64" spans="1:62" ht="15.6" customHeight="1" x14ac:dyDescent="0.2">
      <c r="A64" s="372">
        <v>58</v>
      </c>
      <c r="B64" s="373" t="s">
        <v>61</v>
      </c>
      <c r="C64" s="374">
        <f>'3_Levels 1&amp;2'!AP64</f>
        <v>49941166</v>
      </c>
      <c r="D64" s="374">
        <v>0</v>
      </c>
      <c r="E64" s="374">
        <f>-'5C1A_Madison'!$R64</f>
        <v>0</v>
      </c>
      <c r="F64" s="374">
        <f>-'5C1B_DArbonne'!$R64</f>
        <v>0</v>
      </c>
      <c r="G64" s="374">
        <f>-'5C1C_IntlHigh'!$R64</f>
        <v>0</v>
      </c>
      <c r="H64" s="374">
        <f>-'5C1D_NOMMA'!$R64</f>
        <v>0</v>
      </c>
      <c r="I64" s="374">
        <f>-'5C1E_LFNO'!$R64</f>
        <v>0</v>
      </c>
      <c r="J64" s="374">
        <f>-'5C1F_LCCharter'!$R64</f>
        <v>0</v>
      </c>
      <c r="K64" s="374">
        <f>-'5C1G_JSClark'!$R64</f>
        <v>0</v>
      </c>
      <c r="L64" s="374">
        <f>-'5C1H_Southwest'!$R64</f>
        <v>0</v>
      </c>
      <c r="M64" s="374">
        <f>-'5C1I_LAKey'!$R64</f>
        <v>0</v>
      </c>
      <c r="N64" s="374">
        <f>-'5C1J_JCFAEast'!$R64</f>
        <v>0</v>
      </c>
      <c r="O64" s="374">
        <f>-'5C1M_GEOMidCity'!$R64</f>
        <v>0</v>
      </c>
      <c r="P64" s="374">
        <f>-'5C1N_Delta'!$R64</f>
        <v>0</v>
      </c>
      <c r="Q64" s="374">
        <f>-'5C1O_Impact'!$R64</f>
        <v>0</v>
      </c>
      <c r="R64" s="374">
        <f>-'5C1Q_Advantage'!$R64</f>
        <v>0</v>
      </c>
      <c r="S64" s="374">
        <f>-'5C1R_Iberville'!$R64</f>
        <v>0</v>
      </c>
      <c r="T64" s="374">
        <f>-'5C1S_LCColPrep'!$R64</f>
        <v>0</v>
      </c>
      <c r="U64" s="374">
        <f>-'5C1T_Northeast'!$R64</f>
        <v>0</v>
      </c>
      <c r="V64" s="374">
        <f>-'5C1U_AcadianaRen'!$R64</f>
        <v>0</v>
      </c>
      <c r="W64" s="374">
        <f>-'5C1V_LafRen'!$R64</f>
        <v>0</v>
      </c>
      <c r="X64" s="374">
        <f>-'5C1W_Willow'!$R64</f>
        <v>0</v>
      </c>
      <c r="Y64" s="374">
        <f>-'5C1Y_GEOPrep'!$R64</f>
        <v>0</v>
      </c>
      <c r="Z64" s="374">
        <f>-'5C1Z_LincolnPrep'!$R64</f>
        <v>0</v>
      </c>
      <c r="AA64" s="374">
        <f>-'5C1AE_NobleMinds'!$R64</f>
        <v>0</v>
      </c>
      <c r="AB64" s="374">
        <f>-'5C1AF_JCFA-Laf'!$R64</f>
        <v>0</v>
      </c>
      <c r="AC64" s="374">
        <f>-'5C1AG_Collegiate'!$R64</f>
        <v>0</v>
      </c>
      <c r="AD64" s="374">
        <f>-'5C1AI_Harmony'!$R64</f>
        <v>0</v>
      </c>
      <c r="AE64" s="374">
        <f>-'5C1AJ_Athlos'!$R64</f>
        <v>0</v>
      </c>
      <c r="AF64" s="374">
        <f>-'5C1AK_NxtGen'!$R64</f>
        <v>0</v>
      </c>
      <c r="AG64" s="374">
        <f>-'5C1AL_RedRiver'!$R64</f>
        <v>0</v>
      </c>
      <c r="AH64" s="374">
        <f>-'5C1AM_Williams'!$R64</f>
        <v>0</v>
      </c>
      <c r="AI64" s="374">
        <f>-'5C1AN_StLandry'!$R64</f>
        <v>0</v>
      </c>
      <c r="AJ64" s="374">
        <f>-('5C2_LAVCA'!$R64+'5C2_LAVCA'!$S64)</f>
        <v>-280047</v>
      </c>
      <c r="AK64" s="374">
        <f>-('5C3_UnvView'!$R64+'5C3_UnvView'!$S64)</f>
        <v>-151412</v>
      </c>
      <c r="AL64" s="375">
        <f t="shared" si="37"/>
        <v>-431459</v>
      </c>
      <c r="AM64" s="375">
        <f t="shared" si="38"/>
        <v>49509707</v>
      </c>
      <c r="AN64" s="375">
        <f>ROUND(AM64/'8_2.1.22 SIS'!C64,0)</f>
        <v>6658</v>
      </c>
      <c r="AO64" s="376">
        <v>-11067</v>
      </c>
      <c r="AP64" s="374">
        <f t="shared" si="30"/>
        <v>0</v>
      </c>
      <c r="AQ64" s="374">
        <f t="shared" si="31"/>
        <v>-11067</v>
      </c>
      <c r="AR64" s="374"/>
      <c r="AS64" s="374"/>
      <c r="AT64" s="376">
        <f t="shared" si="32"/>
        <v>0</v>
      </c>
      <c r="AU64" s="375">
        <f t="shared" si="33"/>
        <v>49498640</v>
      </c>
      <c r="AV64" s="374">
        <f>VLOOKUP($A64,'4_Level 4'!$A$7:$BD$142,COLUMN('4_Level 4'!$E:$E),FALSE)</f>
        <v>0</v>
      </c>
      <c r="AW64" s="374">
        <f>VLOOKUP($A64,'4_Level 4'!$A$7:$BD$142,COLUMN('4_Level 4'!$Q:$Q),FALSE)</f>
        <v>213780</v>
      </c>
      <c r="AX64" s="374">
        <f>VLOOKUP($A64,'4_Level 4'!$A$7:$BD$142,COLUMN('4_Level 4'!$AC:$AC),FALSE)</f>
        <v>1050401</v>
      </c>
      <c r="AY64" s="374">
        <f>VLOOKUP($A64,'4_Level 4'!$A$7:$BD$142,COLUMN('4_Level 4'!$AO:$AO),FALSE)</f>
        <v>840321</v>
      </c>
      <c r="AZ64" s="374">
        <f>VLOOKUP($A64,'4_Level 4'!$A$7:$BD$142,COLUMN('4_Level 4'!$BA:$BA),FALSE)</f>
        <v>1575602</v>
      </c>
      <c r="BA64" s="375">
        <f t="shared" si="34"/>
        <v>53178744</v>
      </c>
      <c r="BB64" s="374"/>
      <c r="BC64" s="374">
        <f t="shared" si="35"/>
        <v>53178744</v>
      </c>
      <c r="BD64" s="374">
        <f t="shared" si="39"/>
        <v>4431562</v>
      </c>
      <c r="BE64" s="374">
        <f>VLOOKUP($A64,'4_Level 4'!$A$7:$BD$142,COLUMN('4_Level 4'!$J:$J),FALSE)</f>
        <v>0</v>
      </c>
      <c r="BF64" s="374">
        <f>VLOOKUP($A64,'4_Level 4'!$A$7:$BD$142,COLUMN('4_Level 4'!$L:$L),FALSE)</f>
        <v>102305</v>
      </c>
      <c r="BG64" s="374">
        <f>VLOOKUP($A64,'4_Level 4'!$A$7:$BD$142,COLUMN('4_Level 4'!$M:$M),FALSE)</f>
        <v>0</v>
      </c>
      <c r="BH64" s="374">
        <f>VLOOKUP($A64,'4_Level 4'!$A$7:$BD$142,COLUMN('4_Level 4'!$BC:$BC),FALSE)</f>
        <v>0</v>
      </c>
      <c r="BI64" s="375">
        <f t="shared" si="36"/>
        <v>53281049</v>
      </c>
    </row>
    <row r="65" spans="1:61" ht="15.6" customHeight="1" x14ac:dyDescent="0.2">
      <c r="A65" s="372">
        <v>59</v>
      </c>
      <c r="B65" s="373" t="s">
        <v>62</v>
      </c>
      <c r="C65" s="374">
        <f>'3_Levels 1&amp;2'!AP65</f>
        <v>36541190</v>
      </c>
      <c r="D65" s="374">
        <v>0</v>
      </c>
      <c r="E65" s="374">
        <f>-'5C1A_Madison'!$R65</f>
        <v>0</v>
      </c>
      <c r="F65" s="374">
        <f>-'5C1B_DArbonne'!$R65</f>
        <v>0</v>
      </c>
      <c r="G65" s="374">
        <f>-'5C1C_IntlHigh'!$R65</f>
        <v>0</v>
      </c>
      <c r="H65" s="374">
        <f>-'5C1D_NOMMA'!$R65</f>
        <v>0</v>
      </c>
      <c r="I65" s="374">
        <f>-'5C1E_LFNO'!$R65</f>
        <v>0</v>
      </c>
      <c r="J65" s="374">
        <f>-'5C1F_LCCharter'!$R65</f>
        <v>0</v>
      </c>
      <c r="K65" s="374">
        <f>-'5C1G_JSClark'!$R65</f>
        <v>0</v>
      </c>
      <c r="L65" s="374">
        <f>-'5C1H_Southwest'!$R65</f>
        <v>0</v>
      </c>
      <c r="M65" s="374">
        <f>-'5C1I_LAKey'!$R65</f>
        <v>0</v>
      </c>
      <c r="N65" s="374">
        <f>-'5C1J_JCFAEast'!$R65</f>
        <v>0</v>
      </c>
      <c r="O65" s="374">
        <f>-'5C1M_GEOMidCity'!$R65</f>
        <v>0</v>
      </c>
      <c r="P65" s="374">
        <f>-'5C1N_Delta'!$R65</f>
        <v>0</v>
      </c>
      <c r="Q65" s="374">
        <f>-'5C1O_Impact'!$R65</f>
        <v>0</v>
      </c>
      <c r="R65" s="374">
        <f>-'5C1Q_Advantage'!$R65</f>
        <v>0</v>
      </c>
      <c r="S65" s="374">
        <f>-'5C1R_Iberville'!$R65</f>
        <v>0</v>
      </c>
      <c r="T65" s="374">
        <f>-'5C1S_LCColPrep'!$R65</f>
        <v>0</v>
      </c>
      <c r="U65" s="374">
        <f>-'5C1T_Northeast'!$R65</f>
        <v>0</v>
      </c>
      <c r="V65" s="374">
        <f>-'5C1U_AcadianaRen'!$R65</f>
        <v>0</v>
      </c>
      <c r="W65" s="374">
        <f>-'5C1V_LafRen'!$R65</f>
        <v>0</v>
      </c>
      <c r="X65" s="374">
        <f>-'5C1W_Willow'!$R65</f>
        <v>0</v>
      </c>
      <c r="Y65" s="374">
        <f>-'5C1Y_GEOPrep'!$R65</f>
        <v>0</v>
      </c>
      <c r="Z65" s="374">
        <f>-'5C1Z_LincolnPrep'!$R65</f>
        <v>0</v>
      </c>
      <c r="AA65" s="374">
        <f>-'5C1AE_NobleMinds'!$R65</f>
        <v>0</v>
      </c>
      <c r="AB65" s="374">
        <f>-'5C1AF_JCFA-Laf'!$R65</f>
        <v>0</v>
      </c>
      <c r="AC65" s="374">
        <f>-'5C1AG_Collegiate'!$R65</f>
        <v>0</v>
      </c>
      <c r="AD65" s="374">
        <f>-'5C1AI_Harmony'!$R65</f>
        <v>0</v>
      </c>
      <c r="AE65" s="374">
        <f>-'5C1AJ_Athlos'!$R65</f>
        <v>0</v>
      </c>
      <c r="AF65" s="374">
        <f>-'5C1AK_NxtGen'!$R65</f>
        <v>0</v>
      </c>
      <c r="AG65" s="374">
        <f>-'5C1AL_RedRiver'!$R65</f>
        <v>0</v>
      </c>
      <c r="AH65" s="374">
        <f>-'5C1AM_Williams'!$R65</f>
        <v>0</v>
      </c>
      <c r="AI65" s="374">
        <f>-'5C1AN_StLandry'!$R65</f>
        <v>0</v>
      </c>
      <c r="AJ65" s="374">
        <f>-('5C2_LAVCA'!$R65+'5C2_LAVCA'!$S65)</f>
        <v>-221479</v>
      </c>
      <c r="AK65" s="374">
        <f>-('5C3_UnvView'!$R65+'5C3_UnvView'!$S65)</f>
        <v>-305794</v>
      </c>
      <c r="AL65" s="375">
        <f t="shared" si="37"/>
        <v>-527273</v>
      </c>
      <c r="AM65" s="375">
        <f t="shared" si="38"/>
        <v>36013917</v>
      </c>
      <c r="AN65" s="375">
        <f>ROUND(AM65/'8_2.1.22 SIS'!C65,0)</f>
        <v>7760</v>
      </c>
      <c r="AO65" s="376">
        <v>-9132</v>
      </c>
      <c r="AP65" s="374">
        <f t="shared" si="30"/>
        <v>0</v>
      </c>
      <c r="AQ65" s="374">
        <f t="shared" si="31"/>
        <v>-9132</v>
      </c>
      <c r="AR65" s="374"/>
      <c r="AS65" s="374"/>
      <c r="AT65" s="376">
        <f t="shared" si="32"/>
        <v>0</v>
      </c>
      <c r="AU65" s="375">
        <f t="shared" si="33"/>
        <v>36004785</v>
      </c>
      <c r="AV65" s="374">
        <f>VLOOKUP($A65,'4_Level 4'!$A$7:$BD$142,COLUMN('4_Level 4'!$E:$E),FALSE)</f>
        <v>0</v>
      </c>
      <c r="AW65" s="374">
        <f>VLOOKUP($A65,'4_Level 4'!$A$7:$BD$142,COLUMN('4_Level 4'!$Q:$Q),FALSE)</f>
        <v>152040</v>
      </c>
      <c r="AX65" s="374">
        <f>VLOOKUP($A65,'4_Level 4'!$A$7:$BD$142,COLUMN('4_Level 4'!$AC:$AC),FALSE)</f>
        <v>718794</v>
      </c>
      <c r="AY65" s="374">
        <f>VLOOKUP($A65,'4_Level 4'!$A$7:$BD$142,COLUMN('4_Level 4'!$AO:$AO),FALSE)</f>
        <v>575037</v>
      </c>
      <c r="AZ65" s="374">
        <f>VLOOKUP($A65,'4_Level 4'!$A$7:$BD$142,COLUMN('4_Level 4'!$BA:$BA),FALSE)</f>
        <v>1078192</v>
      </c>
      <c r="BA65" s="375">
        <f t="shared" si="34"/>
        <v>38528848</v>
      </c>
      <c r="BB65" s="374"/>
      <c r="BC65" s="374">
        <f t="shared" si="35"/>
        <v>38528848</v>
      </c>
      <c r="BD65" s="374">
        <f t="shared" si="39"/>
        <v>3210737</v>
      </c>
      <c r="BE65" s="374">
        <f>VLOOKUP($A65,'4_Level 4'!$A$7:$BD$142,COLUMN('4_Level 4'!$J:$J),FALSE)</f>
        <v>0</v>
      </c>
      <c r="BF65" s="374">
        <f>VLOOKUP($A65,'4_Level 4'!$A$7:$BD$142,COLUMN('4_Level 4'!$L:$L),FALSE)</f>
        <v>120018</v>
      </c>
      <c r="BG65" s="374">
        <f>VLOOKUP($A65,'4_Level 4'!$A$7:$BD$142,COLUMN('4_Level 4'!$M:$M),FALSE)</f>
        <v>0</v>
      </c>
      <c r="BH65" s="374">
        <f>VLOOKUP($A65,'4_Level 4'!$A$7:$BD$142,COLUMN('4_Level 4'!$BC:$BC),FALSE)</f>
        <v>0</v>
      </c>
      <c r="BI65" s="375">
        <f t="shared" si="36"/>
        <v>38648866</v>
      </c>
    </row>
    <row r="66" spans="1:61" ht="15.6" customHeight="1" x14ac:dyDescent="0.2">
      <c r="A66" s="377">
        <v>60</v>
      </c>
      <c r="B66" s="378" t="s">
        <v>63</v>
      </c>
      <c r="C66" s="379">
        <f>'3_Levels 1&amp;2'!AP66</f>
        <v>34012497</v>
      </c>
      <c r="D66" s="379">
        <v>0</v>
      </c>
      <c r="E66" s="379">
        <f>-'5C1A_Madison'!$R66</f>
        <v>0</v>
      </c>
      <c r="F66" s="379">
        <f>-'5C1B_DArbonne'!$R66</f>
        <v>0</v>
      </c>
      <c r="G66" s="379">
        <f>-'5C1C_IntlHigh'!$R66</f>
        <v>0</v>
      </c>
      <c r="H66" s="379">
        <f>-'5C1D_NOMMA'!$R66</f>
        <v>0</v>
      </c>
      <c r="I66" s="379">
        <f>-'5C1E_LFNO'!$R66</f>
        <v>0</v>
      </c>
      <c r="J66" s="379">
        <f>-'5C1F_LCCharter'!$R66</f>
        <v>0</v>
      </c>
      <c r="K66" s="379">
        <f>-'5C1G_JSClark'!$R66</f>
        <v>0</v>
      </c>
      <c r="L66" s="379">
        <f>-'5C1H_Southwest'!$R66</f>
        <v>0</v>
      </c>
      <c r="M66" s="379">
        <f>-'5C1I_LAKey'!$R66</f>
        <v>0</v>
      </c>
      <c r="N66" s="379">
        <f>-'5C1J_JCFAEast'!$R66</f>
        <v>0</v>
      </c>
      <c r="O66" s="379">
        <f>-'5C1M_GEOMidCity'!$R66</f>
        <v>0</v>
      </c>
      <c r="P66" s="379">
        <f>-'5C1N_Delta'!$R66</f>
        <v>0</v>
      </c>
      <c r="Q66" s="379">
        <f>-'5C1O_Impact'!$R66</f>
        <v>0</v>
      </c>
      <c r="R66" s="379">
        <f>-'5C1Q_Advantage'!$R66</f>
        <v>0</v>
      </c>
      <c r="S66" s="379">
        <f>-'5C1R_Iberville'!$R66</f>
        <v>0</v>
      </c>
      <c r="T66" s="379">
        <f>-'5C1S_LCColPrep'!$R66</f>
        <v>0</v>
      </c>
      <c r="U66" s="379">
        <f>-'5C1T_Northeast'!$R66</f>
        <v>0</v>
      </c>
      <c r="V66" s="379">
        <f>-'5C1U_AcadianaRen'!$R66</f>
        <v>0</v>
      </c>
      <c r="W66" s="379">
        <f>-'5C1V_LafRen'!$R66</f>
        <v>0</v>
      </c>
      <c r="X66" s="379">
        <f>-'5C1W_Willow'!$R66</f>
        <v>0</v>
      </c>
      <c r="Y66" s="379">
        <f>-'5C1Y_GEOPrep'!$R66</f>
        <v>0</v>
      </c>
      <c r="Z66" s="379">
        <f>-'5C1Z_LincolnPrep'!$R66</f>
        <v>-22174</v>
      </c>
      <c r="AA66" s="651">
        <f>-'5C1AE_NobleMinds'!$R66</f>
        <v>0</v>
      </c>
      <c r="AB66" s="651">
        <f>-'5C1AF_JCFA-Laf'!$R66</f>
        <v>0</v>
      </c>
      <c r="AC66" s="651">
        <f>-'5C1AG_Collegiate'!$R66</f>
        <v>0</v>
      </c>
      <c r="AD66" s="938">
        <f>-'5C1AI_Harmony'!$R66</f>
        <v>0</v>
      </c>
      <c r="AE66" s="938">
        <f>-'5C1AJ_Athlos'!$R66</f>
        <v>0</v>
      </c>
      <c r="AF66" s="1185">
        <f>-'5C1AK_NxtGen'!$R66</f>
        <v>0</v>
      </c>
      <c r="AG66" s="1185">
        <f>-'5C1AL_RedRiver'!$R66</f>
        <v>0</v>
      </c>
      <c r="AH66" s="1611">
        <f>-'5C1AM_Williams'!$R66</f>
        <v>0</v>
      </c>
      <c r="AI66" s="1611">
        <f>-'5C1AN_StLandry'!$R66</f>
        <v>0</v>
      </c>
      <c r="AJ66" s="379">
        <f>-('5C2_LAVCA'!$R66+'5C2_LAVCA'!$S66)</f>
        <v>-36951</v>
      </c>
      <c r="AK66" s="379">
        <f>-('5C3_UnvView'!$R66+'5C3_UnvView'!$S66)</f>
        <v>-179899</v>
      </c>
      <c r="AL66" s="380">
        <f t="shared" si="37"/>
        <v>-239024</v>
      </c>
      <c r="AM66" s="380">
        <f t="shared" si="38"/>
        <v>33773473</v>
      </c>
      <c r="AN66" s="380">
        <f>ROUND(AM66/'8_2.1.22 SIS'!C66,0)</f>
        <v>6389</v>
      </c>
      <c r="AO66" s="381">
        <v>-24744</v>
      </c>
      <c r="AP66" s="379">
        <f t="shared" si="30"/>
        <v>0</v>
      </c>
      <c r="AQ66" s="379">
        <f t="shared" si="31"/>
        <v>-24744</v>
      </c>
      <c r="AR66" s="379"/>
      <c r="AS66" s="379"/>
      <c r="AT66" s="381">
        <f t="shared" si="32"/>
        <v>0</v>
      </c>
      <c r="AU66" s="380">
        <f t="shared" si="33"/>
        <v>33748729</v>
      </c>
      <c r="AV66" s="379">
        <f>VLOOKUP($A66,'4_Level 4'!$A$7:$BD$142,COLUMN('4_Level 4'!$E:$E),FALSE)</f>
        <v>0</v>
      </c>
      <c r="AW66" s="379">
        <f>VLOOKUP($A66,'4_Level 4'!$A$7:$BD$142,COLUMN('4_Level 4'!$Q:$Q),FALSE)</f>
        <v>176610</v>
      </c>
      <c r="AX66" s="1185">
        <f>VLOOKUP($A66,'4_Level 4'!$A$7:$BD$142,COLUMN('4_Level 4'!$AC:$AC),FALSE)</f>
        <v>735366</v>
      </c>
      <c r="AY66" s="1185">
        <f>VLOOKUP($A66,'4_Level 4'!$A$7:$BD$142,COLUMN('4_Level 4'!$AO:$AO),FALSE)</f>
        <v>588292</v>
      </c>
      <c r="AZ66" s="1849">
        <f>VLOOKUP($A66,'4_Level 4'!$A$7:$BD$142,COLUMN('4_Level 4'!$BA:$BA),FALSE)</f>
        <v>1103048</v>
      </c>
      <c r="BA66" s="380">
        <f t="shared" si="34"/>
        <v>36352045</v>
      </c>
      <c r="BB66" s="379"/>
      <c r="BC66" s="379">
        <f t="shared" si="35"/>
        <v>36352045</v>
      </c>
      <c r="BD66" s="379">
        <f t="shared" si="39"/>
        <v>3029337</v>
      </c>
      <c r="BE66" s="379">
        <f>VLOOKUP($A66,'4_Level 4'!$A$7:$BD$142,COLUMN('4_Level 4'!$J:$J),FALSE)</f>
        <v>0</v>
      </c>
      <c r="BF66" s="379">
        <f>VLOOKUP($A66,'4_Level 4'!$A$7:$BD$142,COLUMN('4_Level 4'!$L:$L),FALSE)</f>
        <v>165748</v>
      </c>
      <c r="BG66" s="379">
        <f>VLOOKUP($A66,'4_Level 4'!$A$7:$BD$142,COLUMN('4_Level 4'!$M:$M),FALSE)</f>
        <v>0</v>
      </c>
      <c r="BH66" s="1849">
        <f>VLOOKUP($A66,'4_Level 4'!$A$7:$BD$142,COLUMN('4_Level 4'!$BC:$BC),FALSE)</f>
        <v>0</v>
      </c>
      <c r="BI66" s="380">
        <f t="shared" si="36"/>
        <v>36517793</v>
      </c>
    </row>
    <row r="67" spans="1:61" ht="15.6" customHeight="1" x14ac:dyDescent="0.2">
      <c r="A67" s="370">
        <v>61</v>
      </c>
      <c r="B67" s="371" t="s">
        <v>64</v>
      </c>
      <c r="C67" s="103">
        <f>'3_Levels 1&amp;2'!AP67</f>
        <v>16337456</v>
      </c>
      <c r="D67" s="103">
        <v>0</v>
      </c>
      <c r="E67" s="103">
        <f>-'5C1A_Madison'!$R67</f>
        <v>-13598</v>
      </c>
      <c r="F67" s="103">
        <f>-'5C1B_DArbonne'!$R67</f>
        <v>0</v>
      </c>
      <c r="G67" s="103">
        <f>-'5C1C_IntlHigh'!$R67</f>
        <v>0</v>
      </c>
      <c r="H67" s="103">
        <f>-'5C1D_NOMMA'!$R67</f>
        <v>0</v>
      </c>
      <c r="I67" s="103">
        <f>-'5C1E_LFNO'!$R67</f>
        <v>0</v>
      </c>
      <c r="J67" s="103">
        <f>-'5C1F_LCCharter'!$R67</f>
        <v>0</v>
      </c>
      <c r="K67" s="103">
        <f>-'5C1G_JSClark'!$R67</f>
        <v>0</v>
      </c>
      <c r="L67" s="103">
        <f>-'5C1H_Southwest'!$R67</f>
        <v>0</v>
      </c>
      <c r="M67" s="103">
        <f>-'5C1I_LAKey'!$R67</f>
        <v>-73743</v>
      </c>
      <c r="N67" s="103">
        <f>-'5C1J_JCFAEast'!$R67</f>
        <v>0</v>
      </c>
      <c r="O67" s="103">
        <f>-'5C1M_GEOMidCity'!$R67</f>
        <v>-6404</v>
      </c>
      <c r="P67" s="103">
        <f>-'5C1N_Delta'!$R67</f>
        <v>0</v>
      </c>
      <c r="Q67" s="103">
        <f>-'5C1O_Impact'!$R67</f>
        <v>0</v>
      </c>
      <c r="R67" s="103">
        <f>-'5C1Q_Advantage'!$R67</f>
        <v>-3654</v>
      </c>
      <c r="S67" s="103">
        <f>-'5C1R_Iberville'!$R67</f>
        <v>-170376</v>
      </c>
      <c r="T67" s="103">
        <f>-'5C1S_LCColPrep'!$R67</f>
        <v>0</v>
      </c>
      <c r="U67" s="103">
        <f>-'5C1T_Northeast'!$R67</f>
        <v>0</v>
      </c>
      <c r="V67" s="103">
        <f>-'5C1U_AcadianaRen'!$R67</f>
        <v>0</v>
      </c>
      <c r="W67" s="103">
        <f>-'5C1V_LafRen'!$R67</f>
        <v>0</v>
      </c>
      <c r="X67" s="103">
        <f>-'5C1W_Willow'!$R67</f>
        <v>0</v>
      </c>
      <c r="Y67" s="103">
        <f>-'5C1Y_GEOPrep'!$R67</f>
        <v>-9944</v>
      </c>
      <c r="Z67" s="103">
        <f>-'5C1Z_LincolnPrep'!$R67</f>
        <v>0</v>
      </c>
      <c r="AA67" s="103">
        <f>-'5C1AE_NobleMinds'!$R67</f>
        <v>0</v>
      </c>
      <c r="AB67" s="103">
        <f>-'5C1AF_JCFA-Laf'!$R67</f>
        <v>0</v>
      </c>
      <c r="AC67" s="103">
        <f>-'5C1AG_Collegiate'!$R67</f>
        <v>0</v>
      </c>
      <c r="AD67" s="103">
        <f>-'5C1AI_Harmony'!$R67</f>
        <v>0</v>
      </c>
      <c r="AE67" s="103">
        <f>-'5C1AJ_Athlos'!$R67</f>
        <v>0</v>
      </c>
      <c r="AF67" s="103">
        <f>-'5C1AK_NxtGen'!$R67</f>
        <v>0</v>
      </c>
      <c r="AG67" s="103">
        <f>-'5C1AL_RedRiver'!$R67</f>
        <v>0</v>
      </c>
      <c r="AH67" s="103">
        <f>-'5C1AM_Williams'!$R67</f>
        <v>0</v>
      </c>
      <c r="AI67" s="103">
        <f>-'5C1AN_StLandry'!$R67</f>
        <v>0</v>
      </c>
      <c r="AJ67" s="103">
        <f>-('5C2_LAVCA'!$R67+'5C2_LAVCA'!$S67)</f>
        <v>-14196</v>
      </c>
      <c r="AK67" s="103">
        <f>-('5C3_UnvView'!$R67+'5C3_UnvView'!$S67)</f>
        <v>-186073</v>
      </c>
      <c r="AL67" s="102">
        <f t="shared" si="37"/>
        <v>-477988</v>
      </c>
      <c r="AM67" s="102">
        <f t="shared" si="38"/>
        <v>15859468</v>
      </c>
      <c r="AN67" s="102">
        <f>ROUND(AM67/'8_2.1.22 SIS'!C67,0)</f>
        <v>4099</v>
      </c>
      <c r="AO67" s="104">
        <v>17798</v>
      </c>
      <c r="AP67" s="103">
        <f t="shared" si="30"/>
        <v>17798</v>
      </c>
      <c r="AQ67" s="103">
        <f t="shared" si="31"/>
        <v>0</v>
      </c>
      <c r="AR67" s="103"/>
      <c r="AS67" s="103"/>
      <c r="AT67" s="104">
        <f t="shared" si="32"/>
        <v>0</v>
      </c>
      <c r="AU67" s="102">
        <f t="shared" si="33"/>
        <v>15877266</v>
      </c>
      <c r="AV67" s="103">
        <f>VLOOKUP($A67,'4_Level 4'!$A$7:$BD$142,COLUMN('4_Level 4'!$E:$E),FALSE)</f>
        <v>0</v>
      </c>
      <c r="AW67" s="103">
        <f>VLOOKUP($A67,'4_Level 4'!$A$7:$BD$142,COLUMN('4_Level 4'!$Q:$Q),FALSE)</f>
        <v>119700</v>
      </c>
      <c r="AX67" s="103">
        <f>VLOOKUP($A67,'4_Level 4'!$A$7:$BD$142,COLUMN('4_Level 4'!$AC:$AC),FALSE)</f>
        <v>673034</v>
      </c>
      <c r="AY67" s="103">
        <f>VLOOKUP($A67,'4_Level 4'!$A$7:$BD$142,COLUMN('4_Level 4'!$AO:$AO),FALSE)</f>
        <v>538428</v>
      </c>
      <c r="AZ67" s="103">
        <f>VLOOKUP($A67,'4_Level 4'!$A$7:$BD$142,COLUMN('4_Level 4'!$BA:$BA),FALSE)</f>
        <v>1009552</v>
      </c>
      <c r="BA67" s="102">
        <f t="shared" si="34"/>
        <v>18217980</v>
      </c>
      <c r="BB67" s="103"/>
      <c r="BC67" s="103">
        <f t="shared" si="35"/>
        <v>18217980</v>
      </c>
      <c r="BD67" s="103">
        <f t="shared" si="39"/>
        <v>1518165</v>
      </c>
      <c r="BE67" s="103">
        <f>VLOOKUP($A67,'4_Level 4'!$A$7:$BD$142,COLUMN('4_Level 4'!$J:$J),FALSE)</f>
        <v>0</v>
      </c>
      <c r="BF67" s="103">
        <f>VLOOKUP($A67,'4_Level 4'!$A$7:$BD$142,COLUMN('4_Level 4'!$L:$L),FALSE)</f>
        <v>106100</v>
      </c>
      <c r="BG67" s="103">
        <f>VLOOKUP($A67,'4_Level 4'!$A$7:$BD$142,COLUMN('4_Level 4'!$M:$M),FALSE)</f>
        <v>0</v>
      </c>
      <c r="BH67" s="103">
        <f>VLOOKUP($A67,'4_Level 4'!$A$7:$BD$142,COLUMN('4_Level 4'!$BC:$BC),FALSE)</f>
        <v>0</v>
      </c>
      <c r="BI67" s="102">
        <f t="shared" si="36"/>
        <v>18324080</v>
      </c>
    </row>
    <row r="68" spans="1:61" ht="15.6" customHeight="1" x14ac:dyDescent="0.2">
      <c r="A68" s="372">
        <v>62</v>
      </c>
      <c r="B68" s="373" t="s">
        <v>65</v>
      </c>
      <c r="C68" s="374">
        <f>'3_Levels 1&amp;2'!AP68</f>
        <v>12673173</v>
      </c>
      <c r="D68" s="374">
        <v>0</v>
      </c>
      <c r="E68" s="374">
        <f>-'5C1A_Madison'!$R68</f>
        <v>0</v>
      </c>
      <c r="F68" s="374">
        <f>-'5C1B_DArbonne'!$R68</f>
        <v>0</v>
      </c>
      <c r="G68" s="374">
        <f>-'5C1C_IntlHigh'!$R68</f>
        <v>0</v>
      </c>
      <c r="H68" s="374">
        <f>-'5C1D_NOMMA'!$R68</f>
        <v>0</v>
      </c>
      <c r="I68" s="374">
        <f>-'5C1E_LFNO'!$R68</f>
        <v>0</v>
      </c>
      <c r="J68" s="374">
        <f>-'5C1F_LCCharter'!$R68</f>
        <v>0</v>
      </c>
      <c r="K68" s="374">
        <f>-'5C1G_JSClark'!$R68</f>
        <v>0</v>
      </c>
      <c r="L68" s="374">
        <f>-'5C1H_Southwest'!$R68</f>
        <v>0</v>
      </c>
      <c r="M68" s="374">
        <f>-'5C1I_LAKey'!$R68</f>
        <v>0</v>
      </c>
      <c r="N68" s="374">
        <f>-'5C1J_JCFAEast'!$R68</f>
        <v>0</v>
      </c>
      <c r="O68" s="374">
        <f>-'5C1M_GEOMidCity'!$R68</f>
        <v>0</v>
      </c>
      <c r="P68" s="374">
        <f>-'5C1N_Delta'!$R68</f>
        <v>0</v>
      </c>
      <c r="Q68" s="374">
        <f>-'5C1O_Impact'!$R68</f>
        <v>0</v>
      </c>
      <c r="R68" s="374">
        <f>-'5C1Q_Advantage'!$R68</f>
        <v>0</v>
      </c>
      <c r="S68" s="374">
        <f>-'5C1R_Iberville'!$R68</f>
        <v>0</v>
      </c>
      <c r="T68" s="374">
        <f>-'5C1S_LCColPrep'!$R68</f>
        <v>0</v>
      </c>
      <c r="U68" s="374">
        <f>-'5C1T_Northeast'!$R68</f>
        <v>0</v>
      </c>
      <c r="V68" s="374">
        <f>-'5C1U_AcadianaRen'!$R68</f>
        <v>0</v>
      </c>
      <c r="W68" s="374">
        <f>-'5C1V_LafRen'!$R68</f>
        <v>0</v>
      </c>
      <c r="X68" s="374">
        <f>-'5C1W_Willow'!$R68</f>
        <v>0</v>
      </c>
      <c r="Y68" s="374">
        <f>-'5C1Y_GEOPrep'!$R68</f>
        <v>0</v>
      </c>
      <c r="Z68" s="374">
        <f>-'5C1Z_LincolnPrep'!$R68</f>
        <v>0</v>
      </c>
      <c r="AA68" s="374">
        <f>-'5C1AE_NobleMinds'!$R68</f>
        <v>0</v>
      </c>
      <c r="AB68" s="374">
        <f>-'5C1AF_JCFA-Laf'!$R68</f>
        <v>0</v>
      </c>
      <c r="AC68" s="374">
        <f>-'5C1AG_Collegiate'!$R68</f>
        <v>0</v>
      </c>
      <c r="AD68" s="374">
        <f>-'5C1AI_Harmony'!$R68</f>
        <v>0</v>
      </c>
      <c r="AE68" s="374">
        <f>-'5C1AJ_Athlos'!$R68</f>
        <v>0</v>
      </c>
      <c r="AF68" s="374">
        <f>-'5C1AK_NxtGen'!$R68</f>
        <v>0</v>
      </c>
      <c r="AG68" s="374">
        <f>-'5C1AL_RedRiver'!$R68</f>
        <v>0</v>
      </c>
      <c r="AH68" s="374">
        <f>-'5C1AM_Williams'!$R68</f>
        <v>0</v>
      </c>
      <c r="AI68" s="374">
        <f>-'5C1AN_StLandry'!$R68</f>
        <v>0</v>
      </c>
      <c r="AJ68" s="374">
        <f>-('5C2_LAVCA'!$R68+'5C2_LAVCA'!$S68)</f>
        <v>-28717</v>
      </c>
      <c r="AK68" s="374">
        <f>-('5C3_UnvView'!$R68+'5C3_UnvView'!$S68)</f>
        <v>-68874</v>
      </c>
      <c r="AL68" s="375">
        <f t="shared" si="37"/>
        <v>-97591</v>
      </c>
      <c r="AM68" s="375">
        <f t="shared" si="38"/>
        <v>12575582</v>
      </c>
      <c r="AN68" s="375">
        <f>ROUND(AM68/'8_2.1.22 SIS'!C68,0)</f>
        <v>7101</v>
      </c>
      <c r="AO68" s="376">
        <v>0</v>
      </c>
      <c r="AP68" s="374">
        <f t="shared" si="30"/>
        <v>0</v>
      </c>
      <c r="AQ68" s="374">
        <f t="shared" si="31"/>
        <v>0</v>
      </c>
      <c r="AR68" s="374"/>
      <c r="AS68" s="374"/>
      <c r="AT68" s="376">
        <f t="shared" si="32"/>
        <v>0</v>
      </c>
      <c r="AU68" s="375">
        <f t="shared" si="33"/>
        <v>12575582</v>
      </c>
      <c r="AV68" s="374">
        <f>VLOOKUP($A68,'4_Level 4'!$A$7:$BD$142,COLUMN('4_Level 4'!$E:$E),FALSE)</f>
        <v>0</v>
      </c>
      <c r="AW68" s="374">
        <f>VLOOKUP($A68,'4_Level 4'!$A$7:$BD$142,COLUMN('4_Level 4'!$Q:$Q),FALSE)</f>
        <v>57960</v>
      </c>
      <c r="AX68" s="374">
        <f>VLOOKUP($A68,'4_Level 4'!$A$7:$BD$142,COLUMN('4_Level 4'!$AC:$AC),FALSE)</f>
        <v>204392</v>
      </c>
      <c r="AY68" s="374">
        <f>VLOOKUP($A68,'4_Level 4'!$A$7:$BD$142,COLUMN('4_Level 4'!$AO:$AO),FALSE)</f>
        <v>163513</v>
      </c>
      <c r="AZ68" s="374">
        <f>VLOOKUP($A68,'4_Level 4'!$A$7:$BD$142,COLUMN('4_Level 4'!$BA:$BA),FALSE)</f>
        <v>306587</v>
      </c>
      <c r="BA68" s="375">
        <f t="shared" si="34"/>
        <v>13308034</v>
      </c>
      <c r="BB68" s="374"/>
      <c r="BC68" s="374">
        <f t="shared" si="35"/>
        <v>13308034</v>
      </c>
      <c r="BD68" s="374">
        <f t="shared" si="39"/>
        <v>1109003</v>
      </c>
      <c r="BE68" s="374">
        <f>VLOOKUP($A68,'4_Level 4'!$A$7:$BD$142,COLUMN('4_Level 4'!$J:$J),FALSE)</f>
        <v>0</v>
      </c>
      <c r="BF68" s="374">
        <f>VLOOKUP($A68,'4_Level 4'!$A$7:$BD$142,COLUMN('4_Level 4'!$L:$L),FALSE)</f>
        <v>34162</v>
      </c>
      <c r="BG68" s="374">
        <f>VLOOKUP($A68,'4_Level 4'!$A$7:$BD$142,COLUMN('4_Level 4'!$M:$M),FALSE)</f>
        <v>0</v>
      </c>
      <c r="BH68" s="374">
        <f>VLOOKUP($A68,'4_Level 4'!$A$7:$BD$142,COLUMN('4_Level 4'!$BC:$BC),FALSE)</f>
        <v>0</v>
      </c>
      <c r="BI68" s="375">
        <f t="shared" si="36"/>
        <v>13342196</v>
      </c>
    </row>
    <row r="69" spans="1:61" ht="15.6" customHeight="1" x14ac:dyDescent="0.2">
      <c r="A69" s="372">
        <v>63</v>
      </c>
      <c r="B69" s="373" t="s">
        <v>66</v>
      </c>
      <c r="C69" s="374">
        <f>'3_Levels 1&amp;2'!AP69</f>
        <v>8563425</v>
      </c>
      <c r="D69" s="374">
        <v>0</v>
      </c>
      <c r="E69" s="374">
        <f>-'5C1A_Madison'!$R69</f>
        <v>0</v>
      </c>
      <c r="F69" s="374">
        <f>-'5C1B_DArbonne'!$R69</f>
        <v>0</v>
      </c>
      <c r="G69" s="374">
        <f>-'5C1C_IntlHigh'!$R69</f>
        <v>0</v>
      </c>
      <c r="H69" s="374">
        <f>-'5C1D_NOMMA'!$R69</f>
        <v>0</v>
      </c>
      <c r="I69" s="374">
        <f>-'5C1E_LFNO'!$R69</f>
        <v>0</v>
      </c>
      <c r="J69" s="374">
        <f>-'5C1F_LCCharter'!$R69</f>
        <v>0</v>
      </c>
      <c r="K69" s="374">
        <f>-'5C1G_JSClark'!$R69</f>
        <v>0</v>
      </c>
      <c r="L69" s="374">
        <f>-'5C1H_Southwest'!$R69</f>
        <v>0</v>
      </c>
      <c r="M69" s="374">
        <f>-'5C1I_LAKey'!$R69</f>
        <v>-3062</v>
      </c>
      <c r="N69" s="374">
        <f>-'5C1J_JCFAEast'!$R69</f>
        <v>0</v>
      </c>
      <c r="O69" s="374">
        <f>-'5C1M_GEOMidCity'!$R69</f>
        <v>0</v>
      </c>
      <c r="P69" s="374">
        <f>-'5C1N_Delta'!$R69</f>
        <v>0</v>
      </c>
      <c r="Q69" s="374">
        <f>-'5C1O_Impact'!$R69</f>
        <v>0</v>
      </c>
      <c r="R69" s="374">
        <f>-'5C1Q_Advantage'!$R69</f>
        <v>-6128</v>
      </c>
      <c r="S69" s="374">
        <f>-'5C1R_Iberville'!$R69</f>
        <v>0</v>
      </c>
      <c r="T69" s="374">
        <f>-'5C1S_LCColPrep'!$R69</f>
        <v>0</v>
      </c>
      <c r="U69" s="374">
        <f>-'5C1T_Northeast'!$R69</f>
        <v>0</v>
      </c>
      <c r="V69" s="374">
        <f>-'5C1U_AcadianaRen'!$R69</f>
        <v>0</v>
      </c>
      <c r="W69" s="374">
        <f>-'5C1V_LafRen'!$R69</f>
        <v>0</v>
      </c>
      <c r="X69" s="374">
        <f>-'5C1W_Willow'!$R69</f>
        <v>0</v>
      </c>
      <c r="Y69" s="374">
        <f>-'5C1Y_GEOPrep'!$R69</f>
        <v>0</v>
      </c>
      <c r="Z69" s="374">
        <f>-'5C1Z_LincolnPrep'!$R69</f>
        <v>0</v>
      </c>
      <c r="AA69" s="374">
        <f>-'5C1AE_NobleMinds'!$R69</f>
        <v>0</v>
      </c>
      <c r="AB69" s="374">
        <f>-'5C1AF_JCFA-Laf'!$R69</f>
        <v>0</v>
      </c>
      <c r="AC69" s="374">
        <f>-'5C1AG_Collegiate'!$R69</f>
        <v>0</v>
      </c>
      <c r="AD69" s="374">
        <f>-'5C1AI_Harmony'!$R69</f>
        <v>0</v>
      </c>
      <c r="AE69" s="374">
        <f>-'5C1AJ_Athlos'!$R69</f>
        <v>0</v>
      </c>
      <c r="AF69" s="374">
        <f>-'5C1AK_NxtGen'!$R69</f>
        <v>0</v>
      </c>
      <c r="AG69" s="374">
        <f>-'5C1AL_RedRiver'!$R69</f>
        <v>0</v>
      </c>
      <c r="AH69" s="374">
        <f>-'5C1AM_Williams'!$R69</f>
        <v>0</v>
      </c>
      <c r="AI69" s="374">
        <f>-'5C1AN_StLandry'!$R69</f>
        <v>0</v>
      </c>
      <c r="AJ69" s="374">
        <f>-('5C2_LAVCA'!$R69+'5C2_LAVCA'!$S69)</f>
        <v>-19592</v>
      </c>
      <c r="AK69" s="374">
        <f>-('5C3_UnvView'!$R69+'5C3_UnvView'!$S69)</f>
        <v>-54843</v>
      </c>
      <c r="AL69" s="375">
        <f t="shared" si="37"/>
        <v>-83625</v>
      </c>
      <c r="AM69" s="375">
        <f t="shared" si="38"/>
        <v>8479800</v>
      </c>
      <c r="AN69" s="375">
        <f>ROUND(AM69/'8_2.1.22 SIS'!C69,0)</f>
        <v>4114</v>
      </c>
      <c r="AO69" s="376">
        <v>0</v>
      </c>
      <c r="AP69" s="374">
        <f t="shared" si="30"/>
        <v>0</v>
      </c>
      <c r="AQ69" s="374">
        <f t="shared" si="31"/>
        <v>0</v>
      </c>
      <c r="AR69" s="374"/>
      <c r="AS69" s="374"/>
      <c r="AT69" s="376">
        <f t="shared" si="32"/>
        <v>0</v>
      </c>
      <c r="AU69" s="375">
        <f t="shared" si="33"/>
        <v>8479800</v>
      </c>
      <c r="AV69" s="374">
        <f>VLOOKUP($A69,'4_Level 4'!$A$7:$BD$142,COLUMN('4_Level 4'!$E:$E),FALSE)</f>
        <v>0</v>
      </c>
      <c r="AW69" s="374">
        <f>VLOOKUP($A69,'4_Level 4'!$A$7:$BD$142,COLUMN('4_Level 4'!$Q:$Q),FALSE)</f>
        <v>65940</v>
      </c>
      <c r="AX69" s="374">
        <f>VLOOKUP($A69,'4_Level 4'!$A$7:$BD$142,COLUMN('4_Level 4'!$AC:$AC),FALSE)</f>
        <v>375147</v>
      </c>
      <c r="AY69" s="374">
        <f>VLOOKUP($A69,'4_Level 4'!$A$7:$BD$142,COLUMN('4_Level 4'!$AO:$AO),FALSE)</f>
        <v>300119</v>
      </c>
      <c r="AZ69" s="374">
        <f>VLOOKUP($A69,'4_Level 4'!$A$7:$BD$142,COLUMN('4_Level 4'!$BA:$BA),FALSE)</f>
        <v>562722</v>
      </c>
      <c r="BA69" s="375">
        <f t="shared" si="34"/>
        <v>9783728</v>
      </c>
      <c r="BB69" s="374"/>
      <c r="BC69" s="374">
        <f t="shared" si="35"/>
        <v>9783728</v>
      </c>
      <c r="BD69" s="374">
        <f t="shared" si="39"/>
        <v>815311</v>
      </c>
      <c r="BE69" s="374">
        <f>VLOOKUP($A69,'4_Level 4'!$A$7:$BD$142,COLUMN('4_Level 4'!$J:$J),FALSE)</f>
        <v>0</v>
      </c>
      <c r="BF69" s="374">
        <f>VLOOKUP($A69,'4_Level 4'!$A$7:$BD$142,COLUMN('4_Level 4'!$L:$L),FALSE)</f>
        <v>53683</v>
      </c>
      <c r="BG69" s="374">
        <f>VLOOKUP($A69,'4_Level 4'!$A$7:$BD$142,COLUMN('4_Level 4'!$M:$M),FALSE)</f>
        <v>0</v>
      </c>
      <c r="BH69" s="374">
        <f>VLOOKUP($A69,'4_Level 4'!$A$7:$BD$142,COLUMN('4_Level 4'!$BC:$BC),FALSE)</f>
        <v>0</v>
      </c>
      <c r="BI69" s="375">
        <f t="shared" si="36"/>
        <v>9837411</v>
      </c>
    </row>
    <row r="70" spans="1:61" ht="15.6" customHeight="1" x14ac:dyDescent="0.2">
      <c r="A70" s="372">
        <v>64</v>
      </c>
      <c r="B70" s="373" t="s">
        <v>67</v>
      </c>
      <c r="C70" s="374">
        <f>'3_Levels 1&amp;2'!AP70</f>
        <v>13772120</v>
      </c>
      <c r="D70" s="374">
        <v>0</v>
      </c>
      <c r="E70" s="374">
        <f>-'5C1A_Madison'!$R70</f>
        <v>0</v>
      </c>
      <c r="F70" s="374">
        <f>-'5C1B_DArbonne'!$R70</f>
        <v>0</v>
      </c>
      <c r="G70" s="374">
        <f>-'5C1C_IntlHigh'!$R70</f>
        <v>0</v>
      </c>
      <c r="H70" s="374">
        <f>-'5C1D_NOMMA'!$R70</f>
        <v>0</v>
      </c>
      <c r="I70" s="374">
        <f>-'5C1E_LFNO'!$R70</f>
        <v>0</v>
      </c>
      <c r="J70" s="374">
        <f>-'5C1F_LCCharter'!$R70</f>
        <v>0</v>
      </c>
      <c r="K70" s="374">
        <f>-'5C1G_JSClark'!$R70</f>
        <v>0</v>
      </c>
      <c r="L70" s="374">
        <f>-'5C1H_Southwest'!$R70</f>
        <v>0</v>
      </c>
      <c r="M70" s="374">
        <f>-'5C1I_LAKey'!$R70</f>
        <v>0</v>
      </c>
      <c r="N70" s="374">
        <f>-'5C1J_JCFAEast'!$R70</f>
        <v>0</v>
      </c>
      <c r="O70" s="374">
        <f>-'5C1M_GEOMidCity'!$R70</f>
        <v>0</v>
      </c>
      <c r="P70" s="374">
        <f>-'5C1N_Delta'!$R70</f>
        <v>0</v>
      </c>
      <c r="Q70" s="374">
        <f>-'5C1O_Impact'!$R70</f>
        <v>0</v>
      </c>
      <c r="R70" s="374">
        <f>-'5C1Q_Advantage'!$R70</f>
        <v>0</v>
      </c>
      <c r="S70" s="374">
        <f>-'5C1R_Iberville'!$R70</f>
        <v>0</v>
      </c>
      <c r="T70" s="374">
        <f>-'5C1S_LCColPrep'!$R70</f>
        <v>0</v>
      </c>
      <c r="U70" s="374">
        <f>-'5C1T_Northeast'!$R70</f>
        <v>0</v>
      </c>
      <c r="V70" s="374">
        <f>-'5C1U_AcadianaRen'!$R70</f>
        <v>0</v>
      </c>
      <c r="W70" s="374">
        <f>-'5C1V_LafRen'!$R70</f>
        <v>0</v>
      </c>
      <c r="X70" s="374">
        <f>-'5C1W_Willow'!$R70</f>
        <v>0</v>
      </c>
      <c r="Y70" s="374">
        <f>-'5C1Y_GEOPrep'!$R70</f>
        <v>0</v>
      </c>
      <c r="Z70" s="374">
        <f>-'5C1Z_LincolnPrep'!$R70</f>
        <v>0</v>
      </c>
      <c r="AA70" s="374">
        <f>-'5C1AE_NobleMinds'!$R70</f>
        <v>0</v>
      </c>
      <c r="AB70" s="374">
        <f>-'5C1AF_JCFA-Laf'!$R70</f>
        <v>0</v>
      </c>
      <c r="AC70" s="374">
        <f>-'5C1AG_Collegiate'!$R70</f>
        <v>0</v>
      </c>
      <c r="AD70" s="374">
        <f>-'5C1AI_Harmony'!$R70</f>
        <v>0</v>
      </c>
      <c r="AE70" s="374">
        <f>-'5C1AJ_Athlos'!$R70</f>
        <v>0</v>
      </c>
      <c r="AF70" s="374">
        <f>-'5C1AK_NxtGen'!$R70</f>
        <v>0</v>
      </c>
      <c r="AG70" s="374">
        <f>-'5C1AL_RedRiver'!$R70</f>
        <v>0</v>
      </c>
      <c r="AH70" s="374">
        <f>-'5C1AM_Williams'!$R70</f>
        <v>0</v>
      </c>
      <c r="AI70" s="374">
        <f>-'5C1AN_StLandry'!$R70</f>
        <v>0</v>
      </c>
      <c r="AJ70" s="374">
        <f>-('5C2_LAVCA'!$R70+'5C2_LAVCA'!$S70)</f>
        <v>-36999</v>
      </c>
      <c r="AK70" s="374">
        <f>-('5C3_UnvView'!$R70+'5C3_UnvView'!$S70)</f>
        <v>-32799</v>
      </c>
      <c r="AL70" s="375">
        <f t="shared" si="37"/>
        <v>-69798</v>
      </c>
      <c r="AM70" s="375">
        <f t="shared" si="38"/>
        <v>13702322</v>
      </c>
      <c r="AN70" s="375">
        <f>ROUND(AM70/'8_2.1.22 SIS'!C70,0)</f>
        <v>7258</v>
      </c>
      <c r="AO70" s="376">
        <v>-8516</v>
      </c>
      <c r="AP70" s="374">
        <f t="shared" si="30"/>
        <v>0</v>
      </c>
      <c r="AQ70" s="374">
        <f t="shared" si="31"/>
        <v>-8516</v>
      </c>
      <c r="AR70" s="374"/>
      <c r="AS70" s="374"/>
      <c r="AT70" s="376">
        <f t="shared" si="32"/>
        <v>0</v>
      </c>
      <c r="AU70" s="375">
        <f t="shared" si="33"/>
        <v>13693806</v>
      </c>
      <c r="AV70" s="374">
        <f>VLOOKUP($A70,'4_Level 4'!$A$7:$BD$142,COLUMN('4_Level 4'!$E:$E),FALSE)</f>
        <v>0</v>
      </c>
      <c r="AW70" s="374">
        <f>VLOOKUP($A70,'4_Level 4'!$A$7:$BD$142,COLUMN('4_Level 4'!$Q:$Q),FALSE)</f>
        <v>63070</v>
      </c>
      <c r="AX70" s="374">
        <f>VLOOKUP($A70,'4_Level 4'!$A$7:$BD$142,COLUMN('4_Level 4'!$AC:$AC),FALSE)</f>
        <v>294018</v>
      </c>
      <c r="AY70" s="374">
        <f>VLOOKUP($A70,'4_Level 4'!$A$7:$BD$142,COLUMN('4_Level 4'!$AO:$AO),FALSE)</f>
        <v>235214</v>
      </c>
      <c r="AZ70" s="374">
        <f>VLOOKUP($A70,'4_Level 4'!$A$7:$BD$142,COLUMN('4_Level 4'!$BA:$BA),FALSE)</f>
        <v>441027</v>
      </c>
      <c r="BA70" s="375">
        <f t="shared" si="34"/>
        <v>14727135</v>
      </c>
      <c r="BB70" s="374"/>
      <c r="BC70" s="374">
        <f t="shared" si="35"/>
        <v>14727135</v>
      </c>
      <c r="BD70" s="374">
        <f t="shared" si="39"/>
        <v>1227261</v>
      </c>
      <c r="BE70" s="374">
        <f>VLOOKUP($A70,'4_Level 4'!$A$7:$BD$142,COLUMN('4_Level 4'!$J:$J),FALSE)</f>
        <v>0</v>
      </c>
      <c r="BF70" s="374">
        <f>VLOOKUP($A70,'4_Level 4'!$A$7:$BD$142,COLUMN('4_Level 4'!$L:$L),FALSE)</f>
        <v>103389</v>
      </c>
      <c r="BG70" s="374">
        <f>VLOOKUP($A70,'4_Level 4'!$A$7:$BD$142,COLUMN('4_Level 4'!$M:$M),FALSE)</f>
        <v>0</v>
      </c>
      <c r="BH70" s="374">
        <f>VLOOKUP($A70,'4_Level 4'!$A$7:$BD$142,COLUMN('4_Level 4'!$BC:$BC),FALSE)</f>
        <v>0</v>
      </c>
      <c r="BI70" s="375">
        <f t="shared" si="36"/>
        <v>14830524</v>
      </c>
    </row>
    <row r="71" spans="1:61" ht="15.6" customHeight="1" x14ac:dyDescent="0.2">
      <c r="A71" s="377">
        <v>65</v>
      </c>
      <c r="B71" s="378" t="s">
        <v>68</v>
      </c>
      <c r="C71" s="379">
        <f>'3_Levels 1&amp;2'!AP71</f>
        <v>46769033</v>
      </c>
      <c r="D71" s="379">
        <v>0</v>
      </c>
      <c r="E71" s="379">
        <f>-'5C1A_Madison'!$R71</f>
        <v>0</v>
      </c>
      <c r="F71" s="379">
        <f>-'5C1B_DArbonne'!$R71</f>
        <v>0</v>
      </c>
      <c r="G71" s="379">
        <f>-'5C1C_IntlHigh'!$R71</f>
        <v>0</v>
      </c>
      <c r="H71" s="379">
        <f>-'5C1D_NOMMA'!$R71</f>
        <v>0</v>
      </c>
      <c r="I71" s="379">
        <f>-'5C1E_LFNO'!$R71</f>
        <v>0</v>
      </c>
      <c r="J71" s="379">
        <f>-'5C1F_LCCharter'!$R71</f>
        <v>0</v>
      </c>
      <c r="K71" s="379">
        <f>-'5C1G_JSClark'!$R71</f>
        <v>0</v>
      </c>
      <c r="L71" s="379">
        <f>-'5C1H_Southwest'!$R71</f>
        <v>0</v>
      </c>
      <c r="M71" s="379">
        <f>-'5C1I_LAKey'!$R71</f>
        <v>0</v>
      </c>
      <c r="N71" s="379">
        <f>-'5C1J_JCFAEast'!$R71</f>
        <v>0</v>
      </c>
      <c r="O71" s="379">
        <f>-'5C1M_GEOMidCity'!$R71</f>
        <v>0</v>
      </c>
      <c r="P71" s="379">
        <f>-'5C1N_Delta'!$R71</f>
        <v>0</v>
      </c>
      <c r="Q71" s="379">
        <f>-'5C1O_Impact'!$R71</f>
        <v>0</v>
      </c>
      <c r="R71" s="379">
        <f>-'5C1Q_Advantage'!$R71</f>
        <v>0</v>
      </c>
      <c r="S71" s="379">
        <f>-'5C1R_Iberville'!$R71</f>
        <v>0</v>
      </c>
      <c r="T71" s="379">
        <f>-'5C1S_LCColPrep'!$R71</f>
        <v>0</v>
      </c>
      <c r="U71" s="379">
        <f>-'5C1T_Northeast'!$R71</f>
        <v>0</v>
      </c>
      <c r="V71" s="379">
        <f>-'5C1U_AcadianaRen'!$R71</f>
        <v>0</v>
      </c>
      <c r="W71" s="379">
        <f>-'5C1V_LafRen'!$R71</f>
        <v>0</v>
      </c>
      <c r="X71" s="379">
        <f>-'5C1W_Willow'!$R71</f>
        <v>0</v>
      </c>
      <c r="Y71" s="379">
        <f>-'5C1Y_GEOPrep'!$R71</f>
        <v>0</v>
      </c>
      <c r="Z71" s="379">
        <f>-'5C1Z_LincolnPrep'!$R71</f>
        <v>-10366</v>
      </c>
      <c r="AA71" s="651">
        <f>-'5C1AE_NobleMinds'!$R71</f>
        <v>0</v>
      </c>
      <c r="AB71" s="651">
        <f>-'5C1AF_JCFA-Laf'!$R71</f>
        <v>0</v>
      </c>
      <c r="AC71" s="651">
        <f>-'5C1AG_Collegiate'!$R71</f>
        <v>0</v>
      </c>
      <c r="AD71" s="938">
        <f>-'5C1AI_Harmony'!$R71</f>
        <v>0</v>
      </c>
      <c r="AE71" s="938">
        <f>-'5C1AJ_Athlos'!$R71</f>
        <v>0</v>
      </c>
      <c r="AF71" s="1185">
        <f>-'5C1AK_NxtGen'!$R71</f>
        <v>0</v>
      </c>
      <c r="AG71" s="1185">
        <f>-'5C1AL_RedRiver'!$R71</f>
        <v>0</v>
      </c>
      <c r="AH71" s="1611">
        <f>-'5C1AM_Williams'!$R71</f>
        <v>0</v>
      </c>
      <c r="AI71" s="1611">
        <f>-'5C1AN_StLandry'!$R71</f>
        <v>0</v>
      </c>
      <c r="AJ71" s="379">
        <f>-('5C2_LAVCA'!$R71+'5C2_LAVCA'!$S71)</f>
        <v>-6152</v>
      </c>
      <c r="AK71" s="379">
        <f>-('5C3_UnvView'!$R71+'5C3_UnvView'!$S71)</f>
        <v>-111384</v>
      </c>
      <c r="AL71" s="380">
        <f t="shared" ref="AL71:AL75" si="40">SUM(D71:AK71)</f>
        <v>-127902</v>
      </c>
      <c r="AM71" s="380">
        <f t="shared" si="38"/>
        <v>46641131</v>
      </c>
      <c r="AN71" s="380">
        <f>ROUND(AM71/'8_2.1.22 SIS'!C71,0)</f>
        <v>5981</v>
      </c>
      <c r="AO71" s="381">
        <v>7079</v>
      </c>
      <c r="AP71" s="379">
        <f t="shared" si="30"/>
        <v>7079</v>
      </c>
      <c r="AQ71" s="379">
        <f t="shared" si="31"/>
        <v>0</v>
      </c>
      <c r="AR71" s="379"/>
      <c r="AS71" s="379"/>
      <c r="AT71" s="381">
        <f t="shared" si="32"/>
        <v>0</v>
      </c>
      <c r="AU71" s="380">
        <f t="shared" si="33"/>
        <v>46648210</v>
      </c>
      <c r="AV71" s="379">
        <f>VLOOKUP($A71,'4_Level 4'!$A$7:$BD$142,COLUMN('4_Level 4'!$E:$E),FALSE)</f>
        <v>0</v>
      </c>
      <c r="AW71" s="379">
        <f>VLOOKUP($A71,'4_Level 4'!$A$7:$BD$142,COLUMN('4_Level 4'!$Q:$Q),FALSE)</f>
        <v>237230</v>
      </c>
      <c r="AX71" s="1185">
        <f>VLOOKUP($A71,'4_Level 4'!$A$7:$BD$142,COLUMN('4_Level 4'!$AC:$AC),FALSE)</f>
        <v>1261359</v>
      </c>
      <c r="AY71" s="1185">
        <f>VLOOKUP($A71,'4_Level 4'!$A$7:$BD$142,COLUMN('4_Level 4'!$AO:$AO),FALSE)</f>
        <v>1009088</v>
      </c>
      <c r="AZ71" s="1849">
        <f>VLOOKUP($A71,'4_Level 4'!$A$7:$BD$142,COLUMN('4_Level 4'!$BA:$BA),FALSE)</f>
        <v>1892039</v>
      </c>
      <c r="BA71" s="380">
        <f t="shared" si="34"/>
        <v>51047926</v>
      </c>
      <c r="BB71" s="379"/>
      <c r="BC71" s="379">
        <f t="shared" si="35"/>
        <v>51047926</v>
      </c>
      <c r="BD71" s="379">
        <f t="shared" ref="BD71:BD75" si="41">ROUND(BC71/$BD$77,0)</f>
        <v>4253994</v>
      </c>
      <c r="BE71" s="379">
        <f>VLOOKUP($A71,'4_Level 4'!$A$7:$BD$142,COLUMN('4_Level 4'!$J:$J),FALSE)</f>
        <v>0</v>
      </c>
      <c r="BF71" s="379">
        <f>VLOOKUP($A71,'4_Level 4'!$A$7:$BD$142,COLUMN('4_Level 4'!$L:$L),FALSE)</f>
        <v>175508</v>
      </c>
      <c r="BG71" s="379">
        <f>VLOOKUP($A71,'4_Level 4'!$A$7:$BD$142,COLUMN('4_Level 4'!$M:$M),FALSE)</f>
        <v>0</v>
      </c>
      <c r="BH71" s="1849">
        <f>VLOOKUP($A71,'4_Level 4'!$A$7:$BD$142,COLUMN('4_Level 4'!$BC:$BC),FALSE)</f>
        <v>0</v>
      </c>
      <c r="BI71" s="380">
        <f t="shared" si="36"/>
        <v>51223434</v>
      </c>
    </row>
    <row r="72" spans="1:61" ht="15.6" customHeight="1" x14ac:dyDescent="0.2">
      <c r="A72" s="370">
        <v>66</v>
      </c>
      <c r="B72" s="371" t="s">
        <v>69</v>
      </c>
      <c r="C72" s="103">
        <f>'3_Levels 1&amp;2'!AP72</f>
        <v>12756750</v>
      </c>
      <c r="D72" s="103">
        <v>0</v>
      </c>
      <c r="E72" s="103">
        <f>-'5C1A_Madison'!$R72</f>
        <v>0</v>
      </c>
      <c r="F72" s="103">
        <f>-'5C1B_DArbonne'!$R72</f>
        <v>0</v>
      </c>
      <c r="G72" s="103">
        <f>-'5C1C_IntlHigh'!$R72</f>
        <v>0</v>
      </c>
      <c r="H72" s="103">
        <f>-'5C1D_NOMMA'!$R72</f>
        <v>0</v>
      </c>
      <c r="I72" s="103">
        <f>-'5C1E_LFNO'!$R72</f>
        <v>0</v>
      </c>
      <c r="J72" s="103">
        <f>-'5C1F_LCCharter'!$R72</f>
        <v>0</v>
      </c>
      <c r="K72" s="103">
        <f>-'5C1G_JSClark'!$R72</f>
        <v>0</v>
      </c>
      <c r="L72" s="103">
        <f>-'5C1H_Southwest'!$R72</f>
        <v>0</v>
      </c>
      <c r="M72" s="103">
        <f>-'5C1I_LAKey'!$R72</f>
        <v>0</v>
      </c>
      <c r="N72" s="103">
        <f>-'5C1J_JCFAEast'!$R72</f>
        <v>0</v>
      </c>
      <c r="O72" s="103">
        <f>-'5C1M_GEOMidCity'!$R72</f>
        <v>0</v>
      </c>
      <c r="P72" s="103">
        <f>-'5C1N_Delta'!$R72</f>
        <v>0</v>
      </c>
      <c r="Q72" s="103">
        <f>-'5C1O_Impact'!$R72</f>
        <v>0</v>
      </c>
      <c r="R72" s="103">
        <f>-'5C1Q_Advantage'!$R72</f>
        <v>0</v>
      </c>
      <c r="S72" s="103">
        <f>-'5C1R_Iberville'!$R72</f>
        <v>0</v>
      </c>
      <c r="T72" s="103">
        <f>-'5C1S_LCColPrep'!$R72</f>
        <v>0</v>
      </c>
      <c r="U72" s="103">
        <f>-'5C1T_Northeast'!$R72</f>
        <v>0</v>
      </c>
      <c r="V72" s="103">
        <f>-'5C1U_AcadianaRen'!$R72</f>
        <v>0</v>
      </c>
      <c r="W72" s="103">
        <f>-'5C1V_LafRen'!$R72</f>
        <v>0</v>
      </c>
      <c r="X72" s="103">
        <f>-'5C1W_Willow'!$R72</f>
        <v>0</v>
      </c>
      <c r="Y72" s="103">
        <f>-'5C1Y_GEOPrep'!$R72</f>
        <v>0</v>
      </c>
      <c r="Z72" s="103">
        <f>-'5C1Z_LincolnPrep'!$R72</f>
        <v>0</v>
      </c>
      <c r="AA72" s="103">
        <f>-'5C1AE_NobleMinds'!$R72</f>
        <v>0</v>
      </c>
      <c r="AB72" s="103">
        <f>-'5C1AF_JCFA-Laf'!$R72</f>
        <v>0</v>
      </c>
      <c r="AC72" s="103">
        <f>-'5C1AG_Collegiate'!$R72</f>
        <v>0</v>
      </c>
      <c r="AD72" s="103">
        <f>-'5C1AI_Harmony'!$R72</f>
        <v>0</v>
      </c>
      <c r="AE72" s="103">
        <f>-'5C1AJ_Athlos'!$R72</f>
        <v>0</v>
      </c>
      <c r="AF72" s="103">
        <f>-'5C1AK_NxtGen'!$R72</f>
        <v>0</v>
      </c>
      <c r="AG72" s="103">
        <f>-'5C1AL_RedRiver'!$R72</f>
        <v>0</v>
      </c>
      <c r="AH72" s="103">
        <f>-'5C1AM_Williams'!$R72</f>
        <v>0</v>
      </c>
      <c r="AI72" s="103">
        <f>-'5C1AN_StLandry'!$R72</f>
        <v>0</v>
      </c>
      <c r="AJ72" s="103">
        <f>-('5C2_LAVCA'!$R72+'5C2_LAVCA'!$S72)</f>
        <v>-7232</v>
      </c>
      <c r="AK72" s="103">
        <f>-('5C3_UnvView'!$R72+'5C3_UnvView'!$S72)</f>
        <v>-192224</v>
      </c>
      <c r="AL72" s="102">
        <f t="shared" si="40"/>
        <v>-199456</v>
      </c>
      <c r="AM72" s="102">
        <f t="shared" si="38"/>
        <v>12557294</v>
      </c>
      <c r="AN72" s="102">
        <f>ROUND(AM72/'8_2.1.22 SIS'!C72,0)</f>
        <v>6961</v>
      </c>
      <c r="AO72" s="104">
        <v>-5429</v>
      </c>
      <c r="AP72" s="103">
        <f>IF(AO72&gt;0,AO72,0)</f>
        <v>0</v>
      </c>
      <c r="AQ72" s="103">
        <f>IF(AO72&lt;0,AO72,0)</f>
        <v>-5429</v>
      </c>
      <c r="AR72" s="103"/>
      <c r="AS72" s="103"/>
      <c r="AT72" s="104">
        <f>SUM(AR72:AS72)</f>
        <v>0</v>
      </c>
      <c r="AU72" s="102">
        <f t="shared" ref="AU72:AU75" si="42">AM72+AO72+AT72</f>
        <v>12551865</v>
      </c>
      <c r="AV72" s="103">
        <f>VLOOKUP($A72,'4_Level 4'!$A$7:$BD$142,COLUMN('4_Level 4'!$E:$E),FALSE)</f>
        <v>0</v>
      </c>
      <c r="AW72" s="103">
        <f>VLOOKUP($A72,'4_Level 4'!$A$7:$BD$142,COLUMN('4_Level 4'!$Q:$Q),FALSE)</f>
        <v>51870</v>
      </c>
      <c r="AX72" s="103">
        <f>VLOOKUP($A72,'4_Level 4'!$A$7:$BD$142,COLUMN('4_Level 4'!$AC:$AC),FALSE)</f>
        <v>308331</v>
      </c>
      <c r="AY72" s="103">
        <f>VLOOKUP($A72,'4_Level 4'!$A$7:$BD$142,COLUMN('4_Level 4'!$AO:$AO),FALSE)</f>
        <v>246663</v>
      </c>
      <c r="AZ72" s="103">
        <f>VLOOKUP($A72,'4_Level 4'!$A$7:$BD$142,COLUMN('4_Level 4'!$BA:$BA),FALSE)</f>
        <v>462495</v>
      </c>
      <c r="BA72" s="102">
        <f t="shared" ref="BA72:BA75" si="43">ROUND(SUM(AU72:AZ72),0)</f>
        <v>13621224</v>
      </c>
      <c r="BB72" s="103"/>
      <c r="BC72" s="103">
        <f>BA72-BB72</f>
        <v>13621224</v>
      </c>
      <c r="BD72" s="103">
        <f t="shared" si="41"/>
        <v>1135102</v>
      </c>
      <c r="BE72" s="103">
        <f>VLOOKUP($A72,'4_Level 4'!$A$7:$BD$142,COLUMN('4_Level 4'!$J:$J),FALSE)</f>
        <v>0</v>
      </c>
      <c r="BF72" s="103">
        <f>VLOOKUP($A72,'4_Level 4'!$A$7:$BD$142,COLUMN('4_Level 4'!$L:$L),FALSE)</f>
        <v>41753</v>
      </c>
      <c r="BG72" s="103">
        <f>VLOOKUP($A72,'4_Level 4'!$A$7:$BD$142,COLUMN('4_Level 4'!$M:$M),FALSE)</f>
        <v>0</v>
      </c>
      <c r="BH72" s="103">
        <f>VLOOKUP($A72,'4_Level 4'!$A$7:$BD$142,COLUMN('4_Level 4'!$BC:$BC),FALSE)</f>
        <v>0</v>
      </c>
      <c r="BI72" s="102">
        <f t="shared" ref="BI72:BI75" si="44">BA72+BE72+BF72+BG72+BH72</f>
        <v>13662977</v>
      </c>
    </row>
    <row r="73" spans="1:61" ht="15.6" customHeight="1" x14ac:dyDescent="0.2">
      <c r="A73" s="372">
        <v>67</v>
      </c>
      <c r="B73" s="373" t="s">
        <v>3</v>
      </c>
      <c r="C73" s="374">
        <f>'3_Levels 1&amp;2'!AP73</f>
        <v>33672030</v>
      </c>
      <c r="D73" s="374">
        <v>0</v>
      </c>
      <c r="E73" s="374">
        <f>-'5C1A_Madison'!$R73</f>
        <v>-28890</v>
      </c>
      <c r="F73" s="374">
        <f>-'5C1B_DArbonne'!$R73</f>
        <v>0</v>
      </c>
      <c r="G73" s="374">
        <f>-'5C1C_IntlHigh'!$R73</f>
        <v>0</v>
      </c>
      <c r="H73" s="374">
        <f>-'5C1D_NOMMA'!$R73</f>
        <v>0</v>
      </c>
      <c r="I73" s="374">
        <f>-'5C1E_LFNO'!$R73</f>
        <v>0</v>
      </c>
      <c r="J73" s="374">
        <f>-'5C1F_LCCharter'!$R73</f>
        <v>0</v>
      </c>
      <c r="K73" s="374">
        <f>-'5C1G_JSClark'!$R73</f>
        <v>0</v>
      </c>
      <c r="L73" s="374">
        <f>-'5C1H_Southwest'!$R73</f>
        <v>0</v>
      </c>
      <c r="M73" s="374">
        <f>-'5C1I_LAKey'!$R73</f>
        <v>-116334</v>
      </c>
      <c r="N73" s="374">
        <f>-'5C1J_JCFAEast'!$R73</f>
        <v>0</v>
      </c>
      <c r="O73" s="374">
        <f>-'5C1M_GEOMidCity'!$R73</f>
        <v>-11787</v>
      </c>
      <c r="P73" s="374">
        <f>-'5C1N_Delta'!$R73</f>
        <v>0</v>
      </c>
      <c r="Q73" s="374">
        <f>-'5C1O_Impact'!$R73</f>
        <v>-39012</v>
      </c>
      <c r="R73" s="374">
        <f>-'5C1Q_Advantage'!$R73</f>
        <v>-71042</v>
      </c>
      <c r="S73" s="374">
        <f>-'5C1R_Iberville'!$R73</f>
        <v>0</v>
      </c>
      <c r="T73" s="374">
        <f>-'5C1S_LCColPrep'!$R73</f>
        <v>0</v>
      </c>
      <c r="U73" s="374">
        <f>-'5C1T_Northeast'!$R73</f>
        <v>0</v>
      </c>
      <c r="V73" s="374">
        <f>-'5C1U_AcadianaRen'!$R73</f>
        <v>0</v>
      </c>
      <c r="W73" s="374">
        <f>-'5C1V_LafRen'!$R73</f>
        <v>0</v>
      </c>
      <c r="X73" s="374">
        <f>-'5C1W_Willow'!$R73</f>
        <v>0</v>
      </c>
      <c r="Y73" s="374">
        <f>-'5C1Y_GEOPrep'!$R73</f>
        <v>-27886</v>
      </c>
      <c r="Z73" s="374">
        <f>-'5C1Z_LincolnPrep'!$R73</f>
        <v>0</v>
      </c>
      <c r="AA73" s="374">
        <f>-'5C1AE_NobleMinds'!$R73</f>
        <v>0</v>
      </c>
      <c r="AB73" s="374">
        <f>-'5C1AF_JCFA-Laf'!$R73</f>
        <v>0</v>
      </c>
      <c r="AC73" s="374">
        <f>-'5C1AG_Collegiate'!$R73</f>
        <v>0</v>
      </c>
      <c r="AD73" s="374">
        <f>-'5C1AI_Harmony'!$R73</f>
        <v>0</v>
      </c>
      <c r="AE73" s="374">
        <f>-'5C1AJ_Athlos'!$R73</f>
        <v>0</v>
      </c>
      <c r="AF73" s="374">
        <f>-'5C1AK_NxtGen'!$R73</f>
        <v>-5711</v>
      </c>
      <c r="AG73" s="374">
        <f>-'5C1AL_RedRiver'!$R73</f>
        <v>0</v>
      </c>
      <c r="AH73" s="374">
        <f>-'5C1AM_Williams'!$R73</f>
        <v>0</v>
      </c>
      <c r="AI73" s="374">
        <f>-'5C1AN_StLandry'!$R73</f>
        <v>0</v>
      </c>
      <c r="AJ73" s="374">
        <f>-('5C2_LAVCA'!$R73+'5C2_LAVCA'!$S73)</f>
        <v>-7597</v>
      </c>
      <c r="AK73" s="374">
        <f>-('5C3_UnvView'!$R73+'5C3_UnvView'!$S73)</f>
        <v>-357282</v>
      </c>
      <c r="AL73" s="375">
        <f t="shared" si="40"/>
        <v>-665541</v>
      </c>
      <c r="AM73" s="375">
        <f t="shared" si="38"/>
        <v>33006489</v>
      </c>
      <c r="AN73" s="375">
        <f>ROUND(AM73/'8_2.1.22 SIS'!C73,0)</f>
        <v>6246</v>
      </c>
      <c r="AO73" s="376">
        <v>6283</v>
      </c>
      <c r="AP73" s="374">
        <f>IF(AO73&gt;0,AO73,0)</f>
        <v>6283</v>
      </c>
      <c r="AQ73" s="374">
        <f>IF(AO73&lt;0,AO73,0)</f>
        <v>0</v>
      </c>
      <c r="AR73" s="374"/>
      <c r="AS73" s="374"/>
      <c r="AT73" s="376">
        <f>SUM(AR73:AS73)</f>
        <v>0</v>
      </c>
      <c r="AU73" s="375">
        <f t="shared" si="42"/>
        <v>33012772</v>
      </c>
      <c r="AV73" s="374">
        <f>VLOOKUP($A73,'4_Level 4'!$A$7:$BD$142,COLUMN('4_Level 4'!$E:$E),FALSE)</f>
        <v>0</v>
      </c>
      <c r="AW73" s="374">
        <f>VLOOKUP($A73,'4_Level 4'!$A$7:$BD$142,COLUMN('4_Level 4'!$Q:$Q),FALSE)</f>
        <v>174090</v>
      </c>
      <c r="AX73" s="374">
        <f>VLOOKUP($A73,'4_Level 4'!$A$7:$BD$142,COLUMN('4_Level 4'!$AC:$AC),FALSE)</f>
        <v>630814</v>
      </c>
      <c r="AY73" s="374">
        <f>VLOOKUP($A73,'4_Level 4'!$A$7:$BD$142,COLUMN('4_Level 4'!$AO:$AO),FALSE)</f>
        <v>504652</v>
      </c>
      <c r="AZ73" s="374">
        <f>VLOOKUP($A73,'4_Level 4'!$A$7:$BD$142,COLUMN('4_Level 4'!$BA:$BA),FALSE)</f>
        <v>946220</v>
      </c>
      <c r="BA73" s="375">
        <f t="shared" si="43"/>
        <v>35268548</v>
      </c>
      <c r="BB73" s="374"/>
      <c r="BC73" s="374">
        <f>BA73-BB73</f>
        <v>35268548</v>
      </c>
      <c r="BD73" s="374">
        <f t="shared" si="41"/>
        <v>2939046</v>
      </c>
      <c r="BE73" s="374">
        <f>VLOOKUP($A73,'4_Level 4'!$A$7:$BD$142,COLUMN('4_Level 4'!$J:$J),FALSE)</f>
        <v>0</v>
      </c>
      <c r="BF73" s="374">
        <f>VLOOKUP($A73,'4_Level 4'!$A$7:$BD$142,COLUMN('4_Level 4'!$L:$L),FALSE)</f>
        <v>94171</v>
      </c>
      <c r="BG73" s="374">
        <f>VLOOKUP($A73,'4_Level 4'!$A$7:$BD$142,COLUMN('4_Level 4'!$M:$M),FALSE)</f>
        <v>0</v>
      </c>
      <c r="BH73" s="374">
        <f>VLOOKUP($A73,'4_Level 4'!$A$7:$BD$142,COLUMN('4_Level 4'!$BC:$BC),FALSE)</f>
        <v>0</v>
      </c>
      <c r="BI73" s="375">
        <f t="shared" si="44"/>
        <v>35362719</v>
      </c>
    </row>
    <row r="74" spans="1:61" ht="15.6" customHeight="1" x14ac:dyDescent="0.2">
      <c r="A74" s="372">
        <v>68</v>
      </c>
      <c r="B74" s="373" t="s">
        <v>2</v>
      </c>
      <c r="C74" s="374">
        <f>'3_Levels 1&amp;2'!AP74</f>
        <v>10532238</v>
      </c>
      <c r="D74" s="374">
        <v>0</v>
      </c>
      <c r="E74" s="374">
        <f>-'5C1A_Madison'!$R74</f>
        <v>-87377</v>
      </c>
      <c r="F74" s="374">
        <f>-'5C1B_DArbonne'!$R74</f>
        <v>0</v>
      </c>
      <c r="G74" s="374">
        <f>-'5C1C_IntlHigh'!$R74</f>
        <v>0</v>
      </c>
      <c r="H74" s="374">
        <f>-'5C1D_NOMMA'!$R74</f>
        <v>0</v>
      </c>
      <c r="I74" s="374">
        <f>-'5C1E_LFNO'!$R74</f>
        <v>0</v>
      </c>
      <c r="J74" s="374">
        <f>-'5C1F_LCCharter'!$R74</f>
        <v>0</v>
      </c>
      <c r="K74" s="374">
        <f>-'5C1G_JSClark'!$R74</f>
        <v>0</v>
      </c>
      <c r="L74" s="374">
        <f>-'5C1H_Southwest'!$R74</f>
        <v>0</v>
      </c>
      <c r="M74" s="374">
        <f>-'5C1I_LAKey'!$R74</f>
        <v>-163674</v>
      </c>
      <c r="N74" s="374">
        <f>-'5C1J_JCFAEast'!$R74</f>
        <v>0</v>
      </c>
      <c r="O74" s="374">
        <f>-'5C1M_GEOMidCity'!$R74</f>
        <v>-35378</v>
      </c>
      <c r="P74" s="374">
        <f>-'5C1N_Delta'!$R74</f>
        <v>0</v>
      </c>
      <c r="Q74" s="374">
        <f>-'5C1O_Impact'!$R74</f>
        <v>-1274374</v>
      </c>
      <c r="R74" s="374">
        <f>-'5C1Q_Advantage'!$R74</f>
        <v>-1330954</v>
      </c>
      <c r="S74" s="374">
        <f>-'5C1R_Iberville'!$R74</f>
        <v>0</v>
      </c>
      <c r="T74" s="374">
        <f>-'5C1S_LCColPrep'!$R74</f>
        <v>0</v>
      </c>
      <c r="U74" s="374">
        <f>-'5C1T_Northeast'!$R74</f>
        <v>0</v>
      </c>
      <c r="V74" s="374">
        <f>-'5C1U_AcadianaRen'!$R74</f>
        <v>0</v>
      </c>
      <c r="W74" s="374">
        <f>-'5C1V_LafRen'!$R74</f>
        <v>0</v>
      </c>
      <c r="X74" s="374">
        <f>-'5C1W_Willow'!$R74</f>
        <v>0</v>
      </c>
      <c r="Y74" s="374">
        <f>-'5C1Y_GEOPrep'!$R74</f>
        <v>-129100</v>
      </c>
      <c r="Z74" s="374">
        <f>-'5C1Z_LincolnPrep'!$R74</f>
        <v>0</v>
      </c>
      <c r="AA74" s="374">
        <f>-'5C1AE_NobleMinds'!$R74</f>
        <v>0</v>
      </c>
      <c r="AB74" s="374">
        <f>-'5C1AF_JCFA-Laf'!$R74</f>
        <v>0</v>
      </c>
      <c r="AC74" s="374">
        <f>-'5C1AG_Collegiate'!$R74</f>
        <v>-123559</v>
      </c>
      <c r="AD74" s="374">
        <f>-'5C1AI_Harmony'!$R74</f>
        <v>0</v>
      </c>
      <c r="AE74" s="374">
        <f>-'5C1AJ_Athlos'!$R74</f>
        <v>0</v>
      </c>
      <c r="AF74" s="374">
        <f>-'5C1AK_NxtGen'!$R74</f>
        <v>-55125</v>
      </c>
      <c r="AG74" s="374">
        <f>-'5C1AL_RedRiver'!$R74</f>
        <v>0</v>
      </c>
      <c r="AH74" s="374">
        <f>-'5C1AM_Williams'!$R74</f>
        <v>0</v>
      </c>
      <c r="AI74" s="374">
        <f>-'5C1AN_StLandry'!$R74</f>
        <v>0</v>
      </c>
      <c r="AJ74" s="374">
        <f>-('5C2_LAVCA'!$R74+'5C2_LAVCA'!$S74)</f>
        <v>-12536</v>
      </c>
      <c r="AK74" s="374">
        <f>-('5C3_UnvView'!$R74+'5C3_UnvView'!$S74)</f>
        <v>-189610</v>
      </c>
      <c r="AL74" s="375">
        <f t="shared" si="40"/>
        <v>-3401687</v>
      </c>
      <c r="AM74" s="375">
        <f t="shared" si="38"/>
        <v>7130551</v>
      </c>
      <c r="AN74" s="375">
        <f>ROUND(AM74/'8_2.1.22 SIS'!C74,0)</f>
        <v>7428</v>
      </c>
      <c r="AO74" s="376">
        <v>-43480</v>
      </c>
      <c r="AP74" s="374">
        <f>IF(AO74&gt;0,AO74,0)</f>
        <v>0</v>
      </c>
      <c r="AQ74" s="374">
        <f>IF(AO74&lt;0,AO74,0)</f>
        <v>-43480</v>
      </c>
      <c r="AR74" s="374"/>
      <c r="AS74" s="374"/>
      <c r="AT74" s="376">
        <f>SUM(AR74:AS74)</f>
        <v>0</v>
      </c>
      <c r="AU74" s="375">
        <f t="shared" si="42"/>
        <v>7087071</v>
      </c>
      <c r="AV74" s="374">
        <f>VLOOKUP($A74,'4_Level 4'!$A$7:$BD$142,COLUMN('4_Level 4'!$E:$E),FALSE)</f>
        <v>0</v>
      </c>
      <c r="AW74" s="374">
        <f>VLOOKUP($A74,'4_Level 4'!$A$7:$BD$142,COLUMN('4_Level 4'!$Q:$Q),FALSE)</f>
        <v>37870</v>
      </c>
      <c r="AX74" s="374">
        <f>VLOOKUP($A74,'4_Level 4'!$A$7:$BD$142,COLUMN('4_Level 4'!$AC:$AC),FALSE)</f>
        <v>157857</v>
      </c>
      <c r="AY74" s="374">
        <f>VLOOKUP($A74,'4_Level 4'!$A$7:$BD$142,COLUMN('4_Level 4'!$AO:$AO),FALSE)</f>
        <v>126285</v>
      </c>
      <c r="AZ74" s="374">
        <f>VLOOKUP($A74,'4_Level 4'!$A$7:$BD$142,COLUMN('4_Level 4'!$BA:$BA),FALSE)</f>
        <v>236785</v>
      </c>
      <c r="BA74" s="375">
        <f t="shared" si="43"/>
        <v>7645868</v>
      </c>
      <c r="BB74" s="374"/>
      <c r="BC74" s="374">
        <f>BA74-BB74</f>
        <v>7645868</v>
      </c>
      <c r="BD74" s="374">
        <f t="shared" si="41"/>
        <v>637156</v>
      </c>
      <c r="BE74" s="374">
        <f>VLOOKUP($A74,'4_Level 4'!$A$7:$BD$142,COLUMN('4_Level 4'!$J:$J),FALSE)</f>
        <v>0</v>
      </c>
      <c r="BF74" s="374">
        <f>VLOOKUP($A74,'4_Level 4'!$A$7:$BD$142,COLUMN('4_Level 4'!$L:$L),FALSE)</f>
        <v>31631</v>
      </c>
      <c r="BG74" s="374">
        <f>VLOOKUP($A74,'4_Level 4'!$A$7:$BD$142,COLUMN('4_Level 4'!$M:$M),FALSE)</f>
        <v>0</v>
      </c>
      <c r="BH74" s="374">
        <f>VLOOKUP($A74,'4_Level 4'!$A$7:$BD$142,COLUMN('4_Level 4'!$BC:$BC),FALSE)</f>
        <v>0</v>
      </c>
      <c r="BI74" s="375">
        <f t="shared" si="44"/>
        <v>7677499</v>
      </c>
    </row>
    <row r="75" spans="1:61" ht="15.6" customHeight="1" x14ac:dyDescent="0.2">
      <c r="A75" s="382">
        <v>69</v>
      </c>
      <c r="B75" s="383" t="s">
        <v>91</v>
      </c>
      <c r="C75" s="384">
        <f>'3_Levels 1&amp;2'!AP75</f>
        <v>33311927</v>
      </c>
      <c r="D75" s="385">
        <v>0</v>
      </c>
      <c r="E75" s="385">
        <f>-'5C1A_Madison'!$R75</f>
        <v>-37391</v>
      </c>
      <c r="F75" s="385">
        <f>-'5C1B_DArbonne'!$R75</f>
        <v>0</v>
      </c>
      <c r="G75" s="385">
        <f>-'5C1C_IntlHigh'!$R75</f>
        <v>0</v>
      </c>
      <c r="H75" s="385">
        <f>-'5C1D_NOMMA'!$R75</f>
        <v>0</v>
      </c>
      <c r="I75" s="385">
        <f>-'5C1E_LFNO'!$R75</f>
        <v>0</v>
      </c>
      <c r="J75" s="385">
        <f>-'5C1F_LCCharter'!$R75</f>
        <v>0</v>
      </c>
      <c r="K75" s="385">
        <f>-'5C1G_JSClark'!$R75</f>
        <v>0</v>
      </c>
      <c r="L75" s="385">
        <f>-'5C1H_Southwest'!$R75</f>
        <v>0</v>
      </c>
      <c r="M75" s="385">
        <f>-'5C1I_LAKey'!$R75</f>
        <v>-159379</v>
      </c>
      <c r="N75" s="385">
        <f>-'5C1J_JCFAEast'!$R75</f>
        <v>0</v>
      </c>
      <c r="O75" s="385">
        <f>-'5C1M_GEOMidCity'!$R75</f>
        <v>-40534</v>
      </c>
      <c r="P75" s="385">
        <f>-'5C1N_Delta'!$R75</f>
        <v>0</v>
      </c>
      <c r="Q75" s="385">
        <f>-'5C1O_Impact'!$R75</f>
        <v>-6177</v>
      </c>
      <c r="R75" s="385">
        <f>-'5C1Q_Advantage'!$R75</f>
        <v>-86369</v>
      </c>
      <c r="S75" s="385">
        <f>-'5C1R_Iberville'!$R75</f>
        <v>-28736</v>
      </c>
      <c r="T75" s="385">
        <f>-'5C1S_LCColPrep'!$R75</f>
        <v>0</v>
      </c>
      <c r="U75" s="385">
        <f>-'5C1T_Northeast'!$R75</f>
        <v>0</v>
      </c>
      <c r="V75" s="385">
        <f>-'5C1U_AcadianaRen'!$R75</f>
        <v>0</v>
      </c>
      <c r="W75" s="385">
        <f>-'5C1V_LafRen'!$R75</f>
        <v>0</v>
      </c>
      <c r="X75" s="385">
        <f>-'5C1W_Willow'!$R75</f>
        <v>0</v>
      </c>
      <c r="Y75" s="385">
        <f>-'5C1Y_GEOPrep'!$R75</f>
        <v>-55597</v>
      </c>
      <c r="Z75" s="385">
        <f>-'5C1Z_LincolnPrep'!$R75</f>
        <v>0</v>
      </c>
      <c r="AA75" s="637">
        <f>-'5C1AE_NobleMinds'!$R75</f>
        <v>0</v>
      </c>
      <c r="AB75" s="637">
        <f>-'5C1AF_JCFA-Laf'!$R75</f>
        <v>0</v>
      </c>
      <c r="AC75" s="637">
        <f>-'5C1AG_Collegiate'!$R75</f>
        <v>-12550</v>
      </c>
      <c r="AD75" s="939">
        <f>-'5C1AI_Harmony'!$R75</f>
        <v>0</v>
      </c>
      <c r="AE75" s="939">
        <f>-'5C1AJ_Athlos'!$R75</f>
        <v>0</v>
      </c>
      <c r="AF75" s="939">
        <f>-'5C1AK_NxtGen'!$R75</f>
        <v>-12746</v>
      </c>
      <c r="AG75" s="939">
        <f>-'5C1AL_RedRiver'!$R75</f>
        <v>0</v>
      </c>
      <c r="AH75" s="1612">
        <f>-'5C1AM_Williams'!$R75</f>
        <v>0</v>
      </c>
      <c r="AI75" s="1612">
        <f>-'5C1AN_StLandry'!$R75</f>
        <v>0</v>
      </c>
      <c r="AJ75" s="385">
        <f>-('5C2_LAVCA'!$R75+'5C2_LAVCA'!$S75)</f>
        <v>-782</v>
      </c>
      <c r="AK75" s="385">
        <f>-('5C3_UnvView'!$R75+'5C3_UnvView'!$S75)</f>
        <v>-228987</v>
      </c>
      <c r="AL75" s="386">
        <f t="shared" si="40"/>
        <v>-669248</v>
      </c>
      <c r="AM75" s="386">
        <f t="shared" si="38"/>
        <v>32642679</v>
      </c>
      <c r="AN75" s="386">
        <f>ROUND(AM75/'8_2.1.22 SIS'!C75,0)</f>
        <v>6869</v>
      </c>
      <c r="AO75" s="387">
        <v>-3084</v>
      </c>
      <c r="AP75" s="384">
        <f>IF(AO75&gt;0,AO75,0)</f>
        <v>0</v>
      </c>
      <c r="AQ75" s="384">
        <f>IF(AO75&lt;0,AO75,0)</f>
        <v>-3084</v>
      </c>
      <c r="AR75" s="385"/>
      <c r="AS75" s="385"/>
      <c r="AT75" s="388">
        <f>SUM(AR75:AS75)</f>
        <v>0</v>
      </c>
      <c r="AU75" s="386">
        <f t="shared" si="42"/>
        <v>32639595</v>
      </c>
      <c r="AV75" s="385">
        <f>VLOOKUP($A75,'4_Level 4'!$A$7:$BD$142,COLUMN('4_Level 4'!$E:$E),FALSE)</f>
        <v>0</v>
      </c>
      <c r="AW75" s="385">
        <f>VLOOKUP($A75,'4_Level 4'!$A$7:$BD$142,COLUMN('4_Level 4'!$Q:$Q),FALSE)</f>
        <v>158130</v>
      </c>
      <c r="AX75" s="939">
        <f>VLOOKUP($A75,'4_Level 4'!$A$7:$BD$142,COLUMN('4_Level 4'!$AC:$AC),FALSE)</f>
        <v>525189</v>
      </c>
      <c r="AY75" s="939">
        <f>VLOOKUP($A75,'4_Level 4'!$A$7:$BD$142,COLUMN('4_Level 4'!$AO:$AO),FALSE)</f>
        <v>420150</v>
      </c>
      <c r="AZ75" s="1612">
        <f>VLOOKUP($A75,'4_Level 4'!$A$7:$BD$142,COLUMN('4_Level 4'!$BA:$BA),FALSE)</f>
        <v>787780</v>
      </c>
      <c r="BA75" s="386">
        <f t="shared" si="43"/>
        <v>34530844</v>
      </c>
      <c r="BB75" s="385"/>
      <c r="BC75" s="385">
        <f>BA75-BB75</f>
        <v>34530844</v>
      </c>
      <c r="BD75" s="385">
        <f t="shared" si="41"/>
        <v>2877570</v>
      </c>
      <c r="BE75" s="385">
        <f>VLOOKUP($A75,'4_Level 4'!$A$7:$BD$142,COLUMN('4_Level 4'!$J:$J),FALSE)</f>
        <v>0</v>
      </c>
      <c r="BF75" s="385">
        <f>VLOOKUP($A75,'4_Level 4'!$A$7:$BD$142,COLUMN('4_Level 4'!$L:$L),FALSE)</f>
        <v>199910</v>
      </c>
      <c r="BG75" s="385">
        <f>VLOOKUP($A75,'4_Level 4'!$A$7:$BD$142,COLUMN('4_Level 4'!$M:$M),FALSE)</f>
        <v>0</v>
      </c>
      <c r="BH75" s="1612">
        <f>VLOOKUP($A75,'4_Level 4'!$A$7:$BD$142,COLUMN('4_Level 4'!$BC:$BC),FALSE)</f>
        <v>0</v>
      </c>
      <c r="BI75" s="386">
        <f t="shared" si="44"/>
        <v>34730754</v>
      </c>
    </row>
    <row r="76" spans="1:61" ht="15.6" customHeight="1" thickBot="1" x14ac:dyDescent="0.25">
      <c r="A76" s="512"/>
      <c r="B76" s="513" t="s">
        <v>70</v>
      </c>
      <c r="C76" s="514">
        <f t="shared" ref="C76:BI76" si="45">SUM(C7:C75)</f>
        <v>3567308128</v>
      </c>
      <c r="D76" s="514">
        <f t="shared" si="45"/>
        <v>-13263995</v>
      </c>
      <c r="E76" s="514">
        <f t="shared" si="45"/>
        <v>-2390660</v>
      </c>
      <c r="F76" s="514">
        <f t="shared" si="45"/>
        <v>-5966358</v>
      </c>
      <c r="G76" s="514">
        <f t="shared" si="45"/>
        <v>-1763752</v>
      </c>
      <c r="H76" s="514">
        <f t="shared" si="45"/>
        <v>-4287351</v>
      </c>
      <c r="I76" s="514">
        <f t="shared" si="45"/>
        <v>-4216760</v>
      </c>
      <c r="J76" s="514">
        <f t="shared" si="45"/>
        <v>-3347996</v>
      </c>
      <c r="K76" s="514">
        <f t="shared" si="45"/>
        <v>-1566536</v>
      </c>
      <c r="L76" s="514">
        <f t="shared" si="45"/>
        <v>-2503406</v>
      </c>
      <c r="M76" s="514">
        <f>SUM(M7:M75)</f>
        <v>-2787404</v>
      </c>
      <c r="N76" s="514">
        <f t="shared" si="45"/>
        <v>-677071</v>
      </c>
      <c r="O76" s="514">
        <f t="shared" si="45"/>
        <v>-2981716</v>
      </c>
      <c r="P76" s="514">
        <f t="shared" si="45"/>
        <v>-2887587</v>
      </c>
      <c r="Q76" s="514">
        <f t="shared" si="45"/>
        <v>-2068551</v>
      </c>
      <c r="R76" s="514">
        <f t="shared" si="45"/>
        <v>-2552508</v>
      </c>
      <c r="S76" s="514">
        <f t="shared" si="45"/>
        <v>-2080144</v>
      </c>
      <c r="T76" s="514">
        <f t="shared" si="45"/>
        <v>-2030547</v>
      </c>
      <c r="U76" s="514">
        <f t="shared" si="45"/>
        <v>-1168925</v>
      </c>
      <c r="V76" s="514">
        <f t="shared" si="45"/>
        <v>-7649986</v>
      </c>
      <c r="W76" s="514">
        <f t="shared" si="45"/>
        <v>-5402107</v>
      </c>
      <c r="X76" s="514">
        <f t="shared" si="45"/>
        <v>-3019592</v>
      </c>
      <c r="Y76" s="514">
        <f t="shared" si="45"/>
        <v>-3187591</v>
      </c>
      <c r="Z76" s="514">
        <f t="shared" si="45"/>
        <v>-3740681</v>
      </c>
      <c r="AA76" s="514">
        <f t="shared" si="45"/>
        <v>-659882</v>
      </c>
      <c r="AB76" s="514">
        <f t="shared" si="45"/>
        <v>-302264</v>
      </c>
      <c r="AC76" s="514">
        <f t="shared" si="45"/>
        <v>-1925597</v>
      </c>
      <c r="AD76" s="638">
        <f t="shared" si="45"/>
        <v>-1222227</v>
      </c>
      <c r="AE76" s="638">
        <f t="shared" si="45"/>
        <v>-5276062</v>
      </c>
      <c r="AF76" s="1186">
        <f>SUM(AF7:AF75)</f>
        <v>-1302267</v>
      </c>
      <c r="AG76" s="1186">
        <f>SUM(AG7:AG75)</f>
        <v>-949997</v>
      </c>
      <c r="AH76" s="1186">
        <f t="shared" ref="AH76:AI76" si="46">SUM(AH7:AH75)</f>
        <v>-596902</v>
      </c>
      <c r="AI76" s="1186">
        <f t="shared" si="46"/>
        <v>-1073252</v>
      </c>
      <c r="AJ76" s="514">
        <f>SUM(AJ7:AJ75)</f>
        <v>-10660239</v>
      </c>
      <c r="AK76" s="514">
        <f t="shared" si="45"/>
        <v>-20378549</v>
      </c>
      <c r="AL76" s="515">
        <f t="shared" si="45"/>
        <v>-125888462</v>
      </c>
      <c r="AM76" s="515">
        <f t="shared" si="45"/>
        <v>3441419666</v>
      </c>
      <c r="AN76" s="515">
        <f>ROUND(AM76/'8_2.1.22 SIS'!C76,0)</f>
        <v>5478</v>
      </c>
      <c r="AO76" s="516">
        <f t="shared" ref="AO76:AY76" si="47">SUM(AO7:AO75)</f>
        <v>-1982697</v>
      </c>
      <c r="AP76" s="514">
        <f t="shared" si="47"/>
        <v>180456</v>
      </c>
      <c r="AQ76" s="514">
        <f t="shared" si="47"/>
        <v>-2163153</v>
      </c>
      <c r="AR76" s="514">
        <f t="shared" si="47"/>
        <v>0</v>
      </c>
      <c r="AS76" s="514">
        <f t="shared" si="47"/>
        <v>0</v>
      </c>
      <c r="AT76" s="516">
        <f t="shared" si="47"/>
        <v>0</v>
      </c>
      <c r="AU76" s="515">
        <f t="shared" si="47"/>
        <v>3439436969</v>
      </c>
      <c r="AV76" s="514">
        <f t="shared" si="47"/>
        <v>3990000</v>
      </c>
      <c r="AW76" s="514">
        <f t="shared" si="47"/>
        <v>19948670</v>
      </c>
      <c r="AX76" s="514">
        <f t="shared" si="47"/>
        <v>94494154</v>
      </c>
      <c r="AY76" s="514">
        <f t="shared" si="47"/>
        <v>75595336</v>
      </c>
      <c r="AZ76" s="514">
        <f>SUM(AZ7:AZ75)</f>
        <v>141741248</v>
      </c>
      <c r="BA76" s="515">
        <f>SUM(BA7:BA75)</f>
        <v>3775206377</v>
      </c>
      <c r="BB76" s="514">
        <f t="shared" si="45"/>
        <v>0</v>
      </c>
      <c r="BC76" s="514">
        <f t="shared" si="45"/>
        <v>3775206377</v>
      </c>
      <c r="BD76" s="514">
        <f t="shared" si="45"/>
        <v>314600534</v>
      </c>
      <c r="BE76" s="514">
        <f t="shared" si="45"/>
        <v>0</v>
      </c>
      <c r="BF76" s="514">
        <f>SUM(BF7:BF75)</f>
        <v>16528620</v>
      </c>
      <c r="BG76" s="514">
        <f t="shared" si="45"/>
        <v>0</v>
      </c>
      <c r="BH76" s="514">
        <f>SUM(BH7:BH75)</f>
        <v>0</v>
      </c>
      <c r="BI76" s="515">
        <f t="shared" si="45"/>
        <v>3791734997</v>
      </c>
    </row>
    <row r="77" spans="1:61" ht="13.5" thickTop="1" x14ac:dyDescent="0.2">
      <c r="D77" s="511" t="s">
        <v>807</v>
      </c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D77" s="646"/>
      <c r="AE77" s="646"/>
      <c r="AF77" s="646"/>
      <c r="AG77" s="646"/>
      <c r="AH77" s="646"/>
      <c r="AI77" s="646"/>
      <c r="AK77" s="448"/>
      <c r="AL77" s="448"/>
      <c r="AM77" s="448"/>
      <c r="AN77" s="448"/>
      <c r="AO77" s="448"/>
      <c r="BD77" s="100">
        <v>12</v>
      </c>
      <c r="BI77" s="522"/>
    </row>
    <row r="78" spans="1:61" ht="15.6" customHeight="1" x14ac:dyDescent="0.2">
      <c r="D78" s="511" t="s">
        <v>148</v>
      </c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448"/>
      <c r="AF78" s="448"/>
      <c r="AG78" s="448"/>
      <c r="AH78" s="448"/>
      <c r="AI78" s="448"/>
      <c r="AJ78" s="511" t="s">
        <v>806</v>
      </c>
      <c r="AL78" s="448"/>
      <c r="AM78" s="448"/>
      <c r="AN78" s="448"/>
      <c r="AO78" s="511" t="s">
        <v>148</v>
      </c>
      <c r="AU78" s="522"/>
      <c r="AV78" s="1232"/>
      <c r="AW78" s="1232"/>
      <c r="AX78" s="1232"/>
      <c r="AY78" s="1232"/>
      <c r="AZ78" s="1232"/>
      <c r="BA78" s="522"/>
      <c r="BB78" s="522"/>
      <c r="BD78" s="476"/>
      <c r="BG78" s="1233"/>
      <c r="BH78" s="1233"/>
      <c r="BI78" s="522"/>
    </row>
  </sheetData>
  <sheetProtection password="D893" sheet="1" objects="1" scenarios="1"/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0">
    <mergeCell ref="AN1:AN2"/>
    <mergeCell ref="D1:H1"/>
    <mergeCell ref="A1:B2"/>
    <mergeCell ref="C1:C2"/>
    <mergeCell ref="AM1:AM2"/>
    <mergeCell ref="I1:N1"/>
    <mergeCell ref="O1:T1"/>
    <mergeCell ref="U1:Z1"/>
    <mergeCell ref="AA1:AF1"/>
    <mergeCell ref="AG1:AL1"/>
    <mergeCell ref="BB1:BB2"/>
    <mergeCell ref="BC1:BC2"/>
    <mergeCell ref="BD1:BD2"/>
    <mergeCell ref="BI1:BI2"/>
    <mergeCell ref="BE1:BH1"/>
    <mergeCell ref="BA1:BA2"/>
    <mergeCell ref="AO1:AQ1"/>
    <mergeCell ref="AR1:AT1"/>
    <mergeCell ref="AU1:AU2"/>
    <mergeCell ref="AV1:AZ1"/>
  </mergeCells>
  <phoneticPr fontId="44" type="noConversion"/>
  <printOptions horizontalCentered="1"/>
  <pageMargins left="0.35" right="0.35" top="1.05" bottom="0.5" header="0.5" footer="0.25"/>
  <pageSetup paperSize="5" scale="73" firstPageNumber="3" fitToWidth="0" fitToHeight="0" orientation="portrait" r:id="rId2"/>
  <headerFooter alignWithMargins="0">
    <oddHeader>&amp;L&amp;"Arial,Bold"&amp;18&amp;K000000Table 2: FY2022-23 Budget Letter - Preliminary
MFP Distribution and Adjustments July 2022</oddHeader>
    <oddFooter>&amp;R&amp;P</oddFooter>
  </headerFooter>
  <colBreaks count="9" manualBreakCount="9">
    <brk id="8" max="75" man="1"/>
    <brk id="14" max="75" man="1"/>
    <brk id="20" max="75" man="1"/>
    <brk id="26" max="75" man="1"/>
    <brk id="32" max="75" man="1"/>
    <brk id="40" max="75" man="1"/>
    <brk id="47" max="1048575" man="1"/>
    <brk id="52" max="75" man="1"/>
    <brk id="56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D21"/>
  <sheetViews>
    <sheetView view="pageBreakPreview" zoomScaleNormal="100" zoomScaleSheetLayoutView="100" workbookViewId="0">
      <pane xSplit="3" ySplit="4" topLeftCell="D5" activePane="bottomRight" state="frozen"/>
      <selection activeCell="C7" sqref="C7"/>
      <selection pane="topRight" activeCell="C7" sqref="C7"/>
      <selection pane="bottomLeft" activeCell="C7" sqref="C7"/>
      <selection pane="bottomRight" activeCell="C8" sqref="C8"/>
    </sheetView>
  </sheetViews>
  <sheetFormatPr defaultColWidth="9.140625" defaultRowHeight="12.75" x14ac:dyDescent="0.2"/>
  <cols>
    <col min="1" max="1" width="9" style="92" bestFit="1" customWidth="1"/>
    <col min="2" max="2" width="8.85546875" style="92" bestFit="1" customWidth="1"/>
    <col min="3" max="3" width="37.7109375" style="91" bestFit="1" customWidth="1"/>
    <col min="4" max="4" width="14" style="89" customWidth="1"/>
    <col min="5" max="16384" width="9.140625" style="89"/>
  </cols>
  <sheetData>
    <row r="1" spans="1:4" ht="70.5" customHeight="1" x14ac:dyDescent="0.2">
      <c r="A1" s="2273" t="s">
        <v>93</v>
      </c>
      <c r="B1" s="2273"/>
      <c r="C1" s="2273"/>
      <c r="D1" s="941" t="s">
        <v>544</v>
      </c>
    </row>
    <row r="2" spans="1:4" ht="17.25" customHeight="1" x14ac:dyDescent="0.2">
      <c r="A2" s="845"/>
      <c r="B2" s="847"/>
      <c r="C2" s="846"/>
      <c r="D2" s="606">
        <v>1</v>
      </c>
    </row>
    <row r="3" spans="1:4" s="762" customFormat="1" ht="24.75" customHeight="1" x14ac:dyDescent="0.2">
      <c r="A3" s="759"/>
      <c r="B3" s="760"/>
      <c r="C3" s="764"/>
      <c r="D3" s="765" t="s">
        <v>700</v>
      </c>
    </row>
    <row r="4" spans="1:4" s="762" customFormat="1" ht="24.75" hidden="1" customHeight="1" x14ac:dyDescent="0.2">
      <c r="A4" s="759"/>
      <c r="B4" s="760"/>
      <c r="C4" s="764"/>
      <c r="D4" s="765" t="s">
        <v>737</v>
      </c>
    </row>
    <row r="5" spans="1:4" s="90" customFormat="1" ht="17.25" customHeight="1" x14ac:dyDescent="0.2">
      <c r="A5" s="607">
        <v>318001</v>
      </c>
      <c r="B5" s="608">
        <v>318001</v>
      </c>
      <c r="C5" s="609" t="s">
        <v>258</v>
      </c>
      <c r="D5" s="943">
        <v>605.97</v>
      </c>
    </row>
    <row r="6" spans="1:4" s="90" customFormat="1" ht="17.25" customHeight="1" x14ac:dyDescent="0.2">
      <c r="A6" s="613">
        <v>319001</v>
      </c>
      <c r="B6" s="313">
        <v>319001</v>
      </c>
      <c r="C6" s="611" t="s">
        <v>259</v>
      </c>
      <c r="D6" s="944">
        <v>699.9</v>
      </c>
    </row>
    <row r="7" spans="1:4" ht="17.25" customHeight="1" x14ac:dyDescent="0.2">
      <c r="A7" s="613">
        <v>321001</v>
      </c>
      <c r="B7" s="313">
        <v>321001</v>
      </c>
      <c r="C7" s="611" t="s">
        <v>379</v>
      </c>
      <c r="D7" s="944">
        <v>716.3</v>
      </c>
    </row>
    <row r="8" spans="1:4" ht="17.25" customHeight="1" x14ac:dyDescent="0.2">
      <c r="A8" s="613">
        <v>329001</v>
      </c>
      <c r="B8" s="313">
        <v>329001</v>
      </c>
      <c r="C8" s="611" t="s">
        <v>380</v>
      </c>
      <c r="D8" s="944">
        <v>598.4</v>
      </c>
    </row>
    <row r="9" spans="1:4" ht="17.25" customHeight="1" x14ac:dyDescent="0.2">
      <c r="A9" s="614">
        <v>331001</v>
      </c>
      <c r="B9" s="615">
        <v>331001</v>
      </c>
      <c r="C9" s="616" t="s">
        <v>381</v>
      </c>
      <c r="D9" s="945">
        <v>714.81</v>
      </c>
    </row>
    <row r="10" spans="1:4" ht="17.25" customHeight="1" x14ac:dyDescent="0.2">
      <c r="A10" s="607">
        <v>333001</v>
      </c>
      <c r="B10" s="608">
        <v>333001</v>
      </c>
      <c r="C10" s="609" t="s">
        <v>373</v>
      </c>
      <c r="D10" s="943">
        <v>536.12</v>
      </c>
    </row>
    <row r="11" spans="1:4" ht="17.25" customHeight="1" x14ac:dyDescent="0.2">
      <c r="A11" s="613">
        <v>336001</v>
      </c>
      <c r="B11" s="313">
        <v>336001</v>
      </c>
      <c r="C11" s="611" t="s">
        <v>375</v>
      </c>
      <c r="D11" s="944">
        <v>527.02</v>
      </c>
    </row>
    <row r="12" spans="1:4" ht="17.25" customHeight="1" x14ac:dyDescent="0.2">
      <c r="A12" s="613">
        <v>337001</v>
      </c>
      <c r="B12" s="313">
        <v>337001</v>
      </c>
      <c r="C12" s="611" t="s">
        <v>382</v>
      </c>
      <c r="D12" s="944">
        <v>788.9</v>
      </c>
    </row>
    <row r="13" spans="1:4" ht="17.25" customHeight="1" x14ac:dyDescent="0.2">
      <c r="A13" s="613">
        <v>340001</v>
      </c>
      <c r="B13" s="313">
        <v>340001</v>
      </c>
      <c r="C13" s="611" t="s">
        <v>376</v>
      </c>
      <c r="D13" s="944">
        <v>659.21</v>
      </c>
    </row>
    <row r="14" spans="1:4" ht="17.25" customHeight="1" x14ac:dyDescent="0.2">
      <c r="A14" s="614">
        <v>396211</v>
      </c>
      <c r="B14" s="615" t="s">
        <v>498</v>
      </c>
      <c r="C14" s="616" t="s">
        <v>799</v>
      </c>
      <c r="D14" s="945">
        <v>744.76</v>
      </c>
    </row>
    <row r="15" spans="1:4" ht="17.25" customHeight="1" x14ac:dyDescent="0.2">
      <c r="A15" s="607" t="s">
        <v>501</v>
      </c>
      <c r="B15" s="608" t="s">
        <v>341</v>
      </c>
      <c r="C15" s="609" t="s">
        <v>391</v>
      </c>
      <c r="D15" s="943">
        <v>801.48</v>
      </c>
    </row>
    <row r="16" spans="1:4" ht="17.25" customHeight="1" x14ac:dyDescent="0.2">
      <c r="A16" s="613">
        <v>396212</v>
      </c>
      <c r="B16" s="313" t="s">
        <v>504</v>
      </c>
      <c r="C16" s="611" t="s">
        <v>393</v>
      </c>
      <c r="D16" s="944">
        <v>801.48</v>
      </c>
    </row>
    <row r="17" spans="1:4" ht="17.25" customHeight="1" x14ac:dyDescent="0.2">
      <c r="A17" s="613" t="s">
        <v>502</v>
      </c>
      <c r="B17" s="313" t="s">
        <v>372</v>
      </c>
      <c r="C17" s="611" t="s">
        <v>392</v>
      </c>
      <c r="D17" s="944">
        <v>801.48</v>
      </c>
    </row>
    <row r="18" spans="1:4" ht="17.25" customHeight="1" x14ac:dyDescent="0.2">
      <c r="A18" s="613" t="s">
        <v>500</v>
      </c>
      <c r="B18" s="313" t="s">
        <v>340</v>
      </c>
      <c r="C18" s="611" t="s">
        <v>390</v>
      </c>
      <c r="D18" s="944">
        <v>801.48</v>
      </c>
    </row>
    <row r="19" spans="1:4" ht="17.25" customHeight="1" x14ac:dyDescent="0.2">
      <c r="A19" s="614" t="s">
        <v>407</v>
      </c>
      <c r="B19" s="615" t="s">
        <v>407</v>
      </c>
      <c r="C19" s="616" t="s">
        <v>396</v>
      </c>
      <c r="D19" s="945">
        <v>801.48</v>
      </c>
    </row>
    <row r="20" spans="1:4" ht="17.25" customHeight="1" x14ac:dyDescent="0.2">
      <c r="A20" s="613" t="s">
        <v>408</v>
      </c>
      <c r="B20" s="313" t="s">
        <v>408</v>
      </c>
      <c r="C20" s="611" t="s">
        <v>397</v>
      </c>
      <c r="D20" s="944">
        <v>801.48</v>
      </c>
    </row>
    <row r="21" spans="1:4" ht="17.25" customHeight="1" x14ac:dyDescent="0.2">
      <c r="A21" s="614" t="s">
        <v>499</v>
      </c>
      <c r="B21" s="615">
        <v>389002</v>
      </c>
      <c r="C21" s="616" t="s">
        <v>395</v>
      </c>
      <c r="D21" s="945">
        <v>801.48</v>
      </c>
    </row>
  </sheetData>
  <customSheetViews>
    <customSheetView guid="{DF43B8DA-68E8-4080-9138-D41A38219876}" showPageBreaks="1" printArea="1" hiddenRows="1" view="pageBreakPreview">
      <pane xSplit="3" ySplit="3" topLeftCell="D5" activePane="bottomRight" state="frozen"/>
      <selection pane="bottomRight" activeCell="D5" sqref="D5"/>
      <pageMargins left="0.25" right="0.25" top="0.9" bottom="0.5" header="0.35" footer="0.35"/>
      <printOptions horizontalCentered="1"/>
      <pageSetup scale="75" firstPageNumber="35" fitToHeight="0" orientation="portrait" r:id="rId1"/>
      <headerFooter alignWithMargins="0">
        <oddHeader>&amp;L&amp;"Arial,Bold"&amp;18&amp;K000000Table 4:  FY2019-20 Budget Letter 
Level 4 Supplementary Allocations - &amp;KFF0000Simulation</oddHeader>
        <oddFooter>&amp;R&amp;P</oddFooter>
      </headerFooter>
    </customSheetView>
  </customSheetViews>
  <mergeCells count="1">
    <mergeCell ref="A1:C1"/>
  </mergeCells>
  <printOptions horizontalCentered="1"/>
  <pageMargins left="0.25" right="0.25" top="0.9" bottom="0.5" header="0.35" footer="0.35"/>
  <pageSetup scale="75" firstPageNumber="35" fitToHeight="0" orientation="portrait" r:id="rId2"/>
  <headerFooter alignWithMargins="0">
    <oddHeader>&amp;L&amp;"Arial,Bold"&amp;18&amp;K000000FY2022-23 Budget Letter SIMULATION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P88"/>
  <sheetViews>
    <sheetView zoomScaleNormal="100" zoomScaleSheetLayoutView="75" workbookViewId="0">
      <pane xSplit="2" ySplit="6" topLeftCell="C7" activePane="bottomRight" state="frozen"/>
      <selection activeCell="E90" sqref="E90"/>
      <selection pane="topRight" activeCell="E90" sqref="E90"/>
      <selection pane="bottomLeft" activeCell="E90" sqref="E90"/>
      <selection pane="bottomRight" activeCell="C7" sqref="C7"/>
    </sheetView>
  </sheetViews>
  <sheetFormatPr defaultColWidth="8.85546875" defaultRowHeight="12.75" x14ac:dyDescent="0.2"/>
  <cols>
    <col min="1" max="1" width="3.42578125" style="30" bestFit="1" customWidth="1"/>
    <col min="2" max="2" width="18.28515625" style="30" customWidth="1"/>
    <col min="3" max="3" width="19.7109375" style="30" customWidth="1"/>
    <col min="4" max="4" width="14" style="30" customWidth="1"/>
    <col min="5" max="5" width="17.140625" style="30" customWidth="1"/>
    <col min="6" max="6" width="15.5703125" style="30" bestFit="1" customWidth="1"/>
    <col min="7" max="7" width="15.28515625" style="30" customWidth="1"/>
    <col min="8" max="9" width="14" style="30" customWidth="1"/>
    <col min="10" max="31" width="13.7109375" style="30" customWidth="1"/>
    <col min="32" max="40" width="14" style="30" customWidth="1"/>
    <col min="41" max="41" width="18.7109375" style="30" customWidth="1"/>
    <col min="42" max="42" width="20.85546875" style="30" customWidth="1"/>
    <col min="43" max="16384" width="8.85546875" style="30"/>
  </cols>
  <sheetData>
    <row r="1" spans="1:42" ht="19.5" customHeight="1" x14ac:dyDescent="0.2">
      <c r="A1" s="1960" t="s">
        <v>1794</v>
      </c>
      <c r="B1" s="1960"/>
      <c r="C1" s="1961" t="s">
        <v>885</v>
      </c>
      <c r="D1" s="1962" t="s">
        <v>480</v>
      </c>
      <c r="E1" s="1962"/>
      <c r="F1" s="1962"/>
      <c r="G1" s="1962"/>
      <c r="H1" s="1962"/>
      <c r="I1" s="1962"/>
      <c r="J1" s="1962" t="s">
        <v>480</v>
      </c>
      <c r="K1" s="1962"/>
      <c r="L1" s="1962"/>
      <c r="M1" s="1962"/>
      <c r="N1" s="1962"/>
      <c r="O1" s="1962"/>
      <c r="P1" s="1962"/>
      <c r="Q1" s="1962"/>
      <c r="R1" s="1962" t="s">
        <v>480</v>
      </c>
      <c r="S1" s="1962"/>
      <c r="T1" s="1962"/>
      <c r="U1" s="1962"/>
      <c r="V1" s="1962"/>
      <c r="W1" s="1962"/>
      <c r="X1" s="1962"/>
      <c r="Y1" s="1962"/>
      <c r="Z1" s="1963" t="s">
        <v>480</v>
      </c>
      <c r="AA1" s="1964"/>
      <c r="AB1" s="1964"/>
      <c r="AC1" s="1964"/>
      <c r="AD1" s="1964"/>
      <c r="AE1" s="1964"/>
      <c r="AF1" s="1964"/>
      <c r="AG1" s="1965"/>
      <c r="AH1" s="1963" t="s">
        <v>480</v>
      </c>
      <c r="AI1" s="1964"/>
      <c r="AJ1" s="1964"/>
      <c r="AK1" s="1964"/>
      <c r="AL1" s="1964"/>
      <c r="AM1" s="1964"/>
      <c r="AN1" s="1964"/>
      <c r="AO1" s="1965"/>
      <c r="AP1" s="1959" t="s">
        <v>473</v>
      </c>
    </row>
    <row r="2" spans="1:42" ht="96.75" customHeight="1" x14ac:dyDescent="0.2">
      <c r="A2" s="1960"/>
      <c r="B2" s="1960"/>
      <c r="C2" s="1961"/>
      <c r="D2" s="639" t="s">
        <v>476</v>
      </c>
      <c r="E2" s="639" t="s">
        <v>996</v>
      </c>
      <c r="F2" s="640" t="s">
        <v>951</v>
      </c>
      <c r="G2" s="640" t="s">
        <v>952</v>
      </c>
      <c r="H2" s="640" t="s">
        <v>953</v>
      </c>
      <c r="I2" s="640" t="s">
        <v>954</v>
      </c>
      <c r="J2" s="640" t="s">
        <v>955</v>
      </c>
      <c r="K2" s="640" t="s">
        <v>956</v>
      </c>
      <c r="L2" s="640" t="s">
        <v>957</v>
      </c>
      <c r="M2" s="640" t="s">
        <v>958</v>
      </c>
      <c r="N2" s="640" t="s">
        <v>959</v>
      </c>
      <c r="O2" s="640" t="s">
        <v>960</v>
      </c>
      <c r="P2" s="640" t="s">
        <v>961</v>
      </c>
      <c r="Q2" s="640" t="s">
        <v>962</v>
      </c>
      <c r="R2" s="640" t="s">
        <v>963</v>
      </c>
      <c r="S2" s="640" t="s">
        <v>964</v>
      </c>
      <c r="T2" s="640" t="s">
        <v>965</v>
      </c>
      <c r="U2" s="640" t="s">
        <v>966</v>
      </c>
      <c r="V2" s="640" t="s">
        <v>967</v>
      </c>
      <c r="W2" s="640" t="s">
        <v>968</v>
      </c>
      <c r="X2" s="640" t="s">
        <v>969</v>
      </c>
      <c r="Y2" s="640" t="s">
        <v>970</v>
      </c>
      <c r="Z2" s="639" t="s">
        <v>971</v>
      </c>
      <c r="AA2" s="639" t="s">
        <v>972</v>
      </c>
      <c r="AB2" s="639" t="s">
        <v>1073</v>
      </c>
      <c r="AC2" s="639" t="s">
        <v>974</v>
      </c>
      <c r="AD2" s="639" t="s">
        <v>975</v>
      </c>
      <c r="AE2" s="639" t="s">
        <v>976</v>
      </c>
      <c r="AF2" s="639" t="s">
        <v>977</v>
      </c>
      <c r="AG2" s="1104" t="s">
        <v>1030</v>
      </c>
      <c r="AH2" s="1104" t="s">
        <v>1031</v>
      </c>
      <c r="AI2" s="1509" t="s">
        <v>1277</v>
      </c>
      <c r="AJ2" s="1509" t="s">
        <v>1278</v>
      </c>
      <c r="AK2" s="1509" t="s">
        <v>1774</v>
      </c>
      <c r="AL2" s="1509" t="s">
        <v>1775</v>
      </c>
      <c r="AM2" s="640" t="s">
        <v>978</v>
      </c>
      <c r="AN2" s="640" t="s">
        <v>979</v>
      </c>
      <c r="AO2" s="639" t="s">
        <v>477</v>
      </c>
      <c r="AP2" s="1959"/>
    </row>
    <row r="3" spans="1:42" ht="12.75" hidden="1" customHeight="1" x14ac:dyDescent="0.2">
      <c r="A3" s="570"/>
      <c r="B3" s="570"/>
      <c r="C3" s="571"/>
      <c r="D3" s="581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581"/>
      <c r="AA3" s="581"/>
      <c r="AB3" s="581"/>
      <c r="AC3" s="581"/>
      <c r="AD3" s="581"/>
      <c r="AE3" s="639"/>
      <c r="AF3" s="639"/>
      <c r="AG3" s="1104"/>
      <c r="AH3" s="1104"/>
      <c r="AI3" s="1509"/>
      <c r="AJ3" s="1509"/>
      <c r="AK3" s="1509"/>
      <c r="AL3" s="1509"/>
      <c r="AM3" s="312"/>
      <c r="AN3" s="312"/>
      <c r="AO3" s="581"/>
      <c r="AP3" s="572"/>
    </row>
    <row r="4" spans="1:42" s="82" customFormat="1" x14ac:dyDescent="0.2">
      <c r="A4" s="15"/>
      <c r="B4" s="16"/>
      <c r="C4" s="1077">
        <v>1</v>
      </c>
      <c r="D4" s="1077">
        <f t="shared" ref="D4:AA4" si="0">C4+1</f>
        <v>2</v>
      </c>
      <c r="E4" s="1077">
        <f t="shared" si="0"/>
        <v>3</v>
      </c>
      <c r="F4" s="1077">
        <f t="shared" si="0"/>
        <v>4</v>
      </c>
      <c r="G4" s="1077">
        <f t="shared" si="0"/>
        <v>5</v>
      </c>
      <c r="H4" s="1077">
        <f t="shared" si="0"/>
        <v>6</v>
      </c>
      <c r="I4" s="1077">
        <f t="shared" si="0"/>
        <v>7</v>
      </c>
      <c r="J4" s="1077">
        <f t="shared" si="0"/>
        <v>8</v>
      </c>
      <c r="K4" s="1077">
        <f t="shared" si="0"/>
        <v>9</v>
      </c>
      <c r="L4" s="1077">
        <f t="shared" si="0"/>
        <v>10</v>
      </c>
      <c r="M4" s="1077">
        <f t="shared" si="0"/>
        <v>11</v>
      </c>
      <c r="N4" s="1077">
        <f t="shared" si="0"/>
        <v>12</v>
      </c>
      <c r="O4" s="1077">
        <f t="shared" si="0"/>
        <v>13</v>
      </c>
      <c r="P4" s="1077">
        <f t="shared" si="0"/>
        <v>14</v>
      </c>
      <c r="Q4" s="1077">
        <f t="shared" si="0"/>
        <v>15</v>
      </c>
      <c r="R4" s="1077">
        <f t="shared" si="0"/>
        <v>16</v>
      </c>
      <c r="S4" s="1077">
        <f t="shared" si="0"/>
        <v>17</v>
      </c>
      <c r="T4" s="1077">
        <f t="shared" si="0"/>
        <v>18</v>
      </c>
      <c r="U4" s="1077">
        <f t="shared" si="0"/>
        <v>19</v>
      </c>
      <c r="V4" s="1077">
        <f t="shared" si="0"/>
        <v>20</v>
      </c>
      <c r="W4" s="1077">
        <f t="shared" si="0"/>
        <v>21</v>
      </c>
      <c r="X4" s="1077">
        <f t="shared" si="0"/>
        <v>22</v>
      </c>
      <c r="Y4" s="1077">
        <f t="shared" si="0"/>
        <v>23</v>
      </c>
      <c r="Z4" s="1077">
        <f t="shared" si="0"/>
        <v>24</v>
      </c>
      <c r="AA4" s="1077">
        <f t="shared" si="0"/>
        <v>25</v>
      </c>
      <c r="AB4" s="1077">
        <f t="shared" ref="AB4:AP4" si="1">AA4+1</f>
        <v>26</v>
      </c>
      <c r="AC4" s="1077">
        <f t="shared" si="1"/>
        <v>27</v>
      </c>
      <c r="AD4" s="1077">
        <f t="shared" si="1"/>
        <v>28</v>
      </c>
      <c r="AE4" s="1077">
        <f t="shared" ref="AE4" si="2">AD4+1</f>
        <v>29</v>
      </c>
      <c r="AF4" s="1077">
        <f t="shared" ref="AF4" si="3">AE4+1</f>
        <v>30</v>
      </c>
      <c r="AG4" s="1077">
        <f t="shared" ref="AG4" si="4">AF4+1</f>
        <v>31</v>
      </c>
      <c r="AH4" s="1077">
        <f t="shared" ref="AH4" si="5">AG4+1</f>
        <v>32</v>
      </c>
      <c r="AI4" s="1077">
        <f t="shared" ref="AI4" si="6">AH4+1</f>
        <v>33</v>
      </c>
      <c r="AJ4" s="1077">
        <f t="shared" ref="AJ4" si="7">AI4+1</f>
        <v>34</v>
      </c>
      <c r="AK4" s="1077">
        <f t="shared" ref="AK4" si="8">AJ4+1</f>
        <v>35</v>
      </c>
      <c r="AL4" s="1077">
        <f t="shared" ref="AL4:AM4" si="9">AK4+1</f>
        <v>36</v>
      </c>
      <c r="AM4" s="1077">
        <f t="shared" si="9"/>
        <v>37</v>
      </c>
      <c r="AN4" s="1077">
        <f t="shared" ref="AN4" si="10">AM4+1</f>
        <v>38</v>
      </c>
      <c r="AO4" s="1077">
        <f t="shared" si="1"/>
        <v>39</v>
      </c>
      <c r="AP4" s="1077">
        <f t="shared" si="1"/>
        <v>40</v>
      </c>
    </row>
    <row r="5" spans="1:42" s="644" customFormat="1" ht="11.25" hidden="1" x14ac:dyDescent="0.2">
      <c r="A5" s="641"/>
      <c r="B5" s="641"/>
      <c r="C5" s="1080" t="s">
        <v>592</v>
      </c>
      <c r="D5" s="1078" t="s">
        <v>592</v>
      </c>
      <c r="E5" s="1078" t="s">
        <v>592</v>
      </c>
      <c r="F5" s="1078" t="s">
        <v>592</v>
      </c>
      <c r="G5" s="1078" t="s">
        <v>592</v>
      </c>
      <c r="H5" s="1078" t="s">
        <v>592</v>
      </c>
      <c r="I5" s="1078" t="s">
        <v>592</v>
      </c>
      <c r="J5" s="1078" t="s">
        <v>592</v>
      </c>
      <c r="K5" s="1078" t="s">
        <v>592</v>
      </c>
      <c r="L5" s="1078" t="s">
        <v>592</v>
      </c>
      <c r="M5" s="1078" t="s">
        <v>592</v>
      </c>
      <c r="N5" s="1078" t="s">
        <v>592</v>
      </c>
      <c r="O5" s="1078" t="s">
        <v>592</v>
      </c>
      <c r="P5" s="1078" t="s">
        <v>592</v>
      </c>
      <c r="Q5" s="1078" t="s">
        <v>592</v>
      </c>
      <c r="R5" s="1078" t="s">
        <v>592</v>
      </c>
      <c r="S5" s="1078" t="s">
        <v>592</v>
      </c>
      <c r="T5" s="1078" t="s">
        <v>592</v>
      </c>
      <c r="U5" s="1078" t="s">
        <v>592</v>
      </c>
      <c r="V5" s="1078" t="s">
        <v>592</v>
      </c>
      <c r="W5" s="1078" t="s">
        <v>592</v>
      </c>
      <c r="X5" s="1078" t="s">
        <v>592</v>
      </c>
      <c r="Y5" s="1078" t="s">
        <v>592</v>
      </c>
      <c r="Z5" s="1078" t="s">
        <v>592</v>
      </c>
      <c r="AA5" s="1078" t="s">
        <v>592</v>
      </c>
      <c r="AB5" s="1078" t="s">
        <v>592</v>
      </c>
      <c r="AC5" s="1078" t="s">
        <v>592</v>
      </c>
      <c r="AD5" s="1078" t="s">
        <v>592</v>
      </c>
      <c r="AE5" s="1078" t="s">
        <v>592</v>
      </c>
      <c r="AF5" s="1078" t="s">
        <v>592</v>
      </c>
      <c r="AG5" s="1105" t="s">
        <v>592</v>
      </c>
      <c r="AH5" s="1105" t="s">
        <v>592</v>
      </c>
      <c r="AI5" s="1511"/>
      <c r="AJ5" s="1511"/>
      <c r="AK5" s="1511"/>
      <c r="AL5" s="1511"/>
      <c r="AM5" s="1078" t="s">
        <v>592</v>
      </c>
      <c r="AN5" s="1078" t="s">
        <v>592</v>
      </c>
      <c r="AO5" s="1080" t="s">
        <v>593</v>
      </c>
      <c r="AP5" s="1078" t="s">
        <v>593</v>
      </c>
    </row>
    <row r="6" spans="1:42" s="644" customFormat="1" ht="22.5" x14ac:dyDescent="0.2">
      <c r="A6" s="641"/>
      <c r="B6" s="641"/>
      <c r="C6" s="1080" t="s">
        <v>1253</v>
      </c>
      <c r="D6" s="1078" t="s">
        <v>1254</v>
      </c>
      <c r="E6" s="1088" t="s">
        <v>1322</v>
      </c>
      <c r="F6" s="1088" t="s">
        <v>1323</v>
      </c>
      <c r="G6" s="1088" t="s">
        <v>1324</v>
      </c>
      <c r="H6" s="1088" t="s">
        <v>1325</v>
      </c>
      <c r="I6" s="1088" t="s">
        <v>1326</v>
      </c>
      <c r="J6" s="1088" t="s">
        <v>1327</v>
      </c>
      <c r="K6" s="1088" t="s">
        <v>1328</v>
      </c>
      <c r="L6" s="1088" t="s">
        <v>1329</v>
      </c>
      <c r="M6" s="1088" t="s">
        <v>1330</v>
      </c>
      <c r="N6" s="1088" t="s">
        <v>1331</v>
      </c>
      <c r="O6" s="1088" t="s">
        <v>1332</v>
      </c>
      <c r="P6" s="1088" t="s">
        <v>1333</v>
      </c>
      <c r="Q6" s="1088" t="s">
        <v>1334</v>
      </c>
      <c r="R6" s="1088" t="s">
        <v>1335</v>
      </c>
      <c r="S6" s="1088" t="s">
        <v>1336</v>
      </c>
      <c r="T6" s="1088" t="s">
        <v>1337</v>
      </c>
      <c r="U6" s="1088" t="s">
        <v>1338</v>
      </c>
      <c r="V6" s="1088" t="s">
        <v>1339</v>
      </c>
      <c r="W6" s="1088" t="s">
        <v>1340</v>
      </c>
      <c r="X6" s="1088" t="s">
        <v>1341</v>
      </c>
      <c r="Y6" s="1088" t="s">
        <v>1342</v>
      </c>
      <c r="Z6" s="1088" t="s">
        <v>1343</v>
      </c>
      <c r="AA6" s="1088" t="s">
        <v>1344</v>
      </c>
      <c r="AB6" s="1088" t="s">
        <v>1345</v>
      </c>
      <c r="AC6" s="1088" t="s">
        <v>1346</v>
      </c>
      <c r="AD6" s="1088" t="s">
        <v>1347</v>
      </c>
      <c r="AE6" s="1088" t="s">
        <v>1348</v>
      </c>
      <c r="AF6" s="1088" t="s">
        <v>1349</v>
      </c>
      <c r="AG6" s="1544" t="s">
        <v>1350</v>
      </c>
      <c r="AH6" s="1544" t="s">
        <v>1351</v>
      </c>
      <c r="AI6" s="1545" t="s">
        <v>1352</v>
      </c>
      <c r="AJ6" s="1545" t="s">
        <v>1353</v>
      </c>
      <c r="AK6" s="1545"/>
      <c r="AL6" s="1545"/>
      <c r="AM6" s="1088" t="s">
        <v>1354</v>
      </c>
      <c r="AN6" s="1088" t="s">
        <v>1355</v>
      </c>
      <c r="AO6" s="1080" t="s">
        <v>1548</v>
      </c>
      <c r="AP6" s="1078" t="s">
        <v>1387</v>
      </c>
    </row>
    <row r="7" spans="1:42" ht="15.6" customHeight="1" x14ac:dyDescent="0.2">
      <c r="A7" s="392">
        <v>1</v>
      </c>
      <c r="B7" s="393" t="s">
        <v>5</v>
      </c>
      <c r="C7" s="394">
        <f>'2_State Distrib and Adjs'!BI7</f>
        <v>60406241</v>
      </c>
      <c r="D7" s="394">
        <f>-'5A3_OJJ'!P7</f>
        <v>-13311</v>
      </c>
      <c r="E7" s="394"/>
      <c r="F7" s="394">
        <f>-('5C1A_Madison'!AL7+'5C1A_Madison'!AO7)</f>
        <v>0</v>
      </c>
      <c r="G7" s="394">
        <f>-('5C1B_DArbonne'!AL7+'5C1B_DArbonne'!AO7)</f>
        <v>0</v>
      </c>
      <c r="H7" s="394">
        <f>-('5C1C_IntlHigh'!AL7+'5C1C_IntlHigh'!AO7)</f>
        <v>-61800</v>
      </c>
      <c r="I7" s="394">
        <f>-('5C1D_NOMMA'!AL7+'5C1D_NOMMA'!AO7)</f>
        <v>0</v>
      </c>
      <c r="J7" s="394">
        <f>-('5C1E_LFNO'!AL7+'5C1E_LFNO'!AO7)</f>
        <v>0</v>
      </c>
      <c r="K7" s="394">
        <f>-('5C1F_LCCharter'!AL7+'5C1F_LCCharter'!AO7)</f>
        <v>0</v>
      </c>
      <c r="L7" s="394">
        <f>-('5C1G_JSClark'!AL7+'5C1G_JSClark'!AO7)</f>
        <v>-6180</v>
      </c>
      <c r="M7" s="394">
        <f>-('5C1H_Southwest'!AL7+'5C1H_Southwest'!AO7)</f>
        <v>0</v>
      </c>
      <c r="N7" s="394">
        <f>-('5C1I_LAKey'!AL7+'5C1I_LAKey'!AO7)</f>
        <v>0</v>
      </c>
      <c r="O7" s="394">
        <f>-('5C1J_JCFAEast'!AL7+'5C1J_JCFAEast'!AO7)</f>
        <v>0</v>
      </c>
      <c r="P7" s="394">
        <f>-('5C1M_GEOMidCity'!AL7+'5C1M_GEOMidCity'!AO7)</f>
        <v>0</v>
      </c>
      <c r="Q7" s="394">
        <f>-('5C1N_Delta'!AL7+'5C1N_Delta'!AO7)</f>
        <v>0</v>
      </c>
      <c r="R7" s="394">
        <f>-('5C1O_Impact'!AL7+'5C1O_Impact'!AO7)</f>
        <v>0</v>
      </c>
      <c r="S7" s="394">
        <f>-('5C1Q_Advantage'!AL7+'5C1Q_Advantage'!AO7)</f>
        <v>0</v>
      </c>
      <c r="T7" s="394">
        <f>-('5C1R_Iberville'!AL7+'5C1R_Iberville'!AO7)</f>
        <v>0</v>
      </c>
      <c r="U7" s="394">
        <f>-('5C1S_LCColPrep'!AL7+'5C1S_LCColPrep'!AO7)</f>
        <v>0</v>
      </c>
      <c r="V7" s="394">
        <f>-('5C1T_Northeast'!AL7+'5C1T_Northeast'!AO7)</f>
        <v>0</v>
      </c>
      <c r="W7" s="394">
        <f>-('5C1U_AcadianaRen'!AL7+'5C1U_AcadianaRen'!AO7)</f>
        <v>-6180</v>
      </c>
      <c r="X7" s="394">
        <f>-('5C1V_LafRen'!AL7+'5C1V_LafRen'!AO7)</f>
        <v>-80340</v>
      </c>
      <c r="Y7" s="394">
        <f>-('5C1W_Willow'!AL7+'5C1W_Willow'!AO7)</f>
        <v>-24720</v>
      </c>
      <c r="Z7" s="394">
        <f>-('5C1Y_GEOPrep'!AL7+'5C1Y_GEOPrep'!AO7)</f>
        <v>0</v>
      </c>
      <c r="AA7" s="395">
        <f>-('5C1Z_LincolnPrep'!AL7+'5C1Z_LincolnPrep'!AO7)</f>
        <v>0</v>
      </c>
      <c r="AB7" s="395">
        <f>-('5C1AE_NobleMinds'!$AL7+'5C1AE_NobleMinds'!$AO7)</f>
        <v>0</v>
      </c>
      <c r="AC7" s="395">
        <f>-('5C1AF_JCFA-Laf'!$AL7+'5C1AF_JCFA-Laf'!$AO7)</f>
        <v>0</v>
      </c>
      <c r="AD7" s="395">
        <f>-('5C1AG_Collegiate'!$AL7+'5C1AG_Collegiate'!$AO7)</f>
        <v>0</v>
      </c>
      <c r="AE7" s="695">
        <f>-('5C1AI_Harmony'!$AL7+'5C1AI_Harmony'!$AO7)</f>
        <v>0</v>
      </c>
      <c r="AF7" s="695">
        <f>-('5C1AJ_Athlos'!$AL7+'5C1AJ_Athlos'!$AO7)</f>
        <v>0</v>
      </c>
      <c r="AG7" s="695">
        <f>-('5C1AK_NxtGen'!$AL7+'5C1AK_NxtGen'!$AO7)</f>
        <v>0</v>
      </c>
      <c r="AH7" s="695">
        <f>-('5C1AL_RedRiver'!$AL7+'5C1AL_RedRiver'!$AO7)</f>
        <v>0</v>
      </c>
      <c r="AI7" s="1512">
        <f>-('5C1AM_Williams'!$AL7+'5C1AM_Williams'!$AO7)</f>
        <v>0</v>
      </c>
      <c r="AJ7" s="1512">
        <f>-('5C1AN_StLandry'!$AL7+'5C1AN_StLandry'!$AO7)</f>
        <v>0</v>
      </c>
      <c r="AK7" s="1842"/>
      <c r="AL7" s="1842"/>
      <c r="AM7" s="394">
        <f>-('5C2_LAVCA'!AM7+'5C2_LAVCA'!AP7)</f>
        <v>-58401</v>
      </c>
      <c r="AN7" s="394">
        <f>-('5C3_UnvView'!AM7+'5C3_UnvView'!AP7)</f>
        <v>-116802</v>
      </c>
      <c r="AO7" s="396">
        <f t="shared" ref="AO7:AO38" si="11">SUM(D7:AN7)</f>
        <v>-367734</v>
      </c>
      <c r="AP7" s="397">
        <f t="shared" ref="AP7:AP38" si="12">SUM(C7:AN7)</f>
        <v>60038507</v>
      </c>
    </row>
    <row r="8" spans="1:42" ht="15.6" customHeight="1" x14ac:dyDescent="0.2">
      <c r="A8" s="398">
        <v>2</v>
      </c>
      <c r="B8" s="399" t="s">
        <v>6</v>
      </c>
      <c r="C8" s="400">
        <f>'2_State Distrib and Adjs'!BI8</f>
        <v>30273602</v>
      </c>
      <c r="D8" s="400">
        <f>-'5A3_OJJ'!P8</f>
        <v>-1682</v>
      </c>
      <c r="E8" s="400"/>
      <c r="F8" s="400">
        <f>-('5C1A_Madison'!AL8+'5C1A_Madison'!AO8)</f>
        <v>0</v>
      </c>
      <c r="G8" s="400">
        <f>-('5C1B_DArbonne'!AL8+'5C1B_DArbonne'!AO8)</f>
        <v>0</v>
      </c>
      <c r="H8" s="400">
        <f>-('5C1C_IntlHigh'!AL8+'5C1C_IntlHigh'!AO8)</f>
        <v>0</v>
      </c>
      <c r="I8" s="400">
        <f>-('5C1D_NOMMA'!AL8+'5C1D_NOMMA'!AO8)</f>
        <v>0</v>
      </c>
      <c r="J8" s="400">
        <f>-('5C1E_LFNO'!AL8+'5C1E_LFNO'!AO8)</f>
        <v>0</v>
      </c>
      <c r="K8" s="400">
        <f>-('5C1F_LCCharter'!AL8+'5C1F_LCCharter'!AO8)</f>
        <v>0</v>
      </c>
      <c r="L8" s="400">
        <f>-('5C1G_JSClark'!AL8+'5C1G_JSClark'!AO8)</f>
        <v>0</v>
      </c>
      <c r="M8" s="400">
        <f>-('5C1H_Southwest'!AL8+'5C1H_Southwest'!AO8)</f>
        <v>0</v>
      </c>
      <c r="N8" s="400">
        <f>-('5C1I_LAKey'!AL8+'5C1I_LAKey'!AO8)</f>
        <v>0</v>
      </c>
      <c r="O8" s="400">
        <f>-('5C1J_JCFAEast'!AL8+'5C1J_JCFAEast'!AO8)</f>
        <v>0</v>
      </c>
      <c r="P8" s="400">
        <f>-('5C1M_GEOMidCity'!AL8+'5C1M_GEOMidCity'!AO8)</f>
        <v>0</v>
      </c>
      <c r="Q8" s="400">
        <f>-('5C1N_Delta'!AL8+'5C1N_Delta'!AO8)</f>
        <v>0</v>
      </c>
      <c r="R8" s="400">
        <f>-('5C1O_Impact'!AL8+'5C1O_Impact'!AO8)</f>
        <v>0</v>
      </c>
      <c r="S8" s="400">
        <f>-('5C1Q_Advantage'!AL8+'5C1Q_Advantage'!AO8)</f>
        <v>0</v>
      </c>
      <c r="T8" s="400">
        <f>-('5C1R_Iberville'!AL8+'5C1R_Iberville'!AO8)</f>
        <v>0</v>
      </c>
      <c r="U8" s="400">
        <f>-('5C1S_LCColPrep'!AL8+'5C1S_LCColPrep'!AO8)</f>
        <v>-3855</v>
      </c>
      <c r="V8" s="400">
        <f>-('5C1T_Northeast'!AL8+'5C1T_Northeast'!AO8)</f>
        <v>0</v>
      </c>
      <c r="W8" s="400">
        <f>-('5C1U_AcadianaRen'!AL8+'5C1U_AcadianaRen'!AO8)</f>
        <v>0</v>
      </c>
      <c r="X8" s="400">
        <f>-('5C1V_LafRen'!AL8+'5C1V_LafRen'!AO8)</f>
        <v>0</v>
      </c>
      <c r="Y8" s="400">
        <f>-('5C1W_Willow'!AL8+'5C1W_Willow'!AO8)</f>
        <v>0</v>
      </c>
      <c r="Z8" s="400">
        <f>-('5C1Y_GEOPrep'!AL8+'5C1Y_GEOPrep'!AO8)</f>
        <v>0</v>
      </c>
      <c r="AA8" s="400">
        <f>-('5C1Z_LincolnPrep'!AL8+'5C1Z_LincolnPrep'!AO8)</f>
        <v>0</v>
      </c>
      <c r="AB8" s="400">
        <f>-('5C1AE_NobleMinds'!$AL8+'5C1AE_NobleMinds'!$AO8)</f>
        <v>0</v>
      </c>
      <c r="AC8" s="400">
        <f>-('5C1AF_JCFA-Laf'!$AL8+'5C1AF_JCFA-Laf'!$AO8)</f>
        <v>0</v>
      </c>
      <c r="AD8" s="400">
        <f>-('5C1AG_Collegiate'!$AL8+'5C1AG_Collegiate'!$AO8)</f>
        <v>0</v>
      </c>
      <c r="AE8" s="400">
        <f>-('5C1AI_Harmony'!$AL8+'5C1AI_Harmony'!$AO8)</f>
        <v>0</v>
      </c>
      <c r="AF8" s="400">
        <f>-('5C1AJ_Athlos'!$AL8+'5C1AJ_Athlos'!$AO8)</f>
        <v>0</v>
      </c>
      <c r="AG8" s="400">
        <f>-('5C1AK_NxtGen'!$AL8+'5C1AK_NxtGen'!$AO8)</f>
        <v>0</v>
      </c>
      <c r="AH8" s="400">
        <f>-('5C1AL_RedRiver'!$AL8+'5C1AL_RedRiver'!$AO8)</f>
        <v>0</v>
      </c>
      <c r="AI8" s="400">
        <f>-('5C1AM_Williams'!$AL8+'5C1AM_Williams'!$AO8)</f>
        <v>0</v>
      </c>
      <c r="AJ8" s="400">
        <f>-('5C1AN_StLandry'!$AL8+'5C1AN_StLandry'!$AO8)</f>
        <v>0</v>
      </c>
      <c r="AK8" s="400"/>
      <c r="AL8" s="400"/>
      <c r="AM8" s="400">
        <f>-('5C2_LAVCA'!AM8+'5C2_LAVCA'!AP8)</f>
        <v>-24287</v>
      </c>
      <c r="AN8" s="400">
        <f>-('5C3_UnvView'!AM8+'5C3_UnvView'!AP8)</f>
        <v>-76329</v>
      </c>
      <c r="AO8" s="401">
        <f t="shared" si="11"/>
        <v>-106153</v>
      </c>
      <c r="AP8" s="402">
        <f t="shared" si="12"/>
        <v>30167449</v>
      </c>
    </row>
    <row r="9" spans="1:42" ht="15.6" customHeight="1" x14ac:dyDescent="0.2">
      <c r="A9" s="398">
        <v>3</v>
      </c>
      <c r="B9" s="399" t="s">
        <v>7</v>
      </c>
      <c r="C9" s="400">
        <f>'2_State Distrib and Adjs'!BI9</f>
        <v>124602559</v>
      </c>
      <c r="D9" s="400">
        <f>-'5A3_OJJ'!P9</f>
        <v>-2242</v>
      </c>
      <c r="E9" s="400"/>
      <c r="F9" s="400">
        <f>-('5C1A_Madison'!AL9+'5C1A_Madison'!AO9)</f>
        <v>-14926</v>
      </c>
      <c r="G9" s="400">
        <f>-('5C1B_DArbonne'!AL9+'5C1B_DArbonne'!AO9)</f>
        <v>0</v>
      </c>
      <c r="H9" s="400">
        <f>-('5C1C_IntlHigh'!AL9+'5C1C_IntlHigh'!AO9)</f>
        <v>0</v>
      </c>
      <c r="I9" s="400">
        <f>-('5C1D_NOMMA'!AL9+'5C1D_NOMMA'!AO9)</f>
        <v>0</v>
      </c>
      <c r="J9" s="400">
        <f>-('5C1E_LFNO'!AL9+'5C1E_LFNO'!AO9)</f>
        <v>0</v>
      </c>
      <c r="K9" s="400">
        <f>-('5C1F_LCCharter'!AL9+'5C1F_LCCharter'!AO9)</f>
        <v>0</v>
      </c>
      <c r="L9" s="400">
        <f>-('5C1G_JSClark'!AL9+'5C1G_JSClark'!AO9)</f>
        <v>0</v>
      </c>
      <c r="M9" s="400">
        <f>-('5C1H_Southwest'!AL9+'5C1H_Southwest'!AO9)</f>
        <v>0</v>
      </c>
      <c r="N9" s="400">
        <f>-('5C1I_LAKey'!AL9+'5C1I_LAKey'!AO9)</f>
        <v>-156723</v>
      </c>
      <c r="O9" s="400">
        <f>-('5C1J_JCFAEast'!AL9+'5C1J_JCFAEast'!AO9)</f>
        <v>0</v>
      </c>
      <c r="P9" s="400">
        <f>-('5C1M_GEOMidCity'!AL9+'5C1M_GEOMidCity'!AO9)</f>
        <v>0</v>
      </c>
      <c r="Q9" s="400">
        <f>-('5C1N_Delta'!AL9+'5C1N_Delta'!AO9)</f>
        <v>0</v>
      </c>
      <c r="R9" s="400">
        <f>-('5C1O_Impact'!AL9+'5C1O_Impact'!AO9)</f>
        <v>0</v>
      </c>
      <c r="S9" s="400">
        <f>-('5C1Q_Advantage'!AL9+'5C1Q_Advantage'!AO9)</f>
        <v>0</v>
      </c>
      <c r="T9" s="400">
        <f>-('5C1R_Iberville'!AL9+'5C1R_Iberville'!AO9)</f>
        <v>-350761</v>
      </c>
      <c r="U9" s="400">
        <f>-('5C1S_LCColPrep'!AL9+'5C1S_LCColPrep'!AO9)</f>
        <v>0</v>
      </c>
      <c r="V9" s="400">
        <f>-('5C1T_Northeast'!AL9+'5C1T_Northeast'!AO9)</f>
        <v>0</v>
      </c>
      <c r="W9" s="400">
        <f>-('5C1U_AcadianaRen'!AL9+'5C1U_AcadianaRen'!AO9)</f>
        <v>0</v>
      </c>
      <c r="X9" s="400">
        <f>-('5C1V_LafRen'!AL9+'5C1V_LafRen'!AO9)</f>
        <v>0</v>
      </c>
      <c r="Y9" s="400">
        <f>-('5C1W_Willow'!AL9+'5C1W_Willow'!AO9)</f>
        <v>0</v>
      </c>
      <c r="Z9" s="400">
        <f>-('5C1Y_GEOPrep'!AL9+'5C1Y_GEOPrep'!AO9)</f>
        <v>-29852</v>
      </c>
      <c r="AA9" s="400">
        <f>-('5C1Z_LincolnPrep'!AL9+'5C1Z_LincolnPrep'!AO9)</f>
        <v>0</v>
      </c>
      <c r="AB9" s="400">
        <f>-('5C1AE_NobleMinds'!$AL9+'5C1AE_NobleMinds'!$AO9)</f>
        <v>0</v>
      </c>
      <c r="AC9" s="400">
        <f>-('5C1AF_JCFA-Laf'!$AL9+'5C1AF_JCFA-Laf'!$AO9)</f>
        <v>0</v>
      </c>
      <c r="AD9" s="400">
        <f>-('5C1AG_Collegiate'!$AL9+'5C1AG_Collegiate'!$AO9)</f>
        <v>0</v>
      </c>
      <c r="AE9" s="400">
        <f>-('5C1AI_Harmony'!$AL9+'5C1AI_Harmony'!$AO9)</f>
        <v>0</v>
      </c>
      <c r="AF9" s="400">
        <f>-('5C1AJ_Athlos'!$AL9+'5C1AJ_Athlos'!$AO9)</f>
        <v>0</v>
      </c>
      <c r="AG9" s="400">
        <f>-('5C1AK_NxtGen'!$AL9+'5C1AK_NxtGen'!$AO9)</f>
        <v>0</v>
      </c>
      <c r="AH9" s="400">
        <f>-('5C1AL_RedRiver'!$AL9+'5C1AL_RedRiver'!$AO9)</f>
        <v>0</v>
      </c>
      <c r="AI9" s="400">
        <f>-('5C1AM_Williams'!$AL9+'5C1AM_Williams'!$AO9)</f>
        <v>0</v>
      </c>
      <c r="AJ9" s="400">
        <f>-('5C1AN_StLandry'!$AL9+'5C1AN_StLandry'!$AO9)</f>
        <v>0</v>
      </c>
      <c r="AK9" s="400"/>
      <c r="AL9" s="400"/>
      <c r="AM9" s="400">
        <f>-('5C2_LAVCA'!AM9+'5C2_LAVCA'!AP9)</f>
        <v>-201501</v>
      </c>
      <c r="AN9" s="400">
        <f>-('5C3_UnvView'!AM9+'5C3_UnvView'!AP9)</f>
        <v>-752270</v>
      </c>
      <c r="AO9" s="401">
        <f t="shared" si="11"/>
        <v>-1508275</v>
      </c>
      <c r="AP9" s="402">
        <f t="shared" si="12"/>
        <v>123094284</v>
      </c>
    </row>
    <row r="10" spans="1:42" ht="15.6" customHeight="1" x14ac:dyDescent="0.2">
      <c r="A10" s="398">
        <v>4</v>
      </c>
      <c r="B10" s="399" t="s">
        <v>8</v>
      </c>
      <c r="C10" s="400">
        <f>'2_State Distrib and Adjs'!BI10</f>
        <v>20348313</v>
      </c>
      <c r="D10" s="400">
        <f>-'5A3_OJJ'!P10</f>
        <v>0</v>
      </c>
      <c r="E10" s="400"/>
      <c r="F10" s="400">
        <f>-('5C1A_Madison'!AL10+'5C1A_Madison'!AO10)</f>
        <v>0</v>
      </c>
      <c r="G10" s="400">
        <f>-('5C1B_DArbonne'!AL10+'5C1B_DArbonne'!AO10)</f>
        <v>0</v>
      </c>
      <c r="H10" s="400">
        <f>-('5C1C_IntlHigh'!AL10+'5C1C_IntlHigh'!AO10)</f>
        <v>0</v>
      </c>
      <c r="I10" s="400">
        <f>-('5C1D_NOMMA'!AL10+'5C1D_NOMMA'!AO10)</f>
        <v>0</v>
      </c>
      <c r="J10" s="400">
        <f>-('5C1E_LFNO'!AL10+'5C1E_LFNO'!AO10)</f>
        <v>0</v>
      </c>
      <c r="K10" s="400">
        <f>-('5C1F_LCCharter'!AL10+'5C1F_LCCharter'!AO10)</f>
        <v>0</v>
      </c>
      <c r="L10" s="400">
        <f>-('5C1G_JSClark'!AL10+'5C1G_JSClark'!AO10)</f>
        <v>0</v>
      </c>
      <c r="M10" s="400">
        <f>-('5C1H_Southwest'!AL10+'5C1H_Southwest'!AO10)</f>
        <v>0</v>
      </c>
      <c r="N10" s="400">
        <f>-('5C1I_LAKey'!AL10+'5C1I_LAKey'!AO10)</f>
        <v>0</v>
      </c>
      <c r="O10" s="400">
        <f>-('5C1J_JCFAEast'!AL10+'5C1J_JCFAEast'!AO10)</f>
        <v>0</v>
      </c>
      <c r="P10" s="400">
        <f>-('5C1M_GEOMidCity'!AL10+'5C1M_GEOMidCity'!AO10)</f>
        <v>0</v>
      </c>
      <c r="Q10" s="400">
        <f>-('5C1N_Delta'!AL10+'5C1N_Delta'!AO10)</f>
        <v>0</v>
      </c>
      <c r="R10" s="400">
        <f>-('5C1O_Impact'!AL10+'5C1O_Impact'!AO10)</f>
        <v>0</v>
      </c>
      <c r="S10" s="400">
        <f>-('5C1Q_Advantage'!AL10+'5C1Q_Advantage'!AO10)</f>
        <v>0</v>
      </c>
      <c r="T10" s="400">
        <f>-('5C1R_Iberville'!AL10+'5C1R_Iberville'!AO10)</f>
        <v>-72135</v>
      </c>
      <c r="U10" s="400">
        <f>-('5C1S_LCColPrep'!AL10+'5C1S_LCColPrep'!AO10)</f>
        <v>0</v>
      </c>
      <c r="V10" s="400">
        <f>-('5C1T_Northeast'!AL10+'5C1T_Northeast'!AO10)</f>
        <v>0</v>
      </c>
      <c r="W10" s="400">
        <f>-('5C1U_AcadianaRen'!AL10+'5C1U_AcadianaRen'!AO10)</f>
        <v>-4809</v>
      </c>
      <c r="X10" s="400">
        <f>-('5C1V_LafRen'!AL10+'5C1V_LafRen'!AO10)</f>
        <v>-4809</v>
      </c>
      <c r="Y10" s="400">
        <f>-('5C1W_Willow'!AL10+'5C1W_Willow'!AO10)</f>
        <v>0</v>
      </c>
      <c r="Z10" s="400">
        <f>-('5C1Y_GEOPrep'!AL10+'5C1Y_GEOPrep'!AO10)</f>
        <v>0</v>
      </c>
      <c r="AA10" s="400">
        <f>-('5C1Z_LincolnPrep'!AL10+'5C1Z_LincolnPrep'!AO10)</f>
        <v>0</v>
      </c>
      <c r="AB10" s="400">
        <f>-('5C1AE_NobleMinds'!$AL10+'5C1AE_NobleMinds'!$AO10)</f>
        <v>0</v>
      </c>
      <c r="AC10" s="400">
        <f>-('5C1AF_JCFA-Laf'!$AL10+'5C1AF_JCFA-Laf'!$AO10)</f>
        <v>0</v>
      </c>
      <c r="AD10" s="400">
        <f>-('5C1AG_Collegiate'!$AL10+'5C1AG_Collegiate'!$AO10)</f>
        <v>0</v>
      </c>
      <c r="AE10" s="400">
        <f>-('5C1AI_Harmony'!$AL10+'5C1AI_Harmony'!$AO10)</f>
        <v>0</v>
      </c>
      <c r="AF10" s="400">
        <f>-('5C1AJ_Athlos'!$AL10+'5C1AJ_Athlos'!$AO10)</f>
        <v>0</v>
      </c>
      <c r="AG10" s="400">
        <f>-('5C1AK_NxtGen'!$AL10+'5C1AK_NxtGen'!$AO10)</f>
        <v>0</v>
      </c>
      <c r="AH10" s="400">
        <f>-('5C1AL_RedRiver'!$AL10+'5C1AL_RedRiver'!$AO10)</f>
        <v>0</v>
      </c>
      <c r="AI10" s="400">
        <f>-('5C1AM_Williams'!$AL10+'5C1AM_Williams'!$AO10)</f>
        <v>0</v>
      </c>
      <c r="AJ10" s="400">
        <f>-('5C1AN_StLandry'!$AL10+'5C1AN_StLandry'!$AO10)</f>
        <v>0</v>
      </c>
      <c r="AK10" s="400"/>
      <c r="AL10" s="400"/>
      <c r="AM10" s="400">
        <f>-('5C2_LAVCA'!AM10+'5C2_LAVCA'!AP10)</f>
        <v>-34625</v>
      </c>
      <c r="AN10" s="400">
        <f>-('5C3_UnvView'!AM10+'5C3_UnvView'!AP10)</f>
        <v>-99546</v>
      </c>
      <c r="AO10" s="401">
        <f t="shared" si="11"/>
        <v>-215924</v>
      </c>
      <c r="AP10" s="402">
        <f t="shared" si="12"/>
        <v>20132389</v>
      </c>
    </row>
    <row r="11" spans="1:42" ht="15.6" customHeight="1" x14ac:dyDescent="0.2">
      <c r="A11" s="403">
        <v>5</v>
      </c>
      <c r="B11" s="404" t="s">
        <v>9</v>
      </c>
      <c r="C11" s="405">
        <f>'2_State Distrib and Adjs'!BI11</f>
        <v>34266459</v>
      </c>
      <c r="D11" s="405">
        <f>-'5A3_OJJ'!P11</f>
        <v>-5566</v>
      </c>
      <c r="E11" s="405"/>
      <c r="F11" s="405">
        <f>-('5C1A_Madison'!AL11+'5C1A_Madison'!AO11)</f>
        <v>0</v>
      </c>
      <c r="G11" s="405">
        <f>-('5C1B_DArbonne'!AL11+'5C1B_DArbonne'!AO11)</f>
        <v>0</v>
      </c>
      <c r="H11" s="405">
        <f>-('5C1C_IntlHigh'!AL11+'5C1C_IntlHigh'!AO11)</f>
        <v>0</v>
      </c>
      <c r="I11" s="405">
        <f>-('5C1D_NOMMA'!AL11+'5C1D_NOMMA'!AO11)</f>
        <v>0</v>
      </c>
      <c r="J11" s="405">
        <f>-('5C1E_LFNO'!AL11+'5C1E_LFNO'!AO11)</f>
        <v>0</v>
      </c>
      <c r="K11" s="405">
        <f>-('5C1F_LCCharter'!AL11+'5C1F_LCCharter'!AO11)</f>
        <v>0</v>
      </c>
      <c r="L11" s="405">
        <f>-('5C1G_JSClark'!AL11+'5C1G_JSClark'!AO11)</f>
        <v>0</v>
      </c>
      <c r="M11" s="405">
        <f>-('5C1H_Southwest'!AL11+'5C1H_Southwest'!AO11)</f>
        <v>0</v>
      </c>
      <c r="N11" s="405">
        <f>-('5C1I_LAKey'!AL11+'5C1I_LAKey'!AO11)</f>
        <v>0</v>
      </c>
      <c r="O11" s="405">
        <f>-('5C1J_JCFAEast'!AL11+'5C1J_JCFAEast'!AO11)</f>
        <v>0</v>
      </c>
      <c r="P11" s="405">
        <f>-('5C1M_GEOMidCity'!AL11+'5C1M_GEOMidCity'!AO11)</f>
        <v>0</v>
      </c>
      <c r="Q11" s="405">
        <f>-('5C1N_Delta'!AL11+'5C1N_Delta'!AO11)</f>
        <v>0</v>
      </c>
      <c r="R11" s="405">
        <f>-('5C1O_Impact'!AL11+'5C1O_Impact'!AO11)</f>
        <v>0</v>
      </c>
      <c r="S11" s="405">
        <f>-('5C1Q_Advantage'!AL11+'5C1Q_Advantage'!AO11)</f>
        <v>0</v>
      </c>
      <c r="T11" s="405">
        <f>-('5C1R_Iberville'!AL11+'5C1R_Iberville'!AO11)</f>
        <v>0</v>
      </c>
      <c r="U11" s="405">
        <f>-('5C1S_LCColPrep'!AL11+'5C1S_LCColPrep'!AO11)</f>
        <v>0</v>
      </c>
      <c r="V11" s="405">
        <f>-('5C1T_Northeast'!AL11+'5C1T_Northeast'!AO11)</f>
        <v>0</v>
      </c>
      <c r="W11" s="405">
        <f>-('5C1U_AcadianaRen'!AL11+'5C1U_AcadianaRen'!AO11)</f>
        <v>0</v>
      </c>
      <c r="X11" s="405">
        <f>-('5C1V_LafRen'!AL11+'5C1V_LafRen'!AO11)</f>
        <v>0</v>
      </c>
      <c r="Y11" s="405">
        <f>-('5C1W_Willow'!AL11+'5C1W_Willow'!AO11)</f>
        <v>0</v>
      </c>
      <c r="Z11" s="405">
        <f>-('5C1Y_GEOPrep'!AL11+'5C1Y_GEOPrep'!AO11)</f>
        <v>0</v>
      </c>
      <c r="AA11" s="405">
        <f>-('5C1Z_LincolnPrep'!AL11+'5C1Z_LincolnPrep'!AO11)</f>
        <v>0</v>
      </c>
      <c r="AB11" s="405">
        <f>-('5C1AE_NobleMinds'!$AL11+'5C1AE_NobleMinds'!$AO11)</f>
        <v>0</v>
      </c>
      <c r="AC11" s="405">
        <f>-('5C1AF_JCFA-Laf'!$AL11+'5C1AF_JCFA-Laf'!$AO11)</f>
        <v>0</v>
      </c>
      <c r="AD11" s="405">
        <f>-('5C1AG_Collegiate'!$AL11+'5C1AG_Collegiate'!$AO11)</f>
        <v>0</v>
      </c>
      <c r="AE11" s="696">
        <f>-('5C1AI_Harmony'!$AL11+'5C1AI_Harmony'!$AO11)</f>
        <v>0</v>
      </c>
      <c r="AF11" s="696">
        <f>-('5C1AJ_Athlos'!$AL11+'5C1AJ_Athlos'!$AO11)</f>
        <v>0</v>
      </c>
      <c r="AG11" s="942">
        <f>-('5C1AK_NxtGen'!$AL11+'5C1AK_NxtGen'!$AO11)</f>
        <v>0</v>
      </c>
      <c r="AH11" s="942">
        <f>-('5C1AL_RedRiver'!$AL11+'5C1AL_RedRiver'!$AO11)</f>
        <v>-469437</v>
      </c>
      <c r="AI11" s="1513">
        <f>-('5C1AM_Williams'!$AL11+'5C1AM_Williams'!$AO11)</f>
        <v>0</v>
      </c>
      <c r="AJ11" s="1513">
        <f>-('5C1AN_StLandry'!$AL11+'5C1AN_StLandry'!$AO11)</f>
        <v>0</v>
      </c>
      <c r="AK11" s="1843"/>
      <c r="AL11" s="1843"/>
      <c r="AM11" s="405">
        <f>-('5C2_LAVCA'!AM11+'5C2_LAVCA'!AP11)</f>
        <v>-64775</v>
      </c>
      <c r="AN11" s="405">
        <f>-('5C3_UnvView'!AM11+'5C3_UnvView'!AP11)</f>
        <v>-103726</v>
      </c>
      <c r="AO11" s="406">
        <f t="shared" si="11"/>
        <v>-643504</v>
      </c>
      <c r="AP11" s="407">
        <f t="shared" si="12"/>
        <v>33622955</v>
      </c>
    </row>
    <row r="12" spans="1:42" ht="15.6" customHeight="1" x14ac:dyDescent="0.2">
      <c r="A12" s="392">
        <v>6</v>
      </c>
      <c r="B12" s="393" t="s">
        <v>10</v>
      </c>
      <c r="C12" s="394">
        <f>'2_State Distrib and Adjs'!BI12</f>
        <v>36020828</v>
      </c>
      <c r="D12" s="394">
        <f>-'5A3_OJJ'!P12</f>
        <v>-6759</v>
      </c>
      <c r="E12" s="394"/>
      <c r="F12" s="394">
        <f>-('5C1A_Madison'!AL12+'5C1A_Madison'!AO12)</f>
        <v>0</v>
      </c>
      <c r="G12" s="394">
        <f>-('5C1B_DArbonne'!AL12+'5C1B_DArbonne'!AO12)</f>
        <v>0</v>
      </c>
      <c r="H12" s="394">
        <f>-('5C1C_IntlHigh'!AL12+'5C1C_IntlHigh'!AO12)</f>
        <v>0</v>
      </c>
      <c r="I12" s="394">
        <f>-('5C1D_NOMMA'!AL12+'5C1D_NOMMA'!AO12)</f>
        <v>0</v>
      </c>
      <c r="J12" s="394">
        <f>-('5C1E_LFNO'!AL12+'5C1E_LFNO'!AO12)</f>
        <v>0</v>
      </c>
      <c r="K12" s="394">
        <f>-('5C1F_LCCharter'!AL12+'5C1F_LCCharter'!AO12)</f>
        <v>-10800</v>
      </c>
      <c r="L12" s="394">
        <f>-('5C1G_JSClark'!AL12+'5C1G_JSClark'!AO12)</f>
        <v>0</v>
      </c>
      <c r="M12" s="394">
        <f>-('5C1H_Southwest'!AL12+'5C1H_Southwest'!AO12)</f>
        <v>0</v>
      </c>
      <c r="N12" s="394">
        <f>-('5C1I_LAKey'!AL12+'5C1I_LAKey'!AO12)</f>
        <v>0</v>
      </c>
      <c r="O12" s="394">
        <f>-('5C1J_JCFAEast'!AL12+'5C1J_JCFAEast'!AO12)</f>
        <v>0</v>
      </c>
      <c r="P12" s="394">
        <f>-('5C1M_GEOMidCity'!AL12+'5C1M_GEOMidCity'!AO12)</f>
        <v>0</v>
      </c>
      <c r="Q12" s="394">
        <f>-('5C1N_Delta'!AL12+'5C1N_Delta'!AO12)</f>
        <v>0</v>
      </c>
      <c r="R12" s="394">
        <f>-('5C1O_Impact'!AL12+'5C1O_Impact'!AO12)</f>
        <v>0</v>
      </c>
      <c r="S12" s="394">
        <f>-('5C1Q_Advantage'!AL12+'5C1Q_Advantage'!AO12)</f>
        <v>0</v>
      </c>
      <c r="T12" s="394">
        <f>-('5C1R_Iberville'!AL12+'5C1R_Iberville'!AO12)</f>
        <v>0</v>
      </c>
      <c r="U12" s="394">
        <f>-('5C1S_LCColPrep'!AL12+'5C1S_LCColPrep'!AO12)</f>
        <v>0</v>
      </c>
      <c r="V12" s="394">
        <f>-('5C1T_Northeast'!AL12+'5C1T_Northeast'!AO12)</f>
        <v>0</v>
      </c>
      <c r="W12" s="394">
        <f>-('5C1U_AcadianaRen'!AL12+'5C1U_AcadianaRen'!AO12)</f>
        <v>0</v>
      </c>
      <c r="X12" s="394">
        <f>-('5C1V_LafRen'!AL12+'5C1V_LafRen'!AO12)</f>
        <v>0</v>
      </c>
      <c r="Y12" s="394">
        <f>-('5C1W_Willow'!AL12+'5C1W_Willow'!AO12)</f>
        <v>0</v>
      </c>
      <c r="Z12" s="394">
        <f>-('5C1Y_GEOPrep'!AL12+'5C1Y_GEOPrep'!AO12)</f>
        <v>0</v>
      </c>
      <c r="AA12" s="395">
        <f>-('5C1Z_LincolnPrep'!AL12+'5C1Z_LincolnPrep'!AO12)</f>
        <v>0</v>
      </c>
      <c r="AB12" s="395">
        <f>-('5C1AE_NobleMinds'!$AL12+'5C1AE_NobleMinds'!$AO12)</f>
        <v>0</v>
      </c>
      <c r="AC12" s="395">
        <f>-('5C1AF_JCFA-Laf'!$AL12+'5C1AF_JCFA-Laf'!$AO12)</f>
        <v>0</v>
      </c>
      <c r="AD12" s="395">
        <f>-('5C1AG_Collegiate'!$AL12+'5C1AG_Collegiate'!$AO12)</f>
        <v>0</v>
      </c>
      <c r="AE12" s="695">
        <f>-('5C1AI_Harmony'!$AL12+'5C1AI_Harmony'!$AO12)</f>
        <v>0</v>
      </c>
      <c r="AF12" s="695">
        <f>-('5C1AJ_Athlos'!$AL12+'5C1AJ_Athlos'!$AO12)</f>
        <v>0</v>
      </c>
      <c r="AG12" s="695">
        <f>-('5C1AK_NxtGen'!$AL12+'5C1AK_NxtGen'!$AO12)</f>
        <v>0</v>
      </c>
      <c r="AH12" s="695">
        <f>-('5C1AL_RedRiver'!$AL12+'5C1AL_RedRiver'!$AO12)</f>
        <v>0</v>
      </c>
      <c r="AI12" s="1512">
        <f>-('5C1AM_Williams'!$AL12+'5C1AM_Williams'!$AO12)</f>
        <v>0</v>
      </c>
      <c r="AJ12" s="1512">
        <f>-('5C1AN_StLandry'!$AL12+'5C1AN_StLandry'!$AO12)</f>
        <v>0</v>
      </c>
      <c r="AK12" s="1842"/>
      <c r="AL12" s="1842"/>
      <c r="AM12" s="394">
        <f>-('5C2_LAVCA'!AM12+'5C2_LAVCA'!AP12)</f>
        <v>-87480</v>
      </c>
      <c r="AN12" s="394">
        <f>-('5C3_UnvView'!AM12+'5C3_UnvView'!AP12)</f>
        <v>-53460</v>
      </c>
      <c r="AO12" s="396">
        <f t="shared" si="11"/>
        <v>-158499</v>
      </c>
      <c r="AP12" s="397">
        <f t="shared" si="12"/>
        <v>35862329</v>
      </c>
    </row>
    <row r="13" spans="1:42" ht="15.6" customHeight="1" x14ac:dyDescent="0.2">
      <c r="A13" s="398">
        <v>7</v>
      </c>
      <c r="B13" s="399" t="s">
        <v>11</v>
      </c>
      <c r="C13" s="400">
        <f>'2_State Distrib and Adjs'!BI13</f>
        <v>9642365</v>
      </c>
      <c r="D13" s="400">
        <f>-'5A3_OJJ'!P13</f>
        <v>0</v>
      </c>
      <c r="E13" s="400"/>
      <c r="F13" s="400">
        <f>-('5C1A_Madison'!AL13+'5C1A_Madison'!AO13)</f>
        <v>0</v>
      </c>
      <c r="G13" s="400">
        <f>-('5C1B_DArbonne'!AL13+'5C1B_DArbonne'!AO13)</f>
        <v>0</v>
      </c>
      <c r="H13" s="400">
        <f>-('5C1C_IntlHigh'!AL13+'5C1C_IntlHigh'!AO13)</f>
        <v>0</v>
      </c>
      <c r="I13" s="400">
        <f>-('5C1D_NOMMA'!AL13+'5C1D_NOMMA'!AO13)</f>
        <v>0</v>
      </c>
      <c r="J13" s="400">
        <f>-('5C1E_LFNO'!AL13+'5C1E_LFNO'!AO13)</f>
        <v>0</v>
      </c>
      <c r="K13" s="400">
        <f>-('5C1F_LCCharter'!AL13+'5C1F_LCCharter'!AO13)</f>
        <v>0</v>
      </c>
      <c r="L13" s="400">
        <f>-('5C1G_JSClark'!AL13+'5C1G_JSClark'!AO13)</f>
        <v>0</v>
      </c>
      <c r="M13" s="400">
        <f>-('5C1H_Southwest'!AL13+'5C1H_Southwest'!AO13)</f>
        <v>0</v>
      </c>
      <c r="N13" s="400">
        <f>-('5C1I_LAKey'!AL13+'5C1I_LAKey'!AO13)</f>
        <v>0</v>
      </c>
      <c r="O13" s="400">
        <f>-('5C1J_JCFAEast'!AL13+'5C1J_JCFAEast'!AO13)</f>
        <v>0</v>
      </c>
      <c r="P13" s="400">
        <f>-('5C1M_GEOMidCity'!AL13+'5C1M_GEOMidCity'!AO13)</f>
        <v>0</v>
      </c>
      <c r="Q13" s="400">
        <f>-('5C1N_Delta'!AL13+'5C1N_Delta'!AO13)</f>
        <v>0</v>
      </c>
      <c r="R13" s="400">
        <f>-('5C1O_Impact'!AL13+'5C1O_Impact'!AO13)</f>
        <v>0</v>
      </c>
      <c r="S13" s="400">
        <f>-('5C1Q_Advantage'!AL13+'5C1Q_Advantage'!AO13)</f>
        <v>0</v>
      </c>
      <c r="T13" s="400">
        <f>-('5C1R_Iberville'!AL13+'5C1R_Iberville'!AO13)</f>
        <v>0</v>
      </c>
      <c r="U13" s="400">
        <f>-('5C1S_LCColPrep'!AL13+'5C1S_LCColPrep'!AO13)</f>
        <v>0</v>
      </c>
      <c r="V13" s="400">
        <f>-('5C1T_Northeast'!AL13+'5C1T_Northeast'!AO13)</f>
        <v>0</v>
      </c>
      <c r="W13" s="400">
        <f>-('5C1U_AcadianaRen'!AL13+'5C1U_AcadianaRen'!AO13)</f>
        <v>0</v>
      </c>
      <c r="X13" s="400">
        <f>-('5C1V_LafRen'!AL13+'5C1V_LafRen'!AO13)</f>
        <v>0</v>
      </c>
      <c r="Y13" s="400">
        <f>-('5C1W_Willow'!AL13+'5C1W_Willow'!AO13)</f>
        <v>0</v>
      </c>
      <c r="Z13" s="400">
        <f>-('5C1Y_GEOPrep'!AL13+'5C1Y_GEOPrep'!AO13)</f>
        <v>0</v>
      </c>
      <c r="AA13" s="400">
        <f>-('5C1Z_LincolnPrep'!AL13+'5C1Z_LincolnPrep'!AO13)</f>
        <v>-513711</v>
      </c>
      <c r="AB13" s="400">
        <f>-('5C1AE_NobleMinds'!$AL13+'5C1AE_NobleMinds'!$AO13)</f>
        <v>0</v>
      </c>
      <c r="AC13" s="400">
        <f>-('5C1AF_JCFA-Laf'!$AL13+'5C1AF_JCFA-Laf'!$AO13)</f>
        <v>0</v>
      </c>
      <c r="AD13" s="400">
        <f>-('5C1AG_Collegiate'!$AL13+'5C1AG_Collegiate'!$AO13)</f>
        <v>0</v>
      </c>
      <c r="AE13" s="400">
        <f>-('5C1AI_Harmony'!$AL13+'5C1AI_Harmony'!$AO13)</f>
        <v>0</v>
      </c>
      <c r="AF13" s="400">
        <f>-('5C1AJ_Athlos'!$AL13+'5C1AJ_Athlos'!$AO13)</f>
        <v>0</v>
      </c>
      <c r="AG13" s="400">
        <f>-('5C1AK_NxtGen'!$AL13+'5C1AK_NxtGen'!$AO13)</f>
        <v>0</v>
      </c>
      <c r="AH13" s="400">
        <f>-('5C1AL_RedRiver'!$AL13+'5C1AL_RedRiver'!$AO13)</f>
        <v>0</v>
      </c>
      <c r="AI13" s="400">
        <f>-('5C1AM_Williams'!$AL13+'5C1AM_Williams'!$AO13)</f>
        <v>0</v>
      </c>
      <c r="AJ13" s="400">
        <f>-('5C1AN_StLandry'!$AL13+'5C1AN_StLandry'!$AO13)</f>
        <v>0</v>
      </c>
      <c r="AK13" s="400"/>
      <c r="AL13" s="400"/>
      <c r="AM13" s="400">
        <f>-('5C2_LAVCA'!AM13+'5C2_LAVCA'!AP13)</f>
        <v>-126093</v>
      </c>
      <c r="AN13" s="400">
        <f>-('5C3_UnvView'!AM13+'5C3_UnvView'!AP13)</f>
        <v>-140103</v>
      </c>
      <c r="AO13" s="401">
        <f t="shared" si="11"/>
        <v>-779907</v>
      </c>
      <c r="AP13" s="402">
        <f t="shared" si="12"/>
        <v>8862458</v>
      </c>
    </row>
    <row r="14" spans="1:42" ht="15.6" customHeight="1" x14ac:dyDescent="0.2">
      <c r="A14" s="398">
        <v>8</v>
      </c>
      <c r="B14" s="399" t="s">
        <v>12</v>
      </c>
      <c r="C14" s="400">
        <f>'2_State Distrib and Adjs'!BI14</f>
        <v>142513085</v>
      </c>
      <c r="D14" s="400">
        <f>-'5A3_OJJ'!P14</f>
        <v>-3206</v>
      </c>
      <c r="E14" s="400"/>
      <c r="F14" s="400">
        <f>-('5C1A_Madison'!AL14+'5C1A_Madison'!AO14)</f>
        <v>0</v>
      </c>
      <c r="G14" s="400">
        <f>-('5C1B_DArbonne'!AL14+'5C1B_DArbonne'!AO14)</f>
        <v>0</v>
      </c>
      <c r="H14" s="400">
        <f>-('5C1C_IntlHigh'!AL14+'5C1C_IntlHigh'!AO14)</f>
        <v>0</v>
      </c>
      <c r="I14" s="400">
        <f>-('5C1D_NOMMA'!AL14+'5C1D_NOMMA'!AO14)</f>
        <v>0</v>
      </c>
      <c r="J14" s="400">
        <f>-('5C1E_LFNO'!AL14+'5C1E_LFNO'!AO14)</f>
        <v>0</v>
      </c>
      <c r="K14" s="400">
        <f>-('5C1F_LCCharter'!AL14+'5C1F_LCCharter'!AO14)</f>
        <v>0</v>
      </c>
      <c r="L14" s="400">
        <f>-('5C1G_JSClark'!AL14+'5C1G_JSClark'!AO14)</f>
        <v>0</v>
      </c>
      <c r="M14" s="400">
        <f>-('5C1H_Southwest'!AL14+'5C1H_Southwest'!AO14)</f>
        <v>0</v>
      </c>
      <c r="N14" s="400">
        <f>-('5C1I_LAKey'!AL14+'5C1I_LAKey'!AO14)</f>
        <v>0</v>
      </c>
      <c r="O14" s="400">
        <f>-('5C1J_JCFAEast'!AL14+'5C1J_JCFAEast'!AO14)</f>
        <v>0</v>
      </c>
      <c r="P14" s="400">
        <f>-('5C1M_GEOMidCity'!AL14+'5C1M_GEOMidCity'!AO14)</f>
        <v>0</v>
      </c>
      <c r="Q14" s="400">
        <f>-('5C1N_Delta'!AL14+'5C1N_Delta'!AO14)</f>
        <v>0</v>
      </c>
      <c r="R14" s="400">
        <f>-('5C1O_Impact'!AL14+'5C1O_Impact'!AO14)</f>
        <v>0</v>
      </c>
      <c r="S14" s="400">
        <f>-('5C1Q_Advantage'!AL14+'5C1Q_Advantage'!AO14)</f>
        <v>0</v>
      </c>
      <c r="T14" s="400">
        <f>-('5C1R_Iberville'!AL14+'5C1R_Iberville'!AO14)</f>
        <v>0</v>
      </c>
      <c r="U14" s="400">
        <f>-('5C1S_LCColPrep'!AL14+'5C1S_LCColPrep'!AO14)</f>
        <v>0</v>
      </c>
      <c r="V14" s="400">
        <f>-('5C1T_Northeast'!AL14+'5C1T_Northeast'!AO14)</f>
        <v>0</v>
      </c>
      <c r="W14" s="400">
        <f>-('5C1U_AcadianaRen'!AL14+'5C1U_AcadianaRen'!AO14)</f>
        <v>0</v>
      </c>
      <c r="X14" s="400">
        <f>-('5C1V_LafRen'!AL14+'5C1V_LafRen'!AO14)</f>
        <v>0</v>
      </c>
      <c r="Y14" s="400">
        <f>-('5C1W_Willow'!AL14+'5C1W_Willow'!AO14)</f>
        <v>0</v>
      </c>
      <c r="Z14" s="400">
        <f>-('5C1Y_GEOPrep'!AL14+'5C1Y_GEOPrep'!AO14)</f>
        <v>0</v>
      </c>
      <c r="AA14" s="400">
        <f>-('5C1Z_LincolnPrep'!AL14+'5C1Z_LincolnPrep'!AO14)</f>
        <v>0</v>
      </c>
      <c r="AB14" s="400">
        <f>-('5C1AE_NobleMinds'!$AL14+'5C1AE_NobleMinds'!$AO14)</f>
        <v>0</v>
      </c>
      <c r="AC14" s="400">
        <f>-('5C1AF_JCFA-Laf'!$AL14+'5C1AF_JCFA-Laf'!$AO14)</f>
        <v>0</v>
      </c>
      <c r="AD14" s="400">
        <f>-('5C1AG_Collegiate'!$AL14+'5C1AG_Collegiate'!$AO14)</f>
        <v>0</v>
      </c>
      <c r="AE14" s="400">
        <f>-('5C1AI_Harmony'!$AL14+'5C1AI_Harmony'!$AO14)</f>
        <v>0</v>
      </c>
      <c r="AF14" s="400">
        <f>-('5C1AJ_Athlos'!$AL14+'5C1AJ_Athlos'!$AO14)</f>
        <v>0</v>
      </c>
      <c r="AG14" s="400">
        <f>-('5C1AK_NxtGen'!$AL14+'5C1AK_NxtGen'!$AO14)</f>
        <v>0</v>
      </c>
      <c r="AH14" s="400">
        <f>-('5C1AL_RedRiver'!$AL14+'5C1AL_RedRiver'!$AO14)</f>
        <v>0</v>
      </c>
      <c r="AI14" s="400">
        <f>-('5C1AM_Williams'!$AL14+'5C1AM_Williams'!$AO14)</f>
        <v>0</v>
      </c>
      <c r="AJ14" s="400">
        <f>-('5C1AN_StLandry'!$AL14+'5C1AN_StLandry'!$AO14)</f>
        <v>0</v>
      </c>
      <c r="AK14" s="400"/>
      <c r="AL14" s="400"/>
      <c r="AM14" s="400">
        <f>-('5C2_LAVCA'!AM14+'5C2_LAVCA'!AP14)</f>
        <v>-298711</v>
      </c>
      <c r="AN14" s="400">
        <f>-('5C3_UnvView'!AM14+'5C3_UnvView'!AP14)</f>
        <v>-186082</v>
      </c>
      <c r="AO14" s="401">
        <f t="shared" si="11"/>
        <v>-487999</v>
      </c>
      <c r="AP14" s="402">
        <f t="shared" si="12"/>
        <v>142025086</v>
      </c>
    </row>
    <row r="15" spans="1:42" ht="15.6" customHeight="1" x14ac:dyDescent="0.2">
      <c r="A15" s="398">
        <v>9</v>
      </c>
      <c r="B15" s="399" t="s">
        <v>13</v>
      </c>
      <c r="C15" s="400">
        <f>'2_State Distrib and Adjs'!BI15</f>
        <v>203171951</v>
      </c>
      <c r="D15" s="400">
        <f>-'5A3_OJJ'!P15</f>
        <v>-67967</v>
      </c>
      <c r="E15" s="400">
        <f>-('5B2_RSD LA'!AO7+'5B2_RSD LA'!AT7)</f>
        <v>-5635112</v>
      </c>
      <c r="F15" s="400">
        <f>-('5C1A_Madison'!AL15+'5C1A_Madison'!AO15)</f>
        <v>0</v>
      </c>
      <c r="G15" s="400">
        <f>-('5C1B_DArbonne'!AL15+'5C1B_DArbonne'!AO15)</f>
        <v>0</v>
      </c>
      <c r="H15" s="400">
        <f>-('5C1C_IntlHigh'!AL15+'5C1C_IntlHigh'!AO15)</f>
        <v>0</v>
      </c>
      <c r="I15" s="400">
        <f>-('5C1D_NOMMA'!AL15+'5C1D_NOMMA'!AO15)</f>
        <v>0</v>
      </c>
      <c r="J15" s="400">
        <f>-('5C1E_LFNO'!AL15+'5C1E_LFNO'!AO15)</f>
        <v>0</v>
      </c>
      <c r="K15" s="400">
        <f>-('5C1F_LCCharter'!AL15+'5C1F_LCCharter'!AO15)</f>
        <v>0</v>
      </c>
      <c r="L15" s="400">
        <f>-('5C1G_JSClark'!AL15+'5C1G_JSClark'!AO15)</f>
        <v>0</v>
      </c>
      <c r="M15" s="400">
        <f>-('5C1H_Southwest'!AL15+'5C1H_Southwest'!AO15)</f>
        <v>0</v>
      </c>
      <c r="N15" s="400">
        <f>-('5C1I_LAKey'!AL15+'5C1I_LAKey'!AO15)</f>
        <v>0</v>
      </c>
      <c r="O15" s="400">
        <f>-('5C1J_JCFAEast'!AL15+'5C1J_JCFAEast'!AO15)</f>
        <v>0</v>
      </c>
      <c r="P15" s="400">
        <f>-('5C1M_GEOMidCity'!AL15+'5C1M_GEOMidCity'!AO15)</f>
        <v>0</v>
      </c>
      <c r="Q15" s="400">
        <f>-('5C1N_Delta'!AL15+'5C1N_Delta'!AO15)</f>
        <v>0</v>
      </c>
      <c r="R15" s="400">
        <f>-('5C1O_Impact'!AL15+'5C1O_Impact'!AO15)</f>
        <v>0</v>
      </c>
      <c r="S15" s="400">
        <f>-('5C1Q_Advantage'!AL15+'5C1Q_Advantage'!AO15)</f>
        <v>0</v>
      </c>
      <c r="T15" s="400">
        <f>-('5C1R_Iberville'!AL15+'5C1R_Iberville'!AO15)</f>
        <v>0</v>
      </c>
      <c r="U15" s="400">
        <f>-('5C1S_LCColPrep'!AL15+'5C1S_LCColPrep'!AO15)</f>
        <v>0</v>
      </c>
      <c r="V15" s="400">
        <f>-('5C1T_Northeast'!AL15+'5C1T_Northeast'!AO15)</f>
        <v>0</v>
      </c>
      <c r="W15" s="400">
        <f>-('5C1U_AcadianaRen'!AL15+'5C1U_AcadianaRen'!AO15)</f>
        <v>0</v>
      </c>
      <c r="X15" s="400">
        <f>-('5C1V_LafRen'!AL15+'5C1V_LafRen'!AO15)</f>
        <v>0</v>
      </c>
      <c r="Y15" s="400">
        <f>-('5C1W_Willow'!AL15+'5C1W_Willow'!AO15)</f>
        <v>0</v>
      </c>
      <c r="Z15" s="400">
        <f>-('5C1Y_GEOPrep'!AL15+'5C1Y_GEOPrep'!AO15)</f>
        <v>0</v>
      </c>
      <c r="AA15" s="400">
        <f>-('5C1Z_LincolnPrep'!AL15+'5C1Z_LincolnPrep'!AO15)</f>
        <v>0</v>
      </c>
      <c r="AB15" s="400">
        <f>-('5C1AE_NobleMinds'!$AL15+'5C1AE_NobleMinds'!$AO15)</f>
        <v>0</v>
      </c>
      <c r="AC15" s="400">
        <f>-('5C1AF_JCFA-Laf'!$AL15+'5C1AF_JCFA-Laf'!$AO15)</f>
        <v>0</v>
      </c>
      <c r="AD15" s="400">
        <f>-('5C1AG_Collegiate'!$AL15+'5C1AG_Collegiate'!$AO15)</f>
        <v>0</v>
      </c>
      <c r="AE15" s="400">
        <f>-('5C1AI_Harmony'!$AL15+'5C1AI_Harmony'!$AO15)</f>
        <v>0</v>
      </c>
      <c r="AF15" s="400">
        <f>-('5C1AJ_Athlos'!$AL15+'5C1AJ_Athlos'!$AO15)</f>
        <v>0</v>
      </c>
      <c r="AG15" s="400">
        <f>-('5C1AK_NxtGen'!$AL15+'5C1AK_NxtGen'!$AO15)</f>
        <v>0</v>
      </c>
      <c r="AH15" s="400">
        <f>-('5C1AL_RedRiver'!$AL15+'5C1AL_RedRiver'!$AO15)</f>
        <v>0</v>
      </c>
      <c r="AI15" s="400">
        <f>-('5C1AM_Williams'!$AL15+'5C1AM_Williams'!$AO15)</f>
        <v>0</v>
      </c>
      <c r="AJ15" s="400">
        <f>-('5C1AN_StLandry'!$AL15+'5C1AN_StLandry'!$AO15)</f>
        <v>0</v>
      </c>
      <c r="AK15" s="400"/>
      <c r="AL15" s="400"/>
      <c r="AM15" s="400">
        <f>-('5C2_LAVCA'!AM15+'5C2_LAVCA'!AP15)</f>
        <v>-642424</v>
      </c>
      <c r="AN15" s="400">
        <f>-('5C3_UnvView'!AM15+'5C3_UnvView'!AP15)</f>
        <v>-587878</v>
      </c>
      <c r="AO15" s="401">
        <f t="shared" si="11"/>
        <v>-6933381</v>
      </c>
      <c r="AP15" s="402">
        <f t="shared" si="12"/>
        <v>196238570</v>
      </c>
    </row>
    <row r="16" spans="1:42" ht="15.6" customHeight="1" x14ac:dyDescent="0.2">
      <c r="A16" s="403">
        <v>10</v>
      </c>
      <c r="B16" s="404" t="s">
        <v>14</v>
      </c>
      <c r="C16" s="405">
        <f>'2_State Distrib and Adjs'!BI16</f>
        <v>127374566</v>
      </c>
      <c r="D16" s="405">
        <f>-'5A3_OJJ'!P16</f>
        <v>-63808</v>
      </c>
      <c r="E16" s="405"/>
      <c r="F16" s="405">
        <f>-('5C1A_Madison'!AL16+'5C1A_Madison'!AO16)</f>
        <v>0</v>
      </c>
      <c r="G16" s="405">
        <f>-('5C1B_DArbonne'!AL16+'5C1B_DArbonne'!AO16)</f>
        <v>0</v>
      </c>
      <c r="H16" s="405">
        <f>-('5C1C_IntlHigh'!AL16+'5C1C_IntlHigh'!AO16)</f>
        <v>0</v>
      </c>
      <c r="I16" s="405">
        <f>-('5C1D_NOMMA'!AL16+'5C1D_NOMMA'!AO16)</f>
        <v>0</v>
      </c>
      <c r="J16" s="405">
        <f>-('5C1E_LFNO'!AL16+'5C1E_LFNO'!AO16)</f>
        <v>0</v>
      </c>
      <c r="K16" s="405">
        <f>-('5C1F_LCCharter'!AL16+'5C1F_LCCharter'!AO16)</f>
        <v>-7065800</v>
      </c>
      <c r="L16" s="405">
        <f>-('5C1G_JSClark'!AL16+'5C1G_JSClark'!AO16)</f>
        <v>0</v>
      </c>
      <c r="M16" s="405">
        <f>-('5C1H_Southwest'!AL16+'5C1H_Southwest'!AO16)</f>
        <v>-5436550</v>
      </c>
      <c r="N16" s="405">
        <f>-('5C1I_LAKey'!AL16+'5C1I_LAKey'!AO16)</f>
        <v>0</v>
      </c>
      <c r="O16" s="405">
        <f>-('5C1J_JCFAEast'!AL16+'5C1J_JCFAEast'!AO16)</f>
        <v>0</v>
      </c>
      <c r="P16" s="405">
        <f>-('5C1M_GEOMidCity'!AL16+'5C1M_GEOMidCity'!AO16)</f>
        <v>0</v>
      </c>
      <c r="Q16" s="405">
        <f>-('5C1N_Delta'!AL16+'5C1N_Delta'!AO16)</f>
        <v>0</v>
      </c>
      <c r="R16" s="405">
        <f>-('5C1O_Impact'!AL16+'5C1O_Impact'!AO16)</f>
        <v>0</v>
      </c>
      <c r="S16" s="405">
        <f>-('5C1Q_Advantage'!AL16+'5C1Q_Advantage'!AO16)</f>
        <v>0</v>
      </c>
      <c r="T16" s="405">
        <f>-('5C1R_Iberville'!AL16+'5C1R_Iberville'!AO16)</f>
        <v>-25725</v>
      </c>
      <c r="U16" s="405">
        <f>-('5C1S_LCColPrep'!AL16+'5C1S_LCColPrep'!AO16)</f>
        <v>-4259467</v>
      </c>
      <c r="V16" s="405">
        <f>-('5C1T_Northeast'!AL16+'5C1T_Northeast'!AO16)</f>
        <v>0</v>
      </c>
      <c r="W16" s="405">
        <f>-('5C1U_AcadianaRen'!AL16+'5C1U_AcadianaRen'!AO16)</f>
        <v>-137200</v>
      </c>
      <c r="X16" s="405">
        <f>-('5C1V_LafRen'!AL16+'5C1V_LafRen'!AO16)</f>
        <v>-8575</v>
      </c>
      <c r="Y16" s="405">
        <f>-('5C1W_Willow'!AL16+'5C1W_Willow'!AO16)</f>
        <v>0</v>
      </c>
      <c r="Z16" s="405">
        <f>-('5C1Y_GEOPrep'!AL16+'5C1Y_GEOPrep'!AO16)</f>
        <v>0</v>
      </c>
      <c r="AA16" s="405">
        <f>-('5C1Z_LincolnPrep'!AL16+'5C1Z_LincolnPrep'!AO16)</f>
        <v>0</v>
      </c>
      <c r="AB16" s="405">
        <f>-('5C1AE_NobleMinds'!$AL16+'5C1AE_NobleMinds'!$AO16)</f>
        <v>0</v>
      </c>
      <c r="AC16" s="405">
        <f>-('5C1AF_JCFA-Laf'!$AL16+'5C1AF_JCFA-Laf'!$AO16)</f>
        <v>0</v>
      </c>
      <c r="AD16" s="405">
        <f>-('5C1AG_Collegiate'!$AL16+'5C1AG_Collegiate'!$AO16)</f>
        <v>0</v>
      </c>
      <c r="AE16" s="696">
        <f>-('5C1AI_Harmony'!$AL16+'5C1AI_Harmony'!$AO16)</f>
        <v>0</v>
      </c>
      <c r="AF16" s="696">
        <f>-('5C1AJ_Athlos'!$AL16+'5C1AJ_Athlos'!$AO16)</f>
        <v>0</v>
      </c>
      <c r="AG16" s="942">
        <f>-('5C1AK_NxtGen'!$AL16+'5C1AK_NxtGen'!$AO16)</f>
        <v>0</v>
      </c>
      <c r="AH16" s="942">
        <f>-('5C1AL_RedRiver'!$AL16+'5C1AL_RedRiver'!$AO16)</f>
        <v>0</v>
      </c>
      <c r="AI16" s="1513">
        <f>-('5C1AM_Williams'!$AL16+'5C1AM_Williams'!$AO16)</f>
        <v>0</v>
      </c>
      <c r="AJ16" s="1513">
        <f>-('5C1AN_StLandry'!$AL16+'5C1AN_StLandry'!$AO16)</f>
        <v>0</v>
      </c>
      <c r="AK16" s="1843"/>
      <c r="AL16" s="1843"/>
      <c r="AM16" s="405">
        <f>-('5C2_LAVCA'!AM16+'5C2_LAVCA'!AP16)</f>
        <v>-432180</v>
      </c>
      <c r="AN16" s="405">
        <f>-('5C3_UnvView'!AM16+'5C3_UnvView'!AP16)</f>
        <v>-432180</v>
      </c>
      <c r="AO16" s="406">
        <f t="shared" si="11"/>
        <v>-17861485</v>
      </c>
      <c r="AP16" s="407">
        <f t="shared" si="12"/>
        <v>109513081</v>
      </c>
    </row>
    <row r="17" spans="1:42" ht="15.6" customHeight="1" x14ac:dyDescent="0.2">
      <c r="A17" s="392">
        <v>11</v>
      </c>
      <c r="B17" s="393" t="s">
        <v>15</v>
      </c>
      <c r="C17" s="394">
        <f>'2_State Distrib and Adjs'!BI17</f>
        <v>12530556</v>
      </c>
      <c r="D17" s="394">
        <f>-'5A3_OJJ'!P17</f>
        <v>0</v>
      </c>
      <c r="E17" s="394"/>
      <c r="F17" s="394">
        <f>-('5C1A_Madison'!AL17+'5C1A_Madison'!AO17)</f>
        <v>0</v>
      </c>
      <c r="G17" s="394">
        <f>-('5C1B_DArbonne'!AL17+'5C1B_DArbonne'!AO17)</f>
        <v>0</v>
      </c>
      <c r="H17" s="394">
        <f>-('5C1C_IntlHigh'!AL17+'5C1C_IntlHigh'!AO17)</f>
        <v>0</v>
      </c>
      <c r="I17" s="394">
        <f>-('5C1D_NOMMA'!AL17+'5C1D_NOMMA'!AO17)</f>
        <v>0</v>
      </c>
      <c r="J17" s="394">
        <f>-('5C1E_LFNO'!AL17+'5C1E_LFNO'!AO17)</f>
        <v>0</v>
      </c>
      <c r="K17" s="394">
        <f>-('5C1F_LCCharter'!AL17+'5C1F_LCCharter'!AO17)</f>
        <v>0</v>
      </c>
      <c r="L17" s="394">
        <f>-('5C1G_JSClark'!AL17+'5C1G_JSClark'!AO17)</f>
        <v>0</v>
      </c>
      <c r="M17" s="394">
        <f>-('5C1H_Southwest'!AL17+'5C1H_Southwest'!AO17)</f>
        <v>0</v>
      </c>
      <c r="N17" s="394">
        <f>-('5C1I_LAKey'!AL17+'5C1I_LAKey'!AO17)</f>
        <v>0</v>
      </c>
      <c r="O17" s="394">
        <f>-('5C1J_JCFAEast'!AL17+'5C1J_JCFAEast'!AO17)</f>
        <v>0</v>
      </c>
      <c r="P17" s="394">
        <f>-('5C1M_GEOMidCity'!AL17+'5C1M_GEOMidCity'!AO17)</f>
        <v>0</v>
      </c>
      <c r="Q17" s="394">
        <f>-('5C1N_Delta'!AL17+'5C1N_Delta'!AO17)</f>
        <v>0</v>
      </c>
      <c r="R17" s="394">
        <f>-('5C1O_Impact'!AL17+'5C1O_Impact'!AO17)</f>
        <v>0</v>
      </c>
      <c r="S17" s="394">
        <f>-('5C1Q_Advantage'!AL17+'5C1Q_Advantage'!AO17)</f>
        <v>0</v>
      </c>
      <c r="T17" s="394">
        <f>-('5C1R_Iberville'!AL17+'5C1R_Iberville'!AO17)</f>
        <v>0</v>
      </c>
      <c r="U17" s="394">
        <f>-('5C1S_LCColPrep'!AL17+'5C1S_LCColPrep'!AO17)</f>
        <v>0</v>
      </c>
      <c r="V17" s="394">
        <f>-('5C1T_Northeast'!AL17+'5C1T_Northeast'!AO17)</f>
        <v>0</v>
      </c>
      <c r="W17" s="394">
        <f>-('5C1U_AcadianaRen'!AL17+'5C1U_AcadianaRen'!AO17)</f>
        <v>0</v>
      </c>
      <c r="X17" s="394">
        <f>-('5C1V_LafRen'!AL17+'5C1V_LafRen'!AO17)</f>
        <v>0</v>
      </c>
      <c r="Y17" s="394">
        <f>-('5C1W_Willow'!AL17+'5C1W_Willow'!AO17)</f>
        <v>0</v>
      </c>
      <c r="Z17" s="394">
        <f>-('5C1Y_GEOPrep'!AL17+'5C1Y_GEOPrep'!AO17)</f>
        <v>0</v>
      </c>
      <c r="AA17" s="395">
        <f>-('5C1Z_LincolnPrep'!AL17+'5C1Z_LincolnPrep'!AO17)</f>
        <v>0</v>
      </c>
      <c r="AB17" s="395">
        <f>-('5C1AE_NobleMinds'!$AL17+'5C1AE_NobleMinds'!$AO17)</f>
        <v>0</v>
      </c>
      <c r="AC17" s="395">
        <f>-('5C1AF_JCFA-Laf'!$AL17+'5C1AF_JCFA-Laf'!$AO17)</f>
        <v>0</v>
      </c>
      <c r="AD17" s="395">
        <f>-('5C1AG_Collegiate'!$AL17+'5C1AG_Collegiate'!$AO17)</f>
        <v>0</v>
      </c>
      <c r="AE17" s="695">
        <f>-('5C1AI_Harmony'!$AL17+'5C1AI_Harmony'!$AO17)</f>
        <v>0</v>
      </c>
      <c r="AF17" s="695">
        <f>-('5C1AJ_Athlos'!$AL17+'5C1AJ_Athlos'!$AO17)</f>
        <v>0</v>
      </c>
      <c r="AG17" s="695">
        <f>-('5C1AK_NxtGen'!$AL17+'5C1AK_NxtGen'!$AO17)</f>
        <v>0</v>
      </c>
      <c r="AH17" s="695">
        <f>-('5C1AL_RedRiver'!$AL17+'5C1AL_RedRiver'!$AO17)</f>
        <v>0</v>
      </c>
      <c r="AI17" s="1512">
        <f>-('5C1AM_Williams'!$AL17+'5C1AM_Williams'!$AO17)</f>
        <v>0</v>
      </c>
      <c r="AJ17" s="1512">
        <f>-('5C1AN_StLandry'!$AL17+'5C1AN_StLandry'!$AO17)</f>
        <v>0</v>
      </c>
      <c r="AK17" s="1842"/>
      <c r="AL17" s="1842"/>
      <c r="AM17" s="394">
        <f>-('5C2_LAVCA'!AM17+'5C2_LAVCA'!AP17)</f>
        <v>0</v>
      </c>
      <c r="AN17" s="394">
        <f>-('5C3_UnvView'!AM17+'5C3_UnvView'!AP17)</f>
        <v>-45803</v>
      </c>
      <c r="AO17" s="396">
        <f t="shared" si="11"/>
        <v>-45803</v>
      </c>
      <c r="AP17" s="397">
        <f t="shared" si="12"/>
        <v>12484753</v>
      </c>
    </row>
    <row r="18" spans="1:42" ht="15.6" customHeight="1" x14ac:dyDescent="0.2">
      <c r="A18" s="398">
        <v>12</v>
      </c>
      <c r="B18" s="399" t="s">
        <v>16</v>
      </c>
      <c r="C18" s="400">
        <f>'2_State Distrib and Adjs'!BI18</f>
        <v>4077099</v>
      </c>
      <c r="D18" s="400">
        <f>-'5A3_OJJ'!P18</f>
        <v>0</v>
      </c>
      <c r="E18" s="400"/>
      <c r="F18" s="400">
        <f>-('5C1A_Madison'!AL18+'5C1A_Madison'!AO18)</f>
        <v>0</v>
      </c>
      <c r="G18" s="400">
        <f>-('5C1B_DArbonne'!AL18+'5C1B_DArbonne'!AO18)</f>
        <v>0</v>
      </c>
      <c r="H18" s="400">
        <f>-('5C1C_IntlHigh'!AL18+'5C1C_IntlHigh'!AO18)</f>
        <v>0</v>
      </c>
      <c r="I18" s="400">
        <f>-('5C1D_NOMMA'!AL18+'5C1D_NOMMA'!AO18)</f>
        <v>0</v>
      </c>
      <c r="J18" s="400">
        <f>-('5C1E_LFNO'!AL18+'5C1E_LFNO'!AO18)</f>
        <v>0</v>
      </c>
      <c r="K18" s="400">
        <f>-('5C1F_LCCharter'!AL18+'5C1F_LCCharter'!AO18)</f>
        <v>-63164</v>
      </c>
      <c r="L18" s="400">
        <f>-('5C1G_JSClark'!AL18+'5C1G_JSClark'!AO18)</f>
        <v>0</v>
      </c>
      <c r="M18" s="400">
        <f>-('5C1H_Southwest'!AL18+'5C1H_Southwest'!AO18)</f>
        <v>0</v>
      </c>
      <c r="N18" s="400">
        <f>-('5C1I_LAKey'!AL18+'5C1I_LAKey'!AO18)</f>
        <v>0</v>
      </c>
      <c r="O18" s="400">
        <f>-('5C1J_JCFAEast'!AL18+'5C1J_JCFAEast'!AO18)</f>
        <v>0</v>
      </c>
      <c r="P18" s="400">
        <f>-('5C1M_GEOMidCity'!AL18+'5C1M_GEOMidCity'!AO18)</f>
        <v>0</v>
      </c>
      <c r="Q18" s="400">
        <f>-('5C1N_Delta'!AL18+'5C1N_Delta'!AO18)</f>
        <v>0</v>
      </c>
      <c r="R18" s="400">
        <f>-('5C1O_Impact'!AL18+'5C1O_Impact'!AO18)</f>
        <v>0</v>
      </c>
      <c r="S18" s="400">
        <f>-('5C1Q_Advantage'!AL18+'5C1Q_Advantage'!AO18)</f>
        <v>0</v>
      </c>
      <c r="T18" s="400">
        <f>-('5C1R_Iberville'!AL18+'5C1R_Iberville'!AO18)</f>
        <v>0</v>
      </c>
      <c r="U18" s="400">
        <f>-('5C1S_LCColPrep'!AL18+'5C1S_LCColPrep'!AO18)</f>
        <v>0</v>
      </c>
      <c r="V18" s="400">
        <f>-('5C1T_Northeast'!AL18+'5C1T_Northeast'!AO18)</f>
        <v>0</v>
      </c>
      <c r="W18" s="400">
        <f>-('5C1U_AcadianaRen'!AL18+'5C1U_AcadianaRen'!AO18)</f>
        <v>0</v>
      </c>
      <c r="X18" s="400">
        <f>-('5C1V_LafRen'!AL18+'5C1V_LafRen'!AO18)</f>
        <v>0</v>
      </c>
      <c r="Y18" s="400">
        <f>-('5C1W_Willow'!AL18+'5C1W_Willow'!AO18)</f>
        <v>0</v>
      </c>
      <c r="Z18" s="400">
        <f>-('5C1Y_GEOPrep'!AL18+'5C1Y_GEOPrep'!AO18)</f>
        <v>0</v>
      </c>
      <c r="AA18" s="400">
        <f>-('5C1Z_LincolnPrep'!AL18+'5C1Z_LincolnPrep'!AO18)</f>
        <v>0</v>
      </c>
      <c r="AB18" s="400">
        <f>-('5C1AE_NobleMinds'!$AL18+'5C1AE_NobleMinds'!$AO18)</f>
        <v>0</v>
      </c>
      <c r="AC18" s="400">
        <f>-('5C1AF_JCFA-Laf'!$AL18+'5C1AF_JCFA-Laf'!$AO18)</f>
        <v>0</v>
      </c>
      <c r="AD18" s="400">
        <f>-('5C1AG_Collegiate'!$AL18+'5C1AG_Collegiate'!$AO18)</f>
        <v>0</v>
      </c>
      <c r="AE18" s="400">
        <f>-('5C1AI_Harmony'!$AL18+'5C1AI_Harmony'!$AO18)</f>
        <v>0</v>
      </c>
      <c r="AF18" s="400">
        <f>-('5C1AJ_Athlos'!$AL18+'5C1AJ_Athlos'!$AO18)</f>
        <v>0</v>
      </c>
      <c r="AG18" s="400">
        <f>-('5C1AK_NxtGen'!$AL18+'5C1AK_NxtGen'!$AO18)</f>
        <v>0</v>
      </c>
      <c r="AH18" s="400">
        <f>-('5C1AL_RedRiver'!$AL18+'5C1AL_RedRiver'!$AO18)</f>
        <v>0</v>
      </c>
      <c r="AI18" s="400">
        <f>-('5C1AM_Williams'!$AL18+'5C1AM_Williams'!$AO18)</f>
        <v>0</v>
      </c>
      <c r="AJ18" s="400">
        <f>-('5C1AN_StLandry'!$AL18+'5C1AN_StLandry'!$AO18)</f>
        <v>0</v>
      </c>
      <c r="AK18" s="400"/>
      <c r="AL18" s="400"/>
      <c r="AM18" s="400">
        <f>-('5C2_LAVCA'!AM18+'5C2_LAVCA'!AP18)</f>
        <v>-56848</v>
      </c>
      <c r="AN18" s="400">
        <f>-('5C3_UnvView'!AM18+'5C3_UnvView'!AP18)</f>
        <v>0</v>
      </c>
      <c r="AO18" s="401">
        <f t="shared" si="11"/>
        <v>-120012</v>
      </c>
      <c r="AP18" s="402">
        <f t="shared" si="12"/>
        <v>3957087</v>
      </c>
    </row>
    <row r="19" spans="1:42" ht="15.6" customHeight="1" x14ac:dyDescent="0.2">
      <c r="A19" s="398">
        <v>13</v>
      </c>
      <c r="B19" s="399" t="s">
        <v>17</v>
      </c>
      <c r="C19" s="400">
        <f>'2_State Distrib and Adjs'!BI19</f>
        <v>8253646</v>
      </c>
      <c r="D19" s="400">
        <f>-'5A3_OJJ'!P19</f>
        <v>0</v>
      </c>
      <c r="E19" s="400"/>
      <c r="F19" s="400">
        <f>-('5C1A_Madison'!AL19+'5C1A_Madison'!AO19)</f>
        <v>0</v>
      </c>
      <c r="G19" s="400">
        <f>-('5C1B_DArbonne'!AL19+'5C1B_DArbonne'!AO19)</f>
        <v>0</v>
      </c>
      <c r="H19" s="400">
        <f>-('5C1C_IntlHigh'!AL19+'5C1C_IntlHigh'!AO19)</f>
        <v>0</v>
      </c>
      <c r="I19" s="400">
        <f>-('5C1D_NOMMA'!AL19+'5C1D_NOMMA'!AO19)</f>
        <v>0</v>
      </c>
      <c r="J19" s="400">
        <f>-('5C1E_LFNO'!AL19+'5C1E_LFNO'!AO19)</f>
        <v>0</v>
      </c>
      <c r="K19" s="400">
        <f>-('5C1F_LCCharter'!AL19+'5C1F_LCCharter'!AO19)</f>
        <v>0</v>
      </c>
      <c r="L19" s="400">
        <f>-('5C1G_JSClark'!AL19+'5C1G_JSClark'!AO19)</f>
        <v>0</v>
      </c>
      <c r="M19" s="400">
        <f>-('5C1H_Southwest'!AL19+'5C1H_Southwest'!AO19)</f>
        <v>0</v>
      </c>
      <c r="N19" s="400">
        <f>-('5C1I_LAKey'!AL19+'5C1I_LAKey'!AO19)</f>
        <v>0</v>
      </c>
      <c r="O19" s="400">
        <f>-('5C1J_JCFAEast'!AL19+'5C1J_JCFAEast'!AO19)</f>
        <v>0</v>
      </c>
      <c r="P19" s="400">
        <f>-('5C1M_GEOMidCity'!AL19+'5C1M_GEOMidCity'!AO19)</f>
        <v>0</v>
      </c>
      <c r="Q19" s="400">
        <f>-('5C1N_Delta'!AL19+'5C1N_Delta'!AO19)</f>
        <v>-320131</v>
      </c>
      <c r="R19" s="400">
        <f>-('5C1O_Impact'!AL19+'5C1O_Impact'!AO19)</f>
        <v>0</v>
      </c>
      <c r="S19" s="400">
        <f>-('5C1Q_Advantage'!AL19+'5C1Q_Advantage'!AO19)</f>
        <v>0</v>
      </c>
      <c r="T19" s="400">
        <f>-('5C1R_Iberville'!AL19+'5C1R_Iberville'!AO19)</f>
        <v>0</v>
      </c>
      <c r="U19" s="400">
        <f>-('5C1S_LCColPrep'!AL19+'5C1S_LCColPrep'!AO19)</f>
        <v>0</v>
      </c>
      <c r="V19" s="400">
        <f>-('5C1T_Northeast'!AL19+'5C1T_Northeast'!AO19)</f>
        <v>0</v>
      </c>
      <c r="W19" s="400">
        <f>-('5C1U_AcadianaRen'!AL19+'5C1U_AcadianaRen'!AO19)</f>
        <v>0</v>
      </c>
      <c r="X19" s="400">
        <f>-('5C1V_LafRen'!AL19+'5C1V_LafRen'!AO19)</f>
        <v>0</v>
      </c>
      <c r="Y19" s="400">
        <f>-('5C1W_Willow'!AL19+'5C1W_Willow'!AO19)</f>
        <v>0</v>
      </c>
      <c r="Z19" s="400">
        <f>-('5C1Y_GEOPrep'!AL19+'5C1Y_GEOPrep'!AO19)</f>
        <v>0</v>
      </c>
      <c r="AA19" s="400">
        <f>-('5C1Z_LincolnPrep'!AL19+'5C1Z_LincolnPrep'!AO19)</f>
        <v>0</v>
      </c>
      <c r="AB19" s="400">
        <f>-('5C1AE_NobleMinds'!$AL19+'5C1AE_NobleMinds'!$AO19)</f>
        <v>0</v>
      </c>
      <c r="AC19" s="400">
        <f>-('5C1AF_JCFA-Laf'!$AL19+'5C1AF_JCFA-Laf'!$AO19)</f>
        <v>0</v>
      </c>
      <c r="AD19" s="400">
        <f>-('5C1AG_Collegiate'!$AL19+'5C1AG_Collegiate'!$AO19)</f>
        <v>0</v>
      </c>
      <c r="AE19" s="400">
        <f>-('5C1AI_Harmony'!$AL19+'5C1AI_Harmony'!$AO19)</f>
        <v>0</v>
      </c>
      <c r="AF19" s="400">
        <f>-('5C1AJ_Athlos'!$AL19+'5C1AJ_Athlos'!$AO19)</f>
        <v>0</v>
      </c>
      <c r="AG19" s="400">
        <f>-('5C1AK_NxtGen'!$AL19+'5C1AK_NxtGen'!$AO19)</f>
        <v>0</v>
      </c>
      <c r="AH19" s="400">
        <f>-('5C1AL_RedRiver'!$AL19+'5C1AL_RedRiver'!$AO19)</f>
        <v>0</v>
      </c>
      <c r="AI19" s="400">
        <f>-('5C1AM_Williams'!$AL19+'5C1AM_Williams'!$AO19)</f>
        <v>0</v>
      </c>
      <c r="AJ19" s="400">
        <f>-('5C1AN_StLandry'!$AL19+'5C1AN_StLandry'!$AO19)</f>
        <v>0</v>
      </c>
      <c r="AK19" s="400"/>
      <c r="AL19" s="400"/>
      <c r="AM19" s="400">
        <f>-('5C2_LAVCA'!AM19+'5C2_LAVCA'!AP19)</f>
        <v>-21596</v>
      </c>
      <c r="AN19" s="400">
        <f>-('5C3_UnvView'!AM19+'5C3_UnvView'!AP19)</f>
        <v>-17357</v>
      </c>
      <c r="AO19" s="401">
        <f t="shared" si="11"/>
        <v>-359084</v>
      </c>
      <c r="AP19" s="402">
        <f t="shared" si="12"/>
        <v>7894562</v>
      </c>
    </row>
    <row r="20" spans="1:42" ht="15.6" customHeight="1" x14ac:dyDescent="0.2">
      <c r="A20" s="398">
        <v>14</v>
      </c>
      <c r="B20" s="399" t="s">
        <v>18</v>
      </c>
      <c r="C20" s="400">
        <f>'2_State Distrib and Adjs'!BI20</f>
        <v>13911802</v>
      </c>
      <c r="D20" s="400">
        <f>-'5A3_OJJ'!P20</f>
        <v>0</v>
      </c>
      <c r="E20" s="400"/>
      <c r="F20" s="400">
        <f>-('5C1A_Madison'!AL20+'5C1A_Madison'!AO20)</f>
        <v>0</v>
      </c>
      <c r="G20" s="400">
        <f>-('5C1B_DArbonne'!AL20+'5C1B_DArbonne'!AO20)</f>
        <v>-4211</v>
      </c>
      <c r="H20" s="400">
        <f>-('5C1C_IntlHigh'!AL20+'5C1C_IntlHigh'!AO20)</f>
        <v>0</v>
      </c>
      <c r="I20" s="400">
        <f>-('5C1D_NOMMA'!AL20+'5C1D_NOMMA'!AO20)</f>
        <v>0</v>
      </c>
      <c r="J20" s="400">
        <f>-('5C1E_LFNO'!AL20+'5C1E_LFNO'!AO20)</f>
        <v>0</v>
      </c>
      <c r="K20" s="400">
        <f>-('5C1F_LCCharter'!AL20+'5C1F_LCCharter'!AO20)</f>
        <v>0</v>
      </c>
      <c r="L20" s="400">
        <f>-('5C1G_JSClark'!AL20+'5C1G_JSClark'!AO20)</f>
        <v>0</v>
      </c>
      <c r="M20" s="400">
        <f>-('5C1H_Southwest'!AL20+'5C1H_Southwest'!AO20)</f>
        <v>0</v>
      </c>
      <c r="N20" s="400">
        <f>-('5C1I_LAKey'!AL20+'5C1I_LAKey'!AO20)</f>
        <v>0</v>
      </c>
      <c r="O20" s="400">
        <f>-('5C1J_JCFAEast'!AL20+'5C1J_JCFAEast'!AO20)</f>
        <v>0</v>
      </c>
      <c r="P20" s="400">
        <f>-('5C1M_GEOMidCity'!AL20+'5C1M_GEOMidCity'!AO20)</f>
        <v>0</v>
      </c>
      <c r="Q20" s="400">
        <f>-('5C1N_Delta'!AL20+'5C1N_Delta'!AO20)</f>
        <v>0</v>
      </c>
      <c r="R20" s="400">
        <f>-('5C1O_Impact'!AL20+'5C1O_Impact'!AO20)</f>
        <v>0</v>
      </c>
      <c r="S20" s="400">
        <f>-('5C1Q_Advantage'!AL20+'5C1Q_Advantage'!AO20)</f>
        <v>0</v>
      </c>
      <c r="T20" s="400">
        <f>-('5C1R_Iberville'!AL20+'5C1R_Iberville'!AO20)</f>
        <v>0</v>
      </c>
      <c r="U20" s="400">
        <f>-('5C1S_LCColPrep'!AL20+'5C1S_LCColPrep'!AO20)</f>
        <v>0</v>
      </c>
      <c r="V20" s="400">
        <f>-('5C1T_Northeast'!AL20+'5C1T_Northeast'!AO20)</f>
        <v>-172651</v>
      </c>
      <c r="W20" s="400">
        <f>-('5C1U_AcadianaRen'!AL20+'5C1U_AcadianaRen'!AO20)</f>
        <v>0</v>
      </c>
      <c r="X20" s="400">
        <f>-('5C1V_LafRen'!AL20+'5C1V_LafRen'!AO20)</f>
        <v>0</v>
      </c>
      <c r="Y20" s="400">
        <f>-('5C1W_Willow'!AL20+'5C1W_Willow'!AO20)</f>
        <v>0</v>
      </c>
      <c r="Z20" s="400">
        <f>-('5C1Y_GEOPrep'!AL20+'5C1Y_GEOPrep'!AO20)</f>
        <v>0</v>
      </c>
      <c r="AA20" s="400">
        <f>-('5C1Z_LincolnPrep'!AL20+'5C1Z_LincolnPrep'!AO20)</f>
        <v>-181073</v>
      </c>
      <c r="AB20" s="400">
        <f>-('5C1AE_NobleMinds'!$AL20+'5C1AE_NobleMinds'!$AO20)</f>
        <v>0</v>
      </c>
      <c r="AC20" s="400">
        <f>-('5C1AF_JCFA-Laf'!$AL20+'5C1AF_JCFA-Laf'!$AO20)</f>
        <v>0</v>
      </c>
      <c r="AD20" s="400">
        <f>-('5C1AG_Collegiate'!$AL20+'5C1AG_Collegiate'!$AO20)</f>
        <v>0</v>
      </c>
      <c r="AE20" s="400">
        <f>-('5C1AI_Harmony'!$AL20+'5C1AI_Harmony'!$AO20)</f>
        <v>0</v>
      </c>
      <c r="AF20" s="400">
        <f>-('5C1AJ_Athlos'!$AL20+'5C1AJ_Athlos'!$AO20)</f>
        <v>0</v>
      </c>
      <c r="AG20" s="400">
        <f>-('5C1AK_NxtGen'!$AL20+'5C1AK_NxtGen'!$AO20)</f>
        <v>0</v>
      </c>
      <c r="AH20" s="400">
        <f>-('5C1AL_RedRiver'!$AL20+'5C1AL_RedRiver'!$AO20)</f>
        <v>0</v>
      </c>
      <c r="AI20" s="400">
        <f>-('5C1AM_Williams'!$AL20+'5C1AM_Williams'!$AO20)</f>
        <v>0</v>
      </c>
      <c r="AJ20" s="400">
        <f>-('5C1AN_StLandry'!$AL20+'5C1AN_StLandry'!$AO20)</f>
        <v>0</v>
      </c>
      <c r="AK20" s="400"/>
      <c r="AL20" s="400"/>
      <c r="AM20" s="400">
        <f>-('5C2_LAVCA'!AM20+'5C2_LAVCA'!AP20)</f>
        <v>-7580</v>
      </c>
      <c r="AN20" s="400">
        <f>-('5C3_UnvView'!AM20+'5C3_UnvView'!AP20)</f>
        <v>-11370</v>
      </c>
      <c r="AO20" s="401">
        <f t="shared" si="11"/>
        <v>-376885</v>
      </c>
      <c r="AP20" s="402">
        <f t="shared" si="12"/>
        <v>13534917</v>
      </c>
    </row>
    <row r="21" spans="1:42" ht="15.6" customHeight="1" x14ac:dyDescent="0.2">
      <c r="A21" s="403">
        <v>15</v>
      </c>
      <c r="B21" s="404" t="s">
        <v>19</v>
      </c>
      <c r="C21" s="405">
        <f>'2_State Distrib and Adjs'!BI21</f>
        <v>22022868</v>
      </c>
      <c r="D21" s="405">
        <f>-'5A3_OJJ'!P21</f>
        <v>-1637</v>
      </c>
      <c r="E21" s="405"/>
      <c r="F21" s="405">
        <f>-('5C1A_Madison'!AL21+'5C1A_Madison'!AO21)</f>
        <v>0</v>
      </c>
      <c r="G21" s="405">
        <f>-('5C1B_DArbonne'!AL21+'5C1B_DArbonne'!AO21)</f>
        <v>0</v>
      </c>
      <c r="H21" s="405">
        <f>-('5C1C_IntlHigh'!AL21+'5C1C_IntlHigh'!AO21)</f>
        <v>0</v>
      </c>
      <c r="I21" s="405">
        <f>-('5C1D_NOMMA'!AL21+'5C1D_NOMMA'!AO21)</f>
        <v>0</v>
      </c>
      <c r="J21" s="405">
        <f>-('5C1E_LFNO'!AL21+'5C1E_LFNO'!AO21)</f>
        <v>0</v>
      </c>
      <c r="K21" s="405">
        <f>-('5C1F_LCCharter'!AL21+'5C1F_LCCharter'!AO21)</f>
        <v>0</v>
      </c>
      <c r="L21" s="405">
        <f>-('5C1G_JSClark'!AL21+'5C1G_JSClark'!AO21)</f>
        <v>0</v>
      </c>
      <c r="M21" s="405">
        <f>-('5C1H_Southwest'!AL21+'5C1H_Southwest'!AO21)</f>
        <v>0</v>
      </c>
      <c r="N21" s="405">
        <f>-('5C1I_LAKey'!AL21+'5C1I_LAKey'!AO21)</f>
        <v>0</v>
      </c>
      <c r="O21" s="405">
        <f>-('5C1J_JCFAEast'!AL21+'5C1J_JCFAEast'!AO21)</f>
        <v>0</v>
      </c>
      <c r="P21" s="405">
        <f>-('5C1M_GEOMidCity'!AL21+'5C1M_GEOMidCity'!AO21)</f>
        <v>0</v>
      </c>
      <c r="Q21" s="405">
        <f>-('5C1N_Delta'!AL21+'5C1N_Delta'!AO21)</f>
        <v>-1231735</v>
      </c>
      <c r="R21" s="405">
        <f>-('5C1O_Impact'!AL21+'5C1O_Impact'!AO21)</f>
        <v>0</v>
      </c>
      <c r="S21" s="405">
        <f>-('5C1Q_Advantage'!AL21+'5C1Q_Advantage'!AO21)</f>
        <v>0</v>
      </c>
      <c r="T21" s="405">
        <f>-('5C1R_Iberville'!AL21+'5C1R_Iberville'!AO21)</f>
        <v>0</v>
      </c>
      <c r="U21" s="405">
        <f>-('5C1S_LCColPrep'!AL21+'5C1S_LCColPrep'!AO21)</f>
        <v>0</v>
      </c>
      <c r="V21" s="405">
        <f>-('5C1T_Northeast'!AL21+'5C1T_Northeast'!AO21)</f>
        <v>0</v>
      </c>
      <c r="W21" s="405">
        <f>-('5C1U_AcadianaRen'!AL21+'5C1U_AcadianaRen'!AO21)</f>
        <v>0</v>
      </c>
      <c r="X21" s="405">
        <f>-('5C1V_LafRen'!AL21+'5C1V_LafRen'!AO21)</f>
        <v>0</v>
      </c>
      <c r="Y21" s="405">
        <f>-('5C1W_Willow'!AL21+'5C1W_Willow'!AO21)</f>
        <v>0</v>
      </c>
      <c r="Z21" s="405">
        <f>-('5C1Y_GEOPrep'!AL21+'5C1Y_GEOPrep'!AO21)</f>
        <v>0</v>
      </c>
      <c r="AA21" s="405">
        <f>-('5C1Z_LincolnPrep'!AL21+'5C1Z_LincolnPrep'!AO21)</f>
        <v>0</v>
      </c>
      <c r="AB21" s="405">
        <f>-('5C1AE_NobleMinds'!$AL21+'5C1AE_NobleMinds'!$AO21)</f>
        <v>0</v>
      </c>
      <c r="AC21" s="405">
        <f>-('5C1AF_JCFA-Laf'!$AL21+'5C1AF_JCFA-Laf'!$AO21)</f>
        <v>0</v>
      </c>
      <c r="AD21" s="405">
        <f>-('5C1AG_Collegiate'!$AL21+'5C1AG_Collegiate'!$AO21)</f>
        <v>0</v>
      </c>
      <c r="AE21" s="696">
        <f>-('5C1AI_Harmony'!$AL21+'5C1AI_Harmony'!$AO21)</f>
        <v>0</v>
      </c>
      <c r="AF21" s="696">
        <f>-('5C1AJ_Athlos'!$AL21+'5C1AJ_Athlos'!$AO21)</f>
        <v>0</v>
      </c>
      <c r="AG21" s="942">
        <f>-('5C1AK_NxtGen'!$AL21+'5C1AK_NxtGen'!$AO21)</f>
        <v>0</v>
      </c>
      <c r="AH21" s="942">
        <f>-('5C1AL_RedRiver'!$AL21+'5C1AL_RedRiver'!$AO21)</f>
        <v>0</v>
      </c>
      <c r="AI21" s="1513">
        <f>-('5C1AM_Williams'!$AL21+'5C1AM_Williams'!$AO21)</f>
        <v>0</v>
      </c>
      <c r="AJ21" s="1513">
        <f>-('5C1AN_StLandry'!$AL21+'5C1AN_StLandry'!$AO21)</f>
        <v>0</v>
      </c>
      <c r="AK21" s="1843"/>
      <c r="AL21" s="1843"/>
      <c r="AM21" s="405">
        <f>-('5C2_LAVCA'!AM21+'5C2_LAVCA'!AP21)</f>
        <v>-32895</v>
      </c>
      <c r="AN21" s="405">
        <f>-('5C3_UnvView'!AM21+'5C3_UnvView'!AP21)</f>
        <v>-16448</v>
      </c>
      <c r="AO21" s="406">
        <f t="shared" si="11"/>
        <v>-1282715</v>
      </c>
      <c r="AP21" s="407">
        <f t="shared" si="12"/>
        <v>20740153</v>
      </c>
    </row>
    <row r="22" spans="1:42" ht="15.6" customHeight="1" x14ac:dyDescent="0.2">
      <c r="A22" s="392">
        <v>16</v>
      </c>
      <c r="B22" s="393" t="s">
        <v>20</v>
      </c>
      <c r="C22" s="394">
        <f>'2_State Distrib and Adjs'!BI22</f>
        <v>17288807</v>
      </c>
      <c r="D22" s="394">
        <f>-'5A3_OJJ'!P22</f>
        <v>-13403</v>
      </c>
      <c r="E22" s="394"/>
      <c r="F22" s="394">
        <f>-('5C1A_Madison'!AL22+'5C1A_Madison'!AO22)</f>
        <v>0</v>
      </c>
      <c r="G22" s="394">
        <f>-('5C1B_DArbonne'!AL22+'5C1B_DArbonne'!AO22)</f>
        <v>0</v>
      </c>
      <c r="H22" s="394">
        <f>-('5C1C_IntlHigh'!AL22+'5C1C_IntlHigh'!AO22)</f>
        <v>0</v>
      </c>
      <c r="I22" s="394">
        <f>-('5C1D_NOMMA'!AL22+'5C1D_NOMMA'!AO22)</f>
        <v>0</v>
      </c>
      <c r="J22" s="394">
        <f>-('5C1E_LFNO'!AL22+'5C1E_LFNO'!AO22)</f>
        <v>0</v>
      </c>
      <c r="K22" s="394">
        <f>-('5C1F_LCCharter'!AL22+'5C1F_LCCharter'!AO22)</f>
        <v>0</v>
      </c>
      <c r="L22" s="394">
        <f>-('5C1G_JSClark'!AL22+'5C1G_JSClark'!AO22)</f>
        <v>0</v>
      </c>
      <c r="M22" s="394">
        <f>-('5C1H_Southwest'!AL22+'5C1H_Southwest'!AO22)</f>
        <v>0</v>
      </c>
      <c r="N22" s="394">
        <f>-('5C1I_LAKey'!AL22+'5C1I_LAKey'!AO22)</f>
        <v>0</v>
      </c>
      <c r="O22" s="394">
        <f>-('5C1J_JCFAEast'!AL22+'5C1J_JCFAEast'!AO22)</f>
        <v>0</v>
      </c>
      <c r="P22" s="394">
        <f>-('5C1M_GEOMidCity'!AL22+'5C1M_GEOMidCity'!AO22)</f>
        <v>0</v>
      </c>
      <c r="Q22" s="394">
        <f>-('5C1N_Delta'!AL22+'5C1N_Delta'!AO22)</f>
        <v>0</v>
      </c>
      <c r="R22" s="394">
        <f>-('5C1O_Impact'!AL22+'5C1O_Impact'!AO22)</f>
        <v>0</v>
      </c>
      <c r="S22" s="394">
        <f>-('5C1Q_Advantage'!AL22+'5C1Q_Advantage'!AO22)</f>
        <v>0</v>
      </c>
      <c r="T22" s="394">
        <f>-('5C1R_Iberville'!AL22+'5C1R_Iberville'!AO22)</f>
        <v>0</v>
      </c>
      <c r="U22" s="394">
        <f>-('5C1S_LCColPrep'!AL22+'5C1S_LCColPrep'!AO22)</f>
        <v>0</v>
      </c>
      <c r="V22" s="394">
        <f>-('5C1T_Northeast'!AL22+'5C1T_Northeast'!AO22)</f>
        <v>0</v>
      </c>
      <c r="W22" s="394">
        <f>-('5C1U_AcadianaRen'!AL22+'5C1U_AcadianaRen'!AO22)</f>
        <v>0</v>
      </c>
      <c r="X22" s="394">
        <f>-('5C1V_LafRen'!AL22+'5C1V_LafRen'!AO22)</f>
        <v>0</v>
      </c>
      <c r="Y22" s="394">
        <f>-('5C1W_Willow'!AL22+'5C1W_Willow'!AO22)</f>
        <v>0</v>
      </c>
      <c r="Z22" s="394">
        <f>-('5C1Y_GEOPrep'!AL22+'5C1Y_GEOPrep'!AO22)</f>
        <v>0</v>
      </c>
      <c r="AA22" s="395">
        <f>-('5C1Z_LincolnPrep'!AL22+'5C1Z_LincolnPrep'!AO22)</f>
        <v>0</v>
      </c>
      <c r="AB22" s="395">
        <f>-('5C1AE_NobleMinds'!$AL22+'5C1AE_NobleMinds'!$AO22)</f>
        <v>0</v>
      </c>
      <c r="AC22" s="395">
        <f>-('5C1AF_JCFA-Laf'!$AL22+'5C1AF_JCFA-Laf'!$AO22)</f>
        <v>0</v>
      </c>
      <c r="AD22" s="395">
        <f>-('5C1AG_Collegiate'!$AL22+'5C1AG_Collegiate'!$AO22)</f>
        <v>0</v>
      </c>
      <c r="AE22" s="695">
        <f>-('5C1AI_Harmony'!$AL22+'5C1AI_Harmony'!$AO22)</f>
        <v>0</v>
      </c>
      <c r="AF22" s="695">
        <f>-('5C1AJ_Athlos'!$AL22+'5C1AJ_Athlos'!$AO22)</f>
        <v>0</v>
      </c>
      <c r="AG22" s="695">
        <f>-('5C1AK_NxtGen'!$AL22+'5C1AK_NxtGen'!$AO22)</f>
        <v>0</v>
      </c>
      <c r="AH22" s="695">
        <f>-('5C1AL_RedRiver'!$AL22+'5C1AL_RedRiver'!$AO22)</f>
        <v>0</v>
      </c>
      <c r="AI22" s="1512">
        <f>-('5C1AM_Williams'!$AL22+'5C1AM_Williams'!$AO22)</f>
        <v>0</v>
      </c>
      <c r="AJ22" s="1512">
        <f>-('5C1AN_StLandry'!$AL22+'5C1AN_StLandry'!$AO22)</f>
        <v>0</v>
      </c>
      <c r="AK22" s="1842"/>
      <c r="AL22" s="1842"/>
      <c r="AM22" s="394">
        <f>-('5C2_LAVCA'!AM22+'5C2_LAVCA'!AP22)</f>
        <v>-151038</v>
      </c>
      <c r="AN22" s="394">
        <f>-('5C3_UnvView'!AM22+'5C3_UnvView'!AP22)</f>
        <v>-251730</v>
      </c>
      <c r="AO22" s="396">
        <f t="shared" si="11"/>
        <v>-416171</v>
      </c>
      <c r="AP22" s="397">
        <f t="shared" si="12"/>
        <v>16872636</v>
      </c>
    </row>
    <row r="23" spans="1:42" ht="15.6" customHeight="1" x14ac:dyDescent="0.2">
      <c r="A23" s="398">
        <v>17</v>
      </c>
      <c r="B23" s="399" t="s">
        <v>21</v>
      </c>
      <c r="C23" s="400">
        <f>'2_State Distrib and Adjs'!BI23</f>
        <v>198125963</v>
      </c>
      <c r="D23" s="400">
        <f>-'5A3_OJJ'!P23</f>
        <v>-73176</v>
      </c>
      <c r="E23" s="400">
        <f>-('5B2_RSD LA'!AO18+'5B2_RSD LA'!AT18)</f>
        <v>-13550147</v>
      </c>
      <c r="F23" s="400">
        <f>-('5C1A_Madison'!AL23+'5C1A_Madison'!AO23)</f>
        <v>-4230961</v>
      </c>
      <c r="G23" s="400">
        <f>-('5C1B_DArbonne'!AL23+'5C1B_DArbonne'!AO23)</f>
        <v>0</v>
      </c>
      <c r="H23" s="400">
        <f>-('5C1C_IntlHigh'!AL23+'5C1C_IntlHigh'!AO23)</f>
        <v>0</v>
      </c>
      <c r="I23" s="400">
        <f>-('5C1D_NOMMA'!AL23+'5C1D_NOMMA'!AO23)</f>
        <v>0</v>
      </c>
      <c r="J23" s="400">
        <f>-('5C1E_LFNO'!AL23+'5C1E_LFNO'!AO23)</f>
        <v>0</v>
      </c>
      <c r="K23" s="400">
        <f>-('5C1F_LCCharter'!AL23+'5C1F_LCCharter'!AO23)</f>
        <v>0</v>
      </c>
      <c r="L23" s="400">
        <f>-('5C1G_JSClark'!AL23+'5C1G_JSClark'!AO23)</f>
        <v>0</v>
      </c>
      <c r="M23" s="400">
        <f>-('5C1H_Southwest'!AL23+'5C1H_Southwest'!AO23)</f>
        <v>0</v>
      </c>
      <c r="N23" s="400">
        <f>-('5C1I_LAKey'!AL23+'5C1I_LAKey'!AO23)</f>
        <v>-2579439</v>
      </c>
      <c r="O23" s="400">
        <f>-('5C1J_JCFAEast'!AL23+'5C1J_JCFAEast'!AO23)</f>
        <v>0</v>
      </c>
      <c r="P23" s="400">
        <f>-('5C1M_GEOMidCity'!AL23+'5C1M_GEOMidCity'!AO23)</f>
        <v>-5550476</v>
      </c>
      <c r="Q23" s="400">
        <f>-('5C1N_Delta'!AL23+'5C1N_Delta'!AO23)</f>
        <v>0</v>
      </c>
      <c r="R23" s="400">
        <f>-('5C1O_Impact'!AL23+'5C1O_Impact'!AO23)</f>
        <v>-1439651</v>
      </c>
      <c r="S23" s="400">
        <f>-('5C1Q_Advantage'!AL23+'5C1Q_Advantage'!AO23)</f>
        <v>-1770704</v>
      </c>
      <c r="T23" s="400">
        <f>-('5C1R_Iberville'!AL23+'5C1R_Iberville'!AO23)</f>
        <v>-178773</v>
      </c>
      <c r="U23" s="400">
        <f>-('5C1S_LCColPrep'!AL23+'5C1S_LCColPrep'!AO23)</f>
        <v>0</v>
      </c>
      <c r="V23" s="400">
        <f>-('5C1T_Northeast'!AL23+'5C1T_Northeast'!AO23)</f>
        <v>0</v>
      </c>
      <c r="W23" s="400">
        <f>-('5C1U_AcadianaRen'!AL23+'5C1U_AcadianaRen'!AO23)</f>
        <v>-8513</v>
      </c>
      <c r="X23" s="400">
        <f>-('5C1V_LafRen'!AL23+'5C1V_LafRen'!AO23)</f>
        <v>0</v>
      </c>
      <c r="Y23" s="400">
        <f>-('5C1W_Willow'!AL23+'5C1W_Willow'!AO23)</f>
        <v>0</v>
      </c>
      <c r="Z23" s="400">
        <f>-('5C1Y_GEOPrep'!AL23+'5C1Y_GEOPrep'!AO23)</f>
        <v>-5635606</v>
      </c>
      <c r="AA23" s="400">
        <f>-('5C1Z_LincolnPrep'!AL23+'5C1Z_LincolnPrep'!AO23)</f>
        <v>0</v>
      </c>
      <c r="AB23" s="400">
        <f>-('5C1AE_NobleMinds'!$AL23+'5C1AE_NobleMinds'!$AO23)</f>
        <v>0</v>
      </c>
      <c r="AC23" s="400">
        <f>-('5C1AF_JCFA-Laf'!$AL23+'5C1AF_JCFA-Laf'!$AO23)</f>
        <v>0</v>
      </c>
      <c r="AD23" s="400">
        <f>-('5C1AG_Collegiate'!$AL23+'5C1AG_Collegiate'!$AO23)</f>
        <v>-3320070</v>
      </c>
      <c r="AE23" s="400">
        <f>-('5C1AI_Harmony'!$AL23+'5C1AI_Harmony'!$AO23)</f>
        <v>0</v>
      </c>
      <c r="AF23" s="400">
        <f>-('5C1AJ_Athlos'!$AL23+'5C1AJ_Athlos'!$AO23)</f>
        <v>0</v>
      </c>
      <c r="AG23" s="400">
        <f>-('5C1AK_NxtGen'!$AL23+'5C1AK_NxtGen'!$AO23)</f>
        <v>-2307023</v>
      </c>
      <c r="AH23" s="400">
        <f>-('5C1AL_RedRiver'!$AL23+'5C1AL_RedRiver'!$AO23)</f>
        <v>0</v>
      </c>
      <c r="AI23" s="400">
        <f>-('5C1AM_Williams'!$AL23+'5C1AM_Williams'!$AO23)</f>
        <v>0</v>
      </c>
      <c r="AJ23" s="400">
        <f>-('5C1AN_StLandry'!$AL23+'5C1AN_StLandry'!$AO23)</f>
        <v>0</v>
      </c>
      <c r="AK23" s="400">
        <f>-'5C1AO_Geo Prep Baker'!$AL23+'5C1AO_Geo Prep Baker'!$AO23</f>
        <v>-638475</v>
      </c>
      <c r="AL23" s="400"/>
      <c r="AM23" s="400">
        <f>-('5C2_LAVCA'!AM23+'5C2_LAVCA'!AP23)</f>
        <v>-1126270</v>
      </c>
      <c r="AN23" s="400">
        <f>-('5C3_UnvView'!AM23+'5C3_UnvView'!AP23)</f>
        <v>-2287446</v>
      </c>
      <c r="AO23" s="401">
        <f t="shared" si="11"/>
        <v>-44696730</v>
      </c>
      <c r="AP23" s="402">
        <f t="shared" si="12"/>
        <v>153429233</v>
      </c>
    </row>
    <row r="24" spans="1:42" ht="15.6" customHeight="1" x14ac:dyDescent="0.2">
      <c r="A24" s="398">
        <v>18</v>
      </c>
      <c r="B24" s="399" t="s">
        <v>22</v>
      </c>
      <c r="C24" s="400">
        <f>'2_State Distrib and Adjs'!BI24</f>
        <v>5990887</v>
      </c>
      <c r="D24" s="400">
        <f>-'5A3_OJJ'!P24</f>
        <v>0</v>
      </c>
      <c r="E24" s="400"/>
      <c r="F24" s="400">
        <f>-('5C1A_Madison'!AL24+'5C1A_Madison'!AO24)</f>
        <v>0</v>
      </c>
      <c r="G24" s="400">
        <f>-('5C1B_DArbonne'!AL24+'5C1B_DArbonne'!AO24)</f>
        <v>0</v>
      </c>
      <c r="H24" s="400">
        <f>-('5C1C_IntlHigh'!AL24+'5C1C_IntlHigh'!AO24)</f>
        <v>0</v>
      </c>
      <c r="I24" s="400">
        <f>-('5C1D_NOMMA'!AL24+'5C1D_NOMMA'!AO24)</f>
        <v>0</v>
      </c>
      <c r="J24" s="400">
        <f>-('5C1E_LFNO'!AL24+'5C1E_LFNO'!AO24)</f>
        <v>0</v>
      </c>
      <c r="K24" s="400">
        <f>-('5C1F_LCCharter'!AL24+'5C1F_LCCharter'!AO24)</f>
        <v>0</v>
      </c>
      <c r="L24" s="400">
        <f>-('5C1G_JSClark'!AL24+'5C1G_JSClark'!AO24)</f>
        <v>0</v>
      </c>
      <c r="M24" s="400">
        <f>-('5C1H_Southwest'!AL24+'5C1H_Southwest'!AO24)</f>
        <v>0</v>
      </c>
      <c r="N24" s="400">
        <f>-('5C1I_LAKey'!AL24+'5C1I_LAKey'!AO24)</f>
        <v>0</v>
      </c>
      <c r="O24" s="400">
        <f>-('5C1J_JCFAEast'!AL24+'5C1J_JCFAEast'!AO24)</f>
        <v>0</v>
      </c>
      <c r="P24" s="400">
        <f>-('5C1M_GEOMidCity'!AL24+'5C1M_GEOMidCity'!AO24)</f>
        <v>0</v>
      </c>
      <c r="Q24" s="400">
        <f>-('5C1N_Delta'!AL24+'5C1N_Delta'!AO24)</f>
        <v>0</v>
      </c>
      <c r="R24" s="400">
        <f>-('5C1O_Impact'!AL24+'5C1O_Impact'!AO24)</f>
        <v>0</v>
      </c>
      <c r="S24" s="400">
        <f>-('5C1Q_Advantage'!AL24+'5C1Q_Advantage'!AO24)</f>
        <v>0</v>
      </c>
      <c r="T24" s="400">
        <f>-('5C1R_Iberville'!AL24+'5C1R_Iberville'!AO24)</f>
        <v>0</v>
      </c>
      <c r="U24" s="400">
        <f>-('5C1S_LCColPrep'!AL24+'5C1S_LCColPrep'!AO24)</f>
        <v>0</v>
      </c>
      <c r="V24" s="400">
        <f>-('5C1T_Northeast'!AL24+'5C1T_Northeast'!AO24)</f>
        <v>0</v>
      </c>
      <c r="W24" s="400">
        <f>-('5C1U_AcadianaRen'!AL24+'5C1U_AcadianaRen'!AO24)</f>
        <v>0</v>
      </c>
      <c r="X24" s="400">
        <f>-('5C1V_LafRen'!AL24+'5C1V_LafRen'!AO24)</f>
        <v>0</v>
      </c>
      <c r="Y24" s="400">
        <f>-('5C1W_Willow'!AL24+'5C1W_Willow'!AO24)</f>
        <v>0</v>
      </c>
      <c r="Z24" s="400">
        <f>-('5C1Y_GEOPrep'!AL24+'5C1Y_GEOPrep'!AO24)</f>
        <v>0</v>
      </c>
      <c r="AA24" s="400">
        <f>-('5C1Z_LincolnPrep'!AL24+'5C1Z_LincolnPrep'!AO24)</f>
        <v>0</v>
      </c>
      <c r="AB24" s="400">
        <f>-('5C1AE_NobleMinds'!$AL24+'5C1AE_NobleMinds'!$AO24)</f>
        <v>0</v>
      </c>
      <c r="AC24" s="400">
        <f>-('5C1AF_JCFA-Laf'!$AL24+'5C1AF_JCFA-Laf'!$AO24)</f>
        <v>0</v>
      </c>
      <c r="AD24" s="400">
        <f>-('5C1AG_Collegiate'!$AL24+'5C1AG_Collegiate'!$AO24)</f>
        <v>0</v>
      </c>
      <c r="AE24" s="400">
        <f>-('5C1AI_Harmony'!$AL24+'5C1AI_Harmony'!$AO24)</f>
        <v>0</v>
      </c>
      <c r="AF24" s="400">
        <f>-('5C1AJ_Athlos'!$AL24+'5C1AJ_Athlos'!$AO24)</f>
        <v>0</v>
      </c>
      <c r="AG24" s="400">
        <f>-('5C1AK_NxtGen'!$AL24+'5C1AK_NxtGen'!$AO24)</f>
        <v>0</v>
      </c>
      <c r="AH24" s="400">
        <f>-('5C1AL_RedRiver'!$AL24+'5C1AL_RedRiver'!$AO24)</f>
        <v>0</v>
      </c>
      <c r="AI24" s="400">
        <f>-('5C1AM_Williams'!$AL24+'5C1AM_Williams'!$AO24)</f>
        <v>0</v>
      </c>
      <c r="AJ24" s="400">
        <f>-('5C1AN_StLandry'!$AL24+'5C1AN_StLandry'!$AO24)</f>
        <v>0</v>
      </c>
      <c r="AK24" s="400"/>
      <c r="AL24" s="400"/>
      <c r="AM24" s="400">
        <f>-('5C2_LAVCA'!AM24+'5C2_LAVCA'!AP24)</f>
        <v>-7065</v>
      </c>
      <c r="AN24" s="400">
        <f>-('5C3_UnvView'!AM24+'5C3_UnvView'!AP24)</f>
        <v>0</v>
      </c>
      <c r="AO24" s="401">
        <f t="shared" si="11"/>
        <v>-7065</v>
      </c>
      <c r="AP24" s="402">
        <f t="shared" si="12"/>
        <v>5983822</v>
      </c>
    </row>
    <row r="25" spans="1:42" ht="15.6" customHeight="1" x14ac:dyDescent="0.2">
      <c r="A25" s="398">
        <v>19</v>
      </c>
      <c r="B25" s="399" t="s">
        <v>23</v>
      </c>
      <c r="C25" s="400">
        <f>'2_State Distrib and Adjs'!BI25</f>
        <v>10274443</v>
      </c>
      <c r="D25" s="400">
        <f>-'5A3_OJJ'!P25</f>
        <v>0</v>
      </c>
      <c r="E25" s="400"/>
      <c r="F25" s="400">
        <f>-('5C1A_Madison'!AL25+'5C1A_Madison'!AO25)</f>
        <v>0</v>
      </c>
      <c r="G25" s="400">
        <f>-('5C1B_DArbonne'!AL25+'5C1B_DArbonne'!AO25)</f>
        <v>0</v>
      </c>
      <c r="H25" s="400">
        <f>-('5C1C_IntlHigh'!AL25+'5C1C_IntlHigh'!AO25)</f>
        <v>0</v>
      </c>
      <c r="I25" s="400">
        <f>-('5C1D_NOMMA'!AL25+'5C1D_NOMMA'!AO25)</f>
        <v>0</v>
      </c>
      <c r="J25" s="400">
        <f>-('5C1E_LFNO'!AL25+'5C1E_LFNO'!AO25)</f>
        <v>0</v>
      </c>
      <c r="K25" s="400">
        <f>-('5C1F_LCCharter'!AL25+'5C1F_LCCharter'!AO25)</f>
        <v>0</v>
      </c>
      <c r="L25" s="400">
        <f>-('5C1G_JSClark'!AL25+'5C1G_JSClark'!AO25)</f>
        <v>0</v>
      </c>
      <c r="M25" s="400">
        <f>-('5C1H_Southwest'!AL25+'5C1H_Southwest'!AO25)</f>
        <v>0</v>
      </c>
      <c r="N25" s="400">
        <f>-('5C1I_LAKey'!AL25+'5C1I_LAKey'!AO25)</f>
        <v>-45136</v>
      </c>
      <c r="O25" s="400">
        <f>-('5C1J_JCFAEast'!AL25+'5C1J_JCFAEast'!AO25)</f>
        <v>0</v>
      </c>
      <c r="P25" s="400">
        <f>-('5C1M_GEOMidCity'!AL25+'5C1M_GEOMidCity'!AO25)</f>
        <v>0</v>
      </c>
      <c r="Q25" s="400">
        <f>-('5C1N_Delta'!AL25+'5C1N_Delta'!AO25)</f>
        <v>0</v>
      </c>
      <c r="R25" s="400">
        <f>-('5C1O_Impact'!AL25+'5C1O_Impact'!AO25)</f>
        <v>-5642</v>
      </c>
      <c r="S25" s="400">
        <f>-('5C1Q_Advantage'!AL25+'5C1Q_Advantage'!AO25)</f>
        <v>-62062</v>
      </c>
      <c r="T25" s="400">
        <f>-('5C1R_Iberville'!AL25+'5C1R_Iberville'!AO25)</f>
        <v>0</v>
      </c>
      <c r="U25" s="400">
        <f>-('5C1S_LCColPrep'!AL25+'5C1S_LCColPrep'!AO25)</f>
        <v>0</v>
      </c>
      <c r="V25" s="400">
        <f>-('5C1T_Northeast'!AL25+'5C1T_Northeast'!AO25)</f>
        <v>0</v>
      </c>
      <c r="W25" s="400">
        <f>-('5C1U_AcadianaRen'!AL25+'5C1U_AcadianaRen'!AO25)</f>
        <v>0</v>
      </c>
      <c r="X25" s="400">
        <f>-('5C1V_LafRen'!AL25+'5C1V_LafRen'!AO25)</f>
        <v>0</v>
      </c>
      <c r="Y25" s="400">
        <f>-('5C1W_Willow'!AL25+'5C1W_Willow'!AO25)</f>
        <v>0</v>
      </c>
      <c r="Z25" s="400">
        <f>-('5C1Y_GEOPrep'!AL25+'5C1Y_GEOPrep'!AO25)</f>
        <v>0</v>
      </c>
      <c r="AA25" s="400">
        <f>-('5C1Z_LincolnPrep'!AL25+'5C1Z_LincolnPrep'!AO25)</f>
        <v>0</v>
      </c>
      <c r="AB25" s="400">
        <f>-('5C1AE_NobleMinds'!$AL25+'5C1AE_NobleMinds'!$AO25)</f>
        <v>0</v>
      </c>
      <c r="AC25" s="400">
        <f>-('5C1AF_JCFA-Laf'!$AL25+'5C1AF_JCFA-Laf'!$AO25)</f>
        <v>0</v>
      </c>
      <c r="AD25" s="400">
        <f>-('5C1AG_Collegiate'!$AL25+'5C1AG_Collegiate'!$AO25)</f>
        <v>0</v>
      </c>
      <c r="AE25" s="400">
        <f>-('5C1AI_Harmony'!$AL25+'5C1AI_Harmony'!$AO25)</f>
        <v>0</v>
      </c>
      <c r="AF25" s="400">
        <f>-('5C1AJ_Athlos'!$AL25+'5C1AJ_Athlos'!$AO25)</f>
        <v>0</v>
      </c>
      <c r="AG25" s="400">
        <f>-('5C1AK_NxtGen'!$AL25+'5C1AK_NxtGen'!$AO25)</f>
        <v>-5642</v>
      </c>
      <c r="AH25" s="400">
        <f>-('5C1AL_RedRiver'!$AL25+'5C1AL_RedRiver'!$AO25)</f>
        <v>0</v>
      </c>
      <c r="AI25" s="400">
        <f>-('5C1AM_Williams'!$AL25+'5C1AM_Williams'!$AO25)</f>
        <v>0</v>
      </c>
      <c r="AJ25" s="400">
        <f>-('5C1AN_StLandry'!$AL25+'5C1AN_StLandry'!$AO25)</f>
        <v>0</v>
      </c>
      <c r="AK25" s="400"/>
      <c r="AL25" s="400"/>
      <c r="AM25" s="400">
        <f>-('5C2_LAVCA'!AM25+'5C2_LAVCA'!AP25)</f>
        <v>-50778</v>
      </c>
      <c r="AN25" s="400">
        <f>-('5C3_UnvView'!AM25+'5C3_UnvView'!AP25)</f>
        <v>-152334</v>
      </c>
      <c r="AO25" s="401">
        <f t="shared" si="11"/>
        <v>-321594</v>
      </c>
      <c r="AP25" s="402">
        <f t="shared" si="12"/>
        <v>9952849</v>
      </c>
    </row>
    <row r="26" spans="1:42" ht="15.6" customHeight="1" x14ac:dyDescent="0.2">
      <c r="A26" s="403">
        <v>20</v>
      </c>
      <c r="B26" s="404" t="s">
        <v>24</v>
      </c>
      <c r="C26" s="405">
        <f>'2_State Distrib and Adjs'!BI26</f>
        <v>40442012</v>
      </c>
      <c r="D26" s="405">
        <f>-'5A3_OJJ'!P26</f>
        <v>-4031</v>
      </c>
      <c r="E26" s="405"/>
      <c r="F26" s="405">
        <f>-('5C1A_Madison'!AL26+'5C1A_Madison'!AO26)</f>
        <v>0</v>
      </c>
      <c r="G26" s="405">
        <f>-('5C1B_DArbonne'!AL26+'5C1B_DArbonne'!AO26)</f>
        <v>0</v>
      </c>
      <c r="H26" s="405">
        <f>-('5C1C_IntlHigh'!AL26+'5C1C_IntlHigh'!AO26)</f>
        <v>0</v>
      </c>
      <c r="I26" s="405">
        <f>-('5C1D_NOMMA'!AL26+'5C1D_NOMMA'!AO26)</f>
        <v>0</v>
      </c>
      <c r="J26" s="405">
        <f>-('5C1E_LFNO'!AL26+'5C1E_LFNO'!AO26)</f>
        <v>0</v>
      </c>
      <c r="K26" s="405">
        <f>-('5C1F_LCCharter'!AL26+'5C1F_LCCharter'!AO26)</f>
        <v>0</v>
      </c>
      <c r="L26" s="405">
        <f>-('5C1G_JSClark'!AL26+'5C1G_JSClark'!AO26)</f>
        <v>-3083</v>
      </c>
      <c r="M26" s="405">
        <f>-('5C1H_Southwest'!AL26+'5C1H_Southwest'!AO26)</f>
        <v>0</v>
      </c>
      <c r="N26" s="405">
        <f>-('5C1I_LAKey'!AL26+'5C1I_LAKey'!AO26)</f>
        <v>0</v>
      </c>
      <c r="O26" s="405">
        <f>-('5C1J_JCFAEast'!AL26+'5C1J_JCFAEast'!AO26)</f>
        <v>0</v>
      </c>
      <c r="P26" s="405">
        <f>-('5C1M_GEOMidCity'!AL26+'5C1M_GEOMidCity'!AO26)</f>
        <v>0</v>
      </c>
      <c r="Q26" s="405">
        <f>-('5C1N_Delta'!AL26+'5C1N_Delta'!AO26)</f>
        <v>0</v>
      </c>
      <c r="R26" s="405">
        <f>-('5C1O_Impact'!AL26+'5C1O_Impact'!AO26)</f>
        <v>0</v>
      </c>
      <c r="S26" s="405">
        <f>-('5C1Q_Advantage'!AL26+'5C1Q_Advantage'!AO26)</f>
        <v>0</v>
      </c>
      <c r="T26" s="405">
        <f>-('5C1R_Iberville'!AL26+'5C1R_Iberville'!AO26)</f>
        <v>0</v>
      </c>
      <c r="U26" s="405">
        <f>-('5C1S_LCColPrep'!AL26+'5C1S_LCColPrep'!AO26)</f>
        <v>0</v>
      </c>
      <c r="V26" s="405">
        <f>-('5C1T_Northeast'!AL26+'5C1T_Northeast'!AO26)</f>
        <v>0</v>
      </c>
      <c r="W26" s="405">
        <f>-('5C1U_AcadianaRen'!AL26+'5C1U_AcadianaRen'!AO26)</f>
        <v>0</v>
      </c>
      <c r="X26" s="405">
        <f>-('5C1V_LafRen'!AL26+'5C1V_LafRen'!AO26)</f>
        <v>-9249</v>
      </c>
      <c r="Y26" s="405">
        <f>-('5C1W_Willow'!AL26+'5C1W_Willow'!AO26)</f>
        <v>0</v>
      </c>
      <c r="Z26" s="405">
        <f>-('5C1Y_GEOPrep'!AL26+'5C1Y_GEOPrep'!AO26)</f>
        <v>0</v>
      </c>
      <c r="AA26" s="405">
        <f>-('5C1Z_LincolnPrep'!AL26+'5C1Z_LincolnPrep'!AO26)</f>
        <v>0</v>
      </c>
      <c r="AB26" s="405">
        <f>-('5C1AE_NobleMinds'!$AL26+'5C1AE_NobleMinds'!$AO26)</f>
        <v>0</v>
      </c>
      <c r="AC26" s="405">
        <f>-('5C1AF_JCFA-Laf'!$AL26+'5C1AF_JCFA-Laf'!$AO26)</f>
        <v>0</v>
      </c>
      <c r="AD26" s="405">
        <f>-('5C1AG_Collegiate'!$AL26+'5C1AG_Collegiate'!$AO26)</f>
        <v>0</v>
      </c>
      <c r="AE26" s="696">
        <f>-('5C1AI_Harmony'!$AL26+'5C1AI_Harmony'!$AO26)</f>
        <v>0</v>
      </c>
      <c r="AF26" s="696">
        <f>-('5C1AJ_Athlos'!$AL26+'5C1AJ_Athlos'!$AO26)</f>
        <v>0</v>
      </c>
      <c r="AG26" s="942">
        <f>-('5C1AK_NxtGen'!$AL26+'5C1AK_NxtGen'!$AO26)</f>
        <v>0</v>
      </c>
      <c r="AH26" s="942">
        <f>-('5C1AL_RedRiver'!$AL26+'5C1AL_RedRiver'!$AO26)</f>
        <v>0</v>
      </c>
      <c r="AI26" s="1513">
        <f>-('5C1AM_Williams'!$AL26+'5C1AM_Williams'!$AO26)</f>
        <v>0</v>
      </c>
      <c r="AJ26" s="1513">
        <f>-('5C1AN_StLandry'!$AL26+'5C1AN_StLandry'!$AO26)</f>
        <v>0</v>
      </c>
      <c r="AK26" s="1843"/>
      <c r="AL26" s="1843"/>
      <c r="AM26" s="405">
        <f>-('5C2_LAVCA'!AM26+'5C2_LAVCA'!AP26)</f>
        <v>-47170</v>
      </c>
      <c r="AN26" s="405">
        <f>-('5C3_UnvView'!AM26+'5C3_UnvView'!AP26)</f>
        <v>-49945</v>
      </c>
      <c r="AO26" s="406">
        <f t="shared" si="11"/>
        <v>-113478</v>
      </c>
      <c r="AP26" s="407">
        <f t="shared" si="12"/>
        <v>40328534</v>
      </c>
    </row>
    <row r="27" spans="1:42" ht="15.6" customHeight="1" x14ac:dyDescent="0.2">
      <c r="A27" s="392">
        <v>21</v>
      </c>
      <c r="B27" s="393" t="s">
        <v>25</v>
      </c>
      <c r="C27" s="394">
        <f>'2_State Distrib and Adjs'!BI27</f>
        <v>21237127</v>
      </c>
      <c r="D27" s="394">
        <f>-'5A3_OJJ'!P27</f>
        <v>-1419</v>
      </c>
      <c r="E27" s="394"/>
      <c r="F27" s="394">
        <f>-('5C1A_Madison'!AL27+'5C1A_Madison'!AO27)</f>
        <v>0</v>
      </c>
      <c r="G27" s="394">
        <f>-('5C1B_DArbonne'!AL27+'5C1B_DArbonne'!AO27)</f>
        <v>0</v>
      </c>
      <c r="H27" s="394">
        <f>-('5C1C_IntlHigh'!AL27+'5C1C_IntlHigh'!AO27)</f>
        <v>0</v>
      </c>
      <c r="I27" s="394">
        <f>-('5C1D_NOMMA'!AL27+'5C1D_NOMMA'!AO27)</f>
        <v>0</v>
      </c>
      <c r="J27" s="394">
        <f>-('5C1E_LFNO'!AL27+'5C1E_LFNO'!AO27)</f>
        <v>0</v>
      </c>
      <c r="K27" s="394">
        <f>-('5C1F_LCCharter'!AL27+'5C1F_LCCharter'!AO27)</f>
        <v>0</v>
      </c>
      <c r="L27" s="394">
        <f>-('5C1G_JSClark'!AL27+'5C1G_JSClark'!AO27)</f>
        <v>0</v>
      </c>
      <c r="M27" s="394">
        <f>-('5C1H_Southwest'!AL27+'5C1H_Southwest'!AO27)</f>
        <v>0</v>
      </c>
      <c r="N27" s="394">
        <f>-('5C1I_LAKey'!AL27+'5C1I_LAKey'!AO27)</f>
        <v>0</v>
      </c>
      <c r="O27" s="394">
        <f>-('5C1J_JCFAEast'!AL27+'5C1J_JCFAEast'!AO27)</f>
        <v>0</v>
      </c>
      <c r="P27" s="394">
        <f>-('5C1M_GEOMidCity'!AL27+'5C1M_GEOMidCity'!AO27)</f>
        <v>0</v>
      </c>
      <c r="Q27" s="394">
        <f>-('5C1N_Delta'!AL27+'5C1N_Delta'!AO27)</f>
        <v>-3335</v>
      </c>
      <c r="R27" s="394">
        <f>-('5C1O_Impact'!AL27+'5C1O_Impact'!AO27)</f>
        <v>0</v>
      </c>
      <c r="S27" s="394">
        <f>-('5C1Q_Advantage'!AL27+'5C1Q_Advantage'!AO27)</f>
        <v>0</v>
      </c>
      <c r="T27" s="394">
        <f>-('5C1R_Iberville'!AL27+'5C1R_Iberville'!AO27)</f>
        <v>0</v>
      </c>
      <c r="U27" s="394">
        <f>-('5C1S_LCColPrep'!AL27+'5C1S_LCColPrep'!AO27)</f>
        <v>0</v>
      </c>
      <c r="V27" s="394">
        <f>-('5C1T_Northeast'!AL27+'5C1T_Northeast'!AO27)</f>
        <v>0</v>
      </c>
      <c r="W27" s="394">
        <f>-('5C1U_AcadianaRen'!AL27+'5C1U_AcadianaRen'!AO27)</f>
        <v>0</v>
      </c>
      <c r="X27" s="394">
        <f>-('5C1V_LafRen'!AL27+'5C1V_LafRen'!AO27)</f>
        <v>0</v>
      </c>
      <c r="Y27" s="394">
        <f>-('5C1W_Willow'!AL27+'5C1W_Willow'!AO27)</f>
        <v>0</v>
      </c>
      <c r="Z27" s="394">
        <f>-('5C1Y_GEOPrep'!AL27+'5C1Y_GEOPrep'!AO27)</f>
        <v>0</v>
      </c>
      <c r="AA27" s="395">
        <f>-('5C1Z_LincolnPrep'!AL27+'5C1Z_LincolnPrep'!AO27)</f>
        <v>0</v>
      </c>
      <c r="AB27" s="395">
        <f>-('5C1AE_NobleMinds'!$AL27+'5C1AE_NobleMinds'!$AO27)</f>
        <v>0</v>
      </c>
      <c r="AC27" s="395">
        <f>-('5C1AF_JCFA-Laf'!$AL27+'5C1AF_JCFA-Laf'!$AO27)</f>
        <v>0</v>
      </c>
      <c r="AD27" s="395">
        <f>-('5C1AG_Collegiate'!$AL27+'5C1AG_Collegiate'!$AO27)</f>
        <v>0</v>
      </c>
      <c r="AE27" s="695">
        <f>-('5C1AI_Harmony'!$AL27+'5C1AI_Harmony'!$AO27)</f>
        <v>0</v>
      </c>
      <c r="AF27" s="695">
        <f>-('5C1AJ_Athlos'!$AL27+'5C1AJ_Athlos'!$AO27)</f>
        <v>0</v>
      </c>
      <c r="AG27" s="695">
        <f>-('5C1AK_NxtGen'!$AL27+'5C1AK_NxtGen'!$AO27)</f>
        <v>0</v>
      </c>
      <c r="AH27" s="695">
        <f>-('5C1AL_RedRiver'!$AL27+'5C1AL_RedRiver'!$AO27)</f>
        <v>0</v>
      </c>
      <c r="AI27" s="1512">
        <f>-('5C1AM_Williams'!$AL27+'5C1AM_Williams'!$AO27)</f>
        <v>0</v>
      </c>
      <c r="AJ27" s="1512">
        <f>-('5C1AN_StLandry'!$AL27+'5C1AN_StLandry'!$AO27)</f>
        <v>0</v>
      </c>
      <c r="AK27" s="1842"/>
      <c r="AL27" s="1842"/>
      <c r="AM27" s="394">
        <f>-('5C2_LAVCA'!AM27+'5C2_LAVCA'!AP27)</f>
        <v>-30015</v>
      </c>
      <c r="AN27" s="394">
        <f>-('5C3_UnvView'!AM27+'5C3_UnvView'!AP27)</f>
        <v>-48024</v>
      </c>
      <c r="AO27" s="396">
        <f t="shared" si="11"/>
        <v>-82793</v>
      </c>
      <c r="AP27" s="397">
        <f t="shared" si="12"/>
        <v>21154334</v>
      </c>
    </row>
    <row r="28" spans="1:42" ht="15.6" customHeight="1" x14ac:dyDescent="0.2">
      <c r="A28" s="398">
        <v>22</v>
      </c>
      <c r="B28" s="399" t="s">
        <v>26</v>
      </c>
      <c r="C28" s="400">
        <f>'2_State Distrib and Adjs'!BI28</f>
        <v>23389574</v>
      </c>
      <c r="D28" s="400">
        <f>-'5A3_OJJ'!P28</f>
        <v>0</v>
      </c>
      <c r="E28" s="400"/>
      <c r="F28" s="400">
        <f>-('5C1A_Madison'!AL28+'5C1A_Madison'!AO28)</f>
        <v>0</v>
      </c>
      <c r="G28" s="400">
        <f>-('5C1B_DArbonne'!AL28+'5C1B_DArbonne'!AO28)</f>
        <v>0</v>
      </c>
      <c r="H28" s="400">
        <f>-('5C1C_IntlHigh'!AL28+'5C1C_IntlHigh'!AO28)</f>
        <v>0</v>
      </c>
      <c r="I28" s="400">
        <f>-('5C1D_NOMMA'!AL28+'5C1D_NOMMA'!AO28)</f>
        <v>0</v>
      </c>
      <c r="J28" s="400">
        <f>-('5C1E_LFNO'!AL28+'5C1E_LFNO'!AO28)</f>
        <v>0</v>
      </c>
      <c r="K28" s="400">
        <f>-('5C1F_LCCharter'!AL28+'5C1F_LCCharter'!AO28)</f>
        <v>0</v>
      </c>
      <c r="L28" s="400">
        <f>-('5C1G_JSClark'!AL28+'5C1G_JSClark'!AO28)</f>
        <v>0</v>
      </c>
      <c r="M28" s="400">
        <f>-('5C1H_Southwest'!AL28+'5C1H_Southwest'!AO28)</f>
        <v>0</v>
      </c>
      <c r="N28" s="400">
        <f>-('5C1I_LAKey'!AL28+'5C1I_LAKey'!AO28)</f>
        <v>0</v>
      </c>
      <c r="O28" s="400">
        <f>-('5C1J_JCFAEast'!AL28+'5C1J_JCFAEast'!AO28)</f>
        <v>0</v>
      </c>
      <c r="P28" s="400">
        <f>-('5C1M_GEOMidCity'!AL28+'5C1M_GEOMidCity'!AO28)</f>
        <v>0</v>
      </c>
      <c r="Q28" s="400">
        <f>-('5C1N_Delta'!AL28+'5C1N_Delta'!AO28)</f>
        <v>0</v>
      </c>
      <c r="R28" s="400">
        <f>-('5C1O_Impact'!AL28+'5C1O_Impact'!AO28)</f>
        <v>0</v>
      </c>
      <c r="S28" s="400">
        <f>-('5C1Q_Advantage'!AL28+'5C1Q_Advantage'!AO28)</f>
        <v>0</v>
      </c>
      <c r="T28" s="400">
        <f>-('5C1R_Iberville'!AL28+'5C1R_Iberville'!AO28)</f>
        <v>0</v>
      </c>
      <c r="U28" s="400">
        <f>-('5C1S_LCColPrep'!AL28+'5C1S_LCColPrep'!AO28)</f>
        <v>0</v>
      </c>
      <c r="V28" s="400">
        <f>-('5C1T_Northeast'!AL28+'5C1T_Northeast'!AO28)</f>
        <v>0</v>
      </c>
      <c r="W28" s="400">
        <f>-('5C1U_AcadianaRen'!AL28+'5C1U_AcadianaRen'!AO28)</f>
        <v>0</v>
      </c>
      <c r="X28" s="400">
        <f>-('5C1V_LafRen'!AL28+'5C1V_LafRen'!AO28)</f>
        <v>0</v>
      </c>
      <c r="Y28" s="400">
        <f>-('5C1W_Willow'!AL28+'5C1W_Willow'!AO28)</f>
        <v>0</v>
      </c>
      <c r="Z28" s="400">
        <f>-('5C1Y_GEOPrep'!AL28+'5C1Y_GEOPrep'!AO28)</f>
        <v>0</v>
      </c>
      <c r="AA28" s="400">
        <f>-('5C1Z_LincolnPrep'!AL28+'5C1Z_LincolnPrep'!AO28)</f>
        <v>0</v>
      </c>
      <c r="AB28" s="400">
        <f>-('5C1AE_NobleMinds'!$AL28+'5C1AE_NobleMinds'!$AO28)</f>
        <v>0</v>
      </c>
      <c r="AC28" s="400">
        <f>-('5C1AF_JCFA-Laf'!$AL28+'5C1AF_JCFA-Laf'!$AO28)</f>
        <v>0</v>
      </c>
      <c r="AD28" s="400">
        <f>-('5C1AG_Collegiate'!$AL28+'5C1AG_Collegiate'!$AO28)</f>
        <v>0</v>
      </c>
      <c r="AE28" s="400">
        <f>-('5C1AI_Harmony'!$AL28+'5C1AI_Harmony'!$AO28)</f>
        <v>0</v>
      </c>
      <c r="AF28" s="400">
        <f>-('5C1AJ_Athlos'!$AL28+'5C1AJ_Athlos'!$AO28)</f>
        <v>0</v>
      </c>
      <c r="AG28" s="400">
        <f>-('5C1AK_NxtGen'!$AL28+'5C1AK_NxtGen'!$AO28)</f>
        <v>0</v>
      </c>
      <c r="AH28" s="400">
        <f>-('5C1AL_RedRiver'!$AL28+'5C1AL_RedRiver'!$AO28)</f>
        <v>0</v>
      </c>
      <c r="AI28" s="400">
        <f>-('5C1AM_Williams'!$AL28+'5C1AM_Williams'!$AO28)</f>
        <v>0</v>
      </c>
      <c r="AJ28" s="400">
        <f>-('5C1AN_StLandry'!$AL28+'5C1AN_StLandry'!$AO28)</f>
        <v>0</v>
      </c>
      <c r="AK28" s="400"/>
      <c r="AL28" s="400"/>
      <c r="AM28" s="400">
        <f>-('5C2_LAVCA'!AM28+'5C2_LAVCA'!AP28)</f>
        <v>-7373</v>
      </c>
      <c r="AN28" s="400">
        <f>-('5C3_UnvView'!AM28+'5C3_UnvView'!AP28)</f>
        <v>-23962</v>
      </c>
      <c r="AO28" s="401">
        <f t="shared" si="11"/>
        <v>-31335</v>
      </c>
      <c r="AP28" s="402">
        <f t="shared" si="12"/>
        <v>23358239</v>
      </c>
    </row>
    <row r="29" spans="1:42" ht="15.6" customHeight="1" x14ac:dyDescent="0.2">
      <c r="A29" s="398">
        <v>23</v>
      </c>
      <c r="B29" s="399" t="s">
        <v>27</v>
      </c>
      <c r="C29" s="400">
        <f>'2_State Distrib and Adjs'!BI29</f>
        <v>72855424</v>
      </c>
      <c r="D29" s="400">
        <f>-'5A3_OJJ'!P29</f>
        <v>-16192</v>
      </c>
      <c r="E29" s="400"/>
      <c r="F29" s="400">
        <f>-('5C1A_Madison'!AL29+'5C1A_Madison'!AO29)</f>
        <v>0</v>
      </c>
      <c r="G29" s="400">
        <f>-('5C1B_DArbonne'!AL29+'5C1B_DArbonne'!AO29)</f>
        <v>0</v>
      </c>
      <c r="H29" s="400">
        <f>-('5C1C_IntlHigh'!AL29+'5C1C_IntlHigh'!AO29)</f>
        <v>0</v>
      </c>
      <c r="I29" s="400">
        <f>-('5C1D_NOMMA'!AL29+'5C1D_NOMMA'!AO29)</f>
        <v>0</v>
      </c>
      <c r="J29" s="400">
        <f>-('5C1E_LFNO'!AL29+'5C1E_LFNO'!AO29)</f>
        <v>0</v>
      </c>
      <c r="K29" s="400">
        <f>-('5C1F_LCCharter'!AL29+'5C1F_LCCharter'!AO29)</f>
        <v>0</v>
      </c>
      <c r="L29" s="400">
        <f>-('5C1G_JSClark'!AL29+'5C1G_JSClark'!AO29)</f>
        <v>0</v>
      </c>
      <c r="M29" s="400">
        <f>-('5C1H_Southwest'!AL29+'5C1H_Southwest'!AO29)</f>
        <v>0</v>
      </c>
      <c r="N29" s="400">
        <f>-('5C1I_LAKey'!AL29+'5C1I_LAKey'!AO29)</f>
        <v>0</v>
      </c>
      <c r="O29" s="400">
        <f>-('5C1J_JCFAEast'!AL29+'5C1J_JCFAEast'!AO29)</f>
        <v>0</v>
      </c>
      <c r="P29" s="400">
        <f>-('5C1M_GEOMidCity'!AL29+'5C1M_GEOMidCity'!AO29)</f>
        <v>0</v>
      </c>
      <c r="Q29" s="400">
        <f>-('5C1N_Delta'!AL29+'5C1N_Delta'!AO29)</f>
        <v>0</v>
      </c>
      <c r="R29" s="400">
        <f>-('5C1O_Impact'!AL29+'5C1O_Impact'!AO29)</f>
        <v>0</v>
      </c>
      <c r="S29" s="400">
        <f>-('5C1Q_Advantage'!AL29+'5C1Q_Advantage'!AO29)</f>
        <v>0</v>
      </c>
      <c r="T29" s="400">
        <f>-('5C1R_Iberville'!AL29+'5C1R_Iberville'!AO29)</f>
        <v>0</v>
      </c>
      <c r="U29" s="400">
        <f>-('5C1S_LCColPrep'!AL29+'5C1S_LCColPrep'!AO29)</f>
        <v>0</v>
      </c>
      <c r="V29" s="400">
        <f>-('5C1T_Northeast'!AL29+'5C1T_Northeast'!AO29)</f>
        <v>0</v>
      </c>
      <c r="W29" s="400">
        <f>-('5C1U_AcadianaRen'!AL29+'5C1U_AcadianaRen'!AO29)</f>
        <v>-513536</v>
      </c>
      <c r="X29" s="400">
        <f>-('5C1V_LafRen'!AL29+'5C1V_LafRen'!AO29)</f>
        <v>-26112</v>
      </c>
      <c r="Y29" s="400">
        <f>-('5C1W_Willow'!AL29+'5C1W_Willow'!AO29)</f>
        <v>-4352</v>
      </c>
      <c r="Z29" s="400">
        <f>-('5C1Y_GEOPrep'!AL29+'5C1Y_GEOPrep'!AO29)</f>
        <v>0</v>
      </c>
      <c r="AA29" s="400">
        <f>-('5C1Z_LincolnPrep'!AL29+'5C1Z_LincolnPrep'!AO29)</f>
        <v>0</v>
      </c>
      <c r="AB29" s="400">
        <f>-('5C1AE_NobleMinds'!$AL29+'5C1AE_NobleMinds'!$AO29)</f>
        <v>0</v>
      </c>
      <c r="AC29" s="400">
        <f>-('5C1AF_JCFA-Laf'!$AL29+'5C1AF_JCFA-Laf'!$AO29)</f>
        <v>0</v>
      </c>
      <c r="AD29" s="400">
        <f>-('5C1AG_Collegiate'!$AL29+'5C1AG_Collegiate'!$AO29)</f>
        <v>0</v>
      </c>
      <c r="AE29" s="400">
        <f>-('5C1AI_Harmony'!$AL29+'5C1AI_Harmony'!$AO29)</f>
        <v>0</v>
      </c>
      <c r="AF29" s="400">
        <f>-('5C1AJ_Athlos'!$AL29+'5C1AJ_Athlos'!$AO29)</f>
        <v>0</v>
      </c>
      <c r="AG29" s="400">
        <f>-('5C1AK_NxtGen'!$AL29+'5C1AK_NxtGen'!$AO29)</f>
        <v>0</v>
      </c>
      <c r="AH29" s="400">
        <f>-('5C1AL_RedRiver'!$AL29+'5C1AL_RedRiver'!$AO29)</f>
        <v>0</v>
      </c>
      <c r="AI29" s="400">
        <f>-('5C1AM_Williams'!$AL29+'5C1AM_Williams'!$AO29)</f>
        <v>-47872</v>
      </c>
      <c r="AJ29" s="400">
        <f>-('5C1AN_StLandry'!$AL29+'5C1AN_StLandry'!$AO29)</f>
        <v>0</v>
      </c>
      <c r="AK29" s="400"/>
      <c r="AL29" s="400"/>
      <c r="AM29" s="400">
        <f>-('5C2_LAVCA'!AM29+'5C2_LAVCA'!AP29)</f>
        <v>-152755</v>
      </c>
      <c r="AN29" s="400">
        <f>-('5C3_UnvView'!AM29+'5C3_UnvView'!AP29)</f>
        <v>-237258</v>
      </c>
      <c r="AO29" s="401">
        <f t="shared" si="11"/>
        <v>-998077</v>
      </c>
      <c r="AP29" s="402">
        <f t="shared" si="12"/>
        <v>71857347</v>
      </c>
    </row>
    <row r="30" spans="1:42" ht="15.6" customHeight="1" x14ac:dyDescent="0.2">
      <c r="A30" s="398">
        <v>24</v>
      </c>
      <c r="B30" s="399" t="s">
        <v>28</v>
      </c>
      <c r="C30" s="400">
        <f>'2_State Distrib and Adjs'!BI30</f>
        <v>14390534</v>
      </c>
      <c r="D30" s="400">
        <f>-'5A3_OJJ'!P30</f>
        <v>-1438</v>
      </c>
      <c r="E30" s="400"/>
      <c r="F30" s="400">
        <f>-('5C1A_Madison'!AL30+'5C1A_Madison'!AO30)</f>
        <v>-30324</v>
      </c>
      <c r="G30" s="400">
        <f>-('5C1B_DArbonne'!AL30+'5C1B_DArbonne'!AO30)</f>
        <v>0</v>
      </c>
      <c r="H30" s="400">
        <f>-('5C1C_IntlHigh'!AL30+'5C1C_IntlHigh'!AO30)</f>
        <v>0</v>
      </c>
      <c r="I30" s="400">
        <f>-('5C1D_NOMMA'!AL30+'5C1D_NOMMA'!AO30)</f>
        <v>0</v>
      </c>
      <c r="J30" s="400">
        <f>-('5C1E_LFNO'!AL30+'5C1E_LFNO'!AO30)</f>
        <v>0</v>
      </c>
      <c r="K30" s="400">
        <f>-('5C1F_LCCharter'!AL30+'5C1F_LCCharter'!AO30)</f>
        <v>0</v>
      </c>
      <c r="L30" s="400">
        <f>-('5C1G_JSClark'!AL30+'5C1G_JSClark'!AO30)</f>
        <v>0</v>
      </c>
      <c r="M30" s="400">
        <f>-('5C1H_Southwest'!AL30+'5C1H_Southwest'!AO30)</f>
        <v>0</v>
      </c>
      <c r="N30" s="400">
        <f>-('5C1I_LAKey'!AL30+'5C1I_LAKey'!AO30)</f>
        <v>-181944</v>
      </c>
      <c r="O30" s="400">
        <f>-('5C1J_JCFAEast'!AL30+'5C1J_JCFAEast'!AO30)</f>
        <v>0</v>
      </c>
      <c r="P30" s="400">
        <f>-('5C1M_GEOMidCity'!AL30+'5C1M_GEOMidCity'!AO30)</f>
        <v>0</v>
      </c>
      <c r="Q30" s="400">
        <f>-('5C1N_Delta'!AL30+'5C1N_Delta'!AO30)</f>
        <v>0</v>
      </c>
      <c r="R30" s="400">
        <f>-('5C1O_Impact'!AL30+'5C1O_Impact'!AO30)</f>
        <v>0</v>
      </c>
      <c r="S30" s="400">
        <f>-('5C1Q_Advantage'!AL30+'5C1Q_Advantage'!AO30)</f>
        <v>0</v>
      </c>
      <c r="T30" s="400">
        <f>-('5C1R_Iberville'!AL30+'5C1R_Iberville'!AO30)</f>
        <v>-2441082</v>
      </c>
      <c r="U30" s="400">
        <f>-('5C1S_LCColPrep'!AL30+'5C1S_LCColPrep'!AO30)</f>
        <v>0</v>
      </c>
      <c r="V30" s="400">
        <f>-('5C1T_Northeast'!AL30+'5C1T_Northeast'!AO30)</f>
        <v>0</v>
      </c>
      <c r="W30" s="400">
        <f>-('5C1U_AcadianaRen'!AL30+'5C1U_AcadianaRen'!AO30)</f>
        <v>0</v>
      </c>
      <c r="X30" s="400">
        <f>-('5C1V_LafRen'!AL30+'5C1V_LafRen'!AO30)</f>
        <v>0</v>
      </c>
      <c r="Y30" s="400">
        <f>-('5C1W_Willow'!AL30+'5C1W_Willow'!AO30)</f>
        <v>0</v>
      </c>
      <c r="Z30" s="400">
        <f>-('5C1Y_GEOPrep'!AL30+'5C1Y_GEOPrep'!AO30)</f>
        <v>0</v>
      </c>
      <c r="AA30" s="400">
        <f>-('5C1Z_LincolnPrep'!AL30+'5C1Z_LincolnPrep'!AO30)</f>
        <v>0</v>
      </c>
      <c r="AB30" s="400">
        <f>-('5C1AE_NobleMinds'!$AL30+'5C1AE_NobleMinds'!$AO30)</f>
        <v>0</v>
      </c>
      <c r="AC30" s="400">
        <f>-('5C1AF_JCFA-Laf'!$AL30+'5C1AF_JCFA-Laf'!$AO30)</f>
        <v>0</v>
      </c>
      <c r="AD30" s="400">
        <f>-('5C1AG_Collegiate'!$AL30+'5C1AG_Collegiate'!$AO30)</f>
        <v>0</v>
      </c>
      <c r="AE30" s="400">
        <f>-('5C1AI_Harmony'!$AL30+'5C1AI_Harmony'!$AO30)</f>
        <v>0</v>
      </c>
      <c r="AF30" s="400">
        <f>-('5C1AJ_Athlos'!$AL30+'5C1AJ_Athlos'!$AO30)</f>
        <v>0</v>
      </c>
      <c r="AG30" s="400">
        <f>-('5C1AK_NxtGen'!$AL30+'5C1AK_NxtGen'!$AO30)</f>
        <v>0</v>
      </c>
      <c r="AH30" s="400">
        <f>-('5C1AL_RedRiver'!$AL30+'5C1AL_RedRiver'!$AO30)</f>
        <v>0</v>
      </c>
      <c r="AI30" s="400">
        <f>-('5C1AM_Williams'!$AL30+'5C1AM_Williams'!$AO30)</f>
        <v>0</v>
      </c>
      <c r="AJ30" s="400">
        <f>-('5C1AN_StLandry'!$AL30+'5C1AN_StLandry'!$AO30)</f>
        <v>0</v>
      </c>
      <c r="AK30" s="400"/>
      <c r="AL30" s="400"/>
      <c r="AM30" s="400">
        <f>-('5C2_LAVCA'!AM30+'5C2_LAVCA'!AP30)</f>
        <v>-40937</v>
      </c>
      <c r="AN30" s="400">
        <f>-('5C3_UnvView'!AM30+'5C3_UnvView'!AP30)</f>
        <v>-150104</v>
      </c>
      <c r="AO30" s="401">
        <f t="shared" si="11"/>
        <v>-2845829</v>
      </c>
      <c r="AP30" s="402">
        <f t="shared" si="12"/>
        <v>11544705</v>
      </c>
    </row>
    <row r="31" spans="1:42" ht="15.6" customHeight="1" x14ac:dyDescent="0.2">
      <c r="A31" s="403">
        <v>25</v>
      </c>
      <c r="B31" s="404" t="s">
        <v>29</v>
      </c>
      <c r="C31" s="405">
        <f>'2_State Distrib and Adjs'!BI31</f>
        <v>13084410</v>
      </c>
      <c r="D31" s="405">
        <f>-'5A3_OJJ'!P31</f>
        <v>-1656</v>
      </c>
      <c r="E31" s="405"/>
      <c r="F31" s="405">
        <f>-('5C1A_Madison'!AL31+'5C1A_Madison'!AO31)</f>
        <v>0</v>
      </c>
      <c r="G31" s="405">
        <f>-('5C1B_DArbonne'!AL31+'5C1B_DArbonne'!AO31)</f>
        <v>-5184</v>
      </c>
      <c r="H31" s="405">
        <f>-('5C1C_IntlHigh'!AL31+'5C1C_IntlHigh'!AO31)</f>
        <v>0</v>
      </c>
      <c r="I31" s="405">
        <f>-('5C1D_NOMMA'!AL31+'5C1D_NOMMA'!AO31)</f>
        <v>0</v>
      </c>
      <c r="J31" s="405">
        <f>-('5C1E_LFNO'!AL31+'5C1E_LFNO'!AO31)</f>
        <v>0</v>
      </c>
      <c r="K31" s="405">
        <f>-('5C1F_LCCharter'!AL31+'5C1F_LCCharter'!AO31)</f>
        <v>0</v>
      </c>
      <c r="L31" s="405">
        <f>-('5C1G_JSClark'!AL31+'5C1G_JSClark'!AO31)</f>
        <v>0</v>
      </c>
      <c r="M31" s="405">
        <f>-('5C1H_Southwest'!AL31+'5C1H_Southwest'!AO31)</f>
        <v>0</v>
      </c>
      <c r="N31" s="405">
        <f>-('5C1I_LAKey'!AL31+'5C1I_LAKey'!AO31)</f>
        <v>0</v>
      </c>
      <c r="O31" s="405">
        <f>-('5C1J_JCFAEast'!AL31+'5C1J_JCFAEast'!AO31)</f>
        <v>0</v>
      </c>
      <c r="P31" s="405">
        <f>-('5C1M_GEOMidCity'!AL31+'5C1M_GEOMidCity'!AO31)</f>
        <v>0</v>
      </c>
      <c r="Q31" s="405">
        <f>-('5C1N_Delta'!AL31+'5C1N_Delta'!AO31)</f>
        <v>0</v>
      </c>
      <c r="R31" s="405">
        <f>-('5C1O_Impact'!AL31+'5C1O_Impact'!AO31)</f>
        <v>0</v>
      </c>
      <c r="S31" s="405">
        <f>-('5C1Q_Advantage'!AL31+'5C1Q_Advantage'!AO31)</f>
        <v>0</v>
      </c>
      <c r="T31" s="405">
        <f>-('5C1R_Iberville'!AL31+'5C1R_Iberville'!AO31)</f>
        <v>0</v>
      </c>
      <c r="U31" s="405">
        <f>-('5C1S_LCColPrep'!AL31+'5C1S_LCColPrep'!AO31)</f>
        <v>0</v>
      </c>
      <c r="V31" s="405">
        <f>-('5C1T_Northeast'!AL31+'5C1T_Northeast'!AO31)</f>
        <v>0</v>
      </c>
      <c r="W31" s="405">
        <f>-('5C1U_AcadianaRen'!AL31+'5C1U_AcadianaRen'!AO31)</f>
        <v>0</v>
      </c>
      <c r="X31" s="405">
        <f>-('5C1V_LafRen'!AL31+'5C1V_LafRen'!AO31)</f>
        <v>0</v>
      </c>
      <c r="Y31" s="405">
        <f>-('5C1W_Willow'!AL31+'5C1W_Willow'!AO31)</f>
        <v>0</v>
      </c>
      <c r="Z31" s="405">
        <f>-('5C1Y_GEOPrep'!AL31+'5C1Y_GEOPrep'!AO31)</f>
        <v>0</v>
      </c>
      <c r="AA31" s="405">
        <f>-('5C1Z_LincolnPrep'!AL31+'5C1Z_LincolnPrep'!AO31)</f>
        <v>-119232</v>
      </c>
      <c r="AB31" s="405">
        <f>-('5C1AE_NobleMinds'!$AL31+'5C1AE_NobleMinds'!$AO31)</f>
        <v>0</v>
      </c>
      <c r="AC31" s="405">
        <f>-('5C1AF_JCFA-Laf'!$AL31+'5C1AF_JCFA-Laf'!$AO31)</f>
        <v>0</v>
      </c>
      <c r="AD31" s="405">
        <f>-('5C1AG_Collegiate'!$AL31+'5C1AG_Collegiate'!$AO31)</f>
        <v>0</v>
      </c>
      <c r="AE31" s="696">
        <f>-('5C1AI_Harmony'!$AL31+'5C1AI_Harmony'!$AO31)</f>
        <v>0</v>
      </c>
      <c r="AF31" s="696">
        <f>-('5C1AJ_Athlos'!$AL31+'5C1AJ_Athlos'!$AO31)</f>
        <v>0</v>
      </c>
      <c r="AG31" s="942">
        <f>-('5C1AK_NxtGen'!$AL31+'5C1AK_NxtGen'!$AO31)</f>
        <v>0</v>
      </c>
      <c r="AH31" s="942">
        <f>-('5C1AL_RedRiver'!$AL31+'5C1AL_RedRiver'!$AO31)</f>
        <v>0</v>
      </c>
      <c r="AI31" s="1513">
        <f>-('5C1AM_Williams'!$AL31+'5C1AM_Williams'!$AO31)</f>
        <v>0</v>
      </c>
      <c r="AJ31" s="1513">
        <f>-('5C1AN_StLandry'!$AL31+'5C1AN_StLandry'!$AO31)</f>
        <v>0</v>
      </c>
      <c r="AK31" s="1843"/>
      <c r="AL31" s="1843"/>
      <c r="AM31" s="405">
        <f>-('5C2_LAVCA'!AM31+'5C2_LAVCA'!AP31)</f>
        <v>-69984</v>
      </c>
      <c r="AN31" s="405">
        <f>-('5C3_UnvView'!AM31+'5C3_UnvView'!AP31)</f>
        <v>-41990</v>
      </c>
      <c r="AO31" s="406">
        <f t="shared" si="11"/>
        <v>-238046</v>
      </c>
      <c r="AP31" s="407">
        <f t="shared" si="12"/>
        <v>12846364</v>
      </c>
    </row>
    <row r="32" spans="1:42" ht="15.6" customHeight="1" x14ac:dyDescent="0.2">
      <c r="A32" s="392">
        <v>26</v>
      </c>
      <c r="B32" s="393" t="s">
        <v>30</v>
      </c>
      <c r="C32" s="394">
        <f>'2_State Distrib and Adjs'!BI32</f>
        <v>244873804</v>
      </c>
      <c r="D32" s="394">
        <f>-'5A3_OJJ'!P32</f>
        <v>-23757</v>
      </c>
      <c r="E32" s="394"/>
      <c r="F32" s="394">
        <f>-('5C1A_Madison'!AL32+'5C1A_Madison'!AO32)</f>
        <v>0</v>
      </c>
      <c r="G32" s="394">
        <f>-('5C1B_DArbonne'!AL32+'5C1B_DArbonne'!AO32)</f>
        <v>0</v>
      </c>
      <c r="H32" s="394">
        <f>-('5C1C_IntlHigh'!AL32+'5C1C_IntlHigh'!AO32)</f>
        <v>-372096</v>
      </c>
      <c r="I32" s="394">
        <f>-('5C1D_NOMMA'!AL32+'5C1D_NOMMA'!AO32)</f>
        <v>-4953984</v>
      </c>
      <c r="J32" s="394">
        <f>-('5C1E_LFNO'!AL32+'5C1E_LFNO'!AO32)</f>
        <v>-1644257</v>
      </c>
      <c r="K32" s="394">
        <f>-('5C1F_LCCharter'!AL32+'5C1F_LCCharter'!AO32)</f>
        <v>0</v>
      </c>
      <c r="L32" s="394">
        <f>-('5C1G_JSClark'!AL32+'5C1G_JSClark'!AO32)</f>
        <v>0</v>
      </c>
      <c r="M32" s="394">
        <f>-('5C1H_Southwest'!AL32+'5C1H_Southwest'!AO32)</f>
        <v>0</v>
      </c>
      <c r="N32" s="394">
        <f>-('5C1I_LAKey'!AL32+'5C1I_LAKey'!AO32)</f>
        <v>0</v>
      </c>
      <c r="O32" s="394">
        <f>-('5C1J_JCFAEast'!AL32+'5C1J_JCFAEast'!AO32)</f>
        <v>-904030</v>
      </c>
      <c r="P32" s="394">
        <f>-('5C1M_GEOMidCity'!AL32+'5C1M_GEOMidCity'!AO32)</f>
        <v>0</v>
      </c>
      <c r="Q32" s="394">
        <f>-('5C1N_Delta'!AL32+'5C1N_Delta'!AO32)</f>
        <v>0</v>
      </c>
      <c r="R32" s="394">
        <f>-('5C1O_Impact'!AL32+'5C1O_Impact'!AO32)</f>
        <v>0</v>
      </c>
      <c r="S32" s="394">
        <f>-('5C1Q_Advantage'!AL32+'5C1Q_Advantage'!AO32)</f>
        <v>0</v>
      </c>
      <c r="T32" s="394">
        <f>-('5C1R_Iberville'!AL32+'5C1R_Iberville'!AO32)</f>
        <v>-109440</v>
      </c>
      <c r="U32" s="394">
        <f>-('5C1S_LCColPrep'!AL32+'5C1S_LCColPrep'!AO32)</f>
        <v>0</v>
      </c>
      <c r="V32" s="394">
        <f>-('5C1T_Northeast'!AL32+'5C1T_Northeast'!AO32)</f>
        <v>0</v>
      </c>
      <c r="W32" s="394">
        <f>-('5C1U_AcadianaRen'!AL32+'5C1U_AcadianaRen'!AO32)</f>
        <v>0</v>
      </c>
      <c r="X32" s="394">
        <f>-('5C1V_LafRen'!AL32+'5C1V_LafRen'!AO32)</f>
        <v>-36480</v>
      </c>
      <c r="Y32" s="394">
        <f>-('5C1W_Willow'!AL32+'5C1W_Willow'!AO32)</f>
        <v>0</v>
      </c>
      <c r="Z32" s="394">
        <f>-('5C1Y_GEOPrep'!AL32+'5C1Y_GEOPrep'!AO32)</f>
        <v>0</v>
      </c>
      <c r="AA32" s="395">
        <f>-('5C1Z_LincolnPrep'!AL32+'5C1Z_LincolnPrep'!AO32)</f>
        <v>0</v>
      </c>
      <c r="AB32" s="395">
        <f>-('5C1AE_NobleMinds'!$AL32+'5C1AE_NobleMinds'!$AO32)</f>
        <v>-131328</v>
      </c>
      <c r="AC32" s="395">
        <f>-('5C1AF_JCFA-Laf'!$AL32+'5C1AF_JCFA-Laf'!$AO32)</f>
        <v>0</v>
      </c>
      <c r="AD32" s="395">
        <f>-('5C1AG_Collegiate'!$AL32+'5C1AG_Collegiate'!$AO32)</f>
        <v>0</v>
      </c>
      <c r="AE32" s="695">
        <f>-('5C1AI_Harmony'!$AL32+'5C1AI_Harmony'!$AO32)</f>
        <v>-131328</v>
      </c>
      <c r="AF32" s="695">
        <f>-('5C1AJ_Athlos'!$AL32+'5C1AJ_Athlos'!$AO32)</f>
        <v>-7551360</v>
      </c>
      <c r="AG32" s="695">
        <f>-('5C1AK_NxtGen'!$AL32+'5C1AK_NxtGen'!$AO32)</f>
        <v>0</v>
      </c>
      <c r="AH32" s="695">
        <f>-('5C1AL_RedRiver'!$AL32+'5C1AL_RedRiver'!$AO32)</f>
        <v>0</v>
      </c>
      <c r="AI32" s="1512">
        <f>-('5C1AM_Williams'!$AL32+'5C1AM_Williams'!$AO32)</f>
        <v>0</v>
      </c>
      <c r="AJ32" s="1512">
        <f>-('5C1AN_StLandry'!$AL32+'5C1AN_StLandry'!$AO32)</f>
        <v>0</v>
      </c>
      <c r="AK32" s="1842"/>
      <c r="AL32" s="1842"/>
      <c r="AM32" s="394">
        <f>-('5C2_LAVCA'!AM32+'5C2_LAVCA'!AP32)</f>
        <v>-1188518</v>
      </c>
      <c r="AN32" s="394">
        <f>-('5C3_UnvView'!AM32+'5C3_UnvView'!AP32)</f>
        <v>-1963354</v>
      </c>
      <c r="AO32" s="396">
        <f t="shared" si="11"/>
        <v>-19009932</v>
      </c>
      <c r="AP32" s="397">
        <f t="shared" si="12"/>
        <v>225863872</v>
      </c>
    </row>
    <row r="33" spans="1:42" ht="15.6" customHeight="1" x14ac:dyDescent="0.2">
      <c r="A33" s="398">
        <v>27</v>
      </c>
      <c r="B33" s="399" t="s">
        <v>31</v>
      </c>
      <c r="C33" s="400">
        <f>'2_State Distrib and Adjs'!BI33</f>
        <v>37153998</v>
      </c>
      <c r="D33" s="400">
        <f>-'5A3_OJJ'!P33</f>
        <v>-5431</v>
      </c>
      <c r="E33" s="400"/>
      <c r="F33" s="400">
        <f>-('5C1A_Madison'!AL33+'5C1A_Madison'!AO33)</f>
        <v>0</v>
      </c>
      <c r="G33" s="400">
        <f>-('5C1B_DArbonne'!AL33+'5C1B_DArbonne'!AO33)</f>
        <v>0</v>
      </c>
      <c r="H33" s="400">
        <f>-('5C1C_IntlHigh'!AL33+'5C1C_IntlHigh'!AO33)</f>
        <v>0</v>
      </c>
      <c r="I33" s="400">
        <f>-('5C1D_NOMMA'!AL33+'5C1D_NOMMA'!AO33)</f>
        <v>0</v>
      </c>
      <c r="J33" s="400">
        <f>-('5C1E_LFNO'!AL33+'5C1E_LFNO'!AO33)</f>
        <v>0</v>
      </c>
      <c r="K33" s="400">
        <f>-('5C1F_LCCharter'!AL33+'5C1F_LCCharter'!AO33)</f>
        <v>-17712</v>
      </c>
      <c r="L33" s="400">
        <f>-('5C1G_JSClark'!AL33+'5C1G_JSClark'!AO33)</f>
        <v>0</v>
      </c>
      <c r="M33" s="400">
        <f>-('5C1H_Southwest'!AL33+'5C1H_Southwest'!AO33)</f>
        <v>-4428</v>
      </c>
      <c r="N33" s="400">
        <f>-('5C1I_LAKey'!AL33+'5C1I_LAKey'!AO33)</f>
        <v>-4428</v>
      </c>
      <c r="O33" s="400">
        <f>-('5C1J_JCFAEast'!AL33+'5C1J_JCFAEast'!AO33)</f>
        <v>0</v>
      </c>
      <c r="P33" s="400">
        <f>-('5C1M_GEOMidCity'!AL33+'5C1M_GEOMidCity'!AO33)</f>
        <v>0</v>
      </c>
      <c r="Q33" s="400">
        <f>-('5C1N_Delta'!AL33+'5C1N_Delta'!AO33)</f>
        <v>0</v>
      </c>
      <c r="R33" s="400">
        <f>-('5C1O_Impact'!AL33+'5C1O_Impact'!AO33)</f>
        <v>0</v>
      </c>
      <c r="S33" s="400">
        <f>-('5C1Q_Advantage'!AL33+'5C1Q_Advantage'!AO33)</f>
        <v>0</v>
      </c>
      <c r="T33" s="400">
        <f>-('5C1R_Iberville'!AL33+'5C1R_Iberville'!AO33)</f>
        <v>0</v>
      </c>
      <c r="U33" s="400">
        <f>-('5C1S_LCColPrep'!AL33+'5C1S_LCColPrep'!AO33)</f>
        <v>0</v>
      </c>
      <c r="V33" s="400">
        <f>-('5C1T_Northeast'!AL33+'5C1T_Northeast'!AO33)</f>
        <v>0</v>
      </c>
      <c r="W33" s="400">
        <f>-('5C1U_AcadianaRen'!AL33+'5C1U_AcadianaRen'!AO33)</f>
        <v>0</v>
      </c>
      <c r="X33" s="400">
        <f>-('5C1V_LafRen'!AL33+'5C1V_LafRen'!AO33)</f>
        <v>0</v>
      </c>
      <c r="Y33" s="400">
        <f>-('5C1W_Willow'!AL33+'5C1W_Willow'!AO33)</f>
        <v>0</v>
      </c>
      <c r="Z33" s="400">
        <f>-('5C1Y_GEOPrep'!AL33+'5C1Y_GEOPrep'!AO33)</f>
        <v>0</v>
      </c>
      <c r="AA33" s="400">
        <f>-('5C1Z_LincolnPrep'!AL33+'5C1Z_LincolnPrep'!AO33)</f>
        <v>0</v>
      </c>
      <c r="AB33" s="400">
        <f>-('5C1AE_NobleMinds'!$AL33+'5C1AE_NobleMinds'!$AO33)</f>
        <v>0</v>
      </c>
      <c r="AC33" s="400">
        <f>-('5C1AF_JCFA-Laf'!$AL33+'5C1AF_JCFA-Laf'!$AO33)</f>
        <v>0</v>
      </c>
      <c r="AD33" s="400">
        <f>-('5C1AG_Collegiate'!$AL33+'5C1AG_Collegiate'!$AO33)</f>
        <v>0</v>
      </c>
      <c r="AE33" s="400">
        <f>-('5C1AI_Harmony'!$AL33+'5C1AI_Harmony'!$AO33)</f>
        <v>0</v>
      </c>
      <c r="AF33" s="400">
        <f>-('5C1AJ_Athlos'!$AL33+'5C1AJ_Athlos'!$AO33)</f>
        <v>0</v>
      </c>
      <c r="AG33" s="400">
        <f>-('5C1AK_NxtGen'!$AL33+'5C1AK_NxtGen'!$AO33)</f>
        <v>0</v>
      </c>
      <c r="AH33" s="400">
        <f>-('5C1AL_RedRiver'!$AL33+'5C1AL_RedRiver'!$AO33)</f>
        <v>0</v>
      </c>
      <c r="AI33" s="400">
        <f>-('5C1AM_Williams'!$AL33+'5C1AM_Williams'!$AO33)</f>
        <v>0</v>
      </c>
      <c r="AJ33" s="400">
        <f>-('5C1AN_StLandry'!$AL33+'5C1AN_StLandry'!$AO33)</f>
        <v>0</v>
      </c>
      <c r="AK33" s="400"/>
      <c r="AL33" s="400"/>
      <c r="AM33" s="400">
        <f>-('5C2_LAVCA'!AM33+'5C2_LAVCA'!AP33)</f>
        <v>-55793</v>
      </c>
      <c r="AN33" s="400">
        <f>-('5C3_UnvView'!AM33+'5C3_UnvView'!AP33)</f>
        <v>-71734</v>
      </c>
      <c r="AO33" s="401">
        <f t="shared" si="11"/>
        <v>-159526</v>
      </c>
      <c r="AP33" s="402">
        <f t="shared" si="12"/>
        <v>36994472</v>
      </c>
    </row>
    <row r="34" spans="1:42" ht="15.6" customHeight="1" x14ac:dyDescent="0.2">
      <c r="A34" s="398">
        <v>28</v>
      </c>
      <c r="B34" s="399" t="s">
        <v>32</v>
      </c>
      <c r="C34" s="400">
        <f>'2_State Distrib and Adjs'!BI34</f>
        <v>158694218</v>
      </c>
      <c r="D34" s="400">
        <f>-'5A3_OJJ'!P34</f>
        <v>-38720</v>
      </c>
      <c r="E34" s="400"/>
      <c r="F34" s="400">
        <f>-('5C1A_Madison'!AL34+'5C1A_Madison'!AO34)</f>
        <v>0</v>
      </c>
      <c r="G34" s="400">
        <f>-('5C1B_DArbonne'!AL34+'5C1B_DArbonne'!AO34)</f>
        <v>0</v>
      </c>
      <c r="H34" s="400">
        <f>-('5C1C_IntlHigh'!AL34+'5C1C_IntlHigh'!AO34)</f>
        <v>0</v>
      </c>
      <c r="I34" s="400">
        <f>-('5C1D_NOMMA'!AL34+'5C1D_NOMMA'!AO34)</f>
        <v>0</v>
      </c>
      <c r="J34" s="400">
        <f>-('5C1E_LFNO'!AL34+'5C1E_LFNO'!AO34)</f>
        <v>0</v>
      </c>
      <c r="K34" s="400">
        <f>-('5C1F_LCCharter'!AL34+'5C1F_LCCharter'!AO34)</f>
        <v>0</v>
      </c>
      <c r="L34" s="400">
        <f>-('5C1G_JSClark'!AL34+'5C1G_JSClark'!AO34)</f>
        <v>-6427</v>
      </c>
      <c r="M34" s="400">
        <f>-('5C1H_Southwest'!AL34+'5C1H_Southwest'!AO34)</f>
        <v>0</v>
      </c>
      <c r="N34" s="400">
        <f>-('5C1I_LAKey'!AL34+'5C1I_LAKey'!AO34)</f>
        <v>-6427</v>
      </c>
      <c r="O34" s="400">
        <f>-('5C1J_JCFAEast'!AL34+'5C1J_JCFAEast'!AO34)</f>
        <v>0</v>
      </c>
      <c r="P34" s="400">
        <f>-('5C1M_GEOMidCity'!AL34+'5C1M_GEOMidCity'!AO34)</f>
        <v>0</v>
      </c>
      <c r="Q34" s="400">
        <f>-('5C1N_Delta'!AL34+'5C1N_Delta'!AO34)</f>
        <v>0</v>
      </c>
      <c r="R34" s="400">
        <f>-('5C1O_Impact'!AL34+'5C1O_Impact'!AO34)</f>
        <v>0</v>
      </c>
      <c r="S34" s="400">
        <f>-('5C1Q_Advantage'!AL34+'5C1Q_Advantage'!AO34)</f>
        <v>-6427</v>
      </c>
      <c r="T34" s="400">
        <f>-('5C1R_Iberville'!AL34+'5C1R_Iberville'!AO34)</f>
        <v>-44989</v>
      </c>
      <c r="U34" s="400">
        <f>-('5C1S_LCColPrep'!AL34+'5C1S_LCColPrep'!AO34)</f>
        <v>0</v>
      </c>
      <c r="V34" s="400">
        <f>-('5C1T_Northeast'!AL34+'5C1T_Northeast'!AO34)</f>
        <v>0</v>
      </c>
      <c r="W34" s="400">
        <f>-('5C1U_AcadianaRen'!AL34+'5C1U_AcadianaRen'!AO34)</f>
        <v>-8618607</v>
      </c>
      <c r="X34" s="400">
        <f>-('5C1V_LafRen'!AL34+'5C1V_LafRen'!AO34)</f>
        <v>-5770806</v>
      </c>
      <c r="Y34" s="400">
        <f>-('5C1W_Willow'!AL34+'5C1W_Willow'!AO34)</f>
        <v>-3669817</v>
      </c>
      <c r="Z34" s="400">
        <f>-('5C1Y_GEOPrep'!AL34+'5C1Y_GEOPrep'!AO34)</f>
        <v>0</v>
      </c>
      <c r="AA34" s="400">
        <f>-('5C1Z_LincolnPrep'!AL34+'5C1Z_LincolnPrep'!AO34)</f>
        <v>0</v>
      </c>
      <c r="AB34" s="400">
        <f>-('5C1AE_NobleMinds'!$AL34+'5C1AE_NobleMinds'!$AO34)</f>
        <v>0</v>
      </c>
      <c r="AC34" s="400">
        <f>-('5C1AF_JCFA-Laf'!$AL34+'5C1AF_JCFA-Laf'!$AO34)</f>
        <v>-372766</v>
      </c>
      <c r="AD34" s="400">
        <f>-('5C1AG_Collegiate'!$AL34+'5C1AG_Collegiate'!$AO34)</f>
        <v>0</v>
      </c>
      <c r="AE34" s="400">
        <f>-('5C1AI_Harmony'!$AL34+'5C1AI_Harmony'!$AO34)</f>
        <v>0</v>
      </c>
      <c r="AF34" s="400">
        <f>-('5C1AJ_Athlos'!$AL34+'5C1AJ_Athlos'!$AO34)</f>
        <v>0</v>
      </c>
      <c r="AG34" s="400">
        <f>-('5C1AK_NxtGen'!$AL34+'5C1AK_NxtGen'!$AO34)</f>
        <v>0</v>
      </c>
      <c r="AH34" s="400">
        <f>-('5C1AL_RedRiver'!$AL34+'5C1AL_RedRiver'!$AO34)</f>
        <v>0</v>
      </c>
      <c r="AI34" s="400">
        <f>-('5C1AM_Williams'!$AL34+'5C1AM_Williams'!$AO34)</f>
        <v>-19281</v>
      </c>
      <c r="AJ34" s="400">
        <f>-('5C1AN_StLandry'!$AL34+'5C1AN_StLandry'!$AO34)</f>
        <v>-6427</v>
      </c>
      <c r="AK34" s="400"/>
      <c r="AL34" s="400"/>
      <c r="AM34" s="400">
        <f>-('5C2_LAVCA'!AM34+'5C2_LAVCA'!AP34)</f>
        <v>-439607</v>
      </c>
      <c r="AN34" s="400">
        <f>-('5C3_UnvView'!AM34+'5C3_UnvView'!AP34)</f>
        <v>-830335</v>
      </c>
      <c r="AO34" s="401">
        <f t="shared" si="11"/>
        <v>-19830636</v>
      </c>
      <c r="AP34" s="402">
        <f t="shared" si="12"/>
        <v>138863582</v>
      </c>
    </row>
    <row r="35" spans="1:42" ht="15.6" customHeight="1" x14ac:dyDescent="0.2">
      <c r="A35" s="398">
        <v>29</v>
      </c>
      <c r="B35" s="399" t="s">
        <v>33</v>
      </c>
      <c r="C35" s="400">
        <f>'2_State Distrib and Adjs'!BI35</f>
        <v>78071990</v>
      </c>
      <c r="D35" s="400">
        <f>-'5A3_OJJ'!P35</f>
        <v>-8364</v>
      </c>
      <c r="E35" s="400"/>
      <c r="F35" s="400">
        <f>-('5C1A_Madison'!AL35+'5C1A_Madison'!AO35)</f>
        <v>0</v>
      </c>
      <c r="G35" s="400">
        <f>-('5C1B_DArbonne'!AL35+'5C1B_DArbonne'!AO35)</f>
        <v>0</v>
      </c>
      <c r="H35" s="400">
        <f>-('5C1C_IntlHigh'!AL35+'5C1C_IntlHigh'!AO35)</f>
        <v>0</v>
      </c>
      <c r="I35" s="400">
        <f>-('5C1D_NOMMA'!AL35+'5C1D_NOMMA'!AO35)</f>
        <v>0</v>
      </c>
      <c r="J35" s="400">
        <f>-('5C1E_LFNO'!AL35+'5C1E_LFNO'!AO35)</f>
        <v>0</v>
      </c>
      <c r="K35" s="400">
        <f>-('5C1F_LCCharter'!AL35+'5C1F_LCCharter'!AO35)</f>
        <v>0</v>
      </c>
      <c r="L35" s="400">
        <f>-('5C1G_JSClark'!AL35+'5C1G_JSClark'!AO35)</f>
        <v>0</v>
      </c>
      <c r="M35" s="400">
        <f>-('5C1H_Southwest'!AL35+'5C1H_Southwest'!AO35)</f>
        <v>-9998</v>
      </c>
      <c r="N35" s="400">
        <f>-('5C1I_LAKey'!AL35+'5C1I_LAKey'!AO35)</f>
        <v>0</v>
      </c>
      <c r="O35" s="400">
        <f>-('5C1J_JCFAEast'!AL35+'5C1J_JCFAEast'!AO35)</f>
        <v>0</v>
      </c>
      <c r="P35" s="400">
        <f>-('5C1M_GEOMidCity'!AL35+'5C1M_GEOMidCity'!AO35)</f>
        <v>0</v>
      </c>
      <c r="Q35" s="400">
        <f>-('5C1N_Delta'!AL35+'5C1N_Delta'!AO35)</f>
        <v>0</v>
      </c>
      <c r="R35" s="400">
        <f>-('5C1O_Impact'!AL35+'5C1O_Impact'!AO35)</f>
        <v>0</v>
      </c>
      <c r="S35" s="400">
        <f>-('5C1Q_Advantage'!AL35+'5C1Q_Advantage'!AO35)</f>
        <v>0</v>
      </c>
      <c r="T35" s="400">
        <f>-('5C1R_Iberville'!AL35+'5C1R_Iberville'!AO35)</f>
        <v>-324935</v>
      </c>
      <c r="U35" s="400">
        <f>-('5C1S_LCColPrep'!AL35+'5C1S_LCColPrep'!AO35)</f>
        <v>0</v>
      </c>
      <c r="V35" s="400">
        <f>-('5C1T_Northeast'!AL35+'5C1T_Northeast'!AO35)</f>
        <v>0</v>
      </c>
      <c r="W35" s="400">
        <f>-('5C1U_AcadianaRen'!AL35+'5C1U_AcadianaRen'!AO35)</f>
        <v>-9998</v>
      </c>
      <c r="X35" s="400">
        <f>-('5C1V_LafRen'!AL35+'5C1V_LafRen'!AO35)</f>
        <v>-9998</v>
      </c>
      <c r="Y35" s="400">
        <f>-('5C1W_Willow'!AL35+'5C1W_Willow'!AO35)</f>
        <v>0</v>
      </c>
      <c r="Z35" s="400">
        <f>-('5C1Y_GEOPrep'!AL35+'5C1Y_GEOPrep'!AO35)</f>
        <v>0</v>
      </c>
      <c r="AA35" s="400">
        <f>-('5C1Z_LincolnPrep'!AL35+'5C1Z_LincolnPrep'!AO35)</f>
        <v>0</v>
      </c>
      <c r="AB35" s="400">
        <f>-('5C1AE_NobleMinds'!$AL35+'5C1AE_NobleMinds'!$AO35)</f>
        <v>0</v>
      </c>
      <c r="AC35" s="400">
        <f>-('5C1AF_JCFA-Laf'!$AL35+'5C1AF_JCFA-Laf'!$AO35)</f>
        <v>0</v>
      </c>
      <c r="AD35" s="400">
        <f>-('5C1AG_Collegiate'!$AL35+'5C1AG_Collegiate'!$AO35)</f>
        <v>0</v>
      </c>
      <c r="AE35" s="400">
        <f>-('5C1AI_Harmony'!$AL35+'5C1AI_Harmony'!$AO35)</f>
        <v>0</v>
      </c>
      <c r="AF35" s="400">
        <f>-('5C1AJ_Athlos'!$AL35+'5C1AJ_Athlos'!$AO35)</f>
        <v>0</v>
      </c>
      <c r="AG35" s="400">
        <f>-('5C1AK_NxtGen'!$AL35+'5C1AK_NxtGen'!$AO35)</f>
        <v>0</v>
      </c>
      <c r="AH35" s="400">
        <f>-('5C1AL_RedRiver'!$AL35+'5C1AL_RedRiver'!$AO35)</f>
        <v>0</v>
      </c>
      <c r="AI35" s="400">
        <f>-('5C1AM_Williams'!$AL35+'5C1AM_Williams'!$AO35)</f>
        <v>0</v>
      </c>
      <c r="AJ35" s="400">
        <f>-('5C1AN_StLandry'!$AL35+'5C1AN_StLandry'!$AO35)</f>
        <v>0</v>
      </c>
      <c r="AK35" s="400"/>
      <c r="AL35" s="400"/>
      <c r="AM35" s="400">
        <f>-('5C2_LAVCA'!AM35+'5C2_LAVCA'!AP35)</f>
        <v>-98980</v>
      </c>
      <c r="AN35" s="400">
        <f>-('5C3_UnvView'!AM35+'5C3_UnvView'!AP35)</f>
        <v>-274445</v>
      </c>
      <c r="AO35" s="401">
        <f t="shared" si="11"/>
        <v>-736718</v>
      </c>
      <c r="AP35" s="402">
        <f t="shared" si="12"/>
        <v>77335272</v>
      </c>
    </row>
    <row r="36" spans="1:42" ht="15.6" customHeight="1" x14ac:dyDescent="0.2">
      <c r="A36" s="403">
        <v>30</v>
      </c>
      <c r="B36" s="404" t="s">
        <v>34</v>
      </c>
      <c r="C36" s="405">
        <f>'2_State Distrib and Adjs'!BI36</f>
        <v>18028190</v>
      </c>
      <c r="D36" s="405">
        <f>-'5A3_OJJ'!P36</f>
        <v>0</v>
      </c>
      <c r="E36" s="405"/>
      <c r="F36" s="405">
        <f>-('5C1A_Madison'!AL36+'5C1A_Madison'!AO36)</f>
        <v>0</v>
      </c>
      <c r="G36" s="405">
        <f>-('5C1B_DArbonne'!AL36+'5C1B_DArbonne'!AO36)</f>
        <v>0</v>
      </c>
      <c r="H36" s="405">
        <f>-('5C1C_IntlHigh'!AL36+'5C1C_IntlHigh'!AO36)</f>
        <v>0</v>
      </c>
      <c r="I36" s="405">
        <f>-('5C1D_NOMMA'!AL36+'5C1D_NOMMA'!AO36)</f>
        <v>0</v>
      </c>
      <c r="J36" s="405">
        <f>-('5C1E_LFNO'!AL36+'5C1E_LFNO'!AO36)</f>
        <v>0</v>
      </c>
      <c r="K36" s="405">
        <f>-('5C1F_LCCharter'!AL36+'5C1F_LCCharter'!AO36)</f>
        <v>0</v>
      </c>
      <c r="L36" s="405">
        <f>-('5C1G_JSClark'!AL36+'5C1G_JSClark'!AO36)</f>
        <v>0</v>
      </c>
      <c r="M36" s="405">
        <f>-('5C1H_Southwest'!AL36+'5C1H_Southwest'!AO36)</f>
        <v>0</v>
      </c>
      <c r="N36" s="405">
        <f>-('5C1I_LAKey'!AL36+'5C1I_LAKey'!AO36)</f>
        <v>0</v>
      </c>
      <c r="O36" s="405">
        <f>-('5C1J_JCFAEast'!AL36+'5C1J_JCFAEast'!AO36)</f>
        <v>0</v>
      </c>
      <c r="P36" s="405">
        <f>-('5C1M_GEOMidCity'!AL36+'5C1M_GEOMidCity'!AO36)</f>
        <v>0</v>
      </c>
      <c r="Q36" s="405">
        <f>-('5C1N_Delta'!AL36+'5C1N_Delta'!AO36)</f>
        <v>0</v>
      </c>
      <c r="R36" s="405">
        <f>-('5C1O_Impact'!AL36+'5C1O_Impact'!AO36)</f>
        <v>0</v>
      </c>
      <c r="S36" s="405">
        <f>-('5C1Q_Advantage'!AL36+'5C1Q_Advantage'!AO36)</f>
        <v>0</v>
      </c>
      <c r="T36" s="405">
        <f>-('5C1R_Iberville'!AL36+'5C1R_Iberville'!AO36)</f>
        <v>0</v>
      </c>
      <c r="U36" s="405">
        <f>-('5C1S_LCColPrep'!AL36+'5C1S_LCColPrep'!AO36)</f>
        <v>0</v>
      </c>
      <c r="V36" s="405">
        <f>-('5C1T_Northeast'!AL36+'5C1T_Northeast'!AO36)</f>
        <v>0</v>
      </c>
      <c r="W36" s="405">
        <f>-('5C1U_AcadianaRen'!AL36+'5C1U_AcadianaRen'!AO36)</f>
        <v>0</v>
      </c>
      <c r="X36" s="405">
        <f>-('5C1V_LafRen'!AL36+'5C1V_LafRen'!AO36)</f>
        <v>0</v>
      </c>
      <c r="Y36" s="405">
        <f>-('5C1W_Willow'!AL36+'5C1W_Willow'!AO36)</f>
        <v>0</v>
      </c>
      <c r="Z36" s="405">
        <f>-('5C1Y_GEOPrep'!AL36+'5C1Y_GEOPrep'!AO36)</f>
        <v>0</v>
      </c>
      <c r="AA36" s="405">
        <f>-('5C1Z_LincolnPrep'!AL36+'5C1Z_LincolnPrep'!AO36)</f>
        <v>0</v>
      </c>
      <c r="AB36" s="405">
        <f>-('5C1AE_NobleMinds'!$AL36+'5C1AE_NobleMinds'!$AO36)</f>
        <v>0</v>
      </c>
      <c r="AC36" s="405">
        <f>-('5C1AF_JCFA-Laf'!$AL36+'5C1AF_JCFA-Laf'!$AO36)</f>
        <v>0</v>
      </c>
      <c r="AD36" s="405">
        <f>-('5C1AG_Collegiate'!$AL36+'5C1AG_Collegiate'!$AO36)</f>
        <v>0</v>
      </c>
      <c r="AE36" s="696">
        <f>-('5C1AI_Harmony'!$AL36+'5C1AI_Harmony'!$AO36)</f>
        <v>0</v>
      </c>
      <c r="AF36" s="696">
        <f>-('5C1AJ_Athlos'!$AL36+'5C1AJ_Athlos'!$AO36)</f>
        <v>0</v>
      </c>
      <c r="AG36" s="942">
        <f>-('5C1AK_NxtGen'!$AL36+'5C1AK_NxtGen'!$AO36)</f>
        <v>0</v>
      </c>
      <c r="AH36" s="942">
        <f>-('5C1AL_RedRiver'!$AL36+'5C1AL_RedRiver'!$AO36)</f>
        <v>0</v>
      </c>
      <c r="AI36" s="1513">
        <f>-('5C1AM_Williams'!$AL36+'5C1AM_Williams'!$AO36)</f>
        <v>0</v>
      </c>
      <c r="AJ36" s="1513">
        <f>-('5C1AN_StLandry'!$AL36+'5C1AN_StLandry'!$AO36)</f>
        <v>0</v>
      </c>
      <c r="AK36" s="1843"/>
      <c r="AL36" s="1843"/>
      <c r="AM36" s="405">
        <f>-('5C2_LAVCA'!AM36+'5C2_LAVCA'!AP36)</f>
        <v>-6556</v>
      </c>
      <c r="AN36" s="405">
        <f>-('5C3_UnvView'!AM36+'5C3_UnvView'!AP36)</f>
        <v>-79186</v>
      </c>
      <c r="AO36" s="406">
        <f t="shared" si="11"/>
        <v>-85742</v>
      </c>
      <c r="AP36" s="407">
        <f t="shared" si="12"/>
        <v>17942448</v>
      </c>
    </row>
    <row r="37" spans="1:42" ht="15.6" customHeight="1" x14ac:dyDescent="0.2">
      <c r="A37" s="392">
        <v>31</v>
      </c>
      <c r="B37" s="393" t="s">
        <v>35</v>
      </c>
      <c r="C37" s="394">
        <f>'2_State Distrib and Adjs'!BI37</f>
        <v>33871866</v>
      </c>
      <c r="D37" s="394">
        <f>-'5A3_OJJ'!P37</f>
        <v>-668</v>
      </c>
      <c r="E37" s="394"/>
      <c r="F37" s="394">
        <f>-('5C1A_Madison'!AL37+'5C1A_Madison'!AO37)</f>
        <v>0</v>
      </c>
      <c r="G37" s="394">
        <f>-('5C1B_DArbonne'!AL37+'5C1B_DArbonne'!AO37)</f>
        <v>-459592</v>
      </c>
      <c r="H37" s="394">
        <f>-('5C1C_IntlHigh'!AL37+'5C1C_IntlHigh'!AO37)</f>
        <v>0</v>
      </c>
      <c r="I37" s="394">
        <f>-('5C1D_NOMMA'!AL37+'5C1D_NOMMA'!AO37)</f>
        <v>0</v>
      </c>
      <c r="J37" s="394">
        <f>-('5C1E_LFNO'!AL37+'5C1E_LFNO'!AO37)</f>
        <v>0</v>
      </c>
      <c r="K37" s="394">
        <f>-('5C1F_LCCharter'!AL37+'5C1F_LCCharter'!AO37)</f>
        <v>0</v>
      </c>
      <c r="L37" s="394">
        <f>-('5C1G_JSClark'!AL37+'5C1G_JSClark'!AO37)</f>
        <v>0</v>
      </c>
      <c r="M37" s="394">
        <f>-('5C1H_Southwest'!AL37+'5C1H_Southwest'!AO37)</f>
        <v>0</v>
      </c>
      <c r="N37" s="394">
        <f>-('5C1I_LAKey'!AL37+'5C1I_LAKey'!AO37)</f>
        <v>0</v>
      </c>
      <c r="O37" s="394">
        <f>-('5C1J_JCFAEast'!AL37+'5C1J_JCFAEast'!AO37)</f>
        <v>0</v>
      </c>
      <c r="P37" s="394">
        <f>-('5C1M_GEOMidCity'!AL37+'5C1M_GEOMidCity'!AO37)</f>
        <v>0</v>
      </c>
      <c r="Q37" s="394">
        <f>-('5C1N_Delta'!AL37+'5C1N_Delta'!AO37)</f>
        <v>0</v>
      </c>
      <c r="R37" s="394">
        <f>-('5C1O_Impact'!AL37+'5C1O_Impact'!AO37)</f>
        <v>0</v>
      </c>
      <c r="S37" s="394">
        <f>-('5C1Q_Advantage'!AL37+'5C1Q_Advantage'!AO37)</f>
        <v>0</v>
      </c>
      <c r="T37" s="394">
        <f>-('5C1R_Iberville'!AL37+'5C1R_Iberville'!AO37)</f>
        <v>0</v>
      </c>
      <c r="U37" s="394">
        <f>-('5C1S_LCColPrep'!AL37+'5C1S_LCColPrep'!AO37)</f>
        <v>0</v>
      </c>
      <c r="V37" s="394">
        <f>-('5C1T_Northeast'!AL37+'5C1T_Northeast'!AO37)</f>
        <v>-47544</v>
      </c>
      <c r="W37" s="394">
        <f>-('5C1U_AcadianaRen'!AL37+'5C1U_AcadianaRen'!AO37)</f>
        <v>0</v>
      </c>
      <c r="X37" s="394">
        <f>-('5C1V_LafRen'!AL37+'5C1V_LafRen'!AO37)</f>
        <v>0</v>
      </c>
      <c r="Y37" s="394">
        <f>-('5C1W_Willow'!AL37+'5C1W_Willow'!AO37)</f>
        <v>0</v>
      </c>
      <c r="Z37" s="394">
        <f>-('5C1Y_GEOPrep'!AL37+'5C1Y_GEOPrep'!AO37)</f>
        <v>0</v>
      </c>
      <c r="AA37" s="395">
        <f>-('5C1Z_LincolnPrep'!AL37+'5C1Z_LincolnPrep'!AO37)</f>
        <v>-3930304</v>
      </c>
      <c r="AB37" s="395">
        <f>-('5C1AE_NobleMinds'!$AL37+'5C1AE_NobleMinds'!$AO37)</f>
        <v>0</v>
      </c>
      <c r="AC37" s="395">
        <f>-('5C1AF_JCFA-Laf'!$AL37+'5C1AF_JCFA-Laf'!$AO37)</f>
        <v>0</v>
      </c>
      <c r="AD37" s="395">
        <f>-('5C1AG_Collegiate'!$AL37+'5C1AG_Collegiate'!$AO37)</f>
        <v>0</v>
      </c>
      <c r="AE37" s="695">
        <f>-('5C1AI_Harmony'!$AL37+'5C1AI_Harmony'!$AO37)</f>
        <v>0</v>
      </c>
      <c r="AF37" s="695">
        <f>-('5C1AJ_Athlos'!$AL37+'5C1AJ_Athlos'!$AO37)</f>
        <v>0</v>
      </c>
      <c r="AG37" s="695">
        <f>-('5C1AK_NxtGen'!$AL37+'5C1AK_NxtGen'!$AO37)</f>
        <v>0</v>
      </c>
      <c r="AH37" s="695">
        <f>-('5C1AL_RedRiver'!$AL37+'5C1AL_RedRiver'!$AO37)</f>
        <v>0</v>
      </c>
      <c r="AI37" s="1512">
        <f>-('5C1AM_Williams'!$AL37+'5C1AM_Williams'!$AO37)</f>
        <v>0</v>
      </c>
      <c r="AJ37" s="1512">
        <f>-('5C1AN_StLandry'!$AL37+'5C1AN_StLandry'!$AO37)</f>
        <v>0</v>
      </c>
      <c r="AK37" s="1842"/>
      <c r="AL37" s="1842"/>
      <c r="AM37" s="394">
        <f>-('5C2_LAVCA'!AM37+'5C2_LAVCA'!AP37)</f>
        <v>-135500</v>
      </c>
      <c r="AN37" s="394">
        <f>-('5C3_UnvView'!AM37+'5C3_UnvView'!AP37)</f>
        <v>-99842</v>
      </c>
      <c r="AO37" s="396">
        <f t="shared" si="11"/>
        <v>-4673450</v>
      </c>
      <c r="AP37" s="397">
        <f t="shared" si="12"/>
        <v>29198416</v>
      </c>
    </row>
    <row r="38" spans="1:42" ht="15.6" customHeight="1" x14ac:dyDescent="0.2">
      <c r="A38" s="398">
        <v>32</v>
      </c>
      <c r="B38" s="399" t="s">
        <v>36</v>
      </c>
      <c r="C38" s="400">
        <f>'2_State Distrib and Adjs'!BI38</f>
        <v>189774767</v>
      </c>
      <c r="D38" s="400">
        <f>-'5A3_OJJ'!P38</f>
        <v>0</v>
      </c>
      <c r="E38" s="400"/>
      <c r="F38" s="400">
        <f>-('5C1A_Madison'!AL38+'5C1A_Madison'!AO38)</f>
        <v>-47203</v>
      </c>
      <c r="G38" s="400">
        <f>-('5C1B_DArbonne'!AL38+'5C1B_DArbonne'!AO38)</f>
        <v>0</v>
      </c>
      <c r="H38" s="400">
        <f>-('5C1C_IntlHigh'!AL38+'5C1C_IntlHigh'!AO38)</f>
        <v>0</v>
      </c>
      <c r="I38" s="400">
        <f>-('5C1D_NOMMA'!AL38+'5C1D_NOMMA'!AO38)</f>
        <v>0</v>
      </c>
      <c r="J38" s="400">
        <f>-('5C1E_LFNO'!AL38+'5C1E_LFNO'!AO38)</f>
        <v>0</v>
      </c>
      <c r="K38" s="400">
        <f>-('5C1F_LCCharter'!AL38+'5C1F_LCCharter'!AO38)</f>
        <v>0</v>
      </c>
      <c r="L38" s="400">
        <f>-('5C1G_JSClark'!AL38+'5C1G_JSClark'!AO38)</f>
        <v>0</v>
      </c>
      <c r="M38" s="400">
        <f>-('5C1H_Southwest'!AL38+'5C1H_Southwest'!AO38)</f>
        <v>0</v>
      </c>
      <c r="N38" s="400">
        <f>-('5C1I_LAKey'!AL38+'5C1I_LAKey'!AO38)</f>
        <v>-54465</v>
      </c>
      <c r="O38" s="400">
        <f>-('5C1J_JCFAEast'!AL38+'5C1J_JCFAEast'!AO38)</f>
        <v>0</v>
      </c>
      <c r="P38" s="400">
        <f>-('5C1M_GEOMidCity'!AL38+'5C1M_GEOMidCity'!AO38)</f>
        <v>-3631</v>
      </c>
      <c r="Q38" s="400">
        <f>-('5C1N_Delta'!AL38+'5C1N_Delta'!AO38)</f>
        <v>0</v>
      </c>
      <c r="R38" s="400">
        <f>-('5C1O_Impact'!AL38+'5C1O_Impact'!AO38)</f>
        <v>-3631</v>
      </c>
      <c r="S38" s="400">
        <f>-('5C1Q_Advantage'!AL38+'5C1Q_Advantage'!AO38)</f>
        <v>-21786</v>
      </c>
      <c r="T38" s="400">
        <f>-('5C1R_Iberville'!AL38+'5C1R_Iberville'!AO38)</f>
        <v>-25417</v>
      </c>
      <c r="U38" s="400">
        <f>-('5C1S_LCColPrep'!AL38+'5C1S_LCColPrep'!AO38)</f>
        <v>0</v>
      </c>
      <c r="V38" s="400">
        <f>-('5C1T_Northeast'!AL38+'5C1T_Northeast'!AO38)</f>
        <v>0</v>
      </c>
      <c r="W38" s="400">
        <f>-('5C1U_AcadianaRen'!AL38+'5C1U_AcadianaRen'!AO38)</f>
        <v>0</v>
      </c>
      <c r="X38" s="400">
        <f>-('5C1V_LafRen'!AL38+'5C1V_LafRen'!AO38)</f>
        <v>0</v>
      </c>
      <c r="Y38" s="400">
        <f>-('5C1W_Willow'!AL38+'5C1W_Willow'!AO38)</f>
        <v>0</v>
      </c>
      <c r="Z38" s="400">
        <f>-('5C1Y_GEOPrep'!AL38+'5C1Y_GEOPrep'!AO38)</f>
        <v>-36310</v>
      </c>
      <c r="AA38" s="400">
        <f>-('5C1Z_LincolnPrep'!AL38+'5C1Z_LincolnPrep'!AO38)</f>
        <v>0</v>
      </c>
      <c r="AB38" s="400">
        <f>-('5C1AE_NobleMinds'!$AL38+'5C1AE_NobleMinds'!$AO38)</f>
        <v>0</v>
      </c>
      <c r="AC38" s="400">
        <f>-('5C1AF_JCFA-Laf'!$AL38+'5C1AF_JCFA-Laf'!$AO38)</f>
        <v>0</v>
      </c>
      <c r="AD38" s="400">
        <f>-('5C1AG_Collegiate'!$AL38+'5C1AG_Collegiate'!$AO38)</f>
        <v>-3631</v>
      </c>
      <c r="AE38" s="400">
        <f>-('5C1AI_Harmony'!$AL38+'5C1AI_Harmony'!$AO38)</f>
        <v>0</v>
      </c>
      <c r="AF38" s="400">
        <f>-('5C1AJ_Athlos'!$AL38+'5C1AJ_Athlos'!$AO38)</f>
        <v>0</v>
      </c>
      <c r="AG38" s="400">
        <f>-('5C1AK_NxtGen'!$AL38+'5C1AK_NxtGen'!$AO38)</f>
        <v>-7262</v>
      </c>
      <c r="AH38" s="400">
        <f>-('5C1AL_RedRiver'!$AL38+'5C1AL_RedRiver'!$AO38)</f>
        <v>0</v>
      </c>
      <c r="AI38" s="400">
        <f>-('5C1AM_Williams'!$AL38+'5C1AM_Williams'!$AO38)</f>
        <v>0</v>
      </c>
      <c r="AJ38" s="400">
        <f>-('5C1AN_StLandry'!$AL38+'5C1AN_StLandry'!$AO38)</f>
        <v>0</v>
      </c>
      <c r="AK38" s="400"/>
      <c r="AL38" s="400"/>
      <c r="AM38" s="400">
        <f>-('5C2_LAVCA'!AM38+'5C2_LAVCA'!AP38)</f>
        <v>-225485</v>
      </c>
      <c r="AN38" s="400">
        <f>-('5C3_UnvView'!AM38+'5C3_UnvView'!AP38)</f>
        <v>-1076034</v>
      </c>
      <c r="AO38" s="401">
        <f t="shared" si="11"/>
        <v>-1504855</v>
      </c>
      <c r="AP38" s="402">
        <f t="shared" si="12"/>
        <v>188269912</v>
      </c>
    </row>
    <row r="39" spans="1:42" ht="15.6" customHeight="1" x14ac:dyDescent="0.2">
      <c r="A39" s="398">
        <v>33</v>
      </c>
      <c r="B39" s="399" t="s">
        <v>37</v>
      </c>
      <c r="C39" s="400">
        <f>'2_State Distrib and Adjs'!BI39</f>
        <v>8289642</v>
      </c>
      <c r="D39" s="400">
        <f>-'5A3_OJJ'!P39</f>
        <v>-4950</v>
      </c>
      <c r="E39" s="400"/>
      <c r="F39" s="400">
        <f>-('5C1A_Madison'!AL39+'5C1A_Madison'!AO39)</f>
        <v>0</v>
      </c>
      <c r="G39" s="400">
        <f>-('5C1B_DArbonne'!AL39+'5C1B_DArbonne'!AO39)</f>
        <v>0</v>
      </c>
      <c r="H39" s="400">
        <f>-('5C1C_IntlHigh'!AL39+'5C1C_IntlHigh'!AO39)</f>
        <v>0</v>
      </c>
      <c r="I39" s="400">
        <f>-('5C1D_NOMMA'!AL39+'5C1D_NOMMA'!AO39)</f>
        <v>0</v>
      </c>
      <c r="J39" s="400">
        <f>-('5C1E_LFNO'!AL39+'5C1E_LFNO'!AO39)</f>
        <v>0</v>
      </c>
      <c r="K39" s="400">
        <f>-('5C1F_LCCharter'!AL39+'5C1F_LCCharter'!AO39)</f>
        <v>0</v>
      </c>
      <c r="L39" s="400">
        <f>-('5C1G_JSClark'!AL39+'5C1G_JSClark'!AO39)</f>
        <v>0</v>
      </c>
      <c r="M39" s="400">
        <f>-('5C1H_Southwest'!AL39+'5C1H_Southwest'!AO39)</f>
        <v>0</v>
      </c>
      <c r="N39" s="400">
        <f>-('5C1I_LAKey'!AL39+'5C1I_LAKey'!AO39)</f>
        <v>0</v>
      </c>
      <c r="O39" s="400">
        <f>-('5C1J_JCFAEast'!AL39+'5C1J_JCFAEast'!AO39)</f>
        <v>0</v>
      </c>
      <c r="P39" s="400">
        <f>-('5C1M_GEOMidCity'!AL39+'5C1M_GEOMidCity'!AO39)</f>
        <v>0</v>
      </c>
      <c r="Q39" s="400">
        <f>-('5C1N_Delta'!AL39+'5C1N_Delta'!AO39)</f>
        <v>0</v>
      </c>
      <c r="R39" s="400">
        <f>-('5C1O_Impact'!AL39+'5C1O_Impact'!AO39)</f>
        <v>0</v>
      </c>
      <c r="S39" s="400">
        <f>-('5C1Q_Advantage'!AL39+'5C1Q_Advantage'!AO39)</f>
        <v>0</v>
      </c>
      <c r="T39" s="400">
        <f>-('5C1R_Iberville'!AL39+'5C1R_Iberville'!AO39)</f>
        <v>0</v>
      </c>
      <c r="U39" s="400">
        <f>-('5C1S_LCColPrep'!AL39+'5C1S_LCColPrep'!AO39)</f>
        <v>0</v>
      </c>
      <c r="V39" s="400">
        <f>-('5C1T_Northeast'!AL39+'5C1T_Northeast'!AO39)</f>
        <v>0</v>
      </c>
      <c r="W39" s="400">
        <f>-('5C1U_AcadianaRen'!AL39+'5C1U_AcadianaRen'!AO39)</f>
        <v>0</v>
      </c>
      <c r="X39" s="400">
        <f>-('5C1V_LafRen'!AL39+'5C1V_LafRen'!AO39)</f>
        <v>0</v>
      </c>
      <c r="Y39" s="400">
        <f>-('5C1W_Willow'!AL39+'5C1W_Willow'!AO39)</f>
        <v>0</v>
      </c>
      <c r="Z39" s="400">
        <f>-('5C1Y_GEOPrep'!AL39+'5C1Y_GEOPrep'!AO39)</f>
        <v>0</v>
      </c>
      <c r="AA39" s="400">
        <f>-('5C1Z_LincolnPrep'!AL39+'5C1Z_LincolnPrep'!AO39)</f>
        <v>0</v>
      </c>
      <c r="AB39" s="400">
        <f>-('5C1AE_NobleMinds'!$AL39+'5C1AE_NobleMinds'!$AO39)</f>
        <v>0</v>
      </c>
      <c r="AC39" s="400">
        <f>-('5C1AF_JCFA-Laf'!$AL39+'5C1AF_JCFA-Laf'!$AO39)</f>
        <v>0</v>
      </c>
      <c r="AD39" s="400">
        <f>-('5C1AG_Collegiate'!$AL39+'5C1AG_Collegiate'!$AO39)</f>
        <v>0</v>
      </c>
      <c r="AE39" s="400">
        <f>-('5C1AI_Harmony'!$AL39+'5C1AI_Harmony'!$AO39)</f>
        <v>0</v>
      </c>
      <c r="AF39" s="400">
        <f>-('5C1AJ_Athlos'!$AL39+'5C1AJ_Athlos'!$AO39)</f>
        <v>0</v>
      </c>
      <c r="AG39" s="400">
        <f>-('5C1AK_NxtGen'!$AL39+'5C1AK_NxtGen'!$AO39)</f>
        <v>0</v>
      </c>
      <c r="AH39" s="400">
        <f>-('5C1AL_RedRiver'!$AL39+'5C1AL_RedRiver'!$AO39)</f>
        <v>0</v>
      </c>
      <c r="AI39" s="400">
        <f>-('5C1AM_Williams'!$AL39+'5C1AM_Williams'!$AO39)</f>
        <v>0</v>
      </c>
      <c r="AJ39" s="400">
        <f>-('5C1AN_StLandry'!$AL39+'5C1AN_StLandry'!$AO39)</f>
        <v>0</v>
      </c>
      <c r="AK39" s="400"/>
      <c r="AL39" s="400"/>
      <c r="AM39" s="400">
        <f>-('5C2_LAVCA'!AM39+'5C2_LAVCA'!AP39)</f>
        <v>-13846</v>
      </c>
      <c r="AN39" s="400">
        <f>-('5C3_UnvView'!AM39+'5C3_UnvView'!AP39)</f>
        <v>-327679</v>
      </c>
      <c r="AO39" s="401">
        <f t="shared" ref="AO39:AO70" si="13">SUM(D39:AN39)</f>
        <v>-346475</v>
      </c>
      <c r="AP39" s="402">
        <f t="shared" ref="AP39:AP75" si="14">SUM(C39:AN39)</f>
        <v>7943167</v>
      </c>
    </row>
    <row r="40" spans="1:42" ht="15.6" customHeight="1" x14ac:dyDescent="0.2">
      <c r="A40" s="398">
        <v>34</v>
      </c>
      <c r="B40" s="399" t="s">
        <v>38</v>
      </c>
      <c r="C40" s="400">
        <f>'2_State Distrib and Adjs'!BI40</f>
        <v>23939637</v>
      </c>
      <c r="D40" s="400">
        <f>-'5A3_OJJ'!P40</f>
        <v>-6839</v>
      </c>
      <c r="E40" s="400"/>
      <c r="F40" s="400">
        <f>-('5C1A_Madison'!AL40+'5C1A_Madison'!AO40)</f>
        <v>0</v>
      </c>
      <c r="G40" s="400">
        <f>-('5C1B_DArbonne'!AL40+'5C1B_DArbonne'!AO40)</f>
        <v>-4330</v>
      </c>
      <c r="H40" s="400">
        <f>-('5C1C_IntlHigh'!AL40+'5C1C_IntlHigh'!AO40)</f>
        <v>0</v>
      </c>
      <c r="I40" s="400">
        <f>-('5C1D_NOMMA'!AL40+'5C1D_NOMMA'!AO40)</f>
        <v>0</v>
      </c>
      <c r="J40" s="400">
        <f>-('5C1E_LFNO'!AL40+'5C1E_LFNO'!AO40)</f>
        <v>0</v>
      </c>
      <c r="K40" s="400">
        <f>-('5C1F_LCCharter'!AL40+'5C1F_LCCharter'!AO40)</f>
        <v>0</v>
      </c>
      <c r="L40" s="400">
        <f>-('5C1G_JSClark'!AL40+'5C1G_JSClark'!AO40)</f>
        <v>0</v>
      </c>
      <c r="M40" s="400">
        <f>-('5C1H_Southwest'!AL40+'5C1H_Southwest'!AO40)</f>
        <v>0</v>
      </c>
      <c r="N40" s="400">
        <f>-('5C1I_LAKey'!AL40+'5C1I_LAKey'!AO40)</f>
        <v>0</v>
      </c>
      <c r="O40" s="400">
        <f>-('5C1J_JCFAEast'!AL40+'5C1J_JCFAEast'!AO40)</f>
        <v>0</v>
      </c>
      <c r="P40" s="400">
        <f>-('5C1M_GEOMidCity'!AL40+'5C1M_GEOMidCity'!AO40)</f>
        <v>0</v>
      </c>
      <c r="Q40" s="400">
        <f>-('5C1N_Delta'!AL40+'5C1N_Delta'!AO40)</f>
        <v>0</v>
      </c>
      <c r="R40" s="400">
        <f>-('5C1O_Impact'!AL40+'5C1O_Impact'!AO40)</f>
        <v>0</v>
      </c>
      <c r="S40" s="400">
        <f>-('5C1Q_Advantage'!AL40+'5C1Q_Advantage'!AO40)</f>
        <v>0</v>
      </c>
      <c r="T40" s="400">
        <f>-('5C1R_Iberville'!AL40+'5C1R_Iberville'!AO40)</f>
        <v>0</v>
      </c>
      <c r="U40" s="400">
        <f>-('5C1S_LCColPrep'!AL40+'5C1S_LCColPrep'!AO40)</f>
        <v>0</v>
      </c>
      <c r="V40" s="400">
        <f>-('5C1T_Northeast'!AL40+'5C1T_Northeast'!AO40)</f>
        <v>0</v>
      </c>
      <c r="W40" s="400">
        <f>-('5C1U_AcadianaRen'!AL40+'5C1U_AcadianaRen'!AO40)</f>
        <v>0</v>
      </c>
      <c r="X40" s="400">
        <f>-('5C1V_LafRen'!AL40+'5C1V_LafRen'!AO40)</f>
        <v>0</v>
      </c>
      <c r="Y40" s="400">
        <f>-('5C1W_Willow'!AL40+'5C1W_Willow'!AO40)</f>
        <v>0</v>
      </c>
      <c r="Z40" s="400">
        <f>-('5C1Y_GEOPrep'!AL40+'5C1Y_GEOPrep'!AO40)</f>
        <v>0</v>
      </c>
      <c r="AA40" s="400">
        <f>-('5C1Z_LincolnPrep'!AL40+'5C1Z_LincolnPrep'!AO40)</f>
        <v>0</v>
      </c>
      <c r="AB40" s="400">
        <f>-('5C1AE_NobleMinds'!$AL40+'5C1AE_NobleMinds'!$AO40)</f>
        <v>0</v>
      </c>
      <c r="AC40" s="400">
        <f>-('5C1AF_JCFA-Laf'!$AL40+'5C1AF_JCFA-Laf'!$AO40)</f>
        <v>0</v>
      </c>
      <c r="AD40" s="400">
        <f>-('5C1AG_Collegiate'!$AL40+'5C1AG_Collegiate'!$AO40)</f>
        <v>0</v>
      </c>
      <c r="AE40" s="400">
        <f>-('5C1AI_Harmony'!$AL40+'5C1AI_Harmony'!$AO40)</f>
        <v>0</v>
      </c>
      <c r="AF40" s="400">
        <f>-('5C1AJ_Athlos'!$AL40+'5C1AJ_Athlos'!$AO40)</f>
        <v>0</v>
      </c>
      <c r="AG40" s="400">
        <f>-('5C1AK_NxtGen'!$AL40+'5C1AK_NxtGen'!$AO40)</f>
        <v>0</v>
      </c>
      <c r="AH40" s="400">
        <f>-('5C1AL_RedRiver'!$AL40+'5C1AL_RedRiver'!$AO40)</f>
        <v>0</v>
      </c>
      <c r="AI40" s="400">
        <f>-('5C1AM_Williams'!$AL40+'5C1AM_Williams'!$AO40)</f>
        <v>0</v>
      </c>
      <c r="AJ40" s="400">
        <f>-('5C1AN_StLandry'!$AL40+'5C1AN_StLandry'!$AO40)</f>
        <v>0</v>
      </c>
      <c r="AK40" s="400"/>
      <c r="AL40" s="400"/>
      <c r="AM40" s="400">
        <f>-('5C2_LAVCA'!AM40+'5C2_LAVCA'!AP40)</f>
        <v>-124704</v>
      </c>
      <c r="AN40" s="400">
        <f>-('5C3_UnvView'!AM40+'5C3_UnvView'!AP40)</f>
        <v>-128601</v>
      </c>
      <c r="AO40" s="401">
        <f t="shared" si="13"/>
        <v>-264474</v>
      </c>
      <c r="AP40" s="402">
        <f t="shared" si="14"/>
        <v>23675163</v>
      </c>
    </row>
    <row r="41" spans="1:42" ht="15.6" customHeight="1" x14ac:dyDescent="0.2">
      <c r="A41" s="403">
        <v>35</v>
      </c>
      <c r="B41" s="404" t="s">
        <v>39</v>
      </c>
      <c r="C41" s="405">
        <f>'2_State Distrib and Adjs'!BI41</f>
        <v>31113713</v>
      </c>
      <c r="D41" s="405">
        <f>-'5A3_OJJ'!P41</f>
        <v>-2092</v>
      </c>
      <c r="E41" s="405"/>
      <c r="F41" s="405">
        <f>-('5C1A_Madison'!AL41+'5C1A_Madison'!AO41)</f>
        <v>0</v>
      </c>
      <c r="G41" s="405">
        <f>-('5C1B_DArbonne'!AL41+'5C1B_DArbonne'!AO41)</f>
        <v>0</v>
      </c>
      <c r="H41" s="405">
        <f>-('5C1C_IntlHigh'!AL41+'5C1C_IntlHigh'!AO41)</f>
        <v>0</v>
      </c>
      <c r="I41" s="405">
        <f>-('5C1D_NOMMA'!AL41+'5C1D_NOMMA'!AO41)</f>
        <v>0</v>
      </c>
      <c r="J41" s="405">
        <f>-('5C1E_LFNO'!AL41+'5C1E_LFNO'!AO41)</f>
        <v>0</v>
      </c>
      <c r="K41" s="405">
        <f>-('5C1F_LCCharter'!AL41+'5C1F_LCCharter'!AO41)</f>
        <v>0</v>
      </c>
      <c r="L41" s="405">
        <f>-('5C1G_JSClark'!AL41+'5C1G_JSClark'!AO41)</f>
        <v>0</v>
      </c>
      <c r="M41" s="405">
        <f>-('5C1H_Southwest'!AL41+'5C1H_Southwest'!AO41)</f>
        <v>0</v>
      </c>
      <c r="N41" s="405">
        <f>-('5C1I_LAKey'!AL41+'5C1I_LAKey'!AO41)</f>
        <v>0</v>
      </c>
      <c r="O41" s="405">
        <f>-('5C1J_JCFAEast'!AL41+'5C1J_JCFAEast'!AO41)</f>
        <v>0</v>
      </c>
      <c r="P41" s="405">
        <f>-('5C1M_GEOMidCity'!AL41+'5C1M_GEOMidCity'!AO41)</f>
        <v>0</v>
      </c>
      <c r="Q41" s="405">
        <f>-('5C1N_Delta'!AL41+'5C1N_Delta'!AO41)</f>
        <v>0</v>
      </c>
      <c r="R41" s="405">
        <f>-('5C1O_Impact'!AL41+'5C1O_Impact'!AO41)</f>
        <v>0</v>
      </c>
      <c r="S41" s="405">
        <f>-('5C1Q_Advantage'!AL41+'5C1Q_Advantage'!AO41)</f>
        <v>0</v>
      </c>
      <c r="T41" s="405">
        <f>-('5C1R_Iberville'!AL41+'5C1R_Iberville'!AO41)</f>
        <v>0</v>
      </c>
      <c r="U41" s="405">
        <f>-('5C1S_LCColPrep'!AL41+'5C1S_LCColPrep'!AO41)</f>
        <v>0</v>
      </c>
      <c r="V41" s="405">
        <f>-('5C1T_Northeast'!AL41+'5C1T_Northeast'!AO41)</f>
        <v>0</v>
      </c>
      <c r="W41" s="405">
        <f>-('5C1U_AcadianaRen'!AL41+'5C1U_AcadianaRen'!AO41)</f>
        <v>0</v>
      </c>
      <c r="X41" s="405">
        <f>-('5C1V_LafRen'!AL41+'5C1V_LafRen'!AO41)</f>
        <v>0</v>
      </c>
      <c r="Y41" s="405">
        <f>-('5C1W_Willow'!AL41+'5C1W_Willow'!AO41)</f>
        <v>0</v>
      </c>
      <c r="Z41" s="405">
        <f>-('5C1Y_GEOPrep'!AL41+'5C1Y_GEOPrep'!AO41)</f>
        <v>0</v>
      </c>
      <c r="AA41" s="405">
        <f>-('5C1Z_LincolnPrep'!AL41+'5C1Z_LincolnPrep'!AO41)</f>
        <v>0</v>
      </c>
      <c r="AB41" s="405">
        <f>-('5C1AE_NobleMinds'!$AL41+'5C1AE_NobleMinds'!$AO41)</f>
        <v>0</v>
      </c>
      <c r="AC41" s="405">
        <f>-('5C1AF_JCFA-Laf'!$AL41+'5C1AF_JCFA-Laf'!$AO41)</f>
        <v>0</v>
      </c>
      <c r="AD41" s="405">
        <f>-('5C1AG_Collegiate'!$AL41+'5C1AG_Collegiate'!$AO41)</f>
        <v>0</v>
      </c>
      <c r="AE41" s="696">
        <f>-('5C1AI_Harmony'!$AL41+'5C1AI_Harmony'!$AO41)</f>
        <v>0</v>
      </c>
      <c r="AF41" s="696">
        <f>-('5C1AJ_Athlos'!$AL41+'5C1AJ_Athlos'!$AO41)</f>
        <v>0</v>
      </c>
      <c r="AG41" s="942">
        <f>-('5C1AK_NxtGen'!$AL41+'5C1AK_NxtGen'!$AO41)</f>
        <v>0</v>
      </c>
      <c r="AH41" s="942">
        <f>-('5C1AL_RedRiver'!$AL41+'5C1AL_RedRiver'!$AO41)</f>
        <v>0</v>
      </c>
      <c r="AI41" s="1513">
        <f>-('5C1AM_Williams'!$AL41+'5C1AM_Williams'!$AO41)</f>
        <v>0</v>
      </c>
      <c r="AJ41" s="1513">
        <f>-('5C1AN_StLandry'!$AL41+'5C1AN_StLandry'!$AO41)</f>
        <v>0</v>
      </c>
      <c r="AK41" s="1843"/>
      <c r="AL41" s="1843"/>
      <c r="AM41" s="405">
        <f>-('5C2_LAVCA'!AM41+'5C2_LAVCA'!AP41)</f>
        <v>-89237</v>
      </c>
      <c r="AN41" s="405">
        <f>-('5C3_UnvView'!AM41+'5C3_UnvView'!AP41)</f>
        <v>-78082</v>
      </c>
      <c r="AO41" s="406">
        <f t="shared" si="13"/>
        <v>-169411</v>
      </c>
      <c r="AP41" s="407">
        <f t="shared" si="14"/>
        <v>30944302</v>
      </c>
    </row>
    <row r="42" spans="1:42" ht="15.6" customHeight="1" x14ac:dyDescent="0.2">
      <c r="A42" s="392">
        <v>36</v>
      </c>
      <c r="B42" s="447" t="s">
        <v>40</v>
      </c>
      <c r="C42" s="394">
        <f>'2_State Distrib and Adjs'!BI42</f>
        <v>227361307</v>
      </c>
      <c r="D42" s="394">
        <f>-'5A3_OJJ'!P42</f>
        <v>-116126</v>
      </c>
      <c r="E42" s="394"/>
      <c r="F42" s="394">
        <f>-('5C1A_Madison'!AL42+'5C1A_Madison'!AO42)</f>
        <v>0</v>
      </c>
      <c r="G42" s="394">
        <f>-('5C1B_DArbonne'!AL42+'5C1B_DArbonne'!AO42)</f>
        <v>0</v>
      </c>
      <c r="H42" s="394">
        <f>-('5C1C_IntlHigh'!AL42+'5C1C_IntlHigh'!AO42)</f>
        <v>-1975367</v>
      </c>
      <c r="I42" s="394">
        <f>-('5C1D_NOMMA'!AL42+'5C1D_NOMMA'!AO42)</f>
        <v>-1581750</v>
      </c>
      <c r="J42" s="394">
        <f>-('5C1E_LFNO'!AL42+'5C1E_LFNO'!AO42)</f>
        <v>-4808562</v>
      </c>
      <c r="K42" s="394">
        <f>-('5C1F_LCCharter'!AL42+'5C1F_LCCharter'!AO42)</f>
        <v>0</v>
      </c>
      <c r="L42" s="394">
        <f>-('5C1G_JSClark'!AL42+'5C1G_JSClark'!AO42)</f>
        <v>0</v>
      </c>
      <c r="M42" s="394">
        <f>-('5C1H_Southwest'!AL42+'5C1H_Southwest'!AO42)</f>
        <v>0</v>
      </c>
      <c r="N42" s="394">
        <f>-('5C1I_LAKey'!AL42+'5C1I_LAKey'!AO42)</f>
        <v>0</v>
      </c>
      <c r="O42" s="394">
        <f>-('5C1J_JCFAEast'!AL42+'5C1J_JCFAEast'!AO42)</f>
        <v>-92625</v>
      </c>
      <c r="P42" s="394">
        <f>-('5C1M_GEOMidCity'!AL42+'5C1M_GEOMidCity'!AO42)</f>
        <v>0</v>
      </c>
      <c r="Q42" s="394">
        <f>-('5C1N_Delta'!AL42+'5C1N_Delta'!AO42)</f>
        <v>0</v>
      </c>
      <c r="R42" s="394">
        <f>-('5C1O_Impact'!AL42+'5C1O_Impact'!AO42)</f>
        <v>0</v>
      </c>
      <c r="S42" s="394">
        <f>-('5C1Q_Advantage'!AL42+'5C1Q_Advantage'!AO42)</f>
        <v>0</v>
      </c>
      <c r="T42" s="394">
        <f>-('5C1R_Iberville'!AL42+'5C1R_Iberville'!AO42)</f>
        <v>-35625</v>
      </c>
      <c r="U42" s="394">
        <f>-('5C1S_LCColPrep'!AL42+'5C1S_LCColPrep'!AO42)</f>
        <v>0</v>
      </c>
      <c r="V42" s="394">
        <f>-('5C1T_Northeast'!AL42+'5C1T_Northeast'!AO42)</f>
        <v>0</v>
      </c>
      <c r="W42" s="394">
        <f>-('5C1U_AcadianaRen'!AL42+'5C1U_AcadianaRen'!AO42)</f>
        <v>0</v>
      </c>
      <c r="X42" s="394">
        <f>-('5C1V_LafRen'!AL42+'5C1V_LafRen'!AO42)</f>
        <v>-7125</v>
      </c>
      <c r="Y42" s="394">
        <f>-('5C1W_Willow'!AL42+'5C1W_Willow'!AO42)</f>
        <v>0</v>
      </c>
      <c r="Z42" s="394">
        <f>-('5C1Y_GEOPrep'!AL42+'5C1Y_GEOPrep'!AO42)</f>
        <v>0</v>
      </c>
      <c r="AA42" s="395">
        <f>-('5C1Z_LincolnPrep'!AL42+'5C1Z_LincolnPrep'!AO42)</f>
        <v>0</v>
      </c>
      <c r="AB42" s="395">
        <f>-('5C1AE_NobleMinds'!$AL42+'5C1AE_NobleMinds'!$AO42)</f>
        <v>-762375</v>
      </c>
      <c r="AC42" s="395">
        <f>-('5C1AF_JCFA-Laf'!$AL42+'5C1AF_JCFA-Laf'!$AO42)</f>
        <v>0</v>
      </c>
      <c r="AD42" s="395">
        <f>-('5C1AG_Collegiate'!$AL42+'5C1AG_Collegiate'!$AO42)</f>
        <v>-7125</v>
      </c>
      <c r="AE42" s="695">
        <f>-('5C1AI_Harmony'!$AL42+'5C1AI_Harmony'!$AO42)</f>
        <v>-1681500</v>
      </c>
      <c r="AF42" s="695">
        <f>-('5C1AJ_Athlos'!$AL42+'5C1AJ_Athlos'!$AO42)</f>
        <v>-819375</v>
      </c>
      <c r="AG42" s="695">
        <f>-('5C1AK_NxtGen'!$AL42+'5C1AK_NxtGen'!$AO42)</f>
        <v>0</v>
      </c>
      <c r="AH42" s="695">
        <f>-('5C1AL_RedRiver'!$AL42+'5C1AL_RedRiver'!$AO42)</f>
        <v>0</v>
      </c>
      <c r="AI42" s="1512">
        <f>-('5C1AM_Williams'!$AL42+'5C1AM_Williams'!$AO42)</f>
        <v>0</v>
      </c>
      <c r="AJ42" s="1512">
        <f>-('5C1AN_StLandry'!$AL42+'5C1AN_StLandry'!$AO42)</f>
        <v>0</v>
      </c>
      <c r="AK42" s="1842"/>
      <c r="AL42" s="1842"/>
      <c r="AM42" s="394">
        <f>-('5C2_LAVCA'!AM42+'5C2_LAVCA'!AP42)</f>
        <v>-837073</v>
      </c>
      <c r="AN42" s="394">
        <f>-('5C3_UnvView'!AM42+'5C3_UnvView'!AP42)</f>
        <v>-718200</v>
      </c>
      <c r="AO42" s="396">
        <f t="shared" si="13"/>
        <v>-13442828</v>
      </c>
      <c r="AP42" s="397">
        <f t="shared" si="14"/>
        <v>213918479</v>
      </c>
    </row>
    <row r="43" spans="1:42" ht="15.6" customHeight="1" x14ac:dyDescent="0.2">
      <c r="A43" s="398">
        <v>37</v>
      </c>
      <c r="B43" s="399" t="s">
        <v>41</v>
      </c>
      <c r="C43" s="400">
        <f>'2_State Distrib and Adjs'!BI43</f>
        <v>121359133</v>
      </c>
      <c r="D43" s="400">
        <f>-'5A3_OJJ'!P43</f>
        <v>-14520</v>
      </c>
      <c r="E43" s="400"/>
      <c r="F43" s="400">
        <f>-('5C1A_Madison'!AL43+'5C1A_Madison'!AO43)</f>
        <v>0</v>
      </c>
      <c r="G43" s="400">
        <f>-('5C1B_DArbonne'!AL43+'5C1B_DArbonne'!AO43)</f>
        <v>-57365</v>
      </c>
      <c r="H43" s="400">
        <f>-('5C1C_IntlHigh'!AL43+'5C1C_IntlHigh'!AO43)</f>
        <v>0</v>
      </c>
      <c r="I43" s="400">
        <f>-('5C1D_NOMMA'!AL43+'5C1D_NOMMA'!AO43)</f>
        <v>0</v>
      </c>
      <c r="J43" s="400">
        <f>-('5C1E_LFNO'!AL43+'5C1E_LFNO'!AO43)</f>
        <v>0</v>
      </c>
      <c r="K43" s="400">
        <f>-('5C1F_LCCharter'!AL43+'5C1F_LCCharter'!AO43)</f>
        <v>0</v>
      </c>
      <c r="L43" s="400">
        <f>-('5C1G_JSClark'!AL43+'5C1G_JSClark'!AO43)</f>
        <v>0</v>
      </c>
      <c r="M43" s="400">
        <f>-('5C1H_Southwest'!AL43+'5C1H_Southwest'!AO43)</f>
        <v>0</v>
      </c>
      <c r="N43" s="400">
        <f>-('5C1I_LAKey'!AL43+'5C1I_LAKey'!AO43)</f>
        <v>0</v>
      </c>
      <c r="O43" s="400">
        <f>-('5C1J_JCFAEast'!AL43+'5C1J_JCFAEast'!AO43)</f>
        <v>0</v>
      </c>
      <c r="P43" s="400">
        <f>-('5C1M_GEOMidCity'!AL43+'5C1M_GEOMidCity'!AO43)</f>
        <v>0</v>
      </c>
      <c r="Q43" s="400">
        <f>-('5C1N_Delta'!AL43+'5C1N_Delta'!AO43)</f>
        <v>0</v>
      </c>
      <c r="R43" s="400">
        <f>-('5C1O_Impact'!AL43+'5C1O_Impact'!AO43)</f>
        <v>0</v>
      </c>
      <c r="S43" s="400">
        <f>-('5C1Q_Advantage'!AL43+'5C1Q_Advantage'!AO43)</f>
        <v>0</v>
      </c>
      <c r="T43" s="400">
        <f>-('5C1R_Iberville'!AL43+'5C1R_Iberville'!AO43)</f>
        <v>0</v>
      </c>
      <c r="U43" s="400">
        <f>-('5C1S_LCColPrep'!AL43+'5C1S_LCColPrep'!AO43)</f>
        <v>0</v>
      </c>
      <c r="V43" s="400">
        <f>-('5C1T_Northeast'!AL43+'5C1T_Northeast'!AO43)</f>
        <v>0</v>
      </c>
      <c r="W43" s="400">
        <f>-('5C1U_AcadianaRen'!AL43+'5C1U_AcadianaRen'!AO43)</f>
        <v>0</v>
      </c>
      <c r="X43" s="400">
        <f>-('5C1V_LafRen'!AL43+'5C1V_LafRen'!AO43)</f>
        <v>0</v>
      </c>
      <c r="Y43" s="400">
        <f>-('5C1W_Willow'!AL43+'5C1W_Willow'!AO43)</f>
        <v>0</v>
      </c>
      <c r="Z43" s="400">
        <f>-('5C1Y_GEOPrep'!AL43+'5C1Y_GEOPrep'!AO43)</f>
        <v>0</v>
      </c>
      <c r="AA43" s="400">
        <f>-('5C1Z_LincolnPrep'!AL43+'5C1Z_LincolnPrep'!AO43)</f>
        <v>-31290</v>
      </c>
      <c r="AB43" s="400">
        <f>-('5C1AE_NobleMinds'!$AL43+'5C1AE_NobleMinds'!$AO43)</f>
        <v>0</v>
      </c>
      <c r="AC43" s="400">
        <f>-('5C1AF_JCFA-Laf'!$AL43+'5C1AF_JCFA-Laf'!$AO43)</f>
        <v>0</v>
      </c>
      <c r="AD43" s="400">
        <f>-('5C1AG_Collegiate'!$AL43+'5C1AG_Collegiate'!$AO43)</f>
        <v>0</v>
      </c>
      <c r="AE43" s="400">
        <f>-('5C1AI_Harmony'!$AL43+'5C1AI_Harmony'!$AO43)</f>
        <v>0</v>
      </c>
      <c r="AF43" s="400">
        <f>-('5C1AJ_Athlos'!$AL43+'5C1AJ_Athlos'!$AO43)</f>
        <v>0</v>
      </c>
      <c r="AG43" s="400">
        <f>-('5C1AK_NxtGen'!$AL43+'5C1AK_NxtGen'!$AO43)</f>
        <v>0</v>
      </c>
      <c r="AH43" s="400">
        <f>-('5C1AL_RedRiver'!$AL43+'5C1AL_RedRiver'!$AO43)</f>
        <v>0</v>
      </c>
      <c r="AI43" s="400">
        <f>-('5C1AM_Williams'!$AL43+'5C1AM_Williams'!$AO43)</f>
        <v>0</v>
      </c>
      <c r="AJ43" s="400">
        <f>-('5C1AN_StLandry'!$AL43+'5C1AN_StLandry'!$AO43)</f>
        <v>0</v>
      </c>
      <c r="AK43" s="400"/>
      <c r="AL43" s="400"/>
      <c r="AM43" s="400">
        <f>-('5C2_LAVCA'!AM43+'5C2_LAVCA'!AP43)</f>
        <v>-215901</v>
      </c>
      <c r="AN43" s="400">
        <f>-('5C3_UnvView'!AM43+'5C3_UnvView'!AP43)</f>
        <v>-309771</v>
      </c>
      <c r="AO43" s="401">
        <f t="shared" si="13"/>
        <v>-628847</v>
      </c>
      <c r="AP43" s="402">
        <f t="shared" si="14"/>
        <v>120730286</v>
      </c>
    </row>
    <row r="44" spans="1:42" ht="15.6" customHeight="1" x14ac:dyDescent="0.2">
      <c r="A44" s="398">
        <v>38</v>
      </c>
      <c r="B44" s="399" t="s">
        <v>42</v>
      </c>
      <c r="C44" s="400">
        <f>'2_State Distrib and Adjs'!BI44</f>
        <v>12271154</v>
      </c>
      <c r="D44" s="400">
        <f>-'5A3_OJJ'!P44</f>
        <v>0</v>
      </c>
      <c r="E44" s="400"/>
      <c r="F44" s="400">
        <f>-('5C1A_Madison'!AL44+'5C1A_Madison'!AO44)</f>
        <v>0</v>
      </c>
      <c r="G44" s="400">
        <f>-('5C1B_DArbonne'!AL44+'5C1B_DArbonne'!AO44)</f>
        <v>0</v>
      </c>
      <c r="H44" s="400">
        <f>-('5C1C_IntlHigh'!AL44+'5C1C_IntlHigh'!AO44)</f>
        <v>-11603</v>
      </c>
      <c r="I44" s="400">
        <f>-('5C1D_NOMMA'!AL44+'5C1D_NOMMA'!AO44)</f>
        <v>-139236</v>
      </c>
      <c r="J44" s="400">
        <f>-('5C1E_LFNO'!AL44+'5C1E_LFNO'!AO44)</f>
        <v>-23206</v>
      </c>
      <c r="K44" s="400">
        <f>-('5C1F_LCCharter'!AL44+'5C1F_LCCharter'!AO44)</f>
        <v>0</v>
      </c>
      <c r="L44" s="400">
        <f>-('5C1G_JSClark'!AL44+'5C1G_JSClark'!AO44)</f>
        <v>0</v>
      </c>
      <c r="M44" s="400">
        <f>-('5C1H_Southwest'!AL44+'5C1H_Southwest'!AO44)</f>
        <v>0</v>
      </c>
      <c r="N44" s="400">
        <f>-('5C1I_LAKey'!AL44+'5C1I_LAKey'!AO44)</f>
        <v>0</v>
      </c>
      <c r="O44" s="400">
        <f>-('5C1J_JCFAEast'!AL44+'5C1J_JCFAEast'!AO44)</f>
        <v>-34809</v>
      </c>
      <c r="P44" s="400">
        <f>-('5C1M_GEOMidCity'!AL44+'5C1M_GEOMidCity'!AO44)</f>
        <v>0</v>
      </c>
      <c r="Q44" s="400">
        <f>-('5C1N_Delta'!AL44+'5C1N_Delta'!AO44)</f>
        <v>0</v>
      </c>
      <c r="R44" s="400">
        <f>-('5C1O_Impact'!AL44+'5C1O_Impact'!AO44)</f>
        <v>0</v>
      </c>
      <c r="S44" s="400">
        <f>-('5C1Q_Advantage'!AL44+'5C1Q_Advantage'!AO44)</f>
        <v>0</v>
      </c>
      <c r="T44" s="400">
        <f>-('5C1R_Iberville'!AL44+'5C1R_Iberville'!AO44)</f>
        <v>0</v>
      </c>
      <c r="U44" s="400">
        <f>-('5C1S_LCColPrep'!AL44+'5C1S_LCColPrep'!AO44)</f>
        <v>0</v>
      </c>
      <c r="V44" s="400">
        <f>-('5C1T_Northeast'!AL44+'5C1T_Northeast'!AO44)</f>
        <v>0</v>
      </c>
      <c r="W44" s="400">
        <f>-('5C1U_AcadianaRen'!AL44+'5C1U_AcadianaRen'!AO44)</f>
        <v>0</v>
      </c>
      <c r="X44" s="400">
        <f>-('5C1V_LafRen'!AL44+'5C1V_LafRen'!AO44)</f>
        <v>0</v>
      </c>
      <c r="Y44" s="400">
        <f>-('5C1W_Willow'!AL44+'5C1W_Willow'!AO44)</f>
        <v>0</v>
      </c>
      <c r="Z44" s="400">
        <f>-('5C1Y_GEOPrep'!AL44+'5C1Y_GEOPrep'!AO44)</f>
        <v>0</v>
      </c>
      <c r="AA44" s="400">
        <f>-('5C1Z_LincolnPrep'!AL44+'5C1Z_LincolnPrep'!AO44)</f>
        <v>0</v>
      </c>
      <c r="AB44" s="400">
        <f>-('5C1AE_NobleMinds'!$AL44+'5C1AE_NobleMinds'!$AO44)</f>
        <v>0</v>
      </c>
      <c r="AC44" s="400">
        <f>-('5C1AF_JCFA-Laf'!$AL44+'5C1AF_JCFA-Laf'!$AO44)</f>
        <v>0</v>
      </c>
      <c r="AD44" s="400">
        <f>-('5C1AG_Collegiate'!$AL44+'5C1AG_Collegiate'!$AO44)</f>
        <v>0</v>
      </c>
      <c r="AE44" s="400">
        <f>-('5C1AI_Harmony'!$AL44+'5C1AI_Harmony'!$AO44)</f>
        <v>-23206</v>
      </c>
      <c r="AF44" s="400">
        <f>-('5C1AJ_Athlos'!$AL44+'5C1AJ_Athlos'!$AO44)</f>
        <v>-58015</v>
      </c>
      <c r="AG44" s="400">
        <f>-('5C1AK_NxtGen'!$AL44+'5C1AK_NxtGen'!$AO44)</f>
        <v>0</v>
      </c>
      <c r="AH44" s="400">
        <f>-('5C1AL_RedRiver'!$AL44+'5C1AL_RedRiver'!$AO44)</f>
        <v>0</v>
      </c>
      <c r="AI44" s="400">
        <f>-('5C1AM_Williams'!$AL44+'5C1AM_Williams'!$AO44)</f>
        <v>0</v>
      </c>
      <c r="AJ44" s="400">
        <f>-('5C1AN_StLandry'!$AL44+'5C1AN_StLandry'!$AO44)</f>
        <v>0</v>
      </c>
      <c r="AK44" s="400"/>
      <c r="AL44" s="400"/>
      <c r="AM44" s="400">
        <f>-('5C2_LAVCA'!AM44+'5C2_LAVCA'!AP44)</f>
        <v>-83542</v>
      </c>
      <c r="AN44" s="400">
        <f>-('5C3_UnvView'!AM44+'5C3_UnvView'!AP44)</f>
        <v>-229739</v>
      </c>
      <c r="AO44" s="401">
        <f t="shared" si="13"/>
        <v>-603356</v>
      </c>
      <c r="AP44" s="402">
        <f t="shared" si="14"/>
        <v>11667798</v>
      </c>
    </row>
    <row r="45" spans="1:42" ht="15.6" customHeight="1" x14ac:dyDescent="0.2">
      <c r="A45" s="398">
        <v>39</v>
      </c>
      <c r="B45" s="399" t="s">
        <v>43</v>
      </c>
      <c r="C45" s="400">
        <f>'2_State Distrib and Adjs'!BI45</f>
        <v>10133606</v>
      </c>
      <c r="D45" s="400">
        <f>-'5A3_OJJ'!P45</f>
        <v>-8531</v>
      </c>
      <c r="E45" s="400"/>
      <c r="F45" s="400">
        <f>-('5C1A_Madison'!AL45+'5C1A_Madison'!AO45)</f>
        <v>0</v>
      </c>
      <c r="G45" s="400">
        <f>-('5C1B_DArbonne'!AL45+'5C1B_DArbonne'!AO45)</f>
        <v>0</v>
      </c>
      <c r="H45" s="400">
        <f>-('5C1C_IntlHigh'!AL45+'5C1C_IntlHigh'!AO45)</f>
        <v>0</v>
      </c>
      <c r="I45" s="400">
        <f>-('5C1D_NOMMA'!AL45+'5C1D_NOMMA'!AO45)</f>
        <v>0</v>
      </c>
      <c r="J45" s="400">
        <f>-('5C1E_LFNO'!AL45+'5C1E_LFNO'!AO45)</f>
        <v>0</v>
      </c>
      <c r="K45" s="400">
        <f>-('5C1F_LCCharter'!AL45+'5C1F_LCCharter'!AO45)</f>
        <v>0</v>
      </c>
      <c r="L45" s="400">
        <f>-('5C1G_JSClark'!AL45+'5C1G_JSClark'!AO45)</f>
        <v>0</v>
      </c>
      <c r="M45" s="400">
        <f>-('5C1H_Southwest'!AL45+'5C1H_Southwest'!AO45)</f>
        <v>0</v>
      </c>
      <c r="N45" s="400">
        <f>-('5C1I_LAKey'!AL45+'5C1I_LAKey'!AO45)</f>
        <v>-64952</v>
      </c>
      <c r="O45" s="400">
        <f>-('5C1J_JCFAEast'!AL45+'5C1J_JCFAEast'!AO45)</f>
        <v>0</v>
      </c>
      <c r="P45" s="400">
        <f>-('5C1M_GEOMidCity'!AL45+'5C1M_GEOMidCity'!AO45)</f>
        <v>0</v>
      </c>
      <c r="Q45" s="400">
        <f>-('5C1N_Delta'!AL45+'5C1N_Delta'!AO45)</f>
        <v>0</v>
      </c>
      <c r="R45" s="400">
        <f>-('5C1O_Impact'!AL45+'5C1O_Impact'!AO45)</f>
        <v>0</v>
      </c>
      <c r="S45" s="400">
        <f>-('5C1Q_Advantage'!AL45+'5C1Q_Advantage'!AO45)</f>
        <v>-32476</v>
      </c>
      <c r="T45" s="400">
        <f>-('5C1R_Iberville'!AL45+'5C1R_Iberville'!AO45)</f>
        <v>-8119</v>
      </c>
      <c r="U45" s="400">
        <f>-('5C1S_LCColPrep'!AL45+'5C1S_LCColPrep'!AO45)</f>
        <v>0</v>
      </c>
      <c r="V45" s="400">
        <f>-('5C1T_Northeast'!AL45+'5C1T_Northeast'!AO45)</f>
        <v>0</v>
      </c>
      <c r="W45" s="400">
        <f>-('5C1U_AcadianaRen'!AL45+'5C1U_AcadianaRen'!AO45)</f>
        <v>0</v>
      </c>
      <c r="X45" s="400">
        <f>-('5C1V_LafRen'!AL45+'5C1V_LafRen'!AO45)</f>
        <v>0</v>
      </c>
      <c r="Y45" s="400">
        <f>-('5C1W_Willow'!AL45+'5C1W_Willow'!AO45)</f>
        <v>0</v>
      </c>
      <c r="Z45" s="400">
        <f>-('5C1Y_GEOPrep'!AL45+'5C1Y_GEOPrep'!AO45)</f>
        <v>0</v>
      </c>
      <c r="AA45" s="400">
        <f>-('5C1Z_LincolnPrep'!AL45+'5C1Z_LincolnPrep'!AO45)</f>
        <v>0</v>
      </c>
      <c r="AB45" s="400">
        <f>-('5C1AE_NobleMinds'!$AL45+'5C1AE_NobleMinds'!$AO45)</f>
        <v>0</v>
      </c>
      <c r="AC45" s="400">
        <f>-('5C1AF_JCFA-Laf'!$AL45+'5C1AF_JCFA-Laf'!$AO45)</f>
        <v>0</v>
      </c>
      <c r="AD45" s="400">
        <f>-('5C1AG_Collegiate'!$AL45+'5C1AG_Collegiate'!$AO45)</f>
        <v>0</v>
      </c>
      <c r="AE45" s="400">
        <f>-('5C1AI_Harmony'!$AL45+'5C1AI_Harmony'!$AO45)</f>
        <v>0</v>
      </c>
      <c r="AF45" s="400">
        <f>-('5C1AJ_Athlos'!$AL45+'5C1AJ_Athlos'!$AO45)</f>
        <v>0</v>
      </c>
      <c r="AG45" s="400">
        <f>-('5C1AK_NxtGen'!$AL45+'5C1AK_NxtGen'!$AO45)</f>
        <v>0</v>
      </c>
      <c r="AH45" s="400">
        <f>-('5C1AL_RedRiver'!$AL45+'5C1AL_RedRiver'!$AO45)</f>
        <v>-8119</v>
      </c>
      <c r="AI45" s="400">
        <f>-('5C1AM_Williams'!$AL45+'5C1AM_Williams'!$AO45)</f>
        <v>0</v>
      </c>
      <c r="AJ45" s="400">
        <f>-('5C1AN_StLandry'!$AL45+'5C1AN_StLandry'!$AO45)</f>
        <v>0</v>
      </c>
      <c r="AK45" s="400"/>
      <c r="AL45" s="400"/>
      <c r="AM45" s="400">
        <f>-('5C2_LAVCA'!AM45+'5C2_LAVCA'!AP45)</f>
        <v>-102299</v>
      </c>
      <c r="AN45" s="400">
        <f>-('5C3_UnvView'!AM45+'5C3_UnvView'!AP45)</f>
        <v>-146142</v>
      </c>
      <c r="AO45" s="401">
        <f t="shared" si="13"/>
        <v>-370638</v>
      </c>
      <c r="AP45" s="402">
        <f t="shared" si="14"/>
        <v>9762968</v>
      </c>
    </row>
    <row r="46" spans="1:42" ht="15.6" customHeight="1" x14ac:dyDescent="0.2">
      <c r="A46" s="403">
        <v>40</v>
      </c>
      <c r="B46" s="404" t="s">
        <v>44</v>
      </c>
      <c r="C46" s="405">
        <f>'2_State Distrib and Adjs'!BI46</f>
        <v>135330275</v>
      </c>
      <c r="D46" s="405">
        <f>-'5A3_OJJ'!P46</f>
        <v>-8219</v>
      </c>
      <c r="E46" s="405"/>
      <c r="F46" s="405">
        <f>-('5C1A_Madison'!AL46+'5C1A_Madison'!AO46)</f>
        <v>0</v>
      </c>
      <c r="G46" s="405">
        <f>-('5C1B_DArbonne'!AL46+'5C1B_DArbonne'!AO46)</f>
        <v>0</v>
      </c>
      <c r="H46" s="405">
        <f>-('5C1C_IntlHigh'!AL46+'5C1C_IntlHigh'!AO46)</f>
        <v>0</v>
      </c>
      <c r="I46" s="405">
        <f>-('5C1D_NOMMA'!AL46+'5C1D_NOMMA'!AO46)</f>
        <v>0</v>
      </c>
      <c r="J46" s="405">
        <f>-('5C1E_LFNO'!AL46+'5C1E_LFNO'!AO46)</f>
        <v>0</v>
      </c>
      <c r="K46" s="405">
        <f>-('5C1F_LCCharter'!AL46+'5C1F_LCCharter'!AO46)</f>
        <v>0</v>
      </c>
      <c r="L46" s="405">
        <f>-('5C1G_JSClark'!AL46+'5C1G_JSClark'!AO46)</f>
        <v>0</v>
      </c>
      <c r="M46" s="405">
        <f>-('5C1H_Southwest'!AL46+'5C1H_Southwest'!AO46)</f>
        <v>0</v>
      </c>
      <c r="N46" s="405">
        <f>-('5C1I_LAKey'!AL46+'5C1I_LAKey'!AO46)</f>
        <v>0</v>
      </c>
      <c r="O46" s="405">
        <f>-('5C1J_JCFAEast'!AL46+'5C1J_JCFAEast'!AO46)</f>
        <v>0</v>
      </c>
      <c r="P46" s="405">
        <f>-('5C1M_GEOMidCity'!AL46+'5C1M_GEOMidCity'!AO46)</f>
        <v>0</v>
      </c>
      <c r="Q46" s="405">
        <f>-('5C1N_Delta'!AL46+'5C1N_Delta'!AO46)</f>
        <v>0</v>
      </c>
      <c r="R46" s="405">
        <f>-('5C1O_Impact'!AL46+'5C1O_Impact'!AO46)</f>
        <v>0</v>
      </c>
      <c r="S46" s="405">
        <f>-('5C1Q_Advantage'!AL46+'5C1Q_Advantage'!AO46)</f>
        <v>0</v>
      </c>
      <c r="T46" s="405">
        <f>-('5C1R_Iberville'!AL46+'5C1R_Iberville'!AO46)</f>
        <v>0</v>
      </c>
      <c r="U46" s="405">
        <f>-('5C1S_LCColPrep'!AL46+'5C1S_LCColPrep'!AO46)</f>
        <v>0</v>
      </c>
      <c r="V46" s="405">
        <f>-('5C1T_Northeast'!AL46+'5C1T_Northeast'!AO46)</f>
        <v>0</v>
      </c>
      <c r="W46" s="405">
        <f>-('5C1U_AcadianaRen'!AL46+'5C1U_AcadianaRen'!AO46)</f>
        <v>0</v>
      </c>
      <c r="X46" s="405">
        <f>-('5C1V_LafRen'!AL46+'5C1V_LafRen'!AO46)</f>
        <v>0</v>
      </c>
      <c r="Y46" s="405">
        <f>-('5C1W_Willow'!AL46+'5C1W_Willow'!AO46)</f>
        <v>0</v>
      </c>
      <c r="Z46" s="405">
        <f>-('5C1Y_GEOPrep'!AL46+'5C1Y_GEOPrep'!AO46)</f>
        <v>0</v>
      </c>
      <c r="AA46" s="405">
        <f>-('5C1Z_LincolnPrep'!AL46+'5C1Z_LincolnPrep'!AO46)</f>
        <v>0</v>
      </c>
      <c r="AB46" s="405">
        <f>-('5C1AE_NobleMinds'!$AL46+'5C1AE_NobleMinds'!$AO46)</f>
        <v>0</v>
      </c>
      <c r="AC46" s="405">
        <f>-('5C1AF_JCFA-Laf'!$AL46+'5C1AF_JCFA-Laf'!$AO46)</f>
        <v>0</v>
      </c>
      <c r="AD46" s="405">
        <f>-('5C1AG_Collegiate'!$AL46+'5C1AG_Collegiate'!$AO46)</f>
        <v>0</v>
      </c>
      <c r="AE46" s="696">
        <f>-('5C1AI_Harmony'!$AL46+'5C1AI_Harmony'!$AO46)</f>
        <v>0</v>
      </c>
      <c r="AF46" s="696">
        <f>-('5C1AJ_Athlos'!$AL46+'5C1AJ_Athlos'!$AO46)</f>
        <v>0</v>
      </c>
      <c r="AG46" s="942">
        <f>-('5C1AK_NxtGen'!$AL46+'5C1AK_NxtGen'!$AO46)</f>
        <v>0</v>
      </c>
      <c r="AH46" s="942">
        <f>-('5C1AL_RedRiver'!$AL46+'5C1AL_RedRiver'!$AO46)</f>
        <v>0</v>
      </c>
      <c r="AI46" s="1513">
        <f>-('5C1AM_Williams'!$AL46+'5C1AM_Williams'!$AO46)</f>
        <v>0</v>
      </c>
      <c r="AJ46" s="1513">
        <f>-('5C1AN_StLandry'!$AL46+'5C1AN_StLandry'!$AO46)</f>
        <v>0</v>
      </c>
      <c r="AK46" s="1843"/>
      <c r="AL46" s="1843"/>
      <c r="AM46" s="405">
        <f>-('5C2_LAVCA'!AM46+'5C2_LAVCA'!AP46)</f>
        <v>-183959</v>
      </c>
      <c r="AN46" s="405">
        <f>-('5C3_UnvView'!AM46+'5C3_UnvView'!AP46)</f>
        <v>-249996</v>
      </c>
      <c r="AO46" s="406">
        <f t="shared" si="13"/>
        <v>-442174</v>
      </c>
      <c r="AP46" s="407">
        <f t="shared" si="14"/>
        <v>134888101</v>
      </c>
    </row>
    <row r="47" spans="1:42" ht="15.6" customHeight="1" x14ac:dyDescent="0.2">
      <c r="A47" s="392">
        <v>41</v>
      </c>
      <c r="B47" s="393" t="s">
        <v>45</v>
      </c>
      <c r="C47" s="394">
        <f>'2_State Distrib and Adjs'!BI47</f>
        <v>4937964</v>
      </c>
      <c r="D47" s="394">
        <f>-'5A3_OJJ'!P47</f>
        <v>0</v>
      </c>
      <c r="E47" s="394"/>
      <c r="F47" s="394">
        <f>-('5C1A_Madison'!AL47+'5C1A_Madison'!AO47)</f>
        <v>0</v>
      </c>
      <c r="G47" s="394">
        <f>-('5C1B_DArbonne'!AL47+'5C1B_DArbonne'!AO47)</f>
        <v>0</v>
      </c>
      <c r="H47" s="394">
        <f>-('5C1C_IntlHigh'!AL47+'5C1C_IntlHigh'!AO47)</f>
        <v>0</v>
      </c>
      <c r="I47" s="394">
        <f>-('5C1D_NOMMA'!AL47+'5C1D_NOMMA'!AO47)</f>
        <v>0</v>
      </c>
      <c r="J47" s="394">
        <f>-('5C1E_LFNO'!AL47+'5C1E_LFNO'!AO47)</f>
        <v>0</v>
      </c>
      <c r="K47" s="394">
        <f>-('5C1F_LCCharter'!AL47+'5C1F_LCCharter'!AO47)</f>
        <v>0</v>
      </c>
      <c r="L47" s="394">
        <f>-('5C1G_JSClark'!AL47+'5C1G_JSClark'!AO47)</f>
        <v>0</v>
      </c>
      <c r="M47" s="394">
        <f>-('5C1H_Southwest'!AL47+'5C1H_Southwest'!AO47)</f>
        <v>0</v>
      </c>
      <c r="N47" s="394">
        <f>-('5C1I_LAKey'!AL47+'5C1I_LAKey'!AO47)</f>
        <v>0</v>
      </c>
      <c r="O47" s="394">
        <f>-('5C1J_JCFAEast'!AL47+'5C1J_JCFAEast'!AO47)</f>
        <v>0</v>
      </c>
      <c r="P47" s="394">
        <f>-('5C1M_GEOMidCity'!AL47+'5C1M_GEOMidCity'!AO47)</f>
        <v>0</v>
      </c>
      <c r="Q47" s="394">
        <f>-('5C1N_Delta'!AL47+'5C1N_Delta'!AO47)</f>
        <v>0</v>
      </c>
      <c r="R47" s="394">
        <f>-('5C1O_Impact'!AL47+'5C1O_Impact'!AO47)</f>
        <v>0</v>
      </c>
      <c r="S47" s="394">
        <f>-('5C1Q_Advantage'!AL47+'5C1Q_Advantage'!AO47)</f>
        <v>0</v>
      </c>
      <c r="T47" s="394">
        <f>-('5C1R_Iberville'!AL47+'5C1R_Iberville'!AO47)</f>
        <v>0</v>
      </c>
      <c r="U47" s="394">
        <f>-('5C1S_LCColPrep'!AL47+'5C1S_LCColPrep'!AO47)</f>
        <v>0</v>
      </c>
      <c r="V47" s="394">
        <f>-('5C1T_Northeast'!AL47+'5C1T_Northeast'!AO47)</f>
        <v>0</v>
      </c>
      <c r="W47" s="394">
        <f>-('5C1U_AcadianaRen'!AL47+'5C1U_AcadianaRen'!AO47)</f>
        <v>0</v>
      </c>
      <c r="X47" s="394">
        <f>-('5C1V_LafRen'!AL47+'5C1V_LafRen'!AO47)</f>
        <v>0</v>
      </c>
      <c r="Y47" s="394">
        <f>-('5C1W_Willow'!AL47+'5C1W_Willow'!AO47)</f>
        <v>0</v>
      </c>
      <c r="Z47" s="394">
        <f>-('5C1Y_GEOPrep'!AL47+'5C1Y_GEOPrep'!AO47)</f>
        <v>0</v>
      </c>
      <c r="AA47" s="395">
        <f>-('5C1Z_LincolnPrep'!AL47+'5C1Z_LincolnPrep'!AO47)</f>
        <v>0</v>
      </c>
      <c r="AB47" s="395">
        <f>-('5C1AE_NobleMinds'!$AL47+'5C1AE_NobleMinds'!$AO47)</f>
        <v>0</v>
      </c>
      <c r="AC47" s="395">
        <f>-('5C1AF_JCFA-Laf'!$AL47+'5C1AF_JCFA-Laf'!$AO47)</f>
        <v>0</v>
      </c>
      <c r="AD47" s="395">
        <f>-('5C1AG_Collegiate'!$AL47+'5C1AG_Collegiate'!$AO47)</f>
        <v>0</v>
      </c>
      <c r="AE47" s="695">
        <f>-('5C1AI_Harmony'!$AL47+'5C1AI_Harmony'!$AO47)</f>
        <v>0</v>
      </c>
      <c r="AF47" s="695">
        <f>-('5C1AJ_Athlos'!$AL47+'5C1AJ_Athlos'!$AO47)</f>
        <v>0</v>
      </c>
      <c r="AG47" s="695">
        <f>-('5C1AK_NxtGen'!$AL47+'5C1AK_NxtGen'!$AO47)</f>
        <v>0</v>
      </c>
      <c r="AH47" s="695">
        <f>-('5C1AL_RedRiver'!$AL47+'5C1AL_RedRiver'!$AO47)</f>
        <v>0</v>
      </c>
      <c r="AI47" s="1512">
        <f>-('5C1AM_Williams'!$AL47+'5C1AM_Williams'!$AO47)</f>
        <v>0</v>
      </c>
      <c r="AJ47" s="1512">
        <f>-('5C1AN_StLandry'!$AL47+'5C1AN_StLandry'!$AO47)</f>
        <v>0</v>
      </c>
      <c r="AK47" s="1842"/>
      <c r="AL47" s="1842"/>
      <c r="AM47" s="394">
        <f>-('5C2_LAVCA'!AM47+'5C2_LAVCA'!AP47)</f>
        <v>-120478</v>
      </c>
      <c r="AN47" s="394">
        <f>-('5C3_UnvView'!AM47+'5C3_UnvView'!AP47)</f>
        <v>-15060</v>
      </c>
      <c r="AO47" s="396">
        <f t="shared" si="13"/>
        <v>-135538</v>
      </c>
      <c r="AP47" s="397">
        <f t="shared" si="14"/>
        <v>4802426</v>
      </c>
    </row>
    <row r="48" spans="1:42" ht="15.6" customHeight="1" x14ac:dyDescent="0.2">
      <c r="A48" s="398">
        <v>42</v>
      </c>
      <c r="B48" s="399" t="s">
        <v>46</v>
      </c>
      <c r="C48" s="400">
        <f>'2_State Distrib and Adjs'!BI48</f>
        <v>16890293</v>
      </c>
      <c r="D48" s="400">
        <f>-'5A3_OJJ'!P48</f>
        <v>-6966</v>
      </c>
      <c r="E48" s="400"/>
      <c r="F48" s="400">
        <f>-('5C1A_Madison'!AL48+'5C1A_Madison'!AO48)</f>
        <v>0</v>
      </c>
      <c r="G48" s="400">
        <f>-('5C1B_DArbonne'!AL48+'5C1B_DArbonne'!AO48)</f>
        <v>0</v>
      </c>
      <c r="H48" s="400">
        <f>-('5C1C_IntlHigh'!AL48+'5C1C_IntlHigh'!AO48)</f>
        <v>0</v>
      </c>
      <c r="I48" s="400">
        <f>-('5C1D_NOMMA'!AL48+'5C1D_NOMMA'!AO48)</f>
        <v>0</v>
      </c>
      <c r="J48" s="400">
        <f>-('5C1E_LFNO'!AL48+'5C1E_LFNO'!AO48)</f>
        <v>0</v>
      </c>
      <c r="K48" s="400">
        <f>-('5C1F_LCCharter'!AL48+'5C1F_LCCharter'!AO48)</f>
        <v>0</v>
      </c>
      <c r="L48" s="400">
        <f>-('5C1G_JSClark'!AL48+'5C1G_JSClark'!AO48)</f>
        <v>0</v>
      </c>
      <c r="M48" s="400">
        <f>-('5C1H_Southwest'!AL48+'5C1H_Southwest'!AO48)</f>
        <v>0</v>
      </c>
      <c r="N48" s="400">
        <f>-('5C1I_LAKey'!AL48+'5C1I_LAKey'!AO48)</f>
        <v>0</v>
      </c>
      <c r="O48" s="400">
        <f>-('5C1J_JCFAEast'!AL48+'5C1J_JCFAEast'!AO48)</f>
        <v>0</v>
      </c>
      <c r="P48" s="400">
        <f>-('5C1M_GEOMidCity'!AL48+'5C1M_GEOMidCity'!AO48)</f>
        <v>0</v>
      </c>
      <c r="Q48" s="400">
        <f>-('5C1N_Delta'!AL48+'5C1N_Delta'!AO48)</f>
        <v>0</v>
      </c>
      <c r="R48" s="400">
        <f>-('5C1O_Impact'!AL48+'5C1O_Impact'!AO48)</f>
        <v>0</v>
      </c>
      <c r="S48" s="400">
        <f>-('5C1Q_Advantage'!AL48+'5C1Q_Advantage'!AO48)</f>
        <v>0</v>
      </c>
      <c r="T48" s="400">
        <f>-('5C1R_Iberville'!AL48+'5C1R_Iberville'!AO48)</f>
        <v>0</v>
      </c>
      <c r="U48" s="400">
        <f>-('5C1S_LCColPrep'!AL48+'5C1S_LCColPrep'!AO48)</f>
        <v>0</v>
      </c>
      <c r="V48" s="400">
        <f>-('5C1T_Northeast'!AL48+'5C1T_Northeast'!AO48)</f>
        <v>0</v>
      </c>
      <c r="W48" s="400">
        <f>-('5C1U_AcadianaRen'!AL48+'5C1U_AcadianaRen'!AO48)</f>
        <v>0</v>
      </c>
      <c r="X48" s="400">
        <f>-('5C1V_LafRen'!AL48+'5C1V_LafRen'!AO48)</f>
        <v>0</v>
      </c>
      <c r="Y48" s="400">
        <f>-('5C1W_Willow'!AL48+'5C1W_Willow'!AO48)</f>
        <v>0</v>
      </c>
      <c r="Z48" s="400">
        <f>-('5C1Y_GEOPrep'!AL48+'5C1Y_GEOPrep'!AO48)</f>
        <v>0</v>
      </c>
      <c r="AA48" s="400">
        <f>-('5C1Z_LincolnPrep'!AL48+'5C1Z_LincolnPrep'!AO48)</f>
        <v>0</v>
      </c>
      <c r="AB48" s="400">
        <f>-('5C1AE_NobleMinds'!$AL48+'5C1AE_NobleMinds'!$AO48)</f>
        <v>0</v>
      </c>
      <c r="AC48" s="400">
        <f>-('5C1AF_JCFA-Laf'!$AL48+'5C1AF_JCFA-Laf'!$AO48)</f>
        <v>0</v>
      </c>
      <c r="AD48" s="400">
        <f>-('5C1AG_Collegiate'!$AL48+'5C1AG_Collegiate'!$AO48)</f>
        <v>0</v>
      </c>
      <c r="AE48" s="400">
        <f>-('5C1AI_Harmony'!$AL48+'5C1AI_Harmony'!$AO48)</f>
        <v>0</v>
      </c>
      <c r="AF48" s="400">
        <f>-('5C1AJ_Athlos'!$AL48+'5C1AJ_Athlos'!$AO48)</f>
        <v>0</v>
      </c>
      <c r="AG48" s="400">
        <f>-('5C1AK_NxtGen'!$AL48+'5C1AK_NxtGen'!$AO48)</f>
        <v>0</v>
      </c>
      <c r="AH48" s="400">
        <f>-('5C1AL_RedRiver'!$AL48+'5C1AL_RedRiver'!$AO48)</f>
        <v>0</v>
      </c>
      <c r="AI48" s="400">
        <f>-('5C1AM_Williams'!$AL48+'5C1AM_Williams'!$AO48)</f>
        <v>0</v>
      </c>
      <c r="AJ48" s="400">
        <f>-('5C1AN_StLandry'!$AL48+'5C1AN_StLandry'!$AO48)</f>
        <v>0</v>
      </c>
      <c r="AK48" s="400"/>
      <c r="AL48" s="400"/>
      <c r="AM48" s="400">
        <f>-('5C2_LAVCA'!AM48+'5C2_LAVCA'!AP48)</f>
        <v>-26861</v>
      </c>
      <c r="AN48" s="400">
        <f>-('5C3_UnvView'!AM48+'5C3_UnvView'!AP48)</f>
        <v>-64465</v>
      </c>
      <c r="AO48" s="401">
        <f t="shared" si="13"/>
        <v>-98292</v>
      </c>
      <c r="AP48" s="402">
        <f t="shared" si="14"/>
        <v>16792001</v>
      </c>
    </row>
    <row r="49" spans="1:42" ht="15.6" customHeight="1" x14ac:dyDescent="0.2">
      <c r="A49" s="398">
        <v>43</v>
      </c>
      <c r="B49" s="399" t="s">
        <v>47</v>
      </c>
      <c r="C49" s="400">
        <f>'2_State Distrib and Adjs'!BI49</f>
        <v>25665498</v>
      </c>
      <c r="D49" s="400">
        <f>-'5A3_OJJ'!P49</f>
        <v>0</v>
      </c>
      <c r="E49" s="400"/>
      <c r="F49" s="400">
        <f>-('5C1A_Madison'!AL49+'5C1A_Madison'!AO49)</f>
        <v>0</v>
      </c>
      <c r="G49" s="400">
        <f>-('5C1B_DArbonne'!AL49+'5C1B_DArbonne'!AO49)</f>
        <v>0</v>
      </c>
      <c r="H49" s="400">
        <f>-('5C1C_IntlHigh'!AL49+'5C1C_IntlHigh'!AO49)</f>
        <v>0</v>
      </c>
      <c r="I49" s="400">
        <f>-('5C1D_NOMMA'!AL49+'5C1D_NOMMA'!AO49)</f>
        <v>0</v>
      </c>
      <c r="J49" s="400">
        <f>-('5C1E_LFNO'!AL49+'5C1E_LFNO'!AO49)</f>
        <v>0</v>
      </c>
      <c r="K49" s="400">
        <f>-('5C1F_LCCharter'!AL49+'5C1F_LCCharter'!AO49)</f>
        <v>0</v>
      </c>
      <c r="L49" s="400">
        <f>-('5C1G_JSClark'!AL49+'5C1G_JSClark'!AO49)</f>
        <v>0</v>
      </c>
      <c r="M49" s="400">
        <f>-('5C1H_Southwest'!AL49+'5C1H_Southwest'!AO49)</f>
        <v>0</v>
      </c>
      <c r="N49" s="400">
        <f>-('5C1I_LAKey'!AL49+'5C1I_LAKey'!AO49)</f>
        <v>0</v>
      </c>
      <c r="O49" s="400">
        <f>-('5C1J_JCFAEast'!AL49+'5C1J_JCFAEast'!AO49)</f>
        <v>0</v>
      </c>
      <c r="P49" s="400">
        <f>-('5C1M_GEOMidCity'!AL49+'5C1M_GEOMidCity'!AO49)</f>
        <v>0</v>
      </c>
      <c r="Q49" s="400">
        <f>-('5C1N_Delta'!AL49+'5C1N_Delta'!AO49)</f>
        <v>0</v>
      </c>
      <c r="R49" s="400">
        <f>-('5C1O_Impact'!AL49+'5C1O_Impact'!AO49)</f>
        <v>0</v>
      </c>
      <c r="S49" s="400">
        <f>-('5C1Q_Advantage'!AL49+'5C1Q_Advantage'!AO49)</f>
        <v>0</v>
      </c>
      <c r="T49" s="400">
        <f>-('5C1R_Iberville'!AL49+'5C1R_Iberville'!AO49)</f>
        <v>0</v>
      </c>
      <c r="U49" s="400">
        <f>-('5C1S_LCColPrep'!AL49+'5C1S_LCColPrep'!AO49)</f>
        <v>0</v>
      </c>
      <c r="V49" s="400">
        <f>-('5C1T_Northeast'!AL49+'5C1T_Northeast'!AO49)</f>
        <v>0</v>
      </c>
      <c r="W49" s="400">
        <f>-('5C1U_AcadianaRen'!AL49+'5C1U_AcadianaRen'!AO49)</f>
        <v>0</v>
      </c>
      <c r="X49" s="400">
        <f>-('5C1V_LafRen'!AL49+'5C1V_LafRen'!AO49)</f>
        <v>0</v>
      </c>
      <c r="Y49" s="400">
        <f>-('5C1W_Willow'!AL49+'5C1W_Willow'!AO49)</f>
        <v>0</v>
      </c>
      <c r="Z49" s="400">
        <f>-('5C1Y_GEOPrep'!AL49+'5C1Y_GEOPrep'!AO49)</f>
        <v>0</v>
      </c>
      <c r="AA49" s="400">
        <f>-('5C1Z_LincolnPrep'!AL49+'5C1Z_LincolnPrep'!AO49)</f>
        <v>0</v>
      </c>
      <c r="AB49" s="400">
        <f>-('5C1AE_NobleMinds'!$AL49+'5C1AE_NobleMinds'!$AO49)</f>
        <v>0</v>
      </c>
      <c r="AC49" s="400">
        <f>-('5C1AF_JCFA-Laf'!$AL49+'5C1AF_JCFA-Laf'!$AO49)</f>
        <v>0</v>
      </c>
      <c r="AD49" s="400">
        <f>-('5C1AG_Collegiate'!$AL49+'5C1AG_Collegiate'!$AO49)</f>
        <v>0</v>
      </c>
      <c r="AE49" s="400">
        <f>-('5C1AI_Harmony'!$AL49+'5C1AI_Harmony'!$AO49)</f>
        <v>0</v>
      </c>
      <c r="AF49" s="400">
        <f>-('5C1AJ_Athlos'!$AL49+'5C1AJ_Athlos'!$AO49)</f>
        <v>0</v>
      </c>
      <c r="AG49" s="400">
        <f>-('5C1AK_NxtGen'!$AL49+'5C1AK_NxtGen'!$AO49)</f>
        <v>0</v>
      </c>
      <c r="AH49" s="400">
        <f>-('5C1AL_RedRiver'!$AL49+'5C1AL_RedRiver'!$AO49)</f>
        <v>0</v>
      </c>
      <c r="AI49" s="400">
        <f>-('5C1AM_Williams'!$AL49+'5C1AM_Williams'!$AO49)</f>
        <v>0</v>
      </c>
      <c r="AJ49" s="400">
        <f>-('5C1AN_StLandry'!$AL49+'5C1AN_StLandry'!$AO49)</f>
        <v>0</v>
      </c>
      <c r="AK49" s="400"/>
      <c r="AL49" s="400"/>
      <c r="AM49" s="400">
        <f>-('5C2_LAVCA'!AM49+'5C2_LAVCA'!AP49)</f>
        <v>-50688</v>
      </c>
      <c r="AN49" s="400">
        <f>-('5C3_UnvView'!AM49+'5C3_UnvView'!AP49)</f>
        <v>-35482</v>
      </c>
      <c r="AO49" s="401">
        <f t="shared" si="13"/>
        <v>-86170</v>
      </c>
      <c r="AP49" s="402">
        <f t="shared" si="14"/>
        <v>25579328</v>
      </c>
    </row>
    <row r="50" spans="1:42" ht="15.6" customHeight="1" x14ac:dyDescent="0.2">
      <c r="A50" s="398">
        <v>44</v>
      </c>
      <c r="B50" s="399" t="s">
        <v>48</v>
      </c>
      <c r="C50" s="400">
        <f>'2_State Distrib and Adjs'!BI50</f>
        <v>48824746</v>
      </c>
      <c r="D50" s="400">
        <f>-'5A3_OJJ'!P50</f>
        <v>-7982</v>
      </c>
      <c r="E50" s="400"/>
      <c r="F50" s="400">
        <f>-('5C1A_Madison'!AL50+'5C1A_Madison'!AO50)</f>
        <v>0</v>
      </c>
      <c r="G50" s="400">
        <f>-('5C1B_DArbonne'!AL50+'5C1B_DArbonne'!AO50)</f>
        <v>0</v>
      </c>
      <c r="H50" s="400">
        <f>-('5C1C_IntlHigh'!AL50+'5C1C_IntlHigh'!AO50)</f>
        <v>-31850</v>
      </c>
      <c r="I50" s="400">
        <f>-('5C1D_NOMMA'!AL50+'5C1D_NOMMA'!AO50)</f>
        <v>-22750</v>
      </c>
      <c r="J50" s="400">
        <f>-('5C1E_LFNO'!AL50+'5C1E_LFNO'!AO50)</f>
        <v>-27300</v>
      </c>
      <c r="K50" s="400">
        <f>-('5C1F_LCCharter'!AL50+'5C1F_LCCharter'!AO50)</f>
        <v>0</v>
      </c>
      <c r="L50" s="400">
        <f>-('5C1G_JSClark'!AL50+'5C1G_JSClark'!AO50)</f>
        <v>0</v>
      </c>
      <c r="M50" s="400">
        <f>-('5C1H_Southwest'!AL50+'5C1H_Southwest'!AO50)</f>
        <v>0</v>
      </c>
      <c r="N50" s="400">
        <f>-('5C1I_LAKey'!AL50+'5C1I_LAKey'!AO50)</f>
        <v>0</v>
      </c>
      <c r="O50" s="400">
        <f>-('5C1J_JCFAEast'!AL50+'5C1J_JCFAEast'!AO50)</f>
        <v>0</v>
      </c>
      <c r="P50" s="400">
        <f>-('5C1M_GEOMidCity'!AL50+'5C1M_GEOMidCity'!AO50)</f>
        <v>0</v>
      </c>
      <c r="Q50" s="400">
        <f>-('5C1N_Delta'!AL50+'5C1N_Delta'!AO50)</f>
        <v>0</v>
      </c>
      <c r="R50" s="400">
        <f>-('5C1O_Impact'!AL50+'5C1O_Impact'!AO50)</f>
        <v>0</v>
      </c>
      <c r="S50" s="400">
        <f>-('5C1Q_Advantage'!AL50+'5C1Q_Advantage'!AO50)</f>
        <v>0</v>
      </c>
      <c r="T50" s="400">
        <f>-('5C1R_Iberville'!AL50+'5C1R_Iberville'!AO50)</f>
        <v>0</v>
      </c>
      <c r="U50" s="400">
        <f>-('5C1S_LCColPrep'!AL50+'5C1S_LCColPrep'!AO50)</f>
        <v>0</v>
      </c>
      <c r="V50" s="400">
        <f>-('5C1T_Northeast'!AL50+'5C1T_Northeast'!AO50)</f>
        <v>0</v>
      </c>
      <c r="W50" s="400">
        <f>-('5C1U_AcadianaRen'!AL50+'5C1U_AcadianaRen'!AO50)</f>
        <v>0</v>
      </c>
      <c r="X50" s="400">
        <f>-('5C1V_LafRen'!AL50+'5C1V_LafRen'!AO50)</f>
        <v>0</v>
      </c>
      <c r="Y50" s="400">
        <f>-('5C1W_Willow'!AL50+'5C1W_Willow'!AO50)</f>
        <v>0</v>
      </c>
      <c r="Z50" s="400">
        <f>-('5C1Y_GEOPrep'!AL50+'5C1Y_GEOPrep'!AO50)</f>
        <v>0</v>
      </c>
      <c r="AA50" s="400">
        <f>-('5C1Z_LincolnPrep'!AL50+'5C1Z_LincolnPrep'!AO50)</f>
        <v>0</v>
      </c>
      <c r="AB50" s="400">
        <f>-('5C1AE_NobleMinds'!$AL50+'5C1AE_NobleMinds'!$AO50)</f>
        <v>-4550</v>
      </c>
      <c r="AC50" s="400">
        <f>-('5C1AF_JCFA-Laf'!$AL50+'5C1AF_JCFA-Laf'!$AO50)</f>
        <v>0</v>
      </c>
      <c r="AD50" s="400">
        <f>-('5C1AG_Collegiate'!$AL50+'5C1AG_Collegiate'!$AO50)</f>
        <v>0</v>
      </c>
      <c r="AE50" s="400">
        <f>-('5C1AI_Harmony'!$AL50+'5C1AI_Harmony'!$AO50)</f>
        <v>0</v>
      </c>
      <c r="AF50" s="400">
        <f>-('5C1AJ_Athlos'!$AL50+'5C1AJ_Athlos'!$AO50)</f>
        <v>-13650</v>
      </c>
      <c r="AG50" s="400">
        <f>-('5C1AK_NxtGen'!$AL50+'5C1AK_NxtGen'!$AO50)</f>
        <v>0</v>
      </c>
      <c r="AH50" s="400">
        <f>-('5C1AL_RedRiver'!$AL50+'5C1AL_RedRiver'!$AO50)</f>
        <v>0</v>
      </c>
      <c r="AI50" s="400">
        <f>-('5C1AM_Williams'!$AL50+'5C1AM_Williams'!$AO50)</f>
        <v>0</v>
      </c>
      <c r="AJ50" s="400">
        <f>-('5C1AN_StLandry'!$AL50+'5C1AN_StLandry'!$AO50)</f>
        <v>0</v>
      </c>
      <c r="AK50" s="400"/>
      <c r="AL50" s="400"/>
      <c r="AM50" s="400">
        <f>-('5C2_LAVCA'!AM50+'5C2_LAVCA'!AP50)</f>
        <v>-55624</v>
      </c>
      <c r="AN50" s="400">
        <f>-('5C3_UnvView'!AM50+'5C3_UnvView'!AP50)</f>
        <v>-61425</v>
      </c>
      <c r="AO50" s="401">
        <f t="shared" si="13"/>
        <v>-225131</v>
      </c>
      <c r="AP50" s="402">
        <f t="shared" si="14"/>
        <v>48599615</v>
      </c>
    </row>
    <row r="51" spans="1:42" ht="15.6" customHeight="1" x14ac:dyDescent="0.2">
      <c r="A51" s="403">
        <v>45</v>
      </c>
      <c r="B51" s="404" t="s">
        <v>49</v>
      </c>
      <c r="C51" s="405">
        <f>'2_State Distrib and Adjs'!BI51</f>
        <v>32457573</v>
      </c>
      <c r="D51" s="405">
        <f>-'5A3_OJJ'!P51</f>
        <v>0</v>
      </c>
      <c r="E51" s="405"/>
      <c r="F51" s="405">
        <f>-('5C1A_Madison'!AL51+'5C1A_Madison'!AO51)</f>
        <v>0</v>
      </c>
      <c r="G51" s="405">
        <f>-('5C1B_DArbonne'!AL51+'5C1B_DArbonne'!AO51)</f>
        <v>0</v>
      </c>
      <c r="H51" s="405">
        <f>-('5C1C_IntlHigh'!AL51+'5C1C_IntlHigh'!AO51)</f>
        <v>0</v>
      </c>
      <c r="I51" s="405">
        <f>-('5C1D_NOMMA'!AL51+'5C1D_NOMMA'!AO51)</f>
        <v>0</v>
      </c>
      <c r="J51" s="405">
        <f>-('5C1E_LFNO'!AL51+'5C1E_LFNO'!AO51)</f>
        <v>-89082</v>
      </c>
      <c r="K51" s="405">
        <f>-('5C1F_LCCharter'!AL51+'5C1F_LCCharter'!AO51)</f>
        <v>0</v>
      </c>
      <c r="L51" s="405">
        <f>-('5C1G_JSClark'!AL51+'5C1G_JSClark'!AO51)</f>
        <v>0</v>
      </c>
      <c r="M51" s="405">
        <f>-('5C1H_Southwest'!AL51+'5C1H_Southwest'!AO51)</f>
        <v>0</v>
      </c>
      <c r="N51" s="405">
        <f>-('5C1I_LAKey'!AL51+'5C1I_LAKey'!AO51)</f>
        <v>0</v>
      </c>
      <c r="O51" s="405">
        <f>-('5C1J_JCFAEast'!AL51+'5C1J_JCFAEast'!AO51)</f>
        <v>-14847</v>
      </c>
      <c r="P51" s="405">
        <f>-('5C1M_GEOMidCity'!AL51+'5C1M_GEOMidCity'!AO51)</f>
        <v>0</v>
      </c>
      <c r="Q51" s="405">
        <f>-('5C1N_Delta'!AL51+'5C1N_Delta'!AO51)</f>
        <v>0</v>
      </c>
      <c r="R51" s="405">
        <f>-('5C1O_Impact'!AL51+'5C1O_Impact'!AO51)</f>
        <v>0</v>
      </c>
      <c r="S51" s="405">
        <f>-('5C1Q_Advantage'!AL51+'5C1Q_Advantage'!AO51)</f>
        <v>0</v>
      </c>
      <c r="T51" s="405">
        <f>-('5C1R_Iberville'!AL51+'5C1R_Iberville'!AO51)</f>
        <v>-29694</v>
      </c>
      <c r="U51" s="405">
        <f>-('5C1S_LCColPrep'!AL51+'5C1S_LCColPrep'!AO51)</f>
        <v>0</v>
      </c>
      <c r="V51" s="405">
        <f>-('5C1T_Northeast'!AL51+'5C1T_Northeast'!AO51)</f>
        <v>0</v>
      </c>
      <c r="W51" s="405">
        <f>-('5C1U_AcadianaRen'!AL51+'5C1U_AcadianaRen'!AO51)</f>
        <v>0</v>
      </c>
      <c r="X51" s="405">
        <f>-('5C1V_LafRen'!AL51+'5C1V_LafRen'!AO51)</f>
        <v>-14847</v>
      </c>
      <c r="Y51" s="405">
        <f>-('5C1W_Willow'!AL51+'5C1W_Willow'!AO51)</f>
        <v>0</v>
      </c>
      <c r="Z51" s="405">
        <f>-('5C1Y_GEOPrep'!AL51+'5C1Y_GEOPrep'!AO51)</f>
        <v>0</v>
      </c>
      <c r="AA51" s="405">
        <f>-('5C1Z_LincolnPrep'!AL51+'5C1Z_LincolnPrep'!AO51)</f>
        <v>0</v>
      </c>
      <c r="AB51" s="405">
        <f>-('5C1AE_NobleMinds'!$AL51+'5C1AE_NobleMinds'!$AO51)</f>
        <v>-14847</v>
      </c>
      <c r="AC51" s="405">
        <f>-('5C1AF_JCFA-Laf'!$AL51+'5C1AF_JCFA-Laf'!$AO51)</f>
        <v>0</v>
      </c>
      <c r="AD51" s="405">
        <f>-('5C1AG_Collegiate'!$AL51+'5C1AG_Collegiate'!$AO51)</f>
        <v>0</v>
      </c>
      <c r="AE51" s="696">
        <f>-('5C1AI_Harmony'!$AL51+'5C1AI_Harmony'!$AO51)</f>
        <v>0</v>
      </c>
      <c r="AF51" s="696">
        <f>-('5C1AJ_Athlos'!$AL51+'5C1AJ_Athlos'!$AO51)</f>
        <v>0</v>
      </c>
      <c r="AG51" s="942">
        <f>-('5C1AK_NxtGen'!$AL51+'5C1AK_NxtGen'!$AO51)</f>
        <v>0</v>
      </c>
      <c r="AH51" s="942">
        <f>-('5C1AL_RedRiver'!$AL51+'5C1AL_RedRiver'!$AO51)</f>
        <v>0</v>
      </c>
      <c r="AI51" s="1513">
        <f>-('5C1AM_Williams'!$AL51+'5C1AM_Williams'!$AO51)</f>
        <v>0</v>
      </c>
      <c r="AJ51" s="1513">
        <f>-('5C1AN_StLandry'!$AL51+'5C1AN_StLandry'!$AO51)</f>
        <v>0</v>
      </c>
      <c r="AK51" s="1843"/>
      <c r="AL51" s="1843"/>
      <c r="AM51" s="405">
        <f>-('5C2_LAVCA'!AM51+'5C2_LAVCA'!AP51)</f>
        <v>-187072</v>
      </c>
      <c r="AN51" s="405">
        <f>-('5C3_UnvView'!AM51+'5C3_UnvView'!AP51)</f>
        <v>-253884</v>
      </c>
      <c r="AO51" s="406">
        <f t="shared" si="13"/>
        <v>-604273</v>
      </c>
      <c r="AP51" s="407">
        <f t="shared" si="14"/>
        <v>31853300</v>
      </c>
    </row>
    <row r="52" spans="1:42" ht="15.6" customHeight="1" x14ac:dyDescent="0.2">
      <c r="A52" s="392">
        <v>46</v>
      </c>
      <c r="B52" s="393" t="s">
        <v>50</v>
      </c>
      <c r="C52" s="394">
        <f>'2_State Distrib and Adjs'!BI52</f>
        <v>9263034</v>
      </c>
      <c r="D52" s="394">
        <f>-'5A3_OJJ'!P52</f>
        <v>0</v>
      </c>
      <c r="E52" s="394"/>
      <c r="F52" s="394">
        <f>-('5C1A_Madison'!AL52+'5C1A_Madison'!AO52)</f>
        <v>0</v>
      </c>
      <c r="G52" s="394">
        <f>-('5C1B_DArbonne'!AL52+'5C1B_DArbonne'!AO52)</f>
        <v>0</v>
      </c>
      <c r="H52" s="394">
        <f>-('5C1C_IntlHigh'!AL52+'5C1C_IntlHigh'!AO52)</f>
        <v>0</v>
      </c>
      <c r="I52" s="394">
        <f>-('5C1D_NOMMA'!AL52+'5C1D_NOMMA'!AO52)</f>
        <v>0</v>
      </c>
      <c r="J52" s="394">
        <f>-('5C1E_LFNO'!AL52+'5C1E_LFNO'!AO52)</f>
        <v>0</v>
      </c>
      <c r="K52" s="394">
        <f>-('5C1F_LCCharter'!AL52+'5C1F_LCCharter'!AO52)</f>
        <v>0</v>
      </c>
      <c r="L52" s="394">
        <f>-('5C1G_JSClark'!AL52+'5C1G_JSClark'!AO52)</f>
        <v>0</v>
      </c>
      <c r="M52" s="394">
        <f>-('5C1H_Southwest'!AL52+'5C1H_Southwest'!AO52)</f>
        <v>0</v>
      </c>
      <c r="N52" s="394">
        <f>-('5C1I_LAKey'!AL52+'5C1I_LAKey'!AO52)</f>
        <v>0</v>
      </c>
      <c r="O52" s="394">
        <f>-('5C1J_JCFAEast'!AL52+'5C1J_JCFAEast'!AO52)</f>
        <v>0</v>
      </c>
      <c r="P52" s="394">
        <f>-('5C1M_GEOMidCity'!AL52+'5C1M_GEOMidCity'!AO52)</f>
        <v>0</v>
      </c>
      <c r="Q52" s="394">
        <f>-('5C1N_Delta'!AL52+'5C1N_Delta'!AO52)</f>
        <v>0</v>
      </c>
      <c r="R52" s="394">
        <f>-('5C1O_Impact'!AL52+'5C1O_Impact'!AO52)</f>
        <v>0</v>
      </c>
      <c r="S52" s="394">
        <f>-('5C1Q_Advantage'!AL52+'5C1Q_Advantage'!AO52)</f>
        <v>0</v>
      </c>
      <c r="T52" s="394">
        <f>-('5C1R_Iberville'!AL52+'5C1R_Iberville'!AO52)</f>
        <v>0</v>
      </c>
      <c r="U52" s="394">
        <f>-('5C1S_LCColPrep'!AL52+'5C1S_LCColPrep'!AO52)</f>
        <v>0</v>
      </c>
      <c r="V52" s="394">
        <f>-('5C1T_Northeast'!AL52+'5C1T_Northeast'!AO52)</f>
        <v>0</v>
      </c>
      <c r="W52" s="394">
        <f>-('5C1U_AcadianaRen'!AL52+'5C1U_AcadianaRen'!AO52)</f>
        <v>0</v>
      </c>
      <c r="X52" s="394">
        <f>-('5C1V_LafRen'!AL52+'5C1V_LafRen'!AO52)</f>
        <v>0</v>
      </c>
      <c r="Y52" s="394">
        <f>-('5C1W_Willow'!AL52+'5C1W_Willow'!AO52)</f>
        <v>0</v>
      </c>
      <c r="Z52" s="394">
        <f>-('5C1Y_GEOPrep'!AL52+'5C1Y_GEOPrep'!AO52)</f>
        <v>0</v>
      </c>
      <c r="AA52" s="395">
        <f>-('5C1Z_LincolnPrep'!AL52+'5C1Z_LincolnPrep'!AO52)</f>
        <v>0</v>
      </c>
      <c r="AB52" s="395">
        <f>-('5C1AE_NobleMinds'!$AL52+'5C1AE_NobleMinds'!$AO52)</f>
        <v>0</v>
      </c>
      <c r="AC52" s="395">
        <f>-('5C1AF_JCFA-Laf'!$AL52+'5C1AF_JCFA-Laf'!$AO52)</f>
        <v>0</v>
      </c>
      <c r="AD52" s="395">
        <f>-('5C1AG_Collegiate'!$AL52+'5C1AG_Collegiate'!$AO52)</f>
        <v>0</v>
      </c>
      <c r="AE52" s="695">
        <f>-('5C1AI_Harmony'!$AL52+'5C1AI_Harmony'!$AO52)</f>
        <v>0</v>
      </c>
      <c r="AF52" s="695">
        <f>-('5C1AJ_Athlos'!$AL52+'5C1AJ_Athlos'!$AO52)</f>
        <v>0</v>
      </c>
      <c r="AG52" s="695">
        <f>-('5C1AK_NxtGen'!$AL52+'5C1AK_NxtGen'!$AO52)</f>
        <v>0</v>
      </c>
      <c r="AH52" s="695">
        <f>-('5C1AL_RedRiver'!$AL52+'5C1AL_RedRiver'!$AO52)</f>
        <v>0</v>
      </c>
      <c r="AI52" s="1512">
        <f>-('5C1AM_Williams'!$AL52+'5C1AM_Williams'!$AO52)</f>
        <v>0</v>
      </c>
      <c r="AJ52" s="1512">
        <f>-('5C1AN_StLandry'!$AL52+'5C1AN_StLandry'!$AO52)</f>
        <v>0</v>
      </c>
      <c r="AK52" s="1842"/>
      <c r="AL52" s="1842"/>
      <c r="AM52" s="394">
        <f>-('5C2_LAVCA'!AM52+'5C2_LAVCA'!AP52)</f>
        <v>-13504</v>
      </c>
      <c r="AN52" s="394">
        <f>-('5C3_UnvView'!AM52+'5C3_UnvView'!AP52)</f>
        <v>-74270</v>
      </c>
      <c r="AO52" s="396">
        <f t="shared" si="13"/>
        <v>-87774</v>
      </c>
      <c r="AP52" s="397">
        <f t="shared" si="14"/>
        <v>9175260</v>
      </c>
    </row>
    <row r="53" spans="1:42" ht="15.6" customHeight="1" x14ac:dyDescent="0.2">
      <c r="A53" s="398">
        <v>47</v>
      </c>
      <c r="B53" s="399" t="s">
        <v>51</v>
      </c>
      <c r="C53" s="400">
        <f>'2_State Distrib and Adjs'!BI53</f>
        <v>12095171</v>
      </c>
      <c r="D53" s="400">
        <f>-'5A3_OJJ'!P53</f>
        <v>0</v>
      </c>
      <c r="E53" s="400"/>
      <c r="F53" s="400">
        <f>-('5C1A_Madison'!AL53+'5C1A_Madison'!AO53)</f>
        <v>0</v>
      </c>
      <c r="G53" s="400">
        <f>-('5C1B_DArbonne'!AL53+'5C1B_DArbonne'!AO53)</f>
        <v>0</v>
      </c>
      <c r="H53" s="400">
        <f>-('5C1C_IntlHigh'!AL53+'5C1C_IntlHigh'!AO53)</f>
        <v>0</v>
      </c>
      <c r="I53" s="400">
        <f>-('5C1D_NOMMA'!AL53+'5C1D_NOMMA'!AO53)</f>
        <v>0</v>
      </c>
      <c r="J53" s="400">
        <f>-('5C1E_LFNO'!AL53+'5C1E_LFNO'!AO53)</f>
        <v>0</v>
      </c>
      <c r="K53" s="400">
        <f>-('5C1F_LCCharter'!AL53+'5C1F_LCCharter'!AO53)</f>
        <v>0</v>
      </c>
      <c r="L53" s="400">
        <f>-('5C1G_JSClark'!AL53+'5C1G_JSClark'!AO53)</f>
        <v>0</v>
      </c>
      <c r="M53" s="400">
        <f>-('5C1H_Southwest'!AL53+'5C1H_Southwest'!AO53)</f>
        <v>0</v>
      </c>
      <c r="N53" s="400">
        <f>-('5C1I_LAKey'!AL53+'5C1I_LAKey'!AO53)</f>
        <v>0</v>
      </c>
      <c r="O53" s="400">
        <f>-('5C1J_JCFAEast'!AL53+'5C1J_JCFAEast'!AO53)</f>
        <v>0</v>
      </c>
      <c r="P53" s="400">
        <f>-('5C1M_GEOMidCity'!AL53+'5C1M_GEOMidCity'!AO53)</f>
        <v>0</v>
      </c>
      <c r="Q53" s="400">
        <f>-('5C1N_Delta'!AL53+'5C1N_Delta'!AO53)</f>
        <v>0</v>
      </c>
      <c r="R53" s="400">
        <f>-('5C1O_Impact'!AL53+'5C1O_Impact'!AO53)</f>
        <v>0</v>
      </c>
      <c r="S53" s="400">
        <f>-('5C1Q_Advantage'!AL53+'5C1Q_Advantage'!AO53)</f>
        <v>0</v>
      </c>
      <c r="T53" s="400">
        <f>-('5C1R_Iberville'!AL53+'5C1R_Iberville'!AO53)</f>
        <v>0</v>
      </c>
      <c r="U53" s="400">
        <f>-('5C1S_LCColPrep'!AL53+'5C1S_LCColPrep'!AO53)</f>
        <v>0</v>
      </c>
      <c r="V53" s="400">
        <f>-('5C1T_Northeast'!AL53+'5C1T_Northeast'!AO53)</f>
        <v>0</v>
      </c>
      <c r="W53" s="400">
        <f>-('5C1U_AcadianaRen'!AL53+'5C1U_AcadianaRen'!AO53)</f>
        <v>0</v>
      </c>
      <c r="X53" s="400">
        <f>-('5C1V_LafRen'!AL53+'5C1V_LafRen'!AO53)</f>
        <v>0</v>
      </c>
      <c r="Y53" s="400">
        <f>-('5C1W_Willow'!AL53+'5C1W_Willow'!AO53)</f>
        <v>0</v>
      </c>
      <c r="Z53" s="400">
        <f>-('5C1Y_GEOPrep'!AL53+'5C1Y_GEOPrep'!AO53)</f>
        <v>0</v>
      </c>
      <c r="AA53" s="400">
        <f>-('5C1Z_LincolnPrep'!AL53+'5C1Z_LincolnPrep'!AO53)</f>
        <v>0</v>
      </c>
      <c r="AB53" s="400">
        <f>-('5C1AE_NobleMinds'!$AL53+'5C1AE_NobleMinds'!$AO53)</f>
        <v>0</v>
      </c>
      <c r="AC53" s="400">
        <f>-('5C1AF_JCFA-Laf'!$AL53+'5C1AF_JCFA-Laf'!$AO53)</f>
        <v>0</v>
      </c>
      <c r="AD53" s="400">
        <f>-('5C1AG_Collegiate'!$AL53+'5C1AG_Collegiate'!$AO53)</f>
        <v>0</v>
      </c>
      <c r="AE53" s="400">
        <f>-('5C1AI_Harmony'!$AL53+'5C1AI_Harmony'!$AO53)</f>
        <v>0</v>
      </c>
      <c r="AF53" s="400">
        <f>-('5C1AJ_Athlos'!$AL53+'5C1AJ_Athlos'!$AO53)</f>
        <v>0</v>
      </c>
      <c r="AG53" s="400">
        <f>-('5C1AK_NxtGen'!$AL53+'5C1AK_NxtGen'!$AO53)</f>
        <v>0</v>
      </c>
      <c r="AH53" s="400">
        <f>-('5C1AL_RedRiver'!$AL53+'5C1AL_RedRiver'!$AO53)</f>
        <v>0</v>
      </c>
      <c r="AI53" s="400">
        <f>-('5C1AM_Williams'!$AL53+'5C1AM_Williams'!$AO53)</f>
        <v>0</v>
      </c>
      <c r="AJ53" s="400">
        <f>-('5C1AN_StLandry'!$AL53+'5C1AN_StLandry'!$AO53)</f>
        <v>0</v>
      </c>
      <c r="AK53" s="400"/>
      <c r="AL53" s="400"/>
      <c r="AM53" s="400">
        <f>-('5C2_LAVCA'!AM53+'5C2_LAVCA'!AP53)</f>
        <v>-27211</v>
      </c>
      <c r="AN53" s="400">
        <f>-('5C3_UnvView'!AM53+'5C3_UnvView'!AP53)</f>
        <v>-54421</v>
      </c>
      <c r="AO53" s="401">
        <f t="shared" si="13"/>
        <v>-81632</v>
      </c>
      <c r="AP53" s="402">
        <f t="shared" si="14"/>
        <v>12013539</v>
      </c>
    </row>
    <row r="54" spans="1:42" ht="15.6" customHeight="1" x14ac:dyDescent="0.2">
      <c r="A54" s="398">
        <v>48</v>
      </c>
      <c r="B54" s="399" t="s">
        <v>89</v>
      </c>
      <c r="C54" s="400">
        <f>'2_State Distrib and Adjs'!BI54</f>
        <v>26812702</v>
      </c>
      <c r="D54" s="400">
        <f>-'5A3_OJJ'!P54</f>
        <v>-2724</v>
      </c>
      <c r="E54" s="400"/>
      <c r="F54" s="400">
        <f>-('5C1A_Madison'!AL54+'5C1A_Madison'!AO54)</f>
        <v>0</v>
      </c>
      <c r="G54" s="400">
        <f>-('5C1B_DArbonne'!AL54+'5C1B_DArbonne'!AO54)</f>
        <v>0</v>
      </c>
      <c r="H54" s="400">
        <f>-('5C1C_IntlHigh'!AL54+'5C1C_IntlHigh'!AO54)</f>
        <v>-12572</v>
      </c>
      <c r="I54" s="400">
        <f>-('5C1D_NOMMA'!AL54+'5C1D_NOMMA'!AO54)</f>
        <v>0</v>
      </c>
      <c r="J54" s="400">
        <f>-('5C1E_LFNO'!AL54+'5C1E_LFNO'!AO54)</f>
        <v>-37716</v>
      </c>
      <c r="K54" s="400">
        <f>-('5C1F_LCCharter'!AL54+'5C1F_LCCharter'!AO54)</f>
        <v>0</v>
      </c>
      <c r="L54" s="400">
        <f>-('5C1G_JSClark'!AL54+'5C1G_JSClark'!AO54)</f>
        <v>0</v>
      </c>
      <c r="M54" s="400">
        <f>-('5C1H_Southwest'!AL54+'5C1H_Southwest'!AO54)</f>
        <v>0</v>
      </c>
      <c r="N54" s="400">
        <f>-('5C1I_LAKey'!AL54+'5C1I_LAKey'!AO54)</f>
        <v>0</v>
      </c>
      <c r="O54" s="400">
        <f>-('5C1J_JCFAEast'!AL54+'5C1J_JCFAEast'!AO54)</f>
        <v>0</v>
      </c>
      <c r="P54" s="400">
        <f>-('5C1M_GEOMidCity'!AL54+'5C1M_GEOMidCity'!AO54)</f>
        <v>0</v>
      </c>
      <c r="Q54" s="400">
        <f>-('5C1N_Delta'!AL54+'5C1N_Delta'!AO54)</f>
        <v>0</v>
      </c>
      <c r="R54" s="400">
        <f>-('5C1O_Impact'!AL54+'5C1O_Impact'!AO54)</f>
        <v>0</v>
      </c>
      <c r="S54" s="400">
        <f>-('5C1Q_Advantage'!AL54+'5C1Q_Advantage'!AO54)</f>
        <v>-88004</v>
      </c>
      <c r="T54" s="400">
        <f>-('5C1R_Iberville'!AL54+'5C1R_Iberville'!AO54)</f>
        <v>-25144</v>
      </c>
      <c r="U54" s="400">
        <f>-('5C1S_LCColPrep'!AL54+'5C1S_LCColPrep'!AO54)</f>
        <v>0</v>
      </c>
      <c r="V54" s="400">
        <f>-('5C1T_Northeast'!AL54+'5C1T_Northeast'!AO54)</f>
        <v>0</v>
      </c>
      <c r="W54" s="400">
        <f>-('5C1U_AcadianaRen'!AL54+'5C1U_AcadianaRen'!AO54)</f>
        <v>0</v>
      </c>
      <c r="X54" s="400">
        <f>-('5C1V_LafRen'!AL54+'5C1V_LafRen'!AO54)</f>
        <v>0</v>
      </c>
      <c r="Y54" s="400">
        <f>-('5C1W_Willow'!AL54+'5C1W_Willow'!AO54)</f>
        <v>0</v>
      </c>
      <c r="Z54" s="400">
        <f>-('5C1Y_GEOPrep'!AL54+'5C1Y_GEOPrep'!AO54)</f>
        <v>0</v>
      </c>
      <c r="AA54" s="400">
        <f>-('5C1Z_LincolnPrep'!AL54+'5C1Z_LincolnPrep'!AO54)</f>
        <v>0</v>
      </c>
      <c r="AB54" s="400">
        <f>-('5C1AE_NobleMinds'!$AL54+'5C1AE_NobleMinds'!$AO54)</f>
        <v>-25144</v>
      </c>
      <c r="AC54" s="400">
        <f>-('5C1AF_JCFA-Laf'!$AL54+'5C1AF_JCFA-Laf'!$AO54)</f>
        <v>0</v>
      </c>
      <c r="AD54" s="400">
        <f>-('5C1AG_Collegiate'!$AL54+'5C1AG_Collegiate'!$AO54)</f>
        <v>0</v>
      </c>
      <c r="AE54" s="400">
        <f>-('5C1AI_Harmony'!$AL54+'5C1AI_Harmony'!$AO54)</f>
        <v>0</v>
      </c>
      <c r="AF54" s="400">
        <f>-('5C1AJ_Athlos'!$AL54+'5C1AJ_Athlos'!$AO54)</f>
        <v>0</v>
      </c>
      <c r="AG54" s="400">
        <f>-('5C1AK_NxtGen'!$AL54+'5C1AK_NxtGen'!$AO54)</f>
        <v>0</v>
      </c>
      <c r="AH54" s="400">
        <f>-('5C1AL_RedRiver'!$AL54+'5C1AL_RedRiver'!$AO54)</f>
        <v>0</v>
      </c>
      <c r="AI54" s="400">
        <f>-('5C1AM_Williams'!$AL54+'5C1AM_Williams'!$AO54)</f>
        <v>0</v>
      </c>
      <c r="AJ54" s="400">
        <f>-('5C1AN_StLandry'!$AL54+'5C1AN_StLandry'!$AO54)</f>
        <v>0</v>
      </c>
      <c r="AK54" s="400"/>
      <c r="AL54" s="400"/>
      <c r="AM54" s="400">
        <f>-('5C2_LAVCA'!AM54+'5C2_LAVCA'!AP54)</f>
        <v>-248926</v>
      </c>
      <c r="AN54" s="400">
        <f>-('5C3_UnvView'!AM54+'5C3_UnvView'!AP54)</f>
        <v>-746777</v>
      </c>
      <c r="AO54" s="401">
        <f t="shared" si="13"/>
        <v>-1187007</v>
      </c>
      <c r="AP54" s="402">
        <f t="shared" si="14"/>
        <v>25625695</v>
      </c>
    </row>
    <row r="55" spans="1:42" ht="15.6" customHeight="1" x14ac:dyDescent="0.2">
      <c r="A55" s="398">
        <v>49</v>
      </c>
      <c r="B55" s="399" t="s">
        <v>52</v>
      </c>
      <c r="C55" s="400">
        <f>'2_State Distrib and Adjs'!BI55</f>
        <v>79825307</v>
      </c>
      <c r="D55" s="400">
        <f>-'5A3_OJJ'!P55</f>
        <v>-14120</v>
      </c>
      <c r="E55" s="400"/>
      <c r="F55" s="400">
        <f>-('5C1A_Madison'!AL55+'5C1A_Madison'!AO55)</f>
        <v>0</v>
      </c>
      <c r="G55" s="400">
        <f>-('5C1B_DArbonne'!AL55+'5C1B_DArbonne'!AO55)</f>
        <v>0</v>
      </c>
      <c r="H55" s="400">
        <f>-('5C1C_IntlHigh'!AL55+'5C1C_IntlHigh'!AO55)</f>
        <v>0</v>
      </c>
      <c r="I55" s="400">
        <f>-('5C1D_NOMMA'!AL55+'5C1D_NOMMA'!AO55)</f>
        <v>0</v>
      </c>
      <c r="J55" s="400">
        <f>-('5C1E_LFNO'!AL55+'5C1E_LFNO'!AO55)</f>
        <v>0</v>
      </c>
      <c r="K55" s="400">
        <f>-('5C1F_LCCharter'!AL55+'5C1F_LCCharter'!AO55)</f>
        <v>0</v>
      </c>
      <c r="L55" s="400">
        <f>-('5C1G_JSClark'!AL55+'5C1G_JSClark'!AO55)</f>
        <v>-926705</v>
      </c>
      <c r="M55" s="400">
        <f>-('5C1H_Southwest'!AL55+'5C1H_Southwest'!AO55)</f>
        <v>0</v>
      </c>
      <c r="N55" s="400">
        <f>-('5C1I_LAKey'!AL55+'5C1I_LAKey'!AO55)</f>
        <v>-10335</v>
      </c>
      <c r="O55" s="400">
        <f>-('5C1J_JCFAEast'!AL55+'5C1J_JCFAEast'!AO55)</f>
        <v>0</v>
      </c>
      <c r="P55" s="400">
        <f>-('5C1M_GEOMidCity'!AL55+'5C1M_GEOMidCity'!AO55)</f>
        <v>0</v>
      </c>
      <c r="Q55" s="400">
        <f>-('5C1N_Delta'!AL55+'5C1N_Delta'!AO55)</f>
        <v>0</v>
      </c>
      <c r="R55" s="400">
        <f>-('5C1O_Impact'!AL55+'5C1O_Impact'!AO55)</f>
        <v>0</v>
      </c>
      <c r="S55" s="400">
        <f>-('5C1Q_Advantage'!AL55+'5C1Q_Advantage'!AO55)</f>
        <v>0</v>
      </c>
      <c r="T55" s="400">
        <f>-('5C1R_Iberville'!AL55+'5C1R_Iberville'!AO55)</f>
        <v>-3445</v>
      </c>
      <c r="U55" s="400">
        <f>-('5C1S_LCColPrep'!AL55+'5C1S_LCColPrep'!AO55)</f>
        <v>0</v>
      </c>
      <c r="V55" s="400">
        <f>-('5C1T_Northeast'!AL55+'5C1T_Northeast'!AO55)</f>
        <v>0</v>
      </c>
      <c r="W55" s="400">
        <f>-('5C1U_AcadianaRen'!AL55+'5C1U_AcadianaRen'!AO55)</f>
        <v>-34450</v>
      </c>
      <c r="X55" s="400">
        <f>-('5C1V_LafRen'!AL55+'5C1V_LafRen'!AO55)</f>
        <v>-423735</v>
      </c>
      <c r="Y55" s="400">
        <f>-('5C1W_Willow'!AL55+'5C1W_Willow'!AO55)</f>
        <v>-96460</v>
      </c>
      <c r="Z55" s="400">
        <f>-('5C1Y_GEOPrep'!AL55+'5C1Y_GEOPrep'!AO55)</f>
        <v>0</v>
      </c>
      <c r="AA55" s="400">
        <f>-('5C1Z_LincolnPrep'!AL55+'5C1Z_LincolnPrep'!AO55)</f>
        <v>-3445</v>
      </c>
      <c r="AB55" s="400">
        <f>-('5C1AE_NobleMinds'!$AL55+'5C1AE_NobleMinds'!$AO55)</f>
        <v>0</v>
      </c>
      <c r="AC55" s="400">
        <f>-('5C1AF_JCFA-Laf'!$AL55+'5C1AF_JCFA-Laf'!$AO55)</f>
        <v>-3445</v>
      </c>
      <c r="AD55" s="400">
        <f>-('5C1AG_Collegiate'!$AL55+'5C1AG_Collegiate'!$AO55)</f>
        <v>0</v>
      </c>
      <c r="AE55" s="400">
        <f>-('5C1AI_Harmony'!$AL55+'5C1AI_Harmony'!$AO55)</f>
        <v>0</v>
      </c>
      <c r="AF55" s="400">
        <f>-('5C1AJ_Athlos'!$AL55+'5C1AJ_Athlos'!$AO55)</f>
        <v>0</v>
      </c>
      <c r="AG55" s="400">
        <f>-('5C1AK_NxtGen'!$AL55+'5C1AK_NxtGen'!$AO55)</f>
        <v>0</v>
      </c>
      <c r="AH55" s="400">
        <f>-('5C1AL_RedRiver'!$AL55+'5C1AL_RedRiver'!$AO55)</f>
        <v>0</v>
      </c>
      <c r="AI55" s="400">
        <f>-('5C1AM_Williams'!$AL55+'5C1AM_Williams'!$AO55)</f>
        <v>0</v>
      </c>
      <c r="AJ55" s="400">
        <f>-('5C1AN_StLandry'!$AL55+'5C1AN_StLandry'!$AO55)</f>
        <v>-647660</v>
      </c>
      <c r="AK55" s="400"/>
      <c r="AL55" s="400"/>
      <c r="AM55" s="400">
        <f>-('5C2_LAVCA'!AM55+'5C2_LAVCA'!AP55)</f>
        <v>-285246</v>
      </c>
      <c r="AN55" s="400">
        <f>-('5C3_UnvView'!AM55+'5C3_UnvView'!AP55)</f>
        <v>-341055</v>
      </c>
      <c r="AO55" s="401">
        <f t="shared" si="13"/>
        <v>-2790101</v>
      </c>
      <c r="AP55" s="402">
        <f t="shared" si="14"/>
        <v>77035206</v>
      </c>
    </row>
    <row r="56" spans="1:42" ht="15.6" customHeight="1" x14ac:dyDescent="0.2">
      <c r="A56" s="403">
        <v>50</v>
      </c>
      <c r="B56" s="404" t="s">
        <v>53</v>
      </c>
      <c r="C56" s="405">
        <f>'2_State Distrib and Adjs'!BI56</f>
        <v>44217901</v>
      </c>
      <c r="D56" s="405">
        <f>-'5A3_OJJ'!P56</f>
        <v>-1983</v>
      </c>
      <c r="E56" s="405"/>
      <c r="F56" s="405">
        <f>-('5C1A_Madison'!AL56+'5C1A_Madison'!AO56)</f>
        <v>0</v>
      </c>
      <c r="G56" s="405">
        <f>-('5C1B_DArbonne'!AL56+'5C1B_DArbonne'!AO56)</f>
        <v>0</v>
      </c>
      <c r="H56" s="405">
        <f>-('5C1C_IntlHigh'!AL56+'5C1C_IntlHigh'!AO56)</f>
        <v>0</v>
      </c>
      <c r="I56" s="405">
        <f>-('5C1D_NOMMA'!AL56+'5C1D_NOMMA'!AO56)</f>
        <v>0</v>
      </c>
      <c r="J56" s="405">
        <f>-('5C1E_LFNO'!AL56+'5C1E_LFNO'!AO56)</f>
        <v>0</v>
      </c>
      <c r="K56" s="405">
        <f>-('5C1F_LCCharter'!AL56+'5C1F_LCCharter'!AO56)</f>
        <v>0</v>
      </c>
      <c r="L56" s="405">
        <f>-('5C1G_JSClark'!AL56+'5C1G_JSClark'!AO56)</f>
        <v>-8724</v>
      </c>
      <c r="M56" s="405">
        <f>-('5C1H_Southwest'!AL56+'5C1H_Southwest'!AO56)</f>
        <v>0</v>
      </c>
      <c r="N56" s="405">
        <f>-('5C1I_LAKey'!AL56+'5C1I_LAKey'!AO56)</f>
        <v>0</v>
      </c>
      <c r="O56" s="405">
        <f>-('5C1J_JCFAEast'!AL56+'5C1J_JCFAEast'!AO56)</f>
        <v>0</v>
      </c>
      <c r="P56" s="405">
        <f>-('5C1M_GEOMidCity'!AL56+'5C1M_GEOMidCity'!AO56)</f>
        <v>0</v>
      </c>
      <c r="Q56" s="405">
        <f>-('5C1N_Delta'!AL56+'5C1N_Delta'!AO56)</f>
        <v>0</v>
      </c>
      <c r="R56" s="405">
        <f>-('5C1O_Impact'!AL56+'5C1O_Impact'!AO56)</f>
        <v>0</v>
      </c>
      <c r="S56" s="405">
        <f>-('5C1Q_Advantage'!AL56+'5C1Q_Advantage'!AO56)</f>
        <v>0</v>
      </c>
      <c r="T56" s="405">
        <f>-('5C1R_Iberville'!AL56+'5C1R_Iberville'!AO56)</f>
        <v>-200652</v>
      </c>
      <c r="U56" s="405">
        <f>-('5C1S_LCColPrep'!AL56+'5C1S_LCColPrep'!AO56)</f>
        <v>0</v>
      </c>
      <c r="V56" s="405">
        <f>-('5C1T_Northeast'!AL56+'5C1T_Northeast'!AO56)</f>
        <v>0</v>
      </c>
      <c r="W56" s="405">
        <f>-('5C1U_AcadianaRen'!AL56+'5C1U_AcadianaRen'!AO56)</f>
        <v>-423114</v>
      </c>
      <c r="X56" s="405">
        <f>-('5C1V_LafRen'!AL56+'5C1V_LafRen'!AO56)</f>
        <v>-209376</v>
      </c>
      <c r="Y56" s="405">
        <f>-('5C1W_Willow'!AL56+'5C1W_Willow'!AO56)</f>
        <v>-100326</v>
      </c>
      <c r="Z56" s="405">
        <f>-('5C1Y_GEOPrep'!AL56+'5C1Y_GEOPrep'!AO56)</f>
        <v>0</v>
      </c>
      <c r="AA56" s="405">
        <f>-('5C1Z_LincolnPrep'!AL56+'5C1Z_LincolnPrep'!AO56)</f>
        <v>0</v>
      </c>
      <c r="AB56" s="405">
        <f>-('5C1AE_NobleMinds'!$AL56+'5C1AE_NobleMinds'!$AO56)</f>
        <v>0</v>
      </c>
      <c r="AC56" s="405">
        <f>-('5C1AF_JCFA-Laf'!$AL56+'5C1AF_JCFA-Laf'!$AO56)</f>
        <v>0</v>
      </c>
      <c r="AD56" s="405">
        <f>-('5C1AG_Collegiate'!$AL56+'5C1AG_Collegiate'!$AO56)</f>
        <v>0</v>
      </c>
      <c r="AE56" s="696">
        <f>-('5C1AI_Harmony'!$AL56+'5C1AI_Harmony'!$AO56)</f>
        <v>0</v>
      </c>
      <c r="AF56" s="696">
        <f>-('5C1AJ_Athlos'!$AL56+'5C1AJ_Athlos'!$AO56)</f>
        <v>0</v>
      </c>
      <c r="AG56" s="942">
        <f>-('5C1AK_NxtGen'!$AL56+'5C1AK_NxtGen'!$AO56)</f>
        <v>0</v>
      </c>
      <c r="AH56" s="942">
        <f>-('5C1AL_RedRiver'!$AL56+'5C1AL_RedRiver'!$AO56)</f>
        <v>0</v>
      </c>
      <c r="AI56" s="1513">
        <f>-('5C1AM_Williams'!$AL56+'5C1AM_Williams'!$AO56)</f>
        <v>0</v>
      </c>
      <c r="AJ56" s="1513">
        <f>-('5C1AN_StLandry'!$AL56+'5C1AN_StLandry'!$AO56)</f>
        <v>0</v>
      </c>
      <c r="AK56" s="1843"/>
      <c r="AL56" s="1843"/>
      <c r="AM56" s="405">
        <f>-('5C2_LAVCA'!AM56+'5C2_LAVCA'!AP56)</f>
        <v>-90293</v>
      </c>
      <c r="AN56" s="405">
        <f>-('5C3_UnvView'!AM56+'5C3_UnvView'!AP56)</f>
        <v>-105997</v>
      </c>
      <c r="AO56" s="406">
        <f t="shared" si="13"/>
        <v>-1140465</v>
      </c>
      <c r="AP56" s="407">
        <f t="shared" si="14"/>
        <v>43077436</v>
      </c>
    </row>
    <row r="57" spans="1:42" ht="15.6" customHeight="1" x14ac:dyDescent="0.2">
      <c r="A57" s="392">
        <v>51</v>
      </c>
      <c r="B57" s="393" t="s">
        <v>54</v>
      </c>
      <c r="C57" s="394">
        <f>'2_State Distrib and Adjs'!BI57</f>
        <v>51215049</v>
      </c>
      <c r="D57" s="394">
        <f>-'5A3_OJJ'!P57</f>
        <v>-3151</v>
      </c>
      <c r="E57" s="394"/>
      <c r="F57" s="394">
        <f>-('5C1A_Madison'!AL57+'5C1A_Madison'!AO57)</f>
        <v>0</v>
      </c>
      <c r="G57" s="394">
        <f>-('5C1B_DArbonne'!AL57+'5C1B_DArbonne'!AO57)</f>
        <v>0</v>
      </c>
      <c r="H57" s="394">
        <f>-('5C1C_IntlHigh'!AL57+'5C1C_IntlHigh'!AO57)</f>
        <v>0</v>
      </c>
      <c r="I57" s="394">
        <f>-('5C1D_NOMMA'!AL57+'5C1D_NOMMA'!AO57)</f>
        <v>0</v>
      </c>
      <c r="J57" s="394">
        <f>-('5C1E_LFNO'!AL57+'5C1E_LFNO'!AO57)</f>
        <v>0</v>
      </c>
      <c r="K57" s="394">
        <f>-('5C1F_LCCharter'!AL57+'5C1F_LCCharter'!AO57)</f>
        <v>0</v>
      </c>
      <c r="L57" s="394">
        <f>-('5C1G_JSClark'!AL57+'5C1G_JSClark'!AO57)</f>
        <v>0</v>
      </c>
      <c r="M57" s="394">
        <f>-('5C1H_Southwest'!AL57+'5C1H_Southwest'!AO57)</f>
        <v>0</v>
      </c>
      <c r="N57" s="394">
        <f>-('5C1I_LAKey'!AL57+'5C1I_LAKey'!AO57)</f>
        <v>0</v>
      </c>
      <c r="O57" s="394">
        <f>-('5C1J_JCFAEast'!AL57+'5C1J_JCFAEast'!AO57)</f>
        <v>0</v>
      </c>
      <c r="P57" s="394">
        <f>-('5C1M_GEOMidCity'!AL57+'5C1M_GEOMidCity'!AO57)</f>
        <v>0</v>
      </c>
      <c r="Q57" s="394">
        <f>-('5C1N_Delta'!AL57+'5C1N_Delta'!AO57)</f>
        <v>0</v>
      </c>
      <c r="R57" s="394">
        <f>-('5C1O_Impact'!AL57+'5C1O_Impact'!AO57)</f>
        <v>0</v>
      </c>
      <c r="S57" s="394">
        <f>-('5C1Q_Advantage'!AL57+'5C1Q_Advantage'!AO57)</f>
        <v>0</v>
      </c>
      <c r="T57" s="394">
        <f>-('5C1R_Iberville'!AL57+'5C1R_Iberville'!AO57)</f>
        <v>-5650</v>
      </c>
      <c r="U57" s="394">
        <f>-('5C1S_LCColPrep'!AL57+'5C1S_LCColPrep'!AO57)</f>
        <v>0</v>
      </c>
      <c r="V57" s="394">
        <f>-('5C1T_Northeast'!AL57+'5C1T_Northeast'!AO57)</f>
        <v>0</v>
      </c>
      <c r="W57" s="394">
        <f>-('5C1U_AcadianaRen'!AL57+'5C1U_AcadianaRen'!AO57)</f>
        <v>-5650</v>
      </c>
      <c r="X57" s="394">
        <f>-('5C1V_LafRen'!AL57+'5C1V_LafRen'!AO57)</f>
        <v>0</v>
      </c>
      <c r="Y57" s="394">
        <f>-('5C1W_Willow'!AL57+'5C1W_Willow'!AO57)</f>
        <v>0</v>
      </c>
      <c r="Z57" s="394">
        <f>-('5C1Y_GEOPrep'!AL57+'5C1Y_GEOPrep'!AO57)</f>
        <v>0</v>
      </c>
      <c r="AA57" s="395">
        <f>-('5C1Z_LincolnPrep'!AL57+'5C1Z_LincolnPrep'!AO57)</f>
        <v>0</v>
      </c>
      <c r="AB57" s="395">
        <f>-('5C1AE_NobleMinds'!$AL57+'5C1AE_NobleMinds'!$AO57)</f>
        <v>0</v>
      </c>
      <c r="AC57" s="395">
        <f>-('5C1AF_JCFA-Laf'!$AL57+'5C1AF_JCFA-Laf'!$AO57)</f>
        <v>0</v>
      </c>
      <c r="AD57" s="395">
        <f>-('5C1AG_Collegiate'!$AL57+'5C1AG_Collegiate'!$AO57)</f>
        <v>0</v>
      </c>
      <c r="AE57" s="695">
        <f>-('5C1AI_Harmony'!$AL57+'5C1AI_Harmony'!$AO57)</f>
        <v>0</v>
      </c>
      <c r="AF57" s="695">
        <f>-('5C1AJ_Athlos'!$AL57+'5C1AJ_Athlos'!$AO57)</f>
        <v>0</v>
      </c>
      <c r="AG57" s="695">
        <f>-('5C1AK_NxtGen'!$AL57+'5C1AK_NxtGen'!$AO57)</f>
        <v>0</v>
      </c>
      <c r="AH57" s="695">
        <f>-('5C1AL_RedRiver'!$AL57+'5C1AL_RedRiver'!$AO57)</f>
        <v>0</v>
      </c>
      <c r="AI57" s="1512">
        <f>-('5C1AM_Williams'!$AL57+'5C1AM_Williams'!$AO57)</f>
        <v>0</v>
      </c>
      <c r="AJ57" s="1512">
        <f>-('5C1AN_StLandry'!$AL57+'5C1AN_StLandry'!$AO57)</f>
        <v>0</v>
      </c>
      <c r="AK57" s="1842"/>
      <c r="AL57" s="1842"/>
      <c r="AM57" s="394">
        <f>-('5C2_LAVCA'!AM57+'5C2_LAVCA'!AP57)</f>
        <v>-76275</v>
      </c>
      <c r="AN57" s="394">
        <f>-('5C3_UnvView'!AM57+'5C3_UnvView'!AP57)</f>
        <v>-254250</v>
      </c>
      <c r="AO57" s="396">
        <f t="shared" si="13"/>
        <v>-344976</v>
      </c>
      <c r="AP57" s="397">
        <f t="shared" si="14"/>
        <v>50870073</v>
      </c>
    </row>
    <row r="58" spans="1:42" ht="15.6" customHeight="1" x14ac:dyDescent="0.2">
      <c r="A58" s="398">
        <v>52</v>
      </c>
      <c r="B58" s="399" t="s">
        <v>55</v>
      </c>
      <c r="C58" s="400">
        <f>'2_State Distrib and Adjs'!BI58</f>
        <v>224192905</v>
      </c>
      <c r="D58" s="400">
        <f>-'5A3_OJJ'!P58</f>
        <v>-15981</v>
      </c>
      <c r="E58" s="400"/>
      <c r="F58" s="400">
        <f>-('5C1A_Madison'!AL58+'5C1A_Madison'!AO58)</f>
        <v>0</v>
      </c>
      <c r="G58" s="400">
        <f>-('5C1B_DArbonne'!AL58+'5C1B_DArbonne'!AO58)</f>
        <v>0</v>
      </c>
      <c r="H58" s="400">
        <f>-('5C1C_IntlHigh'!AL58+'5C1C_IntlHigh'!AO58)</f>
        <v>0</v>
      </c>
      <c r="I58" s="400">
        <f>-('5C1D_NOMMA'!AL58+'5C1D_NOMMA'!AO58)</f>
        <v>-22983</v>
      </c>
      <c r="J58" s="400">
        <f>-('5C1E_LFNO'!AL58+'5C1E_LFNO'!AO58)</f>
        <v>-76610</v>
      </c>
      <c r="K58" s="400">
        <f>-('5C1F_LCCharter'!AL58+'5C1F_LCCharter'!AO58)</f>
        <v>0</v>
      </c>
      <c r="L58" s="400">
        <f>-('5C1G_JSClark'!AL58+'5C1G_JSClark'!AO58)</f>
        <v>0</v>
      </c>
      <c r="M58" s="400">
        <f>-('5C1H_Southwest'!AL58+'5C1H_Southwest'!AO58)</f>
        <v>0</v>
      </c>
      <c r="N58" s="400">
        <f>-('5C1I_LAKey'!AL58+'5C1I_LAKey'!AO58)</f>
        <v>-38305</v>
      </c>
      <c r="O58" s="400">
        <f>-('5C1J_JCFAEast'!AL58+'5C1J_JCFAEast'!AO58)</f>
        <v>0</v>
      </c>
      <c r="P58" s="400">
        <f>-('5C1M_GEOMidCity'!AL58+'5C1M_GEOMidCity'!AO58)</f>
        <v>0</v>
      </c>
      <c r="Q58" s="400">
        <f>-('5C1N_Delta'!AL58+'5C1N_Delta'!AO58)</f>
        <v>0</v>
      </c>
      <c r="R58" s="400">
        <f>-('5C1O_Impact'!AL58+'5C1O_Impact'!AO58)</f>
        <v>0</v>
      </c>
      <c r="S58" s="400">
        <f>-('5C1Q_Advantage'!AL58+'5C1Q_Advantage'!AO58)</f>
        <v>0</v>
      </c>
      <c r="T58" s="400">
        <f>-('5C1R_Iberville'!AL58+'5C1R_Iberville'!AO58)</f>
        <v>-7661</v>
      </c>
      <c r="U58" s="400">
        <f>-('5C1S_LCColPrep'!AL58+'5C1S_LCColPrep'!AO58)</f>
        <v>0</v>
      </c>
      <c r="V58" s="400">
        <f>-('5C1T_Northeast'!AL58+'5C1T_Northeast'!AO58)</f>
        <v>0</v>
      </c>
      <c r="W58" s="400">
        <f>-('5C1U_AcadianaRen'!AL58+'5C1U_AcadianaRen'!AO58)</f>
        <v>-7661</v>
      </c>
      <c r="X58" s="400">
        <f>-('5C1V_LafRen'!AL58+'5C1V_LafRen'!AO58)</f>
        <v>0</v>
      </c>
      <c r="Y58" s="400">
        <f>-('5C1W_Willow'!AL58+'5C1W_Willow'!AO58)</f>
        <v>0</v>
      </c>
      <c r="Z58" s="400">
        <f>-('5C1Y_GEOPrep'!AL58+'5C1Y_GEOPrep'!AO58)</f>
        <v>0</v>
      </c>
      <c r="AA58" s="400">
        <f>-('5C1Z_LincolnPrep'!AL58+'5C1Z_LincolnPrep'!AO58)</f>
        <v>0</v>
      </c>
      <c r="AB58" s="400">
        <f>-('5C1AE_NobleMinds'!$AL58+'5C1AE_NobleMinds'!$AO58)</f>
        <v>-7661</v>
      </c>
      <c r="AC58" s="400">
        <f>-('5C1AF_JCFA-Laf'!$AL58+'5C1AF_JCFA-Laf'!$AO58)</f>
        <v>0</v>
      </c>
      <c r="AD58" s="400">
        <f>-('5C1AG_Collegiate'!$AL58+'5C1AG_Collegiate'!$AO58)</f>
        <v>0</v>
      </c>
      <c r="AE58" s="400">
        <f>-('5C1AI_Harmony'!$AL58+'5C1AI_Harmony'!$AO58)</f>
        <v>-7661</v>
      </c>
      <c r="AF58" s="400">
        <f>-('5C1AJ_Athlos'!$AL58+'5C1AJ_Athlos'!$AO58)</f>
        <v>-7661</v>
      </c>
      <c r="AG58" s="400">
        <f>-('5C1AK_NxtGen'!$AL58+'5C1AK_NxtGen'!$AO58)</f>
        <v>0</v>
      </c>
      <c r="AH58" s="400">
        <f>-('5C1AL_RedRiver'!$AL58+'5C1AL_RedRiver'!$AO58)</f>
        <v>0</v>
      </c>
      <c r="AI58" s="400">
        <f>-('5C1AM_Williams'!$AL58+'5C1AM_Williams'!$AO58)</f>
        <v>0</v>
      </c>
      <c r="AJ58" s="400">
        <f>-('5C1AN_StLandry'!$AL58+'5C1AN_StLandry'!$AO58)</f>
        <v>0</v>
      </c>
      <c r="AK58" s="400"/>
      <c r="AL58" s="400">
        <f>-'5C1AP_LAKey Northshore'!$AL87+'5C1AP_LAKey Northshore'!$AO87</f>
        <v>-735456</v>
      </c>
      <c r="AM58" s="400">
        <f>-('5C2_LAVCA'!AM58+'5C2_LAVCA'!AP58)</f>
        <v>-907384</v>
      </c>
      <c r="AN58" s="400">
        <f>-('5C3_UnvView'!AM58+'5C3_UnvView'!AP58)</f>
        <v>-2731789</v>
      </c>
      <c r="AO58" s="401">
        <f t="shared" si="13"/>
        <v>-4566813</v>
      </c>
      <c r="AP58" s="402">
        <f t="shared" si="14"/>
        <v>219626092</v>
      </c>
    </row>
    <row r="59" spans="1:42" ht="15.6" customHeight="1" x14ac:dyDescent="0.2">
      <c r="A59" s="398">
        <v>53</v>
      </c>
      <c r="B59" s="399" t="s">
        <v>56</v>
      </c>
      <c r="C59" s="400">
        <f>'2_State Distrib and Adjs'!BI59</f>
        <v>129610158</v>
      </c>
      <c r="D59" s="400">
        <f>-'5A3_OJJ'!P59</f>
        <v>-8080</v>
      </c>
      <c r="E59" s="400"/>
      <c r="F59" s="400">
        <f>-('5C1A_Madison'!AL59+'5C1A_Madison'!AO59)</f>
        <v>0</v>
      </c>
      <c r="G59" s="400">
        <f>-('5C1B_DArbonne'!AL59+'5C1B_DArbonne'!AO59)</f>
        <v>0</v>
      </c>
      <c r="H59" s="400">
        <f>-('5C1C_IntlHigh'!AL59+'5C1C_IntlHigh'!AO59)</f>
        <v>0</v>
      </c>
      <c r="I59" s="400">
        <f>-('5C1D_NOMMA'!AL59+'5C1D_NOMMA'!AO59)</f>
        <v>0</v>
      </c>
      <c r="J59" s="400">
        <f>-('5C1E_LFNO'!AL59+'5C1E_LFNO'!AO59)</f>
        <v>0</v>
      </c>
      <c r="K59" s="400">
        <f>-('5C1F_LCCharter'!AL59+'5C1F_LCCharter'!AO59)</f>
        <v>0</v>
      </c>
      <c r="L59" s="400">
        <f>-('5C1G_JSClark'!AL59+'5C1G_JSClark'!AO59)</f>
        <v>0</v>
      </c>
      <c r="M59" s="400">
        <f>-('5C1H_Southwest'!AL59+'5C1H_Southwest'!AO59)</f>
        <v>0</v>
      </c>
      <c r="N59" s="400">
        <f>-('5C1I_LAKey'!AL59+'5C1I_LAKey'!AO59)</f>
        <v>-22035</v>
      </c>
      <c r="O59" s="400">
        <f>-('5C1J_JCFAEast'!AL59+'5C1J_JCFAEast'!AO59)</f>
        <v>0</v>
      </c>
      <c r="P59" s="400">
        <f>-('5C1M_GEOMidCity'!AL59+'5C1M_GEOMidCity'!AO59)</f>
        <v>0</v>
      </c>
      <c r="Q59" s="400">
        <f>-('5C1N_Delta'!AL59+'5C1N_Delta'!AO59)</f>
        <v>0</v>
      </c>
      <c r="R59" s="400">
        <f>-('5C1O_Impact'!AL59+'5C1O_Impact'!AO59)</f>
        <v>-8814</v>
      </c>
      <c r="S59" s="400">
        <f>-('5C1Q_Advantage'!AL59+'5C1Q_Advantage'!AO59)</f>
        <v>0</v>
      </c>
      <c r="T59" s="400">
        <f>-('5C1R_Iberville'!AL59+'5C1R_Iberville'!AO59)</f>
        <v>0</v>
      </c>
      <c r="U59" s="400">
        <f>-('5C1S_LCColPrep'!AL59+'5C1S_LCColPrep'!AO59)</f>
        <v>0</v>
      </c>
      <c r="V59" s="400">
        <f>-('5C1T_Northeast'!AL59+'5C1T_Northeast'!AO59)</f>
        <v>0</v>
      </c>
      <c r="W59" s="400">
        <f>-('5C1U_AcadianaRen'!AL59+'5C1U_AcadianaRen'!AO59)</f>
        <v>0</v>
      </c>
      <c r="X59" s="400">
        <f>-('5C1V_LafRen'!AL59+'5C1V_LafRen'!AO59)</f>
        <v>0</v>
      </c>
      <c r="Y59" s="400">
        <f>-('5C1W_Willow'!AL59+'5C1W_Willow'!AO59)</f>
        <v>0</v>
      </c>
      <c r="Z59" s="400">
        <f>-('5C1Y_GEOPrep'!AL59+'5C1Y_GEOPrep'!AO59)</f>
        <v>0</v>
      </c>
      <c r="AA59" s="400">
        <f>-('5C1Z_LincolnPrep'!AL59+'5C1Z_LincolnPrep'!AO59)</f>
        <v>0</v>
      </c>
      <c r="AB59" s="400">
        <f>-('5C1AE_NobleMinds'!$AL59+'5C1AE_NobleMinds'!$AO59)</f>
        <v>0</v>
      </c>
      <c r="AC59" s="400">
        <f>-('5C1AF_JCFA-Laf'!$AL59+'5C1AF_JCFA-Laf'!$AO59)</f>
        <v>0</v>
      </c>
      <c r="AD59" s="400">
        <f>-('5C1AG_Collegiate'!$AL59+'5C1AG_Collegiate'!$AO59)</f>
        <v>0</v>
      </c>
      <c r="AE59" s="400">
        <f>-('5C1AI_Harmony'!$AL59+'5C1AI_Harmony'!$AO59)</f>
        <v>0</v>
      </c>
      <c r="AF59" s="400">
        <f>-('5C1AJ_Athlos'!$AL59+'5C1AJ_Athlos'!$AO59)</f>
        <v>0</v>
      </c>
      <c r="AG59" s="400">
        <f>-('5C1AK_NxtGen'!$AL59+'5C1AK_NxtGen'!$AO59)</f>
        <v>0</v>
      </c>
      <c r="AH59" s="400">
        <f>-('5C1AL_RedRiver'!$AL59+'5C1AL_RedRiver'!$AO59)</f>
        <v>0</v>
      </c>
      <c r="AI59" s="400">
        <f>-('5C1AM_Williams'!$AL59+'5C1AM_Williams'!$AO59)</f>
        <v>0</v>
      </c>
      <c r="AJ59" s="400">
        <f>-('5C1AN_StLandry'!$AL59+'5C1AN_StLandry'!$AO59)</f>
        <v>0</v>
      </c>
      <c r="AK59" s="400"/>
      <c r="AL59" s="400"/>
      <c r="AM59" s="400">
        <f>-('5C2_LAVCA'!AM59+'5C2_LAVCA'!AP59)</f>
        <v>-241944</v>
      </c>
      <c r="AN59" s="400">
        <f>-('5C3_UnvView'!AM59+'5C3_UnvView'!AP59)</f>
        <v>-951912</v>
      </c>
      <c r="AO59" s="401">
        <f t="shared" si="13"/>
        <v>-1232785</v>
      </c>
      <c r="AP59" s="402">
        <f t="shared" si="14"/>
        <v>128377373</v>
      </c>
    </row>
    <row r="60" spans="1:42" ht="15.6" customHeight="1" x14ac:dyDescent="0.2">
      <c r="A60" s="398">
        <v>54</v>
      </c>
      <c r="B60" s="399" t="s">
        <v>57</v>
      </c>
      <c r="C60" s="400">
        <f>'2_State Distrib and Adjs'!BI60</f>
        <v>2121488</v>
      </c>
      <c r="D60" s="400">
        <f>-'5A3_OJJ'!P60</f>
        <v>-5590</v>
      </c>
      <c r="E60" s="400"/>
      <c r="F60" s="400">
        <f>-('5C1A_Madison'!AL60+'5C1A_Madison'!AO60)</f>
        <v>0</v>
      </c>
      <c r="G60" s="400">
        <f>-('5C1B_DArbonne'!AL60+'5C1B_DArbonne'!AO60)</f>
        <v>0</v>
      </c>
      <c r="H60" s="400">
        <f>-('5C1C_IntlHigh'!AL60+'5C1C_IntlHigh'!AO60)</f>
        <v>0</v>
      </c>
      <c r="I60" s="400">
        <f>-('5C1D_NOMMA'!AL60+'5C1D_NOMMA'!AO60)</f>
        <v>0</v>
      </c>
      <c r="J60" s="400">
        <f>-('5C1E_LFNO'!AL60+'5C1E_LFNO'!AO60)</f>
        <v>0</v>
      </c>
      <c r="K60" s="400">
        <f>-('5C1F_LCCharter'!AL60+'5C1F_LCCharter'!AO60)</f>
        <v>0</v>
      </c>
      <c r="L60" s="400">
        <f>-('5C1G_JSClark'!AL60+'5C1G_JSClark'!AO60)</f>
        <v>0</v>
      </c>
      <c r="M60" s="400">
        <f>-('5C1H_Southwest'!AL60+'5C1H_Southwest'!AO60)</f>
        <v>0</v>
      </c>
      <c r="N60" s="400">
        <f>-('5C1I_LAKey'!AL60+'5C1I_LAKey'!AO60)</f>
        <v>0</v>
      </c>
      <c r="O60" s="400">
        <f>-('5C1J_JCFAEast'!AL60+'5C1J_JCFAEast'!AO60)</f>
        <v>0</v>
      </c>
      <c r="P60" s="400">
        <f>-('5C1M_GEOMidCity'!AL60+'5C1M_GEOMidCity'!AO60)</f>
        <v>0</v>
      </c>
      <c r="Q60" s="400">
        <f>-('5C1N_Delta'!AL60+'5C1N_Delta'!AO60)</f>
        <v>-341208</v>
      </c>
      <c r="R60" s="400">
        <f>-('5C1O_Impact'!AL60+'5C1O_Impact'!AO60)</f>
        <v>0</v>
      </c>
      <c r="S60" s="400">
        <f>-('5C1Q_Advantage'!AL60+'5C1Q_Advantage'!AO60)</f>
        <v>0</v>
      </c>
      <c r="T60" s="400">
        <f>-('5C1R_Iberville'!AL60+'5C1R_Iberville'!AO60)</f>
        <v>0</v>
      </c>
      <c r="U60" s="400">
        <f>-('5C1S_LCColPrep'!AL60+'5C1S_LCColPrep'!AO60)</f>
        <v>0</v>
      </c>
      <c r="V60" s="400">
        <f>-('5C1T_Northeast'!AL60+'5C1T_Northeast'!AO60)</f>
        <v>0</v>
      </c>
      <c r="W60" s="400">
        <f>-('5C1U_AcadianaRen'!AL60+'5C1U_AcadianaRen'!AO60)</f>
        <v>0</v>
      </c>
      <c r="X60" s="400">
        <f>-('5C1V_LafRen'!AL60+'5C1V_LafRen'!AO60)</f>
        <v>0</v>
      </c>
      <c r="Y60" s="400">
        <f>-('5C1W_Willow'!AL60+'5C1W_Willow'!AO60)</f>
        <v>0</v>
      </c>
      <c r="Z60" s="400">
        <f>-('5C1Y_GEOPrep'!AL60+'5C1Y_GEOPrep'!AO60)</f>
        <v>0</v>
      </c>
      <c r="AA60" s="400">
        <f>-('5C1Z_LincolnPrep'!AL60+'5C1Z_LincolnPrep'!AO60)</f>
        <v>0</v>
      </c>
      <c r="AB60" s="400">
        <f>-('5C1AE_NobleMinds'!$AL60+'5C1AE_NobleMinds'!$AO60)</f>
        <v>0</v>
      </c>
      <c r="AC60" s="400">
        <f>-('5C1AF_JCFA-Laf'!$AL60+'5C1AF_JCFA-Laf'!$AO60)</f>
        <v>0</v>
      </c>
      <c r="AD60" s="400">
        <f>-('5C1AG_Collegiate'!$AL60+'5C1AG_Collegiate'!$AO60)</f>
        <v>0</v>
      </c>
      <c r="AE60" s="400">
        <f>-('5C1AI_Harmony'!$AL60+'5C1AI_Harmony'!$AO60)</f>
        <v>0</v>
      </c>
      <c r="AF60" s="400">
        <f>-('5C1AJ_Athlos'!$AL60+'5C1AJ_Athlos'!$AO60)</f>
        <v>0</v>
      </c>
      <c r="AG60" s="400">
        <f>-('5C1AK_NxtGen'!$AL60+'5C1AK_NxtGen'!$AO60)</f>
        <v>0</v>
      </c>
      <c r="AH60" s="400">
        <f>-('5C1AL_RedRiver'!$AL60+'5C1AL_RedRiver'!$AO60)</f>
        <v>0</v>
      </c>
      <c r="AI60" s="400">
        <f>-('5C1AM_Williams'!$AL60+'5C1AM_Williams'!$AO60)</f>
        <v>0</v>
      </c>
      <c r="AJ60" s="400">
        <f>-('5C1AN_StLandry'!$AL60+'5C1AN_StLandry'!$AO60)</f>
        <v>0</v>
      </c>
      <c r="AK60" s="400"/>
      <c r="AL60" s="400"/>
      <c r="AM60" s="400">
        <f>-('5C2_LAVCA'!AM60+'5C2_LAVCA'!AP60)</f>
        <v>0</v>
      </c>
      <c r="AN60" s="400">
        <f>-('5C3_UnvView'!AM60+'5C3_UnvView'!AP60)</f>
        <v>-21935</v>
      </c>
      <c r="AO60" s="401">
        <f t="shared" si="13"/>
        <v>-368733</v>
      </c>
      <c r="AP60" s="402">
        <f t="shared" si="14"/>
        <v>1752755</v>
      </c>
    </row>
    <row r="61" spans="1:42" ht="15.6" customHeight="1" x14ac:dyDescent="0.2">
      <c r="A61" s="403">
        <v>55</v>
      </c>
      <c r="B61" s="404" t="s">
        <v>58</v>
      </c>
      <c r="C61" s="405">
        <f>'2_State Distrib and Adjs'!BI61</f>
        <v>83565617</v>
      </c>
      <c r="D61" s="405">
        <f>-'5A3_OJJ'!P61</f>
        <v>-22847</v>
      </c>
      <c r="E61" s="405"/>
      <c r="F61" s="405">
        <f>-('5C1A_Madison'!AL61+'5C1A_Madison'!AO61)</f>
        <v>0</v>
      </c>
      <c r="G61" s="405">
        <f>-('5C1B_DArbonne'!AL61+'5C1B_DArbonne'!AO61)</f>
        <v>0</v>
      </c>
      <c r="H61" s="405">
        <f>-('5C1C_IntlHigh'!AL61+'5C1C_IntlHigh'!AO61)</f>
        <v>0</v>
      </c>
      <c r="I61" s="405">
        <f>-('5C1D_NOMMA'!AL61+'5C1D_NOMMA'!AO61)</f>
        <v>0</v>
      </c>
      <c r="J61" s="405">
        <f>-('5C1E_LFNO'!AL61+'5C1E_LFNO'!AO61)</f>
        <v>0</v>
      </c>
      <c r="K61" s="405">
        <f>-('5C1F_LCCharter'!AL61+'5C1F_LCCharter'!AO61)</f>
        <v>0</v>
      </c>
      <c r="L61" s="405">
        <f>-('5C1G_JSClark'!AL61+'5C1G_JSClark'!AO61)</f>
        <v>0</v>
      </c>
      <c r="M61" s="405">
        <f>-('5C1H_Southwest'!AL61+'5C1H_Southwest'!AO61)</f>
        <v>0</v>
      </c>
      <c r="N61" s="405">
        <f>-('5C1I_LAKey'!AL61+'5C1I_LAKey'!AO61)</f>
        <v>0</v>
      </c>
      <c r="O61" s="405">
        <f>-('5C1J_JCFAEast'!AL61+'5C1J_JCFAEast'!AO61)</f>
        <v>0</v>
      </c>
      <c r="P61" s="405">
        <f>-('5C1M_GEOMidCity'!AL61+'5C1M_GEOMidCity'!AO61)</f>
        <v>0</v>
      </c>
      <c r="Q61" s="405">
        <f>-('5C1N_Delta'!AL61+'5C1N_Delta'!AO61)</f>
        <v>0</v>
      </c>
      <c r="R61" s="405">
        <f>-('5C1O_Impact'!AL61+'5C1O_Impact'!AO61)</f>
        <v>0</v>
      </c>
      <c r="S61" s="405">
        <f>-('5C1Q_Advantage'!AL61+'5C1Q_Advantage'!AO61)</f>
        <v>0</v>
      </c>
      <c r="T61" s="405">
        <f>-('5C1R_Iberville'!AL61+'5C1R_Iberville'!AO61)</f>
        <v>-275076</v>
      </c>
      <c r="U61" s="405">
        <f>-('5C1S_LCColPrep'!AL61+'5C1S_LCColPrep'!AO61)</f>
        <v>0</v>
      </c>
      <c r="V61" s="405">
        <f>-('5C1T_Northeast'!AL61+'5C1T_Northeast'!AO61)</f>
        <v>0</v>
      </c>
      <c r="W61" s="405">
        <f>-('5C1U_AcadianaRen'!AL61+'5C1U_AcadianaRen'!AO61)</f>
        <v>-15282</v>
      </c>
      <c r="X61" s="405">
        <f>-('5C1V_LafRen'!AL61+'5C1V_LafRen'!AO61)</f>
        <v>-15282</v>
      </c>
      <c r="Y61" s="405">
        <f>-('5C1W_Willow'!AL61+'5C1W_Willow'!AO61)</f>
        <v>0</v>
      </c>
      <c r="Z61" s="405">
        <f>-('5C1Y_GEOPrep'!AL61+'5C1Y_GEOPrep'!AO61)</f>
        <v>0</v>
      </c>
      <c r="AA61" s="405">
        <f>-('5C1Z_LincolnPrep'!AL61+'5C1Z_LincolnPrep'!AO61)</f>
        <v>0</v>
      </c>
      <c r="AB61" s="405">
        <f>-('5C1AE_NobleMinds'!$AL61+'5C1AE_NobleMinds'!$AO61)</f>
        <v>0</v>
      </c>
      <c r="AC61" s="405">
        <f>-('5C1AF_JCFA-Laf'!$AL61+'5C1AF_JCFA-Laf'!$AO61)</f>
        <v>0</v>
      </c>
      <c r="AD61" s="405">
        <f>-('5C1AG_Collegiate'!$AL61+'5C1AG_Collegiate'!$AO61)</f>
        <v>0</v>
      </c>
      <c r="AE61" s="696">
        <f>-('5C1AI_Harmony'!$AL61+'5C1AI_Harmony'!$AO61)</f>
        <v>0</v>
      </c>
      <c r="AF61" s="696">
        <f>-('5C1AJ_Athlos'!$AL61+'5C1AJ_Athlos'!$AO61)</f>
        <v>0</v>
      </c>
      <c r="AG61" s="942">
        <f>-('5C1AK_NxtGen'!$AL61+'5C1AK_NxtGen'!$AO61)</f>
        <v>0</v>
      </c>
      <c r="AH61" s="942">
        <f>-('5C1AL_RedRiver'!$AL61+'5C1AL_RedRiver'!$AO61)</f>
        <v>0</v>
      </c>
      <c r="AI61" s="1513">
        <f>-('5C1AM_Williams'!$AL61+'5C1AM_Williams'!$AO61)</f>
        <v>0</v>
      </c>
      <c r="AJ61" s="1513">
        <f>-('5C1AN_StLandry'!$AL61+'5C1AN_StLandry'!$AO61)</f>
        <v>0</v>
      </c>
      <c r="AK61" s="1843"/>
      <c r="AL61" s="1843"/>
      <c r="AM61" s="405">
        <f>-('5C2_LAVCA'!AM61+'5C2_LAVCA'!AP61)</f>
        <v>-360393</v>
      </c>
      <c r="AN61" s="405">
        <f>-('5C3_UnvView'!AM61+'5C3_UnvView'!AP61)</f>
        <v>-641844</v>
      </c>
      <c r="AO61" s="406">
        <f t="shared" si="13"/>
        <v>-1330724</v>
      </c>
      <c r="AP61" s="407">
        <f t="shared" si="14"/>
        <v>82234893</v>
      </c>
    </row>
    <row r="62" spans="1:42" ht="15.6" customHeight="1" x14ac:dyDescent="0.2">
      <c r="A62" s="392">
        <v>56</v>
      </c>
      <c r="B62" s="393" t="s">
        <v>59</v>
      </c>
      <c r="C62" s="394">
        <f>'2_State Distrib and Adjs'!BI62</f>
        <v>13678194</v>
      </c>
      <c r="D62" s="394">
        <f>-'5A3_OJJ'!P62</f>
        <v>-864</v>
      </c>
      <c r="E62" s="394"/>
      <c r="F62" s="394">
        <f>-('5C1A_Madison'!AL62+'5C1A_Madison'!AO62)</f>
        <v>0</v>
      </c>
      <c r="G62" s="394">
        <f>-('5C1B_DArbonne'!AL62+'5C1B_DArbonne'!AO62)</f>
        <v>-4239205</v>
      </c>
      <c r="H62" s="394">
        <f>-('5C1C_IntlHigh'!AL62+'5C1C_IntlHigh'!AO62)</f>
        <v>0</v>
      </c>
      <c r="I62" s="394">
        <f>-('5C1D_NOMMA'!AL62+'5C1D_NOMMA'!AO62)</f>
        <v>0</v>
      </c>
      <c r="J62" s="394">
        <f>-('5C1E_LFNO'!AL62+'5C1E_LFNO'!AO62)</f>
        <v>0</v>
      </c>
      <c r="K62" s="394">
        <f>-('5C1F_LCCharter'!AL62+'5C1F_LCCharter'!AO62)</f>
        <v>0</v>
      </c>
      <c r="L62" s="394">
        <f>-('5C1G_JSClark'!AL62+'5C1G_JSClark'!AO62)</f>
        <v>0</v>
      </c>
      <c r="M62" s="394">
        <f>-('5C1H_Southwest'!AL62+'5C1H_Southwest'!AO62)</f>
        <v>0</v>
      </c>
      <c r="N62" s="394">
        <f>-('5C1I_LAKey'!AL62+'5C1I_LAKey'!AO62)</f>
        <v>0</v>
      </c>
      <c r="O62" s="394">
        <f>-('5C1J_JCFAEast'!AL62+'5C1J_JCFAEast'!AO62)</f>
        <v>0</v>
      </c>
      <c r="P62" s="394">
        <f>-('5C1M_GEOMidCity'!AL62+'5C1M_GEOMidCity'!AO62)</f>
        <v>0</v>
      </c>
      <c r="Q62" s="394">
        <f>-('5C1N_Delta'!AL62+'5C1N_Delta'!AO62)</f>
        <v>0</v>
      </c>
      <c r="R62" s="394">
        <f>-('5C1O_Impact'!AL62+'5C1O_Impact'!AO62)</f>
        <v>0</v>
      </c>
      <c r="S62" s="394">
        <f>-('5C1Q_Advantage'!AL62+'5C1Q_Advantage'!AO62)</f>
        <v>0</v>
      </c>
      <c r="T62" s="394">
        <f>-('5C1R_Iberville'!AL62+'5C1R_Iberville'!AO62)</f>
        <v>0</v>
      </c>
      <c r="U62" s="394">
        <f>-('5C1S_LCColPrep'!AL62+'5C1S_LCColPrep'!AO62)</f>
        <v>0</v>
      </c>
      <c r="V62" s="394">
        <f>-('5C1T_Northeast'!AL62+'5C1T_Northeast'!AO62)</f>
        <v>-630470</v>
      </c>
      <c r="W62" s="394">
        <f>-('5C1U_AcadianaRen'!AL62+'5C1U_AcadianaRen'!AO62)</f>
        <v>0</v>
      </c>
      <c r="X62" s="394">
        <f>-('5C1V_LafRen'!AL62+'5C1V_LafRen'!AO62)</f>
        <v>0</v>
      </c>
      <c r="Y62" s="394">
        <f>-('5C1W_Willow'!AL62+'5C1W_Willow'!AO62)</f>
        <v>0</v>
      </c>
      <c r="Z62" s="394">
        <f>-('5C1Y_GEOPrep'!AL62+'5C1Y_GEOPrep'!AO62)</f>
        <v>0</v>
      </c>
      <c r="AA62" s="395">
        <f>-('5C1Z_LincolnPrep'!AL62+'5C1Z_LincolnPrep'!AO62)</f>
        <v>-174085</v>
      </c>
      <c r="AB62" s="395">
        <f>-('5C1AE_NobleMinds'!$AL62+'5C1AE_NobleMinds'!$AO62)</f>
        <v>0</v>
      </c>
      <c r="AC62" s="395">
        <f>-('5C1AF_JCFA-Laf'!$AL62+'5C1AF_JCFA-Laf'!$AO62)</f>
        <v>0</v>
      </c>
      <c r="AD62" s="395">
        <f>-('5C1AG_Collegiate'!$AL62+'5C1AG_Collegiate'!$AO62)</f>
        <v>0</v>
      </c>
      <c r="AE62" s="695">
        <f>-('5C1AI_Harmony'!$AL62+'5C1AI_Harmony'!$AO62)</f>
        <v>0</v>
      </c>
      <c r="AF62" s="695">
        <f>-('5C1AJ_Athlos'!$AL62+'5C1AJ_Athlos'!$AO62)</f>
        <v>0</v>
      </c>
      <c r="AG62" s="695">
        <f>-('5C1AK_NxtGen'!$AL62+'5C1AK_NxtGen'!$AO62)</f>
        <v>0</v>
      </c>
      <c r="AH62" s="695">
        <f>-('5C1AL_RedRiver'!$AL62+'5C1AL_RedRiver'!$AO62)</f>
        <v>0</v>
      </c>
      <c r="AI62" s="1512">
        <f>-('5C1AM_Williams'!$AL62+'5C1AM_Williams'!$AO62)</f>
        <v>0</v>
      </c>
      <c r="AJ62" s="1512">
        <f>-('5C1AN_StLandry'!$AL62+'5C1AN_StLandry'!$AO62)</f>
        <v>0</v>
      </c>
      <c r="AK62" s="1842"/>
      <c r="AL62" s="1842"/>
      <c r="AM62" s="394">
        <f>-('5C2_LAVCA'!AM62+'5C2_LAVCA'!AP62)</f>
        <v>-38111</v>
      </c>
      <c r="AN62" s="394">
        <f>-('5C3_UnvView'!AM62+'5C3_UnvView'!AP62)</f>
        <v>-38111</v>
      </c>
      <c r="AO62" s="396">
        <f t="shared" si="13"/>
        <v>-5120846</v>
      </c>
      <c r="AP62" s="397">
        <f t="shared" si="14"/>
        <v>8557348</v>
      </c>
    </row>
    <row r="63" spans="1:42" ht="15.6" customHeight="1" x14ac:dyDescent="0.2">
      <c r="A63" s="398">
        <v>57</v>
      </c>
      <c r="B63" s="399" t="s">
        <v>60</v>
      </c>
      <c r="C63" s="400">
        <f>'2_State Distrib and Adjs'!BI63</f>
        <v>62159674</v>
      </c>
      <c r="D63" s="400">
        <f>-'5A3_OJJ'!P63</f>
        <v>-3247</v>
      </c>
      <c r="E63" s="400"/>
      <c r="F63" s="400">
        <f>-('5C1A_Madison'!AL63+'5C1A_Madison'!AO63)</f>
        <v>0</v>
      </c>
      <c r="G63" s="400">
        <f>-('5C1B_DArbonne'!AL63+'5C1B_DArbonne'!AO63)</f>
        <v>0</v>
      </c>
      <c r="H63" s="400">
        <f>-('5C1C_IntlHigh'!AL63+'5C1C_IntlHigh'!AO63)</f>
        <v>0</v>
      </c>
      <c r="I63" s="400">
        <f>-('5C1D_NOMMA'!AL63+'5C1D_NOMMA'!AO63)</f>
        <v>0</v>
      </c>
      <c r="J63" s="400">
        <f>-('5C1E_LFNO'!AL63+'5C1E_LFNO'!AO63)</f>
        <v>0</v>
      </c>
      <c r="K63" s="400">
        <f>-('5C1F_LCCharter'!AL63+'5C1F_LCCharter'!AO63)</f>
        <v>0</v>
      </c>
      <c r="L63" s="400">
        <f>-('5C1G_JSClark'!AL63+'5C1G_JSClark'!AO63)</f>
        <v>0</v>
      </c>
      <c r="M63" s="400">
        <f>-('5C1H_Southwest'!AL63+'5C1H_Southwest'!AO63)</f>
        <v>0</v>
      </c>
      <c r="N63" s="400">
        <f>-('5C1I_LAKey'!AL63+'5C1I_LAKey'!AO63)</f>
        <v>0</v>
      </c>
      <c r="O63" s="400">
        <f>-('5C1J_JCFAEast'!AL63+'5C1J_JCFAEast'!AO63)</f>
        <v>0</v>
      </c>
      <c r="P63" s="400">
        <f>-('5C1M_GEOMidCity'!AL63+'5C1M_GEOMidCity'!AO63)</f>
        <v>0</v>
      </c>
      <c r="Q63" s="400">
        <f>-('5C1N_Delta'!AL63+'5C1N_Delta'!AO63)</f>
        <v>0</v>
      </c>
      <c r="R63" s="400">
        <f>-('5C1O_Impact'!AL63+'5C1O_Impact'!AO63)</f>
        <v>0</v>
      </c>
      <c r="S63" s="400">
        <f>-('5C1Q_Advantage'!AL63+'5C1Q_Advantage'!AO63)</f>
        <v>0</v>
      </c>
      <c r="T63" s="400">
        <f>-('5C1R_Iberville'!AL63+'5C1R_Iberville'!AO63)</f>
        <v>0</v>
      </c>
      <c r="U63" s="400">
        <f>-('5C1S_LCColPrep'!AL63+'5C1S_LCColPrep'!AO63)</f>
        <v>0</v>
      </c>
      <c r="V63" s="400">
        <f>-('5C1T_Northeast'!AL63+'5C1T_Northeast'!AO63)</f>
        <v>0</v>
      </c>
      <c r="W63" s="400">
        <f>-('5C1U_AcadianaRen'!AL63+'5C1U_AcadianaRen'!AO63)</f>
        <v>-170172</v>
      </c>
      <c r="X63" s="400">
        <f>-('5C1V_LafRen'!AL63+'5C1V_LafRen'!AO63)</f>
        <v>-8802</v>
      </c>
      <c r="Y63" s="400">
        <f>-('5C1W_Willow'!AL63+'5C1W_Willow'!AO63)</f>
        <v>0</v>
      </c>
      <c r="Z63" s="400">
        <f>-('5C1Y_GEOPrep'!AL63+'5C1Y_GEOPrep'!AO63)</f>
        <v>0</v>
      </c>
      <c r="AA63" s="400">
        <f>-('5C1Z_LincolnPrep'!AL63+'5C1Z_LincolnPrep'!AO63)</f>
        <v>0</v>
      </c>
      <c r="AB63" s="400">
        <f>-('5C1AE_NobleMinds'!$AL63+'5C1AE_NobleMinds'!$AO63)</f>
        <v>0</v>
      </c>
      <c r="AC63" s="400">
        <f>-('5C1AF_JCFA-Laf'!$AL63+'5C1AF_JCFA-Laf'!$AO63)</f>
        <v>-2934</v>
      </c>
      <c r="AD63" s="400">
        <f>-('5C1AG_Collegiate'!$AL63+'5C1AG_Collegiate'!$AO63)</f>
        <v>0</v>
      </c>
      <c r="AE63" s="400">
        <f>-('5C1AI_Harmony'!$AL63+'5C1AI_Harmony'!$AO63)</f>
        <v>0</v>
      </c>
      <c r="AF63" s="400">
        <f>-('5C1AJ_Athlos'!$AL63+'5C1AJ_Athlos'!$AO63)</f>
        <v>0</v>
      </c>
      <c r="AG63" s="400">
        <f>-('5C1AK_NxtGen'!$AL63+'5C1AK_NxtGen'!$AO63)</f>
        <v>0</v>
      </c>
      <c r="AH63" s="400">
        <f>-('5C1AL_RedRiver'!$AL63+'5C1AL_RedRiver'!$AO63)</f>
        <v>0</v>
      </c>
      <c r="AI63" s="400">
        <f>-('5C1AM_Williams'!$AL63+'5C1AM_Williams'!$AO63)</f>
        <v>-237654</v>
      </c>
      <c r="AJ63" s="400">
        <f>-('5C1AN_StLandry'!$AL63+'5C1AN_StLandry'!$AO63)</f>
        <v>0</v>
      </c>
      <c r="AK63" s="400"/>
      <c r="AL63" s="400"/>
      <c r="AM63" s="400">
        <f>-('5C2_LAVCA'!AM63+'5C2_LAVCA'!AP63)</f>
        <v>-89780</v>
      </c>
      <c r="AN63" s="400">
        <f>-('5C3_UnvView'!AM63+'5C3_UnvView'!AP63)</f>
        <v>-42250</v>
      </c>
      <c r="AO63" s="401">
        <f t="shared" si="13"/>
        <v>-554839</v>
      </c>
      <c r="AP63" s="402">
        <f t="shared" si="14"/>
        <v>61604835</v>
      </c>
    </row>
    <row r="64" spans="1:42" ht="15.6" customHeight="1" x14ac:dyDescent="0.2">
      <c r="A64" s="398">
        <v>58</v>
      </c>
      <c r="B64" s="399" t="s">
        <v>61</v>
      </c>
      <c r="C64" s="400">
        <f>'2_State Distrib and Adjs'!BI64</f>
        <v>53281049</v>
      </c>
      <c r="D64" s="400">
        <f>-'5A3_OJJ'!P64</f>
        <v>-2946</v>
      </c>
      <c r="E64" s="400"/>
      <c r="F64" s="400">
        <f>-('5C1A_Madison'!AL64+'5C1A_Madison'!AO64)</f>
        <v>0</v>
      </c>
      <c r="G64" s="400">
        <f>-('5C1B_DArbonne'!AL64+'5C1B_DArbonne'!AO64)</f>
        <v>0</v>
      </c>
      <c r="H64" s="400">
        <f>-('5C1C_IntlHigh'!AL64+'5C1C_IntlHigh'!AO64)</f>
        <v>0</v>
      </c>
      <c r="I64" s="400">
        <f>-('5C1D_NOMMA'!AL64+'5C1D_NOMMA'!AO64)</f>
        <v>0</v>
      </c>
      <c r="J64" s="400">
        <f>-('5C1E_LFNO'!AL64+'5C1E_LFNO'!AO64)</f>
        <v>0</v>
      </c>
      <c r="K64" s="400">
        <f>-('5C1F_LCCharter'!AL64+'5C1F_LCCharter'!AO64)</f>
        <v>0</v>
      </c>
      <c r="L64" s="400">
        <f>-('5C1G_JSClark'!AL64+'5C1G_JSClark'!AO64)</f>
        <v>0</v>
      </c>
      <c r="M64" s="400">
        <f>-('5C1H_Southwest'!AL64+'5C1H_Southwest'!AO64)</f>
        <v>0</v>
      </c>
      <c r="N64" s="400">
        <f>-('5C1I_LAKey'!AL64+'5C1I_LAKey'!AO64)</f>
        <v>0</v>
      </c>
      <c r="O64" s="400">
        <f>-('5C1J_JCFAEast'!AL64+'5C1J_JCFAEast'!AO64)</f>
        <v>0</v>
      </c>
      <c r="P64" s="400">
        <f>-('5C1M_GEOMidCity'!AL64+'5C1M_GEOMidCity'!AO64)</f>
        <v>0</v>
      </c>
      <c r="Q64" s="400">
        <f>-('5C1N_Delta'!AL64+'5C1N_Delta'!AO64)</f>
        <v>0</v>
      </c>
      <c r="R64" s="400">
        <f>-('5C1O_Impact'!AL64+'5C1O_Impact'!AO64)</f>
        <v>0</v>
      </c>
      <c r="S64" s="400">
        <f>-('5C1Q_Advantage'!AL64+'5C1Q_Advantage'!AO64)</f>
        <v>0</v>
      </c>
      <c r="T64" s="400">
        <f>-('5C1R_Iberville'!AL64+'5C1R_Iberville'!AO64)</f>
        <v>0</v>
      </c>
      <c r="U64" s="400">
        <f>-('5C1S_LCColPrep'!AL64+'5C1S_LCColPrep'!AO64)</f>
        <v>0</v>
      </c>
      <c r="V64" s="400">
        <f>-('5C1T_Northeast'!AL64+'5C1T_Northeast'!AO64)</f>
        <v>0</v>
      </c>
      <c r="W64" s="400">
        <f>-('5C1U_AcadianaRen'!AL64+'5C1U_AcadianaRen'!AO64)</f>
        <v>0</v>
      </c>
      <c r="X64" s="400">
        <f>-('5C1V_LafRen'!AL64+'5C1V_LafRen'!AO64)</f>
        <v>0</v>
      </c>
      <c r="Y64" s="400">
        <f>-('5C1W_Willow'!AL64+'5C1W_Willow'!AO64)</f>
        <v>0</v>
      </c>
      <c r="Z64" s="400">
        <f>-('5C1Y_GEOPrep'!AL64+'5C1Y_GEOPrep'!AO64)</f>
        <v>0</v>
      </c>
      <c r="AA64" s="400">
        <f>-('5C1Z_LincolnPrep'!AL64+'5C1Z_LincolnPrep'!AO64)</f>
        <v>0</v>
      </c>
      <c r="AB64" s="400">
        <f>-('5C1AE_NobleMinds'!$AL64+'5C1AE_NobleMinds'!$AO64)</f>
        <v>0</v>
      </c>
      <c r="AC64" s="400">
        <f>-('5C1AF_JCFA-Laf'!$AL64+'5C1AF_JCFA-Laf'!$AO64)</f>
        <v>0</v>
      </c>
      <c r="AD64" s="400">
        <f>-('5C1AG_Collegiate'!$AL64+'5C1AG_Collegiate'!$AO64)</f>
        <v>0</v>
      </c>
      <c r="AE64" s="400">
        <f>-('5C1AI_Harmony'!$AL64+'5C1AI_Harmony'!$AO64)</f>
        <v>0</v>
      </c>
      <c r="AF64" s="400">
        <f>-('5C1AJ_Athlos'!$AL64+'5C1AJ_Athlos'!$AO64)</f>
        <v>0</v>
      </c>
      <c r="AG64" s="400">
        <f>-('5C1AK_NxtGen'!$AL64+'5C1AK_NxtGen'!$AO64)</f>
        <v>0</v>
      </c>
      <c r="AH64" s="400">
        <f>-('5C1AL_RedRiver'!$AL64+'5C1AL_RedRiver'!$AO64)</f>
        <v>0</v>
      </c>
      <c r="AI64" s="400">
        <f>-('5C1AM_Williams'!$AL64+'5C1AM_Williams'!$AO64)</f>
        <v>0</v>
      </c>
      <c r="AJ64" s="400">
        <f>-('5C1AN_StLandry'!$AL64+'5C1AN_StLandry'!$AO64)</f>
        <v>0</v>
      </c>
      <c r="AK64" s="400"/>
      <c r="AL64" s="400"/>
      <c r="AM64" s="400">
        <f>-('5C2_LAVCA'!AM64+'5C2_LAVCA'!AP64)</f>
        <v>-113168</v>
      </c>
      <c r="AN64" s="400">
        <f>-('5C3_UnvView'!AM64+'5C3_UnvView'!AP64)</f>
        <v>-65518</v>
      </c>
      <c r="AO64" s="401">
        <f t="shared" si="13"/>
        <v>-181632</v>
      </c>
      <c r="AP64" s="402">
        <f t="shared" si="14"/>
        <v>53099417</v>
      </c>
    </row>
    <row r="65" spans="1:42" ht="15.6" customHeight="1" x14ac:dyDescent="0.2">
      <c r="A65" s="398">
        <v>59</v>
      </c>
      <c r="B65" s="399" t="s">
        <v>62</v>
      </c>
      <c r="C65" s="400">
        <f>'2_State Distrib and Adjs'!BI65</f>
        <v>38648866</v>
      </c>
      <c r="D65" s="400">
        <f>-'5A3_OJJ'!P65</f>
        <v>-809</v>
      </c>
      <c r="E65" s="400"/>
      <c r="F65" s="400">
        <f>-('5C1A_Madison'!AL65+'5C1A_Madison'!AO65)</f>
        <v>0</v>
      </c>
      <c r="G65" s="400">
        <f>-('5C1B_DArbonne'!AL65+'5C1B_DArbonne'!AO65)</f>
        <v>0</v>
      </c>
      <c r="H65" s="400">
        <f>-('5C1C_IntlHigh'!AL65+'5C1C_IntlHigh'!AO65)</f>
        <v>0</v>
      </c>
      <c r="I65" s="400">
        <f>-('5C1D_NOMMA'!AL65+'5C1D_NOMMA'!AO65)</f>
        <v>0</v>
      </c>
      <c r="J65" s="400">
        <f>-('5C1E_LFNO'!AL65+'5C1E_LFNO'!AO65)</f>
        <v>0</v>
      </c>
      <c r="K65" s="400">
        <f>-('5C1F_LCCharter'!AL65+'5C1F_LCCharter'!AO65)</f>
        <v>0</v>
      </c>
      <c r="L65" s="400">
        <f>-('5C1G_JSClark'!AL65+'5C1G_JSClark'!AO65)</f>
        <v>0</v>
      </c>
      <c r="M65" s="400">
        <f>-('5C1H_Southwest'!AL65+'5C1H_Southwest'!AO65)</f>
        <v>0</v>
      </c>
      <c r="N65" s="400">
        <f>-('5C1I_LAKey'!AL65+'5C1I_LAKey'!AO65)</f>
        <v>0</v>
      </c>
      <c r="O65" s="400">
        <f>-('5C1J_JCFAEast'!AL65+'5C1J_JCFAEast'!AO65)</f>
        <v>0</v>
      </c>
      <c r="P65" s="400">
        <f>-('5C1M_GEOMidCity'!AL65+'5C1M_GEOMidCity'!AO65)</f>
        <v>0</v>
      </c>
      <c r="Q65" s="400">
        <f>-('5C1N_Delta'!AL65+'5C1N_Delta'!AO65)</f>
        <v>0</v>
      </c>
      <c r="R65" s="400">
        <f>-('5C1O_Impact'!AL65+'5C1O_Impact'!AO65)</f>
        <v>0</v>
      </c>
      <c r="S65" s="400">
        <f>-('5C1Q_Advantage'!AL65+'5C1Q_Advantage'!AO65)</f>
        <v>0</v>
      </c>
      <c r="T65" s="400">
        <f>-('5C1R_Iberville'!AL65+'5C1R_Iberville'!AO65)</f>
        <v>0</v>
      </c>
      <c r="U65" s="400">
        <f>-('5C1S_LCColPrep'!AL65+'5C1S_LCColPrep'!AO65)</f>
        <v>0</v>
      </c>
      <c r="V65" s="400">
        <f>-('5C1T_Northeast'!AL65+'5C1T_Northeast'!AO65)</f>
        <v>0</v>
      </c>
      <c r="W65" s="400">
        <f>-('5C1U_AcadianaRen'!AL65+'5C1U_AcadianaRen'!AO65)</f>
        <v>0</v>
      </c>
      <c r="X65" s="400">
        <f>-('5C1V_LafRen'!AL65+'5C1V_LafRen'!AO65)</f>
        <v>0</v>
      </c>
      <c r="Y65" s="400">
        <f>-('5C1W_Willow'!AL65+'5C1W_Willow'!AO65)</f>
        <v>0</v>
      </c>
      <c r="Z65" s="400">
        <f>-('5C1Y_GEOPrep'!AL65+'5C1Y_GEOPrep'!AO65)</f>
        <v>0</v>
      </c>
      <c r="AA65" s="400">
        <f>-('5C1Z_LincolnPrep'!AL65+'5C1Z_LincolnPrep'!AO65)</f>
        <v>0</v>
      </c>
      <c r="AB65" s="400">
        <f>-('5C1AE_NobleMinds'!$AL65+'5C1AE_NobleMinds'!$AO65)</f>
        <v>0</v>
      </c>
      <c r="AC65" s="400">
        <f>-('5C1AF_JCFA-Laf'!$AL65+'5C1AF_JCFA-Laf'!$AO65)</f>
        <v>0</v>
      </c>
      <c r="AD65" s="400">
        <f>-('5C1AG_Collegiate'!$AL65+'5C1AG_Collegiate'!$AO65)</f>
        <v>0</v>
      </c>
      <c r="AE65" s="400">
        <f>-('5C1AI_Harmony'!$AL65+'5C1AI_Harmony'!$AO65)</f>
        <v>0</v>
      </c>
      <c r="AF65" s="400">
        <f>-('5C1AJ_Athlos'!$AL65+'5C1AJ_Athlos'!$AO65)</f>
        <v>0</v>
      </c>
      <c r="AG65" s="400">
        <f>-('5C1AK_NxtGen'!$AL65+'5C1AK_NxtGen'!$AO65)</f>
        <v>0</v>
      </c>
      <c r="AH65" s="400">
        <f>-('5C1AL_RedRiver'!$AL65+'5C1AL_RedRiver'!$AO65)</f>
        <v>0</v>
      </c>
      <c r="AI65" s="400">
        <f>-('5C1AM_Williams'!$AL65+'5C1AM_Williams'!$AO65)</f>
        <v>0</v>
      </c>
      <c r="AJ65" s="400">
        <f>-('5C1AN_StLandry'!$AL65+'5C1AN_StLandry'!$AO65)</f>
        <v>0</v>
      </c>
      <c r="AK65" s="400"/>
      <c r="AL65" s="400"/>
      <c r="AM65" s="400">
        <f>-('5C2_LAVCA'!AM65+'5C2_LAVCA'!AP65)</f>
        <v>-62374</v>
      </c>
      <c r="AN65" s="400">
        <f>-('5C3_UnvView'!AM65+'5C3_UnvView'!AP65)</f>
        <v>-81396</v>
      </c>
      <c r="AO65" s="401">
        <f t="shared" si="13"/>
        <v>-144579</v>
      </c>
      <c r="AP65" s="402">
        <f t="shared" si="14"/>
        <v>38504287</v>
      </c>
    </row>
    <row r="66" spans="1:42" ht="15.6" customHeight="1" x14ac:dyDescent="0.2">
      <c r="A66" s="403">
        <v>60</v>
      </c>
      <c r="B66" s="404" t="s">
        <v>63</v>
      </c>
      <c r="C66" s="405">
        <f>'2_State Distrib and Adjs'!BI66</f>
        <v>36517793</v>
      </c>
      <c r="D66" s="405">
        <f>-'5A3_OJJ'!P66</f>
        <v>-1530</v>
      </c>
      <c r="E66" s="405"/>
      <c r="F66" s="405">
        <f>-('5C1A_Madison'!AL66+'5C1A_Madison'!AO66)</f>
        <v>0</v>
      </c>
      <c r="G66" s="405">
        <f>-('5C1B_DArbonne'!AL66+'5C1B_DArbonne'!AO66)</f>
        <v>0</v>
      </c>
      <c r="H66" s="405">
        <f>-('5C1C_IntlHigh'!AL66+'5C1C_IntlHigh'!AO66)</f>
        <v>0</v>
      </c>
      <c r="I66" s="405">
        <f>-('5C1D_NOMMA'!AL66+'5C1D_NOMMA'!AO66)</f>
        <v>0</v>
      </c>
      <c r="J66" s="405">
        <f>-('5C1E_LFNO'!AL66+'5C1E_LFNO'!AO66)</f>
        <v>0</v>
      </c>
      <c r="K66" s="405">
        <f>-('5C1F_LCCharter'!AL66+'5C1F_LCCharter'!AO66)</f>
        <v>0</v>
      </c>
      <c r="L66" s="405">
        <f>-('5C1G_JSClark'!AL66+'5C1G_JSClark'!AO66)</f>
        <v>0</v>
      </c>
      <c r="M66" s="405">
        <f>-('5C1H_Southwest'!AL66+'5C1H_Southwest'!AO66)</f>
        <v>0</v>
      </c>
      <c r="N66" s="405">
        <f>-('5C1I_LAKey'!AL66+'5C1I_LAKey'!AO66)</f>
        <v>0</v>
      </c>
      <c r="O66" s="405">
        <f>-('5C1J_JCFAEast'!AL66+'5C1J_JCFAEast'!AO66)</f>
        <v>0</v>
      </c>
      <c r="P66" s="405">
        <f>-('5C1M_GEOMidCity'!AL66+'5C1M_GEOMidCity'!AO66)</f>
        <v>0</v>
      </c>
      <c r="Q66" s="405">
        <f>-('5C1N_Delta'!AL66+'5C1N_Delta'!AO66)</f>
        <v>0</v>
      </c>
      <c r="R66" s="405">
        <f>-('5C1O_Impact'!AL66+'5C1O_Impact'!AO66)</f>
        <v>0</v>
      </c>
      <c r="S66" s="405">
        <f>-('5C1Q_Advantage'!AL66+'5C1Q_Advantage'!AO66)</f>
        <v>0</v>
      </c>
      <c r="T66" s="405">
        <f>-('5C1R_Iberville'!AL66+'5C1R_Iberville'!AO66)</f>
        <v>0</v>
      </c>
      <c r="U66" s="405">
        <f>-('5C1S_LCColPrep'!AL66+'5C1S_LCColPrep'!AO66)</f>
        <v>0</v>
      </c>
      <c r="V66" s="405">
        <f>-('5C1T_Northeast'!AL66+'5C1T_Northeast'!AO66)</f>
        <v>0</v>
      </c>
      <c r="W66" s="405">
        <f>-('5C1U_AcadianaRen'!AL66+'5C1U_AcadianaRen'!AO66)</f>
        <v>0</v>
      </c>
      <c r="X66" s="405">
        <f>-('5C1V_LafRen'!AL66+'5C1V_LafRen'!AO66)</f>
        <v>0</v>
      </c>
      <c r="Y66" s="405">
        <f>-('5C1W_Willow'!AL66+'5C1W_Willow'!AO66)</f>
        <v>0</v>
      </c>
      <c r="Z66" s="405">
        <f>-('5C1Y_GEOPrep'!AL66+'5C1Y_GEOPrep'!AO66)</f>
        <v>0</v>
      </c>
      <c r="AA66" s="405">
        <f>-('5C1Z_LincolnPrep'!AL66+'5C1Z_LincolnPrep'!AO66)</f>
        <v>-23248</v>
      </c>
      <c r="AB66" s="405">
        <f>-('5C1AE_NobleMinds'!$AL66+'5C1AE_NobleMinds'!$AO66)</f>
        <v>0</v>
      </c>
      <c r="AC66" s="405">
        <f>-('5C1AF_JCFA-Laf'!$AL66+'5C1AF_JCFA-Laf'!$AO66)</f>
        <v>0</v>
      </c>
      <c r="AD66" s="405">
        <f>-('5C1AG_Collegiate'!$AL66+'5C1AG_Collegiate'!$AO66)</f>
        <v>0</v>
      </c>
      <c r="AE66" s="696">
        <f>-('5C1AI_Harmony'!$AL66+'5C1AI_Harmony'!$AO66)</f>
        <v>0</v>
      </c>
      <c r="AF66" s="696">
        <f>-('5C1AJ_Athlos'!$AL66+'5C1AJ_Athlos'!$AO66)</f>
        <v>0</v>
      </c>
      <c r="AG66" s="942">
        <f>-('5C1AK_NxtGen'!$AL66+'5C1AK_NxtGen'!$AO66)</f>
        <v>0</v>
      </c>
      <c r="AH66" s="942">
        <f>-('5C1AL_RedRiver'!$AL66+'5C1AL_RedRiver'!$AO66)</f>
        <v>0</v>
      </c>
      <c r="AI66" s="1513">
        <f>-('5C1AM_Williams'!$AL66+'5C1AM_Williams'!$AO66)</f>
        <v>0</v>
      </c>
      <c r="AJ66" s="1513">
        <f>-('5C1AN_StLandry'!$AL66+'5C1AN_StLandry'!$AO66)</f>
        <v>0</v>
      </c>
      <c r="AK66" s="1843"/>
      <c r="AL66" s="1843"/>
      <c r="AM66" s="405">
        <f>-('5C2_LAVCA'!AM66+'5C2_LAVCA'!AP66)</f>
        <v>-31385</v>
      </c>
      <c r="AN66" s="405">
        <f>-('5C3_UnvView'!AM66+'5C3_UnvView'!AP66)</f>
        <v>-146462</v>
      </c>
      <c r="AO66" s="406">
        <f t="shared" si="13"/>
        <v>-202625</v>
      </c>
      <c r="AP66" s="407">
        <f t="shared" si="14"/>
        <v>36315168</v>
      </c>
    </row>
    <row r="67" spans="1:42" ht="15.6" customHeight="1" x14ac:dyDescent="0.2">
      <c r="A67" s="392">
        <v>61</v>
      </c>
      <c r="B67" s="393" t="s">
        <v>64</v>
      </c>
      <c r="C67" s="394">
        <f>'2_State Distrib and Adjs'!BI67</f>
        <v>18324080</v>
      </c>
      <c r="D67" s="394">
        <f>-'5A3_OJJ'!P67</f>
        <v>-6400</v>
      </c>
      <c r="E67" s="394"/>
      <c r="F67" s="394">
        <f>-('5C1A_Madison'!AL67+'5C1A_Madison'!AO67)</f>
        <v>-37626</v>
      </c>
      <c r="G67" s="394">
        <f>-('5C1B_DArbonne'!AL67+'5C1B_DArbonne'!AO67)</f>
        <v>0</v>
      </c>
      <c r="H67" s="394">
        <f>-('5C1C_IntlHigh'!AL67+'5C1C_IntlHigh'!AO67)</f>
        <v>0</v>
      </c>
      <c r="I67" s="394">
        <f>-('5C1D_NOMMA'!AL67+'5C1D_NOMMA'!AO67)</f>
        <v>0</v>
      </c>
      <c r="J67" s="394">
        <f>-('5C1E_LFNO'!AL67+'5C1E_LFNO'!AO67)</f>
        <v>0</v>
      </c>
      <c r="K67" s="394">
        <f>-('5C1F_LCCharter'!AL67+'5C1F_LCCharter'!AO67)</f>
        <v>0</v>
      </c>
      <c r="L67" s="394">
        <f>-('5C1G_JSClark'!AL67+'5C1G_JSClark'!AO67)</f>
        <v>0</v>
      </c>
      <c r="M67" s="394">
        <f>-('5C1H_Southwest'!AL67+'5C1H_Southwest'!AO67)</f>
        <v>0</v>
      </c>
      <c r="N67" s="394">
        <f>-('5C1I_LAKey'!AL67+'5C1I_LAKey'!AO67)</f>
        <v>-163046</v>
      </c>
      <c r="O67" s="394">
        <f>-('5C1J_JCFAEast'!AL67+'5C1J_JCFAEast'!AO67)</f>
        <v>0</v>
      </c>
      <c r="P67" s="394">
        <f>-('5C1M_GEOMidCity'!AL67+'5C1M_GEOMidCity'!AO67)</f>
        <v>-12542</v>
      </c>
      <c r="Q67" s="394">
        <f>-('5C1N_Delta'!AL67+'5C1N_Delta'!AO67)</f>
        <v>0</v>
      </c>
      <c r="R67" s="394">
        <f>-('5C1O_Impact'!AL67+'5C1O_Impact'!AO67)</f>
        <v>0</v>
      </c>
      <c r="S67" s="394">
        <f>-('5C1Q_Advantage'!AL67+'5C1Q_Advantage'!AO67)</f>
        <v>-12542</v>
      </c>
      <c r="T67" s="394">
        <f>-('5C1R_Iberville'!AL67+'5C1R_Iberville'!AO67)</f>
        <v>-539306</v>
      </c>
      <c r="U67" s="394">
        <f>-('5C1S_LCColPrep'!AL67+'5C1S_LCColPrep'!AO67)</f>
        <v>0</v>
      </c>
      <c r="V67" s="394">
        <f>-('5C1T_Northeast'!AL67+'5C1T_Northeast'!AO67)</f>
        <v>0</v>
      </c>
      <c r="W67" s="394">
        <f>-('5C1U_AcadianaRen'!AL67+'5C1U_AcadianaRen'!AO67)</f>
        <v>0</v>
      </c>
      <c r="X67" s="394">
        <f>-('5C1V_LafRen'!AL67+'5C1V_LafRen'!AO67)</f>
        <v>0</v>
      </c>
      <c r="Y67" s="394">
        <f>-('5C1W_Willow'!AL67+'5C1W_Willow'!AO67)</f>
        <v>0</v>
      </c>
      <c r="Z67" s="394">
        <f>-('5C1Y_GEOPrep'!AL67+'5C1Y_GEOPrep'!AO67)</f>
        <v>-25084</v>
      </c>
      <c r="AA67" s="395">
        <f>-('5C1Z_LincolnPrep'!AL67+'5C1Z_LincolnPrep'!AO67)</f>
        <v>0</v>
      </c>
      <c r="AB67" s="395">
        <f>-('5C1AE_NobleMinds'!$AL67+'5C1AE_NobleMinds'!$AO67)</f>
        <v>0</v>
      </c>
      <c r="AC67" s="395">
        <f>-('5C1AF_JCFA-Laf'!$AL67+'5C1AF_JCFA-Laf'!$AO67)</f>
        <v>0</v>
      </c>
      <c r="AD67" s="395">
        <f>-('5C1AG_Collegiate'!$AL67+'5C1AG_Collegiate'!$AO67)</f>
        <v>0</v>
      </c>
      <c r="AE67" s="695">
        <f>-('5C1AI_Harmony'!$AL67+'5C1AI_Harmony'!$AO67)</f>
        <v>0</v>
      </c>
      <c r="AF67" s="695">
        <f>-('5C1AJ_Athlos'!$AL67+'5C1AJ_Athlos'!$AO67)</f>
        <v>0</v>
      </c>
      <c r="AG67" s="695">
        <f>-('5C1AK_NxtGen'!$AL67+'5C1AK_NxtGen'!$AO67)</f>
        <v>0</v>
      </c>
      <c r="AH67" s="695">
        <f>-('5C1AL_RedRiver'!$AL67+'5C1AL_RedRiver'!$AO67)</f>
        <v>0</v>
      </c>
      <c r="AI67" s="1512">
        <f>-('5C1AM_Williams'!$AL67+'5C1AM_Williams'!$AO67)</f>
        <v>0</v>
      </c>
      <c r="AJ67" s="1512">
        <f>-('5C1AN_StLandry'!$AL67+'5C1AN_StLandry'!$AO67)</f>
        <v>0</v>
      </c>
      <c r="AK67" s="1842"/>
      <c r="AL67" s="1842"/>
      <c r="AM67" s="394">
        <f>-('5C2_LAVCA'!AM67+'5C2_LAVCA'!AP67)</f>
        <v>-40273</v>
      </c>
      <c r="AN67" s="394">
        <f>-('5C3_UnvView'!AM67+'5C3_UnvView'!AP67)</f>
        <v>-553102</v>
      </c>
      <c r="AO67" s="396">
        <f t="shared" si="13"/>
        <v>-1389921</v>
      </c>
      <c r="AP67" s="397">
        <f t="shared" si="14"/>
        <v>16934159</v>
      </c>
    </row>
    <row r="68" spans="1:42" ht="15.6" customHeight="1" x14ac:dyDescent="0.2">
      <c r="A68" s="398">
        <v>62</v>
      </c>
      <c r="B68" s="399" t="s">
        <v>65</v>
      </c>
      <c r="C68" s="400">
        <f>'2_State Distrib and Adjs'!BI68</f>
        <v>13342196</v>
      </c>
      <c r="D68" s="400">
        <f>-'5A3_OJJ'!P68</f>
        <v>-3292</v>
      </c>
      <c r="E68" s="400"/>
      <c r="F68" s="400">
        <f>-('5C1A_Madison'!AL68+'5C1A_Madison'!AO68)</f>
        <v>0</v>
      </c>
      <c r="G68" s="400">
        <f>-('5C1B_DArbonne'!AL68+'5C1B_DArbonne'!AO68)</f>
        <v>0</v>
      </c>
      <c r="H68" s="400">
        <f>-('5C1C_IntlHigh'!AL68+'5C1C_IntlHigh'!AO68)</f>
        <v>0</v>
      </c>
      <c r="I68" s="400">
        <f>-('5C1D_NOMMA'!AL68+'5C1D_NOMMA'!AO68)</f>
        <v>0</v>
      </c>
      <c r="J68" s="400">
        <f>-('5C1E_LFNO'!AL68+'5C1E_LFNO'!AO68)</f>
        <v>0</v>
      </c>
      <c r="K68" s="400">
        <f>-('5C1F_LCCharter'!AL68+'5C1F_LCCharter'!AO68)</f>
        <v>0</v>
      </c>
      <c r="L68" s="400">
        <f>-('5C1G_JSClark'!AL68+'5C1G_JSClark'!AO68)</f>
        <v>0</v>
      </c>
      <c r="M68" s="400">
        <f>-('5C1H_Southwest'!AL68+'5C1H_Southwest'!AO68)</f>
        <v>0</v>
      </c>
      <c r="N68" s="400">
        <f>-('5C1I_LAKey'!AL68+'5C1I_LAKey'!AO68)</f>
        <v>0</v>
      </c>
      <c r="O68" s="400">
        <f>-('5C1J_JCFAEast'!AL68+'5C1J_JCFAEast'!AO68)</f>
        <v>0</v>
      </c>
      <c r="P68" s="400">
        <f>-('5C1M_GEOMidCity'!AL68+'5C1M_GEOMidCity'!AO68)</f>
        <v>0</v>
      </c>
      <c r="Q68" s="400">
        <f>-('5C1N_Delta'!AL68+'5C1N_Delta'!AO68)</f>
        <v>0</v>
      </c>
      <c r="R68" s="400">
        <f>-('5C1O_Impact'!AL68+'5C1O_Impact'!AO68)</f>
        <v>0</v>
      </c>
      <c r="S68" s="400">
        <f>-('5C1Q_Advantage'!AL68+'5C1Q_Advantage'!AO68)</f>
        <v>0</v>
      </c>
      <c r="T68" s="400">
        <f>-('5C1R_Iberville'!AL68+'5C1R_Iberville'!AO68)</f>
        <v>0</v>
      </c>
      <c r="U68" s="400">
        <f>-('5C1S_LCColPrep'!AL68+'5C1S_LCColPrep'!AO68)</f>
        <v>0</v>
      </c>
      <c r="V68" s="400">
        <f>-('5C1T_Northeast'!AL68+'5C1T_Northeast'!AO68)</f>
        <v>0</v>
      </c>
      <c r="W68" s="400">
        <f>-('5C1U_AcadianaRen'!AL68+'5C1U_AcadianaRen'!AO68)</f>
        <v>0</v>
      </c>
      <c r="X68" s="400">
        <f>-('5C1V_LafRen'!AL68+'5C1V_LafRen'!AO68)</f>
        <v>0</v>
      </c>
      <c r="Y68" s="400">
        <f>-('5C1W_Willow'!AL68+'5C1W_Willow'!AO68)</f>
        <v>0</v>
      </c>
      <c r="Z68" s="400">
        <f>-('5C1Y_GEOPrep'!AL68+'5C1Y_GEOPrep'!AO68)</f>
        <v>0</v>
      </c>
      <c r="AA68" s="400">
        <f>-('5C1Z_LincolnPrep'!AL68+'5C1Z_LincolnPrep'!AO68)</f>
        <v>0</v>
      </c>
      <c r="AB68" s="400">
        <f>-('5C1AE_NobleMinds'!$AL68+'5C1AE_NobleMinds'!$AO68)</f>
        <v>0</v>
      </c>
      <c r="AC68" s="400">
        <f>-('5C1AF_JCFA-Laf'!$AL68+'5C1AF_JCFA-Laf'!$AO68)</f>
        <v>0</v>
      </c>
      <c r="AD68" s="400">
        <f>-('5C1AG_Collegiate'!$AL68+'5C1AG_Collegiate'!$AO68)</f>
        <v>0</v>
      </c>
      <c r="AE68" s="400">
        <f>-('5C1AI_Harmony'!$AL68+'5C1AI_Harmony'!$AO68)</f>
        <v>0</v>
      </c>
      <c r="AF68" s="400">
        <f>-('5C1AJ_Athlos'!$AL68+'5C1AJ_Athlos'!$AO68)</f>
        <v>0</v>
      </c>
      <c r="AG68" s="400">
        <f>-('5C1AK_NxtGen'!$AL68+'5C1AK_NxtGen'!$AO68)</f>
        <v>0</v>
      </c>
      <c r="AH68" s="400">
        <f>-('5C1AL_RedRiver'!$AL68+'5C1AL_RedRiver'!$AO68)</f>
        <v>0</v>
      </c>
      <c r="AI68" s="400">
        <f>-('5C1AM_Williams'!$AL68+'5C1AM_Williams'!$AO68)</f>
        <v>0</v>
      </c>
      <c r="AJ68" s="400">
        <f>-('5C1AN_StLandry'!$AL68+'5C1AN_StLandry'!$AO68)</f>
        <v>0</v>
      </c>
      <c r="AK68" s="400"/>
      <c r="AL68" s="400"/>
      <c r="AM68" s="400">
        <f>-('5C2_LAVCA'!AM68+'5C2_LAVCA'!AP68)</f>
        <v>-13859</v>
      </c>
      <c r="AN68" s="400">
        <f>-('5C3_UnvView'!AM68+'5C3_UnvView'!AP68)</f>
        <v>-29799</v>
      </c>
      <c r="AO68" s="401">
        <f t="shared" si="13"/>
        <v>-46950</v>
      </c>
      <c r="AP68" s="402">
        <f t="shared" si="14"/>
        <v>13295246</v>
      </c>
    </row>
    <row r="69" spans="1:42" ht="15.6" customHeight="1" x14ac:dyDescent="0.2">
      <c r="A69" s="398">
        <v>63</v>
      </c>
      <c r="B69" s="399" t="s">
        <v>66</v>
      </c>
      <c r="C69" s="400">
        <f>'2_State Distrib and Adjs'!BI69</f>
        <v>9837411</v>
      </c>
      <c r="D69" s="400">
        <f>-'5A3_OJJ'!P69</f>
        <v>-3182</v>
      </c>
      <c r="E69" s="400"/>
      <c r="F69" s="400">
        <f>-('5C1A_Madison'!AL69+'5C1A_Madison'!AO69)</f>
        <v>0</v>
      </c>
      <c r="G69" s="400">
        <f>-('5C1B_DArbonne'!AL69+'5C1B_DArbonne'!AO69)</f>
        <v>0</v>
      </c>
      <c r="H69" s="400">
        <f>-('5C1C_IntlHigh'!AL69+'5C1C_IntlHigh'!AO69)</f>
        <v>0</v>
      </c>
      <c r="I69" s="400">
        <f>-('5C1D_NOMMA'!AL69+'5C1D_NOMMA'!AO69)</f>
        <v>0</v>
      </c>
      <c r="J69" s="400">
        <f>-('5C1E_LFNO'!AL69+'5C1E_LFNO'!AO69)</f>
        <v>0</v>
      </c>
      <c r="K69" s="400">
        <f>-('5C1F_LCCharter'!AL69+'5C1F_LCCharter'!AO69)</f>
        <v>0</v>
      </c>
      <c r="L69" s="400">
        <f>-('5C1G_JSClark'!AL69+'5C1G_JSClark'!AO69)</f>
        <v>0</v>
      </c>
      <c r="M69" s="400">
        <f>-('5C1H_Southwest'!AL69+'5C1H_Southwest'!AO69)</f>
        <v>0</v>
      </c>
      <c r="N69" s="400">
        <f>-('5C1I_LAKey'!AL69+'5C1I_LAKey'!AO69)</f>
        <v>-12474</v>
      </c>
      <c r="O69" s="400">
        <f>-('5C1J_JCFAEast'!AL69+'5C1J_JCFAEast'!AO69)</f>
        <v>0</v>
      </c>
      <c r="P69" s="400">
        <f>-('5C1M_GEOMidCity'!AL69+'5C1M_GEOMidCity'!AO69)</f>
        <v>0</v>
      </c>
      <c r="Q69" s="400">
        <f>-('5C1N_Delta'!AL69+'5C1N_Delta'!AO69)</f>
        <v>0</v>
      </c>
      <c r="R69" s="400">
        <f>-('5C1O_Impact'!AL69+'5C1O_Impact'!AO69)</f>
        <v>0</v>
      </c>
      <c r="S69" s="400">
        <f>-('5C1Q_Advantage'!AL69+'5C1Q_Advantage'!AO69)</f>
        <v>-12474</v>
      </c>
      <c r="T69" s="400">
        <f>-('5C1R_Iberville'!AL69+'5C1R_Iberville'!AO69)</f>
        <v>0</v>
      </c>
      <c r="U69" s="400">
        <f>-('5C1S_LCColPrep'!AL69+'5C1S_LCColPrep'!AO69)</f>
        <v>0</v>
      </c>
      <c r="V69" s="400">
        <f>-('5C1T_Northeast'!AL69+'5C1T_Northeast'!AO69)</f>
        <v>0</v>
      </c>
      <c r="W69" s="400">
        <f>-('5C1U_AcadianaRen'!AL69+'5C1U_AcadianaRen'!AO69)</f>
        <v>0</v>
      </c>
      <c r="X69" s="400">
        <f>-('5C1V_LafRen'!AL69+'5C1V_LafRen'!AO69)</f>
        <v>0</v>
      </c>
      <c r="Y69" s="400">
        <f>-('5C1W_Willow'!AL69+'5C1W_Willow'!AO69)</f>
        <v>0</v>
      </c>
      <c r="Z69" s="400">
        <f>-('5C1Y_GEOPrep'!AL69+'5C1Y_GEOPrep'!AO69)</f>
        <v>0</v>
      </c>
      <c r="AA69" s="400">
        <f>-('5C1Z_LincolnPrep'!AL69+'5C1Z_LincolnPrep'!AO69)</f>
        <v>0</v>
      </c>
      <c r="AB69" s="400">
        <f>-('5C1AE_NobleMinds'!$AL69+'5C1AE_NobleMinds'!$AO69)</f>
        <v>0</v>
      </c>
      <c r="AC69" s="400">
        <f>-('5C1AF_JCFA-Laf'!$AL69+'5C1AF_JCFA-Laf'!$AO69)</f>
        <v>0</v>
      </c>
      <c r="AD69" s="400">
        <f>-('5C1AG_Collegiate'!$AL69+'5C1AG_Collegiate'!$AO69)</f>
        <v>0</v>
      </c>
      <c r="AE69" s="400">
        <f>-('5C1AI_Harmony'!$AL69+'5C1AI_Harmony'!$AO69)</f>
        <v>0</v>
      </c>
      <c r="AF69" s="400">
        <f>-('5C1AJ_Athlos'!$AL69+'5C1AJ_Athlos'!$AO69)</f>
        <v>0</v>
      </c>
      <c r="AG69" s="400">
        <f>-('5C1AK_NxtGen'!$AL69+'5C1AK_NxtGen'!$AO69)</f>
        <v>0</v>
      </c>
      <c r="AH69" s="400">
        <f>-('5C1AL_RedRiver'!$AL69+'5C1AL_RedRiver'!$AO69)</f>
        <v>0</v>
      </c>
      <c r="AI69" s="400">
        <f>-('5C1AM_Williams'!$AL69+'5C1AM_Williams'!$AO69)</f>
        <v>0</v>
      </c>
      <c r="AJ69" s="400">
        <f>-('5C1AN_StLandry'!$AL69+'5C1AN_StLandry'!$AO69)</f>
        <v>0</v>
      </c>
      <c r="AK69" s="400"/>
      <c r="AL69" s="400"/>
      <c r="AM69" s="400">
        <f>-('5C2_LAVCA'!AM69+'5C2_LAVCA'!AP69)</f>
        <v>-44906</v>
      </c>
      <c r="AN69" s="400">
        <f>-('5C3_UnvView'!AM69+'5C3_UnvView'!AP69)</f>
        <v>-157172</v>
      </c>
      <c r="AO69" s="401">
        <f t="shared" si="13"/>
        <v>-230208</v>
      </c>
      <c r="AP69" s="402">
        <f t="shared" si="14"/>
        <v>9607203</v>
      </c>
    </row>
    <row r="70" spans="1:42" ht="15.6" customHeight="1" x14ac:dyDescent="0.2">
      <c r="A70" s="398">
        <v>64</v>
      </c>
      <c r="B70" s="399" t="s">
        <v>67</v>
      </c>
      <c r="C70" s="400">
        <f>'2_State Distrib and Adjs'!BI70</f>
        <v>14830524</v>
      </c>
      <c r="D70" s="400">
        <f>-'5A3_OJJ'!P70</f>
        <v>0</v>
      </c>
      <c r="E70" s="400"/>
      <c r="F70" s="400">
        <f>-('5C1A_Madison'!AL70+'5C1A_Madison'!AO70)</f>
        <v>0</v>
      </c>
      <c r="G70" s="400">
        <f>-('5C1B_DArbonne'!AL70+'5C1B_DArbonne'!AO70)</f>
        <v>0</v>
      </c>
      <c r="H70" s="400">
        <f>-('5C1C_IntlHigh'!AL70+'5C1C_IntlHigh'!AO70)</f>
        <v>0</v>
      </c>
      <c r="I70" s="400">
        <f>-('5C1D_NOMMA'!AL70+'5C1D_NOMMA'!AO70)</f>
        <v>0</v>
      </c>
      <c r="J70" s="400">
        <f>-('5C1E_LFNO'!AL70+'5C1E_LFNO'!AO70)</f>
        <v>0</v>
      </c>
      <c r="K70" s="400">
        <f>-('5C1F_LCCharter'!AL70+'5C1F_LCCharter'!AO70)</f>
        <v>0</v>
      </c>
      <c r="L70" s="400">
        <f>-('5C1G_JSClark'!AL70+'5C1G_JSClark'!AO70)</f>
        <v>0</v>
      </c>
      <c r="M70" s="400">
        <f>-('5C1H_Southwest'!AL70+'5C1H_Southwest'!AO70)</f>
        <v>0</v>
      </c>
      <c r="N70" s="400">
        <f>-('5C1I_LAKey'!AL70+'5C1I_LAKey'!AO70)</f>
        <v>0</v>
      </c>
      <c r="O70" s="400">
        <f>-('5C1J_JCFAEast'!AL70+'5C1J_JCFAEast'!AO70)</f>
        <v>0</v>
      </c>
      <c r="P70" s="400">
        <f>-('5C1M_GEOMidCity'!AL70+'5C1M_GEOMidCity'!AO70)</f>
        <v>0</v>
      </c>
      <c r="Q70" s="400">
        <f>-('5C1N_Delta'!AL70+'5C1N_Delta'!AO70)</f>
        <v>0</v>
      </c>
      <c r="R70" s="400">
        <f>-('5C1O_Impact'!AL70+'5C1O_Impact'!AO70)</f>
        <v>0</v>
      </c>
      <c r="S70" s="400">
        <f>-('5C1Q_Advantage'!AL70+'5C1Q_Advantage'!AO70)</f>
        <v>0</v>
      </c>
      <c r="T70" s="400">
        <f>-('5C1R_Iberville'!AL70+'5C1R_Iberville'!AO70)</f>
        <v>0</v>
      </c>
      <c r="U70" s="400">
        <f>-('5C1S_LCColPrep'!AL70+'5C1S_LCColPrep'!AO70)</f>
        <v>0</v>
      </c>
      <c r="V70" s="400">
        <f>-('5C1T_Northeast'!AL70+'5C1T_Northeast'!AO70)</f>
        <v>0</v>
      </c>
      <c r="W70" s="400">
        <f>-('5C1U_AcadianaRen'!AL70+'5C1U_AcadianaRen'!AO70)</f>
        <v>0</v>
      </c>
      <c r="X70" s="400">
        <f>-('5C1V_LafRen'!AL70+'5C1V_LafRen'!AO70)</f>
        <v>0</v>
      </c>
      <c r="Y70" s="400">
        <f>-('5C1W_Willow'!AL70+'5C1W_Willow'!AO70)</f>
        <v>0</v>
      </c>
      <c r="Z70" s="400">
        <f>-('5C1Y_GEOPrep'!AL70+'5C1Y_GEOPrep'!AO70)</f>
        <v>0</v>
      </c>
      <c r="AA70" s="400">
        <f>-('5C1Z_LincolnPrep'!AL70+'5C1Z_LincolnPrep'!AO70)</f>
        <v>0</v>
      </c>
      <c r="AB70" s="400">
        <f>-('5C1AE_NobleMinds'!$AL70+'5C1AE_NobleMinds'!$AO70)</f>
        <v>0</v>
      </c>
      <c r="AC70" s="400">
        <f>-('5C1AF_JCFA-Laf'!$AL70+'5C1AF_JCFA-Laf'!$AO70)</f>
        <v>0</v>
      </c>
      <c r="AD70" s="400">
        <f>-('5C1AG_Collegiate'!$AL70+'5C1AG_Collegiate'!$AO70)</f>
        <v>0</v>
      </c>
      <c r="AE70" s="400">
        <f>-('5C1AI_Harmony'!$AL70+'5C1AI_Harmony'!$AO70)</f>
        <v>0</v>
      </c>
      <c r="AF70" s="400">
        <f>-('5C1AJ_Athlos'!$AL70+'5C1AJ_Athlos'!$AO70)</f>
        <v>0</v>
      </c>
      <c r="AG70" s="400">
        <f>-('5C1AK_NxtGen'!$AL70+'5C1AK_NxtGen'!$AO70)</f>
        <v>0</v>
      </c>
      <c r="AH70" s="400">
        <f>-('5C1AL_RedRiver'!$AL70+'5C1AL_RedRiver'!$AO70)</f>
        <v>0</v>
      </c>
      <c r="AI70" s="400">
        <f>-('5C1AM_Williams'!$AL70+'5C1AM_Williams'!$AO70)</f>
        <v>0</v>
      </c>
      <c r="AJ70" s="400">
        <f>-('5C1AN_StLandry'!$AL70+'5C1AN_StLandry'!$AO70)</f>
        <v>0</v>
      </c>
      <c r="AK70" s="400"/>
      <c r="AL70" s="400"/>
      <c r="AM70" s="400">
        <f>-('5C2_LAVCA'!AM70+'5C2_LAVCA'!AP70)</f>
        <v>-19791</v>
      </c>
      <c r="AN70" s="400">
        <f>-('5C3_UnvView'!AM70+'5C3_UnvView'!AP70)</f>
        <v>-13194</v>
      </c>
      <c r="AO70" s="401">
        <f t="shared" si="13"/>
        <v>-32985</v>
      </c>
      <c r="AP70" s="402">
        <f t="shared" si="14"/>
        <v>14797539</v>
      </c>
    </row>
    <row r="71" spans="1:42" ht="15.6" customHeight="1" x14ac:dyDescent="0.2">
      <c r="A71" s="403">
        <v>65</v>
      </c>
      <c r="B71" s="404" t="s">
        <v>68</v>
      </c>
      <c r="C71" s="405">
        <f>'2_State Distrib and Adjs'!BI71</f>
        <v>51223434</v>
      </c>
      <c r="D71" s="405">
        <f>-'5A3_OJJ'!P71</f>
        <v>-3859</v>
      </c>
      <c r="E71" s="405"/>
      <c r="F71" s="405">
        <f>-('5C1A_Madison'!AL71+'5C1A_Madison'!AO71)</f>
        <v>0</v>
      </c>
      <c r="G71" s="405">
        <f>-('5C1B_DArbonne'!AL71+'5C1B_DArbonne'!AO71)</f>
        <v>0</v>
      </c>
      <c r="H71" s="405">
        <f>-('5C1C_IntlHigh'!AL71+'5C1C_IntlHigh'!AO71)</f>
        <v>0</v>
      </c>
      <c r="I71" s="405">
        <f>-('5C1D_NOMMA'!AL71+'5C1D_NOMMA'!AO71)</f>
        <v>0</v>
      </c>
      <c r="J71" s="405">
        <f>-('5C1E_LFNO'!AL71+'5C1E_LFNO'!AO71)</f>
        <v>0</v>
      </c>
      <c r="K71" s="405">
        <f>-('5C1F_LCCharter'!AL71+'5C1F_LCCharter'!AO71)</f>
        <v>0</v>
      </c>
      <c r="L71" s="405">
        <f>-('5C1G_JSClark'!AL71+'5C1G_JSClark'!AO71)</f>
        <v>0</v>
      </c>
      <c r="M71" s="405">
        <f>-('5C1H_Southwest'!AL71+'5C1H_Southwest'!AO71)</f>
        <v>0</v>
      </c>
      <c r="N71" s="405">
        <f>-('5C1I_LAKey'!AL71+'5C1I_LAKey'!AO71)</f>
        <v>0</v>
      </c>
      <c r="O71" s="405">
        <f>-('5C1J_JCFAEast'!AL71+'5C1J_JCFAEast'!AO71)</f>
        <v>0</v>
      </c>
      <c r="P71" s="405">
        <f>-('5C1M_GEOMidCity'!AL71+'5C1M_GEOMidCity'!AO71)</f>
        <v>0</v>
      </c>
      <c r="Q71" s="405">
        <f>-('5C1N_Delta'!AL71+'5C1N_Delta'!AO71)</f>
        <v>0</v>
      </c>
      <c r="R71" s="405">
        <f>-('5C1O_Impact'!AL71+'5C1O_Impact'!AO71)</f>
        <v>0</v>
      </c>
      <c r="S71" s="405">
        <f>-('5C1Q_Advantage'!AL71+'5C1Q_Advantage'!AO71)</f>
        <v>0</v>
      </c>
      <c r="T71" s="405">
        <f>-('5C1R_Iberville'!AL71+'5C1R_Iberville'!AO71)</f>
        <v>0</v>
      </c>
      <c r="U71" s="405">
        <f>-('5C1S_LCColPrep'!AL71+'5C1S_LCColPrep'!AO71)</f>
        <v>0</v>
      </c>
      <c r="V71" s="405">
        <f>-('5C1T_Northeast'!AL71+'5C1T_Northeast'!AO71)</f>
        <v>0</v>
      </c>
      <c r="W71" s="405">
        <f>-('5C1U_AcadianaRen'!AL71+'5C1U_AcadianaRen'!AO71)</f>
        <v>0</v>
      </c>
      <c r="X71" s="405">
        <f>-('5C1V_LafRen'!AL71+'5C1V_LafRen'!AO71)</f>
        <v>0</v>
      </c>
      <c r="Y71" s="405">
        <f>-('5C1W_Willow'!AL71+'5C1W_Willow'!AO71)</f>
        <v>0</v>
      </c>
      <c r="Z71" s="405">
        <f>-('5C1Y_GEOPrep'!AL71+'5C1Y_GEOPrep'!AO71)</f>
        <v>0</v>
      </c>
      <c r="AA71" s="405">
        <f>-('5C1Z_LincolnPrep'!AL71+'5C1Z_LincolnPrep'!AO71)</f>
        <v>-10794</v>
      </c>
      <c r="AB71" s="405">
        <f>-('5C1AE_NobleMinds'!$AL71+'5C1AE_NobleMinds'!$AO71)</f>
        <v>0</v>
      </c>
      <c r="AC71" s="405">
        <f>-('5C1AF_JCFA-Laf'!$AL71+'5C1AF_JCFA-Laf'!$AO71)</f>
        <v>0</v>
      </c>
      <c r="AD71" s="405">
        <f>-('5C1AG_Collegiate'!$AL71+'5C1AG_Collegiate'!$AO71)</f>
        <v>0</v>
      </c>
      <c r="AE71" s="696">
        <f>-('5C1AI_Harmony'!$AL71+'5C1AI_Harmony'!$AO71)</f>
        <v>0</v>
      </c>
      <c r="AF71" s="696">
        <f>-('5C1AJ_Athlos'!$AL71+'5C1AJ_Athlos'!$AO71)</f>
        <v>0</v>
      </c>
      <c r="AG71" s="942">
        <f>-('5C1AK_NxtGen'!$AL71+'5C1AK_NxtGen'!$AO71)</f>
        <v>0</v>
      </c>
      <c r="AH71" s="942">
        <f>-('5C1AL_RedRiver'!$AL71+'5C1AL_RedRiver'!$AO71)</f>
        <v>0</v>
      </c>
      <c r="AI71" s="1513">
        <f>-('5C1AM_Williams'!$AL71+'5C1AM_Williams'!$AO71)</f>
        <v>0</v>
      </c>
      <c r="AJ71" s="1513">
        <f>-('5C1AN_StLandry'!$AL71+'5C1AN_StLandry'!$AO71)</f>
        <v>0</v>
      </c>
      <c r="AK71" s="1843"/>
      <c r="AL71" s="1843"/>
      <c r="AM71" s="405">
        <f>-('5C2_LAVCA'!AM71+'5C2_LAVCA'!AP71)</f>
        <v>-4857</v>
      </c>
      <c r="AN71" s="405">
        <f>-('5C3_UnvView'!AM71+'5C3_UnvView'!AP71)</f>
        <v>-87431</v>
      </c>
      <c r="AO71" s="406">
        <f t="shared" ref="AO71:AO75" si="15">SUM(D71:AN71)</f>
        <v>-106941</v>
      </c>
      <c r="AP71" s="407">
        <f t="shared" si="14"/>
        <v>51116493</v>
      </c>
    </row>
    <row r="72" spans="1:42" ht="15.6" customHeight="1" x14ac:dyDescent="0.2">
      <c r="A72" s="392">
        <v>66</v>
      </c>
      <c r="B72" s="393" t="s">
        <v>69</v>
      </c>
      <c r="C72" s="394">
        <f>'2_State Distrib and Adjs'!BI72</f>
        <v>13662977</v>
      </c>
      <c r="D72" s="394">
        <f>-'5A3_OJJ'!P72</f>
        <v>0</v>
      </c>
      <c r="E72" s="394"/>
      <c r="F72" s="394">
        <f>-('5C1A_Madison'!AL72+'5C1A_Madison'!AO72)</f>
        <v>0</v>
      </c>
      <c r="G72" s="394">
        <f>-('5C1B_DArbonne'!AL72+'5C1B_DArbonne'!AO72)</f>
        <v>0</v>
      </c>
      <c r="H72" s="394">
        <f>-('5C1C_IntlHigh'!AL72+'5C1C_IntlHigh'!AO72)</f>
        <v>0</v>
      </c>
      <c r="I72" s="394">
        <f>-('5C1D_NOMMA'!AL72+'5C1D_NOMMA'!AO72)</f>
        <v>0</v>
      </c>
      <c r="J72" s="394">
        <f>-('5C1E_LFNO'!AL72+'5C1E_LFNO'!AO72)</f>
        <v>0</v>
      </c>
      <c r="K72" s="394">
        <f>-('5C1F_LCCharter'!AL72+'5C1F_LCCharter'!AO72)</f>
        <v>0</v>
      </c>
      <c r="L72" s="394">
        <f>-('5C1G_JSClark'!AL72+'5C1G_JSClark'!AO72)</f>
        <v>0</v>
      </c>
      <c r="M72" s="394">
        <f>-('5C1H_Southwest'!AL72+'5C1H_Southwest'!AO72)</f>
        <v>0</v>
      </c>
      <c r="N72" s="394">
        <f>-('5C1I_LAKey'!AL72+'5C1I_LAKey'!AO72)</f>
        <v>0</v>
      </c>
      <c r="O72" s="394">
        <f>-('5C1J_JCFAEast'!AL72+'5C1J_JCFAEast'!AO72)</f>
        <v>0</v>
      </c>
      <c r="P72" s="394">
        <f>-('5C1M_GEOMidCity'!AL72+'5C1M_GEOMidCity'!AO72)</f>
        <v>0</v>
      </c>
      <c r="Q72" s="394">
        <f>-('5C1N_Delta'!AL72+'5C1N_Delta'!AO72)</f>
        <v>0</v>
      </c>
      <c r="R72" s="394">
        <f>-('5C1O_Impact'!AL72+'5C1O_Impact'!AO72)</f>
        <v>0</v>
      </c>
      <c r="S72" s="394">
        <f>-('5C1Q_Advantage'!AL72+'5C1Q_Advantage'!AO72)</f>
        <v>0</v>
      </c>
      <c r="T72" s="394">
        <f>-('5C1R_Iberville'!AL72+'5C1R_Iberville'!AO72)</f>
        <v>0</v>
      </c>
      <c r="U72" s="394">
        <f>-('5C1S_LCColPrep'!AL72+'5C1S_LCColPrep'!AO72)</f>
        <v>0</v>
      </c>
      <c r="V72" s="394">
        <f>-('5C1T_Northeast'!AL72+'5C1T_Northeast'!AO72)</f>
        <v>0</v>
      </c>
      <c r="W72" s="394">
        <f>-('5C1U_AcadianaRen'!AL72+'5C1U_AcadianaRen'!AO72)</f>
        <v>0</v>
      </c>
      <c r="X72" s="394">
        <f>-('5C1V_LafRen'!AL72+'5C1V_LafRen'!AO72)</f>
        <v>0</v>
      </c>
      <c r="Y72" s="394">
        <f>-('5C1W_Willow'!AL72+'5C1W_Willow'!AO72)</f>
        <v>0</v>
      </c>
      <c r="Z72" s="394">
        <f>-('5C1Y_GEOPrep'!AL72+'5C1Y_GEOPrep'!AO72)</f>
        <v>0</v>
      </c>
      <c r="AA72" s="395">
        <f>-('5C1Z_LincolnPrep'!AL72+'5C1Z_LincolnPrep'!AO72)</f>
        <v>0</v>
      </c>
      <c r="AB72" s="395">
        <f>-('5C1AE_NobleMinds'!$AL72+'5C1AE_NobleMinds'!$AO72)</f>
        <v>0</v>
      </c>
      <c r="AC72" s="395">
        <f>-('5C1AF_JCFA-Laf'!$AL72+'5C1AF_JCFA-Laf'!$AO72)</f>
        <v>0</v>
      </c>
      <c r="AD72" s="395">
        <f>-('5C1AG_Collegiate'!$AL72+'5C1AG_Collegiate'!$AO72)</f>
        <v>0</v>
      </c>
      <c r="AE72" s="695">
        <f>-('5C1AI_Harmony'!$AL72+'5C1AI_Harmony'!$AO72)</f>
        <v>0</v>
      </c>
      <c r="AF72" s="695">
        <f>-('5C1AJ_Athlos'!$AL72+'5C1AJ_Athlos'!$AO72)</f>
        <v>0</v>
      </c>
      <c r="AG72" s="695">
        <f>-('5C1AK_NxtGen'!$AL72+'5C1AK_NxtGen'!$AO72)</f>
        <v>0</v>
      </c>
      <c r="AH72" s="695">
        <f>-('5C1AL_RedRiver'!$AL72+'5C1AL_RedRiver'!$AO72)</f>
        <v>0</v>
      </c>
      <c r="AI72" s="1512">
        <f>-('5C1AM_Williams'!$AL72+'5C1AM_Williams'!$AO72)</f>
        <v>0</v>
      </c>
      <c r="AJ72" s="1512">
        <f>-('5C1AN_StLandry'!$AL72+'5C1AN_StLandry'!$AO72)</f>
        <v>0</v>
      </c>
      <c r="AK72" s="1842"/>
      <c r="AL72" s="1842"/>
      <c r="AM72" s="394">
        <f>-('5C2_LAVCA'!AM72+'5C2_LAVCA'!AP72)</f>
        <v>-5048</v>
      </c>
      <c r="AN72" s="394">
        <f>-('5C3_UnvView'!AM72+'5C3_UnvView'!AP72)</f>
        <v>-166587</v>
      </c>
      <c r="AO72" s="396">
        <f t="shared" si="15"/>
        <v>-171635</v>
      </c>
      <c r="AP72" s="397">
        <f t="shared" si="14"/>
        <v>13491342</v>
      </c>
    </row>
    <row r="73" spans="1:42" ht="15.6" customHeight="1" x14ac:dyDescent="0.2">
      <c r="A73" s="398">
        <v>67</v>
      </c>
      <c r="B73" s="399" t="s">
        <v>3</v>
      </c>
      <c r="C73" s="400">
        <f>'2_State Distrib and Adjs'!BI73</f>
        <v>35362719</v>
      </c>
      <c r="D73" s="400">
        <f>-'5A3_OJJ'!P73</f>
        <v>0</v>
      </c>
      <c r="E73" s="400"/>
      <c r="F73" s="400">
        <f>-('5C1A_Madison'!AL73+'5C1A_Madison'!AO73)</f>
        <v>-21775</v>
      </c>
      <c r="G73" s="400">
        <f>-('5C1B_DArbonne'!AL73+'5C1B_DArbonne'!AO73)</f>
        <v>0</v>
      </c>
      <c r="H73" s="400">
        <f>-('5C1C_IntlHigh'!AL73+'5C1C_IntlHigh'!AO73)</f>
        <v>0</v>
      </c>
      <c r="I73" s="400">
        <f>-('5C1D_NOMMA'!AL73+'5C1D_NOMMA'!AO73)</f>
        <v>0</v>
      </c>
      <c r="J73" s="400">
        <f>-('5C1E_LFNO'!AL73+'5C1E_LFNO'!AO73)</f>
        <v>0</v>
      </c>
      <c r="K73" s="400">
        <f>-('5C1F_LCCharter'!AL73+'5C1F_LCCharter'!AO73)</f>
        <v>0</v>
      </c>
      <c r="L73" s="400">
        <f>-('5C1G_JSClark'!AL73+'5C1G_JSClark'!AO73)</f>
        <v>0</v>
      </c>
      <c r="M73" s="400">
        <f>-('5C1H_Southwest'!AL73+'5C1H_Southwest'!AO73)</f>
        <v>0</v>
      </c>
      <c r="N73" s="400">
        <f>-('5C1I_LAKey'!AL73+'5C1I_LAKey'!AO73)</f>
        <v>-60970</v>
      </c>
      <c r="O73" s="400">
        <f>-('5C1J_JCFAEast'!AL73+'5C1J_JCFAEast'!AO73)</f>
        <v>0</v>
      </c>
      <c r="P73" s="400">
        <f>-('5C1M_GEOMidCity'!AL73+'5C1M_GEOMidCity'!AO73)</f>
        <v>-8710</v>
      </c>
      <c r="Q73" s="400">
        <f>-('5C1N_Delta'!AL73+'5C1N_Delta'!AO73)</f>
        <v>0</v>
      </c>
      <c r="R73" s="400">
        <f>-('5C1O_Impact'!AL73+'5C1O_Impact'!AO73)</f>
        <v>-26130</v>
      </c>
      <c r="S73" s="400">
        <f>-('5C1Q_Advantage'!AL73+'5C1Q_Advantage'!AO73)</f>
        <v>-43550</v>
      </c>
      <c r="T73" s="400">
        <f>-('5C1R_Iberville'!AL73+'5C1R_Iberville'!AO73)</f>
        <v>0</v>
      </c>
      <c r="U73" s="400">
        <f>-('5C1S_LCColPrep'!AL73+'5C1S_LCColPrep'!AO73)</f>
        <v>0</v>
      </c>
      <c r="V73" s="400">
        <f>-('5C1T_Northeast'!AL73+'5C1T_Northeast'!AO73)</f>
        <v>0</v>
      </c>
      <c r="W73" s="400">
        <f>-('5C1U_AcadianaRen'!AL73+'5C1U_AcadianaRen'!AO73)</f>
        <v>0</v>
      </c>
      <c r="X73" s="400">
        <f>-('5C1V_LafRen'!AL73+'5C1V_LafRen'!AO73)</f>
        <v>0</v>
      </c>
      <c r="Y73" s="400">
        <f>-('5C1W_Willow'!AL73+'5C1W_Willow'!AO73)</f>
        <v>0</v>
      </c>
      <c r="Z73" s="400">
        <f>-('5C1Y_GEOPrep'!AL73+'5C1Y_GEOPrep'!AO73)</f>
        <v>-21775</v>
      </c>
      <c r="AA73" s="400">
        <f>-('5C1Z_LincolnPrep'!AL73+'5C1Z_LincolnPrep'!AO73)</f>
        <v>0</v>
      </c>
      <c r="AB73" s="400">
        <f>-('5C1AE_NobleMinds'!$AL73+'5C1AE_NobleMinds'!$AO73)</f>
        <v>0</v>
      </c>
      <c r="AC73" s="400">
        <f>-('5C1AF_JCFA-Laf'!$AL73+'5C1AF_JCFA-Laf'!$AO73)</f>
        <v>0</v>
      </c>
      <c r="AD73" s="400">
        <f>-('5C1AG_Collegiate'!$AL73+'5C1AG_Collegiate'!$AO73)</f>
        <v>0</v>
      </c>
      <c r="AE73" s="400">
        <f>-('5C1AI_Harmony'!$AL73+'5C1AI_Harmony'!$AO73)</f>
        <v>0</v>
      </c>
      <c r="AF73" s="400">
        <f>-('5C1AJ_Athlos'!$AL73+'5C1AJ_Athlos'!$AO73)</f>
        <v>0</v>
      </c>
      <c r="AG73" s="400">
        <f>-('5C1AK_NxtGen'!$AL73+'5C1AK_NxtGen'!$AO73)</f>
        <v>-4355</v>
      </c>
      <c r="AH73" s="400">
        <f>-('5C1AL_RedRiver'!$AL73+'5C1AL_RedRiver'!$AO73)</f>
        <v>0</v>
      </c>
      <c r="AI73" s="400">
        <f>-('5C1AM_Williams'!$AL73+'5C1AM_Williams'!$AO73)</f>
        <v>0</v>
      </c>
      <c r="AJ73" s="400">
        <f>-('5C1AN_StLandry'!$AL73+'5C1AN_StLandry'!$AO73)</f>
        <v>0</v>
      </c>
      <c r="AK73" s="400"/>
      <c r="AL73" s="400"/>
      <c r="AM73" s="400">
        <f>-('5C2_LAVCA'!AM73+'5C2_LAVCA'!AP73)</f>
        <v>-3920</v>
      </c>
      <c r="AN73" s="400">
        <f>-('5C3_UnvView'!AM73+'5C3_UnvView'!AP73)</f>
        <v>-227331</v>
      </c>
      <c r="AO73" s="401">
        <f t="shared" si="15"/>
        <v>-418516</v>
      </c>
      <c r="AP73" s="402">
        <f t="shared" si="14"/>
        <v>34944203</v>
      </c>
    </row>
    <row r="74" spans="1:42" ht="15.6" customHeight="1" x14ac:dyDescent="0.2">
      <c r="A74" s="398">
        <v>68</v>
      </c>
      <c r="B74" s="399" t="s">
        <v>2</v>
      </c>
      <c r="C74" s="400">
        <f>'2_State Distrib and Adjs'!BI74</f>
        <v>7677499</v>
      </c>
      <c r="D74" s="400">
        <f>-'5A3_OJJ'!P74</f>
        <v>-1178</v>
      </c>
      <c r="E74" s="400"/>
      <c r="F74" s="400">
        <f>-('5C1A_Madison'!AL74+'5C1A_Madison'!AO74)</f>
        <v>-59850</v>
      </c>
      <c r="G74" s="400">
        <f>-('5C1B_DArbonne'!AL74+'5C1B_DArbonne'!AO74)</f>
        <v>0</v>
      </c>
      <c r="H74" s="400">
        <f>-('5C1C_IntlHigh'!AL74+'5C1C_IntlHigh'!AO74)</f>
        <v>0</v>
      </c>
      <c r="I74" s="400">
        <f>-('5C1D_NOMMA'!AL74+'5C1D_NOMMA'!AO74)</f>
        <v>0</v>
      </c>
      <c r="J74" s="400">
        <f>-('5C1E_LFNO'!AL74+'5C1E_LFNO'!AO74)</f>
        <v>0</v>
      </c>
      <c r="K74" s="400">
        <f>-('5C1F_LCCharter'!AL74+'5C1F_LCCharter'!AO74)</f>
        <v>0</v>
      </c>
      <c r="L74" s="400">
        <f>-('5C1G_JSClark'!AL74+'5C1G_JSClark'!AO74)</f>
        <v>0</v>
      </c>
      <c r="M74" s="400">
        <f>-('5C1H_Southwest'!AL74+'5C1H_Southwest'!AO74)</f>
        <v>0</v>
      </c>
      <c r="N74" s="400">
        <f>-('5C1I_LAKey'!AL74+'5C1I_LAKey'!AO74)</f>
        <v>-76950</v>
      </c>
      <c r="O74" s="400">
        <f>-('5C1J_JCFAEast'!AL74+'5C1J_JCFAEast'!AO74)</f>
        <v>0</v>
      </c>
      <c r="P74" s="400">
        <f>-('5C1M_GEOMidCity'!AL74+'5C1M_GEOMidCity'!AO74)</f>
        <v>-21375</v>
      </c>
      <c r="Q74" s="400">
        <f>-('5C1N_Delta'!AL74+'5C1N_Delta'!AO74)</f>
        <v>0</v>
      </c>
      <c r="R74" s="400">
        <f>-('5C1O_Impact'!AL74+'5C1O_Impact'!AO74)</f>
        <v>-859275</v>
      </c>
      <c r="S74" s="400">
        <f>-('5C1Q_Advantage'!AL74+'5C1Q_Advantage'!AO74)</f>
        <v>-902025</v>
      </c>
      <c r="T74" s="400">
        <f>-('5C1R_Iberville'!AL74+'5C1R_Iberville'!AO74)</f>
        <v>0</v>
      </c>
      <c r="U74" s="400">
        <f>-('5C1S_LCColPrep'!AL74+'5C1S_LCColPrep'!AO74)</f>
        <v>0</v>
      </c>
      <c r="V74" s="400">
        <f>-('5C1T_Northeast'!AL74+'5C1T_Northeast'!AO74)</f>
        <v>0</v>
      </c>
      <c r="W74" s="400">
        <f>-('5C1U_AcadianaRen'!AL74+'5C1U_AcadianaRen'!AO74)</f>
        <v>0</v>
      </c>
      <c r="X74" s="400">
        <f>-('5C1V_LafRen'!AL74+'5C1V_LafRen'!AO74)</f>
        <v>0</v>
      </c>
      <c r="Y74" s="400">
        <f>-('5C1W_Willow'!AL74+'5C1W_Willow'!AO74)</f>
        <v>0</v>
      </c>
      <c r="Z74" s="400">
        <f>-('5C1Y_GEOPrep'!AL74+'5C1Y_GEOPrep'!AO74)</f>
        <v>-81225</v>
      </c>
      <c r="AA74" s="400">
        <f>-('5C1Z_LincolnPrep'!AL74+'5C1Z_LincolnPrep'!AO74)</f>
        <v>0</v>
      </c>
      <c r="AB74" s="400">
        <f>-('5C1AE_NobleMinds'!$AL74+'5C1AE_NobleMinds'!$AO74)</f>
        <v>0</v>
      </c>
      <c r="AC74" s="400">
        <f>-('5C1AF_JCFA-Laf'!$AL74+'5C1AF_JCFA-Laf'!$AO74)</f>
        <v>0</v>
      </c>
      <c r="AD74" s="400">
        <f>-('5C1AG_Collegiate'!$AL74+'5C1AG_Collegiate'!$AO74)</f>
        <v>-85500</v>
      </c>
      <c r="AE74" s="400">
        <f>-('5C1AI_Harmony'!$AL74+'5C1AI_Harmony'!$AO74)</f>
        <v>0</v>
      </c>
      <c r="AF74" s="400">
        <f>-('5C1AJ_Athlos'!$AL74+'5C1AJ_Athlos'!$AO74)</f>
        <v>0</v>
      </c>
      <c r="AG74" s="400">
        <f>-('5C1AK_NxtGen'!$AL74+'5C1AK_NxtGen'!$AO74)</f>
        <v>-38475</v>
      </c>
      <c r="AH74" s="400">
        <f>-('5C1AL_RedRiver'!$AL74+'5C1AL_RedRiver'!$AO74)</f>
        <v>0</v>
      </c>
      <c r="AI74" s="400">
        <f>-('5C1AM_Williams'!$AL74+'5C1AM_Williams'!$AO74)</f>
        <v>0</v>
      </c>
      <c r="AJ74" s="400">
        <f>-('5C1AN_StLandry'!$AL74+'5C1AN_StLandry'!$AO74)</f>
        <v>0</v>
      </c>
      <c r="AK74" s="400">
        <f>-'5C1AO_Geo Prep Baker'!$AL74+'5C1AO_Geo Prep Baker'!$AO74</f>
        <v>-534375</v>
      </c>
      <c r="AL74" s="400"/>
      <c r="AM74" s="400">
        <f>-('5C2_LAVCA'!AM74+'5C2_LAVCA'!AP74)</f>
        <v>-3848</v>
      </c>
      <c r="AN74" s="400">
        <f>-('5C3_UnvView'!AM74+'5C3_UnvView'!AP74)</f>
        <v>-115425</v>
      </c>
      <c r="AO74" s="401">
        <f t="shared" si="15"/>
        <v>-2779501</v>
      </c>
      <c r="AP74" s="402">
        <f t="shared" si="14"/>
        <v>4897998</v>
      </c>
    </row>
    <row r="75" spans="1:42" ht="15.6" customHeight="1" x14ac:dyDescent="0.2">
      <c r="A75" s="408">
        <v>69</v>
      </c>
      <c r="B75" s="409" t="s">
        <v>91</v>
      </c>
      <c r="C75" s="410">
        <f>'2_State Distrib and Adjs'!BI75</f>
        <v>34730754</v>
      </c>
      <c r="D75" s="410">
        <f>-'5A3_OJJ'!P75</f>
        <v>0</v>
      </c>
      <c r="E75" s="410"/>
      <c r="F75" s="410">
        <f>-('5C1A_Madison'!AL75+'5C1A_Madison'!AO75)</f>
        <v>-31681</v>
      </c>
      <c r="G75" s="410">
        <f>-('5C1B_DArbonne'!AL75+'5C1B_DArbonne'!AO75)</f>
        <v>0</v>
      </c>
      <c r="H75" s="410">
        <f>-('5C1C_IntlHigh'!AL75+'5C1C_IntlHigh'!AO75)</f>
        <v>0</v>
      </c>
      <c r="I75" s="410">
        <f>-('5C1D_NOMMA'!AL75+'5C1D_NOMMA'!AO75)</f>
        <v>0</v>
      </c>
      <c r="J75" s="410">
        <f>-('5C1E_LFNO'!AL75+'5C1E_LFNO'!AO75)</f>
        <v>0</v>
      </c>
      <c r="K75" s="410">
        <f>-('5C1F_LCCharter'!AL75+'5C1F_LCCharter'!AO75)</f>
        <v>0</v>
      </c>
      <c r="L75" s="410">
        <f>-('5C1G_JSClark'!AL75+'5C1G_JSClark'!AO75)</f>
        <v>0</v>
      </c>
      <c r="M75" s="410">
        <f>-('5C1H_Southwest'!AL75+'5C1H_Southwest'!AO75)</f>
        <v>0</v>
      </c>
      <c r="N75" s="410">
        <f>-('5C1I_LAKey'!AL75+'5C1I_LAKey'!AO75)</f>
        <v>-84337</v>
      </c>
      <c r="O75" s="410">
        <f>-('5C1J_JCFAEast'!AL75+'5C1J_JCFAEast'!AO75)</f>
        <v>0</v>
      </c>
      <c r="P75" s="410">
        <f>-('5C1M_GEOMidCity'!AL75+'5C1M_GEOMidCity'!AO75)</f>
        <v>-24805</v>
      </c>
      <c r="Q75" s="410">
        <f>-('5C1N_Delta'!AL75+'5C1N_Delta'!AO75)</f>
        <v>0</v>
      </c>
      <c r="R75" s="410">
        <f>-('5C1O_Impact'!AL75+'5C1O_Impact'!AO75)</f>
        <v>-4961</v>
      </c>
      <c r="S75" s="410">
        <f>-('5C1Q_Advantage'!AL75+'5C1Q_Advantage'!AO75)</f>
        <v>-64493</v>
      </c>
      <c r="T75" s="410">
        <f>-('5C1R_Iberville'!AL75+'5C1R_Iberville'!AO75)</f>
        <v>-24805</v>
      </c>
      <c r="U75" s="410">
        <f>-('5C1S_LCColPrep'!AL75+'5C1S_LCColPrep'!AO75)</f>
        <v>0</v>
      </c>
      <c r="V75" s="410">
        <f>-('5C1T_Northeast'!AL75+'5C1T_Northeast'!AO75)</f>
        <v>0</v>
      </c>
      <c r="W75" s="410">
        <f>-('5C1U_AcadianaRen'!AL75+'5C1U_AcadianaRen'!AO75)</f>
        <v>0</v>
      </c>
      <c r="X75" s="410">
        <f>-('5C1V_LafRen'!AL75+'5C1V_LafRen'!AO75)</f>
        <v>0</v>
      </c>
      <c r="Y75" s="410">
        <f>-('5C1W_Willow'!AL75+'5C1W_Willow'!AO75)</f>
        <v>0</v>
      </c>
      <c r="Z75" s="410">
        <f>-('5C1Y_GEOPrep'!AL75+'5C1Y_GEOPrep'!AO75)</f>
        <v>-44649</v>
      </c>
      <c r="AA75" s="410">
        <f>-('5C1Z_LincolnPrep'!$AL75+'5C1Z_LincolnPrep'!$AO75)</f>
        <v>0</v>
      </c>
      <c r="AB75" s="410">
        <f>-('5C1AE_NobleMinds'!$AL75+'5C1AE_NobleMinds'!$AO75)</f>
        <v>0</v>
      </c>
      <c r="AC75" s="410">
        <f>-('5C1AF_JCFA-Laf'!$AL75+'5C1AF_JCFA-Laf'!$AO75)</f>
        <v>0</v>
      </c>
      <c r="AD75" s="410">
        <f>-('5C1AG_Collegiate'!$AL75+'5C1AG_Collegiate'!$AO75)</f>
        <v>-9922</v>
      </c>
      <c r="AE75" s="410">
        <f>-('5C1AI_Harmony'!$AL75+'5C1AI_Harmony'!$AO75)</f>
        <v>0</v>
      </c>
      <c r="AF75" s="410">
        <f>-('5C1AJ_Athlos'!$AL75+'5C1AJ_Athlos'!$AO75)</f>
        <v>0</v>
      </c>
      <c r="AG75" s="410">
        <f>-('5C1AK_NxtGen'!$AL75+'5C1AK_NxtGen'!$AO75)</f>
        <v>-9922</v>
      </c>
      <c r="AH75" s="410">
        <f>-('5C1AL_RedRiver'!$AL75+'5C1AL_RedRiver'!$AO75)</f>
        <v>0</v>
      </c>
      <c r="AI75" s="410">
        <f>-('5C1AM_Williams'!$AL75+'5C1AM_Williams'!$AO75)</f>
        <v>0</v>
      </c>
      <c r="AJ75" s="410">
        <f>-('5C1AN_StLandry'!$AL75+'5C1AN_StLandry'!$AO75)</f>
        <v>0</v>
      </c>
      <c r="AK75" s="410"/>
      <c r="AL75" s="410"/>
      <c r="AM75" s="410">
        <f>-('5C2_LAVCA'!AM75+'5C2_LAVCA'!AP75)</f>
        <v>0</v>
      </c>
      <c r="AN75" s="410">
        <f>-('5C3_UnvView'!AM75+'5C3_UnvView'!AP75)</f>
        <v>-156272</v>
      </c>
      <c r="AO75" s="411">
        <f t="shared" si="15"/>
        <v>-455847</v>
      </c>
      <c r="AP75" s="412">
        <f t="shared" si="14"/>
        <v>34274907</v>
      </c>
    </row>
    <row r="76" spans="1:42" ht="15.6" customHeight="1" thickBot="1" x14ac:dyDescent="0.25">
      <c r="A76" s="512"/>
      <c r="B76" s="513" t="s">
        <v>70</v>
      </c>
      <c r="C76" s="1316">
        <f t="shared" ref="C76:AL76" si="16">SUM(C7:C75)</f>
        <v>3791734997</v>
      </c>
      <c r="D76" s="1316">
        <f>SUM(D7:D75)</f>
        <v>-632441</v>
      </c>
      <c r="E76" s="1316">
        <f t="shared" si="16"/>
        <v>-19185259</v>
      </c>
      <c r="F76" s="1316">
        <f t="shared" si="16"/>
        <v>-4474346</v>
      </c>
      <c r="G76" s="1316">
        <f t="shared" si="16"/>
        <v>-4769887</v>
      </c>
      <c r="H76" s="1316">
        <f t="shared" si="16"/>
        <v>-2465288</v>
      </c>
      <c r="I76" s="1316">
        <f t="shared" si="16"/>
        <v>-6720703</v>
      </c>
      <c r="J76" s="1316">
        <f t="shared" si="16"/>
        <v>-6706733</v>
      </c>
      <c r="K76" s="1316">
        <f t="shared" si="16"/>
        <v>-7157476</v>
      </c>
      <c r="L76" s="1316">
        <f t="shared" si="16"/>
        <v>-951119</v>
      </c>
      <c r="M76" s="1316">
        <f t="shared" si="16"/>
        <v>-5450976</v>
      </c>
      <c r="N76" s="1316">
        <f t="shared" si="16"/>
        <v>-3561966</v>
      </c>
      <c r="O76" s="1316">
        <f t="shared" si="16"/>
        <v>-1046311</v>
      </c>
      <c r="P76" s="1316">
        <f t="shared" si="16"/>
        <v>-5621539</v>
      </c>
      <c r="Q76" s="1316">
        <f t="shared" si="16"/>
        <v>-1896409</v>
      </c>
      <c r="R76" s="1316">
        <f t="shared" si="16"/>
        <v>-2348104</v>
      </c>
      <c r="S76" s="1316">
        <f t="shared" si="16"/>
        <v>-3016543</v>
      </c>
      <c r="T76" s="1316">
        <f t="shared" si="16"/>
        <v>-4728434</v>
      </c>
      <c r="U76" s="1316">
        <f t="shared" si="16"/>
        <v>-4263322</v>
      </c>
      <c r="V76" s="1316">
        <f t="shared" si="16"/>
        <v>-850665</v>
      </c>
      <c r="W76" s="1316">
        <f t="shared" si="16"/>
        <v>-9955172</v>
      </c>
      <c r="X76" s="1316">
        <f t="shared" si="16"/>
        <v>-6625536</v>
      </c>
      <c r="Y76" s="1316">
        <f t="shared" si="16"/>
        <v>-3895675</v>
      </c>
      <c r="Z76" s="1316">
        <f t="shared" si="16"/>
        <v>-5874501</v>
      </c>
      <c r="AA76" s="1316">
        <f t="shared" si="16"/>
        <v>-4987182</v>
      </c>
      <c r="AB76" s="1316">
        <f t="shared" si="16"/>
        <v>-945905</v>
      </c>
      <c r="AC76" s="1316">
        <f t="shared" si="16"/>
        <v>-379145</v>
      </c>
      <c r="AD76" s="1316">
        <f t="shared" si="16"/>
        <v>-3426248</v>
      </c>
      <c r="AE76" s="1316">
        <f t="shared" si="16"/>
        <v>-1843695</v>
      </c>
      <c r="AF76" s="1316">
        <f t="shared" si="16"/>
        <v>-8450061</v>
      </c>
      <c r="AG76" s="1316">
        <f t="shared" si="16"/>
        <v>-2372679</v>
      </c>
      <c r="AH76" s="1316">
        <f t="shared" si="16"/>
        <v>-477556</v>
      </c>
      <c r="AI76" s="1316">
        <f t="shared" si="16"/>
        <v>-304807</v>
      </c>
      <c r="AJ76" s="1316">
        <f t="shared" si="16"/>
        <v>-654087</v>
      </c>
      <c r="AK76" s="1316">
        <f t="shared" si="16"/>
        <v>-1172850</v>
      </c>
      <c r="AL76" s="1316">
        <f t="shared" si="16"/>
        <v>-735456</v>
      </c>
      <c r="AM76" s="1316">
        <f t="shared" ref="AM76:AP76" si="17">SUM(AM7:AM75)</f>
        <v>-10737000</v>
      </c>
      <c r="AN76" s="1316">
        <f t="shared" si="17"/>
        <v>-20699903</v>
      </c>
      <c r="AO76" s="1317">
        <f t="shared" si="17"/>
        <v>-169384979</v>
      </c>
      <c r="AP76" s="1318">
        <f t="shared" si="17"/>
        <v>3622350018</v>
      </c>
    </row>
    <row r="77" spans="1:42" ht="13.5" thickTop="1" x14ac:dyDescent="0.2">
      <c r="B77" s="100"/>
      <c r="C77" s="1314"/>
      <c r="D77" s="1314"/>
      <c r="E77" s="1314"/>
      <c r="F77" s="1314"/>
      <c r="G77" s="1314"/>
      <c r="H77" s="1314"/>
      <c r="I77" s="1314"/>
      <c r="J77" s="1314"/>
      <c r="K77" s="1314"/>
      <c r="L77" s="1314"/>
      <c r="M77" s="1314"/>
      <c r="N77" s="1314"/>
      <c r="O77" s="1314"/>
      <c r="P77" s="1314"/>
      <c r="Q77" s="1314"/>
      <c r="R77" s="1314"/>
      <c r="S77" s="1314"/>
      <c r="T77" s="1314"/>
      <c r="U77" s="1314"/>
      <c r="V77" s="1314"/>
      <c r="W77" s="1314"/>
      <c r="X77" s="1314"/>
      <c r="Y77" s="1314"/>
      <c r="Z77" s="1314"/>
      <c r="AA77" s="1314"/>
      <c r="AB77" s="1314"/>
      <c r="AC77" s="1314"/>
      <c r="AD77" s="1314"/>
      <c r="AE77" s="1314"/>
      <c r="AF77" s="1314"/>
      <c r="AG77" s="1314"/>
      <c r="AH77" s="1314"/>
      <c r="AI77" s="1314"/>
      <c r="AJ77" s="1314"/>
      <c r="AK77" s="1844"/>
      <c r="AL77" s="1844"/>
      <c r="AM77" s="1314"/>
      <c r="AN77" s="1314"/>
      <c r="AO77" s="1315"/>
      <c r="AP77" s="1339"/>
    </row>
    <row r="78" spans="1:42" x14ac:dyDescent="0.2"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  <c r="AL78" s="389"/>
      <c r="AM78" s="389"/>
      <c r="AN78" s="389"/>
      <c r="AO78" s="389"/>
      <c r="AP78" s="389"/>
    </row>
    <row r="79" spans="1:42" x14ac:dyDescent="0.2">
      <c r="AO79" s="100"/>
      <c r="AP79" s="1858"/>
    </row>
    <row r="80" spans="1:42" ht="15" x14ac:dyDescent="0.2">
      <c r="AO80" s="647"/>
      <c r="AP80" s="389"/>
    </row>
    <row r="86" spans="4:39" x14ac:dyDescent="0.2">
      <c r="D86" s="100"/>
      <c r="J86" s="100"/>
      <c r="O86" s="100"/>
      <c r="T86" s="100"/>
      <c r="AA86" s="100"/>
    </row>
    <row r="87" spans="4:39" x14ac:dyDescent="0.2">
      <c r="D87" s="100"/>
      <c r="J87" s="100"/>
      <c r="O87" s="100"/>
      <c r="T87" s="100"/>
      <c r="AA87" s="100"/>
      <c r="AI87" s="100"/>
      <c r="AM87" s="100"/>
    </row>
    <row r="88" spans="4:39" x14ac:dyDescent="0.2">
      <c r="AI88" s="100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8">
    <mergeCell ref="AP1:AP2"/>
    <mergeCell ref="A1:B2"/>
    <mergeCell ref="C1:C2"/>
    <mergeCell ref="D1:I1"/>
    <mergeCell ref="J1:Q1"/>
    <mergeCell ref="R1:Y1"/>
    <mergeCell ref="Z1:AG1"/>
    <mergeCell ref="AH1:AO1"/>
  </mergeCells>
  <printOptions horizontalCentered="1"/>
  <pageMargins left="0.35" right="0.35" top="0.9" bottom="0.5" header="0.3" footer="0.25"/>
  <pageSetup paperSize="5" scale="73" firstPageNumber="7" fitToWidth="0" fitToHeight="0" orientation="portrait" r:id="rId2"/>
  <headerFooter>
    <oddHeader>&amp;L&amp;"Arial,Bold"&amp;18&amp;K000000Table 2A-1: FY2022-23 Budget Letter - Preliminary
MFP Annual Transfer Amount July 2022</oddHeader>
    <oddFooter>&amp;R&amp;P</oddFooter>
  </headerFooter>
  <colBreaks count="4" manualBreakCount="4">
    <brk id="9" max="1048575" man="1"/>
    <brk id="17" max="1048575" man="1"/>
    <brk id="25" max="1048575" man="1"/>
    <brk id="33" max="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A78"/>
  <sheetViews>
    <sheetView zoomScaleNormal="100" zoomScaleSheetLayoutView="75" workbookViewId="0">
      <pane xSplit="2" ySplit="6" topLeftCell="C7" activePane="bottomRight" state="frozen"/>
      <selection activeCell="E90" sqref="E90"/>
      <selection pane="topRight" activeCell="E90" sqref="E90"/>
      <selection pane="bottomLeft" activeCell="E90" sqref="E90"/>
      <selection pane="bottomRight" activeCell="C7" sqref="C7"/>
    </sheetView>
  </sheetViews>
  <sheetFormatPr defaultColWidth="8.85546875" defaultRowHeight="12.75" x14ac:dyDescent="0.2"/>
  <cols>
    <col min="1" max="1" width="4" style="28" customWidth="1"/>
    <col min="2" max="2" width="19.5703125" style="28" customWidth="1"/>
    <col min="3" max="3" width="16.7109375" style="28" customWidth="1"/>
    <col min="4" max="40" width="14" style="28" customWidth="1"/>
    <col min="41" max="41" width="15.85546875" style="28" customWidth="1"/>
    <col min="42" max="42" width="18.7109375" style="28" customWidth="1"/>
    <col min="43" max="43" width="14.85546875" style="28" bestFit="1" customWidth="1"/>
    <col min="44" max="77" width="14.140625" style="28" customWidth="1"/>
    <col min="78" max="78" width="15.28515625" style="28" bestFit="1" customWidth="1"/>
    <col min="79" max="79" width="17.42578125" style="28" customWidth="1"/>
    <col min="80" max="16384" width="8.85546875" style="28"/>
  </cols>
  <sheetData>
    <row r="1" spans="1:79" s="87" customFormat="1" ht="21" customHeight="1" x14ac:dyDescent="0.2">
      <c r="A1" s="1960" t="s">
        <v>1794</v>
      </c>
      <c r="B1" s="1960"/>
      <c r="C1" s="1967" t="s">
        <v>518</v>
      </c>
      <c r="D1" s="1971" t="s">
        <v>479</v>
      </c>
      <c r="E1" s="1971"/>
      <c r="F1" s="1971"/>
      <c r="G1" s="1971"/>
      <c r="H1" s="1971"/>
      <c r="I1" s="1971"/>
      <c r="J1" s="1970" t="s">
        <v>479</v>
      </c>
      <c r="K1" s="1970"/>
      <c r="L1" s="1970"/>
      <c r="M1" s="1970"/>
      <c r="N1" s="1970"/>
      <c r="O1" s="1970"/>
      <c r="P1" s="1970"/>
      <c r="Q1" s="1970"/>
      <c r="R1" s="1970" t="s">
        <v>479</v>
      </c>
      <c r="S1" s="1970"/>
      <c r="T1" s="1970"/>
      <c r="U1" s="1970"/>
      <c r="V1" s="1970"/>
      <c r="W1" s="1970"/>
      <c r="X1" s="1970"/>
      <c r="Y1" s="1970"/>
      <c r="Z1" s="1970" t="s">
        <v>479</v>
      </c>
      <c r="AA1" s="1970"/>
      <c r="AB1" s="1970"/>
      <c r="AC1" s="1970"/>
      <c r="AD1" s="1970"/>
      <c r="AE1" s="1970"/>
      <c r="AF1" s="1970"/>
      <c r="AG1" s="1970"/>
      <c r="AH1" s="1971" t="s">
        <v>479</v>
      </c>
      <c r="AI1" s="1971"/>
      <c r="AJ1" s="1971"/>
      <c r="AK1" s="1971"/>
      <c r="AL1" s="1971"/>
      <c r="AM1" s="1971"/>
      <c r="AN1" s="1971"/>
      <c r="AO1" s="1971"/>
      <c r="AP1" s="1959" t="s">
        <v>478</v>
      </c>
      <c r="AQ1" s="1972" t="s">
        <v>1461</v>
      </c>
      <c r="AR1" s="1968" t="s">
        <v>1279</v>
      </c>
      <c r="AS1" s="1968"/>
      <c r="AT1" s="1968"/>
      <c r="AU1" s="1968"/>
      <c r="AV1" s="1968"/>
      <c r="AW1" s="1968"/>
      <c r="AX1" s="1968" t="s">
        <v>1279</v>
      </c>
      <c r="AY1" s="1968"/>
      <c r="AZ1" s="1968"/>
      <c r="BA1" s="1968"/>
      <c r="BB1" s="1968"/>
      <c r="BC1" s="1968"/>
      <c r="BD1" s="1968"/>
      <c r="BE1" s="1968"/>
      <c r="BF1" s="1968" t="s">
        <v>1279</v>
      </c>
      <c r="BG1" s="1968"/>
      <c r="BH1" s="1968"/>
      <c r="BI1" s="1968"/>
      <c r="BJ1" s="1968"/>
      <c r="BK1" s="1968"/>
      <c r="BL1" s="1968"/>
      <c r="BM1" s="1968"/>
      <c r="BN1" s="1968" t="s">
        <v>1279</v>
      </c>
      <c r="BO1" s="1968"/>
      <c r="BP1" s="1968"/>
      <c r="BQ1" s="1968"/>
      <c r="BR1" s="1968"/>
      <c r="BS1" s="1968"/>
      <c r="BT1" s="1968"/>
      <c r="BU1" s="1968" t="s">
        <v>1279</v>
      </c>
      <c r="BV1" s="1968"/>
      <c r="BW1" s="1968"/>
      <c r="BX1" s="1968"/>
      <c r="BY1" s="1968"/>
      <c r="BZ1" s="1969" t="s">
        <v>1462</v>
      </c>
      <c r="CA1" s="1966" t="s">
        <v>1727</v>
      </c>
    </row>
    <row r="2" spans="1:79" ht="89.25" customHeight="1" x14ac:dyDescent="0.2">
      <c r="A2" s="1960"/>
      <c r="B2" s="1960"/>
      <c r="C2" s="1967"/>
      <c r="D2" s="639" t="s">
        <v>476</v>
      </c>
      <c r="E2" s="639" t="s">
        <v>996</v>
      </c>
      <c r="F2" s="640" t="s">
        <v>951</v>
      </c>
      <c r="G2" s="640" t="s">
        <v>952</v>
      </c>
      <c r="H2" s="640" t="s">
        <v>953</v>
      </c>
      <c r="I2" s="640" t="s">
        <v>954</v>
      </c>
      <c r="J2" s="640" t="s">
        <v>955</v>
      </c>
      <c r="K2" s="640" t="s">
        <v>956</v>
      </c>
      <c r="L2" s="640" t="s">
        <v>957</v>
      </c>
      <c r="M2" s="640" t="s">
        <v>958</v>
      </c>
      <c r="N2" s="640" t="s">
        <v>959</v>
      </c>
      <c r="O2" s="640" t="s">
        <v>960</v>
      </c>
      <c r="P2" s="640" t="s">
        <v>961</v>
      </c>
      <c r="Q2" s="640" t="s">
        <v>962</v>
      </c>
      <c r="R2" s="640" t="s">
        <v>963</v>
      </c>
      <c r="S2" s="640" t="s">
        <v>964</v>
      </c>
      <c r="T2" s="640" t="s">
        <v>965</v>
      </c>
      <c r="U2" s="640" t="s">
        <v>966</v>
      </c>
      <c r="V2" s="640" t="s">
        <v>967</v>
      </c>
      <c r="W2" s="640" t="s">
        <v>968</v>
      </c>
      <c r="X2" s="640" t="s">
        <v>969</v>
      </c>
      <c r="Y2" s="640" t="s">
        <v>970</v>
      </c>
      <c r="Z2" s="639" t="s">
        <v>971</v>
      </c>
      <c r="AA2" s="639" t="s">
        <v>972</v>
      </c>
      <c r="AB2" s="639" t="s">
        <v>1073</v>
      </c>
      <c r="AC2" s="639" t="s">
        <v>974</v>
      </c>
      <c r="AD2" s="639" t="s">
        <v>975</v>
      </c>
      <c r="AE2" s="639" t="s">
        <v>976</v>
      </c>
      <c r="AF2" s="639" t="s">
        <v>977</v>
      </c>
      <c r="AG2" s="1104" t="s">
        <v>1030</v>
      </c>
      <c r="AH2" s="1104" t="s">
        <v>1031</v>
      </c>
      <c r="AI2" s="1509" t="s">
        <v>1277</v>
      </c>
      <c r="AJ2" s="1509" t="s">
        <v>1278</v>
      </c>
      <c r="AK2" s="1509" t="s">
        <v>1774</v>
      </c>
      <c r="AL2" s="1509" t="s">
        <v>1775</v>
      </c>
      <c r="AM2" s="640" t="s">
        <v>978</v>
      </c>
      <c r="AN2" s="640" t="s">
        <v>979</v>
      </c>
      <c r="AO2" s="639" t="s">
        <v>402</v>
      </c>
      <c r="AP2" s="1959"/>
      <c r="AQ2" s="1972"/>
      <c r="AR2" s="640" t="s">
        <v>1042</v>
      </c>
      <c r="AS2" s="842" t="s">
        <v>951</v>
      </c>
      <c r="AT2" s="842" t="s">
        <v>952</v>
      </c>
      <c r="AU2" s="842" t="s">
        <v>953</v>
      </c>
      <c r="AV2" s="842" t="s">
        <v>954</v>
      </c>
      <c r="AW2" s="842" t="s">
        <v>955</v>
      </c>
      <c r="AX2" s="842" t="s">
        <v>956</v>
      </c>
      <c r="AY2" s="842" t="s">
        <v>957</v>
      </c>
      <c r="AZ2" s="842" t="s">
        <v>958</v>
      </c>
      <c r="BA2" s="842" t="s">
        <v>959</v>
      </c>
      <c r="BB2" s="842" t="s">
        <v>960</v>
      </c>
      <c r="BC2" s="842" t="s">
        <v>961</v>
      </c>
      <c r="BD2" s="842" t="s">
        <v>962</v>
      </c>
      <c r="BE2" s="842" t="s">
        <v>963</v>
      </c>
      <c r="BF2" s="842" t="s">
        <v>964</v>
      </c>
      <c r="BG2" s="842" t="s">
        <v>965</v>
      </c>
      <c r="BH2" s="842" t="s">
        <v>966</v>
      </c>
      <c r="BI2" s="842" t="s">
        <v>967</v>
      </c>
      <c r="BJ2" s="842" t="s">
        <v>968</v>
      </c>
      <c r="BK2" s="842" t="s">
        <v>969</v>
      </c>
      <c r="BL2" s="842" t="s">
        <v>970</v>
      </c>
      <c r="BM2" s="843" t="s">
        <v>971</v>
      </c>
      <c r="BN2" s="639" t="s">
        <v>972</v>
      </c>
      <c r="BO2" s="639" t="s">
        <v>973</v>
      </c>
      <c r="BP2" s="639" t="s">
        <v>974</v>
      </c>
      <c r="BQ2" s="639" t="s">
        <v>975</v>
      </c>
      <c r="BR2" s="639" t="s">
        <v>976</v>
      </c>
      <c r="BS2" s="639" t="s">
        <v>977</v>
      </c>
      <c r="BT2" s="1104" t="s">
        <v>1030</v>
      </c>
      <c r="BU2" s="1104" t="s">
        <v>1031</v>
      </c>
      <c r="BV2" s="1509" t="s">
        <v>1277</v>
      </c>
      <c r="BW2" s="1509" t="s">
        <v>1278</v>
      </c>
      <c r="BX2" s="842" t="s">
        <v>978</v>
      </c>
      <c r="BY2" s="842" t="s">
        <v>979</v>
      </c>
      <c r="BZ2" s="1969"/>
      <c r="CA2" s="1966"/>
    </row>
    <row r="3" spans="1:79" hidden="1" x14ac:dyDescent="0.2">
      <c r="A3" s="570"/>
      <c r="B3" s="570"/>
      <c r="C3" s="575"/>
      <c r="D3" s="581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581"/>
      <c r="AA3" s="581"/>
      <c r="AB3" s="581"/>
      <c r="AC3" s="581"/>
      <c r="AD3" s="581"/>
      <c r="AE3" s="639"/>
      <c r="AF3" s="639"/>
      <c r="AG3" s="1104"/>
      <c r="AH3" s="1104"/>
      <c r="AI3" s="1509"/>
      <c r="AJ3" s="1509"/>
      <c r="AK3" s="1509"/>
      <c r="AL3" s="1509"/>
      <c r="AM3" s="312"/>
      <c r="AN3" s="312"/>
      <c r="AO3" s="581"/>
      <c r="AP3" s="572"/>
      <c r="AQ3" s="576"/>
      <c r="AR3" s="576"/>
      <c r="AS3" s="576"/>
      <c r="AT3" s="576"/>
      <c r="AU3" s="576"/>
      <c r="AV3" s="576"/>
      <c r="AW3" s="576"/>
      <c r="AX3" s="576"/>
      <c r="AY3" s="576"/>
      <c r="AZ3" s="576"/>
      <c r="BA3" s="576"/>
      <c r="BB3" s="576"/>
      <c r="BC3" s="576"/>
      <c r="BD3" s="576"/>
      <c r="BE3" s="576"/>
      <c r="BF3" s="576"/>
      <c r="BG3" s="576"/>
      <c r="BH3" s="576"/>
      <c r="BI3" s="576"/>
      <c r="BJ3" s="576"/>
      <c r="BK3" s="576"/>
      <c r="BL3" s="576"/>
      <c r="BM3" s="574"/>
      <c r="BN3" s="581"/>
      <c r="BO3" s="581"/>
      <c r="BP3" s="581"/>
      <c r="BQ3" s="581"/>
      <c r="BR3" s="639"/>
      <c r="BS3" s="639"/>
      <c r="BT3" s="1104"/>
      <c r="BU3" s="1104"/>
      <c r="BV3" s="1509"/>
      <c r="BW3" s="1509"/>
      <c r="BX3" s="576"/>
      <c r="BY3" s="576"/>
      <c r="BZ3" s="576"/>
      <c r="CA3" s="573"/>
    </row>
    <row r="4" spans="1:79" s="82" customFormat="1" ht="13.5" customHeight="1" x14ac:dyDescent="0.2">
      <c r="A4" s="422"/>
      <c r="B4" s="368"/>
      <c r="C4" s="1077">
        <v>1</v>
      </c>
      <c r="D4" s="1077">
        <f>C4+1</f>
        <v>2</v>
      </c>
      <c r="E4" s="1077">
        <f>D4+1</f>
        <v>3</v>
      </c>
      <c r="F4" s="1077">
        <f>E4+1</f>
        <v>4</v>
      </c>
      <c r="G4" s="1077">
        <f>F4+1</f>
        <v>5</v>
      </c>
      <c r="H4" s="1077">
        <f t="shared" ref="H4:AA4" si="0">G4+1</f>
        <v>6</v>
      </c>
      <c r="I4" s="1077">
        <f t="shared" si="0"/>
        <v>7</v>
      </c>
      <c r="J4" s="1077">
        <f t="shared" si="0"/>
        <v>8</v>
      </c>
      <c r="K4" s="1077">
        <f t="shared" si="0"/>
        <v>9</v>
      </c>
      <c r="L4" s="1077">
        <f t="shared" si="0"/>
        <v>10</v>
      </c>
      <c r="M4" s="1077">
        <f t="shared" si="0"/>
        <v>11</v>
      </c>
      <c r="N4" s="1077">
        <f t="shared" si="0"/>
        <v>12</v>
      </c>
      <c r="O4" s="1077">
        <f t="shared" si="0"/>
        <v>13</v>
      </c>
      <c r="P4" s="1077">
        <f t="shared" si="0"/>
        <v>14</v>
      </c>
      <c r="Q4" s="1077">
        <f t="shared" si="0"/>
        <v>15</v>
      </c>
      <c r="R4" s="1077">
        <f t="shared" si="0"/>
        <v>16</v>
      </c>
      <c r="S4" s="1077">
        <f t="shared" si="0"/>
        <v>17</v>
      </c>
      <c r="T4" s="1077">
        <f t="shared" si="0"/>
        <v>18</v>
      </c>
      <c r="U4" s="1077">
        <f t="shared" si="0"/>
        <v>19</v>
      </c>
      <c r="V4" s="1077">
        <f t="shared" si="0"/>
        <v>20</v>
      </c>
      <c r="W4" s="1077">
        <f t="shared" si="0"/>
        <v>21</v>
      </c>
      <c r="X4" s="1077">
        <f t="shared" si="0"/>
        <v>22</v>
      </c>
      <c r="Y4" s="1077">
        <f t="shared" si="0"/>
        <v>23</v>
      </c>
      <c r="Z4" s="1077">
        <f t="shared" si="0"/>
        <v>24</v>
      </c>
      <c r="AA4" s="1077">
        <f t="shared" si="0"/>
        <v>25</v>
      </c>
      <c r="AB4" s="1077">
        <f t="shared" ref="AB4:AD4" si="1">AA4+1</f>
        <v>26</v>
      </c>
      <c r="AC4" s="1077">
        <f t="shared" si="1"/>
        <v>27</v>
      </c>
      <c r="AD4" s="1077">
        <f t="shared" si="1"/>
        <v>28</v>
      </c>
      <c r="AE4" s="1077">
        <f t="shared" ref="AE4" si="2">AD4+1</f>
        <v>29</v>
      </c>
      <c r="AF4" s="1077">
        <f t="shared" ref="AF4" si="3">AE4+1</f>
        <v>30</v>
      </c>
      <c r="AG4" s="1077">
        <f t="shared" ref="AG4" si="4">AF4+1</f>
        <v>31</v>
      </c>
      <c r="AH4" s="1077">
        <f t="shared" ref="AH4" si="5">AG4+1</f>
        <v>32</v>
      </c>
      <c r="AI4" s="1077">
        <f t="shared" ref="AI4" si="6">AH4+1</f>
        <v>33</v>
      </c>
      <c r="AJ4" s="1077">
        <f t="shared" ref="AJ4:AK4" si="7">AI4+1</f>
        <v>34</v>
      </c>
      <c r="AK4" s="1077">
        <f t="shared" si="7"/>
        <v>35</v>
      </c>
      <c r="AL4" s="1077">
        <f t="shared" ref="AL4" si="8">AK4+1</f>
        <v>36</v>
      </c>
      <c r="AM4" s="1077">
        <f t="shared" ref="AM4" si="9">AL4+1</f>
        <v>37</v>
      </c>
      <c r="AN4" s="1077">
        <f t="shared" ref="AN4" si="10">AM4+1</f>
        <v>38</v>
      </c>
      <c r="AO4" s="1077">
        <f t="shared" ref="AO4" si="11">AN4+1</f>
        <v>39</v>
      </c>
      <c r="AP4" s="1077">
        <f t="shared" ref="AP4" si="12">AO4+1</f>
        <v>40</v>
      </c>
      <c r="AQ4" s="1077">
        <f t="shared" ref="AQ4" si="13">AP4+1</f>
        <v>41</v>
      </c>
      <c r="AR4" s="1077">
        <f t="shared" ref="AR4" si="14">AQ4+1</f>
        <v>42</v>
      </c>
      <c r="AS4" s="1077">
        <f t="shared" ref="AS4" si="15">AR4+1</f>
        <v>43</v>
      </c>
      <c r="AT4" s="1077">
        <f t="shared" ref="AT4" si="16">AS4+1</f>
        <v>44</v>
      </c>
      <c r="AU4" s="1077">
        <f t="shared" ref="AU4" si="17">AT4+1</f>
        <v>45</v>
      </c>
      <c r="AV4" s="1077">
        <f t="shared" ref="AV4" si="18">AU4+1</f>
        <v>46</v>
      </c>
      <c r="AW4" s="1077">
        <f t="shared" ref="AW4" si="19">AV4+1</f>
        <v>47</v>
      </c>
      <c r="AX4" s="1077">
        <f t="shared" ref="AX4" si="20">AW4+1</f>
        <v>48</v>
      </c>
      <c r="AY4" s="1077">
        <f t="shared" ref="AY4" si="21">AX4+1</f>
        <v>49</v>
      </c>
      <c r="AZ4" s="1077">
        <f t="shared" ref="AZ4" si="22">AY4+1</f>
        <v>50</v>
      </c>
      <c r="BA4" s="1077">
        <f t="shared" ref="BA4" si="23">AZ4+1</f>
        <v>51</v>
      </c>
      <c r="BB4" s="1077">
        <f t="shared" ref="BB4" si="24">BA4+1</f>
        <v>52</v>
      </c>
      <c r="BC4" s="1077">
        <f t="shared" ref="BC4" si="25">BB4+1</f>
        <v>53</v>
      </c>
      <c r="BD4" s="1077">
        <f t="shared" ref="BD4" si="26">BC4+1</f>
        <v>54</v>
      </c>
      <c r="BE4" s="1077">
        <f t="shared" ref="BE4" si="27">BD4+1</f>
        <v>55</v>
      </c>
      <c r="BF4" s="1077">
        <f t="shared" ref="BF4" si="28">BE4+1</f>
        <v>56</v>
      </c>
      <c r="BG4" s="1077">
        <f t="shared" ref="BG4" si="29">BF4+1</f>
        <v>57</v>
      </c>
      <c r="BH4" s="1077">
        <f t="shared" ref="BH4" si="30">BG4+1</f>
        <v>58</v>
      </c>
      <c r="BI4" s="1077">
        <f t="shared" ref="BI4" si="31">BH4+1</f>
        <v>59</v>
      </c>
      <c r="BJ4" s="1077">
        <f t="shared" ref="BJ4" si="32">BI4+1</f>
        <v>60</v>
      </c>
      <c r="BK4" s="1077">
        <f t="shared" ref="BK4" si="33">BJ4+1</f>
        <v>61</v>
      </c>
      <c r="BL4" s="1077">
        <f t="shared" ref="BL4" si="34">BK4+1</f>
        <v>62</v>
      </c>
      <c r="BM4" s="1077">
        <f t="shared" ref="BM4" si="35">BL4+1</f>
        <v>63</v>
      </c>
      <c r="BN4" s="1077">
        <f t="shared" ref="BN4" si="36">BM4+1</f>
        <v>64</v>
      </c>
      <c r="BO4" s="1077">
        <f t="shared" ref="BO4" si="37">BN4+1</f>
        <v>65</v>
      </c>
      <c r="BP4" s="1077">
        <f t="shared" ref="BP4" si="38">BO4+1</f>
        <v>66</v>
      </c>
      <c r="BQ4" s="1077">
        <f t="shared" ref="BQ4" si="39">BP4+1</f>
        <v>67</v>
      </c>
      <c r="BR4" s="1077">
        <f t="shared" ref="BR4" si="40">BQ4+1</f>
        <v>68</v>
      </c>
      <c r="BS4" s="1077">
        <f t="shared" ref="BS4" si="41">BR4+1</f>
        <v>69</v>
      </c>
      <c r="BT4" s="1077">
        <f t="shared" ref="BT4" si="42">BS4+1</f>
        <v>70</v>
      </c>
      <c r="BU4" s="1077">
        <f t="shared" ref="BU4" si="43">BT4+1</f>
        <v>71</v>
      </c>
      <c r="BV4" s="1077">
        <f t="shared" ref="BV4" si="44">BU4+1</f>
        <v>72</v>
      </c>
      <c r="BW4" s="1077">
        <f t="shared" ref="BW4" si="45">BV4+1</f>
        <v>73</v>
      </c>
      <c r="BX4" s="1077">
        <f t="shared" ref="BX4" si="46">BW4+1</f>
        <v>74</v>
      </c>
      <c r="BY4" s="1077">
        <f t="shared" ref="BY4" si="47">BX4+1</f>
        <v>75</v>
      </c>
      <c r="BZ4" s="1077">
        <f t="shared" ref="BZ4" si="48">BY4+1</f>
        <v>76</v>
      </c>
      <c r="CA4" s="1077">
        <f t="shared" ref="CA4" si="49">BZ4+1</f>
        <v>77</v>
      </c>
    </row>
    <row r="5" spans="1:79" s="644" customFormat="1" hidden="1" x14ac:dyDescent="0.2">
      <c r="A5" s="641"/>
      <c r="B5" s="641"/>
      <c r="C5" s="1080" t="s">
        <v>592</v>
      </c>
      <c r="D5" s="1080" t="s">
        <v>592</v>
      </c>
      <c r="E5" s="1080" t="s">
        <v>592</v>
      </c>
      <c r="F5" s="1080" t="s">
        <v>592</v>
      </c>
      <c r="G5" s="1080" t="s">
        <v>592</v>
      </c>
      <c r="H5" s="1080" t="s">
        <v>592</v>
      </c>
      <c r="I5" s="1080" t="s">
        <v>592</v>
      </c>
      <c r="J5" s="1080" t="s">
        <v>592</v>
      </c>
      <c r="K5" s="1080" t="s">
        <v>592</v>
      </c>
      <c r="L5" s="1080" t="s">
        <v>592</v>
      </c>
      <c r="M5" s="1080" t="s">
        <v>592</v>
      </c>
      <c r="N5" s="1080" t="s">
        <v>592</v>
      </c>
      <c r="O5" s="1080" t="s">
        <v>592</v>
      </c>
      <c r="P5" s="1080" t="s">
        <v>592</v>
      </c>
      <c r="Q5" s="1080" t="s">
        <v>592</v>
      </c>
      <c r="R5" s="1080" t="s">
        <v>592</v>
      </c>
      <c r="S5" s="1080" t="s">
        <v>592</v>
      </c>
      <c r="T5" s="1080" t="s">
        <v>592</v>
      </c>
      <c r="U5" s="1080" t="s">
        <v>592</v>
      </c>
      <c r="V5" s="1080" t="s">
        <v>592</v>
      </c>
      <c r="W5" s="1080" t="s">
        <v>592</v>
      </c>
      <c r="X5" s="1080" t="s">
        <v>592</v>
      </c>
      <c r="Y5" s="1080" t="s">
        <v>592</v>
      </c>
      <c r="Z5" s="1080" t="s">
        <v>592</v>
      </c>
      <c r="AA5" s="1080" t="s">
        <v>592</v>
      </c>
      <c r="AB5" s="1080" t="s">
        <v>592</v>
      </c>
      <c r="AC5" s="1080" t="s">
        <v>592</v>
      </c>
      <c r="AD5" s="1080" t="s">
        <v>592</v>
      </c>
      <c r="AE5" s="1080" t="s">
        <v>592</v>
      </c>
      <c r="AF5" s="1080" t="s">
        <v>592</v>
      </c>
      <c r="AG5" s="1105" t="s">
        <v>592</v>
      </c>
      <c r="AH5" s="1105" t="s">
        <v>592</v>
      </c>
      <c r="AI5" s="1511"/>
      <c r="AJ5" s="1511"/>
      <c r="AK5" s="1511"/>
      <c r="AL5" s="1511"/>
      <c r="AM5" s="1080" t="s">
        <v>592</v>
      </c>
      <c r="AN5" s="1080" t="s">
        <v>592</v>
      </c>
      <c r="AO5" s="1080" t="s">
        <v>593</v>
      </c>
      <c r="AP5" s="1080" t="s">
        <v>593</v>
      </c>
      <c r="AQ5" s="1081"/>
      <c r="AR5" s="1078" t="s">
        <v>592</v>
      </c>
      <c r="AS5" s="1078" t="s">
        <v>592</v>
      </c>
      <c r="AT5" s="1078" t="s">
        <v>592</v>
      </c>
      <c r="AU5" s="1078" t="s">
        <v>592</v>
      </c>
      <c r="AV5" s="1078" t="s">
        <v>592</v>
      </c>
      <c r="AW5" s="1078" t="s">
        <v>592</v>
      </c>
      <c r="AX5" s="1078" t="s">
        <v>592</v>
      </c>
      <c r="AY5" s="1078" t="s">
        <v>592</v>
      </c>
      <c r="AZ5" s="1078" t="s">
        <v>592</v>
      </c>
      <c r="BA5" s="1078" t="s">
        <v>592</v>
      </c>
      <c r="BB5" s="1078" t="s">
        <v>592</v>
      </c>
      <c r="BC5" s="1078" t="s">
        <v>592</v>
      </c>
      <c r="BD5" s="1078" t="s">
        <v>592</v>
      </c>
      <c r="BE5" s="1078" t="s">
        <v>592</v>
      </c>
      <c r="BF5" s="1078" t="s">
        <v>592</v>
      </c>
      <c r="BG5" s="1078" t="s">
        <v>592</v>
      </c>
      <c r="BH5" s="1078" t="s">
        <v>592</v>
      </c>
      <c r="BI5" s="1078" t="s">
        <v>592</v>
      </c>
      <c r="BJ5" s="1078" t="s">
        <v>592</v>
      </c>
      <c r="BK5" s="1078" t="s">
        <v>592</v>
      </c>
      <c r="BL5" s="1078" t="s">
        <v>592</v>
      </c>
      <c r="BM5" s="1078" t="s">
        <v>592</v>
      </c>
      <c r="BN5" s="1078" t="s">
        <v>592</v>
      </c>
      <c r="BO5" s="1078" t="s">
        <v>592</v>
      </c>
      <c r="BP5" s="1078" t="s">
        <v>592</v>
      </c>
      <c r="BQ5" s="1078" t="s">
        <v>592</v>
      </c>
      <c r="BR5" s="1078" t="s">
        <v>592</v>
      </c>
      <c r="BS5" s="1078" t="s">
        <v>592</v>
      </c>
      <c r="BT5" s="1105" t="s">
        <v>592</v>
      </c>
      <c r="BU5" s="1077" t="e">
        <f>BT5+1</f>
        <v>#VALUE!</v>
      </c>
      <c r="BV5" s="1510"/>
      <c r="BW5" s="1510"/>
      <c r="BX5" s="1078" t="s">
        <v>592</v>
      </c>
      <c r="BY5" s="1078" t="s">
        <v>592</v>
      </c>
      <c r="BZ5" s="1081" t="s">
        <v>593</v>
      </c>
      <c r="CA5" s="1081" t="s">
        <v>593</v>
      </c>
    </row>
    <row r="6" spans="1:79" s="719" customFormat="1" ht="13.5" customHeight="1" x14ac:dyDescent="0.2">
      <c r="A6" s="718"/>
      <c r="B6" s="718"/>
      <c r="C6" s="1078" t="s">
        <v>1388</v>
      </c>
      <c r="D6" s="1088" t="s">
        <v>1389</v>
      </c>
      <c r="E6" s="1088" t="s">
        <v>1550</v>
      </c>
      <c r="F6" s="1088" t="s">
        <v>1390</v>
      </c>
      <c r="G6" s="1088" t="s">
        <v>1391</v>
      </c>
      <c r="H6" s="1088" t="s">
        <v>1392</v>
      </c>
      <c r="I6" s="1088" t="s">
        <v>1393</v>
      </c>
      <c r="J6" s="1088" t="s">
        <v>1394</v>
      </c>
      <c r="K6" s="1088" t="s">
        <v>1395</v>
      </c>
      <c r="L6" s="1088" t="s">
        <v>1396</v>
      </c>
      <c r="M6" s="1088" t="s">
        <v>1397</v>
      </c>
      <c r="N6" s="1088" t="s">
        <v>1398</v>
      </c>
      <c r="O6" s="1088" t="s">
        <v>1399</v>
      </c>
      <c r="P6" s="1088" t="s">
        <v>1400</v>
      </c>
      <c r="Q6" s="1088" t="s">
        <v>1401</v>
      </c>
      <c r="R6" s="1088" t="s">
        <v>1402</v>
      </c>
      <c r="S6" s="1088" t="s">
        <v>1403</v>
      </c>
      <c r="T6" s="1088" t="s">
        <v>1404</v>
      </c>
      <c r="U6" s="1088" t="s">
        <v>1405</v>
      </c>
      <c r="V6" s="1088" t="s">
        <v>1406</v>
      </c>
      <c r="W6" s="1088" t="s">
        <v>1407</v>
      </c>
      <c r="X6" s="1088" t="s">
        <v>1408</v>
      </c>
      <c r="Y6" s="1088" t="s">
        <v>1409</v>
      </c>
      <c r="Z6" s="1088" t="s">
        <v>1410</v>
      </c>
      <c r="AA6" s="1088" t="s">
        <v>1411</v>
      </c>
      <c r="AB6" s="1088" t="s">
        <v>1412</v>
      </c>
      <c r="AC6" s="1088" t="s">
        <v>1413</v>
      </c>
      <c r="AD6" s="1088" t="s">
        <v>1414</v>
      </c>
      <c r="AE6" s="1088" t="s">
        <v>1415</v>
      </c>
      <c r="AF6" s="1088" t="s">
        <v>1416</v>
      </c>
      <c r="AG6" s="1544" t="s">
        <v>1417</v>
      </c>
      <c r="AH6" s="1544" t="s">
        <v>1418</v>
      </c>
      <c r="AI6" s="1544" t="s">
        <v>1419</v>
      </c>
      <c r="AJ6" s="1544" t="s">
        <v>1420</v>
      </c>
      <c r="AK6" s="1545"/>
      <c r="AL6" s="1545"/>
      <c r="AM6" s="1088" t="s">
        <v>1421</v>
      </c>
      <c r="AN6" s="1088" t="s">
        <v>1422</v>
      </c>
      <c r="AO6" s="1078" t="s">
        <v>1423</v>
      </c>
      <c r="AP6" s="1078" t="s">
        <v>1424</v>
      </c>
      <c r="AQ6" s="1087" t="s">
        <v>1280</v>
      </c>
      <c r="AR6" s="1088" t="s">
        <v>1458</v>
      </c>
      <c r="AS6" s="1088" t="s">
        <v>1425</v>
      </c>
      <c r="AT6" s="1088" t="s">
        <v>1426</v>
      </c>
      <c r="AU6" s="1088" t="s">
        <v>1427</v>
      </c>
      <c r="AV6" s="1088" t="s">
        <v>1428</v>
      </c>
      <c r="AW6" s="1088" t="s">
        <v>1429</v>
      </c>
      <c r="AX6" s="1088" t="s">
        <v>1430</v>
      </c>
      <c r="AY6" s="1088" t="s">
        <v>1431</v>
      </c>
      <c r="AZ6" s="1088" t="s">
        <v>1432</v>
      </c>
      <c r="BA6" s="1088" t="s">
        <v>1433</v>
      </c>
      <c r="BB6" s="1088" t="s">
        <v>1434</v>
      </c>
      <c r="BC6" s="1088" t="s">
        <v>1435</v>
      </c>
      <c r="BD6" s="1088" t="s">
        <v>1436</v>
      </c>
      <c r="BE6" s="1088" t="s">
        <v>1437</v>
      </c>
      <c r="BF6" s="1088" t="s">
        <v>1438</v>
      </c>
      <c r="BG6" s="1088" t="s">
        <v>1439</v>
      </c>
      <c r="BH6" s="1088" t="s">
        <v>1440</v>
      </c>
      <c r="BI6" s="1088" t="s">
        <v>1441</v>
      </c>
      <c r="BJ6" s="1088" t="s">
        <v>1442</v>
      </c>
      <c r="BK6" s="1088" t="s">
        <v>1443</v>
      </c>
      <c r="BL6" s="1088" t="s">
        <v>1444</v>
      </c>
      <c r="BM6" s="1088" t="s">
        <v>1445</v>
      </c>
      <c r="BN6" s="1088" t="s">
        <v>1446</v>
      </c>
      <c r="BO6" s="1088" t="s">
        <v>1447</v>
      </c>
      <c r="BP6" s="1088" t="s">
        <v>1448</v>
      </c>
      <c r="BQ6" s="1088" t="s">
        <v>1449</v>
      </c>
      <c r="BR6" s="1088" t="s">
        <v>1450</v>
      </c>
      <c r="BS6" s="1088" t="s">
        <v>1451</v>
      </c>
      <c r="BT6" s="1544" t="s">
        <v>1452</v>
      </c>
      <c r="BU6" s="1544" t="s">
        <v>1453</v>
      </c>
      <c r="BV6" s="1545" t="s">
        <v>1454</v>
      </c>
      <c r="BW6" s="1545" t="s">
        <v>1455</v>
      </c>
      <c r="BX6" s="1088" t="s">
        <v>1456</v>
      </c>
      <c r="BY6" s="1088" t="s">
        <v>1457</v>
      </c>
      <c r="BZ6" s="1080" t="s">
        <v>1459</v>
      </c>
      <c r="CA6" s="1078" t="s">
        <v>1460</v>
      </c>
    </row>
    <row r="7" spans="1:79" s="30" customFormat="1" ht="15.75" customHeight="1" x14ac:dyDescent="0.2">
      <c r="A7" s="413">
        <v>1</v>
      </c>
      <c r="B7" s="414" t="s">
        <v>5</v>
      </c>
      <c r="C7" s="129">
        <f>'2_State Distrib and Adjs'!BD7</f>
        <v>5018384</v>
      </c>
      <c r="D7" s="129">
        <f>-'5A3_OJJ'!S7</f>
        <v>-1109</v>
      </c>
      <c r="E7" s="129"/>
      <c r="F7" s="129">
        <f>-'5C1A_Madison'!AS7</f>
        <v>0</v>
      </c>
      <c r="G7" s="129">
        <f>-'5C1B_DArbonne'!AS7</f>
        <v>0</v>
      </c>
      <c r="H7" s="129">
        <f>-'5C1C_IntlHigh'!AS7</f>
        <v>-5137</v>
      </c>
      <c r="I7" s="129">
        <f>-'5C1D_NOMMA'!AS7</f>
        <v>0</v>
      </c>
      <c r="J7" s="129">
        <f>-'5C1E_LFNO'!AS7</f>
        <v>0</v>
      </c>
      <c r="K7" s="129">
        <f>-'5C1F_LCCharter'!AS7</f>
        <v>0</v>
      </c>
      <c r="L7" s="129">
        <f>-'5C1G_JSClark'!AS7</f>
        <v>-514</v>
      </c>
      <c r="M7" s="129">
        <f>-'5C1H_Southwest'!AS7</f>
        <v>0</v>
      </c>
      <c r="N7" s="129">
        <f>-'5C1I_LAKey'!AS7</f>
        <v>0</v>
      </c>
      <c r="O7" s="129">
        <f>-'5C1J_JCFAEast'!AS7</f>
        <v>0</v>
      </c>
      <c r="P7" s="129">
        <f>-'5C1M_GEOMidCity'!AS7</f>
        <v>0</v>
      </c>
      <c r="Q7" s="129">
        <f>-'5C1N_Delta'!AS7</f>
        <v>0</v>
      </c>
      <c r="R7" s="129">
        <f>-'5C1O_Impact'!AS7</f>
        <v>0</v>
      </c>
      <c r="S7" s="129">
        <f>-'5C1Q_Advantage'!AS7</f>
        <v>0</v>
      </c>
      <c r="T7" s="129">
        <f>-'5C1R_Iberville'!AS7</f>
        <v>0</v>
      </c>
      <c r="U7" s="129">
        <f>-'5C1S_LCColPrep'!AS7</f>
        <v>0</v>
      </c>
      <c r="V7" s="129">
        <f>-'5C1T_Northeast'!AS7</f>
        <v>0</v>
      </c>
      <c r="W7" s="129">
        <f>-'5C1U_AcadianaRen'!AS7</f>
        <v>-514</v>
      </c>
      <c r="X7" s="129">
        <f>-'5C1V_LafRen'!AS7</f>
        <v>-6678</v>
      </c>
      <c r="Y7" s="129">
        <f>-'5C1W_Willow'!AS7</f>
        <v>-2055</v>
      </c>
      <c r="Z7" s="129">
        <f>-'5C1Y_GEOPrep'!AS7</f>
        <v>0</v>
      </c>
      <c r="AA7" s="129">
        <f>-'5C1Z_LincolnPrep'!$AS7</f>
        <v>0</v>
      </c>
      <c r="AB7" s="129">
        <f>-'5C1AE_NobleMinds'!$AS7</f>
        <v>0</v>
      </c>
      <c r="AC7" s="129">
        <f>-'5C1AF_JCFA-Laf'!$AS7</f>
        <v>0</v>
      </c>
      <c r="AD7" s="129">
        <f>-'5C1AG_Collegiate'!$AS7</f>
        <v>0</v>
      </c>
      <c r="AE7" s="129">
        <f>-'5C1AI_Harmony'!$AS7</f>
        <v>0</v>
      </c>
      <c r="AF7" s="129">
        <f>-'5C1AJ_Athlos'!$AS7</f>
        <v>0</v>
      </c>
      <c r="AG7" s="129">
        <f>-'5C1AK_NxtGen'!$AS7</f>
        <v>0</v>
      </c>
      <c r="AH7" s="129">
        <f>-'5C1AL_RedRiver'!$AS7</f>
        <v>0</v>
      </c>
      <c r="AI7" s="129">
        <f>-'5C1AM_Williams'!$AS7</f>
        <v>0</v>
      </c>
      <c r="AJ7" s="129">
        <f>-'5C1AN_StLandry'!$AS7</f>
        <v>0</v>
      </c>
      <c r="AK7" s="129"/>
      <c r="AL7" s="129"/>
      <c r="AM7" s="129">
        <f>-'5C2_LAVCA'!AT7</f>
        <v>-4855</v>
      </c>
      <c r="AN7" s="129">
        <f>-'5C3_UnvView'!AT7</f>
        <v>-9709</v>
      </c>
      <c r="AO7" s="415">
        <f t="shared" ref="AO7:AO38" si="50">SUM(D7:AN7)</f>
        <v>-30571</v>
      </c>
      <c r="AP7" s="416">
        <f t="shared" ref="AP7:AP38" si="51">C7+AO7</f>
        <v>4987813</v>
      </c>
      <c r="AQ7" s="129"/>
      <c r="AR7" s="129"/>
      <c r="AS7" s="129">
        <f>-'5C1A_Madison'!AX7</f>
        <v>0</v>
      </c>
      <c r="AT7" s="129">
        <f>-'5C1B_DArbonne'!AX7</f>
        <v>0</v>
      </c>
      <c r="AU7" s="129">
        <f>-'5C1C_IntlHigh'!AX7</f>
        <v>-155</v>
      </c>
      <c r="AV7" s="129">
        <f>-'5C1D_NOMMA'!AX7</f>
        <v>0</v>
      </c>
      <c r="AW7" s="129">
        <f>-'5C1E_LFNO'!AX7</f>
        <v>0</v>
      </c>
      <c r="AX7" s="129">
        <f>-'5C1F_LCCharter'!AX7</f>
        <v>0</v>
      </c>
      <c r="AY7" s="129">
        <f>-'5C1G_JSClark'!AX7</f>
        <v>-15</v>
      </c>
      <c r="AZ7" s="129">
        <f>-'5C1H_Southwest'!AX7</f>
        <v>0</v>
      </c>
      <c r="BA7" s="129">
        <f>-'5C1I_LAKey'!AX7</f>
        <v>0</v>
      </c>
      <c r="BB7" s="129">
        <f>-'5C1J_JCFAEast'!AX7</f>
        <v>0</v>
      </c>
      <c r="BC7" s="129">
        <f>-'5C1M_GEOMidCity'!AX7</f>
        <v>0</v>
      </c>
      <c r="BD7" s="129">
        <f>-'5C1N_Delta'!AX7</f>
        <v>0</v>
      </c>
      <c r="BE7" s="129">
        <f>-'5C1O_Impact'!AX7</f>
        <v>0</v>
      </c>
      <c r="BF7" s="129">
        <f>-'5C1Q_Advantage'!AX7</f>
        <v>0</v>
      </c>
      <c r="BG7" s="129">
        <f>-'5C1R_Iberville'!AX7</f>
        <v>0</v>
      </c>
      <c r="BH7" s="129">
        <f>-'5C1S_LCColPrep'!AX7</f>
        <v>0</v>
      </c>
      <c r="BI7" s="129">
        <f>-'5C1T_Northeast'!AX7</f>
        <v>0</v>
      </c>
      <c r="BJ7" s="129">
        <f>-'5C1U_AcadianaRen'!AX7</f>
        <v>-15</v>
      </c>
      <c r="BK7" s="129">
        <f>-'5C1V_LafRen'!AX7</f>
        <v>-201</v>
      </c>
      <c r="BL7" s="129">
        <f>-'5C1W_Willow'!AX7</f>
        <v>-62</v>
      </c>
      <c r="BM7" s="129">
        <f>-'5C1Y_GEOPrep'!AX7</f>
        <v>0</v>
      </c>
      <c r="BN7" s="129">
        <f>-'5C1Z_LincolnPrep'!AX7</f>
        <v>0</v>
      </c>
      <c r="BO7" s="129">
        <f>-'5C1AE_NobleMinds'!AX7</f>
        <v>0</v>
      </c>
      <c r="BP7" s="129">
        <f>-'5C1AF_JCFA-Laf'!AX7</f>
        <v>0</v>
      </c>
      <c r="BQ7" s="129">
        <f>-'5C1AG_Collegiate'!AX7</f>
        <v>0</v>
      </c>
      <c r="BR7" s="129">
        <f>-'5C1AI_Harmony'!$AX7</f>
        <v>0</v>
      </c>
      <c r="BS7" s="129">
        <f>-'5C1AJ_Athlos'!$AX7</f>
        <v>0</v>
      </c>
      <c r="BT7" s="129">
        <f>-'5C1AK_NxtGen'!$AX7</f>
        <v>0</v>
      </c>
      <c r="BU7" s="129">
        <f>-'5C1AL_RedRiver'!$AX7</f>
        <v>0</v>
      </c>
      <c r="BV7" s="129">
        <f>-'5C1AM_Williams'!$AX7</f>
        <v>0</v>
      </c>
      <c r="BW7" s="129">
        <f>-'5C1AN_StLandry'!$AX7</f>
        <v>0</v>
      </c>
      <c r="BX7" s="129">
        <f>-'5C2_LAVCA'!AY7</f>
        <v>-146</v>
      </c>
      <c r="BY7" s="129">
        <f>-'5C3_UnvView'!AY7</f>
        <v>-292</v>
      </c>
      <c r="BZ7" s="129">
        <f t="shared" ref="BZ7:BZ38" si="52">SUM(AR7:BY7)</f>
        <v>-886</v>
      </c>
      <c r="CA7" s="416">
        <f t="shared" ref="CA7:CA38" si="53">SUM(AP7:BY7)</f>
        <v>4986927</v>
      </c>
    </row>
    <row r="8" spans="1:79" s="30" customFormat="1" ht="15.75" customHeight="1" x14ac:dyDescent="0.2">
      <c r="A8" s="413">
        <v>2</v>
      </c>
      <c r="B8" s="414" t="s">
        <v>6</v>
      </c>
      <c r="C8" s="129">
        <f>'2_State Distrib and Adjs'!BD8</f>
        <v>2515796</v>
      </c>
      <c r="D8" s="129">
        <f>-'5A3_OJJ'!S8</f>
        <v>-140</v>
      </c>
      <c r="E8" s="129"/>
      <c r="F8" s="129">
        <f>-'5C1A_Madison'!AS8</f>
        <v>0</v>
      </c>
      <c r="G8" s="129">
        <f>-'5C1B_DArbonne'!AS8</f>
        <v>0</v>
      </c>
      <c r="H8" s="129">
        <f>-'5C1C_IntlHigh'!AS8</f>
        <v>0</v>
      </c>
      <c r="I8" s="129">
        <f>-'5C1D_NOMMA'!AS8</f>
        <v>0</v>
      </c>
      <c r="J8" s="129">
        <f>-'5C1E_LFNO'!AS8</f>
        <v>0</v>
      </c>
      <c r="K8" s="129">
        <f>-'5C1F_LCCharter'!AS8</f>
        <v>0</v>
      </c>
      <c r="L8" s="129">
        <f>-'5C1G_JSClark'!AS8</f>
        <v>0</v>
      </c>
      <c r="M8" s="129">
        <f>-'5C1H_Southwest'!AS8</f>
        <v>0</v>
      </c>
      <c r="N8" s="129">
        <f>-'5C1I_LAKey'!AS8</f>
        <v>0</v>
      </c>
      <c r="O8" s="129">
        <f>-'5C1J_JCFAEast'!AS8</f>
        <v>0</v>
      </c>
      <c r="P8" s="129">
        <f>-'5C1M_GEOMidCity'!AS8</f>
        <v>0</v>
      </c>
      <c r="Q8" s="129">
        <f>-'5C1N_Delta'!AS8</f>
        <v>0</v>
      </c>
      <c r="R8" s="129">
        <f>-'5C1O_Impact'!AS8</f>
        <v>0</v>
      </c>
      <c r="S8" s="129">
        <f>-'5C1Q_Advantage'!AS8</f>
        <v>0</v>
      </c>
      <c r="T8" s="129">
        <f>-'5C1R_Iberville'!AS8</f>
        <v>0</v>
      </c>
      <c r="U8" s="129">
        <f>-'5C1S_LCColPrep'!AS8</f>
        <v>-320</v>
      </c>
      <c r="V8" s="129">
        <f>-'5C1T_Northeast'!AS8</f>
        <v>0</v>
      </c>
      <c r="W8" s="129">
        <f>-'5C1U_AcadianaRen'!AS8</f>
        <v>0</v>
      </c>
      <c r="X8" s="129">
        <f>-'5C1V_LafRen'!AS8</f>
        <v>0</v>
      </c>
      <c r="Y8" s="129">
        <f>-'5C1W_Willow'!AS8</f>
        <v>0</v>
      </c>
      <c r="Z8" s="129">
        <f>-'5C1Y_GEOPrep'!AS8</f>
        <v>0</v>
      </c>
      <c r="AA8" s="129">
        <f>-'5C1Z_LincolnPrep'!AS8</f>
        <v>0</v>
      </c>
      <c r="AB8" s="129">
        <f>-'5C1AE_NobleMinds'!$AS8</f>
        <v>0</v>
      </c>
      <c r="AC8" s="129">
        <f>-'5C1AF_JCFA-Laf'!$AS8</f>
        <v>0</v>
      </c>
      <c r="AD8" s="129">
        <f>-'5C1AG_Collegiate'!$AS8</f>
        <v>0</v>
      </c>
      <c r="AE8" s="129">
        <f>-'5C1AI_Harmony'!$AS8</f>
        <v>0</v>
      </c>
      <c r="AF8" s="129">
        <f>-'5C1AJ_Athlos'!$AS8</f>
        <v>0</v>
      </c>
      <c r="AG8" s="129">
        <f>-'5C1AK_NxtGen'!$AS8</f>
        <v>0</v>
      </c>
      <c r="AH8" s="129">
        <f>-'5C1AL_RedRiver'!$AS8</f>
        <v>0</v>
      </c>
      <c r="AI8" s="129">
        <f>-'5C1AM_Williams'!$AS8</f>
        <v>0</v>
      </c>
      <c r="AJ8" s="129">
        <f>-'5C1AN_StLandry'!$AS8</f>
        <v>0</v>
      </c>
      <c r="AK8" s="129"/>
      <c r="AL8" s="129"/>
      <c r="AM8" s="129">
        <f>-'5C2_LAVCA'!AT8</f>
        <v>-2019</v>
      </c>
      <c r="AN8" s="129">
        <f>-'5C3_UnvView'!AT8</f>
        <v>-6345</v>
      </c>
      <c r="AO8" s="415">
        <f t="shared" si="50"/>
        <v>-8824</v>
      </c>
      <c r="AP8" s="416">
        <f t="shared" si="51"/>
        <v>2506972</v>
      </c>
      <c r="AQ8" s="129"/>
      <c r="AR8" s="129"/>
      <c r="AS8" s="129">
        <f>-'5C1A_Madison'!AX8</f>
        <v>0</v>
      </c>
      <c r="AT8" s="129">
        <f>-'5C1B_DArbonne'!AX8</f>
        <v>0</v>
      </c>
      <c r="AU8" s="129">
        <f>-'5C1C_IntlHigh'!AX8</f>
        <v>0</v>
      </c>
      <c r="AV8" s="129">
        <f>-'5C1D_NOMMA'!AX8</f>
        <v>0</v>
      </c>
      <c r="AW8" s="129">
        <f>-'5C1E_LFNO'!AX8</f>
        <v>0</v>
      </c>
      <c r="AX8" s="129">
        <f>-'5C1F_LCCharter'!AX8</f>
        <v>0</v>
      </c>
      <c r="AY8" s="129">
        <f>-'5C1G_JSClark'!AX8</f>
        <v>0</v>
      </c>
      <c r="AZ8" s="129">
        <f>-'5C1H_Southwest'!AX8</f>
        <v>0</v>
      </c>
      <c r="BA8" s="129">
        <f>-'5C1I_LAKey'!AX8</f>
        <v>0</v>
      </c>
      <c r="BB8" s="129">
        <f>-'5C1J_JCFAEast'!AX8</f>
        <v>0</v>
      </c>
      <c r="BC8" s="129">
        <f>-'5C1M_GEOMidCity'!AX8</f>
        <v>0</v>
      </c>
      <c r="BD8" s="129">
        <f>-'5C1N_Delta'!AX8</f>
        <v>0</v>
      </c>
      <c r="BE8" s="129">
        <f>-'5C1O_Impact'!AX8</f>
        <v>0</v>
      </c>
      <c r="BF8" s="129">
        <f>-'5C1Q_Advantage'!AX8</f>
        <v>0</v>
      </c>
      <c r="BG8" s="129">
        <f>-'5C1R_Iberville'!AX8</f>
        <v>0</v>
      </c>
      <c r="BH8" s="129">
        <f>-'5C1S_LCColPrep'!AX8</f>
        <v>-10</v>
      </c>
      <c r="BI8" s="129">
        <f>-'5C1T_Northeast'!AX8</f>
        <v>0</v>
      </c>
      <c r="BJ8" s="129">
        <f>-'5C1U_AcadianaRen'!AX8</f>
        <v>0</v>
      </c>
      <c r="BK8" s="129">
        <f>-'5C1V_LafRen'!AX8</f>
        <v>0</v>
      </c>
      <c r="BL8" s="129">
        <f>-'5C1W_Willow'!AX8</f>
        <v>0</v>
      </c>
      <c r="BM8" s="129">
        <f>-'5C1Y_GEOPrep'!AX8</f>
        <v>0</v>
      </c>
      <c r="BN8" s="129">
        <f>-'5C1Z_LincolnPrep'!AX8</f>
        <v>0</v>
      </c>
      <c r="BO8" s="129">
        <f>-'5C1AE_NobleMinds'!AX8</f>
        <v>0</v>
      </c>
      <c r="BP8" s="129">
        <f>-'5C1AF_JCFA-Laf'!AX8</f>
        <v>0</v>
      </c>
      <c r="BQ8" s="129">
        <f>-'5C1AG_Collegiate'!AX8</f>
        <v>0</v>
      </c>
      <c r="BR8" s="129">
        <f>-'5C1AI_Harmony'!$AX8</f>
        <v>0</v>
      </c>
      <c r="BS8" s="129">
        <f>-'5C1AJ_Athlos'!$AX8</f>
        <v>0</v>
      </c>
      <c r="BT8" s="129">
        <f>-'5C1AK_NxtGen'!$AX8</f>
        <v>0</v>
      </c>
      <c r="BU8" s="129">
        <f>-'5C1AL_RedRiver'!$AX8</f>
        <v>0</v>
      </c>
      <c r="BV8" s="129">
        <f>-'5C1AM_Williams'!$AX8</f>
        <v>0</v>
      </c>
      <c r="BW8" s="129">
        <f>-'5C1AN_StLandry'!$AX8</f>
        <v>0</v>
      </c>
      <c r="BX8" s="129">
        <f>-'5C2_LAVCA'!AY8</f>
        <v>-61</v>
      </c>
      <c r="BY8" s="129">
        <f>-'5C3_UnvView'!AY8</f>
        <v>-191</v>
      </c>
      <c r="BZ8" s="129">
        <f t="shared" si="52"/>
        <v>-262</v>
      </c>
      <c r="CA8" s="416">
        <f t="shared" si="53"/>
        <v>2506710</v>
      </c>
    </row>
    <row r="9" spans="1:79" s="30" customFormat="1" ht="15.75" customHeight="1" x14ac:dyDescent="0.2">
      <c r="A9" s="413">
        <v>3</v>
      </c>
      <c r="B9" s="414" t="s">
        <v>7</v>
      </c>
      <c r="C9" s="129">
        <f>'2_State Distrib and Adjs'!BD9</f>
        <v>10315223</v>
      </c>
      <c r="D9" s="129">
        <f>-'5A3_OJJ'!S9</f>
        <v>-187</v>
      </c>
      <c r="E9" s="129"/>
      <c r="F9" s="129">
        <f>-'5C1A_Madison'!AS9</f>
        <v>-1241</v>
      </c>
      <c r="G9" s="129">
        <f>-'5C1B_DArbonne'!AS9</f>
        <v>0</v>
      </c>
      <c r="H9" s="129">
        <f>-'5C1C_IntlHigh'!AS9</f>
        <v>0</v>
      </c>
      <c r="I9" s="129">
        <f>-'5C1D_NOMMA'!AS9</f>
        <v>0</v>
      </c>
      <c r="J9" s="129">
        <f>-'5C1E_LFNO'!AS9</f>
        <v>0</v>
      </c>
      <c r="K9" s="129">
        <f>-'5C1F_LCCharter'!AS9</f>
        <v>0</v>
      </c>
      <c r="L9" s="129">
        <f>-'5C1G_JSClark'!AS9</f>
        <v>0</v>
      </c>
      <c r="M9" s="129">
        <f>-'5C1H_Southwest'!AS9</f>
        <v>0</v>
      </c>
      <c r="N9" s="129">
        <f>-'5C1I_LAKey'!AS9</f>
        <v>-13028</v>
      </c>
      <c r="O9" s="129">
        <f>-'5C1J_JCFAEast'!AS9</f>
        <v>0</v>
      </c>
      <c r="P9" s="129">
        <f>-'5C1M_GEOMidCity'!AS9</f>
        <v>0</v>
      </c>
      <c r="Q9" s="129">
        <f>-'5C1N_Delta'!AS9</f>
        <v>0</v>
      </c>
      <c r="R9" s="129">
        <f>-'5C1O_Impact'!AS9</f>
        <v>0</v>
      </c>
      <c r="S9" s="129">
        <f>-'5C1Q_Advantage'!AS9</f>
        <v>0</v>
      </c>
      <c r="T9" s="129">
        <f>-'5C1R_Iberville'!AS9</f>
        <v>-29157</v>
      </c>
      <c r="U9" s="129">
        <f>-'5C1S_LCColPrep'!AS9</f>
        <v>0</v>
      </c>
      <c r="V9" s="129">
        <f>-'5C1T_Northeast'!AS9</f>
        <v>0</v>
      </c>
      <c r="W9" s="129">
        <f>-'5C1U_AcadianaRen'!AS9</f>
        <v>0</v>
      </c>
      <c r="X9" s="129">
        <f>-'5C1V_LafRen'!AS9</f>
        <v>0</v>
      </c>
      <c r="Y9" s="129">
        <f>-'5C1W_Willow'!AS9</f>
        <v>0</v>
      </c>
      <c r="Z9" s="129">
        <f>-'5C1Y_GEOPrep'!AS9</f>
        <v>-2481</v>
      </c>
      <c r="AA9" s="129">
        <f>-'5C1Z_LincolnPrep'!AS9</f>
        <v>0</v>
      </c>
      <c r="AB9" s="129">
        <f>-'5C1AE_NobleMinds'!$AS9</f>
        <v>0</v>
      </c>
      <c r="AC9" s="129">
        <f>-'5C1AF_JCFA-Laf'!$AS9</f>
        <v>0</v>
      </c>
      <c r="AD9" s="129">
        <f>-'5C1AG_Collegiate'!$AS9</f>
        <v>0</v>
      </c>
      <c r="AE9" s="129">
        <f>-'5C1AI_Harmony'!$AS9</f>
        <v>0</v>
      </c>
      <c r="AF9" s="129">
        <f>-'5C1AJ_Athlos'!$AS9</f>
        <v>0</v>
      </c>
      <c r="AG9" s="129">
        <f>-'5C1AK_NxtGen'!$AS9</f>
        <v>0</v>
      </c>
      <c r="AH9" s="129">
        <f>-'5C1AL_RedRiver'!$AS9</f>
        <v>0</v>
      </c>
      <c r="AI9" s="129">
        <f>-'5C1AM_Williams'!$AS9</f>
        <v>0</v>
      </c>
      <c r="AJ9" s="129">
        <f>-'5C1AN_StLandry'!$AS9</f>
        <v>0</v>
      </c>
      <c r="AK9" s="129"/>
      <c r="AL9" s="129"/>
      <c r="AM9" s="129">
        <f>-'5C2_LAVCA'!AT9</f>
        <v>-16750</v>
      </c>
      <c r="AN9" s="129">
        <f>-'5C3_UnvView'!AT9</f>
        <v>-62532</v>
      </c>
      <c r="AO9" s="415">
        <f t="shared" si="50"/>
        <v>-125376</v>
      </c>
      <c r="AP9" s="416">
        <f t="shared" si="51"/>
        <v>10189847</v>
      </c>
      <c r="AQ9" s="129"/>
      <c r="AR9" s="129"/>
      <c r="AS9" s="129">
        <f>-'5C1A_Madison'!AX9</f>
        <v>-37</v>
      </c>
      <c r="AT9" s="129">
        <f>-'5C1B_DArbonne'!AX9</f>
        <v>0</v>
      </c>
      <c r="AU9" s="129">
        <f>-'5C1C_IntlHigh'!AX9</f>
        <v>0</v>
      </c>
      <c r="AV9" s="129">
        <f>-'5C1D_NOMMA'!AX9</f>
        <v>0</v>
      </c>
      <c r="AW9" s="129">
        <f>-'5C1E_LFNO'!AX9</f>
        <v>0</v>
      </c>
      <c r="AX9" s="129">
        <f>-'5C1F_LCCharter'!AX9</f>
        <v>0</v>
      </c>
      <c r="AY9" s="129">
        <f>-'5C1G_JSClark'!AX9</f>
        <v>0</v>
      </c>
      <c r="AZ9" s="129">
        <f>-'5C1H_Southwest'!AX9</f>
        <v>0</v>
      </c>
      <c r="BA9" s="129">
        <f>-'5C1I_LAKey'!AX9</f>
        <v>-392</v>
      </c>
      <c r="BB9" s="129">
        <f>-'5C1J_JCFAEast'!AX9</f>
        <v>0</v>
      </c>
      <c r="BC9" s="129">
        <f>-'5C1M_GEOMidCity'!AX9</f>
        <v>0</v>
      </c>
      <c r="BD9" s="129">
        <f>-'5C1N_Delta'!AX9</f>
        <v>0</v>
      </c>
      <c r="BE9" s="129">
        <f>-'5C1O_Impact'!AX9</f>
        <v>0</v>
      </c>
      <c r="BF9" s="129">
        <f>-'5C1Q_Advantage'!AX9</f>
        <v>0</v>
      </c>
      <c r="BG9" s="129">
        <f>-'5C1R_Iberville'!AX9</f>
        <v>-877</v>
      </c>
      <c r="BH9" s="129">
        <f>-'5C1S_LCColPrep'!AX9</f>
        <v>0</v>
      </c>
      <c r="BI9" s="129">
        <f>-'5C1T_Northeast'!AX9</f>
        <v>0</v>
      </c>
      <c r="BJ9" s="129">
        <f>-'5C1U_AcadianaRen'!AX9</f>
        <v>0</v>
      </c>
      <c r="BK9" s="129">
        <f>-'5C1V_LafRen'!AX9</f>
        <v>0</v>
      </c>
      <c r="BL9" s="129">
        <f>-'5C1W_Willow'!AX9</f>
        <v>0</v>
      </c>
      <c r="BM9" s="129">
        <f>-'5C1Y_GEOPrep'!AX9</f>
        <v>-75</v>
      </c>
      <c r="BN9" s="129">
        <f>-'5C1Z_LincolnPrep'!AX9</f>
        <v>0</v>
      </c>
      <c r="BO9" s="129">
        <f>-'5C1AE_NobleMinds'!AX9</f>
        <v>0</v>
      </c>
      <c r="BP9" s="129">
        <f>-'5C1AF_JCFA-Laf'!AX9</f>
        <v>0</v>
      </c>
      <c r="BQ9" s="129">
        <f>-'5C1AG_Collegiate'!AX9</f>
        <v>0</v>
      </c>
      <c r="BR9" s="129">
        <f>-'5C1AI_Harmony'!$AX9</f>
        <v>0</v>
      </c>
      <c r="BS9" s="129">
        <f>-'5C1AJ_Athlos'!$AX9</f>
        <v>0</v>
      </c>
      <c r="BT9" s="129">
        <f>-'5C1AK_NxtGen'!$AX9</f>
        <v>0</v>
      </c>
      <c r="BU9" s="129">
        <f>-'5C1AL_RedRiver'!$AX9</f>
        <v>0</v>
      </c>
      <c r="BV9" s="129">
        <f>-'5C1AM_Williams'!$AX9</f>
        <v>0</v>
      </c>
      <c r="BW9" s="129">
        <f>-'5C1AN_StLandry'!$AX9</f>
        <v>0</v>
      </c>
      <c r="BX9" s="129">
        <f>-'5C2_LAVCA'!AY9</f>
        <v>-504</v>
      </c>
      <c r="BY9" s="129">
        <f>-'5C3_UnvView'!AY9</f>
        <v>-1881</v>
      </c>
      <c r="BZ9" s="129">
        <f t="shared" si="52"/>
        <v>-3766</v>
      </c>
      <c r="CA9" s="416">
        <f t="shared" si="53"/>
        <v>10186081</v>
      </c>
    </row>
    <row r="10" spans="1:79" s="30" customFormat="1" ht="15.75" customHeight="1" x14ac:dyDescent="0.2">
      <c r="A10" s="413">
        <v>4</v>
      </c>
      <c r="B10" s="414" t="s">
        <v>8</v>
      </c>
      <c r="C10" s="129">
        <f>'2_State Distrib and Adjs'!BD10</f>
        <v>1689924</v>
      </c>
      <c r="D10" s="129">
        <f>-'5A3_OJJ'!S10</f>
        <v>0</v>
      </c>
      <c r="E10" s="129"/>
      <c r="F10" s="129">
        <f>-'5C1A_Madison'!AS10</f>
        <v>0</v>
      </c>
      <c r="G10" s="129">
        <f>-'5C1B_DArbonne'!AS10</f>
        <v>0</v>
      </c>
      <c r="H10" s="129">
        <f>-'5C1C_IntlHigh'!AS10</f>
        <v>0</v>
      </c>
      <c r="I10" s="129">
        <f>-'5C1D_NOMMA'!AS10</f>
        <v>0</v>
      </c>
      <c r="J10" s="129">
        <f>-'5C1E_LFNO'!AS10</f>
        <v>0</v>
      </c>
      <c r="K10" s="129">
        <f>-'5C1F_LCCharter'!AS10</f>
        <v>0</v>
      </c>
      <c r="L10" s="129">
        <f>-'5C1G_JSClark'!AS10</f>
        <v>0</v>
      </c>
      <c r="M10" s="129">
        <f>-'5C1H_Southwest'!AS10</f>
        <v>0</v>
      </c>
      <c r="N10" s="129">
        <f>-'5C1I_LAKey'!AS10</f>
        <v>0</v>
      </c>
      <c r="O10" s="129">
        <f>-'5C1J_JCFAEast'!AS10</f>
        <v>0</v>
      </c>
      <c r="P10" s="129">
        <f>-'5C1M_GEOMidCity'!AS10</f>
        <v>0</v>
      </c>
      <c r="Q10" s="129">
        <f>-'5C1N_Delta'!AS10</f>
        <v>0</v>
      </c>
      <c r="R10" s="129">
        <f>-'5C1O_Impact'!AS10</f>
        <v>0</v>
      </c>
      <c r="S10" s="129">
        <f>-'5C1Q_Advantage'!AS10</f>
        <v>0</v>
      </c>
      <c r="T10" s="129">
        <f>-'5C1R_Iberville'!AS10</f>
        <v>-5996</v>
      </c>
      <c r="U10" s="129">
        <f>-'5C1S_LCColPrep'!AS10</f>
        <v>0</v>
      </c>
      <c r="V10" s="129">
        <f>-'5C1T_Northeast'!AS10</f>
        <v>0</v>
      </c>
      <c r="W10" s="129">
        <f>-'5C1U_AcadianaRen'!AS10</f>
        <v>-400</v>
      </c>
      <c r="X10" s="129">
        <f>-'5C1V_LafRen'!AS10</f>
        <v>-400</v>
      </c>
      <c r="Y10" s="129">
        <f>-'5C1W_Willow'!AS10</f>
        <v>0</v>
      </c>
      <c r="Z10" s="129">
        <f>-'5C1Y_GEOPrep'!AS10</f>
        <v>0</v>
      </c>
      <c r="AA10" s="129">
        <f>-'5C1Z_LincolnPrep'!AS10</f>
        <v>0</v>
      </c>
      <c r="AB10" s="129">
        <f>-'5C1AE_NobleMinds'!$AS10</f>
        <v>0</v>
      </c>
      <c r="AC10" s="129">
        <f>-'5C1AF_JCFA-Laf'!$AS10</f>
        <v>0</v>
      </c>
      <c r="AD10" s="129">
        <f>-'5C1AG_Collegiate'!$AS10</f>
        <v>0</v>
      </c>
      <c r="AE10" s="129">
        <f>-'5C1AI_Harmony'!$AS10</f>
        <v>0</v>
      </c>
      <c r="AF10" s="129">
        <f>-'5C1AJ_Athlos'!$AS10</f>
        <v>0</v>
      </c>
      <c r="AG10" s="129">
        <f>-'5C1AK_NxtGen'!$AS10</f>
        <v>0</v>
      </c>
      <c r="AH10" s="129">
        <f>-'5C1AL_RedRiver'!$AS10</f>
        <v>0</v>
      </c>
      <c r="AI10" s="129">
        <f>-'5C1AM_Williams'!$AS10</f>
        <v>0</v>
      </c>
      <c r="AJ10" s="129">
        <f>-'5C1AN_StLandry'!$AS10</f>
        <v>0</v>
      </c>
      <c r="AK10" s="129"/>
      <c r="AL10" s="129"/>
      <c r="AM10" s="129">
        <f>-'5C2_LAVCA'!AT10</f>
        <v>-2878</v>
      </c>
      <c r="AN10" s="129">
        <f>-'5C3_UnvView'!AT10</f>
        <v>-8275</v>
      </c>
      <c r="AO10" s="415">
        <f t="shared" si="50"/>
        <v>-17949</v>
      </c>
      <c r="AP10" s="416">
        <f t="shared" si="51"/>
        <v>1671975</v>
      </c>
      <c r="AQ10" s="129"/>
      <c r="AR10" s="129"/>
      <c r="AS10" s="129">
        <f>-'5C1A_Madison'!AX10</f>
        <v>0</v>
      </c>
      <c r="AT10" s="129">
        <f>-'5C1B_DArbonne'!AX10</f>
        <v>0</v>
      </c>
      <c r="AU10" s="129">
        <f>-'5C1C_IntlHigh'!AX10</f>
        <v>0</v>
      </c>
      <c r="AV10" s="129">
        <f>-'5C1D_NOMMA'!AX10</f>
        <v>0</v>
      </c>
      <c r="AW10" s="129">
        <f>-'5C1E_LFNO'!AX10</f>
        <v>0</v>
      </c>
      <c r="AX10" s="129">
        <f>-'5C1F_LCCharter'!AX10</f>
        <v>0</v>
      </c>
      <c r="AY10" s="129">
        <f>-'5C1G_JSClark'!AX10</f>
        <v>0</v>
      </c>
      <c r="AZ10" s="129">
        <f>-'5C1H_Southwest'!AX10</f>
        <v>0</v>
      </c>
      <c r="BA10" s="129">
        <f>-'5C1I_LAKey'!AX10</f>
        <v>0</v>
      </c>
      <c r="BB10" s="129">
        <f>-'5C1J_JCFAEast'!AX10</f>
        <v>0</v>
      </c>
      <c r="BC10" s="129">
        <f>-'5C1M_GEOMidCity'!AX10</f>
        <v>0</v>
      </c>
      <c r="BD10" s="129">
        <f>-'5C1N_Delta'!AX10</f>
        <v>0</v>
      </c>
      <c r="BE10" s="129">
        <f>-'5C1O_Impact'!AX10</f>
        <v>0</v>
      </c>
      <c r="BF10" s="129">
        <f>-'5C1Q_Advantage'!AX10</f>
        <v>0</v>
      </c>
      <c r="BG10" s="129">
        <f>-'5C1R_Iberville'!AX10</f>
        <v>-180</v>
      </c>
      <c r="BH10" s="129">
        <f>-'5C1S_LCColPrep'!AX10</f>
        <v>0</v>
      </c>
      <c r="BI10" s="129">
        <f>-'5C1T_Northeast'!AX10</f>
        <v>0</v>
      </c>
      <c r="BJ10" s="129">
        <f>-'5C1U_AcadianaRen'!AX10</f>
        <v>-12</v>
      </c>
      <c r="BK10" s="129">
        <f>-'5C1V_LafRen'!AX10</f>
        <v>-12</v>
      </c>
      <c r="BL10" s="129">
        <f>-'5C1W_Willow'!AX10</f>
        <v>0</v>
      </c>
      <c r="BM10" s="129">
        <f>-'5C1Y_GEOPrep'!AX10</f>
        <v>0</v>
      </c>
      <c r="BN10" s="129">
        <f>-'5C1Z_LincolnPrep'!AX10</f>
        <v>0</v>
      </c>
      <c r="BO10" s="129">
        <f>-'5C1AE_NobleMinds'!AX10</f>
        <v>0</v>
      </c>
      <c r="BP10" s="129">
        <f>-'5C1AF_JCFA-Laf'!AX10</f>
        <v>0</v>
      </c>
      <c r="BQ10" s="129">
        <f>-'5C1AG_Collegiate'!AX10</f>
        <v>0</v>
      </c>
      <c r="BR10" s="129">
        <f>-'5C1AI_Harmony'!$AX10</f>
        <v>0</v>
      </c>
      <c r="BS10" s="129">
        <f>-'5C1AJ_Athlos'!$AX10</f>
        <v>0</v>
      </c>
      <c r="BT10" s="129">
        <f>-'5C1AK_NxtGen'!$AX10</f>
        <v>0</v>
      </c>
      <c r="BU10" s="129">
        <f>-'5C1AL_RedRiver'!$AX10</f>
        <v>0</v>
      </c>
      <c r="BV10" s="129">
        <f>-'5C1AM_Williams'!$AX10</f>
        <v>0</v>
      </c>
      <c r="BW10" s="129">
        <f>-'5C1AN_StLandry'!$AX10</f>
        <v>0</v>
      </c>
      <c r="BX10" s="129">
        <f>-'5C2_LAVCA'!AY10</f>
        <v>-87</v>
      </c>
      <c r="BY10" s="129">
        <f>-'5C3_UnvView'!AY10</f>
        <v>-249</v>
      </c>
      <c r="BZ10" s="129">
        <f t="shared" si="52"/>
        <v>-540</v>
      </c>
      <c r="CA10" s="416">
        <f t="shared" si="53"/>
        <v>1671435</v>
      </c>
    </row>
    <row r="11" spans="1:79" s="30" customFormat="1" ht="15.75" customHeight="1" x14ac:dyDescent="0.2">
      <c r="A11" s="403">
        <v>5</v>
      </c>
      <c r="B11" s="404" t="s">
        <v>9</v>
      </c>
      <c r="C11" s="405">
        <f>'2_State Distrib and Adjs'!BD11</f>
        <v>2843172</v>
      </c>
      <c r="D11" s="405">
        <f>-'5A3_OJJ'!S11</f>
        <v>-464</v>
      </c>
      <c r="E11" s="405"/>
      <c r="F11" s="405">
        <f>-'5C1A_Madison'!AS11</f>
        <v>0</v>
      </c>
      <c r="G11" s="405">
        <f>-'5C1B_DArbonne'!AS11</f>
        <v>0</v>
      </c>
      <c r="H11" s="405">
        <f>-'5C1C_IntlHigh'!AS11</f>
        <v>0</v>
      </c>
      <c r="I11" s="405">
        <f>-'5C1D_NOMMA'!AS11</f>
        <v>0</v>
      </c>
      <c r="J11" s="405">
        <f>-'5C1E_LFNO'!AS11</f>
        <v>0</v>
      </c>
      <c r="K11" s="405">
        <f>-'5C1F_LCCharter'!AS11</f>
        <v>0</v>
      </c>
      <c r="L11" s="405">
        <f>-'5C1G_JSClark'!AS11</f>
        <v>0</v>
      </c>
      <c r="M11" s="405">
        <f>-'5C1H_Southwest'!AS11</f>
        <v>0</v>
      </c>
      <c r="N11" s="405">
        <f>-'5C1I_LAKey'!AS11</f>
        <v>0</v>
      </c>
      <c r="O11" s="405">
        <f>-'5C1J_JCFAEast'!AS11</f>
        <v>0</v>
      </c>
      <c r="P11" s="405">
        <f>-'5C1M_GEOMidCity'!AS11</f>
        <v>0</v>
      </c>
      <c r="Q11" s="405">
        <f>-'5C1N_Delta'!AS11</f>
        <v>0</v>
      </c>
      <c r="R11" s="405">
        <f>-'5C1O_Impact'!AS11</f>
        <v>0</v>
      </c>
      <c r="S11" s="405">
        <f>-'5C1Q_Advantage'!AS11</f>
        <v>0</v>
      </c>
      <c r="T11" s="405">
        <f>-'5C1R_Iberville'!AS11</f>
        <v>0</v>
      </c>
      <c r="U11" s="405">
        <f>-'5C1S_LCColPrep'!AS11</f>
        <v>0</v>
      </c>
      <c r="V11" s="405">
        <f>-'5C1T_Northeast'!AS11</f>
        <v>0</v>
      </c>
      <c r="W11" s="405">
        <f>-'5C1U_AcadianaRen'!AS11</f>
        <v>0</v>
      </c>
      <c r="X11" s="405">
        <f>-'5C1V_LafRen'!AS11</f>
        <v>0</v>
      </c>
      <c r="Y11" s="405">
        <f>-'5C1W_Willow'!AS11</f>
        <v>0</v>
      </c>
      <c r="Z11" s="405">
        <f>-'5C1Y_GEOPrep'!AS11</f>
        <v>0</v>
      </c>
      <c r="AA11" s="405">
        <f>-'5C1Z_LincolnPrep'!AS11</f>
        <v>0</v>
      </c>
      <c r="AB11" s="405">
        <f>-'5C1AE_NobleMinds'!$AS11</f>
        <v>0</v>
      </c>
      <c r="AC11" s="405">
        <f>-'5C1AF_JCFA-Laf'!$AS11</f>
        <v>0</v>
      </c>
      <c r="AD11" s="405">
        <f>-'5C1AG_Collegiate'!$AS11</f>
        <v>0</v>
      </c>
      <c r="AE11" s="696">
        <f>-'5C1AI_Harmony'!$AS11</f>
        <v>0</v>
      </c>
      <c r="AF11" s="696">
        <f>-'5C1AJ_Athlos'!$AS11</f>
        <v>0</v>
      </c>
      <c r="AG11" s="942">
        <f>-'5C1AK_NxtGen'!$AS11</f>
        <v>0</v>
      </c>
      <c r="AH11" s="942">
        <f>-'5C1AL_RedRiver'!$AS11</f>
        <v>-39022</v>
      </c>
      <c r="AI11" s="1513">
        <f>-'5C1AM_Williams'!$AS11</f>
        <v>0</v>
      </c>
      <c r="AJ11" s="1513">
        <f>-'5C1AN_StLandry'!$AS11</f>
        <v>0</v>
      </c>
      <c r="AK11" s="1843"/>
      <c r="AL11" s="1843"/>
      <c r="AM11" s="405">
        <f>-'5C2_LAVCA'!AT11</f>
        <v>-5384</v>
      </c>
      <c r="AN11" s="405">
        <f>-'5C3_UnvView'!AT11</f>
        <v>-8622</v>
      </c>
      <c r="AO11" s="406">
        <f t="shared" si="50"/>
        <v>-53492</v>
      </c>
      <c r="AP11" s="407">
        <f t="shared" si="51"/>
        <v>2789680</v>
      </c>
      <c r="AQ11" s="405"/>
      <c r="AR11" s="405"/>
      <c r="AS11" s="405">
        <f>-'5C1A_Madison'!AX11</f>
        <v>0</v>
      </c>
      <c r="AT11" s="405">
        <f>-'5C1B_DArbonne'!AX11</f>
        <v>0</v>
      </c>
      <c r="AU11" s="405">
        <f>-'5C1C_IntlHigh'!AX11</f>
        <v>0</v>
      </c>
      <c r="AV11" s="405">
        <f>-'5C1D_NOMMA'!AX11</f>
        <v>0</v>
      </c>
      <c r="AW11" s="405">
        <f>-'5C1E_LFNO'!AX11</f>
        <v>0</v>
      </c>
      <c r="AX11" s="405">
        <f>-'5C1F_LCCharter'!AX11</f>
        <v>0</v>
      </c>
      <c r="AY11" s="405">
        <f>-'5C1G_JSClark'!AX11</f>
        <v>0</v>
      </c>
      <c r="AZ11" s="405">
        <f>-'5C1H_Southwest'!AX11</f>
        <v>0</v>
      </c>
      <c r="BA11" s="405">
        <f>-'5C1I_LAKey'!AX11</f>
        <v>0</v>
      </c>
      <c r="BB11" s="405">
        <f>-'5C1J_JCFAEast'!AX11</f>
        <v>0</v>
      </c>
      <c r="BC11" s="405">
        <f>-'5C1M_GEOMidCity'!AX11</f>
        <v>0</v>
      </c>
      <c r="BD11" s="405">
        <f>-'5C1N_Delta'!AX11</f>
        <v>0</v>
      </c>
      <c r="BE11" s="405">
        <f>-'5C1O_Impact'!AX11</f>
        <v>0</v>
      </c>
      <c r="BF11" s="405">
        <f>-'5C1Q_Advantage'!AX11</f>
        <v>0</v>
      </c>
      <c r="BG11" s="405">
        <f>-'5C1R_Iberville'!AX11</f>
        <v>0</v>
      </c>
      <c r="BH11" s="405">
        <f>-'5C1S_LCColPrep'!AX11</f>
        <v>0</v>
      </c>
      <c r="BI11" s="405">
        <f>-'5C1T_Northeast'!AX11</f>
        <v>0</v>
      </c>
      <c r="BJ11" s="405">
        <f>-'5C1U_AcadianaRen'!AX11</f>
        <v>0</v>
      </c>
      <c r="BK11" s="405">
        <f>-'5C1V_LafRen'!AX11</f>
        <v>0</v>
      </c>
      <c r="BL11" s="405">
        <f>-'5C1W_Willow'!AX11</f>
        <v>0</v>
      </c>
      <c r="BM11" s="405">
        <f>-'5C1Y_GEOPrep'!AX11</f>
        <v>0</v>
      </c>
      <c r="BN11" s="405">
        <f>-'5C1Z_LincolnPrep'!AX11</f>
        <v>0</v>
      </c>
      <c r="BO11" s="405">
        <f>-'5C1AE_NobleMinds'!AX11</f>
        <v>0</v>
      </c>
      <c r="BP11" s="405">
        <f>-'5C1AF_JCFA-Laf'!AX11</f>
        <v>0</v>
      </c>
      <c r="BQ11" s="405">
        <f>-'5C1AG_Collegiate'!AX11</f>
        <v>0</v>
      </c>
      <c r="BR11" s="696">
        <f>-'5C1AI_Harmony'!$AX11</f>
        <v>0</v>
      </c>
      <c r="BS11" s="696">
        <f>-'5C1AJ_Athlos'!$AX11</f>
        <v>0</v>
      </c>
      <c r="BT11" s="942">
        <f>-'5C1AK_NxtGen'!$AX11</f>
        <v>0</v>
      </c>
      <c r="BU11" s="942">
        <f>-'5C1AL_RedRiver'!$AX11</f>
        <v>-1174</v>
      </c>
      <c r="BV11" s="1513">
        <f>-'5C1AM_Williams'!$AX11</f>
        <v>0</v>
      </c>
      <c r="BW11" s="1513">
        <f>-'5C1AN_StLandry'!$AX11</f>
        <v>0</v>
      </c>
      <c r="BX11" s="405">
        <f>-'5C2_LAVCA'!AY11</f>
        <v>-164</v>
      </c>
      <c r="BY11" s="405">
        <f>-'5C3_UnvView'!AY11</f>
        <v>-259</v>
      </c>
      <c r="BZ11" s="405">
        <f t="shared" si="52"/>
        <v>-1597</v>
      </c>
      <c r="CA11" s="407">
        <f t="shared" si="53"/>
        <v>2788083</v>
      </c>
    </row>
    <row r="12" spans="1:79" s="30" customFormat="1" ht="15.75" customHeight="1" x14ac:dyDescent="0.2">
      <c r="A12" s="413">
        <v>6</v>
      </c>
      <c r="B12" s="414" t="s">
        <v>10</v>
      </c>
      <c r="C12" s="129">
        <f>'2_State Distrib and Adjs'!BD12</f>
        <v>2995846</v>
      </c>
      <c r="D12" s="129">
        <f>-'5A3_OJJ'!S12</f>
        <v>-563</v>
      </c>
      <c r="E12" s="129"/>
      <c r="F12" s="129">
        <f>-'5C1A_Madison'!AS12</f>
        <v>0</v>
      </c>
      <c r="G12" s="129">
        <f>-'5C1B_DArbonne'!AS12</f>
        <v>0</v>
      </c>
      <c r="H12" s="129">
        <f>-'5C1C_IntlHigh'!AS12</f>
        <v>0</v>
      </c>
      <c r="I12" s="129">
        <f>-'5C1D_NOMMA'!AS12</f>
        <v>0</v>
      </c>
      <c r="J12" s="129">
        <f>-'5C1E_LFNO'!AS12</f>
        <v>0</v>
      </c>
      <c r="K12" s="129">
        <f>-'5C1F_LCCharter'!AS12</f>
        <v>-898</v>
      </c>
      <c r="L12" s="129">
        <f>-'5C1G_JSClark'!AS12</f>
        <v>0</v>
      </c>
      <c r="M12" s="129">
        <f>-'5C1H_Southwest'!AS12</f>
        <v>0</v>
      </c>
      <c r="N12" s="129">
        <f>-'5C1I_LAKey'!AS12</f>
        <v>0</v>
      </c>
      <c r="O12" s="129">
        <f>-'5C1J_JCFAEast'!AS12</f>
        <v>0</v>
      </c>
      <c r="P12" s="129">
        <f>-'5C1M_GEOMidCity'!AS12</f>
        <v>0</v>
      </c>
      <c r="Q12" s="129">
        <f>-'5C1N_Delta'!AS12</f>
        <v>0</v>
      </c>
      <c r="R12" s="129">
        <f>-'5C1O_Impact'!AS12</f>
        <v>0</v>
      </c>
      <c r="S12" s="129">
        <f>-'5C1Q_Advantage'!AS12</f>
        <v>0</v>
      </c>
      <c r="T12" s="129">
        <f>-'5C1R_Iberville'!AS12</f>
        <v>0</v>
      </c>
      <c r="U12" s="129">
        <f>-'5C1S_LCColPrep'!AS12</f>
        <v>0</v>
      </c>
      <c r="V12" s="129">
        <f>-'5C1T_Northeast'!AS12</f>
        <v>0</v>
      </c>
      <c r="W12" s="129">
        <f>-'5C1U_AcadianaRen'!AS12</f>
        <v>0</v>
      </c>
      <c r="X12" s="129">
        <f>-'5C1V_LafRen'!AS12</f>
        <v>0</v>
      </c>
      <c r="Y12" s="129">
        <f>-'5C1W_Willow'!AS12</f>
        <v>0</v>
      </c>
      <c r="Z12" s="129">
        <f>-'5C1Y_GEOPrep'!AS12</f>
        <v>0</v>
      </c>
      <c r="AA12" s="129">
        <f>-'5C1Z_LincolnPrep'!AS12</f>
        <v>0</v>
      </c>
      <c r="AB12" s="129">
        <f>-'5C1AE_NobleMinds'!$AS12</f>
        <v>0</v>
      </c>
      <c r="AC12" s="129">
        <f>-'5C1AF_JCFA-Laf'!$AS12</f>
        <v>0</v>
      </c>
      <c r="AD12" s="129">
        <f>-'5C1AG_Collegiate'!$AS12</f>
        <v>0</v>
      </c>
      <c r="AE12" s="129">
        <f>-'5C1AI_Harmony'!$AS12</f>
        <v>0</v>
      </c>
      <c r="AF12" s="129">
        <f>-'5C1AJ_Athlos'!$AS12</f>
        <v>0</v>
      </c>
      <c r="AG12" s="129">
        <f>-'5C1AK_NxtGen'!$AS12</f>
        <v>0</v>
      </c>
      <c r="AH12" s="129">
        <f>-'5C1AL_RedRiver'!$AS12</f>
        <v>0</v>
      </c>
      <c r="AI12" s="129">
        <f>-'5C1AM_Williams'!$AS12</f>
        <v>0</v>
      </c>
      <c r="AJ12" s="129">
        <f>-'5C1AN_StLandry'!$AS12</f>
        <v>0</v>
      </c>
      <c r="AK12" s="129"/>
      <c r="AL12" s="129"/>
      <c r="AM12" s="129">
        <f>-'5C2_LAVCA'!AT12</f>
        <v>-7272</v>
      </c>
      <c r="AN12" s="129">
        <f>-'5C3_UnvView'!AT12</f>
        <v>-4444</v>
      </c>
      <c r="AO12" s="415">
        <f t="shared" si="50"/>
        <v>-13177</v>
      </c>
      <c r="AP12" s="416">
        <f t="shared" si="51"/>
        <v>2982669</v>
      </c>
      <c r="AQ12" s="129"/>
      <c r="AR12" s="129"/>
      <c r="AS12" s="129">
        <f>-'5C1A_Madison'!AX12</f>
        <v>0</v>
      </c>
      <c r="AT12" s="129">
        <f>-'5C1B_DArbonne'!AX12</f>
        <v>0</v>
      </c>
      <c r="AU12" s="129">
        <f>-'5C1C_IntlHigh'!AX12</f>
        <v>0</v>
      </c>
      <c r="AV12" s="129">
        <f>-'5C1D_NOMMA'!AX12</f>
        <v>0</v>
      </c>
      <c r="AW12" s="129">
        <f>-'5C1E_LFNO'!AX12</f>
        <v>0</v>
      </c>
      <c r="AX12" s="129">
        <f>-'5C1F_LCCharter'!AX12</f>
        <v>-27</v>
      </c>
      <c r="AY12" s="129">
        <f>-'5C1G_JSClark'!AX12</f>
        <v>0</v>
      </c>
      <c r="AZ12" s="129">
        <f>-'5C1H_Southwest'!AX12</f>
        <v>0</v>
      </c>
      <c r="BA12" s="129">
        <f>-'5C1I_LAKey'!AX12</f>
        <v>0</v>
      </c>
      <c r="BB12" s="129">
        <f>-'5C1J_JCFAEast'!AX12</f>
        <v>0</v>
      </c>
      <c r="BC12" s="129">
        <f>-'5C1M_GEOMidCity'!AX12</f>
        <v>0</v>
      </c>
      <c r="BD12" s="129">
        <f>-'5C1N_Delta'!AX12</f>
        <v>0</v>
      </c>
      <c r="BE12" s="129">
        <f>-'5C1O_Impact'!AX12</f>
        <v>0</v>
      </c>
      <c r="BF12" s="129">
        <f>-'5C1Q_Advantage'!AX12</f>
        <v>0</v>
      </c>
      <c r="BG12" s="129">
        <f>-'5C1R_Iberville'!AX12</f>
        <v>0</v>
      </c>
      <c r="BH12" s="129">
        <f>-'5C1S_LCColPrep'!AX12</f>
        <v>0</v>
      </c>
      <c r="BI12" s="129">
        <f>-'5C1T_Northeast'!AX12</f>
        <v>0</v>
      </c>
      <c r="BJ12" s="129">
        <f>-'5C1U_AcadianaRen'!AX12</f>
        <v>0</v>
      </c>
      <c r="BK12" s="129">
        <f>-'5C1V_LafRen'!AX12</f>
        <v>0</v>
      </c>
      <c r="BL12" s="129">
        <f>-'5C1W_Willow'!AX12</f>
        <v>0</v>
      </c>
      <c r="BM12" s="129">
        <f>-'5C1Y_GEOPrep'!AX12</f>
        <v>0</v>
      </c>
      <c r="BN12" s="129">
        <f>-'5C1Z_LincolnPrep'!AX12</f>
        <v>0</v>
      </c>
      <c r="BO12" s="129">
        <f>-'5C1AE_NobleMinds'!AX12</f>
        <v>0</v>
      </c>
      <c r="BP12" s="129">
        <f>-'5C1AF_JCFA-Laf'!AX12</f>
        <v>0</v>
      </c>
      <c r="BQ12" s="129">
        <f>-'5C1AG_Collegiate'!AX12</f>
        <v>0</v>
      </c>
      <c r="BR12" s="129">
        <f>-'5C1AI_Harmony'!$AX12</f>
        <v>0</v>
      </c>
      <c r="BS12" s="129">
        <f>-'5C1AJ_Athlos'!$AX12</f>
        <v>0</v>
      </c>
      <c r="BT12" s="129">
        <f>-'5C1AK_NxtGen'!$AX12</f>
        <v>0</v>
      </c>
      <c r="BU12" s="129">
        <f>-'5C1AL_RedRiver'!$AX12</f>
        <v>0</v>
      </c>
      <c r="BV12" s="129">
        <f>-'5C1AM_Williams'!$AX12</f>
        <v>0</v>
      </c>
      <c r="BW12" s="129">
        <f>-'5C1AN_StLandry'!$AX12</f>
        <v>0</v>
      </c>
      <c r="BX12" s="129">
        <f>-'5C2_LAVCA'!AY12</f>
        <v>-219</v>
      </c>
      <c r="BY12" s="129">
        <f>-'5C3_UnvView'!AY12</f>
        <v>-134</v>
      </c>
      <c r="BZ12" s="129">
        <f t="shared" si="52"/>
        <v>-380</v>
      </c>
      <c r="CA12" s="416">
        <f t="shared" si="53"/>
        <v>2982289</v>
      </c>
    </row>
    <row r="13" spans="1:79" s="30" customFormat="1" ht="15.75" customHeight="1" x14ac:dyDescent="0.2">
      <c r="A13" s="413">
        <v>7</v>
      </c>
      <c r="B13" s="414" t="s">
        <v>11</v>
      </c>
      <c r="C13" s="129">
        <f>'2_State Distrib and Adjs'!BD13</f>
        <v>800578</v>
      </c>
      <c r="D13" s="129">
        <f>-'5A3_OJJ'!S13</f>
        <v>0</v>
      </c>
      <c r="E13" s="129"/>
      <c r="F13" s="129">
        <f>-'5C1A_Madison'!AS13</f>
        <v>0</v>
      </c>
      <c r="G13" s="129">
        <f>-'5C1B_DArbonne'!AS13</f>
        <v>0</v>
      </c>
      <c r="H13" s="129">
        <f>-'5C1C_IntlHigh'!AS13</f>
        <v>0</v>
      </c>
      <c r="I13" s="129">
        <f>-'5C1D_NOMMA'!AS13</f>
        <v>0</v>
      </c>
      <c r="J13" s="129">
        <f>-'5C1E_LFNO'!AS13</f>
        <v>0</v>
      </c>
      <c r="K13" s="129">
        <f>-'5C1F_LCCharter'!AS13</f>
        <v>0</v>
      </c>
      <c r="L13" s="129">
        <f>-'5C1G_JSClark'!AS13</f>
        <v>0</v>
      </c>
      <c r="M13" s="129">
        <f>-'5C1H_Southwest'!AS13</f>
        <v>0</v>
      </c>
      <c r="N13" s="129">
        <f>-'5C1I_LAKey'!AS13</f>
        <v>0</v>
      </c>
      <c r="O13" s="129">
        <f>-'5C1J_JCFAEast'!AS13</f>
        <v>0</v>
      </c>
      <c r="P13" s="129">
        <f>-'5C1M_GEOMidCity'!AS13</f>
        <v>0</v>
      </c>
      <c r="Q13" s="129">
        <f>-'5C1N_Delta'!AS13</f>
        <v>0</v>
      </c>
      <c r="R13" s="129">
        <f>-'5C1O_Impact'!AS13</f>
        <v>0</v>
      </c>
      <c r="S13" s="129">
        <f>-'5C1Q_Advantage'!AS13</f>
        <v>0</v>
      </c>
      <c r="T13" s="129">
        <f>-'5C1R_Iberville'!AS13</f>
        <v>0</v>
      </c>
      <c r="U13" s="129">
        <f>-'5C1S_LCColPrep'!AS13</f>
        <v>0</v>
      </c>
      <c r="V13" s="129">
        <f>-'5C1T_Northeast'!AS13</f>
        <v>0</v>
      </c>
      <c r="W13" s="129">
        <f>-'5C1U_AcadianaRen'!AS13</f>
        <v>0</v>
      </c>
      <c r="X13" s="129">
        <f>-'5C1V_LafRen'!AS13</f>
        <v>0</v>
      </c>
      <c r="Y13" s="129">
        <f>-'5C1W_Willow'!AS13</f>
        <v>0</v>
      </c>
      <c r="Z13" s="129">
        <f>-'5C1Y_GEOPrep'!AS13</f>
        <v>0</v>
      </c>
      <c r="AA13" s="129">
        <f>-'5C1Z_LincolnPrep'!AS13</f>
        <v>-42702</v>
      </c>
      <c r="AB13" s="129">
        <f>-'5C1AE_NobleMinds'!$AS13</f>
        <v>0</v>
      </c>
      <c r="AC13" s="129">
        <f>-'5C1AF_JCFA-Laf'!$AS13</f>
        <v>0</v>
      </c>
      <c r="AD13" s="129">
        <f>-'5C1AG_Collegiate'!$AS13</f>
        <v>0</v>
      </c>
      <c r="AE13" s="129">
        <f>-'5C1AI_Harmony'!$AS13</f>
        <v>0</v>
      </c>
      <c r="AF13" s="129">
        <f>-'5C1AJ_Athlos'!$AS13</f>
        <v>0</v>
      </c>
      <c r="AG13" s="129">
        <f>-'5C1AK_NxtGen'!$AS13</f>
        <v>0</v>
      </c>
      <c r="AH13" s="129">
        <f>-'5C1AL_RedRiver'!$AS13</f>
        <v>0</v>
      </c>
      <c r="AI13" s="129">
        <f>-'5C1AM_Williams'!$AS13</f>
        <v>0</v>
      </c>
      <c r="AJ13" s="129">
        <f>-'5C1AN_StLandry'!$AS13</f>
        <v>0</v>
      </c>
      <c r="AK13" s="129"/>
      <c r="AL13" s="129"/>
      <c r="AM13" s="129">
        <f>-'5C2_LAVCA'!AT13</f>
        <v>-10482</v>
      </c>
      <c r="AN13" s="129">
        <f>-'5C3_UnvView'!AT13</f>
        <v>-11646</v>
      </c>
      <c r="AO13" s="415">
        <f t="shared" si="50"/>
        <v>-64830</v>
      </c>
      <c r="AP13" s="416">
        <f t="shared" si="51"/>
        <v>735748</v>
      </c>
      <c r="AQ13" s="129"/>
      <c r="AR13" s="129"/>
      <c r="AS13" s="129">
        <f>-'5C1A_Madison'!AX13</f>
        <v>0</v>
      </c>
      <c r="AT13" s="129">
        <f>-'5C1B_DArbonne'!AX13</f>
        <v>0</v>
      </c>
      <c r="AU13" s="129">
        <f>-'5C1C_IntlHigh'!AX13</f>
        <v>0</v>
      </c>
      <c r="AV13" s="129">
        <f>-'5C1D_NOMMA'!AX13</f>
        <v>0</v>
      </c>
      <c r="AW13" s="129">
        <f>-'5C1E_LFNO'!AX13</f>
        <v>0</v>
      </c>
      <c r="AX13" s="129">
        <f>-'5C1F_LCCharter'!AX13</f>
        <v>0</v>
      </c>
      <c r="AY13" s="129">
        <f>-'5C1G_JSClark'!AX13</f>
        <v>0</v>
      </c>
      <c r="AZ13" s="129">
        <f>-'5C1H_Southwest'!AX13</f>
        <v>0</v>
      </c>
      <c r="BA13" s="129">
        <f>-'5C1I_LAKey'!AX13</f>
        <v>0</v>
      </c>
      <c r="BB13" s="129">
        <f>-'5C1J_JCFAEast'!AX13</f>
        <v>0</v>
      </c>
      <c r="BC13" s="129">
        <f>-'5C1M_GEOMidCity'!AX13</f>
        <v>0</v>
      </c>
      <c r="BD13" s="129">
        <f>-'5C1N_Delta'!AX13</f>
        <v>0</v>
      </c>
      <c r="BE13" s="129">
        <f>-'5C1O_Impact'!AX13</f>
        <v>0</v>
      </c>
      <c r="BF13" s="129">
        <f>-'5C1Q_Advantage'!AX13</f>
        <v>0</v>
      </c>
      <c r="BG13" s="129">
        <f>-'5C1R_Iberville'!AX13</f>
        <v>0</v>
      </c>
      <c r="BH13" s="129">
        <f>-'5C1S_LCColPrep'!AX13</f>
        <v>0</v>
      </c>
      <c r="BI13" s="129">
        <f>-'5C1T_Northeast'!AX13</f>
        <v>0</v>
      </c>
      <c r="BJ13" s="129">
        <f>-'5C1U_AcadianaRen'!AX13</f>
        <v>0</v>
      </c>
      <c r="BK13" s="129">
        <f>-'5C1V_LafRen'!AX13</f>
        <v>0</v>
      </c>
      <c r="BL13" s="129">
        <f>-'5C1W_Willow'!AX13</f>
        <v>0</v>
      </c>
      <c r="BM13" s="129">
        <f>-'5C1Y_GEOPrep'!AX13</f>
        <v>0</v>
      </c>
      <c r="BN13" s="129">
        <f>-'5C1Z_LincolnPrep'!AX13</f>
        <v>-1284</v>
      </c>
      <c r="BO13" s="129">
        <f>-'5C1AE_NobleMinds'!AX13</f>
        <v>0</v>
      </c>
      <c r="BP13" s="129">
        <f>-'5C1AF_JCFA-Laf'!AX13</f>
        <v>0</v>
      </c>
      <c r="BQ13" s="129">
        <f>-'5C1AG_Collegiate'!AX13</f>
        <v>0</v>
      </c>
      <c r="BR13" s="129">
        <f>-'5C1AI_Harmony'!$AX13</f>
        <v>0</v>
      </c>
      <c r="BS13" s="129">
        <f>-'5C1AJ_Athlos'!$AX13</f>
        <v>0</v>
      </c>
      <c r="BT13" s="129">
        <f>-'5C1AK_NxtGen'!$AX13</f>
        <v>0</v>
      </c>
      <c r="BU13" s="129">
        <f>-'5C1AL_RedRiver'!$AX13</f>
        <v>0</v>
      </c>
      <c r="BV13" s="129">
        <f>-'5C1AM_Williams'!$AX13</f>
        <v>0</v>
      </c>
      <c r="BW13" s="129">
        <f>-'5C1AN_StLandry'!$AX13</f>
        <v>0</v>
      </c>
      <c r="BX13" s="129">
        <f>-'5C2_LAVCA'!AY13</f>
        <v>-315</v>
      </c>
      <c r="BY13" s="129">
        <f>-'5C3_UnvView'!AY13</f>
        <v>-350</v>
      </c>
      <c r="BZ13" s="129">
        <f t="shared" si="52"/>
        <v>-1949</v>
      </c>
      <c r="CA13" s="416">
        <f t="shared" si="53"/>
        <v>733799</v>
      </c>
    </row>
    <row r="14" spans="1:79" s="30" customFormat="1" ht="15.75" customHeight="1" x14ac:dyDescent="0.2">
      <c r="A14" s="413">
        <v>8</v>
      </c>
      <c r="B14" s="414" t="s">
        <v>12</v>
      </c>
      <c r="C14" s="129">
        <f>'2_State Distrib and Adjs'!BD14</f>
        <v>11853226</v>
      </c>
      <c r="D14" s="129">
        <f>-'5A3_OJJ'!S14</f>
        <v>-267</v>
      </c>
      <c r="E14" s="129"/>
      <c r="F14" s="129">
        <f>-'5C1A_Madison'!AS14</f>
        <v>0</v>
      </c>
      <c r="G14" s="129">
        <f>-'5C1B_DArbonne'!AS14</f>
        <v>0</v>
      </c>
      <c r="H14" s="129">
        <f>-'5C1C_IntlHigh'!AS14</f>
        <v>0</v>
      </c>
      <c r="I14" s="129">
        <f>-'5C1D_NOMMA'!AS14</f>
        <v>0</v>
      </c>
      <c r="J14" s="129">
        <f>-'5C1E_LFNO'!AS14</f>
        <v>0</v>
      </c>
      <c r="K14" s="129">
        <f>-'5C1F_LCCharter'!AS14</f>
        <v>0</v>
      </c>
      <c r="L14" s="129">
        <f>-'5C1G_JSClark'!AS14</f>
        <v>0</v>
      </c>
      <c r="M14" s="129">
        <f>-'5C1H_Southwest'!AS14</f>
        <v>0</v>
      </c>
      <c r="N14" s="129">
        <f>-'5C1I_LAKey'!AS14</f>
        <v>0</v>
      </c>
      <c r="O14" s="129">
        <f>-'5C1J_JCFAEast'!AS14</f>
        <v>0</v>
      </c>
      <c r="P14" s="129">
        <f>-'5C1M_GEOMidCity'!AS14</f>
        <v>0</v>
      </c>
      <c r="Q14" s="129">
        <f>-'5C1N_Delta'!AS14</f>
        <v>0</v>
      </c>
      <c r="R14" s="129">
        <f>-'5C1O_Impact'!AS14</f>
        <v>0</v>
      </c>
      <c r="S14" s="129">
        <f>-'5C1Q_Advantage'!AS14</f>
        <v>0</v>
      </c>
      <c r="T14" s="129">
        <f>-'5C1R_Iberville'!AS14</f>
        <v>0</v>
      </c>
      <c r="U14" s="129">
        <f>-'5C1S_LCColPrep'!AS14</f>
        <v>0</v>
      </c>
      <c r="V14" s="129">
        <f>-'5C1T_Northeast'!AS14</f>
        <v>0</v>
      </c>
      <c r="W14" s="129">
        <f>-'5C1U_AcadianaRen'!AS14</f>
        <v>0</v>
      </c>
      <c r="X14" s="129">
        <f>-'5C1V_LafRen'!AS14</f>
        <v>0</v>
      </c>
      <c r="Y14" s="129">
        <f>-'5C1W_Willow'!AS14</f>
        <v>0</v>
      </c>
      <c r="Z14" s="129">
        <f>-'5C1Y_GEOPrep'!AS14</f>
        <v>0</v>
      </c>
      <c r="AA14" s="129">
        <f>-'5C1Z_LincolnPrep'!AS14</f>
        <v>0</v>
      </c>
      <c r="AB14" s="129">
        <f>-'5C1AE_NobleMinds'!$AS14</f>
        <v>0</v>
      </c>
      <c r="AC14" s="129">
        <f>-'5C1AF_JCFA-Laf'!$AS14</f>
        <v>0</v>
      </c>
      <c r="AD14" s="129">
        <f>-'5C1AG_Collegiate'!$AS14</f>
        <v>0</v>
      </c>
      <c r="AE14" s="129">
        <f>-'5C1AI_Harmony'!$AS14</f>
        <v>0</v>
      </c>
      <c r="AF14" s="129">
        <f>-'5C1AJ_Athlos'!$AS14</f>
        <v>0</v>
      </c>
      <c r="AG14" s="129">
        <f>-'5C1AK_NxtGen'!$AS14</f>
        <v>0</v>
      </c>
      <c r="AH14" s="129">
        <f>-'5C1AL_RedRiver'!$AS14</f>
        <v>0</v>
      </c>
      <c r="AI14" s="129">
        <f>-'5C1AM_Williams'!$AS14</f>
        <v>0</v>
      </c>
      <c r="AJ14" s="129">
        <f>-'5C1AN_StLandry'!$AS14</f>
        <v>0</v>
      </c>
      <c r="AK14" s="129"/>
      <c r="AL14" s="129"/>
      <c r="AM14" s="129">
        <f>-'5C2_LAVCA'!AT14</f>
        <v>-24830</v>
      </c>
      <c r="AN14" s="129">
        <f>-'5C3_UnvView'!AT14</f>
        <v>-15468</v>
      </c>
      <c r="AO14" s="415">
        <f t="shared" si="50"/>
        <v>-40565</v>
      </c>
      <c r="AP14" s="416">
        <f t="shared" si="51"/>
        <v>11812661</v>
      </c>
      <c r="AQ14" s="129"/>
      <c r="AR14" s="129"/>
      <c r="AS14" s="129">
        <f>-'5C1A_Madison'!AX14</f>
        <v>0</v>
      </c>
      <c r="AT14" s="129">
        <f>-'5C1B_DArbonne'!AX14</f>
        <v>0</v>
      </c>
      <c r="AU14" s="129">
        <f>-'5C1C_IntlHigh'!AX14</f>
        <v>0</v>
      </c>
      <c r="AV14" s="129">
        <f>-'5C1D_NOMMA'!AX14</f>
        <v>0</v>
      </c>
      <c r="AW14" s="129">
        <f>-'5C1E_LFNO'!AX14</f>
        <v>0</v>
      </c>
      <c r="AX14" s="129">
        <f>-'5C1F_LCCharter'!AX14</f>
        <v>0</v>
      </c>
      <c r="AY14" s="129">
        <f>-'5C1G_JSClark'!AX14</f>
        <v>0</v>
      </c>
      <c r="AZ14" s="129">
        <f>-'5C1H_Southwest'!AX14</f>
        <v>0</v>
      </c>
      <c r="BA14" s="129">
        <f>-'5C1I_LAKey'!AX14</f>
        <v>0</v>
      </c>
      <c r="BB14" s="129">
        <f>-'5C1J_JCFAEast'!AX14</f>
        <v>0</v>
      </c>
      <c r="BC14" s="129">
        <f>-'5C1M_GEOMidCity'!AX14</f>
        <v>0</v>
      </c>
      <c r="BD14" s="129">
        <f>-'5C1N_Delta'!AX14</f>
        <v>0</v>
      </c>
      <c r="BE14" s="129">
        <f>-'5C1O_Impact'!AX14</f>
        <v>0</v>
      </c>
      <c r="BF14" s="129">
        <f>-'5C1Q_Advantage'!AX14</f>
        <v>0</v>
      </c>
      <c r="BG14" s="129">
        <f>-'5C1R_Iberville'!AX14</f>
        <v>0</v>
      </c>
      <c r="BH14" s="129">
        <f>-'5C1S_LCColPrep'!AX14</f>
        <v>0</v>
      </c>
      <c r="BI14" s="129">
        <f>-'5C1T_Northeast'!AX14</f>
        <v>0</v>
      </c>
      <c r="BJ14" s="129">
        <f>-'5C1U_AcadianaRen'!AX14</f>
        <v>0</v>
      </c>
      <c r="BK14" s="129">
        <f>-'5C1V_LafRen'!AX14</f>
        <v>0</v>
      </c>
      <c r="BL14" s="129">
        <f>-'5C1W_Willow'!AX14</f>
        <v>0</v>
      </c>
      <c r="BM14" s="129">
        <f>-'5C1Y_GEOPrep'!AX14</f>
        <v>0</v>
      </c>
      <c r="BN14" s="129">
        <f>-'5C1Z_LincolnPrep'!AX14</f>
        <v>0</v>
      </c>
      <c r="BO14" s="129">
        <f>-'5C1AE_NobleMinds'!AX14</f>
        <v>0</v>
      </c>
      <c r="BP14" s="129">
        <f>-'5C1AF_JCFA-Laf'!AX14</f>
        <v>0</v>
      </c>
      <c r="BQ14" s="129">
        <f>-'5C1AG_Collegiate'!AX14</f>
        <v>0</v>
      </c>
      <c r="BR14" s="129">
        <f>-'5C1AI_Harmony'!$AX14</f>
        <v>0</v>
      </c>
      <c r="BS14" s="129">
        <f>-'5C1AJ_Athlos'!$AX14</f>
        <v>0</v>
      </c>
      <c r="BT14" s="129">
        <f>-'5C1AK_NxtGen'!$AX14</f>
        <v>0</v>
      </c>
      <c r="BU14" s="129">
        <f>-'5C1AL_RedRiver'!$AX14</f>
        <v>0</v>
      </c>
      <c r="BV14" s="129">
        <f>-'5C1AM_Williams'!$AX14</f>
        <v>0</v>
      </c>
      <c r="BW14" s="129">
        <f>-'5C1AN_StLandry'!$AX14</f>
        <v>0</v>
      </c>
      <c r="BX14" s="129">
        <f>-'5C2_LAVCA'!AY14</f>
        <v>-747</v>
      </c>
      <c r="BY14" s="129">
        <f>-'5C3_UnvView'!AY14</f>
        <v>-465</v>
      </c>
      <c r="BZ14" s="129">
        <f t="shared" si="52"/>
        <v>-1212</v>
      </c>
      <c r="CA14" s="416">
        <f t="shared" si="53"/>
        <v>11811449</v>
      </c>
    </row>
    <row r="15" spans="1:79" s="30" customFormat="1" ht="15.75" customHeight="1" x14ac:dyDescent="0.2">
      <c r="A15" s="413">
        <v>9</v>
      </c>
      <c r="B15" s="414" t="s">
        <v>13</v>
      </c>
      <c r="C15" s="129">
        <f>'2_State Distrib and Adjs'!BD15</f>
        <v>16864736</v>
      </c>
      <c r="D15" s="129">
        <f>-'5A3_OJJ'!S15</f>
        <v>-5664</v>
      </c>
      <c r="E15" s="129">
        <f>-'5B2_RSD LA'!AX7</f>
        <v>-469593</v>
      </c>
      <c r="F15" s="129">
        <f>-'5C1A_Madison'!AS15</f>
        <v>0</v>
      </c>
      <c r="G15" s="129">
        <f>-'5C1B_DArbonne'!AS15</f>
        <v>0</v>
      </c>
      <c r="H15" s="129">
        <f>-'5C1C_IntlHigh'!AS15</f>
        <v>0</v>
      </c>
      <c r="I15" s="129">
        <f>-'5C1D_NOMMA'!AS15</f>
        <v>0</v>
      </c>
      <c r="J15" s="129">
        <f>-'5C1E_LFNO'!AS15</f>
        <v>0</v>
      </c>
      <c r="K15" s="129">
        <f>-'5C1F_LCCharter'!AS15</f>
        <v>0</v>
      </c>
      <c r="L15" s="129">
        <f>-'5C1G_JSClark'!AS15</f>
        <v>0</v>
      </c>
      <c r="M15" s="129">
        <f>-'5C1H_Southwest'!AS15</f>
        <v>0</v>
      </c>
      <c r="N15" s="129">
        <f>-'5C1I_LAKey'!AS15</f>
        <v>0</v>
      </c>
      <c r="O15" s="129">
        <f>-'5C1J_JCFAEast'!AS15</f>
        <v>0</v>
      </c>
      <c r="P15" s="129">
        <f>-'5C1M_GEOMidCity'!AS15</f>
        <v>0</v>
      </c>
      <c r="Q15" s="129">
        <f>-'5C1N_Delta'!AS15</f>
        <v>0</v>
      </c>
      <c r="R15" s="129">
        <f>-'5C1O_Impact'!AS15</f>
        <v>0</v>
      </c>
      <c r="S15" s="129">
        <f>-'5C1Q_Advantage'!AS15</f>
        <v>0</v>
      </c>
      <c r="T15" s="129">
        <f>-'5C1R_Iberville'!AS15</f>
        <v>0</v>
      </c>
      <c r="U15" s="129">
        <f>-'5C1S_LCColPrep'!AS15</f>
        <v>0</v>
      </c>
      <c r="V15" s="129">
        <f>-'5C1T_Northeast'!AS15</f>
        <v>0</v>
      </c>
      <c r="W15" s="129">
        <f>-'5C1U_AcadianaRen'!AS15</f>
        <v>0</v>
      </c>
      <c r="X15" s="129">
        <f>-'5C1V_LafRen'!AS15</f>
        <v>0</v>
      </c>
      <c r="Y15" s="129">
        <f>-'5C1W_Willow'!AS15</f>
        <v>0</v>
      </c>
      <c r="Z15" s="129">
        <f>-'5C1Y_GEOPrep'!AS15</f>
        <v>0</v>
      </c>
      <c r="AA15" s="129">
        <f>-'5C1Z_LincolnPrep'!AS15</f>
        <v>0</v>
      </c>
      <c r="AB15" s="129">
        <f>-'5C1AE_NobleMinds'!$AS15</f>
        <v>0</v>
      </c>
      <c r="AC15" s="129">
        <f>-'5C1AF_JCFA-Laf'!$AS15</f>
        <v>0</v>
      </c>
      <c r="AD15" s="129">
        <f>-'5C1AG_Collegiate'!$AS15</f>
        <v>0</v>
      </c>
      <c r="AE15" s="129">
        <f>-'5C1AI_Harmony'!$AS15</f>
        <v>0</v>
      </c>
      <c r="AF15" s="129">
        <f>-'5C1AJ_Athlos'!$AS15</f>
        <v>0</v>
      </c>
      <c r="AG15" s="129">
        <f>-'5C1AK_NxtGen'!$AS15</f>
        <v>0</v>
      </c>
      <c r="AH15" s="129">
        <f>-'5C1AL_RedRiver'!$AS15</f>
        <v>0</v>
      </c>
      <c r="AI15" s="129">
        <f>-'5C1AM_Williams'!$AS15</f>
        <v>0</v>
      </c>
      <c r="AJ15" s="129">
        <f>-'5C1AN_StLandry'!$AS15</f>
        <v>0</v>
      </c>
      <c r="AK15" s="129"/>
      <c r="AL15" s="129"/>
      <c r="AM15" s="129">
        <f>-'5C2_LAVCA'!AT15</f>
        <v>-53402</v>
      </c>
      <c r="AN15" s="129">
        <f>-'5C3_UnvView'!AT15</f>
        <v>-48867</v>
      </c>
      <c r="AO15" s="415">
        <f t="shared" si="50"/>
        <v>-577526</v>
      </c>
      <c r="AP15" s="416">
        <f t="shared" si="51"/>
        <v>16287210</v>
      </c>
      <c r="AQ15" s="129"/>
      <c r="AR15" s="129"/>
      <c r="AS15" s="129">
        <f>-'5C1A_Madison'!AX15</f>
        <v>0</v>
      </c>
      <c r="AT15" s="129">
        <f>-'5C1B_DArbonne'!AX15</f>
        <v>0</v>
      </c>
      <c r="AU15" s="129">
        <f>-'5C1C_IntlHigh'!AX15</f>
        <v>0</v>
      </c>
      <c r="AV15" s="129">
        <f>-'5C1D_NOMMA'!AX15</f>
        <v>0</v>
      </c>
      <c r="AW15" s="129">
        <f>-'5C1E_LFNO'!AX15</f>
        <v>0</v>
      </c>
      <c r="AX15" s="129">
        <f>-'5C1F_LCCharter'!AX15</f>
        <v>0</v>
      </c>
      <c r="AY15" s="129">
        <f>-'5C1G_JSClark'!AX15</f>
        <v>0</v>
      </c>
      <c r="AZ15" s="129">
        <f>-'5C1H_Southwest'!AX15</f>
        <v>0</v>
      </c>
      <c r="BA15" s="129">
        <f>-'5C1I_LAKey'!AX15</f>
        <v>0</v>
      </c>
      <c r="BB15" s="129">
        <f>-'5C1J_JCFAEast'!AX15</f>
        <v>0</v>
      </c>
      <c r="BC15" s="129">
        <f>-'5C1M_GEOMidCity'!AX15</f>
        <v>0</v>
      </c>
      <c r="BD15" s="129">
        <f>-'5C1N_Delta'!AX15</f>
        <v>0</v>
      </c>
      <c r="BE15" s="129">
        <f>-'5C1O_Impact'!AX15</f>
        <v>0</v>
      </c>
      <c r="BF15" s="129">
        <f>-'5C1Q_Advantage'!AX15</f>
        <v>0</v>
      </c>
      <c r="BG15" s="129">
        <f>-'5C1R_Iberville'!AX15</f>
        <v>0</v>
      </c>
      <c r="BH15" s="129">
        <f>-'5C1S_LCColPrep'!AX15</f>
        <v>0</v>
      </c>
      <c r="BI15" s="129">
        <f>-'5C1T_Northeast'!AX15</f>
        <v>0</v>
      </c>
      <c r="BJ15" s="129">
        <f>-'5C1U_AcadianaRen'!AX15</f>
        <v>0</v>
      </c>
      <c r="BK15" s="129">
        <f>-'5C1V_LafRen'!AX15</f>
        <v>0</v>
      </c>
      <c r="BL15" s="129">
        <f>-'5C1W_Willow'!AX15</f>
        <v>0</v>
      </c>
      <c r="BM15" s="129">
        <f>-'5C1Y_GEOPrep'!AX15</f>
        <v>0</v>
      </c>
      <c r="BN15" s="129">
        <f>-'5C1Z_LincolnPrep'!AX15</f>
        <v>0</v>
      </c>
      <c r="BO15" s="129">
        <f>-'5C1AE_NobleMinds'!AX15</f>
        <v>0</v>
      </c>
      <c r="BP15" s="129">
        <f>-'5C1AF_JCFA-Laf'!AX15</f>
        <v>0</v>
      </c>
      <c r="BQ15" s="129">
        <f>-'5C1AG_Collegiate'!AX15</f>
        <v>0</v>
      </c>
      <c r="BR15" s="129">
        <f>-'5C1AI_Harmony'!$AX15</f>
        <v>0</v>
      </c>
      <c r="BS15" s="129">
        <f>-'5C1AJ_Athlos'!$AX15</f>
        <v>0</v>
      </c>
      <c r="BT15" s="129">
        <f>-'5C1AK_NxtGen'!$AX15</f>
        <v>0</v>
      </c>
      <c r="BU15" s="129">
        <f>-'5C1AL_RedRiver'!$AX15</f>
        <v>0</v>
      </c>
      <c r="BV15" s="129">
        <f>-'5C1AM_Williams'!$AX15</f>
        <v>0</v>
      </c>
      <c r="BW15" s="129">
        <f>-'5C1AN_StLandry'!$AX15</f>
        <v>0</v>
      </c>
      <c r="BX15" s="129">
        <f>-'5C2_LAVCA'!AY15</f>
        <v>-1606</v>
      </c>
      <c r="BY15" s="129">
        <f>-'5C3_UnvView'!AY15</f>
        <v>-1470</v>
      </c>
      <c r="BZ15" s="129">
        <f t="shared" si="52"/>
        <v>-3076</v>
      </c>
      <c r="CA15" s="416">
        <f t="shared" si="53"/>
        <v>16284134</v>
      </c>
    </row>
    <row r="16" spans="1:79" s="30" customFormat="1" ht="15.75" customHeight="1" x14ac:dyDescent="0.2">
      <c r="A16" s="403">
        <v>10</v>
      </c>
      <c r="B16" s="404" t="s">
        <v>14</v>
      </c>
      <c r="C16" s="405">
        <f>'2_State Distrib and Adjs'!BD16</f>
        <v>10556602</v>
      </c>
      <c r="D16" s="405">
        <f>-'5A3_OJJ'!S16</f>
        <v>-5317</v>
      </c>
      <c r="E16" s="405"/>
      <c r="F16" s="405">
        <f>-'5C1A_Madison'!AS16</f>
        <v>0</v>
      </c>
      <c r="G16" s="405">
        <f>-'5C1B_DArbonne'!AS16</f>
        <v>0</v>
      </c>
      <c r="H16" s="405">
        <f>-'5C1C_IntlHigh'!AS16</f>
        <v>0</v>
      </c>
      <c r="I16" s="405">
        <f>-'5C1D_NOMMA'!AS16</f>
        <v>0</v>
      </c>
      <c r="J16" s="405">
        <f>-'5C1E_LFNO'!AS16</f>
        <v>0</v>
      </c>
      <c r="K16" s="405">
        <f>-'5C1F_LCCharter'!AS16</f>
        <v>-587345</v>
      </c>
      <c r="L16" s="405">
        <f>-'5C1G_JSClark'!AS16</f>
        <v>0</v>
      </c>
      <c r="M16" s="405">
        <f>-'5C1H_Southwest'!AS16</f>
        <v>-451913</v>
      </c>
      <c r="N16" s="405">
        <f>-'5C1I_LAKey'!AS16</f>
        <v>0</v>
      </c>
      <c r="O16" s="405">
        <f>-'5C1J_JCFAEast'!AS16</f>
        <v>0</v>
      </c>
      <c r="P16" s="405">
        <f>-'5C1M_GEOMidCity'!AS16</f>
        <v>0</v>
      </c>
      <c r="Q16" s="405">
        <f>-'5C1N_Delta'!AS16</f>
        <v>0</v>
      </c>
      <c r="R16" s="405">
        <f>-'5C1O_Impact'!AS16</f>
        <v>0</v>
      </c>
      <c r="S16" s="405">
        <f>-'5C1Q_Advantage'!AS16</f>
        <v>0</v>
      </c>
      <c r="T16" s="405">
        <f>-'5C1R_Iberville'!AS16</f>
        <v>-2138</v>
      </c>
      <c r="U16" s="405">
        <f>-'5C1S_LCColPrep'!AS16</f>
        <v>-354066</v>
      </c>
      <c r="V16" s="405">
        <f>-'5C1T_Northeast'!AS16</f>
        <v>0</v>
      </c>
      <c r="W16" s="405">
        <f>-'5C1U_AcadianaRen'!AS16</f>
        <v>-11405</v>
      </c>
      <c r="X16" s="405">
        <f>-'5C1V_LafRen'!AS16</f>
        <v>-713</v>
      </c>
      <c r="Y16" s="405">
        <f>-'5C1W_Willow'!AS16</f>
        <v>0</v>
      </c>
      <c r="Z16" s="405">
        <f>-'5C1Y_GEOPrep'!AS16</f>
        <v>0</v>
      </c>
      <c r="AA16" s="405">
        <f>-'5C1Z_LincolnPrep'!AS16</f>
        <v>0</v>
      </c>
      <c r="AB16" s="405">
        <f>-'5C1AE_NobleMinds'!$AS16</f>
        <v>0</v>
      </c>
      <c r="AC16" s="405">
        <f>-'5C1AF_JCFA-Laf'!$AS16</f>
        <v>0</v>
      </c>
      <c r="AD16" s="405">
        <f>-'5C1AG_Collegiate'!$AS16</f>
        <v>0</v>
      </c>
      <c r="AE16" s="696">
        <f>-'5C1AI_Harmony'!$AS16</f>
        <v>0</v>
      </c>
      <c r="AF16" s="696">
        <f>-'5C1AJ_Athlos'!$AS16</f>
        <v>0</v>
      </c>
      <c r="AG16" s="942">
        <f>-'5C1AK_NxtGen'!$AS16</f>
        <v>0</v>
      </c>
      <c r="AH16" s="942">
        <f>-'5C1AL_RedRiver'!$AS16</f>
        <v>0</v>
      </c>
      <c r="AI16" s="1513">
        <f>-'5C1AM_Williams'!$AS16</f>
        <v>0</v>
      </c>
      <c r="AJ16" s="1513">
        <f>-'5C1AN_StLandry'!$AS16</f>
        <v>0</v>
      </c>
      <c r="AK16" s="1843"/>
      <c r="AL16" s="1843"/>
      <c r="AM16" s="405">
        <f>-'5C2_LAVCA'!AT16</f>
        <v>-35925</v>
      </c>
      <c r="AN16" s="405">
        <f>-'5C3_UnvView'!AT16</f>
        <v>-35925</v>
      </c>
      <c r="AO16" s="406">
        <f t="shared" si="50"/>
        <v>-1484747</v>
      </c>
      <c r="AP16" s="407">
        <f t="shared" si="51"/>
        <v>9071855</v>
      </c>
      <c r="AQ16" s="405"/>
      <c r="AR16" s="405"/>
      <c r="AS16" s="405">
        <f>-'5C1A_Madison'!AX16</f>
        <v>0</v>
      </c>
      <c r="AT16" s="405">
        <f>-'5C1B_DArbonne'!AX16</f>
        <v>0</v>
      </c>
      <c r="AU16" s="405">
        <f>-'5C1C_IntlHigh'!AX16</f>
        <v>0</v>
      </c>
      <c r="AV16" s="405">
        <f>-'5C1D_NOMMA'!AX16</f>
        <v>0</v>
      </c>
      <c r="AW16" s="405">
        <f>-'5C1E_LFNO'!AX16</f>
        <v>0</v>
      </c>
      <c r="AX16" s="405">
        <f>-'5C1F_LCCharter'!AX16</f>
        <v>-17665</v>
      </c>
      <c r="AY16" s="405">
        <f>-'5C1G_JSClark'!AX16</f>
        <v>0</v>
      </c>
      <c r="AZ16" s="405">
        <f>-'5C1H_Southwest'!AX16</f>
        <v>-13591</v>
      </c>
      <c r="BA16" s="405">
        <f>-'5C1I_LAKey'!AX16</f>
        <v>0</v>
      </c>
      <c r="BB16" s="405">
        <f>-'5C1J_JCFAEast'!AX16</f>
        <v>0</v>
      </c>
      <c r="BC16" s="405">
        <f>-'5C1M_GEOMidCity'!AX16</f>
        <v>0</v>
      </c>
      <c r="BD16" s="405">
        <f>-'5C1N_Delta'!AX16</f>
        <v>0</v>
      </c>
      <c r="BE16" s="405">
        <f>-'5C1O_Impact'!AX16</f>
        <v>0</v>
      </c>
      <c r="BF16" s="405">
        <f>-'5C1Q_Advantage'!AX16</f>
        <v>0</v>
      </c>
      <c r="BG16" s="405">
        <f>-'5C1R_Iberville'!AX16</f>
        <v>-64</v>
      </c>
      <c r="BH16" s="405">
        <f>-'5C1S_LCColPrep'!AX16</f>
        <v>-10676</v>
      </c>
      <c r="BI16" s="405">
        <f>-'5C1T_Northeast'!AX16</f>
        <v>0</v>
      </c>
      <c r="BJ16" s="405">
        <f>-'5C1U_AcadianaRen'!AX16</f>
        <v>-343</v>
      </c>
      <c r="BK16" s="405">
        <f>-'5C1V_LafRen'!AX16</f>
        <v>-21</v>
      </c>
      <c r="BL16" s="405">
        <f>-'5C1W_Willow'!AX16</f>
        <v>0</v>
      </c>
      <c r="BM16" s="405">
        <f>-'5C1Y_GEOPrep'!AX16</f>
        <v>0</v>
      </c>
      <c r="BN16" s="405">
        <f>-'5C1Z_LincolnPrep'!AX16</f>
        <v>0</v>
      </c>
      <c r="BO16" s="405">
        <f>-'5C1AE_NobleMinds'!AX16</f>
        <v>0</v>
      </c>
      <c r="BP16" s="405">
        <f>-'5C1AF_JCFA-Laf'!AX16</f>
        <v>0</v>
      </c>
      <c r="BQ16" s="405">
        <f>-'5C1AG_Collegiate'!AX16</f>
        <v>0</v>
      </c>
      <c r="BR16" s="696">
        <f>-'5C1AI_Harmony'!$AX16</f>
        <v>0</v>
      </c>
      <c r="BS16" s="696">
        <f>-'5C1AJ_Athlos'!$AX16</f>
        <v>0</v>
      </c>
      <c r="BT16" s="942">
        <f>-'5C1AK_NxtGen'!$AX16</f>
        <v>0</v>
      </c>
      <c r="BU16" s="942">
        <f>-'5C1AL_RedRiver'!$AX16</f>
        <v>0</v>
      </c>
      <c r="BV16" s="1513">
        <f>-'5C1AM_Williams'!$AX16</f>
        <v>0</v>
      </c>
      <c r="BW16" s="1513">
        <f>-'5C1AN_StLandry'!$AX16</f>
        <v>0</v>
      </c>
      <c r="BX16" s="405">
        <f>-'5C2_LAVCA'!AY16</f>
        <v>-1080</v>
      </c>
      <c r="BY16" s="405">
        <f>-'5C3_UnvView'!AY16</f>
        <v>-1080</v>
      </c>
      <c r="BZ16" s="405">
        <f t="shared" si="52"/>
        <v>-44520</v>
      </c>
      <c r="CA16" s="407">
        <f t="shared" si="53"/>
        <v>9027335</v>
      </c>
    </row>
    <row r="17" spans="1:79" s="30" customFormat="1" ht="15.75" customHeight="1" x14ac:dyDescent="0.2">
      <c r="A17" s="413">
        <v>11</v>
      </c>
      <c r="B17" s="414" t="s">
        <v>15</v>
      </c>
      <c r="C17" s="129">
        <f>'2_State Distrib and Adjs'!BD17</f>
        <v>1039965</v>
      </c>
      <c r="D17" s="129">
        <f>-'5A3_OJJ'!S17</f>
        <v>0</v>
      </c>
      <c r="E17" s="129"/>
      <c r="F17" s="129">
        <f>-'5C1A_Madison'!AS17</f>
        <v>0</v>
      </c>
      <c r="G17" s="129">
        <f>-'5C1B_DArbonne'!AS17</f>
        <v>0</v>
      </c>
      <c r="H17" s="129">
        <f>-'5C1C_IntlHigh'!AS17</f>
        <v>0</v>
      </c>
      <c r="I17" s="129">
        <f>-'5C1D_NOMMA'!AS17</f>
        <v>0</v>
      </c>
      <c r="J17" s="129">
        <f>-'5C1E_LFNO'!AS17</f>
        <v>0</v>
      </c>
      <c r="K17" s="129">
        <f>-'5C1F_LCCharter'!AS17</f>
        <v>0</v>
      </c>
      <c r="L17" s="129">
        <f>-'5C1G_JSClark'!AS17</f>
        <v>0</v>
      </c>
      <c r="M17" s="129">
        <f>-'5C1H_Southwest'!AS17</f>
        <v>0</v>
      </c>
      <c r="N17" s="129">
        <f>-'5C1I_LAKey'!AS17</f>
        <v>0</v>
      </c>
      <c r="O17" s="129">
        <f>-'5C1J_JCFAEast'!AS17</f>
        <v>0</v>
      </c>
      <c r="P17" s="129">
        <f>-'5C1M_GEOMidCity'!AS17</f>
        <v>0</v>
      </c>
      <c r="Q17" s="129">
        <f>-'5C1N_Delta'!AS17</f>
        <v>0</v>
      </c>
      <c r="R17" s="129">
        <f>-'5C1O_Impact'!AS17</f>
        <v>0</v>
      </c>
      <c r="S17" s="129">
        <f>-'5C1Q_Advantage'!AS17</f>
        <v>0</v>
      </c>
      <c r="T17" s="129">
        <f>-'5C1R_Iberville'!AS17</f>
        <v>0</v>
      </c>
      <c r="U17" s="129">
        <f>-'5C1S_LCColPrep'!AS17</f>
        <v>0</v>
      </c>
      <c r="V17" s="129">
        <f>-'5C1T_Northeast'!AS17</f>
        <v>0</v>
      </c>
      <c r="W17" s="129">
        <f>-'5C1U_AcadianaRen'!AS17</f>
        <v>0</v>
      </c>
      <c r="X17" s="129">
        <f>-'5C1V_LafRen'!AS17</f>
        <v>0</v>
      </c>
      <c r="Y17" s="129">
        <f>-'5C1W_Willow'!AS17</f>
        <v>0</v>
      </c>
      <c r="Z17" s="129">
        <f>-'5C1Y_GEOPrep'!AS17</f>
        <v>0</v>
      </c>
      <c r="AA17" s="129">
        <f>-'5C1Z_LincolnPrep'!AS17</f>
        <v>0</v>
      </c>
      <c r="AB17" s="129">
        <f>-'5C1AE_NobleMinds'!$AS17</f>
        <v>0</v>
      </c>
      <c r="AC17" s="129">
        <f>-'5C1AF_JCFA-Laf'!$AS17</f>
        <v>0</v>
      </c>
      <c r="AD17" s="129">
        <f>-'5C1AG_Collegiate'!$AS17</f>
        <v>0</v>
      </c>
      <c r="AE17" s="129">
        <f>-'5C1AI_Harmony'!$AS17</f>
        <v>0</v>
      </c>
      <c r="AF17" s="129">
        <f>-'5C1AJ_Athlos'!$AS17</f>
        <v>0</v>
      </c>
      <c r="AG17" s="129">
        <f>-'5C1AK_NxtGen'!$AS17</f>
        <v>0</v>
      </c>
      <c r="AH17" s="129">
        <f>-'5C1AL_RedRiver'!$AS17</f>
        <v>0</v>
      </c>
      <c r="AI17" s="129">
        <f>-'5C1AM_Williams'!$AS17</f>
        <v>0</v>
      </c>
      <c r="AJ17" s="129">
        <f>-'5C1AN_StLandry'!$AS17</f>
        <v>0</v>
      </c>
      <c r="AK17" s="129"/>
      <c r="AL17" s="129"/>
      <c r="AM17" s="129">
        <f>-'5C2_LAVCA'!AT17</f>
        <v>0</v>
      </c>
      <c r="AN17" s="129">
        <f>-'5C3_UnvView'!AT17</f>
        <v>-3807</v>
      </c>
      <c r="AO17" s="415">
        <f t="shared" si="50"/>
        <v>-3807</v>
      </c>
      <c r="AP17" s="416">
        <f t="shared" si="51"/>
        <v>1036158</v>
      </c>
      <c r="AQ17" s="129"/>
      <c r="AR17" s="129"/>
      <c r="AS17" s="129">
        <f>-'5C1A_Madison'!AX17</f>
        <v>0</v>
      </c>
      <c r="AT17" s="129">
        <f>-'5C1B_DArbonne'!AX17</f>
        <v>0</v>
      </c>
      <c r="AU17" s="129">
        <f>-'5C1C_IntlHigh'!AX17</f>
        <v>0</v>
      </c>
      <c r="AV17" s="129">
        <f>-'5C1D_NOMMA'!AX17</f>
        <v>0</v>
      </c>
      <c r="AW17" s="129">
        <f>-'5C1E_LFNO'!AX17</f>
        <v>0</v>
      </c>
      <c r="AX17" s="129">
        <f>-'5C1F_LCCharter'!AX17</f>
        <v>0</v>
      </c>
      <c r="AY17" s="129">
        <f>-'5C1G_JSClark'!AX17</f>
        <v>0</v>
      </c>
      <c r="AZ17" s="129">
        <f>-'5C1H_Southwest'!AX17</f>
        <v>0</v>
      </c>
      <c r="BA17" s="129">
        <f>-'5C1I_LAKey'!AX17</f>
        <v>0</v>
      </c>
      <c r="BB17" s="129">
        <f>-'5C1J_JCFAEast'!AX17</f>
        <v>0</v>
      </c>
      <c r="BC17" s="129">
        <f>-'5C1M_GEOMidCity'!AX17</f>
        <v>0</v>
      </c>
      <c r="BD17" s="129">
        <f>-'5C1N_Delta'!AX17</f>
        <v>0</v>
      </c>
      <c r="BE17" s="129">
        <f>-'5C1O_Impact'!AX17</f>
        <v>0</v>
      </c>
      <c r="BF17" s="129">
        <f>-'5C1Q_Advantage'!AX17</f>
        <v>0</v>
      </c>
      <c r="BG17" s="129">
        <f>-'5C1R_Iberville'!AX17</f>
        <v>0</v>
      </c>
      <c r="BH17" s="129">
        <f>-'5C1S_LCColPrep'!AX17</f>
        <v>0</v>
      </c>
      <c r="BI17" s="129">
        <f>-'5C1T_Northeast'!AX17</f>
        <v>0</v>
      </c>
      <c r="BJ17" s="129">
        <f>-'5C1U_AcadianaRen'!AX17</f>
        <v>0</v>
      </c>
      <c r="BK17" s="129">
        <f>-'5C1V_LafRen'!AX17</f>
        <v>0</v>
      </c>
      <c r="BL17" s="129">
        <f>-'5C1W_Willow'!AX17</f>
        <v>0</v>
      </c>
      <c r="BM17" s="129">
        <f>-'5C1Y_GEOPrep'!AX17</f>
        <v>0</v>
      </c>
      <c r="BN17" s="129">
        <f>-'5C1Z_LincolnPrep'!AX17</f>
        <v>0</v>
      </c>
      <c r="BO17" s="129">
        <f>-'5C1AE_NobleMinds'!AX17</f>
        <v>0</v>
      </c>
      <c r="BP17" s="129">
        <f>-'5C1AF_JCFA-Laf'!AX17</f>
        <v>0</v>
      </c>
      <c r="BQ17" s="129">
        <f>-'5C1AG_Collegiate'!AX17</f>
        <v>0</v>
      </c>
      <c r="BR17" s="129">
        <f>-'5C1AI_Harmony'!$AX17</f>
        <v>0</v>
      </c>
      <c r="BS17" s="129">
        <f>-'5C1AJ_Athlos'!$AX17</f>
        <v>0</v>
      </c>
      <c r="BT17" s="129">
        <f>-'5C1AK_NxtGen'!$AX17</f>
        <v>0</v>
      </c>
      <c r="BU17" s="129">
        <f>-'5C1AL_RedRiver'!$AX17</f>
        <v>0</v>
      </c>
      <c r="BV17" s="129">
        <f>-'5C1AM_Williams'!$AX17</f>
        <v>0</v>
      </c>
      <c r="BW17" s="129">
        <f>-'5C1AN_StLandry'!$AX17</f>
        <v>0</v>
      </c>
      <c r="BX17" s="129">
        <f>-'5C2_LAVCA'!AY17</f>
        <v>0</v>
      </c>
      <c r="BY17" s="129">
        <f>-'5C3_UnvView'!AY17</f>
        <v>-115</v>
      </c>
      <c r="BZ17" s="129">
        <f t="shared" si="52"/>
        <v>-115</v>
      </c>
      <c r="CA17" s="416">
        <f t="shared" si="53"/>
        <v>1036043</v>
      </c>
    </row>
    <row r="18" spans="1:79" s="30" customFormat="1" ht="15.75" customHeight="1" x14ac:dyDescent="0.2">
      <c r="A18" s="413">
        <v>12</v>
      </c>
      <c r="B18" s="414" t="s">
        <v>16</v>
      </c>
      <c r="C18" s="129">
        <f>'2_State Distrib and Adjs'!BD18</f>
        <v>337675</v>
      </c>
      <c r="D18" s="129">
        <f>-'5A3_OJJ'!S18</f>
        <v>0</v>
      </c>
      <c r="E18" s="129"/>
      <c r="F18" s="129">
        <f>-'5C1A_Madison'!AS18</f>
        <v>0</v>
      </c>
      <c r="G18" s="129">
        <f>-'5C1B_DArbonne'!AS18</f>
        <v>0</v>
      </c>
      <c r="H18" s="129">
        <f>-'5C1C_IntlHigh'!AS18</f>
        <v>0</v>
      </c>
      <c r="I18" s="129">
        <f>-'5C1D_NOMMA'!AS18</f>
        <v>0</v>
      </c>
      <c r="J18" s="129">
        <f>-'5C1E_LFNO'!AS18</f>
        <v>0</v>
      </c>
      <c r="K18" s="129">
        <f>-'5C1F_LCCharter'!AS18</f>
        <v>-5251</v>
      </c>
      <c r="L18" s="129">
        <f>-'5C1G_JSClark'!AS18</f>
        <v>0</v>
      </c>
      <c r="M18" s="129">
        <f>-'5C1H_Southwest'!AS18</f>
        <v>0</v>
      </c>
      <c r="N18" s="129">
        <f>-'5C1I_LAKey'!AS18</f>
        <v>0</v>
      </c>
      <c r="O18" s="129">
        <f>-'5C1J_JCFAEast'!AS18</f>
        <v>0</v>
      </c>
      <c r="P18" s="129">
        <f>-'5C1M_GEOMidCity'!AS18</f>
        <v>0</v>
      </c>
      <c r="Q18" s="129">
        <f>-'5C1N_Delta'!AS18</f>
        <v>0</v>
      </c>
      <c r="R18" s="129">
        <f>-'5C1O_Impact'!AS18</f>
        <v>0</v>
      </c>
      <c r="S18" s="129">
        <f>-'5C1Q_Advantage'!AS18</f>
        <v>0</v>
      </c>
      <c r="T18" s="129">
        <f>-'5C1R_Iberville'!AS18</f>
        <v>0</v>
      </c>
      <c r="U18" s="129">
        <f>-'5C1S_LCColPrep'!AS18</f>
        <v>0</v>
      </c>
      <c r="V18" s="129">
        <f>-'5C1T_Northeast'!AS18</f>
        <v>0</v>
      </c>
      <c r="W18" s="129">
        <f>-'5C1U_AcadianaRen'!AS18</f>
        <v>0</v>
      </c>
      <c r="X18" s="129">
        <f>-'5C1V_LafRen'!AS18</f>
        <v>0</v>
      </c>
      <c r="Y18" s="129">
        <f>-'5C1W_Willow'!AS18</f>
        <v>0</v>
      </c>
      <c r="Z18" s="129">
        <f>-'5C1Y_GEOPrep'!AS18</f>
        <v>0</v>
      </c>
      <c r="AA18" s="129">
        <f>-'5C1Z_LincolnPrep'!AS18</f>
        <v>0</v>
      </c>
      <c r="AB18" s="129">
        <f>-'5C1AE_NobleMinds'!$AS18</f>
        <v>0</v>
      </c>
      <c r="AC18" s="129">
        <f>-'5C1AF_JCFA-Laf'!$AS18</f>
        <v>0</v>
      </c>
      <c r="AD18" s="129">
        <f>-'5C1AG_Collegiate'!$AS18</f>
        <v>0</v>
      </c>
      <c r="AE18" s="129">
        <f>-'5C1AI_Harmony'!$AS18</f>
        <v>0</v>
      </c>
      <c r="AF18" s="129">
        <f>-'5C1AJ_Athlos'!$AS18</f>
        <v>0</v>
      </c>
      <c r="AG18" s="129">
        <f>-'5C1AK_NxtGen'!$AS18</f>
        <v>0</v>
      </c>
      <c r="AH18" s="129">
        <f>-'5C1AL_RedRiver'!$AS18</f>
        <v>0</v>
      </c>
      <c r="AI18" s="129">
        <f>-'5C1AM_Williams'!$AS18</f>
        <v>0</v>
      </c>
      <c r="AJ18" s="129">
        <f>-'5C1AN_StLandry'!$AS18</f>
        <v>0</v>
      </c>
      <c r="AK18" s="129"/>
      <c r="AL18" s="129"/>
      <c r="AM18" s="129">
        <f>-'5C2_LAVCA'!AT18</f>
        <v>-4726</v>
      </c>
      <c r="AN18" s="129">
        <f>-'5C3_UnvView'!AT18</f>
        <v>0</v>
      </c>
      <c r="AO18" s="415">
        <f t="shared" si="50"/>
        <v>-9977</v>
      </c>
      <c r="AP18" s="416">
        <f t="shared" si="51"/>
        <v>327698</v>
      </c>
      <c r="AQ18" s="129"/>
      <c r="AR18" s="129"/>
      <c r="AS18" s="129">
        <f>-'5C1A_Madison'!AX18</f>
        <v>0</v>
      </c>
      <c r="AT18" s="129">
        <f>-'5C1B_DArbonne'!AX18</f>
        <v>0</v>
      </c>
      <c r="AU18" s="129">
        <f>-'5C1C_IntlHigh'!AX18</f>
        <v>0</v>
      </c>
      <c r="AV18" s="129">
        <f>-'5C1D_NOMMA'!AX18</f>
        <v>0</v>
      </c>
      <c r="AW18" s="129">
        <f>-'5C1E_LFNO'!AX18</f>
        <v>0</v>
      </c>
      <c r="AX18" s="129">
        <f>-'5C1F_LCCharter'!AX18</f>
        <v>-158</v>
      </c>
      <c r="AY18" s="129">
        <f>-'5C1G_JSClark'!AX18</f>
        <v>0</v>
      </c>
      <c r="AZ18" s="129">
        <f>-'5C1H_Southwest'!AX18</f>
        <v>0</v>
      </c>
      <c r="BA18" s="129">
        <f>-'5C1I_LAKey'!AX18</f>
        <v>0</v>
      </c>
      <c r="BB18" s="129">
        <f>-'5C1J_JCFAEast'!AX18</f>
        <v>0</v>
      </c>
      <c r="BC18" s="129">
        <f>-'5C1M_GEOMidCity'!AX18</f>
        <v>0</v>
      </c>
      <c r="BD18" s="129">
        <f>-'5C1N_Delta'!AX18</f>
        <v>0</v>
      </c>
      <c r="BE18" s="129">
        <f>-'5C1O_Impact'!AX18</f>
        <v>0</v>
      </c>
      <c r="BF18" s="129">
        <f>-'5C1Q_Advantage'!AX18</f>
        <v>0</v>
      </c>
      <c r="BG18" s="129">
        <f>-'5C1R_Iberville'!AX18</f>
        <v>0</v>
      </c>
      <c r="BH18" s="129">
        <f>-'5C1S_LCColPrep'!AX18</f>
        <v>0</v>
      </c>
      <c r="BI18" s="129">
        <f>-'5C1T_Northeast'!AX18</f>
        <v>0</v>
      </c>
      <c r="BJ18" s="129">
        <f>-'5C1U_AcadianaRen'!AX18</f>
        <v>0</v>
      </c>
      <c r="BK18" s="129">
        <f>-'5C1V_LafRen'!AX18</f>
        <v>0</v>
      </c>
      <c r="BL18" s="129">
        <f>-'5C1W_Willow'!AX18</f>
        <v>0</v>
      </c>
      <c r="BM18" s="129">
        <f>-'5C1Y_GEOPrep'!AX18</f>
        <v>0</v>
      </c>
      <c r="BN18" s="129">
        <f>-'5C1Z_LincolnPrep'!AX18</f>
        <v>0</v>
      </c>
      <c r="BO18" s="129">
        <f>-'5C1AE_NobleMinds'!AX18</f>
        <v>0</v>
      </c>
      <c r="BP18" s="129">
        <f>-'5C1AF_JCFA-Laf'!AX18</f>
        <v>0</v>
      </c>
      <c r="BQ18" s="129">
        <f>-'5C1AG_Collegiate'!AX18</f>
        <v>0</v>
      </c>
      <c r="BR18" s="129">
        <f>-'5C1AI_Harmony'!$AX18</f>
        <v>0</v>
      </c>
      <c r="BS18" s="129">
        <f>-'5C1AJ_Athlos'!$AX18</f>
        <v>0</v>
      </c>
      <c r="BT18" s="129">
        <f>-'5C1AK_NxtGen'!$AX18</f>
        <v>0</v>
      </c>
      <c r="BU18" s="129">
        <f>-'5C1AL_RedRiver'!$AX18</f>
        <v>0</v>
      </c>
      <c r="BV18" s="129">
        <f>-'5C1AM_Williams'!$AX18</f>
        <v>0</v>
      </c>
      <c r="BW18" s="129">
        <f>-'5C1AN_StLandry'!$AX18</f>
        <v>0</v>
      </c>
      <c r="BX18" s="129">
        <f>-'5C2_LAVCA'!AY18</f>
        <v>-142</v>
      </c>
      <c r="BY18" s="129">
        <f>-'5C3_UnvView'!AY18</f>
        <v>0</v>
      </c>
      <c r="BZ18" s="129">
        <f t="shared" si="52"/>
        <v>-300</v>
      </c>
      <c r="CA18" s="416">
        <f t="shared" si="53"/>
        <v>327398</v>
      </c>
    </row>
    <row r="19" spans="1:79" s="30" customFormat="1" ht="15.75" customHeight="1" x14ac:dyDescent="0.2">
      <c r="A19" s="413">
        <v>13</v>
      </c>
      <c r="B19" s="414" t="s">
        <v>17</v>
      </c>
      <c r="C19" s="129">
        <f>'2_State Distrib and Adjs'!BD19</f>
        <v>685198</v>
      </c>
      <c r="D19" s="129">
        <f>-'5A3_OJJ'!S19</f>
        <v>0</v>
      </c>
      <c r="E19" s="129"/>
      <c r="F19" s="129">
        <f>-'5C1A_Madison'!AS19</f>
        <v>0</v>
      </c>
      <c r="G19" s="129">
        <f>-'5C1B_DArbonne'!AS19</f>
        <v>0</v>
      </c>
      <c r="H19" s="129">
        <f>-'5C1C_IntlHigh'!AS19</f>
        <v>0</v>
      </c>
      <c r="I19" s="129">
        <f>-'5C1D_NOMMA'!AS19</f>
        <v>0</v>
      </c>
      <c r="J19" s="129">
        <f>-'5C1E_LFNO'!AS19</f>
        <v>0</v>
      </c>
      <c r="K19" s="129">
        <f>-'5C1F_LCCharter'!AS19</f>
        <v>0</v>
      </c>
      <c r="L19" s="129">
        <f>-'5C1G_JSClark'!AS19</f>
        <v>0</v>
      </c>
      <c r="M19" s="129">
        <f>-'5C1H_Southwest'!AS19</f>
        <v>0</v>
      </c>
      <c r="N19" s="129">
        <f>-'5C1I_LAKey'!AS19</f>
        <v>0</v>
      </c>
      <c r="O19" s="129">
        <f>-'5C1J_JCFAEast'!AS19</f>
        <v>0</v>
      </c>
      <c r="P19" s="129">
        <f>-'5C1M_GEOMidCity'!AS19</f>
        <v>0</v>
      </c>
      <c r="Q19" s="129">
        <f>-'5C1N_Delta'!AS19</f>
        <v>-26611</v>
      </c>
      <c r="R19" s="129">
        <f>-'5C1O_Impact'!AS19</f>
        <v>0</v>
      </c>
      <c r="S19" s="129">
        <f>-'5C1Q_Advantage'!AS19</f>
        <v>0</v>
      </c>
      <c r="T19" s="129">
        <f>-'5C1R_Iberville'!AS19</f>
        <v>0</v>
      </c>
      <c r="U19" s="129">
        <f>-'5C1S_LCColPrep'!AS19</f>
        <v>0</v>
      </c>
      <c r="V19" s="129">
        <f>-'5C1T_Northeast'!AS19</f>
        <v>0</v>
      </c>
      <c r="W19" s="129">
        <f>-'5C1U_AcadianaRen'!AS19</f>
        <v>0</v>
      </c>
      <c r="X19" s="129">
        <f>-'5C1V_LafRen'!AS19</f>
        <v>0</v>
      </c>
      <c r="Y19" s="129">
        <f>-'5C1W_Willow'!AS19</f>
        <v>0</v>
      </c>
      <c r="Z19" s="129">
        <f>-'5C1Y_GEOPrep'!AS19</f>
        <v>0</v>
      </c>
      <c r="AA19" s="129">
        <f>-'5C1Z_LincolnPrep'!AS19</f>
        <v>0</v>
      </c>
      <c r="AB19" s="129">
        <f>-'5C1AE_NobleMinds'!$AS19</f>
        <v>0</v>
      </c>
      <c r="AC19" s="129">
        <f>-'5C1AF_JCFA-Laf'!$AS19</f>
        <v>0</v>
      </c>
      <c r="AD19" s="129">
        <f>-'5C1AG_Collegiate'!$AS19</f>
        <v>0</v>
      </c>
      <c r="AE19" s="129">
        <f>-'5C1AI_Harmony'!$AS19</f>
        <v>0</v>
      </c>
      <c r="AF19" s="129">
        <f>-'5C1AJ_Athlos'!$AS19</f>
        <v>0</v>
      </c>
      <c r="AG19" s="129">
        <f>-'5C1AK_NxtGen'!$AS19</f>
        <v>0</v>
      </c>
      <c r="AH19" s="129">
        <f>-'5C1AL_RedRiver'!$AS19</f>
        <v>0</v>
      </c>
      <c r="AI19" s="129">
        <f>-'5C1AM_Williams'!$AS19</f>
        <v>0</v>
      </c>
      <c r="AJ19" s="129">
        <f>-'5C1AN_StLandry'!$AS19</f>
        <v>0</v>
      </c>
      <c r="AK19" s="129"/>
      <c r="AL19" s="129"/>
      <c r="AM19" s="129">
        <f>-'5C2_LAVCA'!AT19</f>
        <v>-1795</v>
      </c>
      <c r="AN19" s="129">
        <f>-'5C3_UnvView'!AT19</f>
        <v>-1443</v>
      </c>
      <c r="AO19" s="415">
        <f t="shared" si="50"/>
        <v>-29849</v>
      </c>
      <c r="AP19" s="416">
        <f t="shared" si="51"/>
        <v>655349</v>
      </c>
      <c r="AQ19" s="129"/>
      <c r="AR19" s="129"/>
      <c r="AS19" s="129">
        <f>-'5C1A_Madison'!AX19</f>
        <v>0</v>
      </c>
      <c r="AT19" s="129">
        <f>-'5C1B_DArbonne'!AX19</f>
        <v>0</v>
      </c>
      <c r="AU19" s="129">
        <f>-'5C1C_IntlHigh'!AX19</f>
        <v>0</v>
      </c>
      <c r="AV19" s="129">
        <f>-'5C1D_NOMMA'!AX19</f>
        <v>0</v>
      </c>
      <c r="AW19" s="129">
        <f>-'5C1E_LFNO'!AX19</f>
        <v>0</v>
      </c>
      <c r="AX19" s="129">
        <f>-'5C1F_LCCharter'!AX19</f>
        <v>0</v>
      </c>
      <c r="AY19" s="129">
        <f>-'5C1G_JSClark'!AX19</f>
        <v>0</v>
      </c>
      <c r="AZ19" s="129">
        <f>-'5C1H_Southwest'!AX19</f>
        <v>0</v>
      </c>
      <c r="BA19" s="129">
        <f>-'5C1I_LAKey'!AX19</f>
        <v>0</v>
      </c>
      <c r="BB19" s="129">
        <f>-'5C1J_JCFAEast'!AX19</f>
        <v>0</v>
      </c>
      <c r="BC19" s="129">
        <f>-'5C1M_GEOMidCity'!AX19</f>
        <v>0</v>
      </c>
      <c r="BD19" s="129">
        <f>-'5C1N_Delta'!AX19</f>
        <v>-800</v>
      </c>
      <c r="BE19" s="129">
        <f>-'5C1O_Impact'!AX19</f>
        <v>0</v>
      </c>
      <c r="BF19" s="129">
        <f>-'5C1Q_Advantage'!AX19</f>
        <v>0</v>
      </c>
      <c r="BG19" s="129">
        <f>-'5C1R_Iberville'!AX19</f>
        <v>0</v>
      </c>
      <c r="BH19" s="129">
        <f>-'5C1S_LCColPrep'!AX19</f>
        <v>0</v>
      </c>
      <c r="BI19" s="129">
        <f>-'5C1T_Northeast'!AX19</f>
        <v>0</v>
      </c>
      <c r="BJ19" s="129">
        <f>-'5C1U_AcadianaRen'!AX19</f>
        <v>0</v>
      </c>
      <c r="BK19" s="129">
        <f>-'5C1V_LafRen'!AX19</f>
        <v>0</v>
      </c>
      <c r="BL19" s="129">
        <f>-'5C1W_Willow'!AX19</f>
        <v>0</v>
      </c>
      <c r="BM19" s="129">
        <f>-'5C1Y_GEOPrep'!AX19</f>
        <v>0</v>
      </c>
      <c r="BN19" s="129">
        <f>-'5C1Z_LincolnPrep'!AX19</f>
        <v>0</v>
      </c>
      <c r="BO19" s="129">
        <f>-'5C1AE_NobleMinds'!AX19</f>
        <v>0</v>
      </c>
      <c r="BP19" s="129">
        <f>-'5C1AF_JCFA-Laf'!AX19</f>
        <v>0</v>
      </c>
      <c r="BQ19" s="129">
        <f>-'5C1AG_Collegiate'!AX19</f>
        <v>0</v>
      </c>
      <c r="BR19" s="129">
        <f>-'5C1AI_Harmony'!$AX19</f>
        <v>0</v>
      </c>
      <c r="BS19" s="129">
        <f>-'5C1AJ_Athlos'!$AX19</f>
        <v>0</v>
      </c>
      <c r="BT19" s="129">
        <f>-'5C1AK_NxtGen'!$AX19</f>
        <v>0</v>
      </c>
      <c r="BU19" s="129">
        <f>-'5C1AL_RedRiver'!$AX19</f>
        <v>0</v>
      </c>
      <c r="BV19" s="129">
        <f>-'5C1AM_Williams'!$AX19</f>
        <v>0</v>
      </c>
      <c r="BW19" s="129">
        <f>-'5C1AN_StLandry'!$AX19</f>
        <v>0</v>
      </c>
      <c r="BX19" s="129">
        <f>-'5C2_LAVCA'!AY19</f>
        <v>-61</v>
      </c>
      <c r="BY19" s="129">
        <f>-'5C3_UnvView'!AY19</f>
        <v>-43</v>
      </c>
      <c r="BZ19" s="129">
        <f t="shared" si="52"/>
        <v>-904</v>
      </c>
      <c r="CA19" s="416">
        <f t="shared" si="53"/>
        <v>654445</v>
      </c>
    </row>
    <row r="20" spans="1:79" s="30" customFormat="1" ht="15.75" customHeight="1" x14ac:dyDescent="0.2">
      <c r="A20" s="413">
        <v>14</v>
      </c>
      <c r="B20" s="414" t="s">
        <v>18</v>
      </c>
      <c r="C20" s="129">
        <f>'2_State Distrib and Adjs'!BD20</f>
        <v>1154256</v>
      </c>
      <c r="D20" s="129">
        <f>-'5A3_OJJ'!S20</f>
        <v>0</v>
      </c>
      <c r="E20" s="129"/>
      <c r="F20" s="129">
        <f>-'5C1A_Madison'!AS20</f>
        <v>0</v>
      </c>
      <c r="G20" s="129">
        <f>-'5C1B_DArbonne'!AS20</f>
        <v>-350</v>
      </c>
      <c r="H20" s="129">
        <f>-'5C1C_IntlHigh'!AS20</f>
        <v>0</v>
      </c>
      <c r="I20" s="129">
        <f>-'5C1D_NOMMA'!AS20</f>
        <v>0</v>
      </c>
      <c r="J20" s="129">
        <f>-'5C1E_LFNO'!AS20</f>
        <v>0</v>
      </c>
      <c r="K20" s="129">
        <f>-'5C1F_LCCharter'!AS20</f>
        <v>0</v>
      </c>
      <c r="L20" s="129">
        <f>-'5C1G_JSClark'!AS20</f>
        <v>0</v>
      </c>
      <c r="M20" s="129">
        <f>-'5C1H_Southwest'!AS20</f>
        <v>0</v>
      </c>
      <c r="N20" s="129">
        <f>-'5C1I_LAKey'!AS20</f>
        <v>0</v>
      </c>
      <c r="O20" s="129">
        <f>-'5C1J_JCFAEast'!AS20</f>
        <v>0</v>
      </c>
      <c r="P20" s="129">
        <f>-'5C1M_GEOMidCity'!AS20</f>
        <v>0</v>
      </c>
      <c r="Q20" s="129">
        <f>-'5C1N_Delta'!AS20</f>
        <v>0</v>
      </c>
      <c r="R20" s="129">
        <f>-'5C1O_Impact'!AS20</f>
        <v>0</v>
      </c>
      <c r="S20" s="129">
        <f>-'5C1Q_Advantage'!AS20</f>
        <v>0</v>
      </c>
      <c r="T20" s="129">
        <f>-'5C1R_Iberville'!AS20</f>
        <v>0</v>
      </c>
      <c r="U20" s="129">
        <f>-'5C1S_LCColPrep'!AS20</f>
        <v>0</v>
      </c>
      <c r="V20" s="129">
        <f>-'5C1T_Northeast'!AS20</f>
        <v>-14352</v>
      </c>
      <c r="W20" s="129">
        <f>-'5C1U_AcadianaRen'!AS20</f>
        <v>0</v>
      </c>
      <c r="X20" s="129">
        <f>-'5C1V_LafRen'!AS20</f>
        <v>0</v>
      </c>
      <c r="Y20" s="129">
        <f>-'5C1W_Willow'!AS20</f>
        <v>0</v>
      </c>
      <c r="Z20" s="129">
        <f>-'5C1Y_GEOPrep'!AS20</f>
        <v>0</v>
      </c>
      <c r="AA20" s="129">
        <f>-'5C1Z_LincolnPrep'!AS20</f>
        <v>-15052</v>
      </c>
      <c r="AB20" s="129">
        <f>-'5C1AE_NobleMinds'!$AS20</f>
        <v>0</v>
      </c>
      <c r="AC20" s="129">
        <f>-'5C1AF_JCFA-Laf'!$AS20</f>
        <v>0</v>
      </c>
      <c r="AD20" s="129">
        <f>-'5C1AG_Collegiate'!$AS20</f>
        <v>0</v>
      </c>
      <c r="AE20" s="129">
        <f>-'5C1AI_Harmony'!$AS20</f>
        <v>0</v>
      </c>
      <c r="AF20" s="129">
        <f>-'5C1AJ_Athlos'!$AS20</f>
        <v>0</v>
      </c>
      <c r="AG20" s="129">
        <f>-'5C1AK_NxtGen'!$AS20</f>
        <v>0</v>
      </c>
      <c r="AH20" s="129">
        <f>-'5C1AL_RedRiver'!$AS20</f>
        <v>0</v>
      </c>
      <c r="AI20" s="129">
        <f>-'5C1AM_Williams'!$AS20</f>
        <v>0</v>
      </c>
      <c r="AJ20" s="129">
        <f>-'5C1AN_StLandry'!$AS20</f>
        <v>0</v>
      </c>
      <c r="AK20" s="129"/>
      <c r="AL20" s="129"/>
      <c r="AM20" s="129">
        <f>-'5C2_LAVCA'!AT20</f>
        <v>-630</v>
      </c>
      <c r="AN20" s="129">
        <f>-'5C3_UnvView'!AT20</f>
        <v>-945</v>
      </c>
      <c r="AO20" s="415">
        <f t="shared" si="50"/>
        <v>-31329</v>
      </c>
      <c r="AP20" s="416">
        <f t="shared" si="51"/>
        <v>1122927</v>
      </c>
      <c r="AQ20" s="129"/>
      <c r="AR20" s="129"/>
      <c r="AS20" s="129">
        <f>-'5C1A_Madison'!AX20</f>
        <v>0</v>
      </c>
      <c r="AT20" s="129">
        <f>-'5C1B_DArbonne'!AX20</f>
        <v>-11</v>
      </c>
      <c r="AU20" s="129">
        <f>-'5C1C_IntlHigh'!AX20</f>
        <v>0</v>
      </c>
      <c r="AV20" s="129">
        <f>-'5C1D_NOMMA'!AX20</f>
        <v>0</v>
      </c>
      <c r="AW20" s="129">
        <f>-'5C1E_LFNO'!AX20</f>
        <v>0</v>
      </c>
      <c r="AX20" s="129">
        <f>-'5C1F_LCCharter'!AX20</f>
        <v>0</v>
      </c>
      <c r="AY20" s="129">
        <f>-'5C1G_JSClark'!AX20</f>
        <v>0</v>
      </c>
      <c r="AZ20" s="129">
        <f>-'5C1H_Southwest'!AX20</f>
        <v>0</v>
      </c>
      <c r="BA20" s="129">
        <f>-'5C1I_LAKey'!AX20</f>
        <v>0</v>
      </c>
      <c r="BB20" s="129">
        <f>-'5C1J_JCFAEast'!AX20</f>
        <v>0</v>
      </c>
      <c r="BC20" s="129">
        <f>-'5C1M_GEOMidCity'!AX20</f>
        <v>0</v>
      </c>
      <c r="BD20" s="129">
        <f>-'5C1N_Delta'!AX20</f>
        <v>0</v>
      </c>
      <c r="BE20" s="129">
        <f>-'5C1O_Impact'!AX20</f>
        <v>0</v>
      </c>
      <c r="BF20" s="129">
        <f>-'5C1Q_Advantage'!AX20</f>
        <v>0</v>
      </c>
      <c r="BG20" s="129">
        <f>-'5C1R_Iberville'!AX20</f>
        <v>0</v>
      </c>
      <c r="BH20" s="129">
        <f>-'5C1S_LCColPrep'!AX20</f>
        <v>0</v>
      </c>
      <c r="BI20" s="129">
        <f>-'5C1T_Northeast'!AX20</f>
        <v>-432</v>
      </c>
      <c r="BJ20" s="129">
        <f>-'5C1U_AcadianaRen'!AX20</f>
        <v>0</v>
      </c>
      <c r="BK20" s="129">
        <f>-'5C1V_LafRen'!AX20</f>
        <v>0</v>
      </c>
      <c r="BL20" s="129">
        <f>-'5C1W_Willow'!AX20</f>
        <v>0</v>
      </c>
      <c r="BM20" s="129">
        <f>-'5C1Y_GEOPrep'!AX20</f>
        <v>0</v>
      </c>
      <c r="BN20" s="129">
        <f>-'5C1Z_LincolnPrep'!AX20</f>
        <v>-453</v>
      </c>
      <c r="BO20" s="129">
        <f>-'5C1AE_NobleMinds'!AX20</f>
        <v>0</v>
      </c>
      <c r="BP20" s="129">
        <f>-'5C1AF_JCFA-Laf'!AX20</f>
        <v>0</v>
      </c>
      <c r="BQ20" s="129">
        <f>-'5C1AG_Collegiate'!AX20</f>
        <v>0</v>
      </c>
      <c r="BR20" s="129">
        <f>-'5C1AI_Harmony'!$AX20</f>
        <v>0</v>
      </c>
      <c r="BS20" s="129">
        <f>-'5C1AJ_Athlos'!$AX20</f>
        <v>0</v>
      </c>
      <c r="BT20" s="129">
        <f>-'5C1AK_NxtGen'!$AX20</f>
        <v>0</v>
      </c>
      <c r="BU20" s="129">
        <f>-'5C1AL_RedRiver'!$AX20</f>
        <v>0</v>
      </c>
      <c r="BV20" s="129">
        <f>-'5C1AM_Williams'!$AX20</f>
        <v>0</v>
      </c>
      <c r="BW20" s="129">
        <f>-'5C1AN_StLandry'!$AX20</f>
        <v>0</v>
      </c>
      <c r="BX20" s="129">
        <f>-'5C2_LAVCA'!AY20</f>
        <v>-19</v>
      </c>
      <c r="BY20" s="129">
        <f>-'5C3_UnvView'!AY20</f>
        <v>-28</v>
      </c>
      <c r="BZ20" s="129">
        <f t="shared" si="52"/>
        <v>-943</v>
      </c>
      <c r="CA20" s="416">
        <f t="shared" si="53"/>
        <v>1121984</v>
      </c>
    </row>
    <row r="21" spans="1:79" s="30" customFormat="1" ht="15.75" customHeight="1" x14ac:dyDescent="0.2">
      <c r="A21" s="403">
        <v>15</v>
      </c>
      <c r="B21" s="404" t="s">
        <v>19</v>
      </c>
      <c r="C21" s="405">
        <f>'2_State Distrib and Adjs'!BD21</f>
        <v>1827678</v>
      </c>
      <c r="D21" s="405">
        <f>-'5A3_OJJ'!S21</f>
        <v>-136</v>
      </c>
      <c r="E21" s="405"/>
      <c r="F21" s="405">
        <f>-'5C1A_Madison'!AS21</f>
        <v>0</v>
      </c>
      <c r="G21" s="405">
        <f>-'5C1B_DArbonne'!AS21</f>
        <v>0</v>
      </c>
      <c r="H21" s="405">
        <f>-'5C1C_IntlHigh'!AS21</f>
        <v>0</v>
      </c>
      <c r="I21" s="405">
        <f>-'5C1D_NOMMA'!AS21</f>
        <v>0</v>
      </c>
      <c r="J21" s="405">
        <f>-'5C1E_LFNO'!AS21</f>
        <v>0</v>
      </c>
      <c r="K21" s="405">
        <f>-'5C1F_LCCharter'!AS21</f>
        <v>0</v>
      </c>
      <c r="L21" s="405">
        <f>-'5C1G_JSClark'!AS21</f>
        <v>0</v>
      </c>
      <c r="M21" s="405">
        <f>-'5C1H_Southwest'!AS21</f>
        <v>0</v>
      </c>
      <c r="N21" s="405">
        <f>-'5C1I_LAKey'!AS21</f>
        <v>0</v>
      </c>
      <c r="O21" s="405">
        <f>-'5C1J_JCFAEast'!AS21</f>
        <v>0</v>
      </c>
      <c r="P21" s="405">
        <f>-'5C1M_GEOMidCity'!AS21</f>
        <v>0</v>
      </c>
      <c r="Q21" s="405">
        <f>-'5C1N_Delta'!AS21</f>
        <v>-102388</v>
      </c>
      <c r="R21" s="405">
        <f>-'5C1O_Impact'!AS21</f>
        <v>0</v>
      </c>
      <c r="S21" s="405">
        <f>-'5C1Q_Advantage'!AS21</f>
        <v>0</v>
      </c>
      <c r="T21" s="405">
        <f>-'5C1R_Iberville'!AS21</f>
        <v>0</v>
      </c>
      <c r="U21" s="405">
        <f>-'5C1S_LCColPrep'!AS21</f>
        <v>0</v>
      </c>
      <c r="V21" s="405">
        <f>-'5C1T_Northeast'!AS21</f>
        <v>0</v>
      </c>
      <c r="W21" s="405">
        <f>-'5C1U_AcadianaRen'!AS21</f>
        <v>0</v>
      </c>
      <c r="X21" s="405">
        <f>-'5C1V_LafRen'!AS21</f>
        <v>0</v>
      </c>
      <c r="Y21" s="405">
        <f>-'5C1W_Willow'!AS21</f>
        <v>0</v>
      </c>
      <c r="Z21" s="405">
        <f>-'5C1Y_GEOPrep'!AS21</f>
        <v>0</v>
      </c>
      <c r="AA21" s="405">
        <f>-'5C1Z_LincolnPrep'!AS21</f>
        <v>0</v>
      </c>
      <c r="AB21" s="405">
        <f>-'5C1AE_NobleMinds'!$AS21</f>
        <v>0</v>
      </c>
      <c r="AC21" s="405">
        <f>-'5C1AF_JCFA-Laf'!$AS21</f>
        <v>0</v>
      </c>
      <c r="AD21" s="405">
        <f>-'5C1AG_Collegiate'!$AS21</f>
        <v>0</v>
      </c>
      <c r="AE21" s="696">
        <f>-'5C1AI_Harmony'!$AS21</f>
        <v>0</v>
      </c>
      <c r="AF21" s="696">
        <f>-'5C1AJ_Athlos'!$AS21</f>
        <v>0</v>
      </c>
      <c r="AG21" s="942">
        <f>-'5C1AK_NxtGen'!$AS21</f>
        <v>0</v>
      </c>
      <c r="AH21" s="942">
        <f>-'5C1AL_RedRiver'!$AS21</f>
        <v>0</v>
      </c>
      <c r="AI21" s="1513">
        <f>-'5C1AM_Williams'!$AS21</f>
        <v>0</v>
      </c>
      <c r="AJ21" s="1513">
        <f>-'5C1AN_StLandry'!$AS21</f>
        <v>0</v>
      </c>
      <c r="AK21" s="1843"/>
      <c r="AL21" s="1843"/>
      <c r="AM21" s="405">
        <f>-'5C2_LAVCA'!AT21</f>
        <v>-2734</v>
      </c>
      <c r="AN21" s="405">
        <f>-'5C3_UnvView'!AT21</f>
        <v>-1367</v>
      </c>
      <c r="AO21" s="406">
        <f t="shared" si="50"/>
        <v>-106625</v>
      </c>
      <c r="AP21" s="407">
        <f t="shared" si="51"/>
        <v>1721053</v>
      </c>
      <c r="AQ21" s="405"/>
      <c r="AR21" s="405"/>
      <c r="AS21" s="405">
        <f>-'5C1A_Madison'!AX21</f>
        <v>0</v>
      </c>
      <c r="AT21" s="405">
        <f>-'5C1B_DArbonne'!AX21</f>
        <v>0</v>
      </c>
      <c r="AU21" s="405">
        <f>-'5C1C_IntlHigh'!AX21</f>
        <v>0</v>
      </c>
      <c r="AV21" s="405">
        <f>-'5C1D_NOMMA'!AX21</f>
        <v>0</v>
      </c>
      <c r="AW21" s="405">
        <f>-'5C1E_LFNO'!AX21</f>
        <v>0</v>
      </c>
      <c r="AX21" s="405">
        <f>-'5C1F_LCCharter'!AX21</f>
        <v>0</v>
      </c>
      <c r="AY21" s="405">
        <f>-'5C1G_JSClark'!AX21</f>
        <v>0</v>
      </c>
      <c r="AZ21" s="405">
        <f>-'5C1H_Southwest'!AX21</f>
        <v>0</v>
      </c>
      <c r="BA21" s="405">
        <f>-'5C1I_LAKey'!AX21</f>
        <v>0</v>
      </c>
      <c r="BB21" s="405">
        <f>-'5C1J_JCFAEast'!AX21</f>
        <v>0</v>
      </c>
      <c r="BC21" s="405">
        <f>-'5C1M_GEOMidCity'!AX21</f>
        <v>0</v>
      </c>
      <c r="BD21" s="405">
        <f>-'5C1N_Delta'!AX21</f>
        <v>-3079</v>
      </c>
      <c r="BE21" s="405">
        <f>-'5C1O_Impact'!AX21</f>
        <v>0</v>
      </c>
      <c r="BF21" s="405">
        <f>-'5C1Q_Advantage'!AX21</f>
        <v>0</v>
      </c>
      <c r="BG21" s="405">
        <f>-'5C1R_Iberville'!AX21</f>
        <v>0</v>
      </c>
      <c r="BH21" s="405">
        <f>-'5C1S_LCColPrep'!AX21</f>
        <v>0</v>
      </c>
      <c r="BI21" s="405">
        <f>-'5C1T_Northeast'!AX21</f>
        <v>0</v>
      </c>
      <c r="BJ21" s="405">
        <f>-'5C1U_AcadianaRen'!AX21</f>
        <v>0</v>
      </c>
      <c r="BK21" s="405">
        <f>-'5C1V_LafRen'!AX21</f>
        <v>0</v>
      </c>
      <c r="BL21" s="405">
        <f>-'5C1W_Willow'!AX21</f>
        <v>0</v>
      </c>
      <c r="BM21" s="405">
        <f>-'5C1Y_GEOPrep'!AX21</f>
        <v>0</v>
      </c>
      <c r="BN21" s="405">
        <f>-'5C1Z_LincolnPrep'!AX21</f>
        <v>0</v>
      </c>
      <c r="BO21" s="405">
        <f>-'5C1AE_NobleMinds'!AX21</f>
        <v>0</v>
      </c>
      <c r="BP21" s="405">
        <f>-'5C1AF_JCFA-Laf'!AX21</f>
        <v>0</v>
      </c>
      <c r="BQ21" s="405">
        <f>-'5C1AG_Collegiate'!AX21</f>
        <v>0</v>
      </c>
      <c r="BR21" s="696">
        <f>-'5C1AI_Harmony'!$AX21</f>
        <v>0</v>
      </c>
      <c r="BS21" s="696">
        <f>-'5C1AJ_Athlos'!$AX21</f>
        <v>0</v>
      </c>
      <c r="BT21" s="942">
        <f>-'5C1AK_NxtGen'!$AX21</f>
        <v>0</v>
      </c>
      <c r="BU21" s="942">
        <f>-'5C1AL_RedRiver'!$AX21</f>
        <v>0</v>
      </c>
      <c r="BV21" s="1513">
        <f>-'5C1AM_Williams'!$AX21</f>
        <v>0</v>
      </c>
      <c r="BW21" s="1513">
        <f>-'5C1AN_StLandry'!$AX21</f>
        <v>0</v>
      </c>
      <c r="BX21" s="405">
        <f>-'5C2_LAVCA'!AY21</f>
        <v>-82</v>
      </c>
      <c r="BY21" s="405">
        <f>-'5C3_UnvView'!AY21</f>
        <v>-41</v>
      </c>
      <c r="BZ21" s="405">
        <f t="shared" si="52"/>
        <v>-3202</v>
      </c>
      <c r="CA21" s="407">
        <f t="shared" si="53"/>
        <v>1717851</v>
      </c>
    </row>
    <row r="22" spans="1:79" s="30" customFormat="1" ht="15.75" customHeight="1" x14ac:dyDescent="0.2">
      <c r="A22" s="413">
        <v>16</v>
      </c>
      <c r="B22" s="414" t="s">
        <v>20</v>
      </c>
      <c r="C22" s="129">
        <f>'2_State Distrib and Adjs'!BD22</f>
        <v>1420791</v>
      </c>
      <c r="D22" s="129">
        <f>-'5A3_OJJ'!S22</f>
        <v>-1117</v>
      </c>
      <c r="E22" s="129"/>
      <c r="F22" s="129">
        <f>-'5C1A_Madison'!AS22</f>
        <v>0</v>
      </c>
      <c r="G22" s="129">
        <f>-'5C1B_DArbonne'!AS22</f>
        <v>0</v>
      </c>
      <c r="H22" s="129">
        <f>-'5C1C_IntlHigh'!AS22</f>
        <v>0</v>
      </c>
      <c r="I22" s="129">
        <f>-'5C1D_NOMMA'!AS22</f>
        <v>0</v>
      </c>
      <c r="J22" s="129">
        <f>-'5C1E_LFNO'!AS22</f>
        <v>0</v>
      </c>
      <c r="K22" s="129">
        <f>-'5C1F_LCCharter'!AS22</f>
        <v>0</v>
      </c>
      <c r="L22" s="129">
        <f>-'5C1G_JSClark'!AS22</f>
        <v>0</v>
      </c>
      <c r="M22" s="129">
        <f>-'5C1H_Southwest'!AS22</f>
        <v>0</v>
      </c>
      <c r="N22" s="129">
        <f>-'5C1I_LAKey'!AS22</f>
        <v>0</v>
      </c>
      <c r="O22" s="129">
        <f>-'5C1J_JCFAEast'!AS22</f>
        <v>0</v>
      </c>
      <c r="P22" s="129">
        <f>-'5C1M_GEOMidCity'!AS22</f>
        <v>0</v>
      </c>
      <c r="Q22" s="129">
        <f>-'5C1N_Delta'!AS22</f>
        <v>0</v>
      </c>
      <c r="R22" s="129">
        <f>-'5C1O_Impact'!AS22</f>
        <v>0</v>
      </c>
      <c r="S22" s="129">
        <f>-'5C1Q_Advantage'!AS22</f>
        <v>0</v>
      </c>
      <c r="T22" s="129">
        <f>-'5C1R_Iberville'!AS22</f>
        <v>0</v>
      </c>
      <c r="U22" s="129">
        <f>-'5C1S_LCColPrep'!AS22</f>
        <v>0</v>
      </c>
      <c r="V22" s="129">
        <f>-'5C1T_Northeast'!AS22</f>
        <v>0</v>
      </c>
      <c r="W22" s="129">
        <f>-'5C1U_AcadianaRen'!AS22</f>
        <v>0</v>
      </c>
      <c r="X22" s="129">
        <f>-'5C1V_LafRen'!AS22</f>
        <v>0</v>
      </c>
      <c r="Y22" s="129">
        <f>-'5C1W_Willow'!AS22</f>
        <v>0</v>
      </c>
      <c r="Z22" s="129">
        <f>-'5C1Y_GEOPrep'!AS22</f>
        <v>0</v>
      </c>
      <c r="AA22" s="129">
        <f>-'5C1Z_LincolnPrep'!AS22</f>
        <v>0</v>
      </c>
      <c r="AB22" s="129">
        <f>-'5C1AE_NobleMinds'!$AS22</f>
        <v>0</v>
      </c>
      <c r="AC22" s="129">
        <f>-'5C1AF_JCFA-Laf'!$AS22</f>
        <v>0</v>
      </c>
      <c r="AD22" s="129">
        <f>-'5C1AG_Collegiate'!$AS22</f>
        <v>0</v>
      </c>
      <c r="AE22" s="129">
        <f>-'5C1AI_Harmony'!$AS22</f>
        <v>0</v>
      </c>
      <c r="AF22" s="129">
        <f>-'5C1AJ_Athlos'!$AS22</f>
        <v>0</v>
      </c>
      <c r="AG22" s="129">
        <f>-'5C1AK_NxtGen'!$AS22</f>
        <v>0</v>
      </c>
      <c r="AH22" s="129">
        <f>-'5C1AL_RedRiver'!$AS22</f>
        <v>0</v>
      </c>
      <c r="AI22" s="129">
        <f>-'5C1AM_Williams'!$AS22</f>
        <v>0</v>
      </c>
      <c r="AJ22" s="129">
        <f>-'5C1AN_StLandry'!$AS22</f>
        <v>0</v>
      </c>
      <c r="AK22" s="129"/>
      <c r="AL22" s="129"/>
      <c r="AM22" s="129">
        <f>-'5C2_LAVCA'!AT22</f>
        <v>-12555</v>
      </c>
      <c r="AN22" s="129">
        <f>-'5C3_UnvView'!AT22</f>
        <v>-20925</v>
      </c>
      <c r="AO22" s="415">
        <f t="shared" si="50"/>
        <v>-34597</v>
      </c>
      <c r="AP22" s="416">
        <f t="shared" si="51"/>
        <v>1386194</v>
      </c>
      <c r="AQ22" s="129"/>
      <c r="AR22" s="129"/>
      <c r="AS22" s="129">
        <f>-'5C1A_Madison'!AX22</f>
        <v>0</v>
      </c>
      <c r="AT22" s="129">
        <f>-'5C1B_DArbonne'!AX22</f>
        <v>0</v>
      </c>
      <c r="AU22" s="129">
        <f>-'5C1C_IntlHigh'!AX22</f>
        <v>0</v>
      </c>
      <c r="AV22" s="129">
        <f>-'5C1D_NOMMA'!AX22</f>
        <v>0</v>
      </c>
      <c r="AW22" s="129">
        <f>-'5C1E_LFNO'!AX22</f>
        <v>0</v>
      </c>
      <c r="AX22" s="129">
        <f>-'5C1F_LCCharter'!AX22</f>
        <v>0</v>
      </c>
      <c r="AY22" s="129">
        <f>-'5C1G_JSClark'!AX22</f>
        <v>0</v>
      </c>
      <c r="AZ22" s="129">
        <f>-'5C1H_Southwest'!AX22</f>
        <v>0</v>
      </c>
      <c r="BA22" s="129">
        <f>-'5C1I_LAKey'!AX22</f>
        <v>0</v>
      </c>
      <c r="BB22" s="129">
        <f>-'5C1J_JCFAEast'!AX22</f>
        <v>0</v>
      </c>
      <c r="BC22" s="129">
        <f>-'5C1M_GEOMidCity'!AX22</f>
        <v>0</v>
      </c>
      <c r="BD22" s="129">
        <f>-'5C1N_Delta'!AX22</f>
        <v>0</v>
      </c>
      <c r="BE22" s="129">
        <f>-'5C1O_Impact'!AX22</f>
        <v>0</v>
      </c>
      <c r="BF22" s="129">
        <f>-'5C1Q_Advantage'!AX22</f>
        <v>0</v>
      </c>
      <c r="BG22" s="129">
        <f>-'5C1R_Iberville'!AX22</f>
        <v>0</v>
      </c>
      <c r="BH22" s="129">
        <f>-'5C1S_LCColPrep'!AX22</f>
        <v>0</v>
      </c>
      <c r="BI22" s="129">
        <f>-'5C1T_Northeast'!AX22</f>
        <v>0</v>
      </c>
      <c r="BJ22" s="129">
        <f>-'5C1U_AcadianaRen'!AX22</f>
        <v>0</v>
      </c>
      <c r="BK22" s="129">
        <f>-'5C1V_LafRen'!AX22</f>
        <v>0</v>
      </c>
      <c r="BL22" s="129">
        <f>-'5C1W_Willow'!AX22</f>
        <v>0</v>
      </c>
      <c r="BM22" s="129">
        <f>-'5C1Y_GEOPrep'!AX22</f>
        <v>0</v>
      </c>
      <c r="BN22" s="129">
        <f>-'5C1Z_LincolnPrep'!AX22</f>
        <v>0</v>
      </c>
      <c r="BO22" s="129">
        <f>-'5C1AE_NobleMinds'!AX22</f>
        <v>0</v>
      </c>
      <c r="BP22" s="129">
        <f>-'5C1AF_JCFA-Laf'!AX22</f>
        <v>0</v>
      </c>
      <c r="BQ22" s="129">
        <f>-'5C1AG_Collegiate'!AX22</f>
        <v>0</v>
      </c>
      <c r="BR22" s="129">
        <f>-'5C1AI_Harmony'!$AX22</f>
        <v>0</v>
      </c>
      <c r="BS22" s="129">
        <f>-'5C1AJ_Athlos'!$AX22</f>
        <v>0</v>
      </c>
      <c r="BT22" s="129">
        <f>-'5C1AK_NxtGen'!$AX22</f>
        <v>0</v>
      </c>
      <c r="BU22" s="129">
        <f>-'5C1AL_RedRiver'!$AX22</f>
        <v>0</v>
      </c>
      <c r="BV22" s="129">
        <f>-'5C1AM_Williams'!$AX22</f>
        <v>0</v>
      </c>
      <c r="BW22" s="129">
        <f>-'5C1AN_StLandry'!$AX22</f>
        <v>0</v>
      </c>
      <c r="BX22" s="129">
        <f>-'5C2_LAVCA'!AY22</f>
        <v>-378</v>
      </c>
      <c r="BY22" s="129">
        <f>-'5C3_UnvView'!AY22</f>
        <v>-629</v>
      </c>
      <c r="BZ22" s="129">
        <f t="shared" si="52"/>
        <v>-1007</v>
      </c>
      <c r="CA22" s="416">
        <f t="shared" si="53"/>
        <v>1385187</v>
      </c>
    </row>
    <row r="23" spans="1:79" s="30" customFormat="1" ht="15.75" customHeight="1" x14ac:dyDescent="0.2">
      <c r="A23" s="413">
        <v>17</v>
      </c>
      <c r="B23" s="414" t="s">
        <v>21</v>
      </c>
      <c r="C23" s="129">
        <f>'2_State Distrib and Adjs'!BD23</f>
        <v>16415769</v>
      </c>
      <c r="D23" s="129">
        <f>-'5A3_OJJ'!S23</f>
        <v>-6098</v>
      </c>
      <c r="E23" s="129">
        <f>-'5B2_RSD LA'!AX18</f>
        <v>-1110650</v>
      </c>
      <c r="F23" s="129">
        <f>-'5C1A_Madison'!AS23</f>
        <v>-351699</v>
      </c>
      <c r="G23" s="129">
        <f>-'5C1B_DArbonne'!AS23</f>
        <v>0</v>
      </c>
      <c r="H23" s="129">
        <f>-'5C1C_IntlHigh'!AS23</f>
        <v>0</v>
      </c>
      <c r="I23" s="129">
        <f>-'5C1D_NOMMA'!AS23</f>
        <v>0</v>
      </c>
      <c r="J23" s="129">
        <f>-'5C1E_LFNO'!AS23</f>
        <v>0</v>
      </c>
      <c r="K23" s="129">
        <f>-'5C1F_LCCharter'!AS23</f>
        <v>0</v>
      </c>
      <c r="L23" s="129">
        <f>-'5C1G_JSClark'!AS23</f>
        <v>0</v>
      </c>
      <c r="M23" s="129">
        <f>-'5C1H_Southwest'!AS23</f>
        <v>0</v>
      </c>
      <c r="N23" s="129">
        <f>-'5C1I_LAKey'!AS23</f>
        <v>-214416</v>
      </c>
      <c r="O23" s="129">
        <f>-'5C1J_JCFAEast'!AS23</f>
        <v>0</v>
      </c>
      <c r="P23" s="129">
        <f>-'5C1M_GEOMidCity'!AS23</f>
        <v>-461383</v>
      </c>
      <c r="Q23" s="129">
        <f>-'5C1N_Delta'!AS23</f>
        <v>0</v>
      </c>
      <c r="R23" s="129">
        <f>-'5C1O_Impact'!AS23</f>
        <v>-119669</v>
      </c>
      <c r="S23" s="129">
        <f>-'5C1Q_Advantage'!AS23</f>
        <v>-147190</v>
      </c>
      <c r="T23" s="129">
        <f>-'5C1R_Iberville'!AS23</f>
        <v>-14861</v>
      </c>
      <c r="U23" s="129">
        <f>-'5C1S_LCColPrep'!AS23</f>
        <v>0</v>
      </c>
      <c r="V23" s="129">
        <f>-'5C1T_Northeast'!AS23</f>
        <v>0</v>
      </c>
      <c r="W23" s="129">
        <f>-'5C1U_AcadianaRen'!AS23</f>
        <v>-708</v>
      </c>
      <c r="X23" s="129">
        <f>-'5C1V_LafRen'!AS23</f>
        <v>0</v>
      </c>
      <c r="Y23" s="129">
        <f>-'5C1W_Willow'!AS23</f>
        <v>0</v>
      </c>
      <c r="Z23" s="129">
        <f>-'5C1Y_GEOPrep'!AS23</f>
        <v>-468460</v>
      </c>
      <c r="AA23" s="129">
        <f>-'5C1Z_LincolnPrep'!AS23</f>
        <v>0</v>
      </c>
      <c r="AB23" s="129">
        <f>-'5C1AE_NobleMinds'!$AS23</f>
        <v>0</v>
      </c>
      <c r="AC23" s="129">
        <f>-'5C1AF_JCFA-Laf'!$AS23</f>
        <v>0</v>
      </c>
      <c r="AD23" s="129">
        <f>-'5C1AG_Collegiate'!$AS23</f>
        <v>-275981</v>
      </c>
      <c r="AE23" s="129">
        <f>-'5C1AI_Harmony'!$AS23</f>
        <v>0</v>
      </c>
      <c r="AF23" s="129">
        <f>-'5C1AJ_Athlos'!$AS23</f>
        <v>0</v>
      </c>
      <c r="AG23" s="129">
        <f>-'5C1AK_NxtGen'!$AS23</f>
        <v>-191771</v>
      </c>
      <c r="AH23" s="129">
        <f>-'5C1AL_RedRiver'!$AS23</f>
        <v>0</v>
      </c>
      <c r="AI23" s="129">
        <f>-'5C1AM_Williams'!$AS23</f>
        <v>0</v>
      </c>
      <c r="AJ23" s="129">
        <f>-'5C1AN_StLandry'!$AS23</f>
        <v>0</v>
      </c>
      <c r="AK23" s="129">
        <f>-'5C1AO_Geo Prep Baker'!$AS23</f>
        <v>-53073</v>
      </c>
      <c r="AL23" s="129"/>
      <c r="AM23" s="129">
        <f>-'5C2_LAVCA'!AT23</f>
        <v>-93621</v>
      </c>
      <c r="AN23" s="129">
        <f>-'5C3_UnvView'!AT23</f>
        <v>-190143</v>
      </c>
      <c r="AO23" s="415">
        <f t="shared" si="50"/>
        <v>-3699723</v>
      </c>
      <c r="AP23" s="416">
        <f t="shared" si="51"/>
        <v>12716046</v>
      </c>
      <c r="AQ23" s="129">
        <f>-'5B2_RSD LA'!AP23</f>
        <v>-194571</v>
      </c>
      <c r="AR23" s="129">
        <f>-'5B2_RSD LA'!AQ23</f>
        <v>-27795</v>
      </c>
      <c r="AS23" s="129">
        <f>-'5C1A_Madison'!AX23</f>
        <v>-10577</v>
      </c>
      <c r="AT23" s="129">
        <f>-'5C1B_DArbonne'!AX23</f>
        <v>0</v>
      </c>
      <c r="AU23" s="129">
        <f>-'5C1C_IntlHigh'!AX23</f>
        <v>0</v>
      </c>
      <c r="AV23" s="129">
        <f>-'5C1D_NOMMA'!AX23</f>
        <v>0</v>
      </c>
      <c r="AW23" s="129">
        <f>-'5C1E_LFNO'!AX23</f>
        <v>0</v>
      </c>
      <c r="AX23" s="129">
        <f>-'5C1F_LCCharter'!AX23</f>
        <v>0</v>
      </c>
      <c r="AY23" s="129">
        <f>-'5C1G_JSClark'!AX23</f>
        <v>0</v>
      </c>
      <c r="AZ23" s="129">
        <f>-'5C1H_Southwest'!AX23</f>
        <v>0</v>
      </c>
      <c r="BA23" s="129">
        <f>-'5C1I_LAKey'!AX23</f>
        <v>-6449</v>
      </c>
      <c r="BB23" s="129">
        <f>-'5C1J_JCFAEast'!AX23</f>
        <v>0</v>
      </c>
      <c r="BC23" s="129">
        <f>-'5C1M_GEOMidCity'!AX23</f>
        <v>-13876</v>
      </c>
      <c r="BD23" s="129">
        <f>-'5C1N_Delta'!AX23</f>
        <v>0</v>
      </c>
      <c r="BE23" s="129">
        <f>-'5C1O_Impact'!AX23</f>
        <v>-3618</v>
      </c>
      <c r="BF23" s="129">
        <f>-'5C1Q_Advantage'!AX23</f>
        <v>-4427</v>
      </c>
      <c r="BG23" s="129">
        <f>-'5C1R_Iberville'!AX23</f>
        <v>-447</v>
      </c>
      <c r="BH23" s="129">
        <f>-'5C1S_LCColPrep'!AX23</f>
        <v>0</v>
      </c>
      <c r="BI23" s="129">
        <f>-'5C1T_Northeast'!AX23</f>
        <v>0</v>
      </c>
      <c r="BJ23" s="129">
        <f>-'5C1U_AcadianaRen'!AX23</f>
        <v>-21</v>
      </c>
      <c r="BK23" s="129">
        <f>-'5C1V_LafRen'!AX23</f>
        <v>0</v>
      </c>
      <c r="BL23" s="129">
        <f>-'5C1W_Willow'!AX23</f>
        <v>0</v>
      </c>
      <c r="BM23" s="129">
        <f>-'5C1Y_GEOPrep'!AX23</f>
        <v>-14089</v>
      </c>
      <c r="BN23" s="129">
        <f>-'5C1Z_LincolnPrep'!AX23</f>
        <v>0</v>
      </c>
      <c r="BO23" s="129">
        <f>-'5C1AE_NobleMinds'!AX23</f>
        <v>0</v>
      </c>
      <c r="BP23" s="129">
        <f>-'5C1AF_JCFA-Laf'!AX23</f>
        <v>0</v>
      </c>
      <c r="BQ23" s="129">
        <f>-'5C1AG_Collegiate'!AX23</f>
        <v>-8300</v>
      </c>
      <c r="BR23" s="129">
        <f>-'5C1AI_Harmony'!$AX23</f>
        <v>0</v>
      </c>
      <c r="BS23" s="129">
        <f>-'5C1AJ_Athlos'!$AX23</f>
        <v>0</v>
      </c>
      <c r="BT23" s="129">
        <f>-'5C1AK_NxtGen'!$AX23</f>
        <v>-5768</v>
      </c>
      <c r="BU23" s="129">
        <f>-'5C1AL_RedRiver'!$AX23</f>
        <v>0</v>
      </c>
      <c r="BV23" s="129">
        <f>-'5C1AM_Williams'!$AX23</f>
        <v>0</v>
      </c>
      <c r="BW23" s="129">
        <f>-'5C1AN_StLandry'!$AX23</f>
        <v>0</v>
      </c>
      <c r="BX23" s="129">
        <f>-'5C2_LAVCA'!AY23</f>
        <v>-2816</v>
      </c>
      <c r="BY23" s="129">
        <f>-'5C3_UnvView'!AY23</f>
        <v>-5727</v>
      </c>
      <c r="BZ23" s="129">
        <f t="shared" si="52"/>
        <v>-103910</v>
      </c>
      <c r="CA23" s="416">
        <f t="shared" si="53"/>
        <v>12417565</v>
      </c>
    </row>
    <row r="24" spans="1:79" s="30" customFormat="1" ht="15.75" customHeight="1" x14ac:dyDescent="0.2">
      <c r="A24" s="413">
        <v>18</v>
      </c>
      <c r="B24" s="414" t="s">
        <v>22</v>
      </c>
      <c r="C24" s="129">
        <f>'2_State Distrib and Adjs'!BD24</f>
        <v>496273</v>
      </c>
      <c r="D24" s="129">
        <f>-'5A3_OJJ'!S24</f>
        <v>0</v>
      </c>
      <c r="E24" s="129"/>
      <c r="F24" s="129">
        <f>-'5C1A_Madison'!AS24</f>
        <v>0</v>
      </c>
      <c r="G24" s="129">
        <f>-'5C1B_DArbonne'!AS24</f>
        <v>0</v>
      </c>
      <c r="H24" s="129">
        <f>-'5C1C_IntlHigh'!AS24</f>
        <v>0</v>
      </c>
      <c r="I24" s="129">
        <f>-'5C1D_NOMMA'!AS24</f>
        <v>0</v>
      </c>
      <c r="J24" s="129">
        <f>-'5C1E_LFNO'!AS24</f>
        <v>0</v>
      </c>
      <c r="K24" s="129">
        <f>-'5C1F_LCCharter'!AS24</f>
        <v>0</v>
      </c>
      <c r="L24" s="129">
        <f>-'5C1G_JSClark'!AS24</f>
        <v>0</v>
      </c>
      <c r="M24" s="129">
        <f>-'5C1H_Southwest'!AS24</f>
        <v>0</v>
      </c>
      <c r="N24" s="129">
        <f>-'5C1I_LAKey'!AS24</f>
        <v>0</v>
      </c>
      <c r="O24" s="129">
        <f>-'5C1J_JCFAEast'!AS24</f>
        <v>0</v>
      </c>
      <c r="P24" s="129">
        <f>-'5C1M_GEOMidCity'!AS24</f>
        <v>0</v>
      </c>
      <c r="Q24" s="129">
        <f>-'5C1N_Delta'!AS24</f>
        <v>0</v>
      </c>
      <c r="R24" s="129">
        <f>-'5C1O_Impact'!AS24</f>
        <v>0</v>
      </c>
      <c r="S24" s="129">
        <f>-'5C1Q_Advantage'!AS24</f>
        <v>0</v>
      </c>
      <c r="T24" s="129">
        <f>-'5C1R_Iberville'!AS24</f>
        <v>0</v>
      </c>
      <c r="U24" s="129">
        <f>-'5C1S_LCColPrep'!AS24</f>
        <v>0</v>
      </c>
      <c r="V24" s="129">
        <f>-'5C1T_Northeast'!AS24</f>
        <v>0</v>
      </c>
      <c r="W24" s="129">
        <f>-'5C1U_AcadianaRen'!AS24</f>
        <v>0</v>
      </c>
      <c r="X24" s="129">
        <f>-'5C1V_LafRen'!AS24</f>
        <v>0</v>
      </c>
      <c r="Y24" s="129">
        <f>-'5C1W_Willow'!AS24</f>
        <v>0</v>
      </c>
      <c r="Z24" s="129">
        <f>-'5C1Y_GEOPrep'!AS24</f>
        <v>0</v>
      </c>
      <c r="AA24" s="129">
        <f>-'5C1Z_LincolnPrep'!AS24</f>
        <v>0</v>
      </c>
      <c r="AB24" s="129">
        <f>-'5C1AE_NobleMinds'!$AS24</f>
        <v>0</v>
      </c>
      <c r="AC24" s="129">
        <f>-'5C1AF_JCFA-Laf'!$AS24</f>
        <v>0</v>
      </c>
      <c r="AD24" s="129">
        <f>-'5C1AG_Collegiate'!$AS24</f>
        <v>0</v>
      </c>
      <c r="AE24" s="129">
        <f>-'5C1AI_Harmony'!$AS24</f>
        <v>0</v>
      </c>
      <c r="AF24" s="129">
        <f>-'5C1AJ_Athlos'!$AS24</f>
        <v>0</v>
      </c>
      <c r="AG24" s="129">
        <f>-'5C1AK_NxtGen'!$AS24</f>
        <v>0</v>
      </c>
      <c r="AH24" s="129">
        <f>-'5C1AL_RedRiver'!$AS24</f>
        <v>0</v>
      </c>
      <c r="AI24" s="129">
        <f>-'5C1AM_Williams'!$AS24</f>
        <v>0</v>
      </c>
      <c r="AJ24" s="129">
        <f>-'5C1AN_StLandry'!$AS24</f>
        <v>0</v>
      </c>
      <c r="AK24" s="129"/>
      <c r="AL24" s="129"/>
      <c r="AM24" s="129">
        <f>-'5C2_LAVCA'!AT24</f>
        <v>-587</v>
      </c>
      <c r="AN24" s="129">
        <f>-'5C3_UnvView'!AT24</f>
        <v>0</v>
      </c>
      <c r="AO24" s="415">
        <f t="shared" si="50"/>
        <v>-587</v>
      </c>
      <c r="AP24" s="416">
        <f t="shared" si="51"/>
        <v>495686</v>
      </c>
      <c r="AQ24" s="129"/>
      <c r="AR24" s="129"/>
      <c r="AS24" s="129">
        <f>-'5C1A_Madison'!AX24</f>
        <v>0</v>
      </c>
      <c r="AT24" s="129">
        <f>-'5C1B_DArbonne'!AX24</f>
        <v>0</v>
      </c>
      <c r="AU24" s="129">
        <f>-'5C1C_IntlHigh'!AX24</f>
        <v>0</v>
      </c>
      <c r="AV24" s="129">
        <f>-'5C1D_NOMMA'!AX24</f>
        <v>0</v>
      </c>
      <c r="AW24" s="129">
        <f>-'5C1E_LFNO'!AX24</f>
        <v>0</v>
      </c>
      <c r="AX24" s="129">
        <f>-'5C1F_LCCharter'!AX24</f>
        <v>0</v>
      </c>
      <c r="AY24" s="129">
        <f>-'5C1G_JSClark'!AX24</f>
        <v>0</v>
      </c>
      <c r="AZ24" s="129">
        <f>-'5C1H_Southwest'!AX24</f>
        <v>0</v>
      </c>
      <c r="BA24" s="129">
        <f>-'5C1I_LAKey'!AX24</f>
        <v>0</v>
      </c>
      <c r="BB24" s="129">
        <f>-'5C1J_JCFAEast'!AX24</f>
        <v>0</v>
      </c>
      <c r="BC24" s="129">
        <f>-'5C1M_GEOMidCity'!AX24</f>
        <v>0</v>
      </c>
      <c r="BD24" s="129">
        <f>-'5C1N_Delta'!AX24</f>
        <v>0</v>
      </c>
      <c r="BE24" s="129">
        <f>-'5C1O_Impact'!AX24</f>
        <v>0</v>
      </c>
      <c r="BF24" s="129">
        <f>-'5C1Q_Advantage'!AX24</f>
        <v>0</v>
      </c>
      <c r="BG24" s="129">
        <f>-'5C1R_Iberville'!AX24</f>
        <v>0</v>
      </c>
      <c r="BH24" s="129">
        <f>-'5C1S_LCColPrep'!AX24</f>
        <v>0</v>
      </c>
      <c r="BI24" s="129">
        <f>-'5C1T_Northeast'!AX24</f>
        <v>0</v>
      </c>
      <c r="BJ24" s="129">
        <f>-'5C1U_AcadianaRen'!AX24</f>
        <v>0</v>
      </c>
      <c r="BK24" s="129">
        <f>-'5C1V_LafRen'!AX24</f>
        <v>0</v>
      </c>
      <c r="BL24" s="129">
        <f>-'5C1W_Willow'!AX24</f>
        <v>0</v>
      </c>
      <c r="BM24" s="129">
        <f>-'5C1Y_GEOPrep'!AX24</f>
        <v>0</v>
      </c>
      <c r="BN24" s="129">
        <f>-'5C1Z_LincolnPrep'!AX24</f>
        <v>0</v>
      </c>
      <c r="BO24" s="129">
        <f>-'5C1AE_NobleMinds'!AX24</f>
        <v>0</v>
      </c>
      <c r="BP24" s="129">
        <f>-'5C1AF_JCFA-Laf'!AX24</f>
        <v>0</v>
      </c>
      <c r="BQ24" s="129">
        <f>-'5C1AG_Collegiate'!AX24</f>
        <v>0</v>
      </c>
      <c r="BR24" s="129">
        <f>-'5C1AI_Harmony'!$AX24</f>
        <v>0</v>
      </c>
      <c r="BS24" s="129">
        <f>-'5C1AJ_Athlos'!$AX24</f>
        <v>0</v>
      </c>
      <c r="BT24" s="129">
        <f>-'5C1AK_NxtGen'!$AX24</f>
        <v>0</v>
      </c>
      <c r="BU24" s="129">
        <f>-'5C1AL_RedRiver'!$AX24</f>
        <v>0</v>
      </c>
      <c r="BV24" s="129">
        <f>-'5C1AM_Williams'!$AX24</f>
        <v>0</v>
      </c>
      <c r="BW24" s="129">
        <f>-'5C1AN_StLandry'!$AX24</f>
        <v>0</v>
      </c>
      <c r="BX24" s="129">
        <f>-'5C2_LAVCA'!AY24</f>
        <v>-18</v>
      </c>
      <c r="BY24" s="129">
        <f>-'5C3_UnvView'!AY24</f>
        <v>0</v>
      </c>
      <c r="BZ24" s="129">
        <f t="shared" si="52"/>
        <v>-18</v>
      </c>
      <c r="CA24" s="416">
        <f t="shared" si="53"/>
        <v>495668</v>
      </c>
    </row>
    <row r="25" spans="1:79" s="30" customFormat="1" ht="15.75" customHeight="1" x14ac:dyDescent="0.2">
      <c r="A25" s="413">
        <v>19</v>
      </c>
      <c r="B25" s="414" t="s">
        <v>23</v>
      </c>
      <c r="C25" s="129">
        <f>'2_State Distrib and Adjs'!BD25</f>
        <v>854120</v>
      </c>
      <c r="D25" s="129">
        <f>-'5A3_OJJ'!S25</f>
        <v>0</v>
      </c>
      <c r="E25" s="129"/>
      <c r="F25" s="129">
        <f>-'5C1A_Madison'!AS25</f>
        <v>0</v>
      </c>
      <c r="G25" s="129">
        <f>-'5C1B_DArbonne'!AS25</f>
        <v>0</v>
      </c>
      <c r="H25" s="129">
        <f>-'5C1C_IntlHigh'!AS25</f>
        <v>0</v>
      </c>
      <c r="I25" s="129">
        <f>-'5C1D_NOMMA'!AS25</f>
        <v>0</v>
      </c>
      <c r="J25" s="129">
        <f>-'5C1E_LFNO'!AS25</f>
        <v>0</v>
      </c>
      <c r="K25" s="129">
        <f>-'5C1F_LCCharter'!AS25</f>
        <v>0</v>
      </c>
      <c r="L25" s="129">
        <f>-'5C1G_JSClark'!AS25</f>
        <v>0</v>
      </c>
      <c r="M25" s="129">
        <f>-'5C1H_Southwest'!AS25</f>
        <v>0</v>
      </c>
      <c r="N25" s="129">
        <f>-'5C1I_LAKey'!AS25</f>
        <v>-3752</v>
      </c>
      <c r="O25" s="129">
        <f>-'5C1J_JCFAEast'!AS25</f>
        <v>0</v>
      </c>
      <c r="P25" s="129">
        <f>-'5C1M_GEOMidCity'!AS25</f>
        <v>0</v>
      </c>
      <c r="Q25" s="129">
        <f>-'5C1N_Delta'!AS25</f>
        <v>0</v>
      </c>
      <c r="R25" s="129">
        <f>-'5C1O_Impact'!AS25</f>
        <v>-469</v>
      </c>
      <c r="S25" s="129">
        <f>-'5C1Q_Advantage'!AS25</f>
        <v>-5159</v>
      </c>
      <c r="T25" s="129">
        <f>-'5C1R_Iberville'!AS25</f>
        <v>0</v>
      </c>
      <c r="U25" s="129">
        <f>-'5C1S_LCColPrep'!AS25</f>
        <v>0</v>
      </c>
      <c r="V25" s="129">
        <f>-'5C1T_Northeast'!AS25</f>
        <v>0</v>
      </c>
      <c r="W25" s="129">
        <f>-'5C1U_AcadianaRen'!AS25</f>
        <v>0</v>
      </c>
      <c r="X25" s="129">
        <f>-'5C1V_LafRen'!AS25</f>
        <v>0</v>
      </c>
      <c r="Y25" s="129">
        <f>-'5C1W_Willow'!AS25</f>
        <v>0</v>
      </c>
      <c r="Z25" s="129">
        <f>-'5C1Y_GEOPrep'!AS25</f>
        <v>0</v>
      </c>
      <c r="AA25" s="129">
        <f>-'5C1Z_LincolnPrep'!AS25</f>
        <v>0</v>
      </c>
      <c r="AB25" s="129">
        <f>-'5C1AE_NobleMinds'!$AS25</f>
        <v>0</v>
      </c>
      <c r="AC25" s="129">
        <f>-'5C1AF_JCFA-Laf'!$AS25</f>
        <v>0</v>
      </c>
      <c r="AD25" s="129">
        <f>-'5C1AG_Collegiate'!$AS25</f>
        <v>0</v>
      </c>
      <c r="AE25" s="129">
        <f>-'5C1AI_Harmony'!$AS25</f>
        <v>0</v>
      </c>
      <c r="AF25" s="129">
        <f>-'5C1AJ_Athlos'!$AS25</f>
        <v>0</v>
      </c>
      <c r="AG25" s="129">
        <f>-'5C1AK_NxtGen'!$AS25</f>
        <v>-469</v>
      </c>
      <c r="AH25" s="129">
        <f>-'5C1AL_RedRiver'!$AS25</f>
        <v>0</v>
      </c>
      <c r="AI25" s="129">
        <f>-'5C1AM_Williams'!$AS25</f>
        <v>0</v>
      </c>
      <c r="AJ25" s="129">
        <f>-'5C1AN_StLandry'!$AS25</f>
        <v>0</v>
      </c>
      <c r="AK25" s="129"/>
      <c r="AL25" s="129"/>
      <c r="AM25" s="129">
        <f>-'5C2_LAVCA'!AT25</f>
        <v>-4221</v>
      </c>
      <c r="AN25" s="129">
        <f>-'5C3_UnvView'!AT25</f>
        <v>-12663</v>
      </c>
      <c r="AO25" s="415">
        <f t="shared" si="50"/>
        <v>-26733</v>
      </c>
      <c r="AP25" s="416">
        <f t="shared" si="51"/>
        <v>827387</v>
      </c>
      <c r="AQ25" s="129"/>
      <c r="AR25" s="129"/>
      <c r="AS25" s="129">
        <f>-'5C1A_Madison'!AX25</f>
        <v>0</v>
      </c>
      <c r="AT25" s="129">
        <f>-'5C1B_DArbonne'!AX25</f>
        <v>0</v>
      </c>
      <c r="AU25" s="129">
        <f>-'5C1C_IntlHigh'!AX25</f>
        <v>0</v>
      </c>
      <c r="AV25" s="129">
        <f>-'5C1D_NOMMA'!AX25</f>
        <v>0</v>
      </c>
      <c r="AW25" s="129">
        <f>-'5C1E_LFNO'!AX25</f>
        <v>0</v>
      </c>
      <c r="AX25" s="129">
        <f>-'5C1F_LCCharter'!AX25</f>
        <v>0</v>
      </c>
      <c r="AY25" s="129">
        <f>-'5C1G_JSClark'!AX25</f>
        <v>0</v>
      </c>
      <c r="AZ25" s="129">
        <f>-'5C1H_Southwest'!AX25</f>
        <v>0</v>
      </c>
      <c r="BA25" s="129">
        <f>-'5C1I_LAKey'!AX25</f>
        <v>-113</v>
      </c>
      <c r="BB25" s="129">
        <f>-'5C1J_JCFAEast'!AX25</f>
        <v>0</v>
      </c>
      <c r="BC25" s="129">
        <f>-'5C1M_GEOMidCity'!AX25</f>
        <v>0</v>
      </c>
      <c r="BD25" s="129">
        <f>-'5C1N_Delta'!AX25</f>
        <v>0</v>
      </c>
      <c r="BE25" s="129">
        <f>-'5C1O_Impact'!AX25</f>
        <v>-14</v>
      </c>
      <c r="BF25" s="129">
        <f>-'5C1Q_Advantage'!AX25</f>
        <v>-155</v>
      </c>
      <c r="BG25" s="129">
        <f>-'5C1R_Iberville'!AX25</f>
        <v>0</v>
      </c>
      <c r="BH25" s="129">
        <f>-'5C1S_LCColPrep'!AX25</f>
        <v>0</v>
      </c>
      <c r="BI25" s="129">
        <f>-'5C1T_Northeast'!AX25</f>
        <v>0</v>
      </c>
      <c r="BJ25" s="129">
        <f>-'5C1U_AcadianaRen'!AX25</f>
        <v>0</v>
      </c>
      <c r="BK25" s="129">
        <f>-'5C1V_LafRen'!AX25</f>
        <v>0</v>
      </c>
      <c r="BL25" s="129">
        <f>-'5C1W_Willow'!AX25</f>
        <v>0</v>
      </c>
      <c r="BM25" s="129">
        <f>-'5C1Y_GEOPrep'!AX25</f>
        <v>0</v>
      </c>
      <c r="BN25" s="129">
        <f>-'5C1Z_LincolnPrep'!AX25</f>
        <v>0</v>
      </c>
      <c r="BO25" s="129">
        <f>-'5C1AE_NobleMinds'!AX25</f>
        <v>0</v>
      </c>
      <c r="BP25" s="129">
        <f>-'5C1AF_JCFA-Laf'!AX25</f>
        <v>0</v>
      </c>
      <c r="BQ25" s="129">
        <f>-'5C1AG_Collegiate'!AX25</f>
        <v>0</v>
      </c>
      <c r="BR25" s="129">
        <f>-'5C1AI_Harmony'!$AX25</f>
        <v>0</v>
      </c>
      <c r="BS25" s="129">
        <f>-'5C1AJ_Athlos'!$AX25</f>
        <v>0</v>
      </c>
      <c r="BT25" s="129">
        <f>-'5C1AK_NxtGen'!$AX25</f>
        <v>-14</v>
      </c>
      <c r="BU25" s="129">
        <f>-'5C1AL_RedRiver'!$AX25</f>
        <v>0</v>
      </c>
      <c r="BV25" s="129">
        <f>-'5C1AM_Williams'!$AX25</f>
        <v>0</v>
      </c>
      <c r="BW25" s="129">
        <f>-'5C1AN_StLandry'!$AX25</f>
        <v>0</v>
      </c>
      <c r="BX25" s="129">
        <f>-'5C2_LAVCA'!AY25</f>
        <v>-127</v>
      </c>
      <c r="BY25" s="129">
        <f>-'5C3_UnvView'!AY25</f>
        <v>-381</v>
      </c>
      <c r="BZ25" s="129">
        <f t="shared" si="52"/>
        <v>-804</v>
      </c>
      <c r="CA25" s="416">
        <f t="shared" si="53"/>
        <v>826583</v>
      </c>
    </row>
    <row r="26" spans="1:79" s="30" customFormat="1" ht="15.75" customHeight="1" x14ac:dyDescent="0.2">
      <c r="A26" s="403">
        <v>20</v>
      </c>
      <c r="B26" s="404" t="s">
        <v>24</v>
      </c>
      <c r="C26" s="405">
        <f>'2_State Distrib and Adjs'!BD26</f>
        <v>3358027</v>
      </c>
      <c r="D26" s="405">
        <f>-'5A3_OJJ'!S26</f>
        <v>-336</v>
      </c>
      <c r="E26" s="405"/>
      <c r="F26" s="405">
        <f>-'5C1A_Madison'!AS26</f>
        <v>0</v>
      </c>
      <c r="G26" s="405">
        <f>-'5C1B_DArbonne'!AS26</f>
        <v>0</v>
      </c>
      <c r="H26" s="405">
        <f>-'5C1C_IntlHigh'!AS26</f>
        <v>0</v>
      </c>
      <c r="I26" s="405">
        <f>-'5C1D_NOMMA'!AS26</f>
        <v>0</v>
      </c>
      <c r="J26" s="405">
        <f>-'5C1E_LFNO'!AS26</f>
        <v>0</v>
      </c>
      <c r="K26" s="405">
        <f>-'5C1F_LCCharter'!AS26</f>
        <v>0</v>
      </c>
      <c r="L26" s="405">
        <f>-'5C1G_JSClark'!AS26</f>
        <v>-256</v>
      </c>
      <c r="M26" s="405">
        <f>-'5C1H_Southwest'!AS26</f>
        <v>0</v>
      </c>
      <c r="N26" s="405">
        <f>-'5C1I_LAKey'!AS26</f>
        <v>0</v>
      </c>
      <c r="O26" s="405">
        <f>-'5C1J_JCFAEast'!AS26</f>
        <v>0</v>
      </c>
      <c r="P26" s="405">
        <f>-'5C1M_GEOMidCity'!AS26</f>
        <v>0</v>
      </c>
      <c r="Q26" s="405">
        <f>-'5C1N_Delta'!AS26</f>
        <v>0</v>
      </c>
      <c r="R26" s="405">
        <f>-'5C1O_Impact'!AS26</f>
        <v>0</v>
      </c>
      <c r="S26" s="405">
        <f>-'5C1Q_Advantage'!AS26</f>
        <v>0</v>
      </c>
      <c r="T26" s="405">
        <f>-'5C1R_Iberville'!AS26</f>
        <v>0</v>
      </c>
      <c r="U26" s="405">
        <f>-'5C1S_LCColPrep'!AS26</f>
        <v>0</v>
      </c>
      <c r="V26" s="405">
        <f>-'5C1T_Northeast'!AS26</f>
        <v>0</v>
      </c>
      <c r="W26" s="405">
        <f>-'5C1U_AcadianaRen'!AS26</f>
        <v>0</v>
      </c>
      <c r="X26" s="405">
        <f>-'5C1V_LafRen'!AS26</f>
        <v>-769</v>
      </c>
      <c r="Y26" s="405">
        <f>-'5C1W_Willow'!AS26</f>
        <v>0</v>
      </c>
      <c r="Z26" s="405">
        <f>-'5C1Y_GEOPrep'!AS26</f>
        <v>0</v>
      </c>
      <c r="AA26" s="405">
        <f>-'5C1Z_LincolnPrep'!AS26</f>
        <v>0</v>
      </c>
      <c r="AB26" s="405">
        <f>-'5C1AE_NobleMinds'!$AS26</f>
        <v>0</v>
      </c>
      <c r="AC26" s="405">
        <f>-'5C1AF_JCFA-Laf'!$AS26</f>
        <v>0</v>
      </c>
      <c r="AD26" s="405">
        <f>-'5C1AG_Collegiate'!$AS26</f>
        <v>0</v>
      </c>
      <c r="AE26" s="696">
        <f>-'5C1AI_Harmony'!$AS26</f>
        <v>0</v>
      </c>
      <c r="AF26" s="696">
        <f>-'5C1AJ_Athlos'!$AS26</f>
        <v>0</v>
      </c>
      <c r="AG26" s="942">
        <f>-'5C1AK_NxtGen'!$AS26</f>
        <v>0</v>
      </c>
      <c r="AH26" s="942">
        <f>-'5C1AL_RedRiver'!$AS26</f>
        <v>0</v>
      </c>
      <c r="AI26" s="1513">
        <f>-'5C1AM_Williams'!$AS26</f>
        <v>0</v>
      </c>
      <c r="AJ26" s="1513">
        <f>-'5C1AN_StLandry'!$AS26</f>
        <v>0</v>
      </c>
      <c r="AK26" s="1843"/>
      <c r="AL26" s="1843"/>
      <c r="AM26" s="405">
        <f>-'5C2_LAVCA'!AT26</f>
        <v>-3921</v>
      </c>
      <c r="AN26" s="405">
        <f>-'5C3_UnvView'!AT26</f>
        <v>-4152</v>
      </c>
      <c r="AO26" s="406">
        <f t="shared" si="50"/>
        <v>-9434</v>
      </c>
      <c r="AP26" s="407">
        <f t="shared" si="51"/>
        <v>3348593</v>
      </c>
      <c r="AQ26" s="405"/>
      <c r="AR26" s="405"/>
      <c r="AS26" s="405">
        <f>-'5C1A_Madison'!AX26</f>
        <v>0</v>
      </c>
      <c r="AT26" s="405">
        <f>-'5C1B_DArbonne'!AX26</f>
        <v>0</v>
      </c>
      <c r="AU26" s="405">
        <f>-'5C1C_IntlHigh'!AX26</f>
        <v>0</v>
      </c>
      <c r="AV26" s="405">
        <f>-'5C1D_NOMMA'!AX26</f>
        <v>0</v>
      </c>
      <c r="AW26" s="405">
        <f>-'5C1E_LFNO'!AX26</f>
        <v>0</v>
      </c>
      <c r="AX26" s="405">
        <f>-'5C1F_LCCharter'!AX26</f>
        <v>0</v>
      </c>
      <c r="AY26" s="405">
        <f>-'5C1G_JSClark'!AX26</f>
        <v>-8</v>
      </c>
      <c r="AZ26" s="405">
        <f>-'5C1H_Southwest'!AX26</f>
        <v>0</v>
      </c>
      <c r="BA26" s="405">
        <f>-'5C1I_LAKey'!AX26</f>
        <v>0</v>
      </c>
      <c r="BB26" s="405">
        <f>-'5C1J_JCFAEast'!AX26</f>
        <v>0</v>
      </c>
      <c r="BC26" s="405">
        <f>-'5C1M_GEOMidCity'!AX26</f>
        <v>0</v>
      </c>
      <c r="BD26" s="405">
        <f>-'5C1N_Delta'!AX26</f>
        <v>0</v>
      </c>
      <c r="BE26" s="405">
        <f>-'5C1O_Impact'!AX26</f>
        <v>0</v>
      </c>
      <c r="BF26" s="405">
        <f>-'5C1Q_Advantage'!AX26</f>
        <v>0</v>
      </c>
      <c r="BG26" s="405">
        <f>-'5C1R_Iberville'!AX26</f>
        <v>0</v>
      </c>
      <c r="BH26" s="405">
        <f>-'5C1S_LCColPrep'!AX26</f>
        <v>0</v>
      </c>
      <c r="BI26" s="405">
        <f>-'5C1T_Northeast'!AX26</f>
        <v>0</v>
      </c>
      <c r="BJ26" s="405">
        <f>-'5C1U_AcadianaRen'!AX26</f>
        <v>0</v>
      </c>
      <c r="BK26" s="405">
        <f>-'5C1V_LafRen'!AX26</f>
        <v>-23</v>
      </c>
      <c r="BL26" s="405">
        <f>-'5C1W_Willow'!AX26</f>
        <v>0</v>
      </c>
      <c r="BM26" s="405">
        <f>-'5C1Y_GEOPrep'!AX26</f>
        <v>0</v>
      </c>
      <c r="BN26" s="405">
        <f>-'5C1Z_LincolnPrep'!AX26</f>
        <v>0</v>
      </c>
      <c r="BO26" s="405">
        <f>-'5C1AE_NobleMinds'!AX26</f>
        <v>0</v>
      </c>
      <c r="BP26" s="405">
        <f>-'5C1AF_JCFA-Laf'!AX26</f>
        <v>0</v>
      </c>
      <c r="BQ26" s="405">
        <f>-'5C1AG_Collegiate'!AX26</f>
        <v>0</v>
      </c>
      <c r="BR26" s="696">
        <f>-'5C1AI_Harmony'!$AX26</f>
        <v>0</v>
      </c>
      <c r="BS26" s="696">
        <f>-'5C1AJ_Athlos'!$AX26</f>
        <v>0</v>
      </c>
      <c r="BT26" s="942">
        <f>-'5C1AK_NxtGen'!$AX26</f>
        <v>0</v>
      </c>
      <c r="BU26" s="942">
        <f>-'5C1AL_RedRiver'!$AX26</f>
        <v>0</v>
      </c>
      <c r="BV26" s="1513">
        <f>-'5C1AM_Williams'!$AX26</f>
        <v>0</v>
      </c>
      <c r="BW26" s="1513">
        <f>-'5C1AN_StLandry'!$AX26</f>
        <v>0</v>
      </c>
      <c r="BX26" s="405">
        <f>-'5C2_LAVCA'!AY26</f>
        <v>-118</v>
      </c>
      <c r="BY26" s="405">
        <f>-'5C3_UnvView'!AY26</f>
        <v>-125</v>
      </c>
      <c r="BZ26" s="405">
        <f t="shared" si="52"/>
        <v>-274</v>
      </c>
      <c r="CA26" s="407">
        <f t="shared" si="53"/>
        <v>3348319</v>
      </c>
    </row>
    <row r="27" spans="1:79" s="30" customFormat="1" ht="15.75" customHeight="1" x14ac:dyDescent="0.2">
      <c r="A27" s="413">
        <v>21</v>
      </c>
      <c r="B27" s="414" t="s">
        <v>25</v>
      </c>
      <c r="C27" s="129">
        <f>'2_State Distrib and Adjs'!BD27</f>
        <v>1767677</v>
      </c>
      <c r="D27" s="129">
        <f>-'5A3_OJJ'!S27</f>
        <v>-118</v>
      </c>
      <c r="E27" s="129"/>
      <c r="F27" s="129">
        <f>-'5C1A_Madison'!AS27</f>
        <v>0</v>
      </c>
      <c r="G27" s="129">
        <f>-'5C1B_DArbonne'!AS27</f>
        <v>0</v>
      </c>
      <c r="H27" s="129">
        <f>-'5C1C_IntlHigh'!AS27</f>
        <v>0</v>
      </c>
      <c r="I27" s="129">
        <f>-'5C1D_NOMMA'!AS27</f>
        <v>0</v>
      </c>
      <c r="J27" s="129">
        <f>-'5C1E_LFNO'!AS27</f>
        <v>0</v>
      </c>
      <c r="K27" s="129">
        <f>-'5C1F_LCCharter'!AS27</f>
        <v>0</v>
      </c>
      <c r="L27" s="129">
        <f>-'5C1G_JSClark'!AS27</f>
        <v>0</v>
      </c>
      <c r="M27" s="129">
        <f>-'5C1H_Southwest'!AS27</f>
        <v>0</v>
      </c>
      <c r="N27" s="129">
        <f>-'5C1I_LAKey'!AS27</f>
        <v>0</v>
      </c>
      <c r="O27" s="129">
        <f>-'5C1J_JCFAEast'!AS27</f>
        <v>0</v>
      </c>
      <c r="P27" s="129">
        <f>-'5C1M_GEOMidCity'!AS27</f>
        <v>0</v>
      </c>
      <c r="Q27" s="129">
        <f>-'5C1N_Delta'!AS27</f>
        <v>-277</v>
      </c>
      <c r="R27" s="129">
        <f>-'5C1O_Impact'!AS27</f>
        <v>0</v>
      </c>
      <c r="S27" s="129">
        <f>-'5C1Q_Advantage'!AS27</f>
        <v>0</v>
      </c>
      <c r="T27" s="129">
        <f>-'5C1R_Iberville'!AS27</f>
        <v>0</v>
      </c>
      <c r="U27" s="129">
        <f>-'5C1S_LCColPrep'!AS27</f>
        <v>0</v>
      </c>
      <c r="V27" s="129">
        <f>-'5C1T_Northeast'!AS27</f>
        <v>0</v>
      </c>
      <c r="W27" s="129">
        <f>-'5C1U_AcadianaRen'!AS27</f>
        <v>0</v>
      </c>
      <c r="X27" s="129">
        <f>-'5C1V_LafRen'!AS27</f>
        <v>0</v>
      </c>
      <c r="Y27" s="129">
        <f>-'5C1W_Willow'!AS27</f>
        <v>0</v>
      </c>
      <c r="Z27" s="129">
        <f>-'5C1Y_GEOPrep'!AS27</f>
        <v>0</v>
      </c>
      <c r="AA27" s="129">
        <f>-'5C1Z_LincolnPrep'!AS27</f>
        <v>0</v>
      </c>
      <c r="AB27" s="129">
        <f>-'5C1AE_NobleMinds'!$AS27</f>
        <v>0</v>
      </c>
      <c r="AC27" s="129">
        <f>-'5C1AF_JCFA-Laf'!$AS27</f>
        <v>0</v>
      </c>
      <c r="AD27" s="129">
        <f>-'5C1AG_Collegiate'!$AS27</f>
        <v>0</v>
      </c>
      <c r="AE27" s="129">
        <f>-'5C1AI_Harmony'!$AS27</f>
        <v>0</v>
      </c>
      <c r="AF27" s="129">
        <f>-'5C1AJ_Athlos'!$AS27</f>
        <v>0</v>
      </c>
      <c r="AG27" s="129">
        <f>-'5C1AK_NxtGen'!$AS27</f>
        <v>0</v>
      </c>
      <c r="AH27" s="129">
        <f>-'5C1AL_RedRiver'!$AS27</f>
        <v>0</v>
      </c>
      <c r="AI27" s="129">
        <f>-'5C1AM_Williams'!$AS27</f>
        <v>0</v>
      </c>
      <c r="AJ27" s="129">
        <f>-'5C1AN_StLandry'!$AS27</f>
        <v>0</v>
      </c>
      <c r="AK27" s="129"/>
      <c r="AL27" s="129"/>
      <c r="AM27" s="129">
        <f>-'5C2_LAVCA'!AT27</f>
        <v>-2495</v>
      </c>
      <c r="AN27" s="129">
        <f>-'5C3_UnvView'!AT27</f>
        <v>-3992</v>
      </c>
      <c r="AO27" s="415">
        <f t="shared" si="50"/>
        <v>-6882</v>
      </c>
      <c r="AP27" s="416">
        <f t="shared" si="51"/>
        <v>1760795</v>
      </c>
      <c r="AQ27" s="129"/>
      <c r="AR27" s="129"/>
      <c r="AS27" s="129">
        <f>-'5C1A_Madison'!AX27</f>
        <v>0</v>
      </c>
      <c r="AT27" s="129">
        <f>-'5C1B_DArbonne'!AX27</f>
        <v>0</v>
      </c>
      <c r="AU27" s="129">
        <f>-'5C1C_IntlHigh'!AX27</f>
        <v>0</v>
      </c>
      <c r="AV27" s="129">
        <f>-'5C1D_NOMMA'!AX27</f>
        <v>0</v>
      </c>
      <c r="AW27" s="129">
        <f>-'5C1E_LFNO'!AX27</f>
        <v>0</v>
      </c>
      <c r="AX27" s="129">
        <f>-'5C1F_LCCharter'!AX27</f>
        <v>0</v>
      </c>
      <c r="AY27" s="129">
        <f>-'5C1G_JSClark'!AX27</f>
        <v>0</v>
      </c>
      <c r="AZ27" s="129">
        <f>-'5C1H_Southwest'!AX27</f>
        <v>0</v>
      </c>
      <c r="BA27" s="129">
        <f>-'5C1I_LAKey'!AX27</f>
        <v>0</v>
      </c>
      <c r="BB27" s="129">
        <f>-'5C1J_JCFAEast'!AX27</f>
        <v>0</v>
      </c>
      <c r="BC27" s="129">
        <f>-'5C1M_GEOMidCity'!AX27</f>
        <v>0</v>
      </c>
      <c r="BD27" s="129">
        <f>-'5C1N_Delta'!AX27</f>
        <v>-8</v>
      </c>
      <c r="BE27" s="129">
        <f>-'5C1O_Impact'!AX27</f>
        <v>0</v>
      </c>
      <c r="BF27" s="129">
        <f>-'5C1Q_Advantage'!AX27</f>
        <v>0</v>
      </c>
      <c r="BG27" s="129">
        <f>-'5C1R_Iberville'!AX27</f>
        <v>0</v>
      </c>
      <c r="BH27" s="129">
        <f>-'5C1S_LCColPrep'!AX27</f>
        <v>0</v>
      </c>
      <c r="BI27" s="129">
        <f>-'5C1T_Northeast'!AX27</f>
        <v>0</v>
      </c>
      <c r="BJ27" s="129">
        <f>-'5C1U_AcadianaRen'!AX27</f>
        <v>0</v>
      </c>
      <c r="BK27" s="129">
        <f>-'5C1V_LafRen'!AX27</f>
        <v>0</v>
      </c>
      <c r="BL27" s="129">
        <f>-'5C1W_Willow'!AX27</f>
        <v>0</v>
      </c>
      <c r="BM27" s="129">
        <f>-'5C1Y_GEOPrep'!AX27</f>
        <v>0</v>
      </c>
      <c r="BN27" s="129">
        <f>-'5C1Z_LincolnPrep'!AX27</f>
        <v>0</v>
      </c>
      <c r="BO27" s="129">
        <f>-'5C1AE_NobleMinds'!AX27</f>
        <v>0</v>
      </c>
      <c r="BP27" s="129">
        <f>-'5C1AF_JCFA-Laf'!AX27</f>
        <v>0</v>
      </c>
      <c r="BQ27" s="129">
        <f>-'5C1AG_Collegiate'!AX27</f>
        <v>0</v>
      </c>
      <c r="BR27" s="129">
        <f>-'5C1AI_Harmony'!$AX27</f>
        <v>0</v>
      </c>
      <c r="BS27" s="129">
        <f>-'5C1AJ_Athlos'!$AX27</f>
        <v>0</v>
      </c>
      <c r="BT27" s="129">
        <f>-'5C1AK_NxtGen'!$AX27</f>
        <v>0</v>
      </c>
      <c r="BU27" s="129">
        <f>-'5C1AL_RedRiver'!$AX27</f>
        <v>0</v>
      </c>
      <c r="BV27" s="129">
        <f>-'5C1AM_Williams'!$AX27</f>
        <v>0</v>
      </c>
      <c r="BW27" s="129">
        <f>-'5C1AN_StLandry'!$AX27</f>
        <v>0</v>
      </c>
      <c r="BX27" s="129">
        <f>-'5C2_LAVCA'!AY27</f>
        <v>-75</v>
      </c>
      <c r="BY27" s="129">
        <f>-'5C3_UnvView'!AY27</f>
        <v>-120</v>
      </c>
      <c r="BZ27" s="129">
        <f t="shared" si="52"/>
        <v>-203</v>
      </c>
      <c r="CA27" s="416">
        <f t="shared" si="53"/>
        <v>1760592</v>
      </c>
    </row>
    <row r="28" spans="1:79" s="30" customFormat="1" ht="15.75" customHeight="1" x14ac:dyDescent="0.2">
      <c r="A28" s="413">
        <v>22</v>
      </c>
      <c r="B28" s="414" t="s">
        <v>26</v>
      </c>
      <c r="C28" s="129">
        <f>'2_State Distrib and Adjs'!BD28</f>
        <v>1941766</v>
      </c>
      <c r="D28" s="129">
        <f>-'5A3_OJJ'!S28</f>
        <v>0</v>
      </c>
      <c r="E28" s="129"/>
      <c r="F28" s="129">
        <f>-'5C1A_Madison'!AS28</f>
        <v>0</v>
      </c>
      <c r="G28" s="129">
        <f>-'5C1B_DArbonne'!AS28</f>
        <v>0</v>
      </c>
      <c r="H28" s="129">
        <f>-'5C1C_IntlHigh'!AS28</f>
        <v>0</v>
      </c>
      <c r="I28" s="129">
        <f>-'5C1D_NOMMA'!AS28</f>
        <v>0</v>
      </c>
      <c r="J28" s="129">
        <f>-'5C1E_LFNO'!AS28</f>
        <v>0</v>
      </c>
      <c r="K28" s="129">
        <f>-'5C1F_LCCharter'!AS28</f>
        <v>0</v>
      </c>
      <c r="L28" s="129">
        <f>-'5C1G_JSClark'!AS28</f>
        <v>0</v>
      </c>
      <c r="M28" s="129">
        <f>-'5C1H_Southwest'!AS28</f>
        <v>0</v>
      </c>
      <c r="N28" s="129">
        <f>-'5C1I_LAKey'!AS28</f>
        <v>0</v>
      </c>
      <c r="O28" s="129">
        <f>-'5C1J_JCFAEast'!AS28</f>
        <v>0</v>
      </c>
      <c r="P28" s="129">
        <f>-'5C1M_GEOMidCity'!AS28</f>
        <v>0</v>
      </c>
      <c r="Q28" s="129">
        <f>-'5C1N_Delta'!AS28</f>
        <v>0</v>
      </c>
      <c r="R28" s="129">
        <f>-'5C1O_Impact'!AS28</f>
        <v>0</v>
      </c>
      <c r="S28" s="129">
        <f>-'5C1Q_Advantage'!AS28</f>
        <v>0</v>
      </c>
      <c r="T28" s="129">
        <f>-'5C1R_Iberville'!AS28</f>
        <v>0</v>
      </c>
      <c r="U28" s="129">
        <f>-'5C1S_LCColPrep'!AS28</f>
        <v>0</v>
      </c>
      <c r="V28" s="129">
        <f>-'5C1T_Northeast'!AS28</f>
        <v>0</v>
      </c>
      <c r="W28" s="129">
        <f>-'5C1U_AcadianaRen'!AS28</f>
        <v>0</v>
      </c>
      <c r="X28" s="129">
        <f>-'5C1V_LafRen'!AS28</f>
        <v>0</v>
      </c>
      <c r="Y28" s="129">
        <f>-'5C1W_Willow'!AS28</f>
        <v>0</v>
      </c>
      <c r="Z28" s="129">
        <f>-'5C1Y_GEOPrep'!AS28</f>
        <v>0</v>
      </c>
      <c r="AA28" s="129">
        <f>-'5C1Z_LincolnPrep'!AS28</f>
        <v>0</v>
      </c>
      <c r="AB28" s="129">
        <f>-'5C1AE_NobleMinds'!$AS28</f>
        <v>0</v>
      </c>
      <c r="AC28" s="129">
        <f>-'5C1AF_JCFA-Laf'!$AS28</f>
        <v>0</v>
      </c>
      <c r="AD28" s="129">
        <f>-'5C1AG_Collegiate'!$AS28</f>
        <v>0</v>
      </c>
      <c r="AE28" s="129">
        <f>-'5C1AI_Harmony'!$AS28</f>
        <v>0</v>
      </c>
      <c r="AF28" s="129">
        <f>-'5C1AJ_Athlos'!$AS28</f>
        <v>0</v>
      </c>
      <c r="AG28" s="129">
        <f>-'5C1AK_NxtGen'!$AS28</f>
        <v>0</v>
      </c>
      <c r="AH28" s="129">
        <f>-'5C1AL_RedRiver'!$AS28</f>
        <v>0</v>
      </c>
      <c r="AI28" s="129">
        <f>-'5C1AM_Williams'!$AS28</f>
        <v>0</v>
      </c>
      <c r="AJ28" s="129">
        <f>-'5C1AN_StLandry'!$AS28</f>
        <v>0</v>
      </c>
      <c r="AK28" s="129"/>
      <c r="AL28" s="129"/>
      <c r="AM28" s="129">
        <f>-'5C2_LAVCA'!AT28</f>
        <v>-613</v>
      </c>
      <c r="AN28" s="129">
        <f>-'5C3_UnvView'!AT28</f>
        <v>-1992</v>
      </c>
      <c r="AO28" s="415">
        <f t="shared" si="50"/>
        <v>-2605</v>
      </c>
      <c r="AP28" s="416">
        <f t="shared" si="51"/>
        <v>1939161</v>
      </c>
      <c r="AQ28" s="129"/>
      <c r="AR28" s="129"/>
      <c r="AS28" s="129">
        <f>-'5C1A_Madison'!AX28</f>
        <v>0</v>
      </c>
      <c r="AT28" s="129">
        <f>-'5C1B_DArbonne'!AX28</f>
        <v>0</v>
      </c>
      <c r="AU28" s="129">
        <f>-'5C1C_IntlHigh'!AX28</f>
        <v>0</v>
      </c>
      <c r="AV28" s="129">
        <f>-'5C1D_NOMMA'!AX28</f>
        <v>0</v>
      </c>
      <c r="AW28" s="129">
        <f>-'5C1E_LFNO'!AX28</f>
        <v>0</v>
      </c>
      <c r="AX28" s="129">
        <f>-'5C1F_LCCharter'!AX28</f>
        <v>0</v>
      </c>
      <c r="AY28" s="129">
        <f>-'5C1G_JSClark'!AX28</f>
        <v>0</v>
      </c>
      <c r="AZ28" s="129">
        <f>-'5C1H_Southwest'!AX28</f>
        <v>0</v>
      </c>
      <c r="BA28" s="129">
        <f>-'5C1I_LAKey'!AX28</f>
        <v>0</v>
      </c>
      <c r="BB28" s="129">
        <f>-'5C1J_JCFAEast'!AX28</f>
        <v>0</v>
      </c>
      <c r="BC28" s="129">
        <f>-'5C1M_GEOMidCity'!AX28</f>
        <v>0</v>
      </c>
      <c r="BD28" s="129">
        <f>-'5C1N_Delta'!AX28</f>
        <v>0</v>
      </c>
      <c r="BE28" s="129">
        <f>-'5C1O_Impact'!AX28</f>
        <v>0</v>
      </c>
      <c r="BF28" s="129">
        <f>-'5C1Q_Advantage'!AX28</f>
        <v>0</v>
      </c>
      <c r="BG28" s="129">
        <f>-'5C1R_Iberville'!AX28</f>
        <v>0</v>
      </c>
      <c r="BH28" s="129">
        <f>-'5C1S_LCColPrep'!AX28</f>
        <v>0</v>
      </c>
      <c r="BI28" s="129">
        <f>-'5C1T_Northeast'!AX28</f>
        <v>0</v>
      </c>
      <c r="BJ28" s="129">
        <f>-'5C1U_AcadianaRen'!AX28</f>
        <v>0</v>
      </c>
      <c r="BK28" s="129">
        <f>-'5C1V_LafRen'!AX28</f>
        <v>0</v>
      </c>
      <c r="BL28" s="129">
        <f>-'5C1W_Willow'!AX28</f>
        <v>0</v>
      </c>
      <c r="BM28" s="129">
        <f>-'5C1Y_GEOPrep'!AX28</f>
        <v>0</v>
      </c>
      <c r="BN28" s="129">
        <f>-'5C1Z_LincolnPrep'!AX28</f>
        <v>0</v>
      </c>
      <c r="BO28" s="129">
        <f>-'5C1AE_NobleMinds'!AX28</f>
        <v>0</v>
      </c>
      <c r="BP28" s="129">
        <f>-'5C1AF_JCFA-Laf'!AX28</f>
        <v>0</v>
      </c>
      <c r="BQ28" s="129">
        <f>-'5C1AG_Collegiate'!AX28</f>
        <v>0</v>
      </c>
      <c r="BR28" s="129">
        <f>-'5C1AI_Harmony'!$AX28</f>
        <v>0</v>
      </c>
      <c r="BS28" s="129">
        <f>-'5C1AJ_Athlos'!$AX28</f>
        <v>0</v>
      </c>
      <c r="BT28" s="129">
        <f>-'5C1AK_NxtGen'!$AX28</f>
        <v>0</v>
      </c>
      <c r="BU28" s="129">
        <f>-'5C1AL_RedRiver'!$AX28</f>
        <v>0</v>
      </c>
      <c r="BV28" s="129">
        <f>-'5C1AM_Williams'!$AX28</f>
        <v>0</v>
      </c>
      <c r="BW28" s="129">
        <f>-'5C1AN_StLandry'!$AX28</f>
        <v>0</v>
      </c>
      <c r="BX28" s="129">
        <f>-'5C2_LAVCA'!AY28</f>
        <v>-18</v>
      </c>
      <c r="BY28" s="129">
        <f>-'5C3_UnvView'!AY28</f>
        <v>-60</v>
      </c>
      <c r="BZ28" s="129">
        <f t="shared" si="52"/>
        <v>-78</v>
      </c>
      <c r="CA28" s="416">
        <f t="shared" si="53"/>
        <v>1939083</v>
      </c>
    </row>
    <row r="29" spans="1:79" s="30" customFormat="1" ht="15.75" customHeight="1" x14ac:dyDescent="0.2">
      <c r="A29" s="413">
        <v>23</v>
      </c>
      <c r="B29" s="414" t="s">
        <v>27</v>
      </c>
      <c r="C29" s="129">
        <f>'2_State Distrib and Adjs'!BD29</f>
        <v>6042305</v>
      </c>
      <c r="D29" s="129">
        <f>-'5A3_OJJ'!S29</f>
        <v>-1349</v>
      </c>
      <c r="E29" s="129"/>
      <c r="F29" s="129">
        <f>-'5C1A_Madison'!AS29</f>
        <v>0</v>
      </c>
      <c r="G29" s="129">
        <f>-'5C1B_DArbonne'!AS29</f>
        <v>0</v>
      </c>
      <c r="H29" s="129">
        <f>-'5C1C_IntlHigh'!AS29</f>
        <v>0</v>
      </c>
      <c r="I29" s="129">
        <f>-'5C1D_NOMMA'!AS29</f>
        <v>0</v>
      </c>
      <c r="J29" s="129">
        <f>-'5C1E_LFNO'!AS29</f>
        <v>0</v>
      </c>
      <c r="K29" s="129">
        <f>-'5C1F_LCCharter'!AS29</f>
        <v>0</v>
      </c>
      <c r="L29" s="129">
        <f>-'5C1G_JSClark'!AS29</f>
        <v>0</v>
      </c>
      <c r="M29" s="129">
        <f>-'5C1H_Southwest'!AS29</f>
        <v>0</v>
      </c>
      <c r="N29" s="129">
        <f>-'5C1I_LAKey'!AS29</f>
        <v>0</v>
      </c>
      <c r="O29" s="129">
        <f>-'5C1J_JCFAEast'!AS29</f>
        <v>0</v>
      </c>
      <c r="P29" s="129">
        <f>-'5C1M_GEOMidCity'!AS29</f>
        <v>0</v>
      </c>
      <c r="Q29" s="129">
        <f>-'5C1N_Delta'!AS29</f>
        <v>0</v>
      </c>
      <c r="R29" s="129">
        <f>-'5C1O_Impact'!AS29</f>
        <v>0</v>
      </c>
      <c r="S29" s="129">
        <f>-'5C1Q_Advantage'!AS29</f>
        <v>0</v>
      </c>
      <c r="T29" s="129">
        <f>-'5C1R_Iberville'!AS29</f>
        <v>0</v>
      </c>
      <c r="U29" s="129">
        <f>-'5C1S_LCColPrep'!AS29</f>
        <v>0</v>
      </c>
      <c r="V29" s="129">
        <f>-'5C1T_Northeast'!AS29</f>
        <v>0</v>
      </c>
      <c r="W29" s="129">
        <f>-'5C1U_AcadianaRen'!AS29</f>
        <v>-42688</v>
      </c>
      <c r="X29" s="129">
        <f>-'5C1V_LafRen'!AS29</f>
        <v>-2171</v>
      </c>
      <c r="Y29" s="129">
        <f>-'5C1W_Willow'!AS29</f>
        <v>-362</v>
      </c>
      <c r="Z29" s="129">
        <f>-'5C1Y_GEOPrep'!AS29</f>
        <v>0</v>
      </c>
      <c r="AA29" s="129">
        <f>-'5C1Z_LincolnPrep'!AS29</f>
        <v>0</v>
      </c>
      <c r="AB29" s="129">
        <f>-'5C1AE_NobleMinds'!$AS29</f>
        <v>0</v>
      </c>
      <c r="AC29" s="129">
        <f>-'5C1AF_JCFA-Laf'!$AS29</f>
        <v>0</v>
      </c>
      <c r="AD29" s="129">
        <f>-'5C1AG_Collegiate'!$AS29</f>
        <v>0</v>
      </c>
      <c r="AE29" s="129">
        <f>-'5C1AI_Harmony'!$AS29</f>
        <v>0</v>
      </c>
      <c r="AF29" s="129">
        <f>-'5C1AJ_Athlos'!$AS29</f>
        <v>0</v>
      </c>
      <c r="AG29" s="129">
        <f>-'5C1AK_NxtGen'!$AS29</f>
        <v>0</v>
      </c>
      <c r="AH29" s="129">
        <f>-'5C1AL_RedRiver'!$AS29</f>
        <v>0</v>
      </c>
      <c r="AI29" s="129">
        <f>-'5C1AM_Williams'!$AS29</f>
        <v>-3979</v>
      </c>
      <c r="AJ29" s="129">
        <f>-'5C1AN_StLandry'!$AS29</f>
        <v>0</v>
      </c>
      <c r="AK29" s="129"/>
      <c r="AL29" s="129"/>
      <c r="AM29" s="129">
        <f>-'5C2_LAVCA'!AT29</f>
        <v>-12698</v>
      </c>
      <c r="AN29" s="129">
        <f>-'5C3_UnvView'!AT29</f>
        <v>-19722</v>
      </c>
      <c r="AO29" s="415">
        <f t="shared" si="50"/>
        <v>-82969</v>
      </c>
      <c r="AP29" s="416">
        <f t="shared" si="51"/>
        <v>5959336</v>
      </c>
      <c r="AQ29" s="129"/>
      <c r="AR29" s="129"/>
      <c r="AS29" s="129">
        <f>-'5C1A_Madison'!AX29</f>
        <v>0</v>
      </c>
      <c r="AT29" s="129">
        <f>-'5C1B_DArbonne'!AX29</f>
        <v>0</v>
      </c>
      <c r="AU29" s="129">
        <f>-'5C1C_IntlHigh'!AX29</f>
        <v>0</v>
      </c>
      <c r="AV29" s="129">
        <f>-'5C1D_NOMMA'!AX29</f>
        <v>0</v>
      </c>
      <c r="AW29" s="129">
        <f>-'5C1E_LFNO'!AX29</f>
        <v>0</v>
      </c>
      <c r="AX29" s="129">
        <f>-'5C1F_LCCharter'!AX29</f>
        <v>0</v>
      </c>
      <c r="AY29" s="129">
        <f>-'5C1G_JSClark'!AX29</f>
        <v>0</v>
      </c>
      <c r="AZ29" s="129">
        <f>-'5C1H_Southwest'!AX29</f>
        <v>0</v>
      </c>
      <c r="BA29" s="129">
        <f>-'5C1I_LAKey'!AX29</f>
        <v>0</v>
      </c>
      <c r="BB29" s="129">
        <f>-'5C1J_JCFAEast'!AX29</f>
        <v>0</v>
      </c>
      <c r="BC29" s="129">
        <f>-'5C1M_GEOMidCity'!AX29</f>
        <v>0</v>
      </c>
      <c r="BD29" s="129">
        <f>-'5C1N_Delta'!AX29</f>
        <v>0</v>
      </c>
      <c r="BE29" s="129">
        <f>-'5C1O_Impact'!AX29</f>
        <v>0</v>
      </c>
      <c r="BF29" s="129">
        <f>-'5C1Q_Advantage'!AX29</f>
        <v>0</v>
      </c>
      <c r="BG29" s="129">
        <f>-'5C1R_Iberville'!AX29</f>
        <v>0</v>
      </c>
      <c r="BH29" s="129">
        <f>-'5C1S_LCColPrep'!AX29</f>
        <v>0</v>
      </c>
      <c r="BI29" s="129">
        <f>-'5C1T_Northeast'!AX29</f>
        <v>0</v>
      </c>
      <c r="BJ29" s="129">
        <f>-'5C1U_AcadianaRen'!AX29</f>
        <v>-1284</v>
      </c>
      <c r="BK29" s="129">
        <f>-'5C1V_LafRen'!AX29</f>
        <v>-65</v>
      </c>
      <c r="BL29" s="129">
        <f>-'5C1W_Willow'!AX29</f>
        <v>-11</v>
      </c>
      <c r="BM29" s="129">
        <f>-'5C1Y_GEOPrep'!AX29</f>
        <v>0</v>
      </c>
      <c r="BN29" s="129">
        <f>-'5C1Z_LincolnPrep'!AX29</f>
        <v>0</v>
      </c>
      <c r="BO29" s="129">
        <f>-'5C1AE_NobleMinds'!AX29</f>
        <v>0</v>
      </c>
      <c r="BP29" s="129">
        <f>-'5C1AF_JCFA-Laf'!AX29</f>
        <v>0</v>
      </c>
      <c r="BQ29" s="129">
        <f>-'5C1AG_Collegiate'!AX29</f>
        <v>0</v>
      </c>
      <c r="BR29" s="129">
        <f>-'5C1AI_Harmony'!$AX29</f>
        <v>0</v>
      </c>
      <c r="BS29" s="129">
        <f>-'5C1AJ_Athlos'!$AX29</f>
        <v>0</v>
      </c>
      <c r="BT29" s="129">
        <f>-'5C1AK_NxtGen'!$AX29</f>
        <v>0</v>
      </c>
      <c r="BU29" s="129">
        <f>-'5C1AL_RedRiver'!$AX29</f>
        <v>0</v>
      </c>
      <c r="BV29" s="129">
        <f>-'5C1AM_Williams'!$AX29</f>
        <v>-120</v>
      </c>
      <c r="BW29" s="129">
        <f>-'5C1AN_StLandry'!$AX29</f>
        <v>0</v>
      </c>
      <c r="BX29" s="129">
        <f>-'5C2_LAVCA'!AY29</f>
        <v>-382</v>
      </c>
      <c r="BY29" s="129">
        <f>-'5C3_UnvView'!AY29</f>
        <v>-597</v>
      </c>
      <c r="BZ29" s="129">
        <f t="shared" si="52"/>
        <v>-2459</v>
      </c>
      <c r="CA29" s="416">
        <f t="shared" si="53"/>
        <v>5956877</v>
      </c>
    </row>
    <row r="30" spans="1:79" s="30" customFormat="1" ht="15.75" customHeight="1" x14ac:dyDescent="0.2">
      <c r="A30" s="413">
        <v>24</v>
      </c>
      <c r="B30" s="414" t="s">
        <v>28</v>
      </c>
      <c r="C30" s="129">
        <f>'2_State Distrib and Adjs'!BD30</f>
        <v>1193653</v>
      </c>
      <c r="D30" s="129">
        <f>-'5A3_OJJ'!S30</f>
        <v>-120</v>
      </c>
      <c r="E30" s="129"/>
      <c r="F30" s="129">
        <f>-'5C1A_Madison'!AS30</f>
        <v>-2521</v>
      </c>
      <c r="G30" s="129">
        <f>-'5C1B_DArbonne'!AS30</f>
        <v>0</v>
      </c>
      <c r="H30" s="129">
        <f>-'5C1C_IntlHigh'!AS30</f>
        <v>0</v>
      </c>
      <c r="I30" s="129">
        <f>-'5C1D_NOMMA'!AS30</f>
        <v>0</v>
      </c>
      <c r="J30" s="129">
        <f>-'5C1E_LFNO'!AS30</f>
        <v>0</v>
      </c>
      <c r="K30" s="129">
        <f>-'5C1F_LCCharter'!AS30</f>
        <v>0</v>
      </c>
      <c r="L30" s="129">
        <f>-'5C1G_JSClark'!AS30</f>
        <v>0</v>
      </c>
      <c r="M30" s="129">
        <f>-'5C1H_Southwest'!AS30</f>
        <v>0</v>
      </c>
      <c r="N30" s="129">
        <f>-'5C1I_LAKey'!AS30</f>
        <v>-15124</v>
      </c>
      <c r="O30" s="129">
        <f>-'5C1J_JCFAEast'!AS30</f>
        <v>0</v>
      </c>
      <c r="P30" s="129">
        <f>-'5C1M_GEOMidCity'!AS30</f>
        <v>0</v>
      </c>
      <c r="Q30" s="129">
        <f>-'5C1N_Delta'!AS30</f>
        <v>0</v>
      </c>
      <c r="R30" s="129">
        <f>-'5C1O_Impact'!AS30</f>
        <v>0</v>
      </c>
      <c r="S30" s="129">
        <f>-'5C1Q_Advantage'!AS30</f>
        <v>0</v>
      </c>
      <c r="T30" s="129">
        <f>-'5C1R_Iberville'!AS30</f>
        <v>-202915</v>
      </c>
      <c r="U30" s="129">
        <f>-'5C1S_LCColPrep'!AS30</f>
        <v>0</v>
      </c>
      <c r="V30" s="129">
        <f>-'5C1T_Northeast'!AS30</f>
        <v>0</v>
      </c>
      <c r="W30" s="129">
        <f>-'5C1U_AcadianaRen'!AS30</f>
        <v>0</v>
      </c>
      <c r="X30" s="129">
        <f>-'5C1V_LafRen'!AS30</f>
        <v>0</v>
      </c>
      <c r="Y30" s="129">
        <f>-'5C1W_Willow'!AS30</f>
        <v>0</v>
      </c>
      <c r="Z30" s="129">
        <f>-'5C1Y_GEOPrep'!AS30</f>
        <v>0</v>
      </c>
      <c r="AA30" s="129">
        <f>-'5C1Z_LincolnPrep'!AS30</f>
        <v>0</v>
      </c>
      <c r="AB30" s="129">
        <f>-'5C1AE_NobleMinds'!$AS30</f>
        <v>0</v>
      </c>
      <c r="AC30" s="129">
        <f>-'5C1AF_JCFA-Laf'!$AS30</f>
        <v>0</v>
      </c>
      <c r="AD30" s="129">
        <f>-'5C1AG_Collegiate'!$AS30</f>
        <v>0</v>
      </c>
      <c r="AE30" s="129">
        <f>-'5C1AI_Harmony'!$AS30</f>
        <v>0</v>
      </c>
      <c r="AF30" s="129">
        <f>-'5C1AJ_Athlos'!$AS30</f>
        <v>0</v>
      </c>
      <c r="AG30" s="129">
        <f>-'5C1AK_NxtGen'!$AS30</f>
        <v>0</v>
      </c>
      <c r="AH30" s="129">
        <f>-'5C1AL_RedRiver'!$AS30</f>
        <v>0</v>
      </c>
      <c r="AI30" s="129">
        <f>-'5C1AM_Williams'!$AS30</f>
        <v>0</v>
      </c>
      <c r="AJ30" s="129">
        <f>-'5C1AN_StLandry'!$AS30</f>
        <v>0</v>
      </c>
      <c r="AK30" s="129"/>
      <c r="AL30" s="129"/>
      <c r="AM30" s="129">
        <f>-'5C2_LAVCA'!AT30</f>
        <v>-3403</v>
      </c>
      <c r="AN30" s="129">
        <f>-'5C3_UnvView'!AT30</f>
        <v>-12477</v>
      </c>
      <c r="AO30" s="415">
        <f t="shared" si="50"/>
        <v>-236560</v>
      </c>
      <c r="AP30" s="416">
        <f t="shared" si="51"/>
        <v>957093</v>
      </c>
      <c r="AQ30" s="129"/>
      <c r="AR30" s="129"/>
      <c r="AS30" s="129">
        <f>-'5C1A_Madison'!AX30</f>
        <v>-76</v>
      </c>
      <c r="AT30" s="129">
        <f>-'5C1B_DArbonne'!AX30</f>
        <v>0</v>
      </c>
      <c r="AU30" s="129">
        <f>-'5C1C_IntlHigh'!AX30</f>
        <v>0</v>
      </c>
      <c r="AV30" s="129">
        <f>-'5C1D_NOMMA'!AX30</f>
        <v>0</v>
      </c>
      <c r="AW30" s="129">
        <f>-'5C1E_LFNO'!AX30</f>
        <v>0</v>
      </c>
      <c r="AX30" s="129">
        <f>-'5C1F_LCCharter'!AX30</f>
        <v>0</v>
      </c>
      <c r="AY30" s="129">
        <f>-'5C1G_JSClark'!AX30</f>
        <v>0</v>
      </c>
      <c r="AZ30" s="129">
        <f>-'5C1H_Southwest'!AX30</f>
        <v>0</v>
      </c>
      <c r="BA30" s="129">
        <f>-'5C1I_LAKey'!AX30</f>
        <v>-455</v>
      </c>
      <c r="BB30" s="129">
        <f>-'5C1J_JCFAEast'!AX30</f>
        <v>0</v>
      </c>
      <c r="BC30" s="129">
        <f>-'5C1M_GEOMidCity'!AX30</f>
        <v>0</v>
      </c>
      <c r="BD30" s="129">
        <f>-'5C1N_Delta'!AX30</f>
        <v>0</v>
      </c>
      <c r="BE30" s="129">
        <f>-'5C1O_Impact'!AX30</f>
        <v>0</v>
      </c>
      <c r="BF30" s="129">
        <f>-'5C1Q_Advantage'!AX30</f>
        <v>0</v>
      </c>
      <c r="BG30" s="129">
        <f>-'5C1R_Iberville'!AX30</f>
        <v>-6103</v>
      </c>
      <c r="BH30" s="129">
        <f>-'5C1S_LCColPrep'!AX30</f>
        <v>0</v>
      </c>
      <c r="BI30" s="129">
        <f>-'5C1T_Northeast'!AX30</f>
        <v>0</v>
      </c>
      <c r="BJ30" s="129">
        <f>-'5C1U_AcadianaRen'!AX30</f>
        <v>0</v>
      </c>
      <c r="BK30" s="129">
        <f>-'5C1V_LafRen'!AX30</f>
        <v>0</v>
      </c>
      <c r="BL30" s="129">
        <f>-'5C1W_Willow'!AX30</f>
        <v>0</v>
      </c>
      <c r="BM30" s="129">
        <f>-'5C1Y_GEOPrep'!AX30</f>
        <v>0</v>
      </c>
      <c r="BN30" s="129">
        <f>-'5C1Z_LincolnPrep'!AX30</f>
        <v>0</v>
      </c>
      <c r="BO30" s="129">
        <f>-'5C1AE_NobleMinds'!AX30</f>
        <v>0</v>
      </c>
      <c r="BP30" s="129">
        <f>-'5C1AF_JCFA-Laf'!AX30</f>
        <v>0</v>
      </c>
      <c r="BQ30" s="129">
        <f>-'5C1AG_Collegiate'!AX30</f>
        <v>0</v>
      </c>
      <c r="BR30" s="129">
        <f>-'5C1AI_Harmony'!$AX30</f>
        <v>0</v>
      </c>
      <c r="BS30" s="129">
        <f>-'5C1AJ_Athlos'!$AX30</f>
        <v>0</v>
      </c>
      <c r="BT30" s="129">
        <f>-'5C1AK_NxtGen'!$AX30</f>
        <v>0</v>
      </c>
      <c r="BU30" s="129">
        <f>-'5C1AL_RedRiver'!$AX30</f>
        <v>0</v>
      </c>
      <c r="BV30" s="129">
        <f>-'5C1AM_Williams'!$AX30</f>
        <v>0</v>
      </c>
      <c r="BW30" s="129">
        <f>-'5C1AN_StLandry'!$AX30</f>
        <v>0</v>
      </c>
      <c r="BX30" s="129">
        <f>-'5C2_LAVCA'!AY30</f>
        <v>-102</v>
      </c>
      <c r="BY30" s="129">
        <f>-'5C3_UnvView'!AY30</f>
        <v>-375</v>
      </c>
      <c r="BZ30" s="129">
        <f t="shared" si="52"/>
        <v>-7111</v>
      </c>
      <c r="CA30" s="416">
        <f t="shared" si="53"/>
        <v>949982</v>
      </c>
    </row>
    <row r="31" spans="1:79" s="30" customFormat="1" ht="15.75" customHeight="1" x14ac:dyDescent="0.2">
      <c r="A31" s="403">
        <v>25</v>
      </c>
      <c r="B31" s="404" t="s">
        <v>29</v>
      </c>
      <c r="C31" s="405">
        <f>'2_State Distrib and Adjs'!BD31</f>
        <v>1087250</v>
      </c>
      <c r="D31" s="405">
        <f>-'5A3_OJJ'!S31</f>
        <v>-138</v>
      </c>
      <c r="E31" s="405"/>
      <c r="F31" s="405">
        <f>-'5C1A_Madison'!AS31</f>
        <v>0</v>
      </c>
      <c r="G31" s="405">
        <f>-'5C1B_DArbonne'!AS31</f>
        <v>-431</v>
      </c>
      <c r="H31" s="405">
        <f>-'5C1C_IntlHigh'!AS31</f>
        <v>0</v>
      </c>
      <c r="I31" s="405">
        <f>-'5C1D_NOMMA'!AS31</f>
        <v>0</v>
      </c>
      <c r="J31" s="405">
        <f>-'5C1E_LFNO'!AS31</f>
        <v>0</v>
      </c>
      <c r="K31" s="405">
        <f>-'5C1F_LCCharter'!AS31</f>
        <v>0</v>
      </c>
      <c r="L31" s="405">
        <f>-'5C1G_JSClark'!AS31</f>
        <v>0</v>
      </c>
      <c r="M31" s="405">
        <f>-'5C1H_Southwest'!AS31</f>
        <v>0</v>
      </c>
      <c r="N31" s="405">
        <f>-'5C1I_LAKey'!AS31</f>
        <v>0</v>
      </c>
      <c r="O31" s="405">
        <f>-'5C1J_JCFAEast'!AS31</f>
        <v>0</v>
      </c>
      <c r="P31" s="405">
        <f>-'5C1M_GEOMidCity'!AS31</f>
        <v>0</v>
      </c>
      <c r="Q31" s="405">
        <f>-'5C1N_Delta'!AS31</f>
        <v>0</v>
      </c>
      <c r="R31" s="405">
        <f>-'5C1O_Impact'!AS31</f>
        <v>0</v>
      </c>
      <c r="S31" s="405">
        <f>-'5C1Q_Advantage'!AS31</f>
        <v>0</v>
      </c>
      <c r="T31" s="405">
        <f>-'5C1R_Iberville'!AS31</f>
        <v>0</v>
      </c>
      <c r="U31" s="405">
        <f>-'5C1S_LCColPrep'!AS31</f>
        <v>0</v>
      </c>
      <c r="V31" s="405">
        <f>-'5C1T_Northeast'!AS31</f>
        <v>0</v>
      </c>
      <c r="W31" s="405">
        <f>-'5C1U_AcadianaRen'!AS31</f>
        <v>0</v>
      </c>
      <c r="X31" s="405">
        <f>-'5C1V_LafRen'!AS31</f>
        <v>0</v>
      </c>
      <c r="Y31" s="405">
        <f>-'5C1W_Willow'!AS31</f>
        <v>0</v>
      </c>
      <c r="Z31" s="405">
        <f>-'5C1Y_GEOPrep'!AS31</f>
        <v>0</v>
      </c>
      <c r="AA31" s="405">
        <f>-'5C1Z_LincolnPrep'!AS31</f>
        <v>-9911</v>
      </c>
      <c r="AB31" s="405">
        <f>-'5C1AE_NobleMinds'!$AS31</f>
        <v>0</v>
      </c>
      <c r="AC31" s="405">
        <f>-'5C1AF_JCFA-Laf'!$AS31</f>
        <v>0</v>
      </c>
      <c r="AD31" s="405">
        <f>-'5C1AG_Collegiate'!$AS31</f>
        <v>0</v>
      </c>
      <c r="AE31" s="696">
        <f>-'5C1AI_Harmony'!$AS31</f>
        <v>0</v>
      </c>
      <c r="AF31" s="696">
        <f>-'5C1AJ_Athlos'!$AS31</f>
        <v>0</v>
      </c>
      <c r="AG31" s="942">
        <f>-'5C1AK_NxtGen'!$AS31</f>
        <v>0</v>
      </c>
      <c r="AH31" s="942">
        <f>-'5C1AL_RedRiver'!$AS31</f>
        <v>0</v>
      </c>
      <c r="AI31" s="1513">
        <f>-'5C1AM_Williams'!$AS31</f>
        <v>0</v>
      </c>
      <c r="AJ31" s="1513">
        <f>-'5C1AN_StLandry'!$AS31</f>
        <v>0</v>
      </c>
      <c r="AK31" s="1843"/>
      <c r="AL31" s="1843"/>
      <c r="AM31" s="405">
        <f>-'5C2_LAVCA'!AT31</f>
        <v>-5817</v>
      </c>
      <c r="AN31" s="405">
        <f>-'5C3_UnvView'!AT31</f>
        <v>-3490</v>
      </c>
      <c r="AO31" s="406">
        <f t="shared" si="50"/>
        <v>-19787</v>
      </c>
      <c r="AP31" s="407">
        <f t="shared" si="51"/>
        <v>1067463</v>
      </c>
      <c r="AQ31" s="405"/>
      <c r="AR31" s="405"/>
      <c r="AS31" s="405">
        <f>-'5C1A_Madison'!AX31</f>
        <v>0</v>
      </c>
      <c r="AT31" s="405">
        <f>-'5C1B_DArbonne'!AX31</f>
        <v>-13</v>
      </c>
      <c r="AU31" s="405">
        <f>-'5C1C_IntlHigh'!AX31</f>
        <v>0</v>
      </c>
      <c r="AV31" s="405">
        <f>-'5C1D_NOMMA'!AX31</f>
        <v>0</v>
      </c>
      <c r="AW31" s="405">
        <f>-'5C1E_LFNO'!AX31</f>
        <v>0</v>
      </c>
      <c r="AX31" s="405">
        <f>-'5C1F_LCCharter'!AX31</f>
        <v>0</v>
      </c>
      <c r="AY31" s="405">
        <f>-'5C1G_JSClark'!AX31</f>
        <v>0</v>
      </c>
      <c r="AZ31" s="405">
        <f>-'5C1H_Southwest'!AX31</f>
        <v>0</v>
      </c>
      <c r="BA31" s="405">
        <f>-'5C1I_LAKey'!AX31</f>
        <v>0</v>
      </c>
      <c r="BB31" s="405">
        <f>-'5C1J_JCFAEast'!AX31</f>
        <v>0</v>
      </c>
      <c r="BC31" s="405">
        <f>-'5C1M_GEOMidCity'!AX31</f>
        <v>0</v>
      </c>
      <c r="BD31" s="405">
        <f>-'5C1N_Delta'!AX31</f>
        <v>0</v>
      </c>
      <c r="BE31" s="405">
        <f>-'5C1O_Impact'!AX31</f>
        <v>0</v>
      </c>
      <c r="BF31" s="405">
        <f>-'5C1Q_Advantage'!AX31</f>
        <v>0</v>
      </c>
      <c r="BG31" s="405">
        <f>-'5C1R_Iberville'!AX31</f>
        <v>0</v>
      </c>
      <c r="BH31" s="405">
        <f>-'5C1S_LCColPrep'!AX31</f>
        <v>0</v>
      </c>
      <c r="BI31" s="405">
        <f>-'5C1T_Northeast'!AX31</f>
        <v>0</v>
      </c>
      <c r="BJ31" s="405">
        <f>-'5C1U_AcadianaRen'!AX31</f>
        <v>0</v>
      </c>
      <c r="BK31" s="405">
        <f>-'5C1V_LafRen'!AX31</f>
        <v>0</v>
      </c>
      <c r="BL31" s="405">
        <f>-'5C1W_Willow'!AX31</f>
        <v>0</v>
      </c>
      <c r="BM31" s="405">
        <f>-'5C1Y_GEOPrep'!AX31</f>
        <v>0</v>
      </c>
      <c r="BN31" s="405">
        <f>-'5C1Z_LincolnPrep'!AX31</f>
        <v>-298</v>
      </c>
      <c r="BO31" s="405">
        <f>-'5C1AE_NobleMinds'!AX31</f>
        <v>0</v>
      </c>
      <c r="BP31" s="405">
        <f>-'5C1AF_JCFA-Laf'!AX31</f>
        <v>0</v>
      </c>
      <c r="BQ31" s="405">
        <f>-'5C1AG_Collegiate'!AX31</f>
        <v>0</v>
      </c>
      <c r="BR31" s="696">
        <f>-'5C1AI_Harmony'!$AX31</f>
        <v>0</v>
      </c>
      <c r="BS31" s="696">
        <f>-'5C1AJ_Athlos'!$AX31</f>
        <v>0</v>
      </c>
      <c r="BT31" s="942">
        <f>-'5C1AK_NxtGen'!$AX31</f>
        <v>0</v>
      </c>
      <c r="BU31" s="942">
        <f>-'5C1AL_RedRiver'!$AX31</f>
        <v>0</v>
      </c>
      <c r="BV31" s="1513">
        <f>-'5C1AM_Williams'!$AX31</f>
        <v>0</v>
      </c>
      <c r="BW31" s="1513">
        <f>-'5C1AN_StLandry'!$AX31</f>
        <v>0</v>
      </c>
      <c r="BX31" s="405">
        <f>-'5C2_LAVCA'!AY31</f>
        <v>-175</v>
      </c>
      <c r="BY31" s="405">
        <f>-'5C3_UnvView'!AY31</f>
        <v>-105</v>
      </c>
      <c r="BZ31" s="405">
        <f t="shared" si="52"/>
        <v>-591</v>
      </c>
      <c r="CA31" s="407">
        <f t="shared" si="53"/>
        <v>1066872</v>
      </c>
    </row>
    <row r="32" spans="1:79" s="30" customFormat="1" ht="15.75" customHeight="1" x14ac:dyDescent="0.2">
      <c r="A32" s="413">
        <v>26</v>
      </c>
      <c r="B32" s="414" t="s">
        <v>30</v>
      </c>
      <c r="C32" s="129">
        <f>'2_State Distrib and Adjs'!BD32</f>
        <v>20310112</v>
      </c>
      <c r="D32" s="129">
        <f>-'5A3_OJJ'!S32</f>
        <v>-1980</v>
      </c>
      <c r="E32" s="129"/>
      <c r="F32" s="129">
        <f>-'5C1A_Madison'!AS32</f>
        <v>0</v>
      </c>
      <c r="G32" s="129">
        <f>-'5C1B_DArbonne'!AS32</f>
        <v>0</v>
      </c>
      <c r="H32" s="129">
        <f>-'5C1C_IntlHigh'!AS32</f>
        <v>-30931</v>
      </c>
      <c r="I32" s="129">
        <f>-'5C1D_NOMMA'!AS32</f>
        <v>-411800</v>
      </c>
      <c r="J32" s="129">
        <f>-'5C1E_LFNO'!AS32</f>
        <v>-136679</v>
      </c>
      <c r="K32" s="129">
        <f>-'5C1F_LCCharter'!AS32</f>
        <v>0</v>
      </c>
      <c r="L32" s="129">
        <f>-'5C1G_JSClark'!AS32</f>
        <v>0</v>
      </c>
      <c r="M32" s="129">
        <f>-'5C1H_Southwest'!AS32</f>
        <v>0</v>
      </c>
      <c r="N32" s="129">
        <f>-'5C1I_LAKey'!AS32</f>
        <v>0</v>
      </c>
      <c r="O32" s="129">
        <f>-'5C1J_JCFAEast'!AS32</f>
        <v>-75146</v>
      </c>
      <c r="P32" s="129">
        <f>-'5C1M_GEOMidCity'!AS32</f>
        <v>0</v>
      </c>
      <c r="Q32" s="129">
        <f>-'5C1N_Delta'!AS32</f>
        <v>0</v>
      </c>
      <c r="R32" s="129">
        <f>-'5C1O_Impact'!AS32</f>
        <v>0</v>
      </c>
      <c r="S32" s="129">
        <f>-'5C1Q_Advantage'!AS32</f>
        <v>0</v>
      </c>
      <c r="T32" s="129">
        <f>-'5C1R_Iberville'!AS32</f>
        <v>-9097</v>
      </c>
      <c r="U32" s="129">
        <f>-'5C1S_LCColPrep'!AS32</f>
        <v>0</v>
      </c>
      <c r="V32" s="129">
        <f>-'5C1T_Northeast'!AS32</f>
        <v>0</v>
      </c>
      <c r="W32" s="129">
        <f>-'5C1U_AcadianaRen'!AS32</f>
        <v>0</v>
      </c>
      <c r="X32" s="129">
        <f>-'5C1V_LafRen'!AS32</f>
        <v>-3032</v>
      </c>
      <c r="Y32" s="129">
        <f>-'5C1W_Willow'!AS32</f>
        <v>0</v>
      </c>
      <c r="Z32" s="129">
        <f>-'5C1Y_GEOPrep'!AS32</f>
        <v>0</v>
      </c>
      <c r="AA32" s="129">
        <f>-'5C1Z_LincolnPrep'!AS32</f>
        <v>0</v>
      </c>
      <c r="AB32" s="129">
        <f>-'5C1AE_NobleMinds'!$AS32</f>
        <v>-10917</v>
      </c>
      <c r="AC32" s="129">
        <f>-'5C1AF_JCFA-Laf'!$AS32</f>
        <v>0</v>
      </c>
      <c r="AD32" s="129">
        <f>-'5C1AG_Collegiate'!$AS32</f>
        <v>0</v>
      </c>
      <c r="AE32" s="129">
        <f>-'5C1AI_Harmony'!$AS32</f>
        <v>-10917</v>
      </c>
      <c r="AF32" s="129">
        <f>-'5C1AJ_Athlos'!$AS32</f>
        <v>-627707</v>
      </c>
      <c r="AG32" s="129">
        <f>-'5C1AK_NxtGen'!$AS32</f>
        <v>0</v>
      </c>
      <c r="AH32" s="129">
        <f>-'5C1AL_RedRiver'!$AS32</f>
        <v>0</v>
      </c>
      <c r="AI32" s="129">
        <f>-'5C1AM_Williams'!$AS32</f>
        <v>0</v>
      </c>
      <c r="AJ32" s="129">
        <f>-'5C1AN_StLandry'!$AS32</f>
        <v>0</v>
      </c>
      <c r="AK32" s="129"/>
      <c r="AL32" s="129"/>
      <c r="AM32" s="129">
        <f>-'5C2_LAVCA'!AT32</f>
        <v>-98796</v>
      </c>
      <c r="AN32" s="129">
        <f>-'5C3_UnvView'!AT32</f>
        <v>-163204</v>
      </c>
      <c r="AO32" s="415">
        <f t="shared" si="50"/>
        <v>-1580206</v>
      </c>
      <c r="AP32" s="416">
        <f t="shared" si="51"/>
        <v>18729906</v>
      </c>
      <c r="AQ32" s="129"/>
      <c r="AR32" s="129"/>
      <c r="AS32" s="129">
        <f>-'5C1A_Madison'!AX32</f>
        <v>0</v>
      </c>
      <c r="AT32" s="129">
        <f>-'5C1B_DArbonne'!AX32</f>
        <v>0</v>
      </c>
      <c r="AU32" s="129">
        <f>-'5C1C_IntlHigh'!AX32</f>
        <v>-930</v>
      </c>
      <c r="AV32" s="129">
        <f>-'5C1D_NOMMA'!AX32</f>
        <v>-12385</v>
      </c>
      <c r="AW32" s="129">
        <f>-'5C1E_LFNO'!AX32</f>
        <v>-4104</v>
      </c>
      <c r="AX32" s="129">
        <f>-'5C1F_LCCharter'!AX32</f>
        <v>0</v>
      </c>
      <c r="AY32" s="129">
        <f>-'5C1G_JSClark'!AX32</f>
        <v>0</v>
      </c>
      <c r="AZ32" s="129">
        <f>-'5C1H_Southwest'!AX32</f>
        <v>0</v>
      </c>
      <c r="BA32" s="129">
        <f>-'5C1I_LAKey'!AX32</f>
        <v>0</v>
      </c>
      <c r="BB32" s="129">
        <f>-'5C1J_JCFAEast'!AX32</f>
        <v>-2280</v>
      </c>
      <c r="BC32" s="129">
        <f>-'5C1M_GEOMidCity'!AX32</f>
        <v>0</v>
      </c>
      <c r="BD32" s="129">
        <f>-'5C1N_Delta'!AX32</f>
        <v>0</v>
      </c>
      <c r="BE32" s="129">
        <f>-'5C1O_Impact'!AX32</f>
        <v>0</v>
      </c>
      <c r="BF32" s="129">
        <f>-'5C1Q_Advantage'!AX32</f>
        <v>0</v>
      </c>
      <c r="BG32" s="129">
        <f>-'5C1R_Iberville'!AX32</f>
        <v>-274</v>
      </c>
      <c r="BH32" s="129">
        <f>-'5C1S_LCColPrep'!AX32</f>
        <v>0</v>
      </c>
      <c r="BI32" s="129">
        <f>-'5C1T_Northeast'!AX32</f>
        <v>0</v>
      </c>
      <c r="BJ32" s="129">
        <f>-'5C1U_AcadianaRen'!AX32</f>
        <v>0</v>
      </c>
      <c r="BK32" s="129">
        <f>-'5C1V_LafRen'!AX32</f>
        <v>-91</v>
      </c>
      <c r="BL32" s="129">
        <f>-'5C1W_Willow'!AX32</f>
        <v>0</v>
      </c>
      <c r="BM32" s="129">
        <f>-'5C1Y_GEOPrep'!AX32</f>
        <v>0</v>
      </c>
      <c r="BN32" s="129">
        <f>-'5C1Z_LincolnPrep'!AX32</f>
        <v>0</v>
      </c>
      <c r="BO32" s="129">
        <f>-'5C1AE_NobleMinds'!AX32</f>
        <v>-328</v>
      </c>
      <c r="BP32" s="129">
        <f>-'5C1AF_JCFA-Laf'!AX32</f>
        <v>0</v>
      </c>
      <c r="BQ32" s="129">
        <f>-'5C1AG_Collegiate'!AX32</f>
        <v>0</v>
      </c>
      <c r="BR32" s="129">
        <f>-'5C1AI_Harmony'!$AX32</f>
        <v>-328</v>
      </c>
      <c r="BS32" s="129">
        <f>-'5C1AJ_Athlos'!$AX32</f>
        <v>-18878</v>
      </c>
      <c r="BT32" s="129">
        <f>-'5C1AK_NxtGen'!$AX32</f>
        <v>0</v>
      </c>
      <c r="BU32" s="129">
        <f>-'5C1AL_RedRiver'!$AX32</f>
        <v>0</v>
      </c>
      <c r="BV32" s="129">
        <f>-'5C1AM_Williams'!$AX32</f>
        <v>0</v>
      </c>
      <c r="BW32" s="129">
        <f>-'5C1AN_StLandry'!$AX32</f>
        <v>0</v>
      </c>
      <c r="BX32" s="129">
        <f>-'5C2_LAVCA'!AY32</f>
        <v>-2971</v>
      </c>
      <c r="BY32" s="129">
        <f>-'5C3_UnvView'!AY32</f>
        <v>-4908</v>
      </c>
      <c r="BZ32" s="129">
        <f t="shared" si="52"/>
        <v>-47477</v>
      </c>
      <c r="CA32" s="416">
        <f t="shared" si="53"/>
        <v>18682429</v>
      </c>
    </row>
    <row r="33" spans="1:79" s="30" customFormat="1" ht="15.75" customHeight="1" x14ac:dyDescent="0.2">
      <c r="A33" s="413">
        <v>27</v>
      </c>
      <c r="B33" s="414" t="s">
        <v>31</v>
      </c>
      <c r="C33" s="129">
        <f>'2_State Distrib and Adjs'!BD33</f>
        <v>3086978</v>
      </c>
      <c r="D33" s="129">
        <f>-'5A3_OJJ'!S33</f>
        <v>-453</v>
      </c>
      <c r="E33" s="129"/>
      <c r="F33" s="129">
        <f>-'5C1A_Madison'!AS33</f>
        <v>0</v>
      </c>
      <c r="G33" s="129">
        <f>-'5C1B_DArbonne'!AS33</f>
        <v>0</v>
      </c>
      <c r="H33" s="129">
        <f>-'5C1C_IntlHigh'!AS33</f>
        <v>0</v>
      </c>
      <c r="I33" s="129">
        <f>-'5C1D_NOMMA'!AS33</f>
        <v>0</v>
      </c>
      <c r="J33" s="129">
        <f>-'5C1E_LFNO'!AS33</f>
        <v>0</v>
      </c>
      <c r="K33" s="129">
        <f>-'5C1F_LCCharter'!AS33</f>
        <v>-1472</v>
      </c>
      <c r="L33" s="129">
        <f>-'5C1G_JSClark'!AS33</f>
        <v>0</v>
      </c>
      <c r="M33" s="129">
        <f>-'5C1H_Southwest'!AS33</f>
        <v>-368</v>
      </c>
      <c r="N33" s="129">
        <f>-'5C1I_LAKey'!AS33</f>
        <v>-368</v>
      </c>
      <c r="O33" s="129">
        <f>-'5C1J_JCFAEast'!AS33</f>
        <v>0</v>
      </c>
      <c r="P33" s="129">
        <f>-'5C1M_GEOMidCity'!AS33</f>
        <v>0</v>
      </c>
      <c r="Q33" s="129">
        <f>-'5C1N_Delta'!AS33</f>
        <v>0</v>
      </c>
      <c r="R33" s="129">
        <f>-'5C1O_Impact'!AS33</f>
        <v>0</v>
      </c>
      <c r="S33" s="129">
        <f>-'5C1Q_Advantage'!AS33</f>
        <v>0</v>
      </c>
      <c r="T33" s="129">
        <f>-'5C1R_Iberville'!AS33</f>
        <v>0</v>
      </c>
      <c r="U33" s="129">
        <f>-'5C1S_LCColPrep'!AS33</f>
        <v>0</v>
      </c>
      <c r="V33" s="129">
        <f>-'5C1T_Northeast'!AS33</f>
        <v>0</v>
      </c>
      <c r="W33" s="129">
        <f>-'5C1U_AcadianaRen'!AS33</f>
        <v>0</v>
      </c>
      <c r="X33" s="129">
        <f>-'5C1V_LafRen'!AS33</f>
        <v>0</v>
      </c>
      <c r="Y33" s="129">
        <f>-'5C1W_Willow'!AS33</f>
        <v>0</v>
      </c>
      <c r="Z33" s="129">
        <f>-'5C1Y_GEOPrep'!AS33</f>
        <v>0</v>
      </c>
      <c r="AA33" s="129">
        <f>-'5C1Z_LincolnPrep'!AS33</f>
        <v>0</v>
      </c>
      <c r="AB33" s="129">
        <f>-'5C1AE_NobleMinds'!$AS33</f>
        <v>0</v>
      </c>
      <c r="AC33" s="129">
        <f>-'5C1AF_JCFA-Laf'!$AS33</f>
        <v>0</v>
      </c>
      <c r="AD33" s="129">
        <f>-'5C1AG_Collegiate'!$AS33</f>
        <v>0</v>
      </c>
      <c r="AE33" s="129">
        <f>-'5C1AI_Harmony'!$AS33</f>
        <v>0</v>
      </c>
      <c r="AF33" s="129">
        <f>-'5C1AJ_Athlos'!$AS33</f>
        <v>0</v>
      </c>
      <c r="AG33" s="129">
        <f>-'5C1AK_NxtGen'!$AS33</f>
        <v>0</v>
      </c>
      <c r="AH33" s="129">
        <f>-'5C1AL_RedRiver'!$AS33</f>
        <v>0</v>
      </c>
      <c r="AI33" s="129">
        <f>-'5C1AM_Williams'!$AS33</f>
        <v>0</v>
      </c>
      <c r="AJ33" s="129">
        <f>-'5C1AN_StLandry'!$AS33</f>
        <v>0</v>
      </c>
      <c r="AK33" s="129"/>
      <c r="AL33" s="129"/>
      <c r="AM33" s="129">
        <f>-'5C2_LAVCA'!AT33</f>
        <v>-4638</v>
      </c>
      <c r="AN33" s="129">
        <f>-'5C3_UnvView'!AT33</f>
        <v>-5963</v>
      </c>
      <c r="AO33" s="415">
        <f t="shared" si="50"/>
        <v>-13262</v>
      </c>
      <c r="AP33" s="416">
        <f t="shared" si="51"/>
        <v>3073716</v>
      </c>
      <c r="AQ33" s="129"/>
      <c r="AR33" s="129"/>
      <c r="AS33" s="129">
        <f>-'5C1A_Madison'!AX33</f>
        <v>0</v>
      </c>
      <c r="AT33" s="129">
        <f>-'5C1B_DArbonne'!AX33</f>
        <v>0</v>
      </c>
      <c r="AU33" s="129">
        <f>-'5C1C_IntlHigh'!AX33</f>
        <v>0</v>
      </c>
      <c r="AV33" s="129">
        <f>-'5C1D_NOMMA'!AX33</f>
        <v>0</v>
      </c>
      <c r="AW33" s="129">
        <f>-'5C1E_LFNO'!AX33</f>
        <v>0</v>
      </c>
      <c r="AX33" s="129">
        <f>-'5C1F_LCCharter'!AX33</f>
        <v>-44</v>
      </c>
      <c r="AY33" s="129">
        <f>-'5C1G_JSClark'!AX33</f>
        <v>0</v>
      </c>
      <c r="AZ33" s="129">
        <f>-'5C1H_Southwest'!AX33</f>
        <v>-11</v>
      </c>
      <c r="BA33" s="129">
        <f>-'5C1I_LAKey'!AX33</f>
        <v>-11</v>
      </c>
      <c r="BB33" s="129">
        <f>-'5C1J_JCFAEast'!AX33</f>
        <v>0</v>
      </c>
      <c r="BC33" s="129">
        <f>-'5C1M_GEOMidCity'!AX33</f>
        <v>0</v>
      </c>
      <c r="BD33" s="129">
        <f>-'5C1N_Delta'!AX33</f>
        <v>0</v>
      </c>
      <c r="BE33" s="129">
        <f>-'5C1O_Impact'!AX33</f>
        <v>0</v>
      </c>
      <c r="BF33" s="129">
        <f>-'5C1Q_Advantage'!AX33</f>
        <v>0</v>
      </c>
      <c r="BG33" s="129">
        <f>-'5C1R_Iberville'!AX33</f>
        <v>0</v>
      </c>
      <c r="BH33" s="129">
        <f>-'5C1S_LCColPrep'!AX33</f>
        <v>0</v>
      </c>
      <c r="BI33" s="129">
        <f>-'5C1T_Northeast'!AX33</f>
        <v>0</v>
      </c>
      <c r="BJ33" s="129">
        <f>-'5C1U_AcadianaRen'!AX33</f>
        <v>0</v>
      </c>
      <c r="BK33" s="129">
        <f>-'5C1V_LafRen'!AX33</f>
        <v>0</v>
      </c>
      <c r="BL33" s="129">
        <f>-'5C1W_Willow'!AX33</f>
        <v>0</v>
      </c>
      <c r="BM33" s="129">
        <f>-'5C1Y_GEOPrep'!AX33</f>
        <v>0</v>
      </c>
      <c r="BN33" s="129">
        <f>-'5C1Z_LincolnPrep'!AX33</f>
        <v>0</v>
      </c>
      <c r="BO33" s="129">
        <f>-'5C1AE_NobleMinds'!AX33</f>
        <v>0</v>
      </c>
      <c r="BP33" s="129">
        <f>-'5C1AF_JCFA-Laf'!AX33</f>
        <v>0</v>
      </c>
      <c r="BQ33" s="129">
        <f>-'5C1AG_Collegiate'!AX33</f>
        <v>0</v>
      </c>
      <c r="BR33" s="129">
        <f>-'5C1AI_Harmony'!$AX33</f>
        <v>0</v>
      </c>
      <c r="BS33" s="129">
        <f>-'5C1AJ_Athlos'!$AX33</f>
        <v>0</v>
      </c>
      <c r="BT33" s="129">
        <f>-'5C1AK_NxtGen'!$AX33</f>
        <v>0</v>
      </c>
      <c r="BU33" s="129">
        <f>-'5C1AL_RedRiver'!$AX33</f>
        <v>0</v>
      </c>
      <c r="BV33" s="129">
        <f>-'5C1AM_Williams'!$AX33</f>
        <v>0</v>
      </c>
      <c r="BW33" s="129">
        <f>-'5C1AN_StLandry'!$AX33</f>
        <v>0</v>
      </c>
      <c r="BX33" s="129">
        <f>-'5C2_LAVCA'!AY33</f>
        <v>-139</v>
      </c>
      <c r="BY33" s="129">
        <f>-'5C3_UnvView'!AY33</f>
        <v>-179</v>
      </c>
      <c r="BZ33" s="129">
        <f t="shared" si="52"/>
        <v>-384</v>
      </c>
      <c r="CA33" s="416">
        <f t="shared" si="53"/>
        <v>3073332</v>
      </c>
    </row>
    <row r="34" spans="1:79" s="30" customFormat="1" ht="15.75" customHeight="1" x14ac:dyDescent="0.2">
      <c r="A34" s="413">
        <v>28</v>
      </c>
      <c r="B34" s="414" t="s">
        <v>32</v>
      </c>
      <c r="C34" s="129">
        <f>'2_State Distrib and Adjs'!BD34</f>
        <v>13160608</v>
      </c>
      <c r="D34" s="129">
        <f>-'5A3_OJJ'!S34</f>
        <v>-3227</v>
      </c>
      <c r="E34" s="129"/>
      <c r="F34" s="129">
        <f>-'5C1A_Madison'!AS34</f>
        <v>0</v>
      </c>
      <c r="G34" s="129">
        <f>-'5C1B_DArbonne'!AS34</f>
        <v>0</v>
      </c>
      <c r="H34" s="129">
        <f>-'5C1C_IntlHigh'!AS34</f>
        <v>0</v>
      </c>
      <c r="I34" s="129">
        <f>-'5C1D_NOMMA'!AS34</f>
        <v>0</v>
      </c>
      <c r="J34" s="129">
        <f>-'5C1E_LFNO'!AS34</f>
        <v>0</v>
      </c>
      <c r="K34" s="129">
        <f>-'5C1F_LCCharter'!AS34</f>
        <v>0</v>
      </c>
      <c r="L34" s="129">
        <f>-'5C1G_JSClark'!AS34</f>
        <v>-534</v>
      </c>
      <c r="M34" s="129">
        <f>-'5C1H_Southwest'!AS34</f>
        <v>0</v>
      </c>
      <c r="N34" s="129">
        <f>-'5C1I_LAKey'!AS34</f>
        <v>-534</v>
      </c>
      <c r="O34" s="129">
        <f>-'5C1J_JCFAEast'!AS34</f>
        <v>0</v>
      </c>
      <c r="P34" s="129">
        <f>-'5C1M_GEOMidCity'!AS34</f>
        <v>0</v>
      </c>
      <c r="Q34" s="129">
        <f>-'5C1N_Delta'!AS34</f>
        <v>0</v>
      </c>
      <c r="R34" s="129">
        <f>-'5C1O_Impact'!AS34</f>
        <v>0</v>
      </c>
      <c r="S34" s="129">
        <f>-'5C1Q_Advantage'!AS34</f>
        <v>-534</v>
      </c>
      <c r="T34" s="129">
        <f>-'5C1R_Iberville'!AS34</f>
        <v>-3740</v>
      </c>
      <c r="U34" s="129">
        <f>-'5C1S_LCColPrep'!AS34</f>
        <v>0</v>
      </c>
      <c r="V34" s="129">
        <f>-'5C1T_Northeast'!AS34</f>
        <v>0</v>
      </c>
      <c r="W34" s="129">
        <f>-'5C1U_AcadianaRen'!AS34</f>
        <v>-716422</v>
      </c>
      <c r="X34" s="129">
        <f>-'5C1V_LafRen'!AS34</f>
        <v>-479699</v>
      </c>
      <c r="Y34" s="129">
        <f>-'5C1W_Willow'!AS34</f>
        <v>-305054</v>
      </c>
      <c r="Z34" s="129">
        <f>-'5C1Y_GEOPrep'!AS34</f>
        <v>0</v>
      </c>
      <c r="AA34" s="129">
        <f>-'5C1Z_LincolnPrep'!AS34</f>
        <v>0</v>
      </c>
      <c r="AB34" s="129">
        <f>-'5C1AE_NobleMinds'!$AS34</f>
        <v>0</v>
      </c>
      <c r="AC34" s="129">
        <f>-'5C1AF_JCFA-Laf'!$AS34</f>
        <v>-30986</v>
      </c>
      <c r="AD34" s="129">
        <f>-'5C1AG_Collegiate'!$AS34</f>
        <v>0</v>
      </c>
      <c r="AE34" s="129">
        <f>-'5C1AI_Harmony'!$AS34</f>
        <v>0</v>
      </c>
      <c r="AF34" s="129">
        <f>-'5C1AJ_Athlos'!$AS34</f>
        <v>0</v>
      </c>
      <c r="AG34" s="129">
        <f>-'5C1AK_NxtGen'!$AS34</f>
        <v>0</v>
      </c>
      <c r="AH34" s="129">
        <f>-'5C1AL_RedRiver'!$AS34</f>
        <v>0</v>
      </c>
      <c r="AI34" s="129">
        <f>-'5C1AM_Williams'!$AS34</f>
        <v>-1603</v>
      </c>
      <c r="AJ34" s="129">
        <f>-'5C1AN_StLandry'!$AS34</f>
        <v>-534</v>
      </c>
      <c r="AK34" s="129"/>
      <c r="AL34" s="129"/>
      <c r="AM34" s="129">
        <f>-'5C2_LAVCA'!AT34</f>
        <v>-36542</v>
      </c>
      <c r="AN34" s="129">
        <f>-'5C3_UnvView'!AT34</f>
        <v>-69021</v>
      </c>
      <c r="AO34" s="415">
        <f t="shared" si="50"/>
        <v>-1648430</v>
      </c>
      <c r="AP34" s="416">
        <f t="shared" si="51"/>
        <v>11512178</v>
      </c>
      <c r="AQ34" s="129"/>
      <c r="AR34" s="129"/>
      <c r="AS34" s="129">
        <f>-'5C1A_Madison'!AX34</f>
        <v>0</v>
      </c>
      <c r="AT34" s="129">
        <f>-'5C1B_DArbonne'!AX34</f>
        <v>0</v>
      </c>
      <c r="AU34" s="129">
        <f>-'5C1C_IntlHigh'!AX34</f>
        <v>0</v>
      </c>
      <c r="AV34" s="129">
        <f>-'5C1D_NOMMA'!AX34</f>
        <v>0</v>
      </c>
      <c r="AW34" s="129">
        <f>-'5C1E_LFNO'!AX34</f>
        <v>0</v>
      </c>
      <c r="AX34" s="129">
        <f>-'5C1F_LCCharter'!AX34</f>
        <v>0</v>
      </c>
      <c r="AY34" s="129">
        <f>-'5C1G_JSClark'!AX34</f>
        <v>-16</v>
      </c>
      <c r="AZ34" s="129">
        <f>-'5C1H_Southwest'!AX34</f>
        <v>0</v>
      </c>
      <c r="BA34" s="129">
        <f>-'5C1I_LAKey'!AX34</f>
        <v>-16</v>
      </c>
      <c r="BB34" s="129">
        <f>-'5C1J_JCFAEast'!AX34</f>
        <v>0</v>
      </c>
      <c r="BC34" s="129">
        <f>-'5C1M_GEOMidCity'!AX34</f>
        <v>0</v>
      </c>
      <c r="BD34" s="129">
        <f>-'5C1N_Delta'!AX34</f>
        <v>0</v>
      </c>
      <c r="BE34" s="129">
        <f>-'5C1O_Impact'!AX34</f>
        <v>0</v>
      </c>
      <c r="BF34" s="129">
        <f>-'5C1Q_Advantage'!AX34</f>
        <v>-16</v>
      </c>
      <c r="BG34" s="129">
        <f>-'5C1R_Iberville'!AX34</f>
        <v>-112</v>
      </c>
      <c r="BH34" s="129">
        <f>-'5C1S_LCColPrep'!AX34</f>
        <v>0</v>
      </c>
      <c r="BI34" s="129">
        <f>-'5C1T_Northeast'!AX34</f>
        <v>0</v>
      </c>
      <c r="BJ34" s="129">
        <f>-'5C1U_AcadianaRen'!AX34</f>
        <v>-21547</v>
      </c>
      <c r="BK34" s="129">
        <f>-'5C1V_LafRen'!AX34</f>
        <v>-14413</v>
      </c>
      <c r="BL34" s="129">
        <f>-'5C1W_Willow'!AX34</f>
        <v>-9175</v>
      </c>
      <c r="BM34" s="129">
        <f>-'5C1Y_GEOPrep'!AX34</f>
        <v>0</v>
      </c>
      <c r="BN34" s="129">
        <f>-'5C1Z_LincolnPrep'!AX34</f>
        <v>0</v>
      </c>
      <c r="BO34" s="129">
        <f>-'5C1AE_NobleMinds'!AX34</f>
        <v>0</v>
      </c>
      <c r="BP34" s="129">
        <f>-'5C1AF_JCFA-Laf'!AX34</f>
        <v>-932</v>
      </c>
      <c r="BQ34" s="129">
        <f>-'5C1AG_Collegiate'!AX34</f>
        <v>0</v>
      </c>
      <c r="BR34" s="129">
        <f>-'5C1AI_Harmony'!$AX34</f>
        <v>0</v>
      </c>
      <c r="BS34" s="129">
        <f>-'5C1AJ_Athlos'!$AX34</f>
        <v>0</v>
      </c>
      <c r="BT34" s="129">
        <f>-'5C1AK_NxtGen'!$AX34</f>
        <v>0</v>
      </c>
      <c r="BU34" s="129">
        <f>-'5C1AL_RedRiver'!$AX34</f>
        <v>0</v>
      </c>
      <c r="BV34" s="129">
        <f>-'5C1AM_Williams'!$AX34</f>
        <v>-48</v>
      </c>
      <c r="BW34" s="129">
        <f>-'5C1AN_StLandry'!$AX34</f>
        <v>-16</v>
      </c>
      <c r="BX34" s="129">
        <f>-'5C2_LAVCA'!AY34</f>
        <v>-1099</v>
      </c>
      <c r="BY34" s="129">
        <f>-'5C3_UnvView'!AY34</f>
        <v>-2082</v>
      </c>
      <c r="BZ34" s="129">
        <f t="shared" si="52"/>
        <v>-49472</v>
      </c>
      <c r="CA34" s="416">
        <f t="shared" si="53"/>
        <v>11462706</v>
      </c>
    </row>
    <row r="35" spans="1:79" s="30" customFormat="1" ht="15.75" customHeight="1" x14ac:dyDescent="0.2">
      <c r="A35" s="413">
        <v>29</v>
      </c>
      <c r="B35" s="414" t="s">
        <v>33</v>
      </c>
      <c r="C35" s="129">
        <f>'2_State Distrib and Adjs'!BD35</f>
        <v>6468238</v>
      </c>
      <c r="D35" s="129">
        <f>-'5A3_OJJ'!S35</f>
        <v>-697</v>
      </c>
      <c r="E35" s="129"/>
      <c r="F35" s="129">
        <f>-'5C1A_Madison'!AS35</f>
        <v>0</v>
      </c>
      <c r="G35" s="129">
        <f>-'5C1B_DArbonne'!AS35</f>
        <v>0</v>
      </c>
      <c r="H35" s="129">
        <f>-'5C1C_IntlHigh'!AS35</f>
        <v>0</v>
      </c>
      <c r="I35" s="129">
        <f>-'5C1D_NOMMA'!AS35</f>
        <v>0</v>
      </c>
      <c r="J35" s="129">
        <f>-'5C1E_LFNO'!AS35</f>
        <v>0</v>
      </c>
      <c r="K35" s="129">
        <f>-'5C1F_LCCharter'!AS35</f>
        <v>0</v>
      </c>
      <c r="L35" s="129">
        <f>-'5C1G_JSClark'!AS35</f>
        <v>0</v>
      </c>
      <c r="M35" s="129">
        <f>-'5C1H_Southwest'!AS35</f>
        <v>-831</v>
      </c>
      <c r="N35" s="129">
        <f>-'5C1I_LAKey'!AS35</f>
        <v>0</v>
      </c>
      <c r="O35" s="129">
        <f>-'5C1J_JCFAEast'!AS35</f>
        <v>0</v>
      </c>
      <c r="P35" s="129">
        <f>-'5C1M_GEOMidCity'!AS35</f>
        <v>0</v>
      </c>
      <c r="Q35" s="129">
        <f>-'5C1N_Delta'!AS35</f>
        <v>0</v>
      </c>
      <c r="R35" s="129">
        <f>-'5C1O_Impact'!AS35</f>
        <v>0</v>
      </c>
      <c r="S35" s="129">
        <f>-'5C1Q_Advantage'!AS35</f>
        <v>0</v>
      </c>
      <c r="T35" s="129">
        <f>-'5C1R_Iberville'!AS35</f>
        <v>-27010</v>
      </c>
      <c r="U35" s="129">
        <f>-'5C1S_LCColPrep'!AS35</f>
        <v>0</v>
      </c>
      <c r="V35" s="129">
        <f>-'5C1T_Northeast'!AS35</f>
        <v>0</v>
      </c>
      <c r="W35" s="129">
        <f>-'5C1U_AcadianaRen'!AS35</f>
        <v>-831</v>
      </c>
      <c r="X35" s="129">
        <f>-'5C1V_LafRen'!AS35</f>
        <v>-831</v>
      </c>
      <c r="Y35" s="129">
        <f>-'5C1W_Willow'!AS35</f>
        <v>0</v>
      </c>
      <c r="Z35" s="129">
        <f>-'5C1Y_GEOPrep'!AS35</f>
        <v>0</v>
      </c>
      <c r="AA35" s="129">
        <f>-'5C1Z_LincolnPrep'!AS35</f>
        <v>0</v>
      </c>
      <c r="AB35" s="129">
        <f>-'5C1AE_NobleMinds'!$AS35</f>
        <v>0</v>
      </c>
      <c r="AC35" s="129">
        <f>-'5C1AF_JCFA-Laf'!$AS35</f>
        <v>0</v>
      </c>
      <c r="AD35" s="129">
        <f>-'5C1AG_Collegiate'!$AS35</f>
        <v>0</v>
      </c>
      <c r="AE35" s="129">
        <f>-'5C1AI_Harmony'!$AS35</f>
        <v>0</v>
      </c>
      <c r="AF35" s="129">
        <f>-'5C1AJ_Athlos'!$AS35</f>
        <v>0</v>
      </c>
      <c r="AG35" s="129">
        <f>-'5C1AK_NxtGen'!$AS35</f>
        <v>0</v>
      </c>
      <c r="AH35" s="129">
        <f>-'5C1AL_RedRiver'!$AS35</f>
        <v>0</v>
      </c>
      <c r="AI35" s="129">
        <f>-'5C1AM_Williams'!$AS35</f>
        <v>0</v>
      </c>
      <c r="AJ35" s="129">
        <f>-'5C1AN_StLandry'!$AS35</f>
        <v>0</v>
      </c>
      <c r="AK35" s="129"/>
      <c r="AL35" s="129"/>
      <c r="AM35" s="129">
        <f>-'5C2_LAVCA'!AT35</f>
        <v>-8228</v>
      </c>
      <c r="AN35" s="129">
        <f>-'5C3_UnvView'!AT35</f>
        <v>-22813</v>
      </c>
      <c r="AO35" s="415">
        <f t="shared" si="50"/>
        <v>-61241</v>
      </c>
      <c r="AP35" s="416">
        <f t="shared" si="51"/>
        <v>6406997</v>
      </c>
      <c r="AQ35" s="129"/>
      <c r="AR35" s="129"/>
      <c r="AS35" s="129">
        <f>-'5C1A_Madison'!AX35</f>
        <v>0</v>
      </c>
      <c r="AT35" s="129">
        <f>-'5C1B_DArbonne'!AX35</f>
        <v>0</v>
      </c>
      <c r="AU35" s="129">
        <f>-'5C1C_IntlHigh'!AX35</f>
        <v>0</v>
      </c>
      <c r="AV35" s="129">
        <f>-'5C1D_NOMMA'!AX35</f>
        <v>0</v>
      </c>
      <c r="AW35" s="129">
        <f>-'5C1E_LFNO'!AX35</f>
        <v>0</v>
      </c>
      <c r="AX35" s="129">
        <f>-'5C1F_LCCharter'!AX35</f>
        <v>0</v>
      </c>
      <c r="AY35" s="129">
        <f>-'5C1G_JSClark'!AX35</f>
        <v>0</v>
      </c>
      <c r="AZ35" s="129">
        <f>-'5C1H_Southwest'!AX35</f>
        <v>-25</v>
      </c>
      <c r="BA35" s="129">
        <f>-'5C1I_LAKey'!AX35</f>
        <v>0</v>
      </c>
      <c r="BB35" s="129">
        <f>-'5C1J_JCFAEast'!AX35</f>
        <v>0</v>
      </c>
      <c r="BC35" s="129">
        <f>-'5C1M_GEOMidCity'!AX35</f>
        <v>0</v>
      </c>
      <c r="BD35" s="129">
        <f>-'5C1N_Delta'!AX35</f>
        <v>0</v>
      </c>
      <c r="BE35" s="129">
        <f>-'5C1O_Impact'!AX35</f>
        <v>0</v>
      </c>
      <c r="BF35" s="129">
        <f>-'5C1Q_Advantage'!AX35</f>
        <v>0</v>
      </c>
      <c r="BG35" s="129">
        <f>-'5C1R_Iberville'!AX35</f>
        <v>-812</v>
      </c>
      <c r="BH35" s="129">
        <f>-'5C1S_LCColPrep'!AX35</f>
        <v>0</v>
      </c>
      <c r="BI35" s="129">
        <f>-'5C1T_Northeast'!AX35</f>
        <v>0</v>
      </c>
      <c r="BJ35" s="129">
        <f>-'5C1U_AcadianaRen'!AX35</f>
        <v>-25</v>
      </c>
      <c r="BK35" s="129">
        <f>-'5C1V_LafRen'!AX35</f>
        <v>-25</v>
      </c>
      <c r="BL35" s="129">
        <f>-'5C1W_Willow'!AX35</f>
        <v>0</v>
      </c>
      <c r="BM35" s="129">
        <f>-'5C1Y_GEOPrep'!AX35</f>
        <v>0</v>
      </c>
      <c r="BN35" s="129">
        <f>-'5C1Z_LincolnPrep'!AX35</f>
        <v>0</v>
      </c>
      <c r="BO35" s="129">
        <f>-'5C1AE_NobleMinds'!AX35</f>
        <v>0</v>
      </c>
      <c r="BP35" s="129">
        <f>-'5C1AF_JCFA-Laf'!AX35</f>
        <v>0</v>
      </c>
      <c r="BQ35" s="129">
        <f>-'5C1AG_Collegiate'!AX35</f>
        <v>0</v>
      </c>
      <c r="BR35" s="129">
        <f>-'5C1AI_Harmony'!$AX35</f>
        <v>0</v>
      </c>
      <c r="BS35" s="129">
        <f>-'5C1AJ_Athlos'!$AX35</f>
        <v>0</v>
      </c>
      <c r="BT35" s="129">
        <f>-'5C1AK_NxtGen'!$AX35</f>
        <v>0</v>
      </c>
      <c r="BU35" s="129">
        <f>-'5C1AL_RedRiver'!$AX35</f>
        <v>0</v>
      </c>
      <c r="BV35" s="129">
        <f>-'5C1AM_Williams'!$AX35</f>
        <v>0</v>
      </c>
      <c r="BW35" s="129">
        <f>-'5C1AN_StLandry'!$AX35</f>
        <v>0</v>
      </c>
      <c r="BX35" s="129">
        <f>-'5C2_LAVCA'!AY35</f>
        <v>-247</v>
      </c>
      <c r="BY35" s="129">
        <f>-'5C3_UnvView'!AY35</f>
        <v>-686</v>
      </c>
      <c r="BZ35" s="129">
        <f t="shared" si="52"/>
        <v>-1820</v>
      </c>
      <c r="CA35" s="416">
        <f t="shared" si="53"/>
        <v>6405177</v>
      </c>
    </row>
    <row r="36" spans="1:79" s="30" customFormat="1" ht="15.75" customHeight="1" x14ac:dyDescent="0.2">
      <c r="A36" s="403">
        <v>30</v>
      </c>
      <c r="B36" s="404" t="s">
        <v>34</v>
      </c>
      <c r="C36" s="405">
        <f>'2_State Distrib and Adjs'!BD36</f>
        <v>1497650</v>
      </c>
      <c r="D36" s="405">
        <f>-'5A3_OJJ'!S36</f>
        <v>0</v>
      </c>
      <c r="E36" s="405"/>
      <c r="F36" s="405">
        <f>-'5C1A_Madison'!AS36</f>
        <v>0</v>
      </c>
      <c r="G36" s="405">
        <f>-'5C1B_DArbonne'!AS36</f>
        <v>0</v>
      </c>
      <c r="H36" s="405">
        <f>-'5C1C_IntlHigh'!AS36</f>
        <v>0</v>
      </c>
      <c r="I36" s="405">
        <f>-'5C1D_NOMMA'!AS36</f>
        <v>0</v>
      </c>
      <c r="J36" s="405">
        <f>-'5C1E_LFNO'!AS36</f>
        <v>0</v>
      </c>
      <c r="K36" s="405">
        <f>-'5C1F_LCCharter'!AS36</f>
        <v>0</v>
      </c>
      <c r="L36" s="405">
        <f>-'5C1G_JSClark'!AS36</f>
        <v>0</v>
      </c>
      <c r="M36" s="405">
        <f>-'5C1H_Southwest'!AS36</f>
        <v>0</v>
      </c>
      <c r="N36" s="405">
        <f>-'5C1I_LAKey'!AS36</f>
        <v>0</v>
      </c>
      <c r="O36" s="405">
        <f>-'5C1J_JCFAEast'!AS36</f>
        <v>0</v>
      </c>
      <c r="P36" s="405">
        <f>-'5C1M_GEOMidCity'!AS36</f>
        <v>0</v>
      </c>
      <c r="Q36" s="405">
        <f>-'5C1N_Delta'!AS36</f>
        <v>0</v>
      </c>
      <c r="R36" s="405">
        <f>-'5C1O_Impact'!AS36</f>
        <v>0</v>
      </c>
      <c r="S36" s="405">
        <f>-'5C1Q_Advantage'!AS36</f>
        <v>0</v>
      </c>
      <c r="T36" s="405">
        <f>-'5C1R_Iberville'!AS36</f>
        <v>0</v>
      </c>
      <c r="U36" s="405">
        <f>-'5C1S_LCColPrep'!AS36</f>
        <v>0</v>
      </c>
      <c r="V36" s="405">
        <f>-'5C1T_Northeast'!AS36</f>
        <v>0</v>
      </c>
      <c r="W36" s="405">
        <f>-'5C1U_AcadianaRen'!AS36</f>
        <v>0</v>
      </c>
      <c r="X36" s="405">
        <f>-'5C1V_LafRen'!AS36</f>
        <v>0</v>
      </c>
      <c r="Y36" s="405">
        <f>-'5C1W_Willow'!AS36</f>
        <v>0</v>
      </c>
      <c r="Z36" s="405">
        <f>-'5C1Y_GEOPrep'!AS36</f>
        <v>0</v>
      </c>
      <c r="AA36" s="405">
        <f>-'5C1Z_LincolnPrep'!AS36</f>
        <v>0</v>
      </c>
      <c r="AB36" s="405">
        <f>-'5C1AE_NobleMinds'!$AS36</f>
        <v>0</v>
      </c>
      <c r="AC36" s="405">
        <f>-'5C1AF_JCFA-Laf'!$AS36</f>
        <v>0</v>
      </c>
      <c r="AD36" s="405">
        <f>-'5C1AG_Collegiate'!$AS36</f>
        <v>0</v>
      </c>
      <c r="AE36" s="696">
        <f>-'5C1AI_Harmony'!$AS36</f>
        <v>0</v>
      </c>
      <c r="AF36" s="696">
        <f>-'5C1AJ_Athlos'!$AS36</f>
        <v>0</v>
      </c>
      <c r="AG36" s="942">
        <f>-'5C1AK_NxtGen'!$AS36</f>
        <v>0</v>
      </c>
      <c r="AH36" s="942">
        <f>-'5C1AL_RedRiver'!$AS36</f>
        <v>0</v>
      </c>
      <c r="AI36" s="1513">
        <f>-'5C1AM_Williams'!$AS36</f>
        <v>0</v>
      </c>
      <c r="AJ36" s="1513">
        <f>-'5C1AN_StLandry'!$AS36</f>
        <v>0</v>
      </c>
      <c r="AK36" s="1843"/>
      <c r="AL36" s="1843"/>
      <c r="AM36" s="405">
        <f>-'5C2_LAVCA'!AT36</f>
        <v>-545</v>
      </c>
      <c r="AN36" s="405">
        <f>-'5C3_UnvView'!AT36</f>
        <v>-6582</v>
      </c>
      <c r="AO36" s="406">
        <f t="shared" si="50"/>
        <v>-7127</v>
      </c>
      <c r="AP36" s="407">
        <f t="shared" si="51"/>
        <v>1490523</v>
      </c>
      <c r="AQ36" s="405"/>
      <c r="AR36" s="405"/>
      <c r="AS36" s="405">
        <f>-'5C1A_Madison'!AX36</f>
        <v>0</v>
      </c>
      <c r="AT36" s="405">
        <f>-'5C1B_DArbonne'!AX36</f>
        <v>0</v>
      </c>
      <c r="AU36" s="405">
        <f>-'5C1C_IntlHigh'!AX36</f>
        <v>0</v>
      </c>
      <c r="AV36" s="405">
        <f>-'5C1D_NOMMA'!AX36</f>
        <v>0</v>
      </c>
      <c r="AW36" s="405">
        <f>-'5C1E_LFNO'!AX36</f>
        <v>0</v>
      </c>
      <c r="AX36" s="405">
        <f>-'5C1F_LCCharter'!AX36</f>
        <v>0</v>
      </c>
      <c r="AY36" s="405">
        <f>-'5C1G_JSClark'!AX36</f>
        <v>0</v>
      </c>
      <c r="AZ36" s="405">
        <f>-'5C1H_Southwest'!AX36</f>
        <v>0</v>
      </c>
      <c r="BA36" s="405">
        <f>-'5C1I_LAKey'!AX36</f>
        <v>0</v>
      </c>
      <c r="BB36" s="405">
        <f>-'5C1J_JCFAEast'!AX36</f>
        <v>0</v>
      </c>
      <c r="BC36" s="405">
        <f>-'5C1M_GEOMidCity'!AX36</f>
        <v>0</v>
      </c>
      <c r="BD36" s="405">
        <f>-'5C1N_Delta'!AX36</f>
        <v>0</v>
      </c>
      <c r="BE36" s="405">
        <f>-'5C1O_Impact'!AX36</f>
        <v>0</v>
      </c>
      <c r="BF36" s="405">
        <f>-'5C1Q_Advantage'!AX36</f>
        <v>0</v>
      </c>
      <c r="BG36" s="405">
        <f>-'5C1R_Iberville'!AX36</f>
        <v>0</v>
      </c>
      <c r="BH36" s="405">
        <f>-'5C1S_LCColPrep'!AX36</f>
        <v>0</v>
      </c>
      <c r="BI36" s="405">
        <f>-'5C1T_Northeast'!AX36</f>
        <v>0</v>
      </c>
      <c r="BJ36" s="405">
        <f>-'5C1U_AcadianaRen'!AX36</f>
        <v>0</v>
      </c>
      <c r="BK36" s="405">
        <f>-'5C1V_LafRen'!AX36</f>
        <v>0</v>
      </c>
      <c r="BL36" s="405">
        <f>-'5C1W_Willow'!AX36</f>
        <v>0</v>
      </c>
      <c r="BM36" s="405">
        <f>-'5C1Y_GEOPrep'!AX36</f>
        <v>0</v>
      </c>
      <c r="BN36" s="405">
        <f>-'5C1Z_LincolnPrep'!AX36</f>
        <v>0</v>
      </c>
      <c r="BO36" s="405">
        <f>-'5C1AE_NobleMinds'!AX36</f>
        <v>0</v>
      </c>
      <c r="BP36" s="405">
        <f>-'5C1AF_JCFA-Laf'!AX36</f>
        <v>0</v>
      </c>
      <c r="BQ36" s="405">
        <f>-'5C1AG_Collegiate'!AX36</f>
        <v>0</v>
      </c>
      <c r="BR36" s="696">
        <f>-'5C1AI_Harmony'!$AX36</f>
        <v>0</v>
      </c>
      <c r="BS36" s="696">
        <f>-'5C1AJ_Athlos'!$AX36</f>
        <v>0</v>
      </c>
      <c r="BT36" s="942">
        <f>-'5C1AK_NxtGen'!$AX36</f>
        <v>0</v>
      </c>
      <c r="BU36" s="942">
        <f>-'5C1AL_RedRiver'!$AX36</f>
        <v>0</v>
      </c>
      <c r="BV36" s="1513">
        <f>-'5C1AM_Williams'!$AX36</f>
        <v>0</v>
      </c>
      <c r="BW36" s="1513">
        <f>-'5C1AN_StLandry'!$AX36</f>
        <v>0</v>
      </c>
      <c r="BX36" s="405">
        <f>-'5C2_LAVCA'!AY36</f>
        <v>-22</v>
      </c>
      <c r="BY36" s="405">
        <f>-'5C3_UnvView'!AY36</f>
        <v>-198</v>
      </c>
      <c r="BZ36" s="405">
        <f t="shared" si="52"/>
        <v>-220</v>
      </c>
      <c r="CA36" s="407">
        <f t="shared" si="53"/>
        <v>1490303</v>
      </c>
    </row>
    <row r="37" spans="1:79" s="30" customFormat="1" ht="15.75" customHeight="1" x14ac:dyDescent="0.2">
      <c r="A37" s="413">
        <v>31</v>
      </c>
      <c r="B37" s="414" t="s">
        <v>35</v>
      </c>
      <c r="C37" s="129">
        <f>'2_State Distrib and Adjs'!BD37</f>
        <v>2811991</v>
      </c>
      <c r="D37" s="129">
        <f>-'5A3_OJJ'!S37</f>
        <v>-56</v>
      </c>
      <c r="E37" s="129"/>
      <c r="F37" s="129">
        <f>-'5C1A_Madison'!AS37</f>
        <v>0</v>
      </c>
      <c r="G37" s="129">
        <f>-'5C1B_DArbonne'!AS37</f>
        <v>-38204</v>
      </c>
      <c r="H37" s="129">
        <f>-'5C1C_IntlHigh'!AS37</f>
        <v>0</v>
      </c>
      <c r="I37" s="129">
        <f>-'5C1D_NOMMA'!AS37</f>
        <v>0</v>
      </c>
      <c r="J37" s="129">
        <f>-'5C1E_LFNO'!AS37</f>
        <v>0</v>
      </c>
      <c r="K37" s="129">
        <f>-'5C1F_LCCharter'!AS37</f>
        <v>0</v>
      </c>
      <c r="L37" s="129">
        <f>-'5C1G_JSClark'!AS37</f>
        <v>0</v>
      </c>
      <c r="M37" s="129">
        <f>-'5C1H_Southwest'!AS37</f>
        <v>0</v>
      </c>
      <c r="N37" s="129">
        <f>-'5C1I_LAKey'!AS37</f>
        <v>0</v>
      </c>
      <c r="O37" s="129">
        <f>-'5C1J_JCFAEast'!AS37</f>
        <v>0</v>
      </c>
      <c r="P37" s="129">
        <f>-'5C1M_GEOMidCity'!AS37</f>
        <v>0</v>
      </c>
      <c r="Q37" s="129">
        <f>-'5C1N_Delta'!AS37</f>
        <v>0</v>
      </c>
      <c r="R37" s="129">
        <f>-'5C1O_Impact'!AS37</f>
        <v>0</v>
      </c>
      <c r="S37" s="129">
        <f>-'5C1Q_Advantage'!AS37</f>
        <v>0</v>
      </c>
      <c r="T37" s="129">
        <f>-'5C1R_Iberville'!AS37</f>
        <v>0</v>
      </c>
      <c r="U37" s="129">
        <f>-'5C1S_LCColPrep'!AS37</f>
        <v>0</v>
      </c>
      <c r="V37" s="129">
        <f>-'5C1T_Northeast'!AS37</f>
        <v>-3952</v>
      </c>
      <c r="W37" s="129">
        <f>-'5C1U_AcadianaRen'!AS37</f>
        <v>0</v>
      </c>
      <c r="X37" s="129">
        <f>-'5C1V_LafRen'!AS37</f>
        <v>0</v>
      </c>
      <c r="Y37" s="129">
        <f>-'5C1W_Willow'!AS37</f>
        <v>0</v>
      </c>
      <c r="Z37" s="129">
        <f>-'5C1Y_GEOPrep'!AS37</f>
        <v>0</v>
      </c>
      <c r="AA37" s="129">
        <f>-'5C1Z_LincolnPrep'!AS37</f>
        <v>-326707</v>
      </c>
      <c r="AB37" s="129">
        <f>-'5C1AE_NobleMinds'!$AS37</f>
        <v>0</v>
      </c>
      <c r="AC37" s="129">
        <f>-'5C1AF_JCFA-Laf'!$AS37</f>
        <v>0</v>
      </c>
      <c r="AD37" s="129">
        <f>-'5C1AG_Collegiate'!$AS37</f>
        <v>0</v>
      </c>
      <c r="AE37" s="129">
        <f>-'5C1AI_Harmony'!$AS37</f>
        <v>0</v>
      </c>
      <c r="AF37" s="129">
        <f>-'5C1AJ_Athlos'!$AS37</f>
        <v>0</v>
      </c>
      <c r="AG37" s="129">
        <f>-'5C1AK_NxtGen'!$AS37</f>
        <v>0</v>
      </c>
      <c r="AH37" s="129">
        <f>-'5C1AL_RedRiver'!$AS37</f>
        <v>0</v>
      </c>
      <c r="AI37" s="129">
        <f>-'5C1AM_Williams'!$AS37</f>
        <v>0</v>
      </c>
      <c r="AJ37" s="129">
        <f>-'5C1AN_StLandry'!$AS37</f>
        <v>0</v>
      </c>
      <c r="AK37" s="129"/>
      <c r="AL37" s="129"/>
      <c r="AM37" s="129">
        <f>-'5C2_LAVCA'!AT37</f>
        <v>-11263</v>
      </c>
      <c r="AN37" s="129">
        <f>-'5C3_UnvView'!AT37</f>
        <v>-8299</v>
      </c>
      <c r="AO37" s="415">
        <f t="shared" si="50"/>
        <v>-388481</v>
      </c>
      <c r="AP37" s="416">
        <f t="shared" si="51"/>
        <v>2423510</v>
      </c>
      <c r="AQ37" s="129"/>
      <c r="AR37" s="129"/>
      <c r="AS37" s="129">
        <f>-'5C1A_Madison'!AX37</f>
        <v>0</v>
      </c>
      <c r="AT37" s="129">
        <f>-'5C1B_DArbonne'!AX37</f>
        <v>-1149</v>
      </c>
      <c r="AU37" s="129">
        <f>-'5C1C_IntlHigh'!AX37</f>
        <v>0</v>
      </c>
      <c r="AV37" s="129">
        <f>-'5C1D_NOMMA'!AX37</f>
        <v>0</v>
      </c>
      <c r="AW37" s="129">
        <f>-'5C1E_LFNO'!AX37</f>
        <v>0</v>
      </c>
      <c r="AX37" s="129">
        <f>-'5C1F_LCCharter'!AX37</f>
        <v>0</v>
      </c>
      <c r="AY37" s="129">
        <f>-'5C1G_JSClark'!AX37</f>
        <v>0</v>
      </c>
      <c r="AZ37" s="129">
        <f>-'5C1H_Southwest'!AX37</f>
        <v>0</v>
      </c>
      <c r="BA37" s="129">
        <f>-'5C1I_LAKey'!AX37</f>
        <v>0</v>
      </c>
      <c r="BB37" s="129">
        <f>-'5C1J_JCFAEast'!AX37</f>
        <v>0</v>
      </c>
      <c r="BC37" s="129">
        <f>-'5C1M_GEOMidCity'!AX37</f>
        <v>0</v>
      </c>
      <c r="BD37" s="129">
        <f>-'5C1N_Delta'!AX37</f>
        <v>0</v>
      </c>
      <c r="BE37" s="129">
        <f>-'5C1O_Impact'!AX37</f>
        <v>0</v>
      </c>
      <c r="BF37" s="129">
        <f>-'5C1Q_Advantage'!AX37</f>
        <v>0</v>
      </c>
      <c r="BG37" s="129">
        <f>-'5C1R_Iberville'!AX37</f>
        <v>0</v>
      </c>
      <c r="BH37" s="129">
        <f>-'5C1S_LCColPrep'!AX37</f>
        <v>0</v>
      </c>
      <c r="BI37" s="129">
        <f>-'5C1T_Northeast'!AX37</f>
        <v>-119</v>
      </c>
      <c r="BJ37" s="129">
        <f>-'5C1U_AcadianaRen'!AX37</f>
        <v>0</v>
      </c>
      <c r="BK37" s="129">
        <f>-'5C1V_LafRen'!AX37</f>
        <v>0</v>
      </c>
      <c r="BL37" s="129">
        <f>-'5C1W_Willow'!AX37</f>
        <v>0</v>
      </c>
      <c r="BM37" s="129">
        <f>-'5C1Y_GEOPrep'!AX37</f>
        <v>0</v>
      </c>
      <c r="BN37" s="129">
        <f>-'5C1Z_LincolnPrep'!AX37</f>
        <v>-9826</v>
      </c>
      <c r="BO37" s="129">
        <f>-'5C1AE_NobleMinds'!AX37</f>
        <v>0</v>
      </c>
      <c r="BP37" s="129">
        <f>-'5C1AF_JCFA-Laf'!AX37</f>
        <v>0</v>
      </c>
      <c r="BQ37" s="129">
        <f>-'5C1AG_Collegiate'!AX37</f>
        <v>0</v>
      </c>
      <c r="BR37" s="129">
        <f>-'5C1AI_Harmony'!$AX37</f>
        <v>0</v>
      </c>
      <c r="BS37" s="129">
        <f>-'5C1AJ_Athlos'!$AX37</f>
        <v>0</v>
      </c>
      <c r="BT37" s="129">
        <f>-'5C1AK_NxtGen'!$AX37</f>
        <v>0</v>
      </c>
      <c r="BU37" s="129">
        <f>-'5C1AL_RedRiver'!$AX37</f>
        <v>0</v>
      </c>
      <c r="BV37" s="129">
        <f>-'5C1AM_Williams'!$AX37</f>
        <v>0</v>
      </c>
      <c r="BW37" s="129">
        <f>-'5C1AN_StLandry'!$AX37</f>
        <v>0</v>
      </c>
      <c r="BX37" s="129">
        <f>-'5C2_LAVCA'!AY37</f>
        <v>-339</v>
      </c>
      <c r="BY37" s="129">
        <f>-'5C3_UnvView'!AY37</f>
        <v>-250</v>
      </c>
      <c r="BZ37" s="129">
        <f t="shared" si="52"/>
        <v>-11683</v>
      </c>
      <c r="CA37" s="416">
        <f t="shared" si="53"/>
        <v>2411827</v>
      </c>
    </row>
    <row r="38" spans="1:79" s="30" customFormat="1" ht="15.75" customHeight="1" x14ac:dyDescent="0.2">
      <c r="A38" s="413">
        <v>32</v>
      </c>
      <c r="B38" s="414" t="s">
        <v>36</v>
      </c>
      <c r="C38" s="129">
        <f>'2_State Distrib and Adjs'!BD38</f>
        <v>15723571</v>
      </c>
      <c r="D38" s="129">
        <f>-'5A3_OJJ'!S38</f>
        <v>0</v>
      </c>
      <c r="E38" s="129"/>
      <c r="F38" s="129">
        <f>-'5C1A_Madison'!AS38</f>
        <v>-3924</v>
      </c>
      <c r="G38" s="129">
        <f>-'5C1B_DArbonne'!AS38</f>
        <v>0</v>
      </c>
      <c r="H38" s="129">
        <f>-'5C1C_IntlHigh'!AS38</f>
        <v>0</v>
      </c>
      <c r="I38" s="129">
        <f>-'5C1D_NOMMA'!AS38</f>
        <v>0</v>
      </c>
      <c r="J38" s="129">
        <f>-'5C1E_LFNO'!AS38</f>
        <v>0</v>
      </c>
      <c r="K38" s="129">
        <f>-'5C1F_LCCharter'!AS38</f>
        <v>0</v>
      </c>
      <c r="L38" s="129">
        <f>-'5C1G_JSClark'!AS38</f>
        <v>0</v>
      </c>
      <c r="M38" s="129">
        <f>-'5C1H_Southwest'!AS38</f>
        <v>0</v>
      </c>
      <c r="N38" s="129">
        <f>-'5C1I_LAKey'!AS38</f>
        <v>-4527</v>
      </c>
      <c r="O38" s="129">
        <f>-'5C1J_JCFAEast'!AS38</f>
        <v>0</v>
      </c>
      <c r="P38" s="129">
        <f>-'5C1M_GEOMidCity'!AS38</f>
        <v>-302</v>
      </c>
      <c r="Q38" s="129">
        <f>-'5C1N_Delta'!AS38</f>
        <v>0</v>
      </c>
      <c r="R38" s="129">
        <f>-'5C1O_Impact'!AS38</f>
        <v>-302</v>
      </c>
      <c r="S38" s="129">
        <f>-'5C1Q_Advantage'!AS38</f>
        <v>-1811</v>
      </c>
      <c r="T38" s="129">
        <f>-'5C1R_Iberville'!AS38</f>
        <v>-2113</v>
      </c>
      <c r="U38" s="129">
        <f>-'5C1S_LCColPrep'!AS38</f>
        <v>0</v>
      </c>
      <c r="V38" s="129">
        <f>-'5C1T_Northeast'!AS38</f>
        <v>0</v>
      </c>
      <c r="W38" s="129">
        <f>-'5C1U_AcadianaRen'!AS38</f>
        <v>0</v>
      </c>
      <c r="X38" s="129">
        <f>-'5C1V_LafRen'!AS38</f>
        <v>0</v>
      </c>
      <c r="Y38" s="129">
        <f>-'5C1W_Willow'!AS38</f>
        <v>0</v>
      </c>
      <c r="Z38" s="129">
        <f>-'5C1Y_GEOPrep'!AS38</f>
        <v>-3018</v>
      </c>
      <c r="AA38" s="129">
        <f>-'5C1Z_LincolnPrep'!AS38</f>
        <v>0</v>
      </c>
      <c r="AB38" s="129">
        <f>-'5C1AE_NobleMinds'!$AS38</f>
        <v>0</v>
      </c>
      <c r="AC38" s="129">
        <f>-'5C1AF_JCFA-Laf'!$AS38</f>
        <v>0</v>
      </c>
      <c r="AD38" s="129">
        <f>-'5C1AG_Collegiate'!$AS38</f>
        <v>-302</v>
      </c>
      <c r="AE38" s="129">
        <f>-'5C1AI_Harmony'!$AS38</f>
        <v>0</v>
      </c>
      <c r="AF38" s="129">
        <f>-'5C1AJ_Athlos'!$AS38</f>
        <v>0</v>
      </c>
      <c r="AG38" s="129">
        <f>-'5C1AK_NxtGen'!$AS38</f>
        <v>-604</v>
      </c>
      <c r="AH38" s="129">
        <f>-'5C1AL_RedRiver'!$AS38</f>
        <v>0</v>
      </c>
      <c r="AI38" s="129">
        <f>-'5C1AM_Williams'!$AS38</f>
        <v>0</v>
      </c>
      <c r="AJ38" s="129">
        <f>-'5C1AN_StLandry'!$AS38</f>
        <v>0</v>
      </c>
      <c r="AK38" s="129"/>
      <c r="AL38" s="129"/>
      <c r="AM38" s="129">
        <f>-'5C2_LAVCA'!AT38</f>
        <v>-18743</v>
      </c>
      <c r="AN38" s="129">
        <f>-'5C3_UnvView'!AT38</f>
        <v>-89445</v>
      </c>
      <c r="AO38" s="415">
        <f t="shared" si="50"/>
        <v>-125091</v>
      </c>
      <c r="AP38" s="416">
        <f t="shared" si="51"/>
        <v>15598480</v>
      </c>
      <c r="AQ38" s="129"/>
      <c r="AR38" s="129"/>
      <c r="AS38" s="129">
        <f>-'5C1A_Madison'!AX38</f>
        <v>-118</v>
      </c>
      <c r="AT38" s="129">
        <f>-'5C1B_DArbonne'!AX38</f>
        <v>0</v>
      </c>
      <c r="AU38" s="129">
        <f>-'5C1C_IntlHigh'!AX38</f>
        <v>0</v>
      </c>
      <c r="AV38" s="129">
        <f>-'5C1D_NOMMA'!AX38</f>
        <v>0</v>
      </c>
      <c r="AW38" s="129">
        <f>-'5C1E_LFNO'!AX38</f>
        <v>0</v>
      </c>
      <c r="AX38" s="129">
        <f>-'5C1F_LCCharter'!AX38</f>
        <v>0</v>
      </c>
      <c r="AY38" s="129">
        <f>-'5C1G_JSClark'!AX38</f>
        <v>0</v>
      </c>
      <c r="AZ38" s="129">
        <f>-'5C1H_Southwest'!AX38</f>
        <v>0</v>
      </c>
      <c r="BA38" s="129">
        <f>-'5C1I_LAKey'!AX38</f>
        <v>-136</v>
      </c>
      <c r="BB38" s="129">
        <f>-'5C1J_JCFAEast'!AX38</f>
        <v>0</v>
      </c>
      <c r="BC38" s="129">
        <f>-'5C1M_GEOMidCity'!AX38</f>
        <v>-9</v>
      </c>
      <c r="BD38" s="129">
        <f>-'5C1N_Delta'!AX38</f>
        <v>0</v>
      </c>
      <c r="BE38" s="129">
        <f>-'5C1O_Impact'!AX38</f>
        <v>-9</v>
      </c>
      <c r="BF38" s="129">
        <f>-'5C1Q_Advantage'!AX38</f>
        <v>-54</v>
      </c>
      <c r="BG38" s="129">
        <f>-'5C1R_Iberville'!AX38</f>
        <v>-64</v>
      </c>
      <c r="BH38" s="129">
        <f>-'5C1S_LCColPrep'!AX38</f>
        <v>0</v>
      </c>
      <c r="BI38" s="129">
        <f>-'5C1T_Northeast'!AX38</f>
        <v>0</v>
      </c>
      <c r="BJ38" s="129">
        <f>-'5C1U_AcadianaRen'!AX38</f>
        <v>0</v>
      </c>
      <c r="BK38" s="129">
        <f>-'5C1V_LafRen'!AX38</f>
        <v>0</v>
      </c>
      <c r="BL38" s="129">
        <f>-'5C1W_Willow'!AX38</f>
        <v>0</v>
      </c>
      <c r="BM38" s="129">
        <f>-'5C1Y_GEOPrep'!AX38</f>
        <v>-91</v>
      </c>
      <c r="BN38" s="129">
        <f>-'5C1Z_LincolnPrep'!AX38</f>
        <v>0</v>
      </c>
      <c r="BO38" s="129">
        <f>-'5C1AE_NobleMinds'!AX38</f>
        <v>0</v>
      </c>
      <c r="BP38" s="129">
        <f>-'5C1AF_JCFA-Laf'!AX38</f>
        <v>0</v>
      </c>
      <c r="BQ38" s="129">
        <f>-'5C1AG_Collegiate'!AX38</f>
        <v>-9</v>
      </c>
      <c r="BR38" s="129">
        <f>-'5C1AI_Harmony'!$AX38</f>
        <v>0</v>
      </c>
      <c r="BS38" s="129">
        <f>-'5C1AJ_Athlos'!$AX38</f>
        <v>0</v>
      </c>
      <c r="BT38" s="129">
        <f>-'5C1AK_NxtGen'!$AX38</f>
        <v>-18</v>
      </c>
      <c r="BU38" s="129">
        <f>-'5C1AL_RedRiver'!$AX38</f>
        <v>0</v>
      </c>
      <c r="BV38" s="129">
        <f>-'5C1AM_Williams'!$AX38</f>
        <v>0</v>
      </c>
      <c r="BW38" s="129">
        <f>-'5C1AN_StLandry'!$AX38</f>
        <v>0</v>
      </c>
      <c r="BX38" s="129">
        <f>-'5C2_LAVCA'!AY38</f>
        <v>-564</v>
      </c>
      <c r="BY38" s="129">
        <f>-'5C3_UnvView'!AY38</f>
        <v>-2696</v>
      </c>
      <c r="BZ38" s="129">
        <f t="shared" si="52"/>
        <v>-3768</v>
      </c>
      <c r="CA38" s="416">
        <f t="shared" si="53"/>
        <v>15594712</v>
      </c>
    </row>
    <row r="39" spans="1:79" s="30" customFormat="1" ht="15.75" customHeight="1" x14ac:dyDescent="0.2">
      <c r="A39" s="413">
        <v>33</v>
      </c>
      <c r="B39" s="414" t="s">
        <v>37</v>
      </c>
      <c r="C39" s="129">
        <f>'2_State Distrib and Adjs'!BD39</f>
        <v>686661</v>
      </c>
      <c r="D39" s="129">
        <f>-'5A3_OJJ'!S39</f>
        <v>-413</v>
      </c>
      <c r="E39" s="129"/>
      <c r="F39" s="129">
        <f>-'5C1A_Madison'!AS39</f>
        <v>0</v>
      </c>
      <c r="G39" s="129">
        <f>-'5C1B_DArbonne'!AS39</f>
        <v>0</v>
      </c>
      <c r="H39" s="129">
        <f>-'5C1C_IntlHigh'!AS39</f>
        <v>0</v>
      </c>
      <c r="I39" s="129">
        <f>-'5C1D_NOMMA'!AS39</f>
        <v>0</v>
      </c>
      <c r="J39" s="129">
        <f>-'5C1E_LFNO'!AS39</f>
        <v>0</v>
      </c>
      <c r="K39" s="129">
        <f>-'5C1F_LCCharter'!AS39</f>
        <v>0</v>
      </c>
      <c r="L39" s="129">
        <f>-'5C1G_JSClark'!AS39</f>
        <v>0</v>
      </c>
      <c r="M39" s="129">
        <f>-'5C1H_Southwest'!AS39</f>
        <v>0</v>
      </c>
      <c r="N39" s="129">
        <f>-'5C1I_LAKey'!AS39</f>
        <v>0</v>
      </c>
      <c r="O39" s="129">
        <f>-'5C1J_JCFAEast'!AS39</f>
        <v>0</v>
      </c>
      <c r="P39" s="129">
        <f>-'5C1M_GEOMidCity'!AS39</f>
        <v>0</v>
      </c>
      <c r="Q39" s="129">
        <f>-'5C1N_Delta'!AS39</f>
        <v>0</v>
      </c>
      <c r="R39" s="129">
        <f>-'5C1O_Impact'!AS39</f>
        <v>0</v>
      </c>
      <c r="S39" s="129">
        <f>-'5C1Q_Advantage'!AS39</f>
        <v>0</v>
      </c>
      <c r="T39" s="129">
        <f>-'5C1R_Iberville'!AS39</f>
        <v>0</v>
      </c>
      <c r="U39" s="129">
        <f>-'5C1S_LCColPrep'!AS39</f>
        <v>0</v>
      </c>
      <c r="V39" s="129">
        <f>-'5C1T_Northeast'!AS39</f>
        <v>0</v>
      </c>
      <c r="W39" s="129">
        <f>-'5C1U_AcadianaRen'!AS39</f>
        <v>0</v>
      </c>
      <c r="X39" s="129">
        <f>-'5C1V_LafRen'!AS39</f>
        <v>0</v>
      </c>
      <c r="Y39" s="129">
        <f>-'5C1W_Willow'!AS39</f>
        <v>0</v>
      </c>
      <c r="Z39" s="129">
        <f>-'5C1Y_GEOPrep'!AS39</f>
        <v>0</v>
      </c>
      <c r="AA39" s="129">
        <f>-'5C1Z_LincolnPrep'!AS39</f>
        <v>0</v>
      </c>
      <c r="AB39" s="129">
        <f>-'5C1AE_NobleMinds'!$AS39</f>
        <v>0</v>
      </c>
      <c r="AC39" s="129">
        <f>-'5C1AF_JCFA-Laf'!$AS39</f>
        <v>0</v>
      </c>
      <c r="AD39" s="129">
        <f>-'5C1AG_Collegiate'!$AS39</f>
        <v>0</v>
      </c>
      <c r="AE39" s="129">
        <f>-'5C1AI_Harmony'!$AS39</f>
        <v>0</v>
      </c>
      <c r="AF39" s="129">
        <f>-'5C1AJ_Athlos'!$AS39</f>
        <v>0</v>
      </c>
      <c r="AG39" s="129">
        <f>-'5C1AK_NxtGen'!$AS39</f>
        <v>0</v>
      </c>
      <c r="AH39" s="129">
        <f>-'5C1AL_RedRiver'!$AS39</f>
        <v>0</v>
      </c>
      <c r="AI39" s="129">
        <f>-'5C1AM_Williams'!$AS39</f>
        <v>0</v>
      </c>
      <c r="AJ39" s="129">
        <f>-'5C1AN_StLandry'!$AS39</f>
        <v>0</v>
      </c>
      <c r="AK39" s="129"/>
      <c r="AL39" s="129"/>
      <c r="AM39" s="129">
        <f>-'5C2_LAVCA'!AT39</f>
        <v>-1151</v>
      </c>
      <c r="AN39" s="129">
        <f>-'5C3_UnvView'!AT39</f>
        <v>-27238</v>
      </c>
      <c r="AO39" s="415">
        <f t="shared" ref="AO39:AO70" si="54">SUM(D39:AN39)</f>
        <v>-28802</v>
      </c>
      <c r="AP39" s="416">
        <f t="shared" ref="AP39:AP70" si="55">C39+AO39</f>
        <v>657859</v>
      </c>
      <c r="AQ39" s="129"/>
      <c r="AR39" s="129"/>
      <c r="AS39" s="129">
        <f>-'5C1A_Madison'!AX39</f>
        <v>0</v>
      </c>
      <c r="AT39" s="129">
        <f>-'5C1B_DArbonne'!AX39</f>
        <v>0</v>
      </c>
      <c r="AU39" s="129">
        <f>-'5C1C_IntlHigh'!AX39</f>
        <v>0</v>
      </c>
      <c r="AV39" s="129">
        <f>-'5C1D_NOMMA'!AX39</f>
        <v>0</v>
      </c>
      <c r="AW39" s="129">
        <f>-'5C1E_LFNO'!AX39</f>
        <v>0</v>
      </c>
      <c r="AX39" s="129">
        <f>-'5C1F_LCCharter'!AX39</f>
        <v>0</v>
      </c>
      <c r="AY39" s="129">
        <f>-'5C1G_JSClark'!AX39</f>
        <v>0</v>
      </c>
      <c r="AZ39" s="129">
        <f>-'5C1H_Southwest'!AX39</f>
        <v>0</v>
      </c>
      <c r="BA39" s="129">
        <f>-'5C1I_LAKey'!AX39</f>
        <v>0</v>
      </c>
      <c r="BB39" s="129">
        <f>-'5C1J_JCFAEast'!AX39</f>
        <v>0</v>
      </c>
      <c r="BC39" s="129">
        <f>-'5C1M_GEOMidCity'!AX39</f>
        <v>0</v>
      </c>
      <c r="BD39" s="129">
        <f>-'5C1N_Delta'!AX39</f>
        <v>0</v>
      </c>
      <c r="BE39" s="129">
        <f>-'5C1O_Impact'!AX39</f>
        <v>0</v>
      </c>
      <c r="BF39" s="129">
        <f>-'5C1Q_Advantage'!AX39</f>
        <v>0</v>
      </c>
      <c r="BG39" s="129">
        <f>-'5C1R_Iberville'!AX39</f>
        <v>0</v>
      </c>
      <c r="BH39" s="129">
        <f>-'5C1S_LCColPrep'!AX39</f>
        <v>0</v>
      </c>
      <c r="BI39" s="129">
        <f>-'5C1T_Northeast'!AX39</f>
        <v>0</v>
      </c>
      <c r="BJ39" s="129">
        <f>-'5C1U_AcadianaRen'!AX39</f>
        <v>0</v>
      </c>
      <c r="BK39" s="129">
        <f>-'5C1V_LafRen'!AX39</f>
        <v>0</v>
      </c>
      <c r="BL39" s="129">
        <f>-'5C1W_Willow'!AX39</f>
        <v>0</v>
      </c>
      <c r="BM39" s="129">
        <f>-'5C1Y_GEOPrep'!AX39</f>
        <v>0</v>
      </c>
      <c r="BN39" s="129">
        <f>-'5C1Z_LincolnPrep'!AX39</f>
        <v>0</v>
      </c>
      <c r="BO39" s="129">
        <f>-'5C1AE_NobleMinds'!AX39</f>
        <v>0</v>
      </c>
      <c r="BP39" s="129">
        <f>-'5C1AF_JCFA-Laf'!AX39</f>
        <v>0</v>
      </c>
      <c r="BQ39" s="129">
        <f>-'5C1AG_Collegiate'!AX39</f>
        <v>0</v>
      </c>
      <c r="BR39" s="129">
        <f>-'5C1AI_Harmony'!$AX39</f>
        <v>0</v>
      </c>
      <c r="BS39" s="129">
        <f>-'5C1AJ_Athlos'!$AX39</f>
        <v>0</v>
      </c>
      <c r="BT39" s="129">
        <f>-'5C1AK_NxtGen'!$AX39</f>
        <v>0</v>
      </c>
      <c r="BU39" s="129">
        <f>-'5C1AL_RedRiver'!$AX39</f>
        <v>0</v>
      </c>
      <c r="BV39" s="129">
        <f>-'5C1AM_Williams'!$AX39</f>
        <v>0</v>
      </c>
      <c r="BW39" s="129">
        <f>-'5C1AN_StLandry'!$AX39</f>
        <v>0</v>
      </c>
      <c r="BX39" s="129">
        <f>-'5C2_LAVCA'!AY39</f>
        <v>-35</v>
      </c>
      <c r="BY39" s="129">
        <f>-'5C3_UnvView'!AY39</f>
        <v>-819</v>
      </c>
      <c r="BZ39" s="129">
        <f t="shared" ref="BZ39:BZ70" si="56">SUM(AR39:BY39)</f>
        <v>-854</v>
      </c>
      <c r="CA39" s="416">
        <f t="shared" ref="CA39:CA75" si="57">SUM(AP39:BY39)</f>
        <v>657005</v>
      </c>
    </row>
    <row r="40" spans="1:79" s="30" customFormat="1" ht="15.75" customHeight="1" x14ac:dyDescent="0.2">
      <c r="A40" s="413">
        <v>34</v>
      </c>
      <c r="B40" s="414" t="s">
        <v>38</v>
      </c>
      <c r="C40" s="129">
        <f>'2_State Distrib and Adjs'!BD40</f>
        <v>1989020</v>
      </c>
      <c r="D40" s="129">
        <f>-'5A3_OJJ'!S40</f>
        <v>-570</v>
      </c>
      <c r="E40" s="129"/>
      <c r="F40" s="129">
        <f>-'5C1A_Madison'!AS40</f>
        <v>0</v>
      </c>
      <c r="G40" s="129">
        <f>-'5C1B_DArbonne'!AS40</f>
        <v>-360</v>
      </c>
      <c r="H40" s="129">
        <f>-'5C1C_IntlHigh'!AS40</f>
        <v>0</v>
      </c>
      <c r="I40" s="129">
        <f>-'5C1D_NOMMA'!AS40</f>
        <v>0</v>
      </c>
      <c r="J40" s="129">
        <f>-'5C1E_LFNO'!AS40</f>
        <v>0</v>
      </c>
      <c r="K40" s="129">
        <f>-'5C1F_LCCharter'!AS40</f>
        <v>0</v>
      </c>
      <c r="L40" s="129">
        <f>-'5C1G_JSClark'!AS40</f>
        <v>0</v>
      </c>
      <c r="M40" s="129">
        <f>-'5C1H_Southwest'!AS40</f>
        <v>0</v>
      </c>
      <c r="N40" s="129">
        <f>-'5C1I_LAKey'!AS40</f>
        <v>0</v>
      </c>
      <c r="O40" s="129">
        <f>-'5C1J_JCFAEast'!AS40</f>
        <v>0</v>
      </c>
      <c r="P40" s="129">
        <f>-'5C1M_GEOMidCity'!AS40</f>
        <v>0</v>
      </c>
      <c r="Q40" s="129">
        <f>-'5C1N_Delta'!AS40</f>
        <v>0</v>
      </c>
      <c r="R40" s="129">
        <f>-'5C1O_Impact'!AS40</f>
        <v>0</v>
      </c>
      <c r="S40" s="129">
        <f>-'5C1Q_Advantage'!AS40</f>
        <v>0</v>
      </c>
      <c r="T40" s="129">
        <f>-'5C1R_Iberville'!AS40</f>
        <v>0</v>
      </c>
      <c r="U40" s="129">
        <f>-'5C1S_LCColPrep'!AS40</f>
        <v>0</v>
      </c>
      <c r="V40" s="129">
        <f>-'5C1T_Northeast'!AS40</f>
        <v>0</v>
      </c>
      <c r="W40" s="129">
        <f>-'5C1U_AcadianaRen'!AS40</f>
        <v>0</v>
      </c>
      <c r="X40" s="129">
        <f>-'5C1V_LafRen'!AS40</f>
        <v>0</v>
      </c>
      <c r="Y40" s="129">
        <f>-'5C1W_Willow'!AS40</f>
        <v>0</v>
      </c>
      <c r="Z40" s="129">
        <f>-'5C1Y_GEOPrep'!AS40</f>
        <v>0</v>
      </c>
      <c r="AA40" s="129">
        <f>-'5C1Z_LincolnPrep'!AS40</f>
        <v>0</v>
      </c>
      <c r="AB40" s="129">
        <f>-'5C1AE_NobleMinds'!$AS40</f>
        <v>0</v>
      </c>
      <c r="AC40" s="129">
        <f>-'5C1AF_JCFA-Laf'!$AS40</f>
        <v>0</v>
      </c>
      <c r="AD40" s="129">
        <f>-'5C1AG_Collegiate'!$AS40</f>
        <v>0</v>
      </c>
      <c r="AE40" s="129">
        <f>-'5C1AI_Harmony'!$AS40</f>
        <v>0</v>
      </c>
      <c r="AF40" s="129">
        <f>-'5C1AJ_Athlos'!$AS40</f>
        <v>0</v>
      </c>
      <c r="AG40" s="129">
        <f>-'5C1AK_NxtGen'!$AS40</f>
        <v>0</v>
      </c>
      <c r="AH40" s="129">
        <f>-'5C1AL_RedRiver'!$AS40</f>
        <v>0</v>
      </c>
      <c r="AI40" s="129">
        <f>-'5C1AM_Williams'!$AS40</f>
        <v>0</v>
      </c>
      <c r="AJ40" s="129">
        <f>-'5C1AN_StLandry'!$AS40</f>
        <v>0</v>
      </c>
      <c r="AK40" s="129"/>
      <c r="AL40" s="129"/>
      <c r="AM40" s="129">
        <f>-'5C2_LAVCA'!AT40</f>
        <v>-10366</v>
      </c>
      <c r="AN40" s="129">
        <f>-'5C3_UnvView'!AT40</f>
        <v>-10690</v>
      </c>
      <c r="AO40" s="415">
        <f t="shared" si="54"/>
        <v>-21986</v>
      </c>
      <c r="AP40" s="416">
        <f t="shared" si="55"/>
        <v>1967034</v>
      </c>
      <c r="AQ40" s="129"/>
      <c r="AR40" s="129"/>
      <c r="AS40" s="129">
        <f>-'5C1A_Madison'!AX40</f>
        <v>0</v>
      </c>
      <c r="AT40" s="129">
        <f>-'5C1B_DArbonne'!AX40</f>
        <v>-11</v>
      </c>
      <c r="AU40" s="129">
        <f>-'5C1C_IntlHigh'!AX40</f>
        <v>0</v>
      </c>
      <c r="AV40" s="129">
        <f>-'5C1D_NOMMA'!AX40</f>
        <v>0</v>
      </c>
      <c r="AW40" s="129">
        <f>-'5C1E_LFNO'!AX40</f>
        <v>0</v>
      </c>
      <c r="AX40" s="129">
        <f>-'5C1F_LCCharter'!AX40</f>
        <v>0</v>
      </c>
      <c r="AY40" s="129">
        <f>-'5C1G_JSClark'!AX40</f>
        <v>0</v>
      </c>
      <c r="AZ40" s="129">
        <f>-'5C1H_Southwest'!AX40</f>
        <v>0</v>
      </c>
      <c r="BA40" s="129">
        <f>-'5C1I_LAKey'!AX40</f>
        <v>0</v>
      </c>
      <c r="BB40" s="129">
        <f>-'5C1J_JCFAEast'!AX40</f>
        <v>0</v>
      </c>
      <c r="BC40" s="129">
        <f>-'5C1M_GEOMidCity'!AX40</f>
        <v>0</v>
      </c>
      <c r="BD40" s="129">
        <f>-'5C1N_Delta'!AX40</f>
        <v>0</v>
      </c>
      <c r="BE40" s="129">
        <f>-'5C1O_Impact'!AX40</f>
        <v>0</v>
      </c>
      <c r="BF40" s="129">
        <f>-'5C1Q_Advantage'!AX40</f>
        <v>0</v>
      </c>
      <c r="BG40" s="129">
        <f>-'5C1R_Iberville'!AX40</f>
        <v>0</v>
      </c>
      <c r="BH40" s="129">
        <f>-'5C1S_LCColPrep'!AX40</f>
        <v>0</v>
      </c>
      <c r="BI40" s="129">
        <f>-'5C1T_Northeast'!AX40</f>
        <v>0</v>
      </c>
      <c r="BJ40" s="129">
        <f>-'5C1U_AcadianaRen'!AX40</f>
        <v>0</v>
      </c>
      <c r="BK40" s="129">
        <f>-'5C1V_LafRen'!AX40</f>
        <v>0</v>
      </c>
      <c r="BL40" s="129">
        <f>-'5C1W_Willow'!AX40</f>
        <v>0</v>
      </c>
      <c r="BM40" s="129">
        <f>-'5C1Y_GEOPrep'!AX40</f>
        <v>0</v>
      </c>
      <c r="BN40" s="129">
        <f>-'5C1Z_LincolnPrep'!AX40</f>
        <v>0</v>
      </c>
      <c r="BO40" s="129">
        <f>-'5C1AE_NobleMinds'!AX40</f>
        <v>0</v>
      </c>
      <c r="BP40" s="129">
        <f>-'5C1AF_JCFA-Laf'!AX40</f>
        <v>0</v>
      </c>
      <c r="BQ40" s="129">
        <f>-'5C1AG_Collegiate'!AX40</f>
        <v>0</v>
      </c>
      <c r="BR40" s="129">
        <f>-'5C1AI_Harmony'!$AX40</f>
        <v>0</v>
      </c>
      <c r="BS40" s="129">
        <f>-'5C1AJ_Athlos'!$AX40</f>
        <v>0</v>
      </c>
      <c r="BT40" s="129">
        <f>-'5C1AK_NxtGen'!$AX40</f>
        <v>0</v>
      </c>
      <c r="BU40" s="129">
        <f>-'5C1AL_RedRiver'!$AX40</f>
        <v>0</v>
      </c>
      <c r="BV40" s="129">
        <f>-'5C1AM_Williams'!$AX40</f>
        <v>0</v>
      </c>
      <c r="BW40" s="129">
        <f>-'5C1AN_StLandry'!$AX40</f>
        <v>0</v>
      </c>
      <c r="BX40" s="129">
        <f>-'5C2_LAVCA'!AY40</f>
        <v>-312</v>
      </c>
      <c r="BY40" s="129">
        <f>-'5C3_UnvView'!AY40</f>
        <v>-322</v>
      </c>
      <c r="BZ40" s="129">
        <f t="shared" si="56"/>
        <v>-645</v>
      </c>
      <c r="CA40" s="416">
        <f t="shared" si="57"/>
        <v>1966389</v>
      </c>
    </row>
    <row r="41" spans="1:79" s="30" customFormat="1" ht="15.75" customHeight="1" x14ac:dyDescent="0.2">
      <c r="A41" s="403">
        <v>35</v>
      </c>
      <c r="B41" s="404" t="s">
        <v>39</v>
      </c>
      <c r="C41" s="405">
        <f>'2_State Distrib and Adjs'!BD41</f>
        <v>2578184</v>
      </c>
      <c r="D41" s="405">
        <f>-'5A3_OJJ'!S41</f>
        <v>-174</v>
      </c>
      <c r="E41" s="405"/>
      <c r="F41" s="405">
        <f>-'5C1A_Madison'!AS41</f>
        <v>0</v>
      </c>
      <c r="G41" s="405">
        <f>-'5C1B_DArbonne'!AS41</f>
        <v>0</v>
      </c>
      <c r="H41" s="405">
        <f>-'5C1C_IntlHigh'!AS41</f>
        <v>0</v>
      </c>
      <c r="I41" s="405">
        <f>-'5C1D_NOMMA'!AS41</f>
        <v>0</v>
      </c>
      <c r="J41" s="405">
        <f>-'5C1E_LFNO'!AS41</f>
        <v>0</v>
      </c>
      <c r="K41" s="405">
        <f>-'5C1F_LCCharter'!AS41</f>
        <v>0</v>
      </c>
      <c r="L41" s="405">
        <f>-'5C1G_JSClark'!AS41</f>
        <v>0</v>
      </c>
      <c r="M41" s="405">
        <f>-'5C1H_Southwest'!AS41</f>
        <v>0</v>
      </c>
      <c r="N41" s="405">
        <f>-'5C1I_LAKey'!AS41</f>
        <v>0</v>
      </c>
      <c r="O41" s="405">
        <f>-'5C1J_JCFAEast'!AS41</f>
        <v>0</v>
      </c>
      <c r="P41" s="405">
        <f>-'5C1M_GEOMidCity'!AS41</f>
        <v>0</v>
      </c>
      <c r="Q41" s="405">
        <f>-'5C1N_Delta'!AS41</f>
        <v>0</v>
      </c>
      <c r="R41" s="405">
        <f>-'5C1O_Impact'!AS41</f>
        <v>0</v>
      </c>
      <c r="S41" s="405">
        <f>-'5C1Q_Advantage'!AS41</f>
        <v>0</v>
      </c>
      <c r="T41" s="405">
        <f>-'5C1R_Iberville'!AS41</f>
        <v>0</v>
      </c>
      <c r="U41" s="405">
        <f>-'5C1S_LCColPrep'!AS41</f>
        <v>0</v>
      </c>
      <c r="V41" s="405">
        <f>-'5C1T_Northeast'!AS41</f>
        <v>0</v>
      </c>
      <c r="W41" s="405">
        <f>-'5C1U_AcadianaRen'!AS41</f>
        <v>0</v>
      </c>
      <c r="X41" s="405">
        <f>-'5C1V_LafRen'!AS41</f>
        <v>0</v>
      </c>
      <c r="Y41" s="405">
        <f>-'5C1W_Willow'!AS41</f>
        <v>0</v>
      </c>
      <c r="Z41" s="405">
        <f>-'5C1Y_GEOPrep'!AS41</f>
        <v>0</v>
      </c>
      <c r="AA41" s="405">
        <f>-'5C1Z_LincolnPrep'!AS41</f>
        <v>0</v>
      </c>
      <c r="AB41" s="405">
        <f>-'5C1AE_NobleMinds'!$AS41</f>
        <v>0</v>
      </c>
      <c r="AC41" s="405">
        <f>-'5C1AF_JCFA-Laf'!$AS41</f>
        <v>0</v>
      </c>
      <c r="AD41" s="405">
        <f>-'5C1AG_Collegiate'!$AS41</f>
        <v>0</v>
      </c>
      <c r="AE41" s="696">
        <f>-'5C1AI_Harmony'!$AS41</f>
        <v>0</v>
      </c>
      <c r="AF41" s="696">
        <f>-'5C1AJ_Athlos'!$AS41</f>
        <v>0</v>
      </c>
      <c r="AG41" s="942">
        <f>-'5C1AK_NxtGen'!$AS41</f>
        <v>0</v>
      </c>
      <c r="AH41" s="942">
        <f>-'5C1AL_RedRiver'!$AS41</f>
        <v>0</v>
      </c>
      <c r="AI41" s="1513">
        <f>-'5C1AM_Williams'!$AS41</f>
        <v>0</v>
      </c>
      <c r="AJ41" s="1513">
        <f>-'5C1AN_StLandry'!$AS41</f>
        <v>0</v>
      </c>
      <c r="AK41" s="1843"/>
      <c r="AL41" s="1843"/>
      <c r="AM41" s="405">
        <f>-'5C2_LAVCA'!AT41</f>
        <v>-7418</v>
      </c>
      <c r="AN41" s="405">
        <f>-'5C3_UnvView'!AT41</f>
        <v>-6491</v>
      </c>
      <c r="AO41" s="406">
        <f t="shared" si="54"/>
        <v>-14083</v>
      </c>
      <c r="AP41" s="407">
        <f t="shared" si="55"/>
        <v>2564101</v>
      </c>
      <c r="AQ41" s="405"/>
      <c r="AR41" s="405"/>
      <c r="AS41" s="405">
        <f>-'5C1A_Madison'!AX41</f>
        <v>0</v>
      </c>
      <c r="AT41" s="405">
        <f>-'5C1B_DArbonne'!AX41</f>
        <v>0</v>
      </c>
      <c r="AU41" s="405">
        <f>-'5C1C_IntlHigh'!AX41</f>
        <v>0</v>
      </c>
      <c r="AV41" s="405">
        <f>-'5C1D_NOMMA'!AX41</f>
        <v>0</v>
      </c>
      <c r="AW41" s="405">
        <f>-'5C1E_LFNO'!AX41</f>
        <v>0</v>
      </c>
      <c r="AX41" s="405">
        <f>-'5C1F_LCCharter'!AX41</f>
        <v>0</v>
      </c>
      <c r="AY41" s="405">
        <f>-'5C1G_JSClark'!AX41</f>
        <v>0</v>
      </c>
      <c r="AZ41" s="405">
        <f>-'5C1H_Southwest'!AX41</f>
        <v>0</v>
      </c>
      <c r="BA41" s="405">
        <f>-'5C1I_LAKey'!AX41</f>
        <v>0</v>
      </c>
      <c r="BB41" s="405">
        <f>-'5C1J_JCFAEast'!AX41</f>
        <v>0</v>
      </c>
      <c r="BC41" s="405">
        <f>-'5C1M_GEOMidCity'!AX41</f>
        <v>0</v>
      </c>
      <c r="BD41" s="405">
        <f>-'5C1N_Delta'!AX41</f>
        <v>0</v>
      </c>
      <c r="BE41" s="405">
        <f>-'5C1O_Impact'!AX41</f>
        <v>0</v>
      </c>
      <c r="BF41" s="405">
        <f>-'5C1Q_Advantage'!AX41</f>
        <v>0</v>
      </c>
      <c r="BG41" s="405">
        <f>-'5C1R_Iberville'!AX41</f>
        <v>0</v>
      </c>
      <c r="BH41" s="405">
        <f>-'5C1S_LCColPrep'!AX41</f>
        <v>0</v>
      </c>
      <c r="BI41" s="405">
        <f>-'5C1T_Northeast'!AX41</f>
        <v>0</v>
      </c>
      <c r="BJ41" s="405">
        <f>-'5C1U_AcadianaRen'!AX41</f>
        <v>0</v>
      </c>
      <c r="BK41" s="405">
        <f>-'5C1V_LafRen'!AX41</f>
        <v>0</v>
      </c>
      <c r="BL41" s="405">
        <f>-'5C1W_Willow'!AX41</f>
        <v>0</v>
      </c>
      <c r="BM41" s="405">
        <f>-'5C1Y_GEOPrep'!AX41</f>
        <v>0</v>
      </c>
      <c r="BN41" s="405">
        <f>-'5C1Z_LincolnPrep'!AX41</f>
        <v>0</v>
      </c>
      <c r="BO41" s="405">
        <f>-'5C1AE_NobleMinds'!AX41</f>
        <v>0</v>
      </c>
      <c r="BP41" s="405">
        <f>-'5C1AF_JCFA-Laf'!AX41</f>
        <v>0</v>
      </c>
      <c r="BQ41" s="405">
        <f>-'5C1AG_Collegiate'!AX41</f>
        <v>0</v>
      </c>
      <c r="BR41" s="696">
        <f>-'5C1AI_Harmony'!$AX41</f>
        <v>0</v>
      </c>
      <c r="BS41" s="696">
        <f>-'5C1AJ_Athlos'!$AX41</f>
        <v>0</v>
      </c>
      <c r="BT41" s="942">
        <f>-'5C1AK_NxtGen'!$AX41</f>
        <v>0</v>
      </c>
      <c r="BU41" s="942">
        <f>-'5C1AL_RedRiver'!$AX41</f>
        <v>0</v>
      </c>
      <c r="BV41" s="1513">
        <f>-'5C1AM_Williams'!$AX41</f>
        <v>0</v>
      </c>
      <c r="BW41" s="1513">
        <f>-'5C1AN_StLandry'!$AX41</f>
        <v>0</v>
      </c>
      <c r="BX41" s="405">
        <f>-'5C2_LAVCA'!AY41</f>
        <v>-223</v>
      </c>
      <c r="BY41" s="405">
        <f>-'5C3_UnvView'!AY41</f>
        <v>-195</v>
      </c>
      <c r="BZ41" s="405">
        <f t="shared" si="56"/>
        <v>-418</v>
      </c>
      <c r="CA41" s="407">
        <f t="shared" si="57"/>
        <v>2563683</v>
      </c>
    </row>
    <row r="42" spans="1:79" s="30" customFormat="1" ht="15.75" customHeight="1" x14ac:dyDescent="0.2">
      <c r="A42" s="413">
        <v>36</v>
      </c>
      <c r="B42" s="371" t="s">
        <v>40</v>
      </c>
      <c r="C42" s="129">
        <f>'2_State Distrib and Adjs'!BD42</f>
        <v>18877454</v>
      </c>
      <c r="D42" s="129">
        <f>-'5A3_OJJ'!S42</f>
        <v>-9677</v>
      </c>
      <c r="E42" s="129"/>
      <c r="F42" s="129">
        <f>-'5C1A_Madison'!AS42</f>
        <v>0</v>
      </c>
      <c r="G42" s="129">
        <f>-'5C1B_DArbonne'!AS42</f>
        <v>0</v>
      </c>
      <c r="H42" s="129">
        <f>-'5C1C_IntlHigh'!AS42</f>
        <v>-164202</v>
      </c>
      <c r="I42" s="129">
        <f>-'5C1D_NOMMA'!AS42</f>
        <v>-131483</v>
      </c>
      <c r="J42" s="129">
        <f>-'5C1E_LFNO'!AS42</f>
        <v>-399712</v>
      </c>
      <c r="K42" s="129">
        <f>-'5C1F_LCCharter'!AS42</f>
        <v>0</v>
      </c>
      <c r="L42" s="129">
        <f>-'5C1G_JSClark'!AS42</f>
        <v>0</v>
      </c>
      <c r="M42" s="129">
        <f>-'5C1H_Southwest'!AS42</f>
        <v>0</v>
      </c>
      <c r="N42" s="129">
        <f>-'5C1I_LAKey'!AS42</f>
        <v>0</v>
      </c>
      <c r="O42" s="129">
        <f>-'5C1J_JCFAEast'!AS42</f>
        <v>-7699</v>
      </c>
      <c r="P42" s="129">
        <f>-'5C1M_GEOMidCity'!AS42</f>
        <v>0</v>
      </c>
      <c r="Q42" s="129">
        <f>-'5C1N_Delta'!AS42</f>
        <v>0</v>
      </c>
      <c r="R42" s="129">
        <f>-'5C1O_Impact'!AS42</f>
        <v>0</v>
      </c>
      <c r="S42" s="129">
        <f>-'5C1Q_Advantage'!AS42</f>
        <v>0</v>
      </c>
      <c r="T42" s="129">
        <f>-'5C1R_Iberville'!AS42</f>
        <v>-2961</v>
      </c>
      <c r="U42" s="129">
        <f>-'5C1S_LCColPrep'!AS42</f>
        <v>0</v>
      </c>
      <c r="V42" s="129">
        <f>-'5C1T_Northeast'!AS42</f>
        <v>0</v>
      </c>
      <c r="W42" s="129">
        <f>-'5C1U_AcadianaRen'!AS42</f>
        <v>0</v>
      </c>
      <c r="X42" s="129">
        <f>-'5C1V_LafRen'!AS42</f>
        <v>-592</v>
      </c>
      <c r="Y42" s="129">
        <f>-'5C1W_Willow'!AS42</f>
        <v>0</v>
      </c>
      <c r="Z42" s="129">
        <f>-'5C1Y_GEOPrep'!AS42</f>
        <v>0</v>
      </c>
      <c r="AA42" s="129">
        <f>-'5C1Z_LincolnPrep'!AS42</f>
        <v>0</v>
      </c>
      <c r="AB42" s="129">
        <f>-'5C1AE_NobleMinds'!$AS42</f>
        <v>-63372</v>
      </c>
      <c r="AC42" s="129">
        <f>-'5C1AF_JCFA-Laf'!$AS42</f>
        <v>0</v>
      </c>
      <c r="AD42" s="129">
        <f>-'5C1AG_Collegiate'!$AS42</f>
        <v>-592</v>
      </c>
      <c r="AE42" s="129">
        <f>-'5C1AI_Harmony'!$AS42</f>
        <v>-139775</v>
      </c>
      <c r="AF42" s="129">
        <f>-'5C1AJ_Athlos'!$AS42</f>
        <v>-68111</v>
      </c>
      <c r="AG42" s="129">
        <f>-'5C1AK_NxtGen'!$AS42</f>
        <v>0</v>
      </c>
      <c r="AH42" s="129">
        <f>-'5C1AL_RedRiver'!$AS42</f>
        <v>0</v>
      </c>
      <c r="AI42" s="129">
        <f>-'5C1AM_Williams'!$AS42</f>
        <v>0</v>
      </c>
      <c r="AJ42" s="129">
        <f>-'5C1AN_StLandry'!$AS42</f>
        <v>0</v>
      </c>
      <c r="AK42" s="129"/>
      <c r="AL42" s="129"/>
      <c r="AM42" s="129">
        <f>-'5C2_LAVCA'!AT42</f>
        <v>-69581</v>
      </c>
      <c r="AN42" s="129">
        <f>-'5C3_UnvView'!AT42</f>
        <v>-59700</v>
      </c>
      <c r="AO42" s="415">
        <f t="shared" si="54"/>
        <v>-1117457</v>
      </c>
      <c r="AP42" s="416">
        <f t="shared" si="55"/>
        <v>17759997</v>
      </c>
      <c r="AQ42" s="129"/>
      <c r="AR42" s="129"/>
      <c r="AS42" s="129">
        <f>-'5C1A_Madison'!AX42</f>
        <v>0</v>
      </c>
      <c r="AT42" s="129">
        <f>-'5C1B_DArbonne'!AX42</f>
        <v>0</v>
      </c>
      <c r="AU42" s="129">
        <f>-'5C1C_IntlHigh'!AX42</f>
        <v>-4946</v>
      </c>
      <c r="AV42" s="129">
        <f>-'5C1D_NOMMA'!AX42</f>
        <v>-3954</v>
      </c>
      <c r="AW42" s="129">
        <f>-'5C1E_LFNO'!AX42</f>
        <v>-12013</v>
      </c>
      <c r="AX42" s="129">
        <f>-'5C1F_LCCharter'!AX42</f>
        <v>0</v>
      </c>
      <c r="AY42" s="129">
        <f>-'5C1G_JSClark'!AX42</f>
        <v>0</v>
      </c>
      <c r="AZ42" s="129">
        <f>-'5C1H_Southwest'!AX42</f>
        <v>0</v>
      </c>
      <c r="BA42" s="129">
        <f>-'5C1I_LAKey'!AX42</f>
        <v>0</v>
      </c>
      <c r="BB42" s="129">
        <f>-'5C1J_JCFAEast'!AX42</f>
        <v>-232</v>
      </c>
      <c r="BC42" s="129">
        <f>-'5C1M_GEOMidCity'!AX42</f>
        <v>0</v>
      </c>
      <c r="BD42" s="129">
        <f>-'5C1N_Delta'!AX42</f>
        <v>0</v>
      </c>
      <c r="BE42" s="129">
        <f>-'5C1O_Impact'!AX42</f>
        <v>0</v>
      </c>
      <c r="BF42" s="129">
        <f>-'5C1Q_Advantage'!AX42</f>
        <v>0</v>
      </c>
      <c r="BG42" s="129">
        <f>-'5C1R_Iberville'!AX42</f>
        <v>-89</v>
      </c>
      <c r="BH42" s="129">
        <f>-'5C1S_LCColPrep'!AX42</f>
        <v>0</v>
      </c>
      <c r="BI42" s="129">
        <f>-'5C1T_Northeast'!AX42</f>
        <v>0</v>
      </c>
      <c r="BJ42" s="129">
        <f>-'5C1U_AcadianaRen'!AX42</f>
        <v>0</v>
      </c>
      <c r="BK42" s="129">
        <f>-'5C1V_LafRen'!AX42</f>
        <v>-18</v>
      </c>
      <c r="BL42" s="129">
        <f>-'5C1W_Willow'!AX42</f>
        <v>0</v>
      </c>
      <c r="BM42" s="129">
        <f>-'5C1Y_GEOPrep'!AX42</f>
        <v>0</v>
      </c>
      <c r="BN42" s="129">
        <f>-'5C1Z_LincolnPrep'!AX42</f>
        <v>0</v>
      </c>
      <c r="BO42" s="129">
        <f>-'5C1AE_NobleMinds'!AX42</f>
        <v>-1906</v>
      </c>
      <c r="BP42" s="129">
        <f>-'5C1AF_JCFA-Laf'!AX42</f>
        <v>0</v>
      </c>
      <c r="BQ42" s="129">
        <f>-'5C1AG_Collegiate'!AX42</f>
        <v>-18</v>
      </c>
      <c r="BR42" s="129">
        <f>-'5C1AI_Harmony'!$AX42</f>
        <v>-4204</v>
      </c>
      <c r="BS42" s="129">
        <f>-'5C1AJ_Athlos'!$AX42</f>
        <v>-2048</v>
      </c>
      <c r="BT42" s="129">
        <f>-'5C1AK_NxtGen'!$AX42</f>
        <v>0</v>
      </c>
      <c r="BU42" s="129">
        <f>-'5C1AL_RedRiver'!$AX42</f>
        <v>0</v>
      </c>
      <c r="BV42" s="129">
        <f>-'5C1AM_Williams'!$AX42</f>
        <v>0</v>
      </c>
      <c r="BW42" s="129">
        <f>-'5C1AN_StLandry'!$AX42</f>
        <v>0</v>
      </c>
      <c r="BX42" s="129">
        <f>-'5C2_LAVCA'!AY42</f>
        <v>-2100</v>
      </c>
      <c r="BY42" s="129">
        <f>-'5C3_UnvView'!AY42</f>
        <v>-1796</v>
      </c>
      <c r="BZ42" s="129">
        <f t="shared" si="56"/>
        <v>-33324</v>
      </c>
      <c r="CA42" s="416">
        <f t="shared" si="57"/>
        <v>17726673</v>
      </c>
    </row>
    <row r="43" spans="1:79" s="30" customFormat="1" ht="15.75" customHeight="1" x14ac:dyDescent="0.2">
      <c r="A43" s="413">
        <v>37</v>
      </c>
      <c r="B43" s="414" t="s">
        <v>41</v>
      </c>
      <c r="C43" s="129">
        <f>'2_State Distrib and Adjs'!BD43</f>
        <v>10090984</v>
      </c>
      <c r="D43" s="129">
        <f>-'5A3_OJJ'!S43</f>
        <v>-1210</v>
      </c>
      <c r="E43" s="129"/>
      <c r="F43" s="129">
        <f>-'5C1A_Madison'!AS43</f>
        <v>0</v>
      </c>
      <c r="G43" s="129">
        <f>-'5C1B_DArbonne'!AS43</f>
        <v>-4769</v>
      </c>
      <c r="H43" s="129">
        <f>-'5C1C_IntlHigh'!AS43</f>
        <v>0</v>
      </c>
      <c r="I43" s="129">
        <f>-'5C1D_NOMMA'!AS43</f>
        <v>0</v>
      </c>
      <c r="J43" s="129">
        <f>-'5C1E_LFNO'!AS43</f>
        <v>0</v>
      </c>
      <c r="K43" s="129">
        <f>-'5C1F_LCCharter'!AS43</f>
        <v>0</v>
      </c>
      <c r="L43" s="129">
        <f>-'5C1G_JSClark'!AS43</f>
        <v>0</v>
      </c>
      <c r="M43" s="129">
        <f>-'5C1H_Southwest'!AS43</f>
        <v>0</v>
      </c>
      <c r="N43" s="129">
        <f>-'5C1I_LAKey'!AS43</f>
        <v>0</v>
      </c>
      <c r="O43" s="129">
        <f>-'5C1J_JCFAEast'!AS43</f>
        <v>0</v>
      </c>
      <c r="P43" s="129">
        <f>-'5C1M_GEOMidCity'!AS43</f>
        <v>0</v>
      </c>
      <c r="Q43" s="129">
        <f>-'5C1N_Delta'!AS43</f>
        <v>0</v>
      </c>
      <c r="R43" s="129">
        <f>-'5C1O_Impact'!AS43</f>
        <v>0</v>
      </c>
      <c r="S43" s="129">
        <f>-'5C1Q_Advantage'!AS43</f>
        <v>0</v>
      </c>
      <c r="T43" s="129">
        <f>-'5C1R_Iberville'!AS43</f>
        <v>0</v>
      </c>
      <c r="U43" s="129">
        <f>-'5C1S_LCColPrep'!AS43</f>
        <v>0</v>
      </c>
      <c r="V43" s="129">
        <f>-'5C1T_Northeast'!AS43</f>
        <v>0</v>
      </c>
      <c r="W43" s="129">
        <f>-'5C1U_AcadianaRen'!AS43</f>
        <v>0</v>
      </c>
      <c r="X43" s="129">
        <f>-'5C1V_LafRen'!AS43</f>
        <v>0</v>
      </c>
      <c r="Y43" s="129">
        <f>-'5C1W_Willow'!AS43</f>
        <v>0</v>
      </c>
      <c r="Z43" s="129">
        <f>-'5C1Y_GEOPrep'!AS43</f>
        <v>0</v>
      </c>
      <c r="AA43" s="129">
        <f>-'5C1Z_LincolnPrep'!AS43</f>
        <v>-2601</v>
      </c>
      <c r="AB43" s="129">
        <f>-'5C1AE_NobleMinds'!$AS43</f>
        <v>0</v>
      </c>
      <c r="AC43" s="129">
        <f>-'5C1AF_JCFA-Laf'!$AS43</f>
        <v>0</v>
      </c>
      <c r="AD43" s="129">
        <f>-'5C1AG_Collegiate'!$AS43</f>
        <v>0</v>
      </c>
      <c r="AE43" s="129">
        <f>-'5C1AI_Harmony'!$AS43</f>
        <v>0</v>
      </c>
      <c r="AF43" s="129">
        <f>-'5C1AJ_Athlos'!$AS43</f>
        <v>0</v>
      </c>
      <c r="AG43" s="129">
        <f>-'5C1AK_NxtGen'!$AS43</f>
        <v>0</v>
      </c>
      <c r="AH43" s="129">
        <f>-'5C1AL_RedRiver'!$AS43</f>
        <v>0</v>
      </c>
      <c r="AI43" s="129">
        <f>-'5C1AM_Williams'!$AS43</f>
        <v>0</v>
      </c>
      <c r="AJ43" s="129">
        <f>-'5C1AN_StLandry'!$AS43</f>
        <v>0</v>
      </c>
      <c r="AK43" s="129"/>
      <c r="AL43" s="129"/>
      <c r="AM43" s="129">
        <f>-'5C2_LAVCA'!AT43</f>
        <v>-17947</v>
      </c>
      <c r="AN43" s="129">
        <f>-'5C3_UnvView'!AT43</f>
        <v>-25750</v>
      </c>
      <c r="AO43" s="415">
        <f t="shared" si="54"/>
        <v>-52277</v>
      </c>
      <c r="AP43" s="416">
        <f t="shared" si="55"/>
        <v>10038707</v>
      </c>
      <c r="AQ43" s="129"/>
      <c r="AR43" s="129"/>
      <c r="AS43" s="129">
        <f>-'5C1A_Madison'!AX43</f>
        <v>0</v>
      </c>
      <c r="AT43" s="129">
        <f>-'5C1B_DArbonne'!AX43</f>
        <v>-143</v>
      </c>
      <c r="AU43" s="129">
        <f>-'5C1C_IntlHigh'!AX43</f>
        <v>0</v>
      </c>
      <c r="AV43" s="129">
        <f>-'5C1D_NOMMA'!AX43</f>
        <v>0</v>
      </c>
      <c r="AW43" s="129">
        <f>-'5C1E_LFNO'!AX43</f>
        <v>0</v>
      </c>
      <c r="AX43" s="129">
        <f>-'5C1F_LCCharter'!AX43</f>
        <v>0</v>
      </c>
      <c r="AY43" s="129">
        <f>-'5C1G_JSClark'!AX43</f>
        <v>0</v>
      </c>
      <c r="AZ43" s="129">
        <f>-'5C1H_Southwest'!AX43</f>
        <v>0</v>
      </c>
      <c r="BA43" s="129">
        <f>-'5C1I_LAKey'!AX43</f>
        <v>0</v>
      </c>
      <c r="BB43" s="129">
        <f>-'5C1J_JCFAEast'!AX43</f>
        <v>0</v>
      </c>
      <c r="BC43" s="129">
        <f>-'5C1M_GEOMidCity'!AX43</f>
        <v>0</v>
      </c>
      <c r="BD43" s="129">
        <f>-'5C1N_Delta'!AX43</f>
        <v>0</v>
      </c>
      <c r="BE43" s="129">
        <f>-'5C1O_Impact'!AX43</f>
        <v>0</v>
      </c>
      <c r="BF43" s="129">
        <f>-'5C1Q_Advantage'!AX43</f>
        <v>0</v>
      </c>
      <c r="BG43" s="129">
        <f>-'5C1R_Iberville'!AX43</f>
        <v>0</v>
      </c>
      <c r="BH43" s="129">
        <f>-'5C1S_LCColPrep'!AX43</f>
        <v>0</v>
      </c>
      <c r="BI43" s="129">
        <f>-'5C1T_Northeast'!AX43</f>
        <v>0</v>
      </c>
      <c r="BJ43" s="129">
        <f>-'5C1U_AcadianaRen'!AX43</f>
        <v>0</v>
      </c>
      <c r="BK43" s="129">
        <f>-'5C1V_LafRen'!AX43</f>
        <v>0</v>
      </c>
      <c r="BL43" s="129">
        <f>-'5C1W_Willow'!AX43</f>
        <v>0</v>
      </c>
      <c r="BM43" s="129">
        <f>-'5C1Y_GEOPrep'!AX43</f>
        <v>0</v>
      </c>
      <c r="BN43" s="129">
        <f>-'5C1Z_LincolnPrep'!AX43</f>
        <v>-78</v>
      </c>
      <c r="BO43" s="129">
        <f>-'5C1AE_NobleMinds'!AX43</f>
        <v>0</v>
      </c>
      <c r="BP43" s="129">
        <f>-'5C1AF_JCFA-Laf'!AX43</f>
        <v>0</v>
      </c>
      <c r="BQ43" s="129">
        <f>-'5C1AG_Collegiate'!AX43</f>
        <v>0</v>
      </c>
      <c r="BR43" s="129">
        <f>-'5C1AI_Harmony'!$AX43</f>
        <v>0</v>
      </c>
      <c r="BS43" s="129">
        <f>-'5C1AJ_Athlos'!$AX43</f>
        <v>0</v>
      </c>
      <c r="BT43" s="129">
        <f>-'5C1AK_NxtGen'!$AX43</f>
        <v>0</v>
      </c>
      <c r="BU43" s="129">
        <f>-'5C1AL_RedRiver'!$AX43</f>
        <v>0</v>
      </c>
      <c r="BV43" s="129">
        <f>-'5C1AM_Williams'!$AX43</f>
        <v>0</v>
      </c>
      <c r="BW43" s="129">
        <f>-'5C1AN_StLandry'!$AX43</f>
        <v>0</v>
      </c>
      <c r="BX43" s="129">
        <f>-'5C2_LAVCA'!AY43</f>
        <v>-540</v>
      </c>
      <c r="BY43" s="129">
        <f>-'5C3_UnvView'!AY43</f>
        <v>-774</v>
      </c>
      <c r="BZ43" s="129">
        <f t="shared" si="56"/>
        <v>-1535</v>
      </c>
      <c r="CA43" s="416">
        <f t="shared" si="57"/>
        <v>10037172</v>
      </c>
    </row>
    <row r="44" spans="1:79" s="30" customFormat="1" ht="15.75" customHeight="1" x14ac:dyDescent="0.2">
      <c r="A44" s="413">
        <v>38</v>
      </c>
      <c r="B44" s="414" t="s">
        <v>42</v>
      </c>
      <c r="C44" s="129">
        <f>'2_State Distrib and Adjs'!BD44</f>
        <v>1020513</v>
      </c>
      <c r="D44" s="129">
        <f>-'5A3_OJJ'!S44</f>
        <v>0</v>
      </c>
      <c r="E44" s="129"/>
      <c r="F44" s="129">
        <f>-'5C1A_Madison'!AS44</f>
        <v>0</v>
      </c>
      <c r="G44" s="129">
        <f>-'5C1B_DArbonne'!AS44</f>
        <v>0</v>
      </c>
      <c r="H44" s="129">
        <f>-'5C1C_IntlHigh'!AS44</f>
        <v>-965</v>
      </c>
      <c r="I44" s="129">
        <f>-'5C1D_NOMMA'!AS44</f>
        <v>-11574</v>
      </c>
      <c r="J44" s="129">
        <f>-'5C1E_LFNO'!AS44</f>
        <v>-1929</v>
      </c>
      <c r="K44" s="129">
        <f>-'5C1F_LCCharter'!AS44</f>
        <v>0</v>
      </c>
      <c r="L44" s="129">
        <f>-'5C1G_JSClark'!AS44</f>
        <v>0</v>
      </c>
      <c r="M44" s="129">
        <f>-'5C1H_Southwest'!AS44</f>
        <v>0</v>
      </c>
      <c r="N44" s="129">
        <f>-'5C1I_LAKey'!AS44</f>
        <v>0</v>
      </c>
      <c r="O44" s="129">
        <f>-'5C1J_JCFAEast'!AS44</f>
        <v>-2894</v>
      </c>
      <c r="P44" s="129">
        <f>-'5C1M_GEOMidCity'!AS44</f>
        <v>0</v>
      </c>
      <c r="Q44" s="129">
        <f>-'5C1N_Delta'!AS44</f>
        <v>0</v>
      </c>
      <c r="R44" s="129">
        <f>-'5C1O_Impact'!AS44</f>
        <v>0</v>
      </c>
      <c r="S44" s="129">
        <f>-'5C1Q_Advantage'!AS44</f>
        <v>0</v>
      </c>
      <c r="T44" s="129">
        <f>-'5C1R_Iberville'!AS44</f>
        <v>0</v>
      </c>
      <c r="U44" s="129">
        <f>-'5C1S_LCColPrep'!AS44</f>
        <v>0</v>
      </c>
      <c r="V44" s="129">
        <f>-'5C1T_Northeast'!AS44</f>
        <v>0</v>
      </c>
      <c r="W44" s="129">
        <f>-'5C1U_AcadianaRen'!AS44</f>
        <v>0</v>
      </c>
      <c r="X44" s="129">
        <f>-'5C1V_LafRen'!AS44</f>
        <v>0</v>
      </c>
      <c r="Y44" s="129">
        <f>-'5C1W_Willow'!AS44</f>
        <v>0</v>
      </c>
      <c r="Z44" s="129">
        <f>-'5C1Y_GEOPrep'!AS44</f>
        <v>0</v>
      </c>
      <c r="AA44" s="129">
        <f>-'5C1Z_LincolnPrep'!AS44</f>
        <v>0</v>
      </c>
      <c r="AB44" s="129">
        <f>-'5C1AE_NobleMinds'!$AS44</f>
        <v>0</v>
      </c>
      <c r="AC44" s="129">
        <f>-'5C1AF_JCFA-Laf'!$AS44</f>
        <v>0</v>
      </c>
      <c r="AD44" s="129">
        <f>-'5C1AG_Collegiate'!$AS44</f>
        <v>0</v>
      </c>
      <c r="AE44" s="129">
        <f>-'5C1AI_Harmony'!$AS44</f>
        <v>-1929</v>
      </c>
      <c r="AF44" s="129">
        <f>-'5C1AJ_Athlos'!$AS44</f>
        <v>-4823</v>
      </c>
      <c r="AG44" s="129">
        <f>-'5C1AK_NxtGen'!$AS44</f>
        <v>0</v>
      </c>
      <c r="AH44" s="129">
        <f>-'5C1AL_RedRiver'!$AS44</f>
        <v>0</v>
      </c>
      <c r="AI44" s="129">
        <f>-'5C1AM_Williams'!$AS44</f>
        <v>0</v>
      </c>
      <c r="AJ44" s="129">
        <f>-'5C1AN_StLandry'!$AS44</f>
        <v>0</v>
      </c>
      <c r="AK44" s="129"/>
      <c r="AL44" s="129"/>
      <c r="AM44" s="129">
        <f>-'5C2_LAVCA'!AT44</f>
        <v>-6944</v>
      </c>
      <c r="AN44" s="129">
        <f>-'5C3_UnvView'!AT44</f>
        <v>-19097</v>
      </c>
      <c r="AO44" s="415">
        <f t="shared" si="54"/>
        <v>-50155</v>
      </c>
      <c r="AP44" s="416">
        <f t="shared" si="55"/>
        <v>970358</v>
      </c>
      <c r="AQ44" s="129"/>
      <c r="AR44" s="129"/>
      <c r="AS44" s="129">
        <f>-'5C1A_Madison'!AX44</f>
        <v>0</v>
      </c>
      <c r="AT44" s="129">
        <f>-'5C1B_DArbonne'!AX44</f>
        <v>0</v>
      </c>
      <c r="AU44" s="129">
        <f>-'5C1C_IntlHigh'!AX44</f>
        <v>-29</v>
      </c>
      <c r="AV44" s="129">
        <f>-'5C1D_NOMMA'!AX44</f>
        <v>-348</v>
      </c>
      <c r="AW44" s="129">
        <f>-'5C1E_LFNO'!AX44</f>
        <v>-58</v>
      </c>
      <c r="AX44" s="129">
        <f>-'5C1F_LCCharter'!AX44</f>
        <v>0</v>
      </c>
      <c r="AY44" s="129">
        <f>-'5C1G_JSClark'!AX44</f>
        <v>0</v>
      </c>
      <c r="AZ44" s="129">
        <f>-'5C1H_Southwest'!AX44</f>
        <v>0</v>
      </c>
      <c r="BA44" s="129">
        <f>-'5C1I_LAKey'!AX44</f>
        <v>0</v>
      </c>
      <c r="BB44" s="129">
        <f>-'5C1J_JCFAEast'!AX44</f>
        <v>-87</v>
      </c>
      <c r="BC44" s="129">
        <f>-'5C1M_GEOMidCity'!AX44</f>
        <v>0</v>
      </c>
      <c r="BD44" s="129">
        <f>-'5C1N_Delta'!AX44</f>
        <v>0</v>
      </c>
      <c r="BE44" s="129">
        <f>-'5C1O_Impact'!AX44</f>
        <v>0</v>
      </c>
      <c r="BF44" s="129">
        <f>-'5C1Q_Advantage'!AX44</f>
        <v>0</v>
      </c>
      <c r="BG44" s="129">
        <f>-'5C1R_Iberville'!AX44</f>
        <v>0</v>
      </c>
      <c r="BH44" s="129">
        <f>-'5C1S_LCColPrep'!AX44</f>
        <v>0</v>
      </c>
      <c r="BI44" s="129">
        <f>-'5C1T_Northeast'!AX44</f>
        <v>0</v>
      </c>
      <c r="BJ44" s="129">
        <f>-'5C1U_AcadianaRen'!AX44</f>
        <v>0</v>
      </c>
      <c r="BK44" s="129">
        <f>-'5C1V_LafRen'!AX44</f>
        <v>0</v>
      </c>
      <c r="BL44" s="129">
        <f>-'5C1W_Willow'!AX44</f>
        <v>0</v>
      </c>
      <c r="BM44" s="129">
        <f>-'5C1Y_GEOPrep'!AX44</f>
        <v>0</v>
      </c>
      <c r="BN44" s="129">
        <f>-'5C1Z_LincolnPrep'!AX44</f>
        <v>0</v>
      </c>
      <c r="BO44" s="129">
        <f>-'5C1AE_NobleMinds'!AX44</f>
        <v>0</v>
      </c>
      <c r="BP44" s="129">
        <f>-'5C1AF_JCFA-Laf'!AX44</f>
        <v>0</v>
      </c>
      <c r="BQ44" s="129">
        <f>-'5C1AG_Collegiate'!AX44</f>
        <v>0</v>
      </c>
      <c r="BR44" s="129">
        <f>-'5C1AI_Harmony'!$AX44</f>
        <v>-58</v>
      </c>
      <c r="BS44" s="129">
        <f>-'5C1AJ_Athlos'!$AX44</f>
        <v>-145</v>
      </c>
      <c r="BT44" s="129">
        <f>-'5C1AK_NxtGen'!$AX44</f>
        <v>0</v>
      </c>
      <c r="BU44" s="129">
        <f>-'5C1AL_RedRiver'!$AX44</f>
        <v>0</v>
      </c>
      <c r="BV44" s="129">
        <f>-'5C1AM_Williams'!$AX44</f>
        <v>0</v>
      </c>
      <c r="BW44" s="129">
        <f>-'5C1AN_StLandry'!$AX44</f>
        <v>0</v>
      </c>
      <c r="BX44" s="129">
        <f>-'5C2_LAVCA'!AY44</f>
        <v>-209</v>
      </c>
      <c r="BY44" s="129">
        <f>-'5C3_UnvView'!AY44</f>
        <v>-574</v>
      </c>
      <c r="BZ44" s="129">
        <f t="shared" si="56"/>
        <v>-1508</v>
      </c>
      <c r="CA44" s="416">
        <f t="shared" si="57"/>
        <v>968850</v>
      </c>
    </row>
    <row r="45" spans="1:79" s="30" customFormat="1" ht="15.75" customHeight="1" x14ac:dyDescent="0.2">
      <c r="A45" s="413">
        <v>39</v>
      </c>
      <c r="B45" s="414" t="s">
        <v>43</v>
      </c>
      <c r="C45" s="129">
        <f>'2_State Distrib and Adjs'!BD45</f>
        <v>838563</v>
      </c>
      <c r="D45" s="129">
        <f>-'5A3_OJJ'!S45</f>
        <v>-711</v>
      </c>
      <c r="E45" s="129"/>
      <c r="F45" s="129">
        <f>-'5C1A_Madison'!AS45</f>
        <v>0</v>
      </c>
      <c r="G45" s="129">
        <f>-'5C1B_DArbonne'!AS45</f>
        <v>0</v>
      </c>
      <c r="H45" s="129">
        <f>-'5C1C_IntlHigh'!AS45</f>
        <v>0</v>
      </c>
      <c r="I45" s="129">
        <f>-'5C1D_NOMMA'!AS45</f>
        <v>0</v>
      </c>
      <c r="J45" s="129">
        <f>-'5C1E_LFNO'!AS45</f>
        <v>0</v>
      </c>
      <c r="K45" s="129">
        <f>-'5C1F_LCCharter'!AS45</f>
        <v>0</v>
      </c>
      <c r="L45" s="129">
        <f>-'5C1G_JSClark'!AS45</f>
        <v>0</v>
      </c>
      <c r="M45" s="129">
        <f>-'5C1H_Southwest'!AS45</f>
        <v>0</v>
      </c>
      <c r="N45" s="129">
        <f>-'5C1I_LAKey'!AS45</f>
        <v>-5399</v>
      </c>
      <c r="O45" s="129">
        <f>-'5C1J_JCFAEast'!AS45</f>
        <v>0</v>
      </c>
      <c r="P45" s="129">
        <f>-'5C1M_GEOMidCity'!AS45</f>
        <v>0</v>
      </c>
      <c r="Q45" s="129">
        <f>-'5C1N_Delta'!AS45</f>
        <v>0</v>
      </c>
      <c r="R45" s="129">
        <f>-'5C1O_Impact'!AS45</f>
        <v>0</v>
      </c>
      <c r="S45" s="129">
        <f>-'5C1Q_Advantage'!AS45</f>
        <v>-2700</v>
      </c>
      <c r="T45" s="129">
        <f>-'5C1R_Iberville'!AS45</f>
        <v>-675</v>
      </c>
      <c r="U45" s="129">
        <f>-'5C1S_LCColPrep'!AS45</f>
        <v>0</v>
      </c>
      <c r="V45" s="129">
        <f>-'5C1T_Northeast'!AS45</f>
        <v>0</v>
      </c>
      <c r="W45" s="129">
        <f>-'5C1U_AcadianaRen'!AS45</f>
        <v>0</v>
      </c>
      <c r="X45" s="129">
        <f>-'5C1V_LafRen'!AS45</f>
        <v>0</v>
      </c>
      <c r="Y45" s="129">
        <f>-'5C1W_Willow'!AS45</f>
        <v>0</v>
      </c>
      <c r="Z45" s="129">
        <f>-'5C1Y_GEOPrep'!AS45</f>
        <v>0</v>
      </c>
      <c r="AA45" s="129">
        <f>-'5C1Z_LincolnPrep'!AS45</f>
        <v>0</v>
      </c>
      <c r="AB45" s="129">
        <f>-'5C1AE_NobleMinds'!$AS45</f>
        <v>0</v>
      </c>
      <c r="AC45" s="129">
        <f>-'5C1AF_JCFA-Laf'!$AS45</f>
        <v>0</v>
      </c>
      <c r="AD45" s="129">
        <f>-'5C1AG_Collegiate'!$AS45</f>
        <v>0</v>
      </c>
      <c r="AE45" s="129">
        <f>-'5C1AI_Harmony'!$AS45</f>
        <v>0</v>
      </c>
      <c r="AF45" s="129">
        <f>-'5C1AJ_Athlos'!$AS45</f>
        <v>0</v>
      </c>
      <c r="AG45" s="129">
        <f>-'5C1AK_NxtGen'!$AS45</f>
        <v>0</v>
      </c>
      <c r="AH45" s="129">
        <f>-'5C1AL_RedRiver'!$AS45</f>
        <v>-675</v>
      </c>
      <c r="AI45" s="129">
        <f>-'5C1AM_Williams'!$AS45</f>
        <v>0</v>
      </c>
      <c r="AJ45" s="129">
        <f>-'5C1AN_StLandry'!$AS45</f>
        <v>0</v>
      </c>
      <c r="AK45" s="129"/>
      <c r="AL45" s="129"/>
      <c r="AM45" s="129">
        <f>-'5C2_LAVCA'!AT45</f>
        <v>-8504</v>
      </c>
      <c r="AN45" s="129">
        <f>-'5C3_UnvView'!AT45</f>
        <v>-12148</v>
      </c>
      <c r="AO45" s="415">
        <f t="shared" si="54"/>
        <v>-30812</v>
      </c>
      <c r="AP45" s="416">
        <f t="shared" si="55"/>
        <v>807751</v>
      </c>
      <c r="AQ45" s="129"/>
      <c r="AR45" s="129"/>
      <c r="AS45" s="129">
        <f>-'5C1A_Madison'!AX45</f>
        <v>0</v>
      </c>
      <c r="AT45" s="129">
        <f>-'5C1B_DArbonne'!AX45</f>
        <v>0</v>
      </c>
      <c r="AU45" s="129">
        <f>-'5C1C_IntlHigh'!AX45</f>
        <v>0</v>
      </c>
      <c r="AV45" s="129">
        <f>-'5C1D_NOMMA'!AX45</f>
        <v>0</v>
      </c>
      <c r="AW45" s="129">
        <f>-'5C1E_LFNO'!AX45</f>
        <v>0</v>
      </c>
      <c r="AX45" s="129">
        <f>-'5C1F_LCCharter'!AX45</f>
        <v>0</v>
      </c>
      <c r="AY45" s="129">
        <f>-'5C1G_JSClark'!AX45</f>
        <v>0</v>
      </c>
      <c r="AZ45" s="129">
        <f>-'5C1H_Southwest'!AX45</f>
        <v>0</v>
      </c>
      <c r="BA45" s="129">
        <f>-'5C1I_LAKey'!AX45</f>
        <v>-162</v>
      </c>
      <c r="BB45" s="129">
        <f>-'5C1J_JCFAEast'!AX45</f>
        <v>0</v>
      </c>
      <c r="BC45" s="129">
        <f>-'5C1M_GEOMidCity'!AX45</f>
        <v>0</v>
      </c>
      <c r="BD45" s="129">
        <f>-'5C1N_Delta'!AX45</f>
        <v>0</v>
      </c>
      <c r="BE45" s="129">
        <f>-'5C1O_Impact'!AX45</f>
        <v>0</v>
      </c>
      <c r="BF45" s="129">
        <f>-'5C1Q_Advantage'!AX45</f>
        <v>-81</v>
      </c>
      <c r="BG45" s="129">
        <f>-'5C1R_Iberville'!AX45</f>
        <v>-20</v>
      </c>
      <c r="BH45" s="129">
        <f>-'5C1S_LCColPrep'!AX45</f>
        <v>0</v>
      </c>
      <c r="BI45" s="129">
        <f>-'5C1T_Northeast'!AX45</f>
        <v>0</v>
      </c>
      <c r="BJ45" s="129">
        <f>-'5C1U_AcadianaRen'!AX45</f>
        <v>0</v>
      </c>
      <c r="BK45" s="129">
        <f>-'5C1V_LafRen'!AX45</f>
        <v>0</v>
      </c>
      <c r="BL45" s="129">
        <f>-'5C1W_Willow'!AX45</f>
        <v>0</v>
      </c>
      <c r="BM45" s="129">
        <f>-'5C1Y_GEOPrep'!AX45</f>
        <v>0</v>
      </c>
      <c r="BN45" s="129">
        <f>-'5C1Z_LincolnPrep'!AX45</f>
        <v>0</v>
      </c>
      <c r="BO45" s="129">
        <f>-'5C1AE_NobleMinds'!AX45</f>
        <v>0</v>
      </c>
      <c r="BP45" s="129">
        <f>-'5C1AF_JCFA-Laf'!AX45</f>
        <v>0</v>
      </c>
      <c r="BQ45" s="129">
        <f>-'5C1AG_Collegiate'!AX45</f>
        <v>0</v>
      </c>
      <c r="BR45" s="129">
        <f>-'5C1AI_Harmony'!$AX45</f>
        <v>0</v>
      </c>
      <c r="BS45" s="129">
        <f>-'5C1AJ_Athlos'!$AX45</f>
        <v>0</v>
      </c>
      <c r="BT45" s="129">
        <f>-'5C1AK_NxtGen'!$AX45</f>
        <v>0</v>
      </c>
      <c r="BU45" s="129">
        <f>-'5C1AL_RedRiver'!$AX45</f>
        <v>-20</v>
      </c>
      <c r="BV45" s="129">
        <f>-'5C1AM_Williams'!$AX45</f>
        <v>0</v>
      </c>
      <c r="BW45" s="129">
        <f>-'5C1AN_StLandry'!$AX45</f>
        <v>0</v>
      </c>
      <c r="BX45" s="129">
        <f>-'5C2_LAVCA'!AY45</f>
        <v>-256</v>
      </c>
      <c r="BY45" s="129">
        <f>-'5C3_UnvView'!AY45</f>
        <v>-365</v>
      </c>
      <c r="BZ45" s="129">
        <f t="shared" si="56"/>
        <v>-904</v>
      </c>
      <c r="CA45" s="416">
        <f t="shared" si="57"/>
        <v>806847</v>
      </c>
    </row>
    <row r="46" spans="1:79" s="30" customFormat="1" ht="15.75" customHeight="1" x14ac:dyDescent="0.2">
      <c r="A46" s="403">
        <v>40</v>
      </c>
      <c r="B46" s="404" t="s">
        <v>44</v>
      </c>
      <c r="C46" s="405">
        <f>'2_State Distrib and Adjs'!BD46</f>
        <v>11227862</v>
      </c>
      <c r="D46" s="405">
        <f>-'5A3_OJJ'!S46</f>
        <v>-685</v>
      </c>
      <c r="E46" s="405"/>
      <c r="F46" s="405">
        <f>-'5C1A_Madison'!AS46</f>
        <v>0</v>
      </c>
      <c r="G46" s="405">
        <f>-'5C1B_DArbonne'!AS46</f>
        <v>0</v>
      </c>
      <c r="H46" s="405">
        <f>-'5C1C_IntlHigh'!AS46</f>
        <v>0</v>
      </c>
      <c r="I46" s="405">
        <f>-'5C1D_NOMMA'!AS46</f>
        <v>0</v>
      </c>
      <c r="J46" s="405">
        <f>-'5C1E_LFNO'!AS46</f>
        <v>0</v>
      </c>
      <c r="K46" s="405">
        <f>-'5C1F_LCCharter'!AS46</f>
        <v>0</v>
      </c>
      <c r="L46" s="405">
        <f>-'5C1G_JSClark'!AS46</f>
        <v>0</v>
      </c>
      <c r="M46" s="405">
        <f>-'5C1H_Southwest'!AS46</f>
        <v>0</v>
      </c>
      <c r="N46" s="405">
        <f>-'5C1I_LAKey'!AS46</f>
        <v>0</v>
      </c>
      <c r="O46" s="405">
        <f>-'5C1J_JCFAEast'!AS46</f>
        <v>0</v>
      </c>
      <c r="P46" s="405">
        <f>-'5C1M_GEOMidCity'!AS46</f>
        <v>0</v>
      </c>
      <c r="Q46" s="405">
        <f>-'5C1N_Delta'!AS46</f>
        <v>0</v>
      </c>
      <c r="R46" s="405">
        <f>-'5C1O_Impact'!AS46</f>
        <v>0</v>
      </c>
      <c r="S46" s="405">
        <f>-'5C1Q_Advantage'!AS46</f>
        <v>0</v>
      </c>
      <c r="T46" s="405">
        <f>-'5C1R_Iberville'!AS46</f>
        <v>0</v>
      </c>
      <c r="U46" s="405">
        <f>-'5C1S_LCColPrep'!AS46</f>
        <v>0</v>
      </c>
      <c r="V46" s="405">
        <f>-'5C1T_Northeast'!AS46</f>
        <v>0</v>
      </c>
      <c r="W46" s="405">
        <f>-'5C1U_AcadianaRen'!AS46</f>
        <v>0</v>
      </c>
      <c r="X46" s="405">
        <f>-'5C1V_LafRen'!AS46</f>
        <v>0</v>
      </c>
      <c r="Y46" s="405">
        <f>-'5C1W_Willow'!AS46</f>
        <v>0</v>
      </c>
      <c r="Z46" s="405">
        <f>-'5C1Y_GEOPrep'!AS46</f>
        <v>0</v>
      </c>
      <c r="AA46" s="405">
        <f>-'5C1Z_LincolnPrep'!AS46</f>
        <v>0</v>
      </c>
      <c r="AB46" s="405">
        <f>-'5C1AE_NobleMinds'!$AS46</f>
        <v>0</v>
      </c>
      <c r="AC46" s="405">
        <f>-'5C1AF_JCFA-Laf'!$AS46</f>
        <v>0</v>
      </c>
      <c r="AD46" s="405">
        <f>-'5C1AG_Collegiate'!$AS46</f>
        <v>0</v>
      </c>
      <c r="AE46" s="696">
        <f>-'5C1AI_Harmony'!$AS46</f>
        <v>0</v>
      </c>
      <c r="AF46" s="696">
        <f>-'5C1AJ_Athlos'!$AS46</f>
        <v>0</v>
      </c>
      <c r="AG46" s="942">
        <f>-'5C1AK_NxtGen'!$AS46</f>
        <v>0</v>
      </c>
      <c r="AH46" s="942">
        <f>-'5C1AL_RedRiver'!$AS46</f>
        <v>0</v>
      </c>
      <c r="AI46" s="1513">
        <f>-'5C1AM_Williams'!$AS46</f>
        <v>0</v>
      </c>
      <c r="AJ46" s="1513">
        <f>-'5C1AN_StLandry'!$AS46</f>
        <v>0</v>
      </c>
      <c r="AK46" s="1843"/>
      <c r="AL46" s="1843"/>
      <c r="AM46" s="405">
        <f>-'5C2_LAVCA'!AT46</f>
        <v>-15292</v>
      </c>
      <c r="AN46" s="405">
        <f>-'5C3_UnvView'!AT46</f>
        <v>-20781</v>
      </c>
      <c r="AO46" s="406">
        <f t="shared" si="54"/>
        <v>-36758</v>
      </c>
      <c r="AP46" s="407">
        <f t="shared" si="55"/>
        <v>11191104</v>
      </c>
      <c r="AQ46" s="405"/>
      <c r="AR46" s="405"/>
      <c r="AS46" s="405">
        <f>-'5C1A_Madison'!AX46</f>
        <v>0</v>
      </c>
      <c r="AT46" s="405">
        <f>-'5C1B_DArbonne'!AX46</f>
        <v>0</v>
      </c>
      <c r="AU46" s="405">
        <f>-'5C1C_IntlHigh'!AX46</f>
        <v>0</v>
      </c>
      <c r="AV46" s="405">
        <f>-'5C1D_NOMMA'!AX46</f>
        <v>0</v>
      </c>
      <c r="AW46" s="405">
        <f>-'5C1E_LFNO'!AX46</f>
        <v>0</v>
      </c>
      <c r="AX46" s="405">
        <f>-'5C1F_LCCharter'!AX46</f>
        <v>0</v>
      </c>
      <c r="AY46" s="405">
        <f>-'5C1G_JSClark'!AX46</f>
        <v>0</v>
      </c>
      <c r="AZ46" s="405">
        <f>-'5C1H_Southwest'!AX46</f>
        <v>0</v>
      </c>
      <c r="BA46" s="405">
        <f>-'5C1I_LAKey'!AX46</f>
        <v>0</v>
      </c>
      <c r="BB46" s="405">
        <f>-'5C1J_JCFAEast'!AX46</f>
        <v>0</v>
      </c>
      <c r="BC46" s="405">
        <f>-'5C1M_GEOMidCity'!AX46</f>
        <v>0</v>
      </c>
      <c r="BD46" s="405">
        <f>-'5C1N_Delta'!AX46</f>
        <v>0</v>
      </c>
      <c r="BE46" s="405">
        <f>-'5C1O_Impact'!AX46</f>
        <v>0</v>
      </c>
      <c r="BF46" s="405">
        <f>-'5C1Q_Advantage'!AX46</f>
        <v>0</v>
      </c>
      <c r="BG46" s="405">
        <f>-'5C1R_Iberville'!AX46</f>
        <v>0</v>
      </c>
      <c r="BH46" s="405">
        <f>-'5C1S_LCColPrep'!AX46</f>
        <v>0</v>
      </c>
      <c r="BI46" s="405">
        <f>-'5C1T_Northeast'!AX46</f>
        <v>0</v>
      </c>
      <c r="BJ46" s="405">
        <f>-'5C1U_AcadianaRen'!AX46</f>
        <v>0</v>
      </c>
      <c r="BK46" s="405">
        <f>-'5C1V_LafRen'!AX46</f>
        <v>0</v>
      </c>
      <c r="BL46" s="405">
        <f>-'5C1W_Willow'!AX46</f>
        <v>0</v>
      </c>
      <c r="BM46" s="405">
        <f>-'5C1Y_GEOPrep'!AX46</f>
        <v>0</v>
      </c>
      <c r="BN46" s="405">
        <f>-'5C1Z_LincolnPrep'!AX46</f>
        <v>0</v>
      </c>
      <c r="BO46" s="405">
        <f>-'5C1AE_NobleMinds'!AX46</f>
        <v>0</v>
      </c>
      <c r="BP46" s="405">
        <f>-'5C1AF_JCFA-Laf'!AX46</f>
        <v>0</v>
      </c>
      <c r="BQ46" s="405">
        <f>-'5C1AG_Collegiate'!AX46</f>
        <v>0</v>
      </c>
      <c r="BR46" s="696">
        <f>-'5C1AI_Harmony'!$AX46</f>
        <v>0</v>
      </c>
      <c r="BS46" s="696">
        <f>-'5C1AJ_Athlos'!$AX46</f>
        <v>0</v>
      </c>
      <c r="BT46" s="942">
        <f>-'5C1AK_NxtGen'!$AX46</f>
        <v>0</v>
      </c>
      <c r="BU46" s="942">
        <f>-'5C1AL_RedRiver'!$AX46</f>
        <v>0</v>
      </c>
      <c r="BV46" s="1513">
        <f>-'5C1AM_Williams'!$AX46</f>
        <v>0</v>
      </c>
      <c r="BW46" s="1513">
        <f>-'5C1AN_StLandry'!$AX46</f>
        <v>0</v>
      </c>
      <c r="BX46" s="405">
        <f>-'5C2_LAVCA'!AY46</f>
        <v>-460</v>
      </c>
      <c r="BY46" s="405">
        <f>-'5C3_UnvView'!AY46</f>
        <v>-625</v>
      </c>
      <c r="BZ46" s="405">
        <f t="shared" si="56"/>
        <v>-1085</v>
      </c>
      <c r="CA46" s="407">
        <f t="shared" si="57"/>
        <v>11190019</v>
      </c>
    </row>
    <row r="47" spans="1:79" s="30" customFormat="1" ht="15.75" customHeight="1" x14ac:dyDescent="0.2">
      <c r="A47" s="413">
        <v>41</v>
      </c>
      <c r="B47" s="414" t="s">
        <v>45</v>
      </c>
      <c r="C47" s="129">
        <f>'2_State Distrib and Adjs'!BD47</f>
        <v>407475</v>
      </c>
      <c r="D47" s="129">
        <f>-'5A3_OJJ'!S47</f>
        <v>0</v>
      </c>
      <c r="E47" s="129"/>
      <c r="F47" s="129">
        <f>-'5C1A_Madison'!AS47</f>
        <v>0</v>
      </c>
      <c r="G47" s="129">
        <f>-'5C1B_DArbonne'!AS47</f>
        <v>0</v>
      </c>
      <c r="H47" s="129">
        <f>-'5C1C_IntlHigh'!AS47</f>
        <v>0</v>
      </c>
      <c r="I47" s="129">
        <f>-'5C1D_NOMMA'!AS47</f>
        <v>0</v>
      </c>
      <c r="J47" s="129">
        <f>-'5C1E_LFNO'!AS47</f>
        <v>0</v>
      </c>
      <c r="K47" s="129">
        <f>-'5C1F_LCCharter'!AS47</f>
        <v>0</v>
      </c>
      <c r="L47" s="129">
        <f>-'5C1G_JSClark'!AS47</f>
        <v>0</v>
      </c>
      <c r="M47" s="129">
        <f>-'5C1H_Southwest'!AS47</f>
        <v>0</v>
      </c>
      <c r="N47" s="129">
        <f>-'5C1I_LAKey'!AS47</f>
        <v>0</v>
      </c>
      <c r="O47" s="129">
        <f>-'5C1J_JCFAEast'!AS47</f>
        <v>0</v>
      </c>
      <c r="P47" s="129">
        <f>-'5C1M_GEOMidCity'!AS47</f>
        <v>0</v>
      </c>
      <c r="Q47" s="129">
        <f>-'5C1N_Delta'!AS47</f>
        <v>0</v>
      </c>
      <c r="R47" s="129">
        <f>-'5C1O_Impact'!AS47</f>
        <v>0</v>
      </c>
      <c r="S47" s="129">
        <f>-'5C1Q_Advantage'!AS47</f>
        <v>0</v>
      </c>
      <c r="T47" s="129">
        <f>-'5C1R_Iberville'!AS47</f>
        <v>0</v>
      </c>
      <c r="U47" s="129">
        <f>-'5C1S_LCColPrep'!AS47</f>
        <v>0</v>
      </c>
      <c r="V47" s="129">
        <f>-'5C1T_Northeast'!AS47</f>
        <v>0</v>
      </c>
      <c r="W47" s="129">
        <f>-'5C1U_AcadianaRen'!AS47</f>
        <v>0</v>
      </c>
      <c r="X47" s="129">
        <f>-'5C1V_LafRen'!AS47</f>
        <v>0</v>
      </c>
      <c r="Y47" s="129">
        <f>-'5C1W_Willow'!AS47</f>
        <v>0</v>
      </c>
      <c r="Z47" s="129">
        <f>-'5C1Y_GEOPrep'!AS47</f>
        <v>0</v>
      </c>
      <c r="AA47" s="129">
        <f>-'5C1Z_LincolnPrep'!AS47</f>
        <v>0</v>
      </c>
      <c r="AB47" s="129">
        <f>-'5C1AE_NobleMinds'!$AS47</f>
        <v>0</v>
      </c>
      <c r="AC47" s="129">
        <f>-'5C1AF_JCFA-Laf'!$AS47</f>
        <v>0</v>
      </c>
      <c r="AD47" s="129">
        <f>-'5C1AG_Collegiate'!$AS47</f>
        <v>0</v>
      </c>
      <c r="AE47" s="129">
        <f>-'5C1AI_Harmony'!$AS47</f>
        <v>0</v>
      </c>
      <c r="AF47" s="129">
        <f>-'5C1AJ_Athlos'!$AS47</f>
        <v>0</v>
      </c>
      <c r="AG47" s="129">
        <f>-'5C1AK_NxtGen'!$AS47</f>
        <v>0</v>
      </c>
      <c r="AH47" s="129">
        <f>-'5C1AL_RedRiver'!$AS47</f>
        <v>0</v>
      </c>
      <c r="AI47" s="129">
        <f>-'5C1AM_Williams'!$AS47</f>
        <v>0</v>
      </c>
      <c r="AJ47" s="129">
        <f>-'5C1AN_StLandry'!$AS47</f>
        <v>0</v>
      </c>
      <c r="AK47" s="129"/>
      <c r="AL47" s="129"/>
      <c r="AM47" s="129">
        <f>-'5C2_LAVCA'!AT47</f>
        <v>-10015</v>
      </c>
      <c r="AN47" s="129">
        <f>-'5C3_UnvView'!AT47</f>
        <v>-1252</v>
      </c>
      <c r="AO47" s="415">
        <f t="shared" si="54"/>
        <v>-11267</v>
      </c>
      <c r="AP47" s="416">
        <f t="shared" si="55"/>
        <v>396208</v>
      </c>
      <c r="AQ47" s="129"/>
      <c r="AR47" s="129"/>
      <c r="AS47" s="129">
        <f>-'5C1A_Madison'!AX47</f>
        <v>0</v>
      </c>
      <c r="AT47" s="129">
        <f>-'5C1B_DArbonne'!AX47</f>
        <v>0</v>
      </c>
      <c r="AU47" s="129">
        <f>-'5C1C_IntlHigh'!AX47</f>
        <v>0</v>
      </c>
      <c r="AV47" s="129">
        <f>-'5C1D_NOMMA'!AX47</f>
        <v>0</v>
      </c>
      <c r="AW47" s="129">
        <f>-'5C1E_LFNO'!AX47</f>
        <v>0</v>
      </c>
      <c r="AX47" s="129">
        <f>-'5C1F_LCCharter'!AX47</f>
        <v>0</v>
      </c>
      <c r="AY47" s="129">
        <f>-'5C1G_JSClark'!AX47</f>
        <v>0</v>
      </c>
      <c r="AZ47" s="129">
        <f>-'5C1H_Southwest'!AX47</f>
        <v>0</v>
      </c>
      <c r="BA47" s="129">
        <f>-'5C1I_LAKey'!AX47</f>
        <v>0</v>
      </c>
      <c r="BB47" s="129">
        <f>-'5C1J_JCFAEast'!AX47</f>
        <v>0</v>
      </c>
      <c r="BC47" s="129">
        <f>-'5C1M_GEOMidCity'!AX47</f>
        <v>0</v>
      </c>
      <c r="BD47" s="129">
        <f>-'5C1N_Delta'!AX47</f>
        <v>0</v>
      </c>
      <c r="BE47" s="129">
        <f>-'5C1O_Impact'!AX47</f>
        <v>0</v>
      </c>
      <c r="BF47" s="129">
        <f>-'5C1Q_Advantage'!AX47</f>
        <v>0</v>
      </c>
      <c r="BG47" s="129">
        <f>-'5C1R_Iberville'!AX47</f>
        <v>0</v>
      </c>
      <c r="BH47" s="129">
        <f>-'5C1S_LCColPrep'!AX47</f>
        <v>0</v>
      </c>
      <c r="BI47" s="129">
        <f>-'5C1T_Northeast'!AX47</f>
        <v>0</v>
      </c>
      <c r="BJ47" s="129">
        <f>-'5C1U_AcadianaRen'!AX47</f>
        <v>0</v>
      </c>
      <c r="BK47" s="129">
        <f>-'5C1V_LafRen'!AX47</f>
        <v>0</v>
      </c>
      <c r="BL47" s="129">
        <f>-'5C1W_Willow'!AX47</f>
        <v>0</v>
      </c>
      <c r="BM47" s="129">
        <f>-'5C1Y_GEOPrep'!AX47</f>
        <v>0</v>
      </c>
      <c r="BN47" s="129">
        <f>-'5C1Z_LincolnPrep'!AX47</f>
        <v>0</v>
      </c>
      <c r="BO47" s="129">
        <f>-'5C1AE_NobleMinds'!AX47</f>
        <v>0</v>
      </c>
      <c r="BP47" s="129">
        <f>-'5C1AF_JCFA-Laf'!AX47</f>
        <v>0</v>
      </c>
      <c r="BQ47" s="129">
        <f>-'5C1AG_Collegiate'!AX47</f>
        <v>0</v>
      </c>
      <c r="BR47" s="129">
        <f>-'5C1AI_Harmony'!$AX47</f>
        <v>0</v>
      </c>
      <c r="BS47" s="129">
        <f>-'5C1AJ_Athlos'!$AX47</f>
        <v>0</v>
      </c>
      <c r="BT47" s="129">
        <f>-'5C1AK_NxtGen'!$AX47</f>
        <v>0</v>
      </c>
      <c r="BU47" s="129">
        <f>-'5C1AL_RedRiver'!$AX47</f>
        <v>0</v>
      </c>
      <c r="BV47" s="129">
        <f>-'5C1AM_Williams'!$AX47</f>
        <v>0</v>
      </c>
      <c r="BW47" s="129">
        <f>-'5C1AN_StLandry'!$AX47</f>
        <v>0</v>
      </c>
      <c r="BX47" s="129">
        <f>-'5C2_LAVCA'!AY47</f>
        <v>-301</v>
      </c>
      <c r="BY47" s="129">
        <f>-'5C3_UnvView'!AY47</f>
        <v>-38</v>
      </c>
      <c r="BZ47" s="129">
        <f t="shared" si="56"/>
        <v>-339</v>
      </c>
      <c r="CA47" s="416">
        <f t="shared" si="57"/>
        <v>395869</v>
      </c>
    </row>
    <row r="48" spans="1:79" s="30" customFormat="1" ht="15.75" customHeight="1" x14ac:dyDescent="0.2">
      <c r="A48" s="413">
        <v>42</v>
      </c>
      <c r="B48" s="414" t="s">
        <v>46</v>
      </c>
      <c r="C48" s="129">
        <f>'2_State Distrib and Adjs'!BD48</f>
        <v>1402268</v>
      </c>
      <c r="D48" s="129">
        <f>-'5A3_OJJ'!S48</f>
        <v>-581</v>
      </c>
      <c r="E48" s="129"/>
      <c r="F48" s="129">
        <f>-'5C1A_Madison'!AS48</f>
        <v>0</v>
      </c>
      <c r="G48" s="129">
        <f>-'5C1B_DArbonne'!AS48</f>
        <v>0</v>
      </c>
      <c r="H48" s="129">
        <f>-'5C1C_IntlHigh'!AS48</f>
        <v>0</v>
      </c>
      <c r="I48" s="129">
        <f>-'5C1D_NOMMA'!AS48</f>
        <v>0</v>
      </c>
      <c r="J48" s="129">
        <f>-'5C1E_LFNO'!AS48</f>
        <v>0</v>
      </c>
      <c r="K48" s="129">
        <f>-'5C1F_LCCharter'!AS48</f>
        <v>0</v>
      </c>
      <c r="L48" s="129">
        <f>-'5C1G_JSClark'!AS48</f>
        <v>0</v>
      </c>
      <c r="M48" s="129">
        <f>-'5C1H_Southwest'!AS48</f>
        <v>0</v>
      </c>
      <c r="N48" s="129">
        <f>-'5C1I_LAKey'!AS48</f>
        <v>0</v>
      </c>
      <c r="O48" s="129">
        <f>-'5C1J_JCFAEast'!AS48</f>
        <v>0</v>
      </c>
      <c r="P48" s="129">
        <f>-'5C1M_GEOMidCity'!AS48</f>
        <v>0</v>
      </c>
      <c r="Q48" s="129">
        <f>-'5C1N_Delta'!AS48</f>
        <v>0</v>
      </c>
      <c r="R48" s="129">
        <f>-'5C1O_Impact'!AS48</f>
        <v>0</v>
      </c>
      <c r="S48" s="129">
        <f>-'5C1Q_Advantage'!AS48</f>
        <v>0</v>
      </c>
      <c r="T48" s="129">
        <f>-'5C1R_Iberville'!AS48</f>
        <v>0</v>
      </c>
      <c r="U48" s="129">
        <f>-'5C1S_LCColPrep'!AS48</f>
        <v>0</v>
      </c>
      <c r="V48" s="129">
        <f>-'5C1T_Northeast'!AS48</f>
        <v>0</v>
      </c>
      <c r="W48" s="129">
        <f>-'5C1U_AcadianaRen'!AS48</f>
        <v>0</v>
      </c>
      <c r="X48" s="129">
        <f>-'5C1V_LafRen'!AS48</f>
        <v>0</v>
      </c>
      <c r="Y48" s="129">
        <f>-'5C1W_Willow'!AS48</f>
        <v>0</v>
      </c>
      <c r="Z48" s="129">
        <f>-'5C1Y_GEOPrep'!AS48</f>
        <v>0</v>
      </c>
      <c r="AA48" s="129">
        <f>-'5C1Z_LincolnPrep'!AS48</f>
        <v>0</v>
      </c>
      <c r="AB48" s="129">
        <f>-'5C1AE_NobleMinds'!$AS48</f>
        <v>0</v>
      </c>
      <c r="AC48" s="129">
        <f>-'5C1AF_JCFA-Laf'!$AS48</f>
        <v>0</v>
      </c>
      <c r="AD48" s="129">
        <f>-'5C1AG_Collegiate'!$AS48</f>
        <v>0</v>
      </c>
      <c r="AE48" s="129">
        <f>-'5C1AI_Harmony'!$AS48</f>
        <v>0</v>
      </c>
      <c r="AF48" s="129">
        <f>-'5C1AJ_Athlos'!$AS48</f>
        <v>0</v>
      </c>
      <c r="AG48" s="129">
        <f>-'5C1AK_NxtGen'!$AS48</f>
        <v>0</v>
      </c>
      <c r="AH48" s="129">
        <f>-'5C1AL_RedRiver'!$AS48</f>
        <v>0</v>
      </c>
      <c r="AI48" s="129">
        <f>-'5C1AM_Williams'!$AS48</f>
        <v>0</v>
      </c>
      <c r="AJ48" s="129">
        <f>-'5C1AN_StLandry'!$AS48</f>
        <v>0</v>
      </c>
      <c r="AK48" s="129"/>
      <c r="AL48" s="129"/>
      <c r="AM48" s="129">
        <f>-'5C2_LAVCA'!AT48</f>
        <v>-2233</v>
      </c>
      <c r="AN48" s="129">
        <f>-'5C3_UnvView'!AT48</f>
        <v>-5359</v>
      </c>
      <c r="AO48" s="415">
        <f t="shared" si="54"/>
        <v>-8173</v>
      </c>
      <c r="AP48" s="416">
        <f t="shared" si="55"/>
        <v>1394095</v>
      </c>
      <c r="AQ48" s="129"/>
      <c r="AR48" s="129"/>
      <c r="AS48" s="129">
        <f>-'5C1A_Madison'!AX48</f>
        <v>0</v>
      </c>
      <c r="AT48" s="129">
        <f>-'5C1B_DArbonne'!AX48</f>
        <v>0</v>
      </c>
      <c r="AU48" s="129">
        <f>-'5C1C_IntlHigh'!AX48</f>
        <v>0</v>
      </c>
      <c r="AV48" s="129">
        <f>-'5C1D_NOMMA'!AX48</f>
        <v>0</v>
      </c>
      <c r="AW48" s="129">
        <f>-'5C1E_LFNO'!AX48</f>
        <v>0</v>
      </c>
      <c r="AX48" s="129">
        <f>-'5C1F_LCCharter'!AX48</f>
        <v>0</v>
      </c>
      <c r="AY48" s="129">
        <f>-'5C1G_JSClark'!AX48</f>
        <v>0</v>
      </c>
      <c r="AZ48" s="129">
        <f>-'5C1H_Southwest'!AX48</f>
        <v>0</v>
      </c>
      <c r="BA48" s="129">
        <f>-'5C1I_LAKey'!AX48</f>
        <v>0</v>
      </c>
      <c r="BB48" s="129">
        <f>-'5C1J_JCFAEast'!AX48</f>
        <v>0</v>
      </c>
      <c r="BC48" s="129">
        <f>-'5C1M_GEOMidCity'!AX48</f>
        <v>0</v>
      </c>
      <c r="BD48" s="129">
        <f>-'5C1N_Delta'!AX48</f>
        <v>0</v>
      </c>
      <c r="BE48" s="129">
        <f>-'5C1O_Impact'!AX48</f>
        <v>0</v>
      </c>
      <c r="BF48" s="129">
        <f>-'5C1Q_Advantage'!AX48</f>
        <v>0</v>
      </c>
      <c r="BG48" s="129">
        <f>-'5C1R_Iberville'!AX48</f>
        <v>0</v>
      </c>
      <c r="BH48" s="129">
        <f>-'5C1S_LCColPrep'!AX48</f>
        <v>0</v>
      </c>
      <c r="BI48" s="129">
        <f>-'5C1T_Northeast'!AX48</f>
        <v>0</v>
      </c>
      <c r="BJ48" s="129">
        <f>-'5C1U_AcadianaRen'!AX48</f>
        <v>0</v>
      </c>
      <c r="BK48" s="129">
        <f>-'5C1V_LafRen'!AX48</f>
        <v>0</v>
      </c>
      <c r="BL48" s="129">
        <f>-'5C1W_Willow'!AX48</f>
        <v>0</v>
      </c>
      <c r="BM48" s="129">
        <f>-'5C1Y_GEOPrep'!AX48</f>
        <v>0</v>
      </c>
      <c r="BN48" s="129">
        <f>-'5C1Z_LincolnPrep'!AX48</f>
        <v>0</v>
      </c>
      <c r="BO48" s="129">
        <f>-'5C1AE_NobleMinds'!AX48</f>
        <v>0</v>
      </c>
      <c r="BP48" s="129">
        <f>-'5C1AF_JCFA-Laf'!AX48</f>
        <v>0</v>
      </c>
      <c r="BQ48" s="129">
        <f>-'5C1AG_Collegiate'!AX48</f>
        <v>0</v>
      </c>
      <c r="BR48" s="129">
        <f>-'5C1AI_Harmony'!$AX48</f>
        <v>0</v>
      </c>
      <c r="BS48" s="129">
        <f>-'5C1AJ_Athlos'!$AX48</f>
        <v>0</v>
      </c>
      <c r="BT48" s="129">
        <f>-'5C1AK_NxtGen'!$AX48</f>
        <v>0</v>
      </c>
      <c r="BU48" s="129">
        <f>-'5C1AL_RedRiver'!$AX48</f>
        <v>0</v>
      </c>
      <c r="BV48" s="129">
        <f>-'5C1AM_Williams'!$AX48</f>
        <v>0</v>
      </c>
      <c r="BW48" s="129">
        <f>-'5C1AN_StLandry'!$AX48</f>
        <v>0</v>
      </c>
      <c r="BX48" s="129">
        <f>-'5C2_LAVCA'!AY48</f>
        <v>-67</v>
      </c>
      <c r="BY48" s="129">
        <f>-'5C3_UnvView'!AY48</f>
        <v>-161</v>
      </c>
      <c r="BZ48" s="129">
        <f t="shared" si="56"/>
        <v>-228</v>
      </c>
      <c r="CA48" s="416">
        <f t="shared" si="57"/>
        <v>1393867</v>
      </c>
    </row>
    <row r="49" spans="1:79" s="30" customFormat="1" ht="15.75" customHeight="1" x14ac:dyDescent="0.2">
      <c r="A49" s="413">
        <v>43</v>
      </c>
      <c r="B49" s="414" t="s">
        <v>47</v>
      </c>
      <c r="C49" s="129">
        <f>'2_State Distrib and Adjs'!BD49</f>
        <v>2126832</v>
      </c>
      <c r="D49" s="129">
        <f>-'5A3_OJJ'!S49</f>
        <v>0</v>
      </c>
      <c r="E49" s="129"/>
      <c r="F49" s="129">
        <f>-'5C1A_Madison'!AS49</f>
        <v>0</v>
      </c>
      <c r="G49" s="129">
        <f>-'5C1B_DArbonne'!AS49</f>
        <v>0</v>
      </c>
      <c r="H49" s="129">
        <f>-'5C1C_IntlHigh'!AS49</f>
        <v>0</v>
      </c>
      <c r="I49" s="129">
        <f>-'5C1D_NOMMA'!AS49</f>
        <v>0</v>
      </c>
      <c r="J49" s="129">
        <f>-'5C1E_LFNO'!AS49</f>
        <v>0</v>
      </c>
      <c r="K49" s="129">
        <f>-'5C1F_LCCharter'!AS49</f>
        <v>0</v>
      </c>
      <c r="L49" s="129">
        <f>-'5C1G_JSClark'!AS49</f>
        <v>0</v>
      </c>
      <c r="M49" s="129">
        <f>-'5C1H_Southwest'!AS49</f>
        <v>0</v>
      </c>
      <c r="N49" s="129">
        <f>-'5C1I_LAKey'!AS49</f>
        <v>0</v>
      </c>
      <c r="O49" s="129">
        <f>-'5C1J_JCFAEast'!AS49</f>
        <v>0</v>
      </c>
      <c r="P49" s="129">
        <f>-'5C1M_GEOMidCity'!AS49</f>
        <v>0</v>
      </c>
      <c r="Q49" s="129">
        <f>-'5C1N_Delta'!AS49</f>
        <v>0</v>
      </c>
      <c r="R49" s="129">
        <f>-'5C1O_Impact'!AS49</f>
        <v>0</v>
      </c>
      <c r="S49" s="129">
        <f>-'5C1Q_Advantage'!AS49</f>
        <v>0</v>
      </c>
      <c r="T49" s="129">
        <f>-'5C1R_Iberville'!AS49</f>
        <v>0</v>
      </c>
      <c r="U49" s="129">
        <f>-'5C1S_LCColPrep'!AS49</f>
        <v>0</v>
      </c>
      <c r="V49" s="129">
        <f>-'5C1T_Northeast'!AS49</f>
        <v>0</v>
      </c>
      <c r="W49" s="129">
        <f>-'5C1U_AcadianaRen'!AS49</f>
        <v>0</v>
      </c>
      <c r="X49" s="129">
        <f>-'5C1V_LafRen'!AS49</f>
        <v>0</v>
      </c>
      <c r="Y49" s="129">
        <f>-'5C1W_Willow'!AS49</f>
        <v>0</v>
      </c>
      <c r="Z49" s="129">
        <f>-'5C1Y_GEOPrep'!AS49</f>
        <v>0</v>
      </c>
      <c r="AA49" s="129">
        <f>-'5C1Z_LincolnPrep'!AS49</f>
        <v>0</v>
      </c>
      <c r="AB49" s="129">
        <f>-'5C1AE_NobleMinds'!$AS49</f>
        <v>0</v>
      </c>
      <c r="AC49" s="129">
        <f>-'5C1AF_JCFA-Laf'!$AS49</f>
        <v>0</v>
      </c>
      <c r="AD49" s="129">
        <f>-'5C1AG_Collegiate'!$AS49</f>
        <v>0</v>
      </c>
      <c r="AE49" s="129">
        <f>-'5C1AI_Harmony'!$AS49</f>
        <v>0</v>
      </c>
      <c r="AF49" s="129">
        <f>-'5C1AJ_Athlos'!$AS49</f>
        <v>0</v>
      </c>
      <c r="AG49" s="129">
        <f>-'5C1AK_NxtGen'!$AS49</f>
        <v>0</v>
      </c>
      <c r="AH49" s="129">
        <f>-'5C1AL_RedRiver'!$AS49</f>
        <v>0</v>
      </c>
      <c r="AI49" s="129">
        <f>-'5C1AM_Williams'!$AS49</f>
        <v>0</v>
      </c>
      <c r="AJ49" s="129">
        <f>-'5C1AN_StLandry'!$AS49</f>
        <v>0</v>
      </c>
      <c r="AK49" s="129"/>
      <c r="AL49" s="129"/>
      <c r="AM49" s="129">
        <f>-'5C2_LAVCA'!AT49</f>
        <v>-4213</v>
      </c>
      <c r="AN49" s="129">
        <f>-'5C3_UnvView'!AT49</f>
        <v>-2949</v>
      </c>
      <c r="AO49" s="415">
        <f t="shared" si="54"/>
        <v>-7162</v>
      </c>
      <c r="AP49" s="416">
        <f t="shared" si="55"/>
        <v>2119670</v>
      </c>
      <c r="AQ49" s="129"/>
      <c r="AR49" s="129"/>
      <c r="AS49" s="129">
        <f>-'5C1A_Madison'!AX49</f>
        <v>0</v>
      </c>
      <c r="AT49" s="129">
        <f>-'5C1B_DArbonne'!AX49</f>
        <v>0</v>
      </c>
      <c r="AU49" s="129">
        <f>-'5C1C_IntlHigh'!AX49</f>
        <v>0</v>
      </c>
      <c r="AV49" s="129">
        <f>-'5C1D_NOMMA'!AX49</f>
        <v>0</v>
      </c>
      <c r="AW49" s="129">
        <f>-'5C1E_LFNO'!AX49</f>
        <v>0</v>
      </c>
      <c r="AX49" s="129">
        <f>-'5C1F_LCCharter'!AX49</f>
        <v>0</v>
      </c>
      <c r="AY49" s="129">
        <f>-'5C1G_JSClark'!AX49</f>
        <v>0</v>
      </c>
      <c r="AZ49" s="129">
        <f>-'5C1H_Southwest'!AX49</f>
        <v>0</v>
      </c>
      <c r="BA49" s="129">
        <f>-'5C1I_LAKey'!AX49</f>
        <v>0</v>
      </c>
      <c r="BB49" s="129">
        <f>-'5C1J_JCFAEast'!AX49</f>
        <v>0</v>
      </c>
      <c r="BC49" s="129">
        <f>-'5C1M_GEOMidCity'!AX49</f>
        <v>0</v>
      </c>
      <c r="BD49" s="129">
        <f>-'5C1N_Delta'!AX49</f>
        <v>0</v>
      </c>
      <c r="BE49" s="129">
        <f>-'5C1O_Impact'!AX49</f>
        <v>0</v>
      </c>
      <c r="BF49" s="129">
        <f>-'5C1Q_Advantage'!AX49</f>
        <v>0</v>
      </c>
      <c r="BG49" s="129">
        <f>-'5C1R_Iberville'!AX49</f>
        <v>0</v>
      </c>
      <c r="BH49" s="129">
        <f>-'5C1S_LCColPrep'!AX49</f>
        <v>0</v>
      </c>
      <c r="BI49" s="129">
        <f>-'5C1T_Northeast'!AX49</f>
        <v>0</v>
      </c>
      <c r="BJ49" s="129">
        <f>-'5C1U_AcadianaRen'!AX49</f>
        <v>0</v>
      </c>
      <c r="BK49" s="129">
        <f>-'5C1V_LafRen'!AX49</f>
        <v>0</v>
      </c>
      <c r="BL49" s="129">
        <f>-'5C1W_Willow'!AX49</f>
        <v>0</v>
      </c>
      <c r="BM49" s="129">
        <f>-'5C1Y_GEOPrep'!AX49</f>
        <v>0</v>
      </c>
      <c r="BN49" s="129">
        <f>-'5C1Z_LincolnPrep'!AX49</f>
        <v>0</v>
      </c>
      <c r="BO49" s="129">
        <f>-'5C1AE_NobleMinds'!AX49</f>
        <v>0</v>
      </c>
      <c r="BP49" s="129">
        <f>-'5C1AF_JCFA-Laf'!AX49</f>
        <v>0</v>
      </c>
      <c r="BQ49" s="129">
        <f>-'5C1AG_Collegiate'!AX49</f>
        <v>0</v>
      </c>
      <c r="BR49" s="129">
        <f>-'5C1AI_Harmony'!$AX49</f>
        <v>0</v>
      </c>
      <c r="BS49" s="129">
        <f>-'5C1AJ_Athlos'!$AX49</f>
        <v>0</v>
      </c>
      <c r="BT49" s="129">
        <f>-'5C1AK_NxtGen'!$AX49</f>
        <v>0</v>
      </c>
      <c r="BU49" s="129">
        <f>-'5C1AL_RedRiver'!$AX49</f>
        <v>0</v>
      </c>
      <c r="BV49" s="129">
        <f>-'5C1AM_Williams'!$AX49</f>
        <v>0</v>
      </c>
      <c r="BW49" s="129">
        <f>-'5C1AN_StLandry'!$AX49</f>
        <v>0</v>
      </c>
      <c r="BX49" s="129">
        <f>-'5C2_LAVCA'!AY49</f>
        <v>-127</v>
      </c>
      <c r="BY49" s="129">
        <f>-'5C3_UnvView'!AY49</f>
        <v>-89</v>
      </c>
      <c r="BZ49" s="129">
        <f t="shared" si="56"/>
        <v>-216</v>
      </c>
      <c r="CA49" s="416">
        <f t="shared" si="57"/>
        <v>2119454</v>
      </c>
    </row>
    <row r="50" spans="1:79" s="30" customFormat="1" ht="15.75" customHeight="1" x14ac:dyDescent="0.2">
      <c r="A50" s="413">
        <v>44</v>
      </c>
      <c r="B50" s="414" t="s">
        <v>48</v>
      </c>
      <c r="C50" s="129">
        <f>'2_State Distrib and Adjs'!BD50</f>
        <v>4052552</v>
      </c>
      <c r="D50" s="129">
        <f>-'5A3_OJJ'!S50</f>
        <v>-665</v>
      </c>
      <c r="E50" s="129"/>
      <c r="F50" s="129">
        <f>-'5C1A_Madison'!AS50</f>
        <v>0</v>
      </c>
      <c r="G50" s="129">
        <f>-'5C1B_DArbonne'!AS50</f>
        <v>0</v>
      </c>
      <c r="H50" s="129">
        <f>-'5C1C_IntlHigh'!AS50</f>
        <v>-2648</v>
      </c>
      <c r="I50" s="129">
        <f>-'5C1D_NOMMA'!AS50</f>
        <v>-1891</v>
      </c>
      <c r="J50" s="129">
        <f>-'5C1E_LFNO'!AS50</f>
        <v>-2269</v>
      </c>
      <c r="K50" s="129">
        <f>-'5C1F_LCCharter'!AS50</f>
        <v>0</v>
      </c>
      <c r="L50" s="129">
        <f>-'5C1G_JSClark'!AS50</f>
        <v>0</v>
      </c>
      <c r="M50" s="129">
        <f>-'5C1H_Southwest'!AS50</f>
        <v>0</v>
      </c>
      <c r="N50" s="129">
        <f>-'5C1I_LAKey'!AS50</f>
        <v>0</v>
      </c>
      <c r="O50" s="129">
        <f>-'5C1J_JCFAEast'!AS50</f>
        <v>0</v>
      </c>
      <c r="P50" s="129">
        <f>-'5C1M_GEOMidCity'!AS50</f>
        <v>0</v>
      </c>
      <c r="Q50" s="129">
        <f>-'5C1N_Delta'!AS50</f>
        <v>0</v>
      </c>
      <c r="R50" s="129">
        <f>-'5C1O_Impact'!AS50</f>
        <v>0</v>
      </c>
      <c r="S50" s="129">
        <f>-'5C1Q_Advantage'!AS50</f>
        <v>0</v>
      </c>
      <c r="T50" s="129">
        <f>-'5C1R_Iberville'!AS50</f>
        <v>0</v>
      </c>
      <c r="U50" s="129">
        <f>-'5C1S_LCColPrep'!AS50</f>
        <v>0</v>
      </c>
      <c r="V50" s="129">
        <f>-'5C1T_Northeast'!AS50</f>
        <v>0</v>
      </c>
      <c r="W50" s="129">
        <f>-'5C1U_AcadianaRen'!AS50</f>
        <v>0</v>
      </c>
      <c r="X50" s="129">
        <f>-'5C1V_LafRen'!AS50</f>
        <v>0</v>
      </c>
      <c r="Y50" s="129">
        <f>-'5C1W_Willow'!AS50</f>
        <v>0</v>
      </c>
      <c r="Z50" s="129">
        <f>-'5C1Y_GEOPrep'!AS50</f>
        <v>0</v>
      </c>
      <c r="AA50" s="129">
        <f>-'5C1Z_LincolnPrep'!AS50</f>
        <v>0</v>
      </c>
      <c r="AB50" s="129">
        <f>-'5C1AE_NobleMinds'!$AS50</f>
        <v>-378</v>
      </c>
      <c r="AC50" s="129">
        <f>-'5C1AF_JCFA-Laf'!$AS50</f>
        <v>0</v>
      </c>
      <c r="AD50" s="129">
        <f>-'5C1AG_Collegiate'!$AS50</f>
        <v>0</v>
      </c>
      <c r="AE50" s="129">
        <f>-'5C1AI_Harmony'!$AS50</f>
        <v>0</v>
      </c>
      <c r="AF50" s="129">
        <f>-'5C1AJ_Athlos'!$AS50</f>
        <v>-1135</v>
      </c>
      <c r="AG50" s="129">
        <f>-'5C1AK_NxtGen'!$AS50</f>
        <v>0</v>
      </c>
      <c r="AH50" s="129">
        <f>-'5C1AL_RedRiver'!$AS50</f>
        <v>0</v>
      </c>
      <c r="AI50" s="129">
        <f>-'5C1AM_Williams'!$AS50</f>
        <v>0</v>
      </c>
      <c r="AJ50" s="129">
        <f>-'5C1AN_StLandry'!$AS50</f>
        <v>0</v>
      </c>
      <c r="AK50" s="129"/>
      <c r="AL50" s="129"/>
      <c r="AM50" s="129">
        <f>-'5C2_LAVCA'!AT50</f>
        <v>-4623</v>
      </c>
      <c r="AN50" s="129">
        <f>-'5C3_UnvView'!AT50</f>
        <v>-5106</v>
      </c>
      <c r="AO50" s="415">
        <f t="shared" si="54"/>
        <v>-18715</v>
      </c>
      <c r="AP50" s="416">
        <f t="shared" si="55"/>
        <v>4033837</v>
      </c>
      <c r="AQ50" s="129"/>
      <c r="AR50" s="129"/>
      <c r="AS50" s="129">
        <f>-'5C1A_Madison'!AX50</f>
        <v>0</v>
      </c>
      <c r="AT50" s="129">
        <f>-'5C1B_DArbonne'!AX50</f>
        <v>0</v>
      </c>
      <c r="AU50" s="129">
        <f>-'5C1C_IntlHigh'!AX50</f>
        <v>-80</v>
      </c>
      <c r="AV50" s="129">
        <f>-'5C1D_NOMMA'!AX50</f>
        <v>-57</v>
      </c>
      <c r="AW50" s="129">
        <f>-'5C1E_LFNO'!AX50</f>
        <v>-68</v>
      </c>
      <c r="AX50" s="129">
        <f>-'5C1F_LCCharter'!AX50</f>
        <v>0</v>
      </c>
      <c r="AY50" s="129">
        <f>-'5C1G_JSClark'!AX50</f>
        <v>0</v>
      </c>
      <c r="AZ50" s="129">
        <f>-'5C1H_Southwest'!AX50</f>
        <v>0</v>
      </c>
      <c r="BA50" s="129">
        <f>-'5C1I_LAKey'!AX50</f>
        <v>0</v>
      </c>
      <c r="BB50" s="129">
        <f>-'5C1J_JCFAEast'!AX50</f>
        <v>0</v>
      </c>
      <c r="BC50" s="129">
        <f>-'5C1M_GEOMidCity'!AX50</f>
        <v>0</v>
      </c>
      <c r="BD50" s="129">
        <f>-'5C1N_Delta'!AX50</f>
        <v>0</v>
      </c>
      <c r="BE50" s="129">
        <f>-'5C1O_Impact'!AX50</f>
        <v>0</v>
      </c>
      <c r="BF50" s="129">
        <f>-'5C1Q_Advantage'!AX50</f>
        <v>0</v>
      </c>
      <c r="BG50" s="129">
        <f>-'5C1R_Iberville'!AX50</f>
        <v>0</v>
      </c>
      <c r="BH50" s="129">
        <f>-'5C1S_LCColPrep'!AX50</f>
        <v>0</v>
      </c>
      <c r="BI50" s="129">
        <f>-'5C1T_Northeast'!AX50</f>
        <v>0</v>
      </c>
      <c r="BJ50" s="129">
        <f>-'5C1U_AcadianaRen'!AX50</f>
        <v>0</v>
      </c>
      <c r="BK50" s="129">
        <f>-'5C1V_LafRen'!AX50</f>
        <v>0</v>
      </c>
      <c r="BL50" s="129">
        <f>-'5C1W_Willow'!AX50</f>
        <v>0</v>
      </c>
      <c r="BM50" s="129">
        <f>-'5C1Y_GEOPrep'!AX50</f>
        <v>0</v>
      </c>
      <c r="BN50" s="129">
        <f>-'5C1Z_LincolnPrep'!AX50</f>
        <v>0</v>
      </c>
      <c r="BO50" s="129">
        <f>-'5C1AE_NobleMinds'!AX50</f>
        <v>-11</v>
      </c>
      <c r="BP50" s="129">
        <f>-'5C1AF_JCFA-Laf'!AX50</f>
        <v>0</v>
      </c>
      <c r="BQ50" s="129">
        <f>-'5C1AG_Collegiate'!AX50</f>
        <v>0</v>
      </c>
      <c r="BR50" s="129">
        <f>-'5C1AI_Harmony'!$AX50</f>
        <v>0</v>
      </c>
      <c r="BS50" s="129">
        <f>-'5C1AJ_Athlos'!$AX50</f>
        <v>-34</v>
      </c>
      <c r="BT50" s="129">
        <f>-'5C1AK_NxtGen'!$AX50</f>
        <v>0</v>
      </c>
      <c r="BU50" s="129">
        <f>-'5C1AL_RedRiver'!$AX50</f>
        <v>0</v>
      </c>
      <c r="BV50" s="129">
        <f>-'5C1AM_Williams'!$AX50</f>
        <v>0</v>
      </c>
      <c r="BW50" s="129">
        <f>-'5C1AN_StLandry'!$AX50</f>
        <v>0</v>
      </c>
      <c r="BX50" s="129">
        <f>-'5C2_LAVCA'!AY50</f>
        <v>-143</v>
      </c>
      <c r="BY50" s="129">
        <f>-'5C3_UnvView'!AY50</f>
        <v>-154</v>
      </c>
      <c r="BZ50" s="129">
        <f t="shared" si="56"/>
        <v>-547</v>
      </c>
      <c r="CA50" s="416">
        <f t="shared" si="57"/>
        <v>4033290</v>
      </c>
    </row>
    <row r="51" spans="1:79" s="30" customFormat="1" ht="15.75" customHeight="1" x14ac:dyDescent="0.2">
      <c r="A51" s="403">
        <v>45</v>
      </c>
      <c r="B51" s="404" t="s">
        <v>49</v>
      </c>
      <c r="C51" s="405">
        <f>'2_State Distrib and Adjs'!BD51</f>
        <v>2684027</v>
      </c>
      <c r="D51" s="405">
        <f>-'5A3_OJJ'!S51</f>
        <v>0</v>
      </c>
      <c r="E51" s="405"/>
      <c r="F51" s="405">
        <f>-'5C1A_Madison'!AS51</f>
        <v>0</v>
      </c>
      <c r="G51" s="405">
        <f>-'5C1B_DArbonne'!AS51</f>
        <v>0</v>
      </c>
      <c r="H51" s="405">
        <f>-'5C1C_IntlHigh'!AS51</f>
        <v>0</v>
      </c>
      <c r="I51" s="405">
        <f>-'5C1D_NOMMA'!AS51</f>
        <v>0</v>
      </c>
      <c r="J51" s="405">
        <f>-'5C1E_LFNO'!AS51</f>
        <v>-7405</v>
      </c>
      <c r="K51" s="405">
        <f>-'5C1F_LCCharter'!AS51</f>
        <v>0</v>
      </c>
      <c r="L51" s="405">
        <f>-'5C1G_JSClark'!AS51</f>
        <v>0</v>
      </c>
      <c r="M51" s="405">
        <f>-'5C1H_Southwest'!AS51</f>
        <v>0</v>
      </c>
      <c r="N51" s="405">
        <f>-'5C1I_LAKey'!AS51</f>
        <v>0</v>
      </c>
      <c r="O51" s="405">
        <f>-'5C1J_JCFAEast'!AS51</f>
        <v>-1234</v>
      </c>
      <c r="P51" s="405">
        <f>-'5C1M_GEOMidCity'!AS51</f>
        <v>0</v>
      </c>
      <c r="Q51" s="405">
        <f>-'5C1N_Delta'!AS51</f>
        <v>0</v>
      </c>
      <c r="R51" s="405">
        <f>-'5C1O_Impact'!AS51</f>
        <v>0</v>
      </c>
      <c r="S51" s="405">
        <f>-'5C1Q_Advantage'!AS51</f>
        <v>0</v>
      </c>
      <c r="T51" s="405">
        <f>-'5C1R_Iberville'!AS51</f>
        <v>-2468</v>
      </c>
      <c r="U51" s="405">
        <f>-'5C1S_LCColPrep'!AS51</f>
        <v>0</v>
      </c>
      <c r="V51" s="405">
        <f>-'5C1T_Northeast'!AS51</f>
        <v>0</v>
      </c>
      <c r="W51" s="405">
        <f>-'5C1U_AcadianaRen'!AS51</f>
        <v>0</v>
      </c>
      <c r="X51" s="405">
        <f>-'5C1V_LafRen'!AS51</f>
        <v>-1234</v>
      </c>
      <c r="Y51" s="405">
        <f>-'5C1W_Willow'!AS51</f>
        <v>0</v>
      </c>
      <c r="Z51" s="405">
        <f>-'5C1Y_GEOPrep'!AS51</f>
        <v>0</v>
      </c>
      <c r="AA51" s="405">
        <f>-'5C1Z_LincolnPrep'!AS51</f>
        <v>0</v>
      </c>
      <c r="AB51" s="405">
        <f>-'5C1AE_NobleMinds'!$AS51</f>
        <v>-1234</v>
      </c>
      <c r="AC51" s="405">
        <f>-'5C1AF_JCFA-Laf'!$AS51</f>
        <v>0</v>
      </c>
      <c r="AD51" s="405">
        <f>-'5C1AG_Collegiate'!$AS51</f>
        <v>0</v>
      </c>
      <c r="AE51" s="696">
        <f>-'5C1AI_Harmony'!$AS51</f>
        <v>0</v>
      </c>
      <c r="AF51" s="696">
        <f>-'5C1AJ_Athlos'!$AS51</f>
        <v>0</v>
      </c>
      <c r="AG51" s="942">
        <f>-'5C1AK_NxtGen'!$AS51</f>
        <v>0</v>
      </c>
      <c r="AH51" s="942">
        <f>-'5C1AL_RedRiver'!$AS51</f>
        <v>0</v>
      </c>
      <c r="AI51" s="1513">
        <f>-'5C1AM_Williams'!$AS51</f>
        <v>0</v>
      </c>
      <c r="AJ51" s="1513">
        <f>-'5C1AN_StLandry'!$AS51</f>
        <v>0</v>
      </c>
      <c r="AK51" s="1843"/>
      <c r="AL51" s="1843"/>
      <c r="AM51" s="405">
        <f>-'5C2_LAVCA'!AT51</f>
        <v>-15550</v>
      </c>
      <c r="AN51" s="405">
        <f>-'5C3_UnvView'!AT51</f>
        <v>-21104</v>
      </c>
      <c r="AO51" s="406">
        <f t="shared" si="54"/>
        <v>-50229</v>
      </c>
      <c r="AP51" s="407">
        <f t="shared" si="55"/>
        <v>2633798</v>
      </c>
      <c r="AQ51" s="405"/>
      <c r="AR51" s="405"/>
      <c r="AS51" s="405">
        <f>-'5C1A_Madison'!AX51</f>
        <v>0</v>
      </c>
      <c r="AT51" s="405">
        <f>-'5C1B_DArbonne'!AX51</f>
        <v>0</v>
      </c>
      <c r="AU51" s="405">
        <f>-'5C1C_IntlHigh'!AX51</f>
        <v>0</v>
      </c>
      <c r="AV51" s="405">
        <f>-'5C1D_NOMMA'!AX51</f>
        <v>0</v>
      </c>
      <c r="AW51" s="405">
        <f>-'5C1E_LFNO'!AX51</f>
        <v>-223</v>
      </c>
      <c r="AX51" s="405">
        <f>-'5C1F_LCCharter'!AX51</f>
        <v>0</v>
      </c>
      <c r="AY51" s="405">
        <f>-'5C1G_JSClark'!AX51</f>
        <v>0</v>
      </c>
      <c r="AZ51" s="405">
        <f>-'5C1H_Southwest'!AX51</f>
        <v>0</v>
      </c>
      <c r="BA51" s="405">
        <f>-'5C1I_LAKey'!AX51</f>
        <v>0</v>
      </c>
      <c r="BB51" s="405">
        <f>-'5C1J_JCFAEast'!AX51</f>
        <v>-37</v>
      </c>
      <c r="BC51" s="405">
        <f>-'5C1M_GEOMidCity'!AX51</f>
        <v>0</v>
      </c>
      <c r="BD51" s="405">
        <f>-'5C1N_Delta'!AX51</f>
        <v>0</v>
      </c>
      <c r="BE51" s="405">
        <f>-'5C1O_Impact'!AX51</f>
        <v>0</v>
      </c>
      <c r="BF51" s="405">
        <f>-'5C1Q_Advantage'!AX51</f>
        <v>0</v>
      </c>
      <c r="BG51" s="405">
        <f>-'5C1R_Iberville'!AX51</f>
        <v>-74</v>
      </c>
      <c r="BH51" s="405">
        <f>-'5C1S_LCColPrep'!AX51</f>
        <v>0</v>
      </c>
      <c r="BI51" s="405">
        <f>-'5C1T_Northeast'!AX51</f>
        <v>0</v>
      </c>
      <c r="BJ51" s="405">
        <f>-'5C1U_AcadianaRen'!AX51</f>
        <v>0</v>
      </c>
      <c r="BK51" s="405">
        <f>-'5C1V_LafRen'!AX51</f>
        <v>-37</v>
      </c>
      <c r="BL51" s="405">
        <f>-'5C1W_Willow'!AX51</f>
        <v>0</v>
      </c>
      <c r="BM51" s="405">
        <f>-'5C1Y_GEOPrep'!AX51</f>
        <v>0</v>
      </c>
      <c r="BN51" s="405">
        <f>-'5C1Z_LincolnPrep'!AX51</f>
        <v>0</v>
      </c>
      <c r="BO51" s="405">
        <f>-'5C1AE_NobleMinds'!AX51</f>
        <v>-37</v>
      </c>
      <c r="BP51" s="405">
        <f>-'5C1AF_JCFA-Laf'!AX51</f>
        <v>0</v>
      </c>
      <c r="BQ51" s="405">
        <f>-'5C1AG_Collegiate'!AX51</f>
        <v>0</v>
      </c>
      <c r="BR51" s="696">
        <f>-'5C1AI_Harmony'!$AX51</f>
        <v>0</v>
      </c>
      <c r="BS51" s="696">
        <f>-'5C1AJ_Athlos'!$AX51</f>
        <v>0</v>
      </c>
      <c r="BT51" s="942">
        <f>-'5C1AK_NxtGen'!$AX51</f>
        <v>0</v>
      </c>
      <c r="BU51" s="942">
        <f>-'5C1AL_RedRiver'!$AX51</f>
        <v>0</v>
      </c>
      <c r="BV51" s="1513">
        <f>-'5C1AM_Williams'!$AX51</f>
        <v>0</v>
      </c>
      <c r="BW51" s="1513">
        <f>-'5C1AN_StLandry'!$AX51</f>
        <v>0</v>
      </c>
      <c r="BX51" s="405">
        <f>-'5C2_LAVCA'!AY51</f>
        <v>-468</v>
      </c>
      <c r="BY51" s="405">
        <f>-'5C3_UnvView'!AY51</f>
        <v>-635</v>
      </c>
      <c r="BZ51" s="405">
        <f t="shared" si="56"/>
        <v>-1511</v>
      </c>
      <c r="CA51" s="407">
        <f t="shared" si="57"/>
        <v>2632287</v>
      </c>
    </row>
    <row r="52" spans="1:79" s="30" customFormat="1" ht="15.75" customHeight="1" x14ac:dyDescent="0.2">
      <c r="A52" s="413">
        <v>46</v>
      </c>
      <c r="B52" s="414" t="s">
        <v>50</v>
      </c>
      <c r="C52" s="129">
        <f>'2_State Distrib and Adjs'!BD52</f>
        <v>769836</v>
      </c>
      <c r="D52" s="129">
        <f>-'5A3_OJJ'!S52</f>
        <v>0</v>
      </c>
      <c r="E52" s="129"/>
      <c r="F52" s="129">
        <f>-'5C1A_Madison'!AS52</f>
        <v>0</v>
      </c>
      <c r="G52" s="129">
        <f>-'5C1B_DArbonne'!AS52</f>
        <v>0</v>
      </c>
      <c r="H52" s="129">
        <f>-'5C1C_IntlHigh'!AS52</f>
        <v>0</v>
      </c>
      <c r="I52" s="129">
        <f>-'5C1D_NOMMA'!AS52</f>
        <v>0</v>
      </c>
      <c r="J52" s="129">
        <f>-'5C1E_LFNO'!AS52</f>
        <v>0</v>
      </c>
      <c r="K52" s="129">
        <f>-'5C1F_LCCharter'!AS52</f>
        <v>0</v>
      </c>
      <c r="L52" s="129">
        <f>-'5C1G_JSClark'!AS52</f>
        <v>0</v>
      </c>
      <c r="M52" s="129">
        <f>-'5C1H_Southwest'!AS52</f>
        <v>0</v>
      </c>
      <c r="N52" s="129">
        <f>-'5C1I_LAKey'!AS52</f>
        <v>0</v>
      </c>
      <c r="O52" s="129">
        <f>-'5C1J_JCFAEast'!AS52</f>
        <v>0</v>
      </c>
      <c r="P52" s="129">
        <f>-'5C1M_GEOMidCity'!AS52</f>
        <v>0</v>
      </c>
      <c r="Q52" s="129">
        <f>-'5C1N_Delta'!AS52</f>
        <v>0</v>
      </c>
      <c r="R52" s="129">
        <f>-'5C1O_Impact'!AS52</f>
        <v>0</v>
      </c>
      <c r="S52" s="129">
        <f>-'5C1Q_Advantage'!AS52</f>
        <v>0</v>
      </c>
      <c r="T52" s="129">
        <f>-'5C1R_Iberville'!AS52</f>
        <v>0</v>
      </c>
      <c r="U52" s="129">
        <f>-'5C1S_LCColPrep'!AS52</f>
        <v>0</v>
      </c>
      <c r="V52" s="129">
        <f>-'5C1T_Northeast'!AS52</f>
        <v>0</v>
      </c>
      <c r="W52" s="129">
        <f>-'5C1U_AcadianaRen'!AS52</f>
        <v>0</v>
      </c>
      <c r="X52" s="129">
        <f>-'5C1V_LafRen'!AS52</f>
        <v>0</v>
      </c>
      <c r="Y52" s="129">
        <f>-'5C1W_Willow'!AS52</f>
        <v>0</v>
      </c>
      <c r="Z52" s="129">
        <f>-'5C1Y_GEOPrep'!AS52</f>
        <v>0</v>
      </c>
      <c r="AA52" s="129">
        <f>-'5C1Z_LincolnPrep'!AS52</f>
        <v>0</v>
      </c>
      <c r="AB52" s="129">
        <f>-'5C1AE_NobleMinds'!$AS52</f>
        <v>0</v>
      </c>
      <c r="AC52" s="129">
        <f>-'5C1AF_JCFA-Laf'!$AS52</f>
        <v>0</v>
      </c>
      <c r="AD52" s="129">
        <f>-'5C1AG_Collegiate'!$AS52</f>
        <v>0</v>
      </c>
      <c r="AE52" s="129">
        <f>-'5C1AI_Harmony'!$AS52</f>
        <v>0</v>
      </c>
      <c r="AF52" s="129">
        <f>-'5C1AJ_Athlos'!$AS52</f>
        <v>0</v>
      </c>
      <c r="AG52" s="129">
        <f>-'5C1AK_NxtGen'!$AS52</f>
        <v>0</v>
      </c>
      <c r="AH52" s="129">
        <f>-'5C1AL_RedRiver'!$AS52</f>
        <v>0</v>
      </c>
      <c r="AI52" s="129">
        <f>-'5C1AM_Williams'!$AS52</f>
        <v>0</v>
      </c>
      <c r="AJ52" s="129">
        <f>-'5C1AN_StLandry'!$AS52</f>
        <v>0</v>
      </c>
      <c r="AK52" s="129"/>
      <c r="AL52" s="129"/>
      <c r="AM52" s="129">
        <f>-'5C2_LAVCA'!AT52</f>
        <v>-1123</v>
      </c>
      <c r="AN52" s="129">
        <f>-'5C3_UnvView'!AT52</f>
        <v>-6174</v>
      </c>
      <c r="AO52" s="415">
        <f t="shared" si="54"/>
        <v>-7297</v>
      </c>
      <c r="AP52" s="416">
        <f t="shared" si="55"/>
        <v>762539</v>
      </c>
      <c r="AQ52" s="129"/>
      <c r="AR52" s="129"/>
      <c r="AS52" s="129">
        <f>-'5C1A_Madison'!AX52</f>
        <v>0</v>
      </c>
      <c r="AT52" s="129">
        <f>-'5C1B_DArbonne'!AX52</f>
        <v>0</v>
      </c>
      <c r="AU52" s="129">
        <f>-'5C1C_IntlHigh'!AX52</f>
        <v>0</v>
      </c>
      <c r="AV52" s="129">
        <f>-'5C1D_NOMMA'!AX52</f>
        <v>0</v>
      </c>
      <c r="AW52" s="129">
        <f>-'5C1E_LFNO'!AX52</f>
        <v>0</v>
      </c>
      <c r="AX52" s="129">
        <f>-'5C1F_LCCharter'!AX52</f>
        <v>0</v>
      </c>
      <c r="AY52" s="129">
        <f>-'5C1G_JSClark'!AX52</f>
        <v>0</v>
      </c>
      <c r="AZ52" s="129">
        <f>-'5C1H_Southwest'!AX52</f>
        <v>0</v>
      </c>
      <c r="BA52" s="129">
        <f>-'5C1I_LAKey'!AX52</f>
        <v>0</v>
      </c>
      <c r="BB52" s="129">
        <f>-'5C1J_JCFAEast'!AX52</f>
        <v>0</v>
      </c>
      <c r="BC52" s="129">
        <f>-'5C1M_GEOMidCity'!AX52</f>
        <v>0</v>
      </c>
      <c r="BD52" s="129">
        <f>-'5C1N_Delta'!AX52</f>
        <v>0</v>
      </c>
      <c r="BE52" s="129">
        <f>-'5C1O_Impact'!AX52</f>
        <v>0</v>
      </c>
      <c r="BF52" s="129">
        <f>-'5C1Q_Advantage'!AX52</f>
        <v>0</v>
      </c>
      <c r="BG52" s="129">
        <f>-'5C1R_Iberville'!AX52</f>
        <v>0</v>
      </c>
      <c r="BH52" s="129">
        <f>-'5C1S_LCColPrep'!AX52</f>
        <v>0</v>
      </c>
      <c r="BI52" s="129">
        <f>-'5C1T_Northeast'!AX52</f>
        <v>0</v>
      </c>
      <c r="BJ52" s="129">
        <f>-'5C1U_AcadianaRen'!AX52</f>
        <v>0</v>
      </c>
      <c r="BK52" s="129">
        <f>-'5C1V_LafRen'!AX52</f>
        <v>0</v>
      </c>
      <c r="BL52" s="129">
        <f>-'5C1W_Willow'!AX52</f>
        <v>0</v>
      </c>
      <c r="BM52" s="129">
        <f>-'5C1Y_GEOPrep'!AX52</f>
        <v>0</v>
      </c>
      <c r="BN52" s="129">
        <f>-'5C1Z_LincolnPrep'!AX52</f>
        <v>0</v>
      </c>
      <c r="BO52" s="129">
        <f>-'5C1AE_NobleMinds'!AX52</f>
        <v>0</v>
      </c>
      <c r="BP52" s="129">
        <f>-'5C1AF_JCFA-Laf'!AX52</f>
        <v>0</v>
      </c>
      <c r="BQ52" s="129">
        <f>-'5C1AG_Collegiate'!AX52</f>
        <v>0</v>
      </c>
      <c r="BR52" s="129">
        <f>-'5C1AI_Harmony'!$AX52</f>
        <v>0</v>
      </c>
      <c r="BS52" s="129">
        <f>-'5C1AJ_Athlos'!$AX52</f>
        <v>0</v>
      </c>
      <c r="BT52" s="129">
        <f>-'5C1AK_NxtGen'!$AX52</f>
        <v>0</v>
      </c>
      <c r="BU52" s="129">
        <f>-'5C1AL_RedRiver'!$AX52</f>
        <v>0</v>
      </c>
      <c r="BV52" s="129">
        <f>-'5C1AM_Williams'!$AX52</f>
        <v>0</v>
      </c>
      <c r="BW52" s="129">
        <f>-'5C1AN_StLandry'!$AX52</f>
        <v>0</v>
      </c>
      <c r="BX52" s="129">
        <f>-'5C2_LAVCA'!AY52</f>
        <v>-34</v>
      </c>
      <c r="BY52" s="129">
        <f>-'5C3_UnvView'!AY52</f>
        <v>-186</v>
      </c>
      <c r="BZ52" s="129">
        <f t="shared" si="56"/>
        <v>-220</v>
      </c>
      <c r="CA52" s="416">
        <f t="shared" si="57"/>
        <v>762319</v>
      </c>
    </row>
    <row r="53" spans="1:79" s="30" customFormat="1" ht="15.75" customHeight="1" x14ac:dyDescent="0.2">
      <c r="A53" s="413">
        <v>47</v>
      </c>
      <c r="B53" s="414" t="s">
        <v>51</v>
      </c>
      <c r="C53" s="129">
        <f>'2_State Distrib and Adjs'!BD53</f>
        <v>1002011</v>
      </c>
      <c r="D53" s="129">
        <f>-'5A3_OJJ'!S53</f>
        <v>0</v>
      </c>
      <c r="E53" s="129"/>
      <c r="F53" s="129">
        <f>-'5C1A_Madison'!AS53</f>
        <v>0</v>
      </c>
      <c r="G53" s="129">
        <f>-'5C1B_DArbonne'!AS53</f>
        <v>0</v>
      </c>
      <c r="H53" s="129">
        <f>-'5C1C_IntlHigh'!AS53</f>
        <v>0</v>
      </c>
      <c r="I53" s="129">
        <f>-'5C1D_NOMMA'!AS53</f>
        <v>0</v>
      </c>
      <c r="J53" s="129">
        <f>-'5C1E_LFNO'!AS53</f>
        <v>0</v>
      </c>
      <c r="K53" s="129">
        <f>-'5C1F_LCCharter'!AS53</f>
        <v>0</v>
      </c>
      <c r="L53" s="129">
        <f>-'5C1G_JSClark'!AS53</f>
        <v>0</v>
      </c>
      <c r="M53" s="129">
        <f>-'5C1H_Southwest'!AS53</f>
        <v>0</v>
      </c>
      <c r="N53" s="129">
        <f>-'5C1I_LAKey'!AS53</f>
        <v>0</v>
      </c>
      <c r="O53" s="129">
        <f>-'5C1J_JCFAEast'!AS53</f>
        <v>0</v>
      </c>
      <c r="P53" s="129">
        <f>-'5C1M_GEOMidCity'!AS53</f>
        <v>0</v>
      </c>
      <c r="Q53" s="129">
        <f>-'5C1N_Delta'!AS53</f>
        <v>0</v>
      </c>
      <c r="R53" s="129">
        <f>-'5C1O_Impact'!AS53</f>
        <v>0</v>
      </c>
      <c r="S53" s="129">
        <f>-'5C1Q_Advantage'!AS53</f>
        <v>0</v>
      </c>
      <c r="T53" s="129">
        <f>-'5C1R_Iberville'!AS53</f>
        <v>0</v>
      </c>
      <c r="U53" s="129">
        <f>-'5C1S_LCColPrep'!AS53</f>
        <v>0</v>
      </c>
      <c r="V53" s="129">
        <f>-'5C1T_Northeast'!AS53</f>
        <v>0</v>
      </c>
      <c r="W53" s="129">
        <f>-'5C1U_AcadianaRen'!AS53</f>
        <v>0</v>
      </c>
      <c r="X53" s="129">
        <f>-'5C1V_LafRen'!AS53</f>
        <v>0</v>
      </c>
      <c r="Y53" s="129">
        <f>-'5C1W_Willow'!AS53</f>
        <v>0</v>
      </c>
      <c r="Z53" s="129">
        <f>-'5C1Y_GEOPrep'!AS53</f>
        <v>0</v>
      </c>
      <c r="AA53" s="129">
        <f>-'5C1Z_LincolnPrep'!AS53</f>
        <v>0</v>
      </c>
      <c r="AB53" s="129">
        <f>-'5C1AE_NobleMinds'!$AS53</f>
        <v>0</v>
      </c>
      <c r="AC53" s="129">
        <f>-'5C1AF_JCFA-Laf'!$AS53</f>
        <v>0</v>
      </c>
      <c r="AD53" s="129">
        <f>-'5C1AG_Collegiate'!$AS53</f>
        <v>0</v>
      </c>
      <c r="AE53" s="129">
        <f>-'5C1AI_Harmony'!$AS53</f>
        <v>0</v>
      </c>
      <c r="AF53" s="129">
        <f>-'5C1AJ_Athlos'!$AS53</f>
        <v>0</v>
      </c>
      <c r="AG53" s="129">
        <f>-'5C1AK_NxtGen'!$AS53</f>
        <v>0</v>
      </c>
      <c r="AH53" s="129">
        <f>-'5C1AL_RedRiver'!$AS53</f>
        <v>0</v>
      </c>
      <c r="AI53" s="129">
        <f>-'5C1AM_Williams'!$AS53</f>
        <v>0</v>
      </c>
      <c r="AJ53" s="129">
        <f>-'5C1AN_StLandry'!$AS53</f>
        <v>0</v>
      </c>
      <c r="AK53" s="129"/>
      <c r="AL53" s="129"/>
      <c r="AM53" s="129">
        <f>-'5C2_LAVCA'!AT53</f>
        <v>-2262</v>
      </c>
      <c r="AN53" s="129">
        <f>-'5C3_UnvView'!AT53</f>
        <v>-4524</v>
      </c>
      <c r="AO53" s="415">
        <f t="shared" si="54"/>
        <v>-6786</v>
      </c>
      <c r="AP53" s="416">
        <f t="shared" si="55"/>
        <v>995225</v>
      </c>
      <c r="AQ53" s="129"/>
      <c r="AR53" s="129"/>
      <c r="AS53" s="129">
        <f>-'5C1A_Madison'!AX53</f>
        <v>0</v>
      </c>
      <c r="AT53" s="129">
        <f>-'5C1B_DArbonne'!AX53</f>
        <v>0</v>
      </c>
      <c r="AU53" s="129">
        <f>-'5C1C_IntlHigh'!AX53</f>
        <v>0</v>
      </c>
      <c r="AV53" s="129">
        <f>-'5C1D_NOMMA'!AX53</f>
        <v>0</v>
      </c>
      <c r="AW53" s="129">
        <f>-'5C1E_LFNO'!AX53</f>
        <v>0</v>
      </c>
      <c r="AX53" s="129">
        <f>-'5C1F_LCCharter'!AX53</f>
        <v>0</v>
      </c>
      <c r="AY53" s="129">
        <f>-'5C1G_JSClark'!AX53</f>
        <v>0</v>
      </c>
      <c r="AZ53" s="129">
        <f>-'5C1H_Southwest'!AX53</f>
        <v>0</v>
      </c>
      <c r="BA53" s="129">
        <f>-'5C1I_LAKey'!AX53</f>
        <v>0</v>
      </c>
      <c r="BB53" s="129">
        <f>-'5C1J_JCFAEast'!AX53</f>
        <v>0</v>
      </c>
      <c r="BC53" s="129">
        <f>-'5C1M_GEOMidCity'!AX53</f>
        <v>0</v>
      </c>
      <c r="BD53" s="129">
        <f>-'5C1N_Delta'!AX53</f>
        <v>0</v>
      </c>
      <c r="BE53" s="129">
        <f>-'5C1O_Impact'!AX53</f>
        <v>0</v>
      </c>
      <c r="BF53" s="129">
        <f>-'5C1Q_Advantage'!AX53</f>
        <v>0</v>
      </c>
      <c r="BG53" s="129">
        <f>-'5C1R_Iberville'!AX53</f>
        <v>0</v>
      </c>
      <c r="BH53" s="129">
        <f>-'5C1S_LCColPrep'!AX53</f>
        <v>0</v>
      </c>
      <c r="BI53" s="129">
        <f>-'5C1T_Northeast'!AX53</f>
        <v>0</v>
      </c>
      <c r="BJ53" s="129">
        <f>-'5C1U_AcadianaRen'!AX53</f>
        <v>0</v>
      </c>
      <c r="BK53" s="129">
        <f>-'5C1V_LafRen'!AX53</f>
        <v>0</v>
      </c>
      <c r="BL53" s="129">
        <f>-'5C1W_Willow'!AX53</f>
        <v>0</v>
      </c>
      <c r="BM53" s="129">
        <f>-'5C1Y_GEOPrep'!AX53</f>
        <v>0</v>
      </c>
      <c r="BN53" s="129">
        <f>-'5C1Z_LincolnPrep'!AX53</f>
        <v>0</v>
      </c>
      <c r="BO53" s="129">
        <f>-'5C1AE_NobleMinds'!AX53</f>
        <v>0</v>
      </c>
      <c r="BP53" s="129">
        <f>-'5C1AF_JCFA-Laf'!AX53</f>
        <v>0</v>
      </c>
      <c r="BQ53" s="129">
        <f>-'5C1AG_Collegiate'!AX53</f>
        <v>0</v>
      </c>
      <c r="BR53" s="129">
        <f>-'5C1AI_Harmony'!$AX53</f>
        <v>0</v>
      </c>
      <c r="BS53" s="129">
        <f>-'5C1AJ_Athlos'!$AX53</f>
        <v>0</v>
      </c>
      <c r="BT53" s="129">
        <f>-'5C1AK_NxtGen'!$AX53</f>
        <v>0</v>
      </c>
      <c r="BU53" s="129">
        <f>-'5C1AL_RedRiver'!$AX53</f>
        <v>0</v>
      </c>
      <c r="BV53" s="129">
        <f>-'5C1AM_Williams'!$AX53</f>
        <v>0</v>
      </c>
      <c r="BW53" s="129">
        <f>-'5C1AN_StLandry'!$AX53</f>
        <v>0</v>
      </c>
      <c r="BX53" s="129">
        <f>-'5C2_LAVCA'!AY53</f>
        <v>-68</v>
      </c>
      <c r="BY53" s="129">
        <f>-'5C3_UnvView'!AY53</f>
        <v>-136</v>
      </c>
      <c r="BZ53" s="129">
        <f t="shared" si="56"/>
        <v>-204</v>
      </c>
      <c r="CA53" s="416">
        <f t="shared" si="57"/>
        <v>995021</v>
      </c>
    </row>
    <row r="54" spans="1:79" s="30" customFormat="1" ht="15.75" customHeight="1" x14ac:dyDescent="0.2">
      <c r="A54" s="413">
        <v>48</v>
      </c>
      <c r="B54" s="414" t="s">
        <v>89</v>
      </c>
      <c r="C54" s="129">
        <f>'2_State Distrib and Adjs'!BD54</f>
        <v>2224933</v>
      </c>
      <c r="D54" s="129">
        <f>-'5A3_OJJ'!S54</f>
        <v>-227</v>
      </c>
      <c r="E54" s="129"/>
      <c r="F54" s="129">
        <f>-'5C1A_Madison'!AS54</f>
        <v>0</v>
      </c>
      <c r="G54" s="129">
        <f>-'5C1B_DArbonne'!AS54</f>
        <v>0</v>
      </c>
      <c r="H54" s="129">
        <f>-'5C1C_IntlHigh'!AS54</f>
        <v>-1045</v>
      </c>
      <c r="I54" s="129">
        <f>-'5C1D_NOMMA'!AS54</f>
        <v>0</v>
      </c>
      <c r="J54" s="129">
        <f>-'5C1E_LFNO'!AS54</f>
        <v>-3135</v>
      </c>
      <c r="K54" s="129">
        <f>-'5C1F_LCCharter'!AS54</f>
        <v>0</v>
      </c>
      <c r="L54" s="129">
        <f>-'5C1G_JSClark'!AS54</f>
        <v>0</v>
      </c>
      <c r="M54" s="129">
        <f>-'5C1H_Southwest'!AS54</f>
        <v>0</v>
      </c>
      <c r="N54" s="129">
        <f>-'5C1I_LAKey'!AS54</f>
        <v>0</v>
      </c>
      <c r="O54" s="129">
        <f>-'5C1J_JCFAEast'!AS54</f>
        <v>0</v>
      </c>
      <c r="P54" s="129">
        <f>-'5C1M_GEOMidCity'!AS54</f>
        <v>0</v>
      </c>
      <c r="Q54" s="129">
        <f>-'5C1N_Delta'!AS54</f>
        <v>0</v>
      </c>
      <c r="R54" s="129">
        <f>-'5C1O_Impact'!AS54</f>
        <v>0</v>
      </c>
      <c r="S54" s="129">
        <f>-'5C1Q_Advantage'!AS54</f>
        <v>-7315</v>
      </c>
      <c r="T54" s="129">
        <f>-'5C1R_Iberville'!AS54</f>
        <v>-2090</v>
      </c>
      <c r="U54" s="129">
        <f>-'5C1S_LCColPrep'!AS54</f>
        <v>0</v>
      </c>
      <c r="V54" s="129">
        <f>-'5C1T_Northeast'!AS54</f>
        <v>0</v>
      </c>
      <c r="W54" s="129">
        <f>-'5C1U_AcadianaRen'!AS54</f>
        <v>0</v>
      </c>
      <c r="X54" s="129">
        <f>-'5C1V_LafRen'!AS54</f>
        <v>0</v>
      </c>
      <c r="Y54" s="129">
        <f>-'5C1W_Willow'!AS54</f>
        <v>0</v>
      </c>
      <c r="Z54" s="129">
        <f>-'5C1Y_GEOPrep'!AS54</f>
        <v>0</v>
      </c>
      <c r="AA54" s="129">
        <f>-'5C1Z_LincolnPrep'!AS54</f>
        <v>0</v>
      </c>
      <c r="AB54" s="129">
        <f>-'5C1AE_NobleMinds'!$AS54</f>
        <v>-2090</v>
      </c>
      <c r="AC54" s="129">
        <f>-'5C1AF_JCFA-Laf'!$AS54</f>
        <v>0</v>
      </c>
      <c r="AD54" s="129">
        <f>-'5C1AG_Collegiate'!$AS54</f>
        <v>0</v>
      </c>
      <c r="AE54" s="129">
        <f>-'5C1AI_Harmony'!$AS54</f>
        <v>0</v>
      </c>
      <c r="AF54" s="129">
        <f>-'5C1AJ_Athlos'!$AS54</f>
        <v>0</v>
      </c>
      <c r="AG54" s="129">
        <f>-'5C1AK_NxtGen'!$AS54</f>
        <v>0</v>
      </c>
      <c r="AH54" s="129">
        <f>-'5C1AL_RedRiver'!$AS54</f>
        <v>0</v>
      </c>
      <c r="AI54" s="129">
        <f>-'5C1AM_Williams'!$AS54</f>
        <v>0</v>
      </c>
      <c r="AJ54" s="129">
        <f>-'5C1AN_StLandry'!$AS54</f>
        <v>0</v>
      </c>
      <c r="AK54" s="129"/>
      <c r="AL54" s="129"/>
      <c r="AM54" s="129">
        <f>-'5C2_LAVCA'!AT54</f>
        <v>-20692</v>
      </c>
      <c r="AN54" s="129">
        <f>-'5C3_UnvView'!AT54</f>
        <v>-62076</v>
      </c>
      <c r="AO54" s="415">
        <f t="shared" si="54"/>
        <v>-98670</v>
      </c>
      <c r="AP54" s="416">
        <f t="shared" si="55"/>
        <v>2126263</v>
      </c>
      <c r="AQ54" s="129"/>
      <c r="AR54" s="129"/>
      <c r="AS54" s="129">
        <f>-'5C1A_Madison'!AX54</f>
        <v>0</v>
      </c>
      <c r="AT54" s="129">
        <f>-'5C1B_DArbonne'!AX54</f>
        <v>0</v>
      </c>
      <c r="AU54" s="129">
        <f>-'5C1C_IntlHigh'!AX54</f>
        <v>-31</v>
      </c>
      <c r="AV54" s="129">
        <f>-'5C1D_NOMMA'!AX54</f>
        <v>0</v>
      </c>
      <c r="AW54" s="129">
        <f>-'5C1E_LFNO'!AX54</f>
        <v>-94</v>
      </c>
      <c r="AX54" s="129">
        <f>-'5C1F_LCCharter'!AX54</f>
        <v>0</v>
      </c>
      <c r="AY54" s="129">
        <f>-'5C1G_JSClark'!AX54</f>
        <v>0</v>
      </c>
      <c r="AZ54" s="129">
        <f>-'5C1H_Southwest'!AX54</f>
        <v>0</v>
      </c>
      <c r="BA54" s="129">
        <f>-'5C1I_LAKey'!AX54</f>
        <v>0</v>
      </c>
      <c r="BB54" s="129">
        <f>-'5C1J_JCFAEast'!AX54</f>
        <v>0</v>
      </c>
      <c r="BC54" s="129">
        <f>-'5C1M_GEOMidCity'!AX54</f>
        <v>0</v>
      </c>
      <c r="BD54" s="129">
        <f>-'5C1N_Delta'!AX54</f>
        <v>0</v>
      </c>
      <c r="BE54" s="129">
        <f>-'5C1O_Impact'!AX54</f>
        <v>0</v>
      </c>
      <c r="BF54" s="129">
        <f>-'5C1Q_Advantage'!AX54</f>
        <v>-220</v>
      </c>
      <c r="BG54" s="129">
        <f>-'5C1R_Iberville'!AX54</f>
        <v>-63</v>
      </c>
      <c r="BH54" s="129">
        <f>-'5C1S_LCColPrep'!AX54</f>
        <v>0</v>
      </c>
      <c r="BI54" s="129">
        <f>-'5C1T_Northeast'!AX54</f>
        <v>0</v>
      </c>
      <c r="BJ54" s="129">
        <f>-'5C1U_AcadianaRen'!AX54</f>
        <v>0</v>
      </c>
      <c r="BK54" s="129">
        <f>-'5C1V_LafRen'!AX54</f>
        <v>0</v>
      </c>
      <c r="BL54" s="129">
        <f>-'5C1W_Willow'!AX54</f>
        <v>0</v>
      </c>
      <c r="BM54" s="129">
        <f>-'5C1Y_GEOPrep'!AX54</f>
        <v>0</v>
      </c>
      <c r="BN54" s="129">
        <f>-'5C1Z_LincolnPrep'!AX54</f>
        <v>0</v>
      </c>
      <c r="BO54" s="129">
        <f>-'5C1AE_NobleMinds'!AX54</f>
        <v>-63</v>
      </c>
      <c r="BP54" s="129">
        <f>-'5C1AF_JCFA-Laf'!AX54</f>
        <v>0</v>
      </c>
      <c r="BQ54" s="129">
        <f>-'5C1AG_Collegiate'!AX54</f>
        <v>0</v>
      </c>
      <c r="BR54" s="129">
        <f>-'5C1AI_Harmony'!$AX54</f>
        <v>0</v>
      </c>
      <c r="BS54" s="129">
        <f>-'5C1AJ_Athlos'!$AX54</f>
        <v>0</v>
      </c>
      <c r="BT54" s="129">
        <f>-'5C1AK_NxtGen'!$AX54</f>
        <v>0</v>
      </c>
      <c r="BU54" s="129">
        <f>-'5C1AL_RedRiver'!$AX54</f>
        <v>0</v>
      </c>
      <c r="BV54" s="129">
        <f>-'5C1AM_Williams'!$AX54</f>
        <v>0</v>
      </c>
      <c r="BW54" s="129">
        <f>-'5C1AN_StLandry'!$AX54</f>
        <v>0</v>
      </c>
      <c r="BX54" s="129">
        <f>-'5C2_LAVCA'!AY54</f>
        <v>-622</v>
      </c>
      <c r="BY54" s="129">
        <f>-'5C3_UnvView'!AY54</f>
        <v>-1867</v>
      </c>
      <c r="BZ54" s="129">
        <f t="shared" si="56"/>
        <v>-2960</v>
      </c>
      <c r="CA54" s="416">
        <f t="shared" si="57"/>
        <v>2123303</v>
      </c>
    </row>
    <row r="55" spans="1:79" s="30" customFormat="1" ht="15.75" customHeight="1" x14ac:dyDescent="0.2">
      <c r="A55" s="413">
        <v>49</v>
      </c>
      <c r="B55" s="414" t="s">
        <v>52</v>
      </c>
      <c r="C55" s="129">
        <f>'2_State Distrib and Adjs'!BD55</f>
        <v>6611463</v>
      </c>
      <c r="D55" s="129">
        <f>-'5A3_OJJ'!S55</f>
        <v>-1177</v>
      </c>
      <c r="E55" s="129"/>
      <c r="F55" s="129">
        <f>-'5C1A_Madison'!AS55</f>
        <v>0</v>
      </c>
      <c r="G55" s="129">
        <f>-'5C1B_DArbonne'!AS55</f>
        <v>0</v>
      </c>
      <c r="H55" s="129">
        <f>-'5C1C_IntlHigh'!AS55</f>
        <v>0</v>
      </c>
      <c r="I55" s="129">
        <f>-'5C1D_NOMMA'!AS55</f>
        <v>0</v>
      </c>
      <c r="J55" s="129">
        <f>-'5C1E_LFNO'!AS55</f>
        <v>0</v>
      </c>
      <c r="K55" s="129">
        <f>-'5C1F_LCCharter'!AS55</f>
        <v>0</v>
      </c>
      <c r="L55" s="129">
        <f>-'5C1G_JSClark'!AS55</f>
        <v>-77032</v>
      </c>
      <c r="M55" s="129">
        <f>-'5C1H_Southwest'!AS55</f>
        <v>0</v>
      </c>
      <c r="N55" s="129">
        <f>-'5C1I_LAKey'!AS55</f>
        <v>-859</v>
      </c>
      <c r="O55" s="129">
        <f>-'5C1J_JCFAEast'!AS55</f>
        <v>0</v>
      </c>
      <c r="P55" s="129">
        <f>-'5C1M_GEOMidCity'!AS55</f>
        <v>0</v>
      </c>
      <c r="Q55" s="129">
        <f>-'5C1N_Delta'!AS55</f>
        <v>0</v>
      </c>
      <c r="R55" s="129">
        <f>-'5C1O_Impact'!AS55</f>
        <v>0</v>
      </c>
      <c r="S55" s="129">
        <f>-'5C1Q_Advantage'!AS55</f>
        <v>0</v>
      </c>
      <c r="T55" s="129">
        <f>-'5C1R_Iberville'!AS55</f>
        <v>-286</v>
      </c>
      <c r="U55" s="129">
        <f>-'5C1S_LCColPrep'!AS55</f>
        <v>0</v>
      </c>
      <c r="V55" s="129">
        <f>-'5C1T_Northeast'!AS55</f>
        <v>0</v>
      </c>
      <c r="W55" s="129">
        <f>-'5C1U_AcadianaRen'!AS55</f>
        <v>-2864</v>
      </c>
      <c r="X55" s="129">
        <f>-'5C1V_LafRen'!AS55</f>
        <v>-35223</v>
      </c>
      <c r="Y55" s="129">
        <f>-'5C1W_Willow'!AS55</f>
        <v>-8018</v>
      </c>
      <c r="Z55" s="129">
        <f>-'5C1Y_GEOPrep'!AS55</f>
        <v>0</v>
      </c>
      <c r="AA55" s="129">
        <f>-'5C1Z_LincolnPrep'!AS55</f>
        <v>-286</v>
      </c>
      <c r="AB55" s="129">
        <f>-'5C1AE_NobleMinds'!$AS55</f>
        <v>0</v>
      </c>
      <c r="AC55" s="129">
        <f>-'5C1AF_JCFA-Laf'!$AS55</f>
        <v>-286</v>
      </c>
      <c r="AD55" s="129">
        <f>-'5C1AG_Collegiate'!$AS55</f>
        <v>0</v>
      </c>
      <c r="AE55" s="129">
        <f>-'5C1AI_Harmony'!$AS55</f>
        <v>0</v>
      </c>
      <c r="AF55" s="129">
        <f>-'5C1AJ_Athlos'!$AS55</f>
        <v>0</v>
      </c>
      <c r="AG55" s="129">
        <f>-'5C1AK_NxtGen'!$AS55</f>
        <v>0</v>
      </c>
      <c r="AH55" s="129">
        <f>-'5C1AL_RedRiver'!$AS55</f>
        <v>0</v>
      </c>
      <c r="AI55" s="129">
        <f>-'5C1AM_Williams'!$AS55</f>
        <v>0</v>
      </c>
      <c r="AJ55" s="129">
        <f>-'5C1AN_StLandry'!$AS55</f>
        <v>-53837</v>
      </c>
      <c r="AK55" s="129"/>
      <c r="AL55" s="129"/>
      <c r="AM55" s="129">
        <f>-'5C2_LAVCA'!AT55</f>
        <v>-23711</v>
      </c>
      <c r="AN55" s="129">
        <f>-'5C3_UnvView'!AT55</f>
        <v>-28350</v>
      </c>
      <c r="AO55" s="415">
        <f t="shared" si="54"/>
        <v>-231929</v>
      </c>
      <c r="AP55" s="416">
        <f t="shared" si="55"/>
        <v>6379534</v>
      </c>
      <c r="AQ55" s="129"/>
      <c r="AR55" s="129"/>
      <c r="AS55" s="129">
        <f>-'5C1A_Madison'!AX55</f>
        <v>0</v>
      </c>
      <c r="AT55" s="129">
        <f>-'5C1B_DArbonne'!AX55</f>
        <v>0</v>
      </c>
      <c r="AU55" s="129">
        <f>-'5C1C_IntlHigh'!AX55</f>
        <v>0</v>
      </c>
      <c r="AV55" s="129">
        <f>-'5C1D_NOMMA'!AX55</f>
        <v>0</v>
      </c>
      <c r="AW55" s="129">
        <f>-'5C1E_LFNO'!AX55</f>
        <v>0</v>
      </c>
      <c r="AX55" s="129">
        <f>-'5C1F_LCCharter'!AX55</f>
        <v>0</v>
      </c>
      <c r="AY55" s="129">
        <f>-'5C1G_JSClark'!AX55</f>
        <v>-2317</v>
      </c>
      <c r="AZ55" s="129">
        <f>-'5C1H_Southwest'!AX55</f>
        <v>0</v>
      </c>
      <c r="BA55" s="129">
        <f>-'5C1I_LAKey'!AX55</f>
        <v>-26</v>
      </c>
      <c r="BB55" s="129">
        <f>-'5C1J_JCFAEast'!AX55</f>
        <v>0</v>
      </c>
      <c r="BC55" s="129">
        <f>-'5C1M_GEOMidCity'!AX55</f>
        <v>0</v>
      </c>
      <c r="BD55" s="129">
        <f>-'5C1N_Delta'!AX55</f>
        <v>0</v>
      </c>
      <c r="BE55" s="129">
        <f>-'5C1O_Impact'!AX55</f>
        <v>0</v>
      </c>
      <c r="BF55" s="129">
        <f>-'5C1Q_Advantage'!AX55</f>
        <v>0</v>
      </c>
      <c r="BG55" s="129">
        <f>-'5C1R_Iberville'!AX55</f>
        <v>-9</v>
      </c>
      <c r="BH55" s="129">
        <f>-'5C1S_LCColPrep'!AX55</f>
        <v>0</v>
      </c>
      <c r="BI55" s="129">
        <f>-'5C1T_Northeast'!AX55</f>
        <v>0</v>
      </c>
      <c r="BJ55" s="129">
        <f>-'5C1U_AcadianaRen'!AX55</f>
        <v>-86</v>
      </c>
      <c r="BK55" s="129">
        <f>-'5C1V_LafRen'!AX55</f>
        <v>-1059</v>
      </c>
      <c r="BL55" s="129">
        <f>-'5C1W_Willow'!AX55</f>
        <v>-241</v>
      </c>
      <c r="BM55" s="129">
        <f>-'5C1Y_GEOPrep'!AX55</f>
        <v>0</v>
      </c>
      <c r="BN55" s="129">
        <f>-'5C1Z_LincolnPrep'!AX55</f>
        <v>-9</v>
      </c>
      <c r="BO55" s="129">
        <f>-'5C1AE_NobleMinds'!AX55</f>
        <v>0</v>
      </c>
      <c r="BP55" s="129">
        <f>-'5C1AF_JCFA-Laf'!AX55</f>
        <v>-9</v>
      </c>
      <c r="BQ55" s="129">
        <f>-'5C1AG_Collegiate'!AX55</f>
        <v>0</v>
      </c>
      <c r="BR55" s="129">
        <f>-'5C1AI_Harmony'!$AX55</f>
        <v>0</v>
      </c>
      <c r="BS55" s="129">
        <f>-'5C1AJ_Athlos'!$AX55</f>
        <v>0</v>
      </c>
      <c r="BT55" s="129">
        <f>-'5C1AK_NxtGen'!$AX55</f>
        <v>0</v>
      </c>
      <c r="BU55" s="129">
        <f>-'5C1AL_RedRiver'!$AX55</f>
        <v>0</v>
      </c>
      <c r="BV55" s="129">
        <f>-'5C1AM_Williams'!$AX55</f>
        <v>0</v>
      </c>
      <c r="BW55" s="129">
        <f>-'5C1AN_StLandry'!$AX55</f>
        <v>-1619</v>
      </c>
      <c r="BX55" s="129">
        <f>-'5C2_LAVCA'!AY55</f>
        <v>-713</v>
      </c>
      <c r="BY55" s="129">
        <f>-'5C3_UnvView'!AY55</f>
        <v>-853</v>
      </c>
      <c r="BZ55" s="129">
        <f t="shared" si="56"/>
        <v>-6941</v>
      </c>
      <c r="CA55" s="416">
        <f t="shared" si="57"/>
        <v>6372593</v>
      </c>
    </row>
    <row r="56" spans="1:79" s="30" customFormat="1" ht="15.75" customHeight="1" x14ac:dyDescent="0.2">
      <c r="A56" s="403">
        <v>50</v>
      </c>
      <c r="B56" s="404" t="s">
        <v>53</v>
      </c>
      <c r="C56" s="405">
        <f>'2_State Distrib and Adjs'!BD56</f>
        <v>3670847</v>
      </c>
      <c r="D56" s="405">
        <f>-'5A3_OJJ'!S56</f>
        <v>-165</v>
      </c>
      <c r="E56" s="405"/>
      <c r="F56" s="405">
        <f>-'5C1A_Madison'!AS56</f>
        <v>0</v>
      </c>
      <c r="G56" s="405">
        <f>-'5C1B_DArbonne'!AS56</f>
        <v>0</v>
      </c>
      <c r="H56" s="405">
        <f>-'5C1C_IntlHigh'!AS56</f>
        <v>0</v>
      </c>
      <c r="I56" s="405">
        <f>-'5C1D_NOMMA'!AS56</f>
        <v>0</v>
      </c>
      <c r="J56" s="405">
        <f>-'5C1E_LFNO'!AS56</f>
        <v>0</v>
      </c>
      <c r="K56" s="405">
        <f>-'5C1F_LCCharter'!AS56</f>
        <v>0</v>
      </c>
      <c r="L56" s="405">
        <f>-'5C1G_JSClark'!AS56</f>
        <v>-725</v>
      </c>
      <c r="M56" s="405">
        <f>-'5C1H_Southwest'!AS56</f>
        <v>0</v>
      </c>
      <c r="N56" s="405">
        <f>-'5C1I_LAKey'!AS56</f>
        <v>0</v>
      </c>
      <c r="O56" s="405">
        <f>-'5C1J_JCFAEast'!AS56</f>
        <v>0</v>
      </c>
      <c r="P56" s="405">
        <f>-'5C1M_GEOMidCity'!AS56</f>
        <v>0</v>
      </c>
      <c r="Q56" s="405">
        <f>-'5C1N_Delta'!AS56</f>
        <v>0</v>
      </c>
      <c r="R56" s="405">
        <f>-'5C1O_Impact'!AS56</f>
        <v>0</v>
      </c>
      <c r="S56" s="405">
        <f>-'5C1Q_Advantage'!AS56</f>
        <v>0</v>
      </c>
      <c r="T56" s="405">
        <f>-'5C1R_Iberville'!AS56</f>
        <v>-16679</v>
      </c>
      <c r="U56" s="405">
        <f>-'5C1S_LCColPrep'!AS56</f>
        <v>0</v>
      </c>
      <c r="V56" s="405">
        <f>-'5C1T_Northeast'!AS56</f>
        <v>0</v>
      </c>
      <c r="W56" s="405">
        <f>-'5C1U_AcadianaRen'!AS56</f>
        <v>-35171</v>
      </c>
      <c r="X56" s="405">
        <f>-'5C1V_LafRen'!AS56</f>
        <v>-17404</v>
      </c>
      <c r="Y56" s="405">
        <f>-'5C1W_Willow'!AS56</f>
        <v>-8340</v>
      </c>
      <c r="Z56" s="405">
        <f>-'5C1Y_GEOPrep'!AS56</f>
        <v>0</v>
      </c>
      <c r="AA56" s="405">
        <f>-'5C1Z_LincolnPrep'!AS56</f>
        <v>0</v>
      </c>
      <c r="AB56" s="405">
        <f>-'5C1AE_NobleMinds'!$AS56</f>
        <v>0</v>
      </c>
      <c r="AC56" s="405">
        <f>-'5C1AF_JCFA-Laf'!$AS56</f>
        <v>0</v>
      </c>
      <c r="AD56" s="405">
        <f>-'5C1AG_Collegiate'!$AS56</f>
        <v>0</v>
      </c>
      <c r="AE56" s="696">
        <f>-'5C1AI_Harmony'!$AS56</f>
        <v>0</v>
      </c>
      <c r="AF56" s="696">
        <f>-'5C1AJ_Athlos'!$AS56</f>
        <v>0</v>
      </c>
      <c r="AG56" s="942">
        <f>-'5C1AK_NxtGen'!$AS56</f>
        <v>0</v>
      </c>
      <c r="AH56" s="942">
        <f>-'5C1AL_RedRiver'!$AS56</f>
        <v>0</v>
      </c>
      <c r="AI56" s="1513">
        <f>-'5C1AM_Williams'!$AS56</f>
        <v>0</v>
      </c>
      <c r="AJ56" s="1513">
        <f>-'5C1AN_StLandry'!$AS56</f>
        <v>0</v>
      </c>
      <c r="AK56" s="1843"/>
      <c r="AL56" s="1843"/>
      <c r="AM56" s="405">
        <f>-'5C2_LAVCA'!AT56</f>
        <v>-7506</v>
      </c>
      <c r="AN56" s="405">
        <f>-'5C3_UnvView'!AT56</f>
        <v>-8811</v>
      </c>
      <c r="AO56" s="406">
        <f t="shared" si="54"/>
        <v>-94801</v>
      </c>
      <c r="AP56" s="407">
        <f t="shared" si="55"/>
        <v>3576046</v>
      </c>
      <c r="AQ56" s="405"/>
      <c r="AR56" s="405"/>
      <c r="AS56" s="405">
        <f>-'5C1A_Madison'!AX56</f>
        <v>0</v>
      </c>
      <c r="AT56" s="405">
        <f>-'5C1B_DArbonne'!AX56</f>
        <v>0</v>
      </c>
      <c r="AU56" s="405">
        <f>-'5C1C_IntlHigh'!AX56</f>
        <v>0</v>
      </c>
      <c r="AV56" s="405">
        <f>-'5C1D_NOMMA'!AX56</f>
        <v>0</v>
      </c>
      <c r="AW56" s="405">
        <f>-'5C1E_LFNO'!AX56</f>
        <v>0</v>
      </c>
      <c r="AX56" s="405">
        <f>-'5C1F_LCCharter'!AX56</f>
        <v>0</v>
      </c>
      <c r="AY56" s="405">
        <f>-'5C1G_JSClark'!AX56</f>
        <v>-22</v>
      </c>
      <c r="AZ56" s="405">
        <f>-'5C1H_Southwest'!AX56</f>
        <v>0</v>
      </c>
      <c r="BA56" s="405">
        <f>-'5C1I_LAKey'!AX56</f>
        <v>0</v>
      </c>
      <c r="BB56" s="405">
        <f>-'5C1J_JCFAEast'!AX56</f>
        <v>0</v>
      </c>
      <c r="BC56" s="405">
        <f>-'5C1M_GEOMidCity'!AX56</f>
        <v>0</v>
      </c>
      <c r="BD56" s="405">
        <f>-'5C1N_Delta'!AX56</f>
        <v>0</v>
      </c>
      <c r="BE56" s="405">
        <f>-'5C1O_Impact'!AX56</f>
        <v>0</v>
      </c>
      <c r="BF56" s="405">
        <f>-'5C1Q_Advantage'!AX56</f>
        <v>0</v>
      </c>
      <c r="BG56" s="405">
        <f>-'5C1R_Iberville'!AX56</f>
        <v>-502</v>
      </c>
      <c r="BH56" s="405">
        <f>-'5C1S_LCColPrep'!AX56</f>
        <v>0</v>
      </c>
      <c r="BI56" s="405">
        <f>-'5C1T_Northeast'!AX56</f>
        <v>0</v>
      </c>
      <c r="BJ56" s="405">
        <f>-'5C1U_AcadianaRen'!AX56</f>
        <v>-1058</v>
      </c>
      <c r="BK56" s="405">
        <f>-'5C1V_LafRen'!AX56</f>
        <v>-523</v>
      </c>
      <c r="BL56" s="405">
        <f>-'5C1W_Willow'!AX56</f>
        <v>-251</v>
      </c>
      <c r="BM56" s="405">
        <f>-'5C1Y_GEOPrep'!AX56</f>
        <v>0</v>
      </c>
      <c r="BN56" s="405">
        <f>-'5C1Z_LincolnPrep'!AX56</f>
        <v>0</v>
      </c>
      <c r="BO56" s="405">
        <f>-'5C1AE_NobleMinds'!AX56</f>
        <v>0</v>
      </c>
      <c r="BP56" s="405">
        <f>-'5C1AF_JCFA-Laf'!AX56</f>
        <v>0</v>
      </c>
      <c r="BQ56" s="405">
        <f>-'5C1AG_Collegiate'!AX56</f>
        <v>0</v>
      </c>
      <c r="BR56" s="696">
        <f>-'5C1AI_Harmony'!$AX56</f>
        <v>0</v>
      </c>
      <c r="BS56" s="696">
        <f>-'5C1AJ_Athlos'!$AX56</f>
        <v>0</v>
      </c>
      <c r="BT56" s="942">
        <f>-'5C1AK_NxtGen'!$AX56</f>
        <v>0</v>
      </c>
      <c r="BU56" s="942">
        <f>-'5C1AL_RedRiver'!$AX56</f>
        <v>0</v>
      </c>
      <c r="BV56" s="1513">
        <f>-'5C1AM_Williams'!$AX56</f>
        <v>0</v>
      </c>
      <c r="BW56" s="1513">
        <f>-'5C1AN_StLandry'!$AX56</f>
        <v>0</v>
      </c>
      <c r="BX56" s="405">
        <f>-'5C2_LAVCA'!AY56</f>
        <v>-226</v>
      </c>
      <c r="BY56" s="405">
        <f>-'5C3_UnvView'!AY56</f>
        <v>-265</v>
      </c>
      <c r="BZ56" s="405">
        <f t="shared" si="56"/>
        <v>-2847</v>
      </c>
      <c r="CA56" s="407">
        <f t="shared" si="57"/>
        <v>3573199</v>
      </c>
    </row>
    <row r="57" spans="1:79" s="30" customFormat="1" ht="15.75" customHeight="1" x14ac:dyDescent="0.2">
      <c r="A57" s="413">
        <v>51</v>
      </c>
      <c r="B57" s="414" t="s">
        <v>54</v>
      </c>
      <c r="C57" s="129">
        <f>'2_State Distrib and Adjs'!BD57</f>
        <v>4246577</v>
      </c>
      <c r="D57" s="129">
        <f>-'5A3_OJJ'!S57</f>
        <v>-263</v>
      </c>
      <c r="E57" s="129"/>
      <c r="F57" s="129">
        <f>-'5C1A_Madison'!AS57</f>
        <v>0</v>
      </c>
      <c r="G57" s="129">
        <f>-'5C1B_DArbonne'!AS57</f>
        <v>0</v>
      </c>
      <c r="H57" s="129">
        <f>-'5C1C_IntlHigh'!AS57</f>
        <v>0</v>
      </c>
      <c r="I57" s="129">
        <f>-'5C1D_NOMMA'!AS57</f>
        <v>0</v>
      </c>
      <c r="J57" s="129">
        <f>-'5C1E_LFNO'!AS57</f>
        <v>0</v>
      </c>
      <c r="K57" s="129">
        <f>-'5C1F_LCCharter'!AS57</f>
        <v>0</v>
      </c>
      <c r="L57" s="129">
        <f>-'5C1G_JSClark'!AS57</f>
        <v>0</v>
      </c>
      <c r="M57" s="129">
        <f>-'5C1H_Southwest'!AS57</f>
        <v>0</v>
      </c>
      <c r="N57" s="129">
        <f>-'5C1I_LAKey'!AS57</f>
        <v>0</v>
      </c>
      <c r="O57" s="129">
        <f>-'5C1J_JCFAEast'!AS57</f>
        <v>0</v>
      </c>
      <c r="P57" s="129">
        <f>-'5C1M_GEOMidCity'!AS57</f>
        <v>0</v>
      </c>
      <c r="Q57" s="129">
        <f>-'5C1N_Delta'!AS57</f>
        <v>0</v>
      </c>
      <c r="R57" s="129">
        <f>-'5C1O_Impact'!AS57</f>
        <v>0</v>
      </c>
      <c r="S57" s="129">
        <f>-'5C1Q_Advantage'!AS57</f>
        <v>0</v>
      </c>
      <c r="T57" s="129">
        <f>-'5C1R_Iberville'!AS57</f>
        <v>-470</v>
      </c>
      <c r="U57" s="129">
        <f>-'5C1S_LCColPrep'!AS57</f>
        <v>0</v>
      </c>
      <c r="V57" s="129">
        <f>-'5C1T_Northeast'!AS57</f>
        <v>0</v>
      </c>
      <c r="W57" s="129">
        <f>-'5C1U_AcadianaRen'!AS57</f>
        <v>-470</v>
      </c>
      <c r="X57" s="129">
        <f>-'5C1V_LafRen'!AS57</f>
        <v>0</v>
      </c>
      <c r="Y57" s="129">
        <f>-'5C1W_Willow'!AS57</f>
        <v>0</v>
      </c>
      <c r="Z57" s="129">
        <f>-'5C1Y_GEOPrep'!AS57</f>
        <v>0</v>
      </c>
      <c r="AA57" s="129">
        <f>-'5C1Z_LincolnPrep'!AS57</f>
        <v>0</v>
      </c>
      <c r="AB57" s="129">
        <f>-'5C1AE_NobleMinds'!$AS57</f>
        <v>0</v>
      </c>
      <c r="AC57" s="129">
        <f>-'5C1AF_JCFA-Laf'!$AS57</f>
        <v>0</v>
      </c>
      <c r="AD57" s="129">
        <f>-'5C1AG_Collegiate'!$AS57</f>
        <v>0</v>
      </c>
      <c r="AE57" s="129">
        <f>-'5C1AI_Harmony'!$AS57</f>
        <v>0</v>
      </c>
      <c r="AF57" s="129">
        <f>-'5C1AJ_Athlos'!$AS57</f>
        <v>0</v>
      </c>
      <c r="AG57" s="129">
        <f>-'5C1AK_NxtGen'!$AS57</f>
        <v>0</v>
      </c>
      <c r="AH57" s="129">
        <f>-'5C1AL_RedRiver'!$AS57</f>
        <v>0</v>
      </c>
      <c r="AI57" s="129">
        <f>-'5C1AM_Williams'!$AS57</f>
        <v>0</v>
      </c>
      <c r="AJ57" s="129">
        <f>-'5C1AN_StLandry'!$AS57</f>
        <v>0</v>
      </c>
      <c r="AK57" s="129"/>
      <c r="AL57" s="129"/>
      <c r="AM57" s="129">
        <f>-'5C2_LAVCA'!AT57</f>
        <v>-6340</v>
      </c>
      <c r="AN57" s="129">
        <f>-'5C3_UnvView'!AT57</f>
        <v>-21135</v>
      </c>
      <c r="AO57" s="415">
        <f t="shared" si="54"/>
        <v>-28678</v>
      </c>
      <c r="AP57" s="416">
        <f t="shared" si="55"/>
        <v>4217899</v>
      </c>
      <c r="AQ57" s="129"/>
      <c r="AR57" s="129"/>
      <c r="AS57" s="129">
        <f>-'5C1A_Madison'!AX57</f>
        <v>0</v>
      </c>
      <c r="AT57" s="129">
        <f>-'5C1B_DArbonne'!AX57</f>
        <v>0</v>
      </c>
      <c r="AU57" s="129">
        <f>-'5C1C_IntlHigh'!AX57</f>
        <v>0</v>
      </c>
      <c r="AV57" s="129">
        <f>-'5C1D_NOMMA'!AX57</f>
        <v>0</v>
      </c>
      <c r="AW57" s="129">
        <f>-'5C1E_LFNO'!AX57</f>
        <v>0</v>
      </c>
      <c r="AX57" s="129">
        <f>-'5C1F_LCCharter'!AX57</f>
        <v>0</v>
      </c>
      <c r="AY57" s="129">
        <f>-'5C1G_JSClark'!AX57</f>
        <v>0</v>
      </c>
      <c r="AZ57" s="129">
        <f>-'5C1H_Southwest'!AX57</f>
        <v>0</v>
      </c>
      <c r="BA57" s="129">
        <f>-'5C1I_LAKey'!AX57</f>
        <v>0</v>
      </c>
      <c r="BB57" s="129">
        <f>-'5C1J_JCFAEast'!AX57</f>
        <v>0</v>
      </c>
      <c r="BC57" s="129">
        <f>-'5C1M_GEOMidCity'!AX57</f>
        <v>0</v>
      </c>
      <c r="BD57" s="129">
        <f>-'5C1N_Delta'!AX57</f>
        <v>0</v>
      </c>
      <c r="BE57" s="129">
        <f>-'5C1O_Impact'!AX57</f>
        <v>0</v>
      </c>
      <c r="BF57" s="129">
        <f>-'5C1Q_Advantage'!AX57</f>
        <v>0</v>
      </c>
      <c r="BG57" s="129">
        <f>-'5C1R_Iberville'!AX57</f>
        <v>-14</v>
      </c>
      <c r="BH57" s="129">
        <f>-'5C1S_LCColPrep'!AX57</f>
        <v>0</v>
      </c>
      <c r="BI57" s="129">
        <f>-'5C1T_Northeast'!AX57</f>
        <v>0</v>
      </c>
      <c r="BJ57" s="129">
        <f>-'5C1U_AcadianaRen'!AX57</f>
        <v>-14</v>
      </c>
      <c r="BK57" s="129">
        <f>-'5C1V_LafRen'!AX57</f>
        <v>0</v>
      </c>
      <c r="BL57" s="129">
        <f>-'5C1W_Willow'!AX57</f>
        <v>0</v>
      </c>
      <c r="BM57" s="129">
        <f>-'5C1Y_GEOPrep'!AX57</f>
        <v>0</v>
      </c>
      <c r="BN57" s="129">
        <f>-'5C1Z_LincolnPrep'!AX57</f>
        <v>0</v>
      </c>
      <c r="BO57" s="129">
        <f>-'5C1AE_NobleMinds'!AX57</f>
        <v>0</v>
      </c>
      <c r="BP57" s="129">
        <f>-'5C1AF_JCFA-Laf'!AX57</f>
        <v>0</v>
      </c>
      <c r="BQ57" s="129">
        <f>-'5C1AG_Collegiate'!AX57</f>
        <v>0</v>
      </c>
      <c r="BR57" s="129">
        <f>-'5C1AI_Harmony'!$AX57</f>
        <v>0</v>
      </c>
      <c r="BS57" s="129">
        <f>-'5C1AJ_Athlos'!$AX57</f>
        <v>0</v>
      </c>
      <c r="BT57" s="129">
        <f>-'5C1AK_NxtGen'!$AX57</f>
        <v>0</v>
      </c>
      <c r="BU57" s="129">
        <f>-'5C1AL_RedRiver'!$AX57</f>
        <v>0</v>
      </c>
      <c r="BV57" s="129">
        <f>-'5C1AM_Williams'!$AX57</f>
        <v>0</v>
      </c>
      <c r="BW57" s="129">
        <f>-'5C1AN_StLandry'!$AX57</f>
        <v>0</v>
      </c>
      <c r="BX57" s="129">
        <f>-'5C2_LAVCA'!AY57</f>
        <v>-191</v>
      </c>
      <c r="BY57" s="129">
        <f>-'5C3_UnvView'!AY57</f>
        <v>-636</v>
      </c>
      <c r="BZ57" s="129">
        <f t="shared" si="56"/>
        <v>-855</v>
      </c>
      <c r="CA57" s="416">
        <f t="shared" si="57"/>
        <v>4217044</v>
      </c>
    </row>
    <row r="58" spans="1:79" s="30" customFormat="1" ht="15.75" customHeight="1" x14ac:dyDescent="0.2">
      <c r="A58" s="413">
        <v>52</v>
      </c>
      <c r="B58" s="414" t="s">
        <v>55</v>
      </c>
      <c r="C58" s="129">
        <f>'2_State Distrib and Adjs'!BD58</f>
        <v>18619962</v>
      </c>
      <c r="D58" s="129">
        <f>-'5A3_OJJ'!S58</f>
        <v>-1332</v>
      </c>
      <c r="E58" s="129"/>
      <c r="F58" s="129">
        <f>-'5C1A_Madison'!AS58</f>
        <v>0</v>
      </c>
      <c r="G58" s="129">
        <f>-'5C1B_DArbonne'!AS58</f>
        <v>0</v>
      </c>
      <c r="H58" s="129">
        <f>-'5C1C_IntlHigh'!AS58</f>
        <v>0</v>
      </c>
      <c r="I58" s="129">
        <f>-'5C1D_NOMMA'!AS58</f>
        <v>-1911</v>
      </c>
      <c r="J58" s="129">
        <f>-'5C1E_LFNO'!AS58</f>
        <v>-6368</v>
      </c>
      <c r="K58" s="129">
        <f>-'5C1F_LCCharter'!AS58</f>
        <v>0</v>
      </c>
      <c r="L58" s="129">
        <f>-'5C1G_JSClark'!AS58</f>
        <v>0</v>
      </c>
      <c r="M58" s="129">
        <f>-'5C1H_Southwest'!AS58</f>
        <v>0</v>
      </c>
      <c r="N58" s="129">
        <f>-'5C1I_LAKey'!AS58</f>
        <v>-3184</v>
      </c>
      <c r="O58" s="129">
        <f>-'5C1J_JCFAEast'!AS58</f>
        <v>0</v>
      </c>
      <c r="P58" s="129">
        <f>-'5C1M_GEOMidCity'!AS58</f>
        <v>0</v>
      </c>
      <c r="Q58" s="129">
        <f>-'5C1N_Delta'!AS58</f>
        <v>0</v>
      </c>
      <c r="R58" s="129">
        <f>-'5C1O_Impact'!AS58</f>
        <v>0</v>
      </c>
      <c r="S58" s="129">
        <f>-'5C1Q_Advantage'!AS58</f>
        <v>0</v>
      </c>
      <c r="T58" s="129">
        <f>-'5C1R_Iberville'!AS58</f>
        <v>-637</v>
      </c>
      <c r="U58" s="129">
        <f>-'5C1S_LCColPrep'!AS58</f>
        <v>0</v>
      </c>
      <c r="V58" s="129">
        <f>-'5C1T_Northeast'!AS58</f>
        <v>0</v>
      </c>
      <c r="W58" s="129">
        <f>-'5C1U_AcadianaRen'!AS58</f>
        <v>-637</v>
      </c>
      <c r="X58" s="129">
        <f>-'5C1V_LafRen'!AS58</f>
        <v>0</v>
      </c>
      <c r="Y58" s="129">
        <f>-'5C1W_Willow'!AS58</f>
        <v>0</v>
      </c>
      <c r="Z58" s="129">
        <f>-'5C1Y_GEOPrep'!AS58</f>
        <v>0</v>
      </c>
      <c r="AA58" s="129">
        <f>-'5C1Z_LincolnPrep'!AS58</f>
        <v>0</v>
      </c>
      <c r="AB58" s="129">
        <f>-'5C1AE_NobleMinds'!$AS58</f>
        <v>-637</v>
      </c>
      <c r="AC58" s="129">
        <f>-'5C1AF_JCFA-Laf'!$AS58</f>
        <v>0</v>
      </c>
      <c r="AD58" s="129">
        <f>-'5C1AG_Collegiate'!$AS58</f>
        <v>0</v>
      </c>
      <c r="AE58" s="129">
        <f>-'5C1AI_Harmony'!$AS58</f>
        <v>-637</v>
      </c>
      <c r="AF58" s="129">
        <f>-'5C1AJ_Athlos'!$AS58</f>
        <v>-637</v>
      </c>
      <c r="AG58" s="129">
        <f>-'5C1AK_NxtGen'!$AS58</f>
        <v>0</v>
      </c>
      <c r="AH58" s="129">
        <f>-'5C1AL_RedRiver'!$AS58</f>
        <v>0</v>
      </c>
      <c r="AI58" s="129">
        <f>-'5C1AM_Williams'!$AS58</f>
        <v>0</v>
      </c>
      <c r="AJ58" s="129">
        <f>-'5C1AN_StLandry'!$AS58</f>
        <v>0</v>
      </c>
      <c r="AK58" s="129"/>
      <c r="AL58" s="129">
        <f>-'5C1AP_LAKey Northshore'!$AS87</f>
        <v>-61135</v>
      </c>
      <c r="AM58" s="129">
        <f>-'5C2_LAVCA'!AT58</f>
        <v>-75426</v>
      </c>
      <c r="AN58" s="129">
        <f>-'5C3_UnvView'!AT58</f>
        <v>-227079</v>
      </c>
      <c r="AO58" s="415">
        <f t="shared" si="54"/>
        <v>-379620</v>
      </c>
      <c r="AP58" s="416">
        <f t="shared" si="55"/>
        <v>18240342</v>
      </c>
      <c r="AQ58" s="129"/>
      <c r="AR58" s="129"/>
      <c r="AS58" s="129">
        <f>-'5C1A_Madison'!AX58</f>
        <v>0</v>
      </c>
      <c r="AT58" s="129">
        <f>-'5C1B_DArbonne'!AX58</f>
        <v>0</v>
      </c>
      <c r="AU58" s="129">
        <f>-'5C1C_IntlHigh'!AX58</f>
        <v>0</v>
      </c>
      <c r="AV58" s="129">
        <f>-'5C1D_NOMMA'!AX58</f>
        <v>-57</v>
      </c>
      <c r="AW58" s="129">
        <f>-'5C1E_LFNO'!AX58</f>
        <v>-192</v>
      </c>
      <c r="AX58" s="129">
        <f>-'5C1F_LCCharter'!AX58</f>
        <v>0</v>
      </c>
      <c r="AY58" s="129">
        <f>-'5C1G_JSClark'!AX58</f>
        <v>0</v>
      </c>
      <c r="AZ58" s="129">
        <f>-'5C1H_Southwest'!AX58</f>
        <v>0</v>
      </c>
      <c r="BA58" s="129">
        <f>-'5C1I_LAKey'!AX58</f>
        <v>-96</v>
      </c>
      <c r="BB58" s="129">
        <f>-'5C1J_JCFAEast'!AX58</f>
        <v>0</v>
      </c>
      <c r="BC58" s="129">
        <f>-'5C1M_GEOMidCity'!AX58</f>
        <v>0</v>
      </c>
      <c r="BD58" s="129">
        <f>-'5C1N_Delta'!AX58</f>
        <v>0</v>
      </c>
      <c r="BE58" s="129">
        <f>-'5C1O_Impact'!AX58</f>
        <v>0</v>
      </c>
      <c r="BF58" s="129">
        <f>-'5C1Q_Advantage'!AX58</f>
        <v>0</v>
      </c>
      <c r="BG58" s="129">
        <f>-'5C1R_Iberville'!AX58</f>
        <v>-19</v>
      </c>
      <c r="BH58" s="129">
        <f>-'5C1S_LCColPrep'!AX58</f>
        <v>0</v>
      </c>
      <c r="BI58" s="129">
        <f>-'5C1T_Northeast'!AX58</f>
        <v>0</v>
      </c>
      <c r="BJ58" s="129">
        <f>-'5C1U_AcadianaRen'!AX58</f>
        <v>-19</v>
      </c>
      <c r="BK58" s="129">
        <f>-'5C1V_LafRen'!AX58</f>
        <v>0</v>
      </c>
      <c r="BL58" s="129">
        <f>-'5C1W_Willow'!AX58</f>
        <v>0</v>
      </c>
      <c r="BM58" s="129">
        <f>-'5C1Y_GEOPrep'!AX58</f>
        <v>0</v>
      </c>
      <c r="BN58" s="129">
        <f>-'5C1Z_LincolnPrep'!AX58</f>
        <v>0</v>
      </c>
      <c r="BO58" s="129">
        <f>-'5C1AE_NobleMinds'!AX58</f>
        <v>-19</v>
      </c>
      <c r="BP58" s="129">
        <f>-'5C1AF_JCFA-Laf'!AX58</f>
        <v>0</v>
      </c>
      <c r="BQ58" s="129">
        <f>-'5C1AG_Collegiate'!AX58</f>
        <v>0</v>
      </c>
      <c r="BR58" s="129">
        <f>-'5C1AI_Harmony'!$AX58</f>
        <v>-19</v>
      </c>
      <c r="BS58" s="129">
        <f>-'5C1AJ_Athlos'!$AX58</f>
        <v>-19</v>
      </c>
      <c r="BT58" s="129">
        <f>-'5C1AK_NxtGen'!$AX58</f>
        <v>0</v>
      </c>
      <c r="BU58" s="129">
        <f>-'5C1AL_RedRiver'!$AX58</f>
        <v>0</v>
      </c>
      <c r="BV58" s="129">
        <f>-'5C1AM_Williams'!$AX58</f>
        <v>0</v>
      </c>
      <c r="BW58" s="129">
        <f>-'5C1AN_StLandry'!$AX58</f>
        <v>0</v>
      </c>
      <c r="BX58" s="129">
        <f>-'5C2_LAVCA'!AY58</f>
        <v>-2275</v>
      </c>
      <c r="BY58" s="129">
        <f>-'5C3_UnvView'!AY58</f>
        <v>-6843</v>
      </c>
      <c r="BZ58" s="129">
        <f t="shared" si="56"/>
        <v>-9558</v>
      </c>
      <c r="CA58" s="416">
        <f t="shared" si="57"/>
        <v>18230784</v>
      </c>
    </row>
    <row r="59" spans="1:79" s="30" customFormat="1" ht="15.75" customHeight="1" x14ac:dyDescent="0.2">
      <c r="A59" s="413">
        <v>53</v>
      </c>
      <c r="B59" s="414" t="s">
        <v>56</v>
      </c>
      <c r="C59" s="129">
        <f>'2_State Distrib and Adjs'!BD59</f>
        <v>10747134</v>
      </c>
      <c r="D59" s="129">
        <f>-'5A3_OJJ'!S59</f>
        <v>-673</v>
      </c>
      <c r="E59" s="129"/>
      <c r="F59" s="129">
        <f>-'5C1A_Madison'!AS59</f>
        <v>0</v>
      </c>
      <c r="G59" s="129">
        <f>-'5C1B_DArbonne'!AS59</f>
        <v>0</v>
      </c>
      <c r="H59" s="129">
        <f>-'5C1C_IntlHigh'!AS59</f>
        <v>0</v>
      </c>
      <c r="I59" s="129">
        <f>-'5C1D_NOMMA'!AS59</f>
        <v>0</v>
      </c>
      <c r="J59" s="129">
        <f>-'5C1E_LFNO'!AS59</f>
        <v>0</v>
      </c>
      <c r="K59" s="129">
        <f>-'5C1F_LCCharter'!AS59</f>
        <v>0</v>
      </c>
      <c r="L59" s="129">
        <f>-'5C1G_JSClark'!AS59</f>
        <v>0</v>
      </c>
      <c r="M59" s="129">
        <f>-'5C1H_Southwest'!AS59</f>
        <v>0</v>
      </c>
      <c r="N59" s="129">
        <f>-'5C1I_LAKey'!AS59</f>
        <v>-1832</v>
      </c>
      <c r="O59" s="129">
        <f>-'5C1J_JCFAEast'!AS59</f>
        <v>0</v>
      </c>
      <c r="P59" s="129">
        <f>-'5C1M_GEOMidCity'!AS59</f>
        <v>0</v>
      </c>
      <c r="Q59" s="129">
        <f>-'5C1N_Delta'!AS59</f>
        <v>0</v>
      </c>
      <c r="R59" s="129">
        <f>-'5C1O_Impact'!AS59</f>
        <v>-733</v>
      </c>
      <c r="S59" s="129">
        <f>-'5C1Q_Advantage'!AS59</f>
        <v>0</v>
      </c>
      <c r="T59" s="129">
        <f>-'5C1R_Iberville'!AS59</f>
        <v>0</v>
      </c>
      <c r="U59" s="129">
        <f>-'5C1S_LCColPrep'!AS59</f>
        <v>0</v>
      </c>
      <c r="V59" s="129">
        <f>-'5C1T_Northeast'!AS59</f>
        <v>0</v>
      </c>
      <c r="W59" s="129">
        <f>-'5C1U_AcadianaRen'!AS59</f>
        <v>0</v>
      </c>
      <c r="X59" s="129">
        <f>-'5C1V_LafRen'!AS59</f>
        <v>0</v>
      </c>
      <c r="Y59" s="129">
        <f>-'5C1W_Willow'!AS59</f>
        <v>0</v>
      </c>
      <c r="Z59" s="129">
        <f>-'5C1Y_GEOPrep'!AS59</f>
        <v>0</v>
      </c>
      <c r="AA59" s="129">
        <f>-'5C1Z_LincolnPrep'!AS59</f>
        <v>0</v>
      </c>
      <c r="AB59" s="129">
        <f>-'5C1AE_NobleMinds'!$AS59</f>
        <v>0</v>
      </c>
      <c r="AC59" s="129">
        <f>-'5C1AF_JCFA-Laf'!$AS59</f>
        <v>0</v>
      </c>
      <c r="AD59" s="129">
        <f>-'5C1AG_Collegiate'!$AS59</f>
        <v>0</v>
      </c>
      <c r="AE59" s="129">
        <f>-'5C1AI_Harmony'!$AS59</f>
        <v>0</v>
      </c>
      <c r="AF59" s="129">
        <f>-'5C1AJ_Athlos'!$AS59</f>
        <v>0</v>
      </c>
      <c r="AG59" s="129">
        <f>-'5C1AK_NxtGen'!$AS59</f>
        <v>0</v>
      </c>
      <c r="AH59" s="129">
        <f>-'5C1AL_RedRiver'!$AS59</f>
        <v>0</v>
      </c>
      <c r="AI59" s="129">
        <f>-'5C1AM_Williams'!$AS59</f>
        <v>0</v>
      </c>
      <c r="AJ59" s="129">
        <f>-'5C1AN_StLandry'!$AS59</f>
        <v>0</v>
      </c>
      <c r="AK59" s="129"/>
      <c r="AL59" s="129"/>
      <c r="AM59" s="129">
        <f>-'5C2_LAVCA'!AT59</f>
        <v>-20112</v>
      </c>
      <c r="AN59" s="129">
        <f>-'5C3_UnvView'!AT59</f>
        <v>-79128</v>
      </c>
      <c r="AO59" s="415">
        <f t="shared" si="54"/>
        <v>-102478</v>
      </c>
      <c r="AP59" s="416">
        <f t="shared" si="55"/>
        <v>10644656</v>
      </c>
      <c r="AQ59" s="129"/>
      <c r="AR59" s="129"/>
      <c r="AS59" s="129">
        <f>-'5C1A_Madison'!AX59</f>
        <v>0</v>
      </c>
      <c r="AT59" s="129">
        <f>-'5C1B_DArbonne'!AX59</f>
        <v>0</v>
      </c>
      <c r="AU59" s="129">
        <f>-'5C1C_IntlHigh'!AX59</f>
        <v>0</v>
      </c>
      <c r="AV59" s="129">
        <f>-'5C1D_NOMMA'!AX59</f>
        <v>0</v>
      </c>
      <c r="AW59" s="129">
        <f>-'5C1E_LFNO'!AX59</f>
        <v>0</v>
      </c>
      <c r="AX59" s="129">
        <f>-'5C1F_LCCharter'!AX59</f>
        <v>0</v>
      </c>
      <c r="AY59" s="129">
        <f>-'5C1G_JSClark'!AX59</f>
        <v>0</v>
      </c>
      <c r="AZ59" s="129">
        <f>-'5C1H_Southwest'!AX59</f>
        <v>0</v>
      </c>
      <c r="BA59" s="129">
        <f>-'5C1I_LAKey'!AX59</f>
        <v>-55</v>
      </c>
      <c r="BB59" s="129">
        <f>-'5C1J_JCFAEast'!AX59</f>
        <v>0</v>
      </c>
      <c r="BC59" s="129">
        <f>-'5C1M_GEOMidCity'!AX59</f>
        <v>0</v>
      </c>
      <c r="BD59" s="129">
        <f>-'5C1N_Delta'!AX59</f>
        <v>0</v>
      </c>
      <c r="BE59" s="129">
        <f>-'5C1O_Impact'!AX59</f>
        <v>-22</v>
      </c>
      <c r="BF59" s="129">
        <f>-'5C1Q_Advantage'!AX59</f>
        <v>0</v>
      </c>
      <c r="BG59" s="129">
        <f>-'5C1R_Iberville'!AX59</f>
        <v>0</v>
      </c>
      <c r="BH59" s="129">
        <f>-'5C1S_LCColPrep'!AX59</f>
        <v>0</v>
      </c>
      <c r="BI59" s="129">
        <f>-'5C1T_Northeast'!AX59</f>
        <v>0</v>
      </c>
      <c r="BJ59" s="129">
        <f>-'5C1U_AcadianaRen'!AX59</f>
        <v>0</v>
      </c>
      <c r="BK59" s="129">
        <f>-'5C1V_LafRen'!AX59</f>
        <v>0</v>
      </c>
      <c r="BL59" s="129">
        <f>-'5C1W_Willow'!AX59</f>
        <v>0</v>
      </c>
      <c r="BM59" s="129">
        <f>-'5C1Y_GEOPrep'!AX59</f>
        <v>0</v>
      </c>
      <c r="BN59" s="129">
        <f>-'5C1Z_LincolnPrep'!AX59</f>
        <v>0</v>
      </c>
      <c r="BO59" s="129">
        <f>-'5C1AE_NobleMinds'!AX59</f>
        <v>0</v>
      </c>
      <c r="BP59" s="129">
        <f>-'5C1AF_JCFA-Laf'!AX59</f>
        <v>0</v>
      </c>
      <c r="BQ59" s="129">
        <f>-'5C1AG_Collegiate'!AX59</f>
        <v>0</v>
      </c>
      <c r="BR59" s="129">
        <f>-'5C1AI_Harmony'!$AX59</f>
        <v>0</v>
      </c>
      <c r="BS59" s="129">
        <f>-'5C1AJ_Athlos'!$AX59</f>
        <v>0</v>
      </c>
      <c r="BT59" s="129">
        <f>-'5C1AK_NxtGen'!$AX59</f>
        <v>0</v>
      </c>
      <c r="BU59" s="129">
        <f>-'5C1AL_RedRiver'!$AX59</f>
        <v>0</v>
      </c>
      <c r="BV59" s="129">
        <f>-'5C1AM_Williams'!$AX59</f>
        <v>0</v>
      </c>
      <c r="BW59" s="129">
        <f>-'5C1AN_StLandry'!$AX59</f>
        <v>0</v>
      </c>
      <c r="BX59" s="129">
        <f>-'5C2_LAVCA'!AY59</f>
        <v>-605</v>
      </c>
      <c r="BY59" s="129">
        <f>-'5C3_UnvView'!AY59</f>
        <v>-2380</v>
      </c>
      <c r="BZ59" s="129">
        <f t="shared" si="56"/>
        <v>-3062</v>
      </c>
      <c r="CA59" s="416">
        <f t="shared" si="57"/>
        <v>10641594</v>
      </c>
    </row>
    <row r="60" spans="1:79" s="30" customFormat="1" ht="15.75" customHeight="1" x14ac:dyDescent="0.2">
      <c r="A60" s="413">
        <v>54</v>
      </c>
      <c r="B60" s="414" t="s">
        <v>57</v>
      </c>
      <c r="C60" s="129">
        <f>'2_State Distrib and Adjs'!BD60</f>
        <v>174707</v>
      </c>
      <c r="D60" s="129">
        <f>-'5A3_OJJ'!S60</f>
        <v>-466</v>
      </c>
      <c r="E60" s="129"/>
      <c r="F60" s="129">
        <f>-'5C1A_Madison'!AS60</f>
        <v>0</v>
      </c>
      <c r="G60" s="129">
        <f>-'5C1B_DArbonne'!AS60</f>
        <v>0</v>
      </c>
      <c r="H60" s="129">
        <f>-'5C1C_IntlHigh'!AS60</f>
        <v>0</v>
      </c>
      <c r="I60" s="129">
        <f>-'5C1D_NOMMA'!AS60</f>
        <v>0</v>
      </c>
      <c r="J60" s="129">
        <f>-'5C1E_LFNO'!AS60</f>
        <v>0</v>
      </c>
      <c r="K60" s="129">
        <f>-'5C1F_LCCharter'!AS60</f>
        <v>0</v>
      </c>
      <c r="L60" s="129">
        <f>-'5C1G_JSClark'!AS60</f>
        <v>0</v>
      </c>
      <c r="M60" s="129">
        <f>-'5C1H_Southwest'!AS60</f>
        <v>0</v>
      </c>
      <c r="N60" s="129">
        <f>-'5C1I_LAKey'!AS60</f>
        <v>0</v>
      </c>
      <c r="O60" s="129">
        <f>-'5C1J_JCFAEast'!AS60</f>
        <v>0</v>
      </c>
      <c r="P60" s="129">
        <f>-'5C1M_GEOMidCity'!AS60</f>
        <v>0</v>
      </c>
      <c r="Q60" s="129">
        <f>-'5C1N_Delta'!AS60</f>
        <v>-28363</v>
      </c>
      <c r="R60" s="129">
        <f>-'5C1O_Impact'!AS60</f>
        <v>0</v>
      </c>
      <c r="S60" s="129">
        <f>-'5C1Q_Advantage'!AS60</f>
        <v>0</v>
      </c>
      <c r="T60" s="129">
        <f>-'5C1R_Iberville'!AS60</f>
        <v>0</v>
      </c>
      <c r="U60" s="129">
        <f>-'5C1S_LCColPrep'!AS60</f>
        <v>0</v>
      </c>
      <c r="V60" s="129">
        <f>-'5C1T_Northeast'!AS60</f>
        <v>0</v>
      </c>
      <c r="W60" s="129">
        <f>-'5C1U_AcadianaRen'!AS60</f>
        <v>0</v>
      </c>
      <c r="X60" s="129">
        <f>-'5C1V_LafRen'!AS60</f>
        <v>0</v>
      </c>
      <c r="Y60" s="129">
        <f>-'5C1W_Willow'!AS60</f>
        <v>0</v>
      </c>
      <c r="Z60" s="129">
        <f>-'5C1Y_GEOPrep'!AS60</f>
        <v>0</v>
      </c>
      <c r="AA60" s="129">
        <f>-'5C1Z_LincolnPrep'!AS60</f>
        <v>0</v>
      </c>
      <c r="AB60" s="129">
        <f>-'5C1AE_NobleMinds'!$AS60</f>
        <v>0</v>
      </c>
      <c r="AC60" s="129">
        <f>-'5C1AF_JCFA-Laf'!$AS60</f>
        <v>0</v>
      </c>
      <c r="AD60" s="129">
        <f>-'5C1AG_Collegiate'!$AS60</f>
        <v>0</v>
      </c>
      <c r="AE60" s="129">
        <f>-'5C1AI_Harmony'!$AS60</f>
        <v>0</v>
      </c>
      <c r="AF60" s="129">
        <f>-'5C1AJ_Athlos'!$AS60</f>
        <v>0</v>
      </c>
      <c r="AG60" s="129">
        <f>-'5C1AK_NxtGen'!$AS60</f>
        <v>0</v>
      </c>
      <c r="AH60" s="129">
        <f>-'5C1AL_RedRiver'!$AS60</f>
        <v>0</v>
      </c>
      <c r="AI60" s="129">
        <f>-'5C1AM_Williams'!$AS60</f>
        <v>0</v>
      </c>
      <c r="AJ60" s="129">
        <f>-'5C1AN_StLandry'!$AS60</f>
        <v>0</v>
      </c>
      <c r="AK60" s="129"/>
      <c r="AL60" s="129"/>
      <c r="AM60" s="129">
        <f>-'5C2_LAVCA'!AT60</f>
        <v>0</v>
      </c>
      <c r="AN60" s="129">
        <f>-'5C3_UnvView'!AT60</f>
        <v>-1823</v>
      </c>
      <c r="AO60" s="415">
        <f t="shared" si="54"/>
        <v>-30652</v>
      </c>
      <c r="AP60" s="416">
        <f t="shared" si="55"/>
        <v>144055</v>
      </c>
      <c r="AQ60" s="129"/>
      <c r="AR60" s="129"/>
      <c r="AS60" s="129">
        <f>-'5C1A_Madison'!AX60</f>
        <v>0</v>
      </c>
      <c r="AT60" s="129">
        <f>-'5C1B_DArbonne'!AX60</f>
        <v>0</v>
      </c>
      <c r="AU60" s="129">
        <f>-'5C1C_IntlHigh'!AX60</f>
        <v>0</v>
      </c>
      <c r="AV60" s="129">
        <f>-'5C1D_NOMMA'!AX60</f>
        <v>0</v>
      </c>
      <c r="AW60" s="129">
        <f>-'5C1E_LFNO'!AX60</f>
        <v>0</v>
      </c>
      <c r="AX60" s="129">
        <f>-'5C1F_LCCharter'!AX60</f>
        <v>0</v>
      </c>
      <c r="AY60" s="129">
        <f>-'5C1G_JSClark'!AX60</f>
        <v>0</v>
      </c>
      <c r="AZ60" s="129">
        <f>-'5C1H_Southwest'!AX60</f>
        <v>0</v>
      </c>
      <c r="BA60" s="129">
        <f>-'5C1I_LAKey'!AX60</f>
        <v>0</v>
      </c>
      <c r="BB60" s="129">
        <f>-'5C1J_JCFAEast'!AX60</f>
        <v>0</v>
      </c>
      <c r="BC60" s="129">
        <f>-'5C1M_GEOMidCity'!AX60</f>
        <v>0</v>
      </c>
      <c r="BD60" s="129">
        <f>-'5C1N_Delta'!AX60</f>
        <v>-853</v>
      </c>
      <c r="BE60" s="129">
        <f>-'5C1O_Impact'!AX60</f>
        <v>0</v>
      </c>
      <c r="BF60" s="129">
        <f>-'5C1Q_Advantage'!AX60</f>
        <v>0</v>
      </c>
      <c r="BG60" s="129">
        <f>-'5C1R_Iberville'!AX60</f>
        <v>0</v>
      </c>
      <c r="BH60" s="129">
        <f>-'5C1S_LCColPrep'!AX60</f>
        <v>0</v>
      </c>
      <c r="BI60" s="129">
        <f>-'5C1T_Northeast'!AX60</f>
        <v>0</v>
      </c>
      <c r="BJ60" s="129">
        <f>-'5C1U_AcadianaRen'!AX60</f>
        <v>0</v>
      </c>
      <c r="BK60" s="129">
        <f>-'5C1V_LafRen'!AX60</f>
        <v>0</v>
      </c>
      <c r="BL60" s="129">
        <f>-'5C1W_Willow'!AX60</f>
        <v>0</v>
      </c>
      <c r="BM60" s="129">
        <f>-'5C1Y_GEOPrep'!AX60</f>
        <v>0</v>
      </c>
      <c r="BN60" s="129">
        <f>-'5C1Z_LincolnPrep'!AX60</f>
        <v>0</v>
      </c>
      <c r="BO60" s="129">
        <f>-'5C1AE_NobleMinds'!AX60</f>
        <v>0</v>
      </c>
      <c r="BP60" s="129">
        <f>-'5C1AF_JCFA-Laf'!AX60</f>
        <v>0</v>
      </c>
      <c r="BQ60" s="129">
        <f>-'5C1AG_Collegiate'!AX60</f>
        <v>0</v>
      </c>
      <c r="BR60" s="129">
        <f>-'5C1AI_Harmony'!$AX60</f>
        <v>0</v>
      </c>
      <c r="BS60" s="129">
        <f>-'5C1AJ_Athlos'!$AX60</f>
        <v>0</v>
      </c>
      <c r="BT60" s="129">
        <f>-'5C1AK_NxtGen'!$AX60</f>
        <v>0</v>
      </c>
      <c r="BU60" s="129">
        <f>-'5C1AL_RedRiver'!$AX60</f>
        <v>0</v>
      </c>
      <c r="BV60" s="129">
        <f>-'5C1AM_Williams'!$AX60</f>
        <v>0</v>
      </c>
      <c r="BW60" s="129">
        <f>-'5C1AN_StLandry'!$AX60</f>
        <v>0</v>
      </c>
      <c r="BX60" s="129">
        <f>-'5C2_LAVCA'!AY60</f>
        <v>0</v>
      </c>
      <c r="BY60" s="129">
        <f>-'5C3_UnvView'!AY60</f>
        <v>-55</v>
      </c>
      <c r="BZ60" s="129">
        <f t="shared" si="56"/>
        <v>-908</v>
      </c>
      <c r="CA60" s="416">
        <f t="shared" si="57"/>
        <v>143147</v>
      </c>
    </row>
    <row r="61" spans="1:79" s="30" customFormat="1" ht="15.75" customHeight="1" x14ac:dyDescent="0.2">
      <c r="A61" s="403">
        <v>55</v>
      </c>
      <c r="B61" s="404" t="s">
        <v>58</v>
      </c>
      <c r="C61" s="405">
        <f>'2_State Distrib and Adjs'!BD61</f>
        <v>6927772</v>
      </c>
      <c r="D61" s="405">
        <f>-'5A3_OJJ'!S61</f>
        <v>-1904</v>
      </c>
      <c r="E61" s="405"/>
      <c r="F61" s="405">
        <f>-'5C1A_Madison'!AS61</f>
        <v>0</v>
      </c>
      <c r="G61" s="405">
        <f>-'5C1B_DArbonne'!AS61</f>
        <v>0</v>
      </c>
      <c r="H61" s="405">
        <f>-'5C1C_IntlHigh'!AS61</f>
        <v>0</v>
      </c>
      <c r="I61" s="405">
        <f>-'5C1D_NOMMA'!AS61</f>
        <v>0</v>
      </c>
      <c r="J61" s="405">
        <f>-'5C1E_LFNO'!AS61</f>
        <v>0</v>
      </c>
      <c r="K61" s="405">
        <f>-'5C1F_LCCharter'!AS61</f>
        <v>0</v>
      </c>
      <c r="L61" s="405">
        <f>-'5C1G_JSClark'!AS61</f>
        <v>0</v>
      </c>
      <c r="M61" s="405">
        <f>-'5C1H_Southwest'!AS61</f>
        <v>0</v>
      </c>
      <c r="N61" s="405">
        <f>-'5C1I_LAKey'!AS61</f>
        <v>0</v>
      </c>
      <c r="O61" s="405">
        <f>-'5C1J_JCFAEast'!AS61</f>
        <v>0</v>
      </c>
      <c r="P61" s="405">
        <f>-'5C1M_GEOMidCity'!AS61</f>
        <v>0</v>
      </c>
      <c r="Q61" s="405">
        <f>-'5C1N_Delta'!AS61</f>
        <v>0</v>
      </c>
      <c r="R61" s="405">
        <f>-'5C1O_Impact'!AS61</f>
        <v>0</v>
      </c>
      <c r="S61" s="405">
        <f>-'5C1Q_Advantage'!AS61</f>
        <v>0</v>
      </c>
      <c r="T61" s="405">
        <f>-'5C1R_Iberville'!AS61</f>
        <v>-22866</v>
      </c>
      <c r="U61" s="405">
        <f>-'5C1S_LCColPrep'!AS61</f>
        <v>0</v>
      </c>
      <c r="V61" s="405">
        <f>-'5C1T_Northeast'!AS61</f>
        <v>0</v>
      </c>
      <c r="W61" s="405">
        <f>-'5C1U_AcadianaRen'!AS61</f>
        <v>-1270</v>
      </c>
      <c r="X61" s="405">
        <f>-'5C1V_LafRen'!AS61</f>
        <v>-1270</v>
      </c>
      <c r="Y61" s="405">
        <f>-'5C1W_Willow'!AS61</f>
        <v>0</v>
      </c>
      <c r="Z61" s="405">
        <f>-'5C1Y_GEOPrep'!AS61</f>
        <v>0</v>
      </c>
      <c r="AA61" s="405">
        <f>-'5C1Z_LincolnPrep'!AS61</f>
        <v>0</v>
      </c>
      <c r="AB61" s="405">
        <f>-'5C1AE_NobleMinds'!$AS61</f>
        <v>0</v>
      </c>
      <c r="AC61" s="405">
        <f>-'5C1AF_JCFA-Laf'!$AS61</f>
        <v>0</v>
      </c>
      <c r="AD61" s="405">
        <f>-'5C1AG_Collegiate'!$AS61</f>
        <v>0</v>
      </c>
      <c r="AE61" s="696">
        <f>-'5C1AI_Harmony'!$AS61</f>
        <v>0</v>
      </c>
      <c r="AF61" s="696">
        <f>-'5C1AJ_Athlos'!$AS61</f>
        <v>0</v>
      </c>
      <c r="AG61" s="942">
        <f>-'5C1AK_NxtGen'!$AS61</f>
        <v>0</v>
      </c>
      <c r="AH61" s="942">
        <f>-'5C1AL_RedRiver'!$AS61</f>
        <v>0</v>
      </c>
      <c r="AI61" s="1513">
        <f>-'5C1AM_Williams'!$AS61</f>
        <v>0</v>
      </c>
      <c r="AJ61" s="1513">
        <f>-'5C1AN_StLandry'!$AS61</f>
        <v>0</v>
      </c>
      <c r="AK61" s="1843"/>
      <c r="AL61" s="1843"/>
      <c r="AM61" s="405">
        <f>-'5C2_LAVCA'!AT61</f>
        <v>-29957</v>
      </c>
      <c r="AN61" s="405">
        <f>-'5C3_UnvView'!AT61</f>
        <v>-53353</v>
      </c>
      <c r="AO61" s="406">
        <f t="shared" si="54"/>
        <v>-110620</v>
      </c>
      <c r="AP61" s="407">
        <f t="shared" si="55"/>
        <v>6817152</v>
      </c>
      <c r="AQ61" s="405"/>
      <c r="AR61" s="405"/>
      <c r="AS61" s="405">
        <f>-'5C1A_Madison'!AX61</f>
        <v>0</v>
      </c>
      <c r="AT61" s="405">
        <f>-'5C1B_DArbonne'!AX61</f>
        <v>0</v>
      </c>
      <c r="AU61" s="405">
        <f>-'5C1C_IntlHigh'!AX61</f>
        <v>0</v>
      </c>
      <c r="AV61" s="405">
        <f>-'5C1D_NOMMA'!AX61</f>
        <v>0</v>
      </c>
      <c r="AW61" s="405">
        <f>-'5C1E_LFNO'!AX61</f>
        <v>0</v>
      </c>
      <c r="AX61" s="405">
        <f>-'5C1F_LCCharter'!AX61</f>
        <v>0</v>
      </c>
      <c r="AY61" s="405">
        <f>-'5C1G_JSClark'!AX61</f>
        <v>0</v>
      </c>
      <c r="AZ61" s="405">
        <f>-'5C1H_Southwest'!AX61</f>
        <v>0</v>
      </c>
      <c r="BA61" s="405">
        <f>-'5C1I_LAKey'!AX61</f>
        <v>0</v>
      </c>
      <c r="BB61" s="405">
        <f>-'5C1J_JCFAEast'!AX61</f>
        <v>0</v>
      </c>
      <c r="BC61" s="405">
        <f>-'5C1M_GEOMidCity'!AX61</f>
        <v>0</v>
      </c>
      <c r="BD61" s="405">
        <f>-'5C1N_Delta'!AX61</f>
        <v>0</v>
      </c>
      <c r="BE61" s="405">
        <f>-'5C1O_Impact'!AX61</f>
        <v>0</v>
      </c>
      <c r="BF61" s="405">
        <f>-'5C1Q_Advantage'!AX61</f>
        <v>0</v>
      </c>
      <c r="BG61" s="405">
        <f>-'5C1R_Iberville'!AX61</f>
        <v>-688</v>
      </c>
      <c r="BH61" s="405">
        <f>-'5C1S_LCColPrep'!AX61</f>
        <v>0</v>
      </c>
      <c r="BI61" s="405">
        <f>-'5C1T_Northeast'!AX61</f>
        <v>0</v>
      </c>
      <c r="BJ61" s="405">
        <f>-'5C1U_AcadianaRen'!AX61</f>
        <v>-38</v>
      </c>
      <c r="BK61" s="405">
        <f>-'5C1V_LafRen'!AX61</f>
        <v>-38</v>
      </c>
      <c r="BL61" s="405">
        <f>-'5C1W_Willow'!AX61</f>
        <v>0</v>
      </c>
      <c r="BM61" s="405">
        <f>-'5C1Y_GEOPrep'!AX61</f>
        <v>0</v>
      </c>
      <c r="BN61" s="405">
        <f>-'5C1Z_LincolnPrep'!AX61</f>
        <v>0</v>
      </c>
      <c r="BO61" s="405">
        <f>-'5C1AE_NobleMinds'!AX61</f>
        <v>0</v>
      </c>
      <c r="BP61" s="405">
        <f>-'5C1AF_JCFA-Laf'!AX61</f>
        <v>0</v>
      </c>
      <c r="BQ61" s="405">
        <f>-'5C1AG_Collegiate'!AX61</f>
        <v>0</v>
      </c>
      <c r="BR61" s="696">
        <f>-'5C1AI_Harmony'!$AX61</f>
        <v>0</v>
      </c>
      <c r="BS61" s="696">
        <f>-'5C1AJ_Athlos'!$AX61</f>
        <v>0</v>
      </c>
      <c r="BT61" s="942">
        <f>-'5C1AK_NxtGen'!$AX61</f>
        <v>0</v>
      </c>
      <c r="BU61" s="942">
        <f>-'5C1AL_RedRiver'!$AX61</f>
        <v>0</v>
      </c>
      <c r="BV61" s="1513">
        <f>-'5C1AM_Williams'!$AX61</f>
        <v>0</v>
      </c>
      <c r="BW61" s="1513">
        <f>-'5C1AN_StLandry'!$AX61</f>
        <v>0</v>
      </c>
      <c r="BX61" s="405">
        <f>-'5C2_LAVCA'!AY61</f>
        <v>-905</v>
      </c>
      <c r="BY61" s="405">
        <f>-'5C3_UnvView'!AY61</f>
        <v>-1605</v>
      </c>
      <c r="BZ61" s="405">
        <f t="shared" si="56"/>
        <v>-3274</v>
      </c>
      <c r="CA61" s="407">
        <f t="shared" si="57"/>
        <v>6813878</v>
      </c>
    </row>
    <row r="62" spans="1:79" s="30" customFormat="1" ht="15.75" customHeight="1" x14ac:dyDescent="0.2">
      <c r="A62" s="413">
        <v>56</v>
      </c>
      <c r="B62" s="414" t="s">
        <v>59</v>
      </c>
      <c r="C62" s="129">
        <f>'2_State Distrib and Adjs'!BD62</f>
        <v>1135888</v>
      </c>
      <c r="D62" s="129">
        <f>-'5A3_OJJ'!S62</f>
        <v>-72</v>
      </c>
      <c r="E62" s="129"/>
      <c r="F62" s="129">
        <f>-'5C1A_Madison'!AS62</f>
        <v>0</v>
      </c>
      <c r="G62" s="129">
        <f>-'5C1B_DArbonne'!AS62</f>
        <v>-352384</v>
      </c>
      <c r="H62" s="129">
        <f>-'5C1C_IntlHigh'!AS62</f>
        <v>0</v>
      </c>
      <c r="I62" s="129">
        <f>-'5C1D_NOMMA'!AS62</f>
        <v>0</v>
      </c>
      <c r="J62" s="129">
        <f>-'5C1E_LFNO'!AS62</f>
        <v>0</v>
      </c>
      <c r="K62" s="129">
        <f>-'5C1F_LCCharter'!AS62</f>
        <v>0</v>
      </c>
      <c r="L62" s="129">
        <f>-'5C1G_JSClark'!AS62</f>
        <v>0</v>
      </c>
      <c r="M62" s="129">
        <f>-'5C1H_Southwest'!AS62</f>
        <v>0</v>
      </c>
      <c r="N62" s="129">
        <f>-'5C1I_LAKey'!AS62</f>
        <v>0</v>
      </c>
      <c r="O62" s="129">
        <f>-'5C1J_JCFAEast'!AS62</f>
        <v>0</v>
      </c>
      <c r="P62" s="129">
        <f>-'5C1M_GEOMidCity'!AS62</f>
        <v>0</v>
      </c>
      <c r="Q62" s="129">
        <f>-'5C1N_Delta'!AS62</f>
        <v>0</v>
      </c>
      <c r="R62" s="129">
        <f>-'5C1O_Impact'!AS62</f>
        <v>0</v>
      </c>
      <c r="S62" s="129">
        <f>-'5C1Q_Advantage'!AS62</f>
        <v>0</v>
      </c>
      <c r="T62" s="129">
        <f>-'5C1R_Iberville'!AS62</f>
        <v>0</v>
      </c>
      <c r="U62" s="129">
        <f>-'5C1S_LCColPrep'!AS62</f>
        <v>0</v>
      </c>
      <c r="V62" s="129">
        <f>-'5C1T_Northeast'!AS62</f>
        <v>-52408</v>
      </c>
      <c r="W62" s="129">
        <f>-'5C1U_AcadianaRen'!AS62</f>
        <v>0</v>
      </c>
      <c r="X62" s="129">
        <f>-'5C1V_LafRen'!AS62</f>
        <v>0</v>
      </c>
      <c r="Y62" s="129">
        <f>-'5C1W_Willow'!AS62</f>
        <v>0</v>
      </c>
      <c r="Z62" s="129">
        <f>-'5C1Y_GEOPrep'!AS62</f>
        <v>0</v>
      </c>
      <c r="AA62" s="129">
        <f>-'5C1Z_LincolnPrep'!AS62</f>
        <v>-14471</v>
      </c>
      <c r="AB62" s="129">
        <f>-'5C1AE_NobleMinds'!$AS62</f>
        <v>0</v>
      </c>
      <c r="AC62" s="129">
        <f>-'5C1AF_JCFA-Laf'!$AS62</f>
        <v>0</v>
      </c>
      <c r="AD62" s="129">
        <f>-'5C1AG_Collegiate'!$AS62</f>
        <v>0</v>
      </c>
      <c r="AE62" s="129">
        <f>-'5C1AI_Harmony'!$AS62</f>
        <v>0</v>
      </c>
      <c r="AF62" s="129">
        <f>-'5C1AJ_Athlos'!$AS62</f>
        <v>0</v>
      </c>
      <c r="AG62" s="129">
        <f>-'5C1AK_NxtGen'!$AS62</f>
        <v>0</v>
      </c>
      <c r="AH62" s="129">
        <f>-'5C1AL_RedRiver'!$AS62</f>
        <v>0</v>
      </c>
      <c r="AI62" s="129">
        <f>-'5C1AM_Williams'!$AS62</f>
        <v>0</v>
      </c>
      <c r="AJ62" s="129">
        <f>-'5C1AN_StLandry'!$AS62</f>
        <v>0</v>
      </c>
      <c r="AK62" s="129"/>
      <c r="AL62" s="129"/>
      <c r="AM62" s="129">
        <f>-'5C2_LAVCA'!AT62</f>
        <v>-3168</v>
      </c>
      <c r="AN62" s="129">
        <f>-'5C3_UnvView'!AT62</f>
        <v>-3168</v>
      </c>
      <c r="AO62" s="415">
        <f t="shared" si="54"/>
        <v>-425671</v>
      </c>
      <c r="AP62" s="416">
        <f t="shared" si="55"/>
        <v>710217</v>
      </c>
      <c r="AQ62" s="129"/>
      <c r="AR62" s="129"/>
      <c r="AS62" s="129">
        <f>-'5C1A_Madison'!AX62</f>
        <v>0</v>
      </c>
      <c r="AT62" s="129">
        <f>-'5C1B_DArbonne'!AX62</f>
        <v>-10598</v>
      </c>
      <c r="AU62" s="129">
        <f>-'5C1C_IntlHigh'!AX62</f>
        <v>0</v>
      </c>
      <c r="AV62" s="129">
        <f>-'5C1D_NOMMA'!AX62</f>
        <v>0</v>
      </c>
      <c r="AW62" s="129">
        <f>-'5C1E_LFNO'!AX62</f>
        <v>0</v>
      </c>
      <c r="AX62" s="129">
        <f>-'5C1F_LCCharter'!AX62</f>
        <v>0</v>
      </c>
      <c r="AY62" s="129">
        <f>-'5C1G_JSClark'!AX62</f>
        <v>0</v>
      </c>
      <c r="AZ62" s="129">
        <f>-'5C1H_Southwest'!AX62</f>
        <v>0</v>
      </c>
      <c r="BA62" s="129">
        <f>-'5C1I_LAKey'!AX62</f>
        <v>0</v>
      </c>
      <c r="BB62" s="129">
        <f>-'5C1J_JCFAEast'!AX62</f>
        <v>0</v>
      </c>
      <c r="BC62" s="129">
        <f>-'5C1M_GEOMidCity'!AX62</f>
        <v>0</v>
      </c>
      <c r="BD62" s="129">
        <f>-'5C1N_Delta'!AX62</f>
        <v>0</v>
      </c>
      <c r="BE62" s="129">
        <f>-'5C1O_Impact'!AX62</f>
        <v>0</v>
      </c>
      <c r="BF62" s="129">
        <f>-'5C1Q_Advantage'!AX62</f>
        <v>0</v>
      </c>
      <c r="BG62" s="129">
        <f>-'5C1R_Iberville'!AX62</f>
        <v>0</v>
      </c>
      <c r="BH62" s="129">
        <f>-'5C1S_LCColPrep'!AX62</f>
        <v>0</v>
      </c>
      <c r="BI62" s="129">
        <f>-'5C1T_Northeast'!AX62</f>
        <v>-1576</v>
      </c>
      <c r="BJ62" s="129">
        <f>-'5C1U_AcadianaRen'!AX62</f>
        <v>0</v>
      </c>
      <c r="BK62" s="129">
        <f>-'5C1V_LafRen'!AX62</f>
        <v>0</v>
      </c>
      <c r="BL62" s="129">
        <f>-'5C1W_Willow'!AX62</f>
        <v>0</v>
      </c>
      <c r="BM62" s="129">
        <f>-'5C1Y_GEOPrep'!AX62</f>
        <v>0</v>
      </c>
      <c r="BN62" s="129">
        <f>-'5C1Z_LincolnPrep'!AX62</f>
        <v>-435</v>
      </c>
      <c r="BO62" s="129">
        <f>-'5C1AE_NobleMinds'!AX62</f>
        <v>0</v>
      </c>
      <c r="BP62" s="129">
        <f>-'5C1AF_JCFA-Laf'!AX62</f>
        <v>0</v>
      </c>
      <c r="BQ62" s="129">
        <f>-'5C1AG_Collegiate'!AX62</f>
        <v>0</v>
      </c>
      <c r="BR62" s="129">
        <f>-'5C1AI_Harmony'!$AX62</f>
        <v>0</v>
      </c>
      <c r="BS62" s="129">
        <f>-'5C1AJ_Athlos'!$AX62</f>
        <v>0</v>
      </c>
      <c r="BT62" s="129">
        <f>-'5C1AK_NxtGen'!$AX62</f>
        <v>0</v>
      </c>
      <c r="BU62" s="129">
        <f>-'5C1AL_RedRiver'!$AX62</f>
        <v>0</v>
      </c>
      <c r="BV62" s="129">
        <f>-'5C1AM_Williams'!$AX62</f>
        <v>0</v>
      </c>
      <c r="BW62" s="129">
        <f>-'5C1AN_StLandry'!$AX62</f>
        <v>0</v>
      </c>
      <c r="BX62" s="129">
        <f>-'5C2_LAVCA'!AY62</f>
        <v>-95</v>
      </c>
      <c r="BY62" s="129">
        <f>-'5C3_UnvView'!AY62</f>
        <v>-95</v>
      </c>
      <c r="BZ62" s="129">
        <f t="shared" si="56"/>
        <v>-12799</v>
      </c>
      <c r="CA62" s="416">
        <f t="shared" si="57"/>
        <v>697418</v>
      </c>
    </row>
    <row r="63" spans="1:79" s="30" customFormat="1" ht="15.75" customHeight="1" x14ac:dyDescent="0.2">
      <c r="A63" s="413">
        <v>57</v>
      </c>
      <c r="B63" s="414" t="s">
        <v>60</v>
      </c>
      <c r="C63" s="129">
        <f>'2_State Distrib and Adjs'!BD63</f>
        <v>5167727</v>
      </c>
      <c r="D63" s="129">
        <f>-'5A3_OJJ'!S63</f>
        <v>-271</v>
      </c>
      <c r="E63" s="129"/>
      <c r="F63" s="129">
        <f>-'5C1A_Madison'!AS63</f>
        <v>0</v>
      </c>
      <c r="G63" s="129">
        <f>-'5C1B_DArbonne'!AS63</f>
        <v>0</v>
      </c>
      <c r="H63" s="129">
        <f>-'5C1C_IntlHigh'!AS63</f>
        <v>0</v>
      </c>
      <c r="I63" s="129">
        <f>-'5C1D_NOMMA'!AS63</f>
        <v>0</v>
      </c>
      <c r="J63" s="129">
        <f>-'5C1E_LFNO'!AS63</f>
        <v>0</v>
      </c>
      <c r="K63" s="129">
        <f>-'5C1F_LCCharter'!AS63</f>
        <v>0</v>
      </c>
      <c r="L63" s="129">
        <f>-'5C1G_JSClark'!AS63</f>
        <v>0</v>
      </c>
      <c r="M63" s="129">
        <f>-'5C1H_Southwest'!AS63</f>
        <v>0</v>
      </c>
      <c r="N63" s="129">
        <f>-'5C1I_LAKey'!AS63</f>
        <v>0</v>
      </c>
      <c r="O63" s="129">
        <f>-'5C1J_JCFAEast'!AS63</f>
        <v>0</v>
      </c>
      <c r="P63" s="129">
        <f>-'5C1M_GEOMidCity'!AS63</f>
        <v>0</v>
      </c>
      <c r="Q63" s="129">
        <f>-'5C1N_Delta'!AS63</f>
        <v>0</v>
      </c>
      <c r="R63" s="129">
        <f>-'5C1O_Impact'!AS63</f>
        <v>0</v>
      </c>
      <c r="S63" s="129">
        <f>-'5C1Q_Advantage'!AS63</f>
        <v>0</v>
      </c>
      <c r="T63" s="129">
        <f>-'5C1R_Iberville'!AS63</f>
        <v>0</v>
      </c>
      <c r="U63" s="129">
        <f>-'5C1S_LCColPrep'!AS63</f>
        <v>0</v>
      </c>
      <c r="V63" s="129">
        <f>-'5C1T_Northeast'!AS63</f>
        <v>0</v>
      </c>
      <c r="W63" s="129">
        <f>-'5C1U_AcadianaRen'!AS63</f>
        <v>-14146</v>
      </c>
      <c r="X63" s="129">
        <f>-'5C1V_LafRen'!AS63</f>
        <v>-732</v>
      </c>
      <c r="Y63" s="129">
        <f>-'5C1W_Willow'!AS63</f>
        <v>0</v>
      </c>
      <c r="Z63" s="129">
        <f>-'5C1Y_GEOPrep'!AS63</f>
        <v>0</v>
      </c>
      <c r="AA63" s="129">
        <f>-'5C1Z_LincolnPrep'!AS63</f>
        <v>0</v>
      </c>
      <c r="AB63" s="129">
        <f>-'5C1AE_NobleMinds'!$AS63</f>
        <v>0</v>
      </c>
      <c r="AC63" s="129">
        <f>-'5C1AF_JCFA-Laf'!$AS63</f>
        <v>-244</v>
      </c>
      <c r="AD63" s="129">
        <f>-'5C1AG_Collegiate'!$AS63</f>
        <v>0</v>
      </c>
      <c r="AE63" s="129">
        <f>-'5C1AI_Harmony'!$AS63</f>
        <v>0</v>
      </c>
      <c r="AF63" s="129">
        <f>-'5C1AJ_Athlos'!$AS63</f>
        <v>0</v>
      </c>
      <c r="AG63" s="129">
        <f>-'5C1AK_NxtGen'!$AS63</f>
        <v>0</v>
      </c>
      <c r="AH63" s="129">
        <f>-'5C1AL_RedRiver'!$AS63</f>
        <v>0</v>
      </c>
      <c r="AI63" s="129">
        <f>-'5C1AM_Williams'!$AS63</f>
        <v>-19755</v>
      </c>
      <c r="AJ63" s="129">
        <f>-'5C1AN_StLandry'!$AS63</f>
        <v>0</v>
      </c>
      <c r="AK63" s="129"/>
      <c r="AL63" s="129"/>
      <c r="AM63" s="129">
        <f>-'5C2_LAVCA'!AT63</f>
        <v>-7463</v>
      </c>
      <c r="AN63" s="129">
        <f>-'5C3_UnvView'!AT63</f>
        <v>-3512</v>
      </c>
      <c r="AO63" s="415">
        <f t="shared" si="54"/>
        <v>-46123</v>
      </c>
      <c r="AP63" s="416">
        <f t="shared" si="55"/>
        <v>5121604</v>
      </c>
      <c r="AQ63" s="129"/>
      <c r="AR63" s="129"/>
      <c r="AS63" s="129">
        <f>-'5C1A_Madison'!AX63</f>
        <v>0</v>
      </c>
      <c r="AT63" s="129">
        <f>-'5C1B_DArbonne'!AX63</f>
        <v>0</v>
      </c>
      <c r="AU63" s="129">
        <f>-'5C1C_IntlHigh'!AX63</f>
        <v>0</v>
      </c>
      <c r="AV63" s="129">
        <f>-'5C1D_NOMMA'!AX63</f>
        <v>0</v>
      </c>
      <c r="AW63" s="129">
        <f>-'5C1E_LFNO'!AX63</f>
        <v>0</v>
      </c>
      <c r="AX63" s="129">
        <f>-'5C1F_LCCharter'!AX63</f>
        <v>0</v>
      </c>
      <c r="AY63" s="129">
        <f>-'5C1G_JSClark'!AX63</f>
        <v>0</v>
      </c>
      <c r="AZ63" s="129">
        <f>-'5C1H_Southwest'!AX63</f>
        <v>0</v>
      </c>
      <c r="BA63" s="129">
        <f>-'5C1I_LAKey'!AX63</f>
        <v>0</v>
      </c>
      <c r="BB63" s="129">
        <f>-'5C1J_JCFAEast'!AX63</f>
        <v>0</v>
      </c>
      <c r="BC63" s="129">
        <f>-'5C1M_GEOMidCity'!AX63</f>
        <v>0</v>
      </c>
      <c r="BD63" s="129">
        <f>-'5C1N_Delta'!AX63</f>
        <v>0</v>
      </c>
      <c r="BE63" s="129">
        <f>-'5C1O_Impact'!AX63</f>
        <v>0</v>
      </c>
      <c r="BF63" s="129">
        <f>-'5C1Q_Advantage'!AX63</f>
        <v>0</v>
      </c>
      <c r="BG63" s="129">
        <f>-'5C1R_Iberville'!AX63</f>
        <v>0</v>
      </c>
      <c r="BH63" s="129">
        <f>-'5C1S_LCColPrep'!AX63</f>
        <v>0</v>
      </c>
      <c r="BI63" s="129">
        <f>-'5C1T_Northeast'!AX63</f>
        <v>0</v>
      </c>
      <c r="BJ63" s="129">
        <f>-'5C1U_AcadianaRen'!AX63</f>
        <v>-425</v>
      </c>
      <c r="BK63" s="129">
        <f>-'5C1V_LafRen'!AX63</f>
        <v>-22</v>
      </c>
      <c r="BL63" s="129">
        <f>-'5C1W_Willow'!AX63</f>
        <v>0</v>
      </c>
      <c r="BM63" s="129">
        <f>-'5C1Y_GEOPrep'!AX63</f>
        <v>0</v>
      </c>
      <c r="BN63" s="129">
        <f>-'5C1Z_LincolnPrep'!AX63</f>
        <v>0</v>
      </c>
      <c r="BO63" s="129">
        <f>-'5C1AE_NobleMinds'!AX63</f>
        <v>0</v>
      </c>
      <c r="BP63" s="129">
        <f>-'5C1AF_JCFA-Laf'!AX63</f>
        <v>-7</v>
      </c>
      <c r="BQ63" s="129">
        <f>-'5C1AG_Collegiate'!AX63</f>
        <v>0</v>
      </c>
      <c r="BR63" s="129">
        <f>-'5C1AI_Harmony'!$AX63</f>
        <v>0</v>
      </c>
      <c r="BS63" s="129">
        <f>-'5C1AJ_Athlos'!$AX63</f>
        <v>0</v>
      </c>
      <c r="BT63" s="129">
        <f>-'5C1AK_NxtGen'!$AX63</f>
        <v>0</v>
      </c>
      <c r="BU63" s="129">
        <f>-'5C1AL_RedRiver'!$AX63</f>
        <v>0</v>
      </c>
      <c r="BV63" s="129">
        <f>-'5C1AM_Williams'!$AX63</f>
        <v>-594</v>
      </c>
      <c r="BW63" s="129">
        <f>-'5C1AN_StLandry'!$AX63</f>
        <v>0</v>
      </c>
      <c r="BX63" s="129">
        <f>-'5C2_LAVCA'!AY63</f>
        <v>-224</v>
      </c>
      <c r="BY63" s="129">
        <f>-'5C3_UnvView'!AY63</f>
        <v>-106</v>
      </c>
      <c r="BZ63" s="129">
        <f t="shared" si="56"/>
        <v>-1378</v>
      </c>
      <c r="CA63" s="416">
        <f t="shared" si="57"/>
        <v>5120226</v>
      </c>
    </row>
    <row r="64" spans="1:79" s="30" customFormat="1" ht="15.75" customHeight="1" x14ac:dyDescent="0.2">
      <c r="A64" s="413">
        <v>58</v>
      </c>
      <c r="B64" s="414" t="s">
        <v>61</v>
      </c>
      <c r="C64" s="129">
        <f>'2_State Distrib and Adjs'!BD64</f>
        <v>4431562</v>
      </c>
      <c r="D64" s="129">
        <f>-'5A3_OJJ'!S64</f>
        <v>-246</v>
      </c>
      <c r="E64" s="129"/>
      <c r="F64" s="129">
        <f>-'5C1A_Madison'!AS64</f>
        <v>0</v>
      </c>
      <c r="G64" s="129">
        <f>-'5C1B_DArbonne'!AS64</f>
        <v>0</v>
      </c>
      <c r="H64" s="129">
        <f>-'5C1C_IntlHigh'!AS64</f>
        <v>0</v>
      </c>
      <c r="I64" s="129">
        <f>-'5C1D_NOMMA'!AS64</f>
        <v>0</v>
      </c>
      <c r="J64" s="129">
        <f>-'5C1E_LFNO'!AS64</f>
        <v>0</v>
      </c>
      <c r="K64" s="129">
        <f>-'5C1F_LCCharter'!AS64</f>
        <v>0</v>
      </c>
      <c r="L64" s="129">
        <f>-'5C1G_JSClark'!AS64</f>
        <v>0</v>
      </c>
      <c r="M64" s="129">
        <f>-'5C1H_Southwest'!AS64</f>
        <v>0</v>
      </c>
      <c r="N64" s="129">
        <f>-'5C1I_LAKey'!AS64</f>
        <v>0</v>
      </c>
      <c r="O64" s="129">
        <f>-'5C1J_JCFAEast'!AS64</f>
        <v>0</v>
      </c>
      <c r="P64" s="129">
        <f>-'5C1M_GEOMidCity'!AS64</f>
        <v>0</v>
      </c>
      <c r="Q64" s="129">
        <f>-'5C1N_Delta'!AS64</f>
        <v>0</v>
      </c>
      <c r="R64" s="129">
        <f>-'5C1O_Impact'!AS64</f>
        <v>0</v>
      </c>
      <c r="S64" s="129">
        <f>-'5C1Q_Advantage'!AS64</f>
        <v>0</v>
      </c>
      <c r="T64" s="129">
        <f>-'5C1R_Iberville'!AS64</f>
        <v>0</v>
      </c>
      <c r="U64" s="129">
        <f>-'5C1S_LCColPrep'!AS64</f>
        <v>0</v>
      </c>
      <c r="V64" s="129">
        <f>-'5C1T_Northeast'!AS64</f>
        <v>0</v>
      </c>
      <c r="W64" s="129">
        <f>-'5C1U_AcadianaRen'!AS64</f>
        <v>0</v>
      </c>
      <c r="X64" s="129">
        <f>-'5C1V_LafRen'!AS64</f>
        <v>0</v>
      </c>
      <c r="Y64" s="129">
        <f>-'5C1W_Willow'!AS64</f>
        <v>0</v>
      </c>
      <c r="Z64" s="129">
        <f>-'5C1Y_GEOPrep'!AS64</f>
        <v>0</v>
      </c>
      <c r="AA64" s="129">
        <f>-'5C1Z_LincolnPrep'!AS64</f>
        <v>0</v>
      </c>
      <c r="AB64" s="129">
        <f>-'5C1AE_NobleMinds'!$AS64</f>
        <v>0</v>
      </c>
      <c r="AC64" s="129">
        <f>-'5C1AF_JCFA-Laf'!$AS64</f>
        <v>0</v>
      </c>
      <c r="AD64" s="129">
        <f>-'5C1AG_Collegiate'!$AS64</f>
        <v>0</v>
      </c>
      <c r="AE64" s="129">
        <f>-'5C1AI_Harmony'!$AS64</f>
        <v>0</v>
      </c>
      <c r="AF64" s="129">
        <f>-'5C1AJ_Athlos'!$AS64</f>
        <v>0</v>
      </c>
      <c r="AG64" s="129">
        <f>-'5C1AK_NxtGen'!$AS64</f>
        <v>0</v>
      </c>
      <c r="AH64" s="129">
        <f>-'5C1AL_RedRiver'!$AS64</f>
        <v>0</v>
      </c>
      <c r="AI64" s="129">
        <f>-'5C1AM_Williams'!$AS64</f>
        <v>0</v>
      </c>
      <c r="AJ64" s="129">
        <f>-'5C1AN_StLandry'!$AS64</f>
        <v>0</v>
      </c>
      <c r="AK64" s="129"/>
      <c r="AL64" s="129"/>
      <c r="AM64" s="129">
        <f>-'5C2_LAVCA'!AT64</f>
        <v>-9407</v>
      </c>
      <c r="AN64" s="129">
        <f>-'5C3_UnvView'!AT64</f>
        <v>-5446</v>
      </c>
      <c r="AO64" s="415">
        <f t="shared" si="54"/>
        <v>-15099</v>
      </c>
      <c r="AP64" s="416">
        <f t="shared" si="55"/>
        <v>4416463</v>
      </c>
      <c r="AQ64" s="129"/>
      <c r="AR64" s="129"/>
      <c r="AS64" s="129">
        <f>-'5C1A_Madison'!AX64</f>
        <v>0</v>
      </c>
      <c r="AT64" s="129">
        <f>-'5C1B_DArbonne'!AX64</f>
        <v>0</v>
      </c>
      <c r="AU64" s="129">
        <f>-'5C1C_IntlHigh'!AX64</f>
        <v>0</v>
      </c>
      <c r="AV64" s="129">
        <f>-'5C1D_NOMMA'!AX64</f>
        <v>0</v>
      </c>
      <c r="AW64" s="129">
        <f>-'5C1E_LFNO'!AX64</f>
        <v>0</v>
      </c>
      <c r="AX64" s="129">
        <f>-'5C1F_LCCharter'!AX64</f>
        <v>0</v>
      </c>
      <c r="AY64" s="129">
        <f>-'5C1G_JSClark'!AX64</f>
        <v>0</v>
      </c>
      <c r="AZ64" s="129">
        <f>-'5C1H_Southwest'!AX64</f>
        <v>0</v>
      </c>
      <c r="BA64" s="129">
        <f>-'5C1I_LAKey'!AX64</f>
        <v>0</v>
      </c>
      <c r="BB64" s="129">
        <f>-'5C1J_JCFAEast'!AX64</f>
        <v>0</v>
      </c>
      <c r="BC64" s="129">
        <f>-'5C1M_GEOMidCity'!AX64</f>
        <v>0</v>
      </c>
      <c r="BD64" s="129">
        <f>-'5C1N_Delta'!AX64</f>
        <v>0</v>
      </c>
      <c r="BE64" s="129">
        <f>-'5C1O_Impact'!AX64</f>
        <v>0</v>
      </c>
      <c r="BF64" s="129">
        <f>-'5C1Q_Advantage'!AX64</f>
        <v>0</v>
      </c>
      <c r="BG64" s="129">
        <f>-'5C1R_Iberville'!AX64</f>
        <v>0</v>
      </c>
      <c r="BH64" s="129">
        <f>-'5C1S_LCColPrep'!AX64</f>
        <v>0</v>
      </c>
      <c r="BI64" s="129">
        <f>-'5C1T_Northeast'!AX64</f>
        <v>0</v>
      </c>
      <c r="BJ64" s="129">
        <f>-'5C1U_AcadianaRen'!AX64</f>
        <v>0</v>
      </c>
      <c r="BK64" s="129">
        <f>-'5C1V_LafRen'!AX64</f>
        <v>0</v>
      </c>
      <c r="BL64" s="129">
        <f>-'5C1W_Willow'!AX64</f>
        <v>0</v>
      </c>
      <c r="BM64" s="129">
        <f>-'5C1Y_GEOPrep'!AX64</f>
        <v>0</v>
      </c>
      <c r="BN64" s="129">
        <f>-'5C1Z_LincolnPrep'!AX64</f>
        <v>0</v>
      </c>
      <c r="BO64" s="129">
        <f>-'5C1AE_NobleMinds'!AX64</f>
        <v>0</v>
      </c>
      <c r="BP64" s="129">
        <f>-'5C1AF_JCFA-Laf'!AX64</f>
        <v>0</v>
      </c>
      <c r="BQ64" s="129">
        <f>-'5C1AG_Collegiate'!AX64</f>
        <v>0</v>
      </c>
      <c r="BR64" s="129">
        <f>-'5C1AI_Harmony'!$AX64</f>
        <v>0</v>
      </c>
      <c r="BS64" s="129">
        <f>-'5C1AJ_Athlos'!$AX64</f>
        <v>0</v>
      </c>
      <c r="BT64" s="129">
        <f>-'5C1AK_NxtGen'!$AX64</f>
        <v>0</v>
      </c>
      <c r="BU64" s="129">
        <f>-'5C1AL_RedRiver'!$AX64</f>
        <v>0</v>
      </c>
      <c r="BV64" s="129">
        <f>-'5C1AM_Williams'!$AX64</f>
        <v>0</v>
      </c>
      <c r="BW64" s="129">
        <f>-'5C1AN_StLandry'!$AX64</f>
        <v>0</v>
      </c>
      <c r="BX64" s="129">
        <f>-'5C2_LAVCA'!AY64</f>
        <v>-283</v>
      </c>
      <c r="BY64" s="129">
        <f>-'5C3_UnvView'!AY64</f>
        <v>-164</v>
      </c>
      <c r="BZ64" s="129">
        <f t="shared" si="56"/>
        <v>-447</v>
      </c>
      <c r="CA64" s="416">
        <f t="shared" si="57"/>
        <v>4416016</v>
      </c>
    </row>
    <row r="65" spans="1:79" s="30" customFormat="1" ht="15.75" customHeight="1" x14ac:dyDescent="0.2">
      <c r="A65" s="413">
        <v>59</v>
      </c>
      <c r="B65" s="414" t="s">
        <v>62</v>
      </c>
      <c r="C65" s="129">
        <f>'2_State Distrib and Adjs'!BD65</f>
        <v>3210737</v>
      </c>
      <c r="D65" s="129">
        <f>-'5A3_OJJ'!S65</f>
        <v>-67</v>
      </c>
      <c r="E65" s="129"/>
      <c r="F65" s="129">
        <f>-'5C1A_Madison'!AS65</f>
        <v>0</v>
      </c>
      <c r="G65" s="129">
        <f>-'5C1B_DArbonne'!AS65</f>
        <v>0</v>
      </c>
      <c r="H65" s="129">
        <f>-'5C1C_IntlHigh'!AS65</f>
        <v>0</v>
      </c>
      <c r="I65" s="129">
        <f>-'5C1D_NOMMA'!AS65</f>
        <v>0</v>
      </c>
      <c r="J65" s="129">
        <f>-'5C1E_LFNO'!AS65</f>
        <v>0</v>
      </c>
      <c r="K65" s="129">
        <f>-'5C1F_LCCharter'!AS65</f>
        <v>0</v>
      </c>
      <c r="L65" s="129">
        <f>-'5C1G_JSClark'!AS65</f>
        <v>0</v>
      </c>
      <c r="M65" s="129">
        <f>-'5C1H_Southwest'!AS65</f>
        <v>0</v>
      </c>
      <c r="N65" s="129">
        <f>-'5C1I_LAKey'!AS65</f>
        <v>0</v>
      </c>
      <c r="O65" s="129">
        <f>-'5C1J_JCFAEast'!AS65</f>
        <v>0</v>
      </c>
      <c r="P65" s="129">
        <f>-'5C1M_GEOMidCity'!AS65</f>
        <v>0</v>
      </c>
      <c r="Q65" s="129">
        <f>-'5C1N_Delta'!AS65</f>
        <v>0</v>
      </c>
      <c r="R65" s="129">
        <f>-'5C1O_Impact'!AS65</f>
        <v>0</v>
      </c>
      <c r="S65" s="129">
        <f>-'5C1Q_Advantage'!AS65</f>
        <v>0</v>
      </c>
      <c r="T65" s="129">
        <f>-'5C1R_Iberville'!AS65</f>
        <v>0</v>
      </c>
      <c r="U65" s="129">
        <f>-'5C1S_LCColPrep'!AS65</f>
        <v>0</v>
      </c>
      <c r="V65" s="129">
        <f>-'5C1T_Northeast'!AS65</f>
        <v>0</v>
      </c>
      <c r="W65" s="129">
        <f>-'5C1U_AcadianaRen'!AS65</f>
        <v>0</v>
      </c>
      <c r="X65" s="129">
        <f>-'5C1V_LafRen'!AS65</f>
        <v>0</v>
      </c>
      <c r="Y65" s="129">
        <f>-'5C1W_Willow'!AS65</f>
        <v>0</v>
      </c>
      <c r="Z65" s="129">
        <f>-'5C1Y_GEOPrep'!AS65</f>
        <v>0</v>
      </c>
      <c r="AA65" s="129">
        <f>-'5C1Z_LincolnPrep'!AS65</f>
        <v>0</v>
      </c>
      <c r="AB65" s="129">
        <f>-'5C1AE_NobleMinds'!$AS65</f>
        <v>0</v>
      </c>
      <c r="AC65" s="129">
        <f>-'5C1AF_JCFA-Laf'!$AS65</f>
        <v>0</v>
      </c>
      <c r="AD65" s="129">
        <f>-'5C1AG_Collegiate'!$AS65</f>
        <v>0</v>
      </c>
      <c r="AE65" s="129">
        <f>-'5C1AI_Harmony'!$AS65</f>
        <v>0</v>
      </c>
      <c r="AF65" s="129">
        <f>-'5C1AJ_Athlos'!$AS65</f>
        <v>0</v>
      </c>
      <c r="AG65" s="129">
        <f>-'5C1AK_NxtGen'!$AS65</f>
        <v>0</v>
      </c>
      <c r="AH65" s="129">
        <f>-'5C1AL_RedRiver'!$AS65</f>
        <v>0</v>
      </c>
      <c r="AI65" s="129">
        <f>-'5C1AM_Williams'!$AS65</f>
        <v>0</v>
      </c>
      <c r="AJ65" s="129">
        <f>-'5C1AN_StLandry'!$AS65</f>
        <v>0</v>
      </c>
      <c r="AK65" s="129"/>
      <c r="AL65" s="129"/>
      <c r="AM65" s="129">
        <f>-'5C2_LAVCA'!AT65</f>
        <v>-5185</v>
      </c>
      <c r="AN65" s="129">
        <f>-'5C3_UnvView'!AT65</f>
        <v>-6766</v>
      </c>
      <c r="AO65" s="415">
        <f t="shared" si="54"/>
        <v>-12018</v>
      </c>
      <c r="AP65" s="416">
        <f t="shared" si="55"/>
        <v>3198719</v>
      </c>
      <c r="AQ65" s="129"/>
      <c r="AR65" s="129"/>
      <c r="AS65" s="129">
        <f>-'5C1A_Madison'!AX65</f>
        <v>0</v>
      </c>
      <c r="AT65" s="129">
        <f>-'5C1B_DArbonne'!AX65</f>
        <v>0</v>
      </c>
      <c r="AU65" s="129">
        <f>-'5C1C_IntlHigh'!AX65</f>
        <v>0</v>
      </c>
      <c r="AV65" s="129">
        <f>-'5C1D_NOMMA'!AX65</f>
        <v>0</v>
      </c>
      <c r="AW65" s="129">
        <f>-'5C1E_LFNO'!AX65</f>
        <v>0</v>
      </c>
      <c r="AX65" s="129">
        <f>-'5C1F_LCCharter'!AX65</f>
        <v>0</v>
      </c>
      <c r="AY65" s="129">
        <f>-'5C1G_JSClark'!AX65</f>
        <v>0</v>
      </c>
      <c r="AZ65" s="129">
        <f>-'5C1H_Southwest'!AX65</f>
        <v>0</v>
      </c>
      <c r="BA65" s="129">
        <f>-'5C1I_LAKey'!AX65</f>
        <v>0</v>
      </c>
      <c r="BB65" s="129">
        <f>-'5C1J_JCFAEast'!AX65</f>
        <v>0</v>
      </c>
      <c r="BC65" s="129">
        <f>-'5C1M_GEOMidCity'!AX65</f>
        <v>0</v>
      </c>
      <c r="BD65" s="129">
        <f>-'5C1N_Delta'!AX65</f>
        <v>0</v>
      </c>
      <c r="BE65" s="129">
        <f>-'5C1O_Impact'!AX65</f>
        <v>0</v>
      </c>
      <c r="BF65" s="129">
        <f>-'5C1Q_Advantage'!AX65</f>
        <v>0</v>
      </c>
      <c r="BG65" s="129">
        <f>-'5C1R_Iberville'!AX65</f>
        <v>0</v>
      </c>
      <c r="BH65" s="129">
        <f>-'5C1S_LCColPrep'!AX65</f>
        <v>0</v>
      </c>
      <c r="BI65" s="129">
        <f>-'5C1T_Northeast'!AX65</f>
        <v>0</v>
      </c>
      <c r="BJ65" s="129">
        <f>-'5C1U_AcadianaRen'!AX65</f>
        <v>0</v>
      </c>
      <c r="BK65" s="129">
        <f>-'5C1V_LafRen'!AX65</f>
        <v>0</v>
      </c>
      <c r="BL65" s="129">
        <f>-'5C1W_Willow'!AX65</f>
        <v>0</v>
      </c>
      <c r="BM65" s="129">
        <f>-'5C1Y_GEOPrep'!AX65</f>
        <v>0</v>
      </c>
      <c r="BN65" s="129">
        <f>-'5C1Z_LincolnPrep'!AX65</f>
        <v>0</v>
      </c>
      <c r="BO65" s="129">
        <f>-'5C1AE_NobleMinds'!AX65</f>
        <v>0</v>
      </c>
      <c r="BP65" s="129">
        <f>-'5C1AF_JCFA-Laf'!AX65</f>
        <v>0</v>
      </c>
      <c r="BQ65" s="129">
        <f>-'5C1AG_Collegiate'!AX65</f>
        <v>0</v>
      </c>
      <c r="BR65" s="129">
        <f>-'5C1AI_Harmony'!$AX65</f>
        <v>0</v>
      </c>
      <c r="BS65" s="129">
        <f>-'5C1AJ_Athlos'!$AX65</f>
        <v>0</v>
      </c>
      <c r="BT65" s="129">
        <f>-'5C1AK_NxtGen'!$AX65</f>
        <v>0</v>
      </c>
      <c r="BU65" s="129">
        <f>-'5C1AL_RedRiver'!$AX65</f>
        <v>0</v>
      </c>
      <c r="BV65" s="129">
        <f>-'5C1AM_Williams'!$AX65</f>
        <v>0</v>
      </c>
      <c r="BW65" s="129">
        <f>-'5C1AN_StLandry'!$AX65</f>
        <v>0</v>
      </c>
      <c r="BX65" s="129">
        <f>-'5C2_LAVCA'!AY65</f>
        <v>-158</v>
      </c>
      <c r="BY65" s="129">
        <f>-'5C3_UnvView'!AY65</f>
        <v>-203</v>
      </c>
      <c r="BZ65" s="129">
        <f t="shared" si="56"/>
        <v>-361</v>
      </c>
      <c r="CA65" s="416">
        <f t="shared" si="57"/>
        <v>3198358</v>
      </c>
    </row>
    <row r="66" spans="1:79" s="30" customFormat="1" ht="15.75" customHeight="1" x14ac:dyDescent="0.2">
      <c r="A66" s="403">
        <v>60</v>
      </c>
      <c r="B66" s="404" t="s">
        <v>63</v>
      </c>
      <c r="C66" s="405">
        <f>'2_State Distrib and Adjs'!BD66</f>
        <v>3029337</v>
      </c>
      <c r="D66" s="405">
        <f>-'5A3_OJJ'!S66</f>
        <v>-128</v>
      </c>
      <c r="E66" s="405"/>
      <c r="F66" s="405">
        <f>-'5C1A_Madison'!AS66</f>
        <v>0</v>
      </c>
      <c r="G66" s="405">
        <f>-'5C1B_DArbonne'!AS66</f>
        <v>0</v>
      </c>
      <c r="H66" s="405">
        <f>-'5C1C_IntlHigh'!AS66</f>
        <v>0</v>
      </c>
      <c r="I66" s="405">
        <f>-'5C1D_NOMMA'!AS66</f>
        <v>0</v>
      </c>
      <c r="J66" s="405">
        <f>-'5C1E_LFNO'!AS66</f>
        <v>0</v>
      </c>
      <c r="K66" s="405">
        <f>-'5C1F_LCCharter'!AS66</f>
        <v>0</v>
      </c>
      <c r="L66" s="405">
        <f>-'5C1G_JSClark'!AS66</f>
        <v>0</v>
      </c>
      <c r="M66" s="405">
        <f>-'5C1H_Southwest'!AS66</f>
        <v>0</v>
      </c>
      <c r="N66" s="405">
        <f>-'5C1I_LAKey'!AS66</f>
        <v>0</v>
      </c>
      <c r="O66" s="405">
        <f>-'5C1J_JCFAEast'!AS66</f>
        <v>0</v>
      </c>
      <c r="P66" s="405">
        <f>-'5C1M_GEOMidCity'!AS66</f>
        <v>0</v>
      </c>
      <c r="Q66" s="405">
        <f>-'5C1N_Delta'!AS66</f>
        <v>0</v>
      </c>
      <c r="R66" s="405">
        <f>-'5C1O_Impact'!AS66</f>
        <v>0</v>
      </c>
      <c r="S66" s="405">
        <f>-'5C1Q_Advantage'!AS66</f>
        <v>0</v>
      </c>
      <c r="T66" s="405">
        <f>-'5C1R_Iberville'!AS66</f>
        <v>0</v>
      </c>
      <c r="U66" s="405">
        <f>-'5C1S_LCColPrep'!AS66</f>
        <v>0</v>
      </c>
      <c r="V66" s="405">
        <f>-'5C1T_Northeast'!AS66</f>
        <v>0</v>
      </c>
      <c r="W66" s="405">
        <f>-'5C1U_AcadianaRen'!AS66</f>
        <v>0</v>
      </c>
      <c r="X66" s="405">
        <f>-'5C1V_LafRen'!AS66</f>
        <v>0</v>
      </c>
      <c r="Y66" s="405">
        <f>-'5C1W_Willow'!AS66</f>
        <v>0</v>
      </c>
      <c r="Z66" s="405">
        <f>-'5C1Y_GEOPrep'!AS66</f>
        <v>0</v>
      </c>
      <c r="AA66" s="405">
        <f>-'5C1Z_LincolnPrep'!AS66</f>
        <v>-1933</v>
      </c>
      <c r="AB66" s="405">
        <f>-'5C1AE_NobleMinds'!$AS66</f>
        <v>0</v>
      </c>
      <c r="AC66" s="405">
        <f>-'5C1AF_JCFA-Laf'!$AS66</f>
        <v>0</v>
      </c>
      <c r="AD66" s="405">
        <f>-'5C1AG_Collegiate'!$AS66</f>
        <v>0</v>
      </c>
      <c r="AE66" s="696">
        <f>-'5C1AI_Harmony'!$AS66</f>
        <v>0</v>
      </c>
      <c r="AF66" s="696">
        <f>-'5C1AJ_Athlos'!$AS66</f>
        <v>0</v>
      </c>
      <c r="AG66" s="942">
        <f>-'5C1AK_NxtGen'!$AS66</f>
        <v>0</v>
      </c>
      <c r="AH66" s="942">
        <f>-'5C1AL_RedRiver'!$AS66</f>
        <v>0</v>
      </c>
      <c r="AI66" s="1513">
        <f>-'5C1AM_Williams'!$AS66</f>
        <v>0</v>
      </c>
      <c r="AJ66" s="1513">
        <f>-'5C1AN_StLandry'!$AS66</f>
        <v>0</v>
      </c>
      <c r="AK66" s="1843"/>
      <c r="AL66" s="1843"/>
      <c r="AM66" s="405">
        <f>-'5C2_LAVCA'!AT66</f>
        <v>-2609</v>
      </c>
      <c r="AN66" s="405">
        <f>-'5C3_UnvView'!AT66</f>
        <v>-12175</v>
      </c>
      <c r="AO66" s="406">
        <f t="shared" si="54"/>
        <v>-16845</v>
      </c>
      <c r="AP66" s="407">
        <f t="shared" si="55"/>
        <v>3012492</v>
      </c>
      <c r="AQ66" s="405"/>
      <c r="AR66" s="405"/>
      <c r="AS66" s="405">
        <f>-'5C1A_Madison'!AX66</f>
        <v>0</v>
      </c>
      <c r="AT66" s="405">
        <f>-'5C1B_DArbonne'!AX66</f>
        <v>0</v>
      </c>
      <c r="AU66" s="405">
        <f>-'5C1C_IntlHigh'!AX66</f>
        <v>0</v>
      </c>
      <c r="AV66" s="405">
        <f>-'5C1D_NOMMA'!AX66</f>
        <v>0</v>
      </c>
      <c r="AW66" s="405">
        <f>-'5C1E_LFNO'!AX66</f>
        <v>0</v>
      </c>
      <c r="AX66" s="405">
        <f>-'5C1F_LCCharter'!AX66</f>
        <v>0</v>
      </c>
      <c r="AY66" s="405">
        <f>-'5C1G_JSClark'!AX66</f>
        <v>0</v>
      </c>
      <c r="AZ66" s="405">
        <f>-'5C1H_Southwest'!AX66</f>
        <v>0</v>
      </c>
      <c r="BA66" s="405">
        <f>-'5C1I_LAKey'!AX66</f>
        <v>0</v>
      </c>
      <c r="BB66" s="405">
        <f>-'5C1J_JCFAEast'!AX66</f>
        <v>0</v>
      </c>
      <c r="BC66" s="405">
        <f>-'5C1M_GEOMidCity'!AX66</f>
        <v>0</v>
      </c>
      <c r="BD66" s="405">
        <f>-'5C1N_Delta'!AX66</f>
        <v>0</v>
      </c>
      <c r="BE66" s="405">
        <f>-'5C1O_Impact'!AX66</f>
        <v>0</v>
      </c>
      <c r="BF66" s="405">
        <f>-'5C1Q_Advantage'!AX66</f>
        <v>0</v>
      </c>
      <c r="BG66" s="405">
        <f>-'5C1R_Iberville'!AX66</f>
        <v>0</v>
      </c>
      <c r="BH66" s="405">
        <f>-'5C1S_LCColPrep'!AX66</f>
        <v>0</v>
      </c>
      <c r="BI66" s="405">
        <f>-'5C1T_Northeast'!AX66</f>
        <v>0</v>
      </c>
      <c r="BJ66" s="405">
        <f>-'5C1U_AcadianaRen'!AX66</f>
        <v>0</v>
      </c>
      <c r="BK66" s="405">
        <f>-'5C1V_LafRen'!AX66</f>
        <v>0</v>
      </c>
      <c r="BL66" s="405">
        <f>-'5C1W_Willow'!AX66</f>
        <v>0</v>
      </c>
      <c r="BM66" s="405">
        <f>-'5C1Y_GEOPrep'!AX66</f>
        <v>0</v>
      </c>
      <c r="BN66" s="405">
        <f>-'5C1Z_LincolnPrep'!AX66</f>
        <v>-58</v>
      </c>
      <c r="BO66" s="405">
        <f>-'5C1AE_NobleMinds'!AX66</f>
        <v>0</v>
      </c>
      <c r="BP66" s="405">
        <f>-'5C1AF_JCFA-Laf'!AX66</f>
        <v>0</v>
      </c>
      <c r="BQ66" s="405">
        <f>-'5C1AG_Collegiate'!AX66</f>
        <v>0</v>
      </c>
      <c r="BR66" s="696">
        <f>-'5C1AI_Harmony'!$AX66</f>
        <v>0</v>
      </c>
      <c r="BS66" s="696">
        <f>-'5C1AJ_Athlos'!$AX66</f>
        <v>0</v>
      </c>
      <c r="BT66" s="942">
        <f>-'5C1AK_NxtGen'!$AX66</f>
        <v>0</v>
      </c>
      <c r="BU66" s="942">
        <f>-'5C1AL_RedRiver'!$AX66</f>
        <v>0</v>
      </c>
      <c r="BV66" s="1513">
        <f>-'5C1AM_Williams'!$AX66</f>
        <v>0</v>
      </c>
      <c r="BW66" s="1513">
        <f>-'5C1AN_StLandry'!$AX66</f>
        <v>0</v>
      </c>
      <c r="BX66" s="405">
        <f>-'5C2_LAVCA'!AY66</f>
        <v>-78</v>
      </c>
      <c r="BY66" s="405">
        <f>-'5C3_UnvView'!AY66</f>
        <v>-366</v>
      </c>
      <c r="BZ66" s="405">
        <f t="shared" si="56"/>
        <v>-502</v>
      </c>
      <c r="CA66" s="407">
        <f t="shared" si="57"/>
        <v>3011990</v>
      </c>
    </row>
    <row r="67" spans="1:79" s="30" customFormat="1" ht="15.75" customHeight="1" x14ac:dyDescent="0.2">
      <c r="A67" s="413">
        <v>61</v>
      </c>
      <c r="B67" s="414" t="s">
        <v>64</v>
      </c>
      <c r="C67" s="129">
        <f>'2_State Distrib and Adjs'!BD67</f>
        <v>1518165</v>
      </c>
      <c r="D67" s="129">
        <f>-'5A3_OJJ'!S67</f>
        <v>-533</v>
      </c>
      <c r="E67" s="129"/>
      <c r="F67" s="129">
        <f>-'5C1A_Madison'!AS67</f>
        <v>-3128</v>
      </c>
      <c r="G67" s="129">
        <f>-'5C1B_DArbonne'!AS67</f>
        <v>0</v>
      </c>
      <c r="H67" s="129">
        <f>-'5C1C_IntlHigh'!AS67</f>
        <v>0</v>
      </c>
      <c r="I67" s="129">
        <f>-'5C1D_NOMMA'!AS67</f>
        <v>0</v>
      </c>
      <c r="J67" s="129">
        <f>-'5C1E_LFNO'!AS67</f>
        <v>0</v>
      </c>
      <c r="K67" s="129">
        <f>-'5C1F_LCCharter'!AS67</f>
        <v>0</v>
      </c>
      <c r="L67" s="129">
        <f>-'5C1G_JSClark'!AS67</f>
        <v>0</v>
      </c>
      <c r="M67" s="129">
        <f>-'5C1H_Southwest'!AS67</f>
        <v>0</v>
      </c>
      <c r="N67" s="129">
        <f>-'5C1I_LAKey'!AS67</f>
        <v>-13553</v>
      </c>
      <c r="O67" s="129">
        <f>-'5C1J_JCFAEast'!AS67</f>
        <v>0</v>
      </c>
      <c r="P67" s="129">
        <f>-'5C1M_GEOMidCity'!AS67</f>
        <v>-1043</v>
      </c>
      <c r="Q67" s="129">
        <f>-'5C1N_Delta'!AS67</f>
        <v>0</v>
      </c>
      <c r="R67" s="129">
        <f>-'5C1O_Impact'!AS67</f>
        <v>0</v>
      </c>
      <c r="S67" s="129">
        <f>-'5C1Q_Advantage'!AS67</f>
        <v>-1043</v>
      </c>
      <c r="T67" s="129">
        <f>-'5C1R_Iberville'!AS67</f>
        <v>-44830</v>
      </c>
      <c r="U67" s="129">
        <f>-'5C1S_LCColPrep'!AS67</f>
        <v>0</v>
      </c>
      <c r="V67" s="129">
        <f>-'5C1T_Northeast'!AS67</f>
        <v>0</v>
      </c>
      <c r="W67" s="129">
        <f>-'5C1U_AcadianaRen'!AS67</f>
        <v>0</v>
      </c>
      <c r="X67" s="129">
        <f>-'5C1V_LafRen'!AS67</f>
        <v>0</v>
      </c>
      <c r="Y67" s="129">
        <f>-'5C1W_Willow'!AS67</f>
        <v>0</v>
      </c>
      <c r="Z67" s="129">
        <f>-'5C1Y_GEOPrep'!AS67</f>
        <v>-2085</v>
      </c>
      <c r="AA67" s="129">
        <f>-'5C1Z_LincolnPrep'!AS67</f>
        <v>0</v>
      </c>
      <c r="AB67" s="129">
        <f>-'5C1AE_NobleMinds'!$AS67</f>
        <v>0</v>
      </c>
      <c r="AC67" s="129">
        <f>-'5C1AF_JCFA-Laf'!$AS67</f>
        <v>0</v>
      </c>
      <c r="AD67" s="129">
        <f>-'5C1AG_Collegiate'!$AS67</f>
        <v>0</v>
      </c>
      <c r="AE67" s="129">
        <f>-'5C1AI_Harmony'!$AS67</f>
        <v>0</v>
      </c>
      <c r="AF67" s="129">
        <f>-'5C1AJ_Athlos'!$AS67</f>
        <v>0</v>
      </c>
      <c r="AG67" s="129">
        <f>-'5C1AK_NxtGen'!$AS67</f>
        <v>0</v>
      </c>
      <c r="AH67" s="129">
        <f>-'5C1AL_RedRiver'!$AS67</f>
        <v>0</v>
      </c>
      <c r="AI67" s="129">
        <f>-'5C1AM_Williams'!$AS67</f>
        <v>0</v>
      </c>
      <c r="AJ67" s="129">
        <f>-'5C1AN_StLandry'!$AS67</f>
        <v>0</v>
      </c>
      <c r="AK67" s="129"/>
      <c r="AL67" s="129"/>
      <c r="AM67" s="129">
        <f>-'5C2_LAVCA'!AT67</f>
        <v>-3347</v>
      </c>
      <c r="AN67" s="129">
        <f>-'5C3_UnvView'!AT67</f>
        <v>-45977</v>
      </c>
      <c r="AO67" s="415">
        <f t="shared" si="54"/>
        <v>-115539</v>
      </c>
      <c r="AP67" s="416">
        <f t="shared" si="55"/>
        <v>1402626</v>
      </c>
      <c r="AQ67" s="129"/>
      <c r="AR67" s="129"/>
      <c r="AS67" s="129">
        <f>-'5C1A_Madison'!AX67</f>
        <v>-94</v>
      </c>
      <c r="AT67" s="129">
        <f>-'5C1B_DArbonne'!AX67</f>
        <v>0</v>
      </c>
      <c r="AU67" s="129">
        <f>-'5C1C_IntlHigh'!AX67</f>
        <v>0</v>
      </c>
      <c r="AV67" s="129">
        <f>-'5C1D_NOMMA'!AX67</f>
        <v>0</v>
      </c>
      <c r="AW67" s="129">
        <f>-'5C1E_LFNO'!AX67</f>
        <v>0</v>
      </c>
      <c r="AX67" s="129">
        <f>-'5C1F_LCCharter'!AX67</f>
        <v>0</v>
      </c>
      <c r="AY67" s="129">
        <f>-'5C1G_JSClark'!AX67</f>
        <v>0</v>
      </c>
      <c r="AZ67" s="129">
        <f>-'5C1H_Southwest'!AX67</f>
        <v>0</v>
      </c>
      <c r="BA67" s="129">
        <f>-'5C1I_LAKey'!AX67</f>
        <v>-408</v>
      </c>
      <c r="BB67" s="129">
        <f>-'5C1J_JCFAEast'!AX67</f>
        <v>0</v>
      </c>
      <c r="BC67" s="129">
        <f>-'5C1M_GEOMidCity'!AX67</f>
        <v>-31</v>
      </c>
      <c r="BD67" s="129">
        <f>-'5C1N_Delta'!AX67</f>
        <v>0</v>
      </c>
      <c r="BE67" s="129">
        <f>-'5C1O_Impact'!AX67</f>
        <v>0</v>
      </c>
      <c r="BF67" s="129">
        <f>-'5C1Q_Advantage'!AX67</f>
        <v>-31</v>
      </c>
      <c r="BG67" s="129">
        <f>-'5C1R_Iberville'!AX67</f>
        <v>-1348</v>
      </c>
      <c r="BH67" s="129">
        <f>-'5C1S_LCColPrep'!AX67</f>
        <v>0</v>
      </c>
      <c r="BI67" s="129">
        <f>-'5C1T_Northeast'!AX67</f>
        <v>0</v>
      </c>
      <c r="BJ67" s="129">
        <f>-'5C1U_AcadianaRen'!AX67</f>
        <v>0</v>
      </c>
      <c r="BK67" s="129">
        <f>-'5C1V_LafRen'!AX67</f>
        <v>0</v>
      </c>
      <c r="BL67" s="129">
        <f>-'5C1W_Willow'!AX67</f>
        <v>0</v>
      </c>
      <c r="BM67" s="129">
        <f>-'5C1Y_GEOPrep'!AX67</f>
        <v>-63</v>
      </c>
      <c r="BN67" s="129">
        <f>-'5C1Z_LincolnPrep'!AX67</f>
        <v>0</v>
      </c>
      <c r="BO67" s="129">
        <f>-'5C1AE_NobleMinds'!AX67</f>
        <v>0</v>
      </c>
      <c r="BP67" s="129">
        <f>-'5C1AF_JCFA-Laf'!AX67</f>
        <v>0</v>
      </c>
      <c r="BQ67" s="129">
        <f>-'5C1AG_Collegiate'!AX67</f>
        <v>0</v>
      </c>
      <c r="BR67" s="129">
        <f>-'5C1AI_Harmony'!$AX67</f>
        <v>0</v>
      </c>
      <c r="BS67" s="129">
        <f>-'5C1AJ_Athlos'!$AX67</f>
        <v>0</v>
      </c>
      <c r="BT67" s="129">
        <f>-'5C1AK_NxtGen'!$AX67</f>
        <v>0</v>
      </c>
      <c r="BU67" s="129">
        <f>-'5C1AL_RedRiver'!$AX67</f>
        <v>0</v>
      </c>
      <c r="BV67" s="129">
        <f>-'5C1AM_Williams'!$AX67</f>
        <v>0</v>
      </c>
      <c r="BW67" s="129">
        <f>-'5C1AN_StLandry'!$AX67</f>
        <v>0</v>
      </c>
      <c r="BX67" s="129">
        <f>-'5C2_LAVCA'!AY67</f>
        <v>-113</v>
      </c>
      <c r="BY67" s="129">
        <f>-'5C3_UnvView'!AY67</f>
        <v>-1383</v>
      </c>
      <c r="BZ67" s="129">
        <f t="shared" si="56"/>
        <v>-3471</v>
      </c>
      <c r="CA67" s="416">
        <f t="shared" si="57"/>
        <v>1399155</v>
      </c>
    </row>
    <row r="68" spans="1:79" s="30" customFormat="1" ht="15.75" customHeight="1" x14ac:dyDescent="0.2">
      <c r="A68" s="413">
        <v>62</v>
      </c>
      <c r="B68" s="414" t="s">
        <v>65</v>
      </c>
      <c r="C68" s="129">
        <f>'2_State Distrib and Adjs'!BD68</f>
        <v>1109003</v>
      </c>
      <c r="D68" s="129">
        <f>-'5A3_OJJ'!S68</f>
        <v>-274</v>
      </c>
      <c r="E68" s="129"/>
      <c r="F68" s="129">
        <f>-'5C1A_Madison'!AS68</f>
        <v>0</v>
      </c>
      <c r="G68" s="129">
        <f>-'5C1B_DArbonne'!AS68</f>
        <v>0</v>
      </c>
      <c r="H68" s="129">
        <f>-'5C1C_IntlHigh'!AS68</f>
        <v>0</v>
      </c>
      <c r="I68" s="129">
        <f>-'5C1D_NOMMA'!AS68</f>
        <v>0</v>
      </c>
      <c r="J68" s="129">
        <f>-'5C1E_LFNO'!AS68</f>
        <v>0</v>
      </c>
      <c r="K68" s="129">
        <f>-'5C1F_LCCharter'!AS68</f>
        <v>0</v>
      </c>
      <c r="L68" s="129">
        <f>-'5C1G_JSClark'!AS68</f>
        <v>0</v>
      </c>
      <c r="M68" s="129">
        <f>-'5C1H_Southwest'!AS68</f>
        <v>0</v>
      </c>
      <c r="N68" s="129">
        <f>-'5C1I_LAKey'!AS68</f>
        <v>0</v>
      </c>
      <c r="O68" s="129">
        <f>-'5C1J_JCFAEast'!AS68</f>
        <v>0</v>
      </c>
      <c r="P68" s="129">
        <f>-'5C1M_GEOMidCity'!AS68</f>
        <v>0</v>
      </c>
      <c r="Q68" s="129">
        <f>-'5C1N_Delta'!AS68</f>
        <v>0</v>
      </c>
      <c r="R68" s="129">
        <f>-'5C1O_Impact'!AS68</f>
        <v>0</v>
      </c>
      <c r="S68" s="129">
        <f>-'5C1Q_Advantage'!AS68</f>
        <v>0</v>
      </c>
      <c r="T68" s="129">
        <f>-'5C1R_Iberville'!AS68</f>
        <v>0</v>
      </c>
      <c r="U68" s="129">
        <f>-'5C1S_LCColPrep'!AS68</f>
        <v>0</v>
      </c>
      <c r="V68" s="129">
        <f>-'5C1T_Northeast'!AS68</f>
        <v>0</v>
      </c>
      <c r="W68" s="129">
        <f>-'5C1U_AcadianaRen'!AS68</f>
        <v>0</v>
      </c>
      <c r="X68" s="129">
        <f>-'5C1V_LafRen'!AS68</f>
        <v>0</v>
      </c>
      <c r="Y68" s="129">
        <f>-'5C1W_Willow'!AS68</f>
        <v>0</v>
      </c>
      <c r="Z68" s="129">
        <f>-'5C1Y_GEOPrep'!AS68</f>
        <v>0</v>
      </c>
      <c r="AA68" s="129">
        <f>-'5C1Z_LincolnPrep'!AS68</f>
        <v>0</v>
      </c>
      <c r="AB68" s="129">
        <f>-'5C1AE_NobleMinds'!$AS68</f>
        <v>0</v>
      </c>
      <c r="AC68" s="129">
        <f>-'5C1AF_JCFA-Laf'!$AS68</f>
        <v>0</v>
      </c>
      <c r="AD68" s="129">
        <f>-'5C1AG_Collegiate'!$AS68</f>
        <v>0</v>
      </c>
      <c r="AE68" s="129">
        <f>-'5C1AI_Harmony'!$AS68</f>
        <v>0</v>
      </c>
      <c r="AF68" s="129">
        <f>-'5C1AJ_Athlos'!$AS68</f>
        <v>0</v>
      </c>
      <c r="AG68" s="129">
        <f>-'5C1AK_NxtGen'!$AS68</f>
        <v>0</v>
      </c>
      <c r="AH68" s="129">
        <f>-'5C1AL_RedRiver'!$AS68</f>
        <v>0</v>
      </c>
      <c r="AI68" s="129">
        <f>-'5C1AM_Williams'!$AS68</f>
        <v>0</v>
      </c>
      <c r="AJ68" s="129">
        <f>-'5C1AN_StLandry'!$AS68</f>
        <v>0</v>
      </c>
      <c r="AK68" s="129"/>
      <c r="AL68" s="129"/>
      <c r="AM68" s="129">
        <f>-'5C2_LAVCA'!AT68</f>
        <v>-1152</v>
      </c>
      <c r="AN68" s="129">
        <f>-'5C3_UnvView'!AT68</f>
        <v>-2477</v>
      </c>
      <c r="AO68" s="415">
        <f t="shared" si="54"/>
        <v>-3903</v>
      </c>
      <c r="AP68" s="416">
        <f t="shared" si="55"/>
        <v>1105100</v>
      </c>
      <c r="AQ68" s="129"/>
      <c r="AR68" s="129"/>
      <c r="AS68" s="129">
        <f>-'5C1A_Madison'!AX68</f>
        <v>0</v>
      </c>
      <c r="AT68" s="129">
        <f>-'5C1B_DArbonne'!AX68</f>
        <v>0</v>
      </c>
      <c r="AU68" s="129">
        <f>-'5C1C_IntlHigh'!AX68</f>
        <v>0</v>
      </c>
      <c r="AV68" s="129">
        <f>-'5C1D_NOMMA'!AX68</f>
        <v>0</v>
      </c>
      <c r="AW68" s="129">
        <f>-'5C1E_LFNO'!AX68</f>
        <v>0</v>
      </c>
      <c r="AX68" s="129">
        <f>-'5C1F_LCCharter'!AX68</f>
        <v>0</v>
      </c>
      <c r="AY68" s="129">
        <f>-'5C1G_JSClark'!AX68</f>
        <v>0</v>
      </c>
      <c r="AZ68" s="129">
        <f>-'5C1H_Southwest'!AX68</f>
        <v>0</v>
      </c>
      <c r="BA68" s="129">
        <f>-'5C1I_LAKey'!AX68</f>
        <v>0</v>
      </c>
      <c r="BB68" s="129">
        <f>-'5C1J_JCFAEast'!AX68</f>
        <v>0</v>
      </c>
      <c r="BC68" s="129">
        <f>-'5C1M_GEOMidCity'!AX68</f>
        <v>0</v>
      </c>
      <c r="BD68" s="129">
        <f>-'5C1N_Delta'!AX68</f>
        <v>0</v>
      </c>
      <c r="BE68" s="129">
        <f>-'5C1O_Impact'!AX68</f>
        <v>0</v>
      </c>
      <c r="BF68" s="129">
        <f>-'5C1Q_Advantage'!AX68</f>
        <v>0</v>
      </c>
      <c r="BG68" s="129">
        <f>-'5C1R_Iberville'!AX68</f>
        <v>0</v>
      </c>
      <c r="BH68" s="129">
        <f>-'5C1S_LCColPrep'!AX68</f>
        <v>0</v>
      </c>
      <c r="BI68" s="129">
        <f>-'5C1T_Northeast'!AX68</f>
        <v>0</v>
      </c>
      <c r="BJ68" s="129">
        <f>-'5C1U_AcadianaRen'!AX68</f>
        <v>0</v>
      </c>
      <c r="BK68" s="129">
        <f>-'5C1V_LafRen'!AX68</f>
        <v>0</v>
      </c>
      <c r="BL68" s="129">
        <f>-'5C1W_Willow'!AX68</f>
        <v>0</v>
      </c>
      <c r="BM68" s="129">
        <f>-'5C1Y_GEOPrep'!AX68</f>
        <v>0</v>
      </c>
      <c r="BN68" s="129">
        <f>-'5C1Z_LincolnPrep'!AX68</f>
        <v>0</v>
      </c>
      <c r="BO68" s="129">
        <f>-'5C1AE_NobleMinds'!AX68</f>
        <v>0</v>
      </c>
      <c r="BP68" s="129">
        <f>-'5C1AF_JCFA-Laf'!AX68</f>
        <v>0</v>
      </c>
      <c r="BQ68" s="129">
        <f>-'5C1AG_Collegiate'!AX68</f>
        <v>0</v>
      </c>
      <c r="BR68" s="129">
        <f>-'5C1AI_Harmony'!$AX68</f>
        <v>0</v>
      </c>
      <c r="BS68" s="129">
        <f>-'5C1AJ_Athlos'!$AX68</f>
        <v>0</v>
      </c>
      <c r="BT68" s="129">
        <f>-'5C1AK_NxtGen'!$AX68</f>
        <v>0</v>
      </c>
      <c r="BU68" s="129">
        <f>-'5C1AL_RedRiver'!$AX68</f>
        <v>0</v>
      </c>
      <c r="BV68" s="129">
        <f>-'5C1AM_Williams'!$AX68</f>
        <v>0</v>
      </c>
      <c r="BW68" s="129">
        <f>-'5C1AN_StLandry'!$AX68</f>
        <v>0</v>
      </c>
      <c r="BX68" s="129">
        <f>-'5C2_LAVCA'!AY68</f>
        <v>-37</v>
      </c>
      <c r="BY68" s="129">
        <f>-'5C3_UnvView'!AY68</f>
        <v>-74</v>
      </c>
      <c r="BZ68" s="129">
        <f t="shared" si="56"/>
        <v>-111</v>
      </c>
      <c r="CA68" s="416">
        <f t="shared" si="57"/>
        <v>1104989</v>
      </c>
    </row>
    <row r="69" spans="1:79" s="30" customFormat="1" ht="15.75" customHeight="1" x14ac:dyDescent="0.2">
      <c r="A69" s="413">
        <v>63</v>
      </c>
      <c r="B69" s="414" t="s">
        <v>66</v>
      </c>
      <c r="C69" s="129">
        <f>'2_State Distrib and Adjs'!BD69</f>
        <v>815311</v>
      </c>
      <c r="D69" s="129">
        <f>-'5A3_OJJ'!S69</f>
        <v>-265</v>
      </c>
      <c r="E69" s="129"/>
      <c r="F69" s="129">
        <f>-'5C1A_Madison'!AS69</f>
        <v>0</v>
      </c>
      <c r="G69" s="129">
        <f>-'5C1B_DArbonne'!AS69</f>
        <v>0</v>
      </c>
      <c r="H69" s="129">
        <f>-'5C1C_IntlHigh'!AS69</f>
        <v>0</v>
      </c>
      <c r="I69" s="129">
        <f>-'5C1D_NOMMA'!AS69</f>
        <v>0</v>
      </c>
      <c r="J69" s="129">
        <f>-'5C1E_LFNO'!AS69</f>
        <v>0</v>
      </c>
      <c r="K69" s="129">
        <f>-'5C1F_LCCharter'!AS69</f>
        <v>0</v>
      </c>
      <c r="L69" s="129">
        <f>-'5C1G_JSClark'!AS69</f>
        <v>0</v>
      </c>
      <c r="M69" s="129">
        <f>-'5C1H_Southwest'!AS69</f>
        <v>0</v>
      </c>
      <c r="N69" s="129">
        <f>-'5C1I_LAKey'!AS69</f>
        <v>-1037</v>
      </c>
      <c r="O69" s="129">
        <f>-'5C1J_JCFAEast'!AS69</f>
        <v>0</v>
      </c>
      <c r="P69" s="129">
        <f>-'5C1M_GEOMidCity'!AS69</f>
        <v>0</v>
      </c>
      <c r="Q69" s="129">
        <f>-'5C1N_Delta'!AS69</f>
        <v>0</v>
      </c>
      <c r="R69" s="129">
        <f>-'5C1O_Impact'!AS69</f>
        <v>0</v>
      </c>
      <c r="S69" s="129">
        <f>-'5C1Q_Advantage'!AS69</f>
        <v>-1037</v>
      </c>
      <c r="T69" s="129">
        <f>-'5C1R_Iberville'!AS69</f>
        <v>0</v>
      </c>
      <c r="U69" s="129">
        <f>-'5C1S_LCColPrep'!AS69</f>
        <v>0</v>
      </c>
      <c r="V69" s="129">
        <f>-'5C1T_Northeast'!AS69</f>
        <v>0</v>
      </c>
      <c r="W69" s="129">
        <f>-'5C1U_AcadianaRen'!AS69</f>
        <v>0</v>
      </c>
      <c r="X69" s="129">
        <f>-'5C1V_LafRen'!AS69</f>
        <v>0</v>
      </c>
      <c r="Y69" s="129">
        <f>-'5C1W_Willow'!AS69</f>
        <v>0</v>
      </c>
      <c r="Z69" s="129">
        <f>-'5C1Y_GEOPrep'!AS69</f>
        <v>0</v>
      </c>
      <c r="AA69" s="129">
        <f>-'5C1Z_LincolnPrep'!AS69</f>
        <v>0</v>
      </c>
      <c r="AB69" s="129">
        <f>-'5C1AE_NobleMinds'!$AS69</f>
        <v>0</v>
      </c>
      <c r="AC69" s="129">
        <f>-'5C1AF_JCFA-Laf'!$AS69</f>
        <v>0</v>
      </c>
      <c r="AD69" s="129">
        <f>-'5C1AG_Collegiate'!$AS69</f>
        <v>0</v>
      </c>
      <c r="AE69" s="129">
        <f>-'5C1AI_Harmony'!$AS69</f>
        <v>0</v>
      </c>
      <c r="AF69" s="129">
        <f>-'5C1AJ_Athlos'!$AS69</f>
        <v>0</v>
      </c>
      <c r="AG69" s="129">
        <f>-'5C1AK_NxtGen'!$AS69</f>
        <v>0</v>
      </c>
      <c r="AH69" s="129">
        <f>-'5C1AL_RedRiver'!$AS69</f>
        <v>0</v>
      </c>
      <c r="AI69" s="129">
        <f>-'5C1AM_Williams'!$AS69</f>
        <v>0</v>
      </c>
      <c r="AJ69" s="129">
        <f>-'5C1AN_StLandry'!$AS69</f>
        <v>0</v>
      </c>
      <c r="AK69" s="129"/>
      <c r="AL69" s="129"/>
      <c r="AM69" s="129">
        <f>-'5C2_LAVCA'!AT69</f>
        <v>-3733</v>
      </c>
      <c r="AN69" s="129">
        <f>-'5C3_UnvView'!AT69</f>
        <v>-13065</v>
      </c>
      <c r="AO69" s="415">
        <f t="shared" si="54"/>
        <v>-19137</v>
      </c>
      <c r="AP69" s="416">
        <f t="shared" si="55"/>
        <v>796174</v>
      </c>
      <c r="AQ69" s="129"/>
      <c r="AR69" s="129"/>
      <c r="AS69" s="129">
        <f>-'5C1A_Madison'!AX69</f>
        <v>0</v>
      </c>
      <c r="AT69" s="129">
        <f>-'5C1B_DArbonne'!AX69</f>
        <v>0</v>
      </c>
      <c r="AU69" s="129">
        <f>-'5C1C_IntlHigh'!AX69</f>
        <v>0</v>
      </c>
      <c r="AV69" s="129">
        <f>-'5C1D_NOMMA'!AX69</f>
        <v>0</v>
      </c>
      <c r="AW69" s="129">
        <f>-'5C1E_LFNO'!AX69</f>
        <v>0</v>
      </c>
      <c r="AX69" s="129">
        <f>-'5C1F_LCCharter'!AX69</f>
        <v>0</v>
      </c>
      <c r="AY69" s="129">
        <f>-'5C1G_JSClark'!AX69</f>
        <v>0</v>
      </c>
      <c r="AZ69" s="129">
        <f>-'5C1H_Southwest'!AX69</f>
        <v>0</v>
      </c>
      <c r="BA69" s="129">
        <f>-'5C1I_LAKey'!AX69</f>
        <v>-31</v>
      </c>
      <c r="BB69" s="129">
        <f>-'5C1J_JCFAEast'!AX69</f>
        <v>0</v>
      </c>
      <c r="BC69" s="129">
        <f>-'5C1M_GEOMidCity'!AX69</f>
        <v>0</v>
      </c>
      <c r="BD69" s="129">
        <f>-'5C1N_Delta'!AX69</f>
        <v>0</v>
      </c>
      <c r="BE69" s="129">
        <f>-'5C1O_Impact'!AX69</f>
        <v>0</v>
      </c>
      <c r="BF69" s="129">
        <f>-'5C1Q_Advantage'!AX69</f>
        <v>-31</v>
      </c>
      <c r="BG69" s="129">
        <f>-'5C1R_Iberville'!AX69</f>
        <v>0</v>
      </c>
      <c r="BH69" s="129">
        <f>-'5C1S_LCColPrep'!AX69</f>
        <v>0</v>
      </c>
      <c r="BI69" s="129">
        <f>-'5C1T_Northeast'!AX69</f>
        <v>0</v>
      </c>
      <c r="BJ69" s="129">
        <f>-'5C1U_AcadianaRen'!AX69</f>
        <v>0</v>
      </c>
      <c r="BK69" s="129">
        <f>-'5C1V_LafRen'!AX69</f>
        <v>0</v>
      </c>
      <c r="BL69" s="129">
        <f>-'5C1W_Willow'!AX69</f>
        <v>0</v>
      </c>
      <c r="BM69" s="129">
        <f>-'5C1Y_GEOPrep'!AX69</f>
        <v>0</v>
      </c>
      <c r="BN69" s="129">
        <f>-'5C1Z_LincolnPrep'!AX69</f>
        <v>0</v>
      </c>
      <c r="BO69" s="129">
        <f>-'5C1AE_NobleMinds'!AX69</f>
        <v>0</v>
      </c>
      <c r="BP69" s="129">
        <f>-'5C1AF_JCFA-Laf'!AX69</f>
        <v>0</v>
      </c>
      <c r="BQ69" s="129">
        <f>-'5C1AG_Collegiate'!AX69</f>
        <v>0</v>
      </c>
      <c r="BR69" s="129">
        <f>-'5C1AI_Harmony'!$AX69</f>
        <v>0</v>
      </c>
      <c r="BS69" s="129">
        <f>-'5C1AJ_Athlos'!$AX69</f>
        <v>0</v>
      </c>
      <c r="BT69" s="129">
        <f>-'5C1AK_NxtGen'!$AX69</f>
        <v>0</v>
      </c>
      <c r="BU69" s="129">
        <f>-'5C1AL_RedRiver'!$AX69</f>
        <v>0</v>
      </c>
      <c r="BV69" s="129">
        <f>-'5C1AM_Williams'!$AX69</f>
        <v>0</v>
      </c>
      <c r="BW69" s="129">
        <f>-'5C1AN_StLandry'!$AX69</f>
        <v>0</v>
      </c>
      <c r="BX69" s="129">
        <f>-'5C2_LAVCA'!AY69</f>
        <v>-112</v>
      </c>
      <c r="BY69" s="129">
        <f>-'5C3_UnvView'!AY69</f>
        <v>-393</v>
      </c>
      <c r="BZ69" s="129">
        <f t="shared" si="56"/>
        <v>-567</v>
      </c>
      <c r="CA69" s="416">
        <f t="shared" si="57"/>
        <v>795607</v>
      </c>
    </row>
    <row r="70" spans="1:79" s="30" customFormat="1" ht="15.75" customHeight="1" x14ac:dyDescent="0.2">
      <c r="A70" s="413">
        <v>64</v>
      </c>
      <c r="B70" s="414" t="s">
        <v>67</v>
      </c>
      <c r="C70" s="129">
        <f>'2_State Distrib and Adjs'!BD70</f>
        <v>1227261</v>
      </c>
      <c r="D70" s="129">
        <f>-'5A3_OJJ'!S70</f>
        <v>0</v>
      </c>
      <c r="E70" s="129"/>
      <c r="F70" s="129">
        <f>-'5C1A_Madison'!AS70</f>
        <v>0</v>
      </c>
      <c r="G70" s="129">
        <f>-'5C1B_DArbonne'!AS70</f>
        <v>0</v>
      </c>
      <c r="H70" s="129">
        <f>-'5C1C_IntlHigh'!AS70</f>
        <v>0</v>
      </c>
      <c r="I70" s="129">
        <f>-'5C1D_NOMMA'!AS70</f>
        <v>0</v>
      </c>
      <c r="J70" s="129">
        <f>-'5C1E_LFNO'!AS70</f>
        <v>0</v>
      </c>
      <c r="K70" s="129">
        <f>-'5C1F_LCCharter'!AS70</f>
        <v>0</v>
      </c>
      <c r="L70" s="129">
        <f>-'5C1G_JSClark'!AS70</f>
        <v>0</v>
      </c>
      <c r="M70" s="129">
        <f>-'5C1H_Southwest'!AS70</f>
        <v>0</v>
      </c>
      <c r="N70" s="129">
        <f>-'5C1I_LAKey'!AS70</f>
        <v>0</v>
      </c>
      <c r="O70" s="129">
        <f>-'5C1J_JCFAEast'!AS70</f>
        <v>0</v>
      </c>
      <c r="P70" s="129">
        <f>-'5C1M_GEOMidCity'!AS70</f>
        <v>0</v>
      </c>
      <c r="Q70" s="129">
        <f>-'5C1N_Delta'!AS70</f>
        <v>0</v>
      </c>
      <c r="R70" s="129">
        <f>-'5C1O_Impact'!AS70</f>
        <v>0</v>
      </c>
      <c r="S70" s="129">
        <f>-'5C1Q_Advantage'!AS70</f>
        <v>0</v>
      </c>
      <c r="T70" s="129">
        <f>-'5C1R_Iberville'!AS70</f>
        <v>0</v>
      </c>
      <c r="U70" s="129">
        <f>-'5C1S_LCColPrep'!AS70</f>
        <v>0</v>
      </c>
      <c r="V70" s="129">
        <f>-'5C1T_Northeast'!AS70</f>
        <v>0</v>
      </c>
      <c r="W70" s="129">
        <f>-'5C1U_AcadianaRen'!AS70</f>
        <v>0</v>
      </c>
      <c r="X70" s="129">
        <f>-'5C1V_LafRen'!AS70</f>
        <v>0</v>
      </c>
      <c r="Y70" s="129">
        <f>-'5C1W_Willow'!AS70</f>
        <v>0</v>
      </c>
      <c r="Z70" s="129">
        <f>-'5C1Y_GEOPrep'!AS70</f>
        <v>0</v>
      </c>
      <c r="AA70" s="129">
        <f>-'5C1Z_LincolnPrep'!AS70</f>
        <v>0</v>
      </c>
      <c r="AB70" s="129">
        <f>-'5C1AE_NobleMinds'!$AS70</f>
        <v>0</v>
      </c>
      <c r="AC70" s="129">
        <f>-'5C1AF_JCFA-Laf'!$AS70</f>
        <v>0</v>
      </c>
      <c r="AD70" s="129">
        <f>-'5C1AG_Collegiate'!$AS70</f>
        <v>0</v>
      </c>
      <c r="AE70" s="129">
        <f>-'5C1AI_Harmony'!$AS70</f>
        <v>0</v>
      </c>
      <c r="AF70" s="129">
        <f>-'5C1AJ_Athlos'!$AS70</f>
        <v>0</v>
      </c>
      <c r="AG70" s="129">
        <f>-'5C1AK_NxtGen'!$AS70</f>
        <v>0</v>
      </c>
      <c r="AH70" s="129">
        <f>-'5C1AL_RedRiver'!$AS70</f>
        <v>0</v>
      </c>
      <c r="AI70" s="129">
        <f>-'5C1AM_Williams'!$AS70</f>
        <v>0</v>
      </c>
      <c r="AJ70" s="129">
        <f>-'5C1AN_StLandry'!$AS70</f>
        <v>0</v>
      </c>
      <c r="AK70" s="129"/>
      <c r="AL70" s="129"/>
      <c r="AM70" s="129">
        <f>-'5C2_LAVCA'!AT70</f>
        <v>-1645</v>
      </c>
      <c r="AN70" s="129">
        <f>-'5C3_UnvView'!AT70</f>
        <v>-1097</v>
      </c>
      <c r="AO70" s="415">
        <f t="shared" si="54"/>
        <v>-2742</v>
      </c>
      <c r="AP70" s="416">
        <f t="shared" si="55"/>
        <v>1224519</v>
      </c>
      <c r="AQ70" s="129"/>
      <c r="AR70" s="129"/>
      <c r="AS70" s="129">
        <f>-'5C1A_Madison'!AX70</f>
        <v>0</v>
      </c>
      <c r="AT70" s="129">
        <f>-'5C1B_DArbonne'!AX70</f>
        <v>0</v>
      </c>
      <c r="AU70" s="129">
        <f>-'5C1C_IntlHigh'!AX70</f>
        <v>0</v>
      </c>
      <c r="AV70" s="129">
        <f>-'5C1D_NOMMA'!AX70</f>
        <v>0</v>
      </c>
      <c r="AW70" s="129">
        <f>-'5C1E_LFNO'!AX70</f>
        <v>0</v>
      </c>
      <c r="AX70" s="129">
        <f>-'5C1F_LCCharter'!AX70</f>
        <v>0</v>
      </c>
      <c r="AY70" s="129">
        <f>-'5C1G_JSClark'!AX70</f>
        <v>0</v>
      </c>
      <c r="AZ70" s="129">
        <f>-'5C1H_Southwest'!AX70</f>
        <v>0</v>
      </c>
      <c r="BA70" s="129">
        <f>-'5C1I_LAKey'!AX70</f>
        <v>0</v>
      </c>
      <c r="BB70" s="129">
        <f>-'5C1J_JCFAEast'!AX70</f>
        <v>0</v>
      </c>
      <c r="BC70" s="129">
        <f>-'5C1M_GEOMidCity'!AX70</f>
        <v>0</v>
      </c>
      <c r="BD70" s="129">
        <f>-'5C1N_Delta'!AX70</f>
        <v>0</v>
      </c>
      <c r="BE70" s="129">
        <f>-'5C1O_Impact'!AX70</f>
        <v>0</v>
      </c>
      <c r="BF70" s="129">
        <f>-'5C1Q_Advantage'!AX70</f>
        <v>0</v>
      </c>
      <c r="BG70" s="129">
        <f>-'5C1R_Iberville'!AX70</f>
        <v>0</v>
      </c>
      <c r="BH70" s="129">
        <f>-'5C1S_LCColPrep'!AX70</f>
        <v>0</v>
      </c>
      <c r="BI70" s="129">
        <f>-'5C1T_Northeast'!AX70</f>
        <v>0</v>
      </c>
      <c r="BJ70" s="129">
        <f>-'5C1U_AcadianaRen'!AX70</f>
        <v>0</v>
      </c>
      <c r="BK70" s="129">
        <f>-'5C1V_LafRen'!AX70</f>
        <v>0</v>
      </c>
      <c r="BL70" s="129">
        <f>-'5C1W_Willow'!AX70</f>
        <v>0</v>
      </c>
      <c r="BM70" s="129">
        <f>-'5C1Y_GEOPrep'!AX70</f>
        <v>0</v>
      </c>
      <c r="BN70" s="129">
        <f>-'5C1Z_LincolnPrep'!AX70</f>
        <v>0</v>
      </c>
      <c r="BO70" s="129">
        <f>-'5C1AE_NobleMinds'!AX70</f>
        <v>0</v>
      </c>
      <c r="BP70" s="129">
        <f>-'5C1AF_JCFA-Laf'!AX70</f>
        <v>0</v>
      </c>
      <c r="BQ70" s="129">
        <f>-'5C1AG_Collegiate'!AX70</f>
        <v>0</v>
      </c>
      <c r="BR70" s="129">
        <f>-'5C1AI_Harmony'!$AX70</f>
        <v>0</v>
      </c>
      <c r="BS70" s="129">
        <f>-'5C1AJ_Athlos'!$AX70</f>
        <v>0</v>
      </c>
      <c r="BT70" s="129">
        <f>-'5C1AK_NxtGen'!$AX70</f>
        <v>0</v>
      </c>
      <c r="BU70" s="129">
        <f>-'5C1AL_RedRiver'!$AX70</f>
        <v>0</v>
      </c>
      <c r="BV70" s="129">
        <f>-'5C1AM_Williams'!$AX70</f>
        <v>0</v>
      </c>
      <c r="BW70" s="129">
        <f>-'5C1AN_StLandry'!$AX70</f>
        <v>0</v>
      </c>
      <c r="BX70" s="129">
        <f>-'5C2_LAVCA'!AY70</f>
        <v>-49</v>
      </c>
      <c r="BY70" s="129">
        <f>-'5C3_UnvView'!AY70</f>
        <v>-33</v>
      </c>
      <c r="BZ70" s="129">
        <f t="shared" si="56"/>
        <v>-82</v>
      </c>
      <c r="CA70" s="416">
        <f t="shared" si="57"/>
        <v>1224437</v>
      </c>
    </row>
    <row r="71" spans="1:79" s="30" customFormat="1" ht="15.75" customHeight="1" x14ac:dyDescent="0.2">
      <c r="A71" s="403">
        <v>65</v>
      </c>
      <c r="B71" s="404" t="s">
        <v>68</v>
      </c>
      <c r="C71" s="405">
        <f>'2_State Distrib and Adjs'!BD71</f>
        <v>4253994</v>
      </c>
      <c r="D71" s="405">
        <f>-'5A3_OJJ'!S71</f>
        <v>-322</v>
      </c>
      <c r="E71" s="405"/>
      <c r="F71" s="405">
        <f>-'5C1A_Madison'!AS71</f>
        <v>0</v>
      </c>
      <c r="G71" s="405">
        <f>-'5C1B_DArbonne'!AS71</f>
        <v>0</v>
      </c>
      <c r="H71" s="405">
        <f>-'5C1C_IntlHigh'!AS71</f>
        <v>0</v>
      </c>
      <c r="I71" s="405">
        <f>-'5C1D_NOMMA'!AS71</f>
        <v>0</v>
      </c>
      <c r="J71" s="405">
        <f>-'5C1E_LFNO'!AS71</f>
        <v>0</v>
      </c>
      <c r="K71" s="405">
        <f>-'5C1F_LCCharter'!AS71</f>
        <v>0</v>
      </c>
      <c r="L71" s="405">
        <f>-'5C1G_JSClark'!AS71</f>
        <v>0</v>
      </c>
      <c r="M71" s="405">
        <f>-'5C1H_Southwest'!AS71</f>
        <v>0</v>
      </c>
      <c r="N71" s="405">
        <f>-'5C1I_LAKey'!AS71</f>
        <v>0</v>
      </c>
      <c r="O71" s="405">
        <f>-'5C1J_JCFAEast'!AS71</f>
        <v>0</v>
      </c>
      <c r="P71" s="405">
        <f>-'5C1M_GEOMidCity'!AS71</f>
        <v>0</v>
      </c>
      <c r="Q71" s="405">
        <f>-'5C1N_Delta'!AS71</f>
        <v>0</v>
      </c>
      <c r="R71" s="405">
        <f>-'5C1O_Impact'!AS71</f>
        <v>0</v>
      </c>
      <c r="S71" s="405">
        <f>-'5C1Q_Advantage'!AS71</f>
        <v>0</v>
      </c>
      <c r="T71" s="405">
        <f>-'5C1R_Iberville'!AS71</f>
        <v>0</v>
      </c>
      <c r="U71" s="405">
        <f>-'5C1S_LCColPrep'!AS71</f>
        <v>0</v>
      </c>
      <c r="V71" s="405">
        <f>-'5C1T_Northeast'!AS71</f>
        <v>0</v>
      </c>
      <c r="W71" s="405">
        <f>-'5C1U_AcadianaRen'!AS71</f>
        <v>0</v>
      </c>
      <c r="X71" s="405">
        <f>-'5C1V_LafRen'!AS71</f>
        <v>0</v>
      </c>
      <c r="Y71" s="405">
        <f>-'5C1W_Willow'!AS71</f>
        <v>0</v>
      </c>
      <c r="Z71" s="405">
        <f>-'5C1Y_GEOPrep'!AS71</f>
        <v>0</v>
      </c>
      <c r="AA71" s="405">
        <f>-'5C1Z_LincolnPrep'!AS71</f>
        <v>-897</v>
      </c>
      <c r="AB71" s="405">
        <f>-'5C1AE_NobleMinds'!$AS71</f>
        <v>0</v>
      </c>
      <c r="AC71" s="405">
        <f>-'5C1AF_JCFA-Laf'!$AS71</f>
        <v>0</v>
      </c>
      <c r="AD71" s="405">
        <f>-'5C1AG_Collegiate'!$AS71</f>
        <v>0</v>
      </c>
      <c r="AE71" s="696">
        <f>-'5C1AI_Harmony'!$AS71</f>
        <v>0</v>
      </c>
      <c r="AF71" s="696">
        <f>-'5C1AJ_Athlos'!$AS71</f>
        <v>0</v>
      </c>
      <c r="AG71" s="942">
        <f>-'5C1AK_NxtGen'!$AS71</f>
        <v>0</v>
      </c>
      <c r="AH71" s="942">
        <f>-'5C1AL_RedRiver'!$AS71</f>
        <v>0</v>
      </c>
      <c r="AI71" s="1513">
        <f>-'5C1AM_Williams'!$AS71</f>
        <v>0</v>
      </c>
      <c r="AJ71" s="1513">
        <f>-'5C1AN_StLandry'!$AS71</f>
        <v>0</v>
      </c>
      <c r="AK71" s="1843"/>
      <c r="AL71" s="1843"/>
      <c r="AM71" s="405">
        <f>-'5C2_LAVCA'!AT71</f>
        <v>-404</v>
      </c>
      <c r="AN71" s="405">
        <f>-'5C3_UnvView'!AT71</f>
        <v>-7268</v>
      </c>
      <c r="AO71" s="406">
        <f t="shared" ref="AO71:AO75" si="58">SUM(D71:AN71)</f>
        <v>-8891</v>
      </c>
      <c r="AP71" s="407">
        <f t="shared" ref="AP71:AP75" si="59">C71+AO71</f>
        <v>4245103</v>
      </c>
      <c r="AQ71" s="405"/>
      <c r="AR71" s="405"/>
      <c r="AS71" s="405">
        <f>-'5C1A_Madison'!AX71</f>
        <v>0</v>
      </c>
      <c r="AT71" s="405">
        <f>-'5C1B_DArbonne'!AX71</f>
        <v>0</v>
      </c>
      <c r="AU71" s="405">
        <f>-'5C1C_IntlHigh'!AX71</f>
        <v>0</v>
      </c>
      <c r="AV71" s="405">
        <f>-'5C1D_NOMMA'!AX71</f>
        <v>0</v>
      </c>
      <c r="AW71" s="405">
        <f>-'5C1E_LFNO'!AX71</f>
        <v>0</v>
      </c>
      <c r="AX71" s="405">
        <f>-'5C1F_LCCharter'!AX71</f>
        <v>0</v>
      </c>
      <c r="AY71" s="405">
        <f>-'5C1G_JSClark'!AX71</f>
        <v>0</v>
      </c>
      <c r="AZ71" s="405">
        <f>-'5C1H_Southwest'!AX71</f>
        <v>0</v>
      </c>
      <c r="BA71" s="405">
        <f>-'5C1I_LAKey'!AX71</f>
        <v>0</v>
      </c>
      <c r="BB71" s="405">
        <f>-'5C1J_JCFAEast'!AX71</f>
        <v>0</v>
      </c>
      <c r="BC71" s="405">
        <f>-'5C1M_GEOMidCity'!AX71</f>
        <v>0</v>
      </c>
      <c r="BD71" s="405">
        <f>-'5C1N_Delta'!AX71</f>
        <v>0</v>
      </c>
      <c r="BE71" s="405">
        <f>-'5C1O_Impact'!AX71</f>
        <v>0</v>
      </c>
      <c r="BF71" s="405">
        <f>-'5C1Q_Advantage'!AX71</f>
        <v>0</v>
      </c>
      <c r="BG71" s="405">
        <f>-'5C1R_Iberville'!AX71</f>
        <v>0</v>
      </c>
      <c r="BH71" s="405">
        <f>-'5C1S_LCColPrep'!AX71</f>
        <v>0</v>
      </c>
      <c r="BI71" s="405">
        <f>-'5C1T_Northeast'!AX71</f>
        <v>0</v>
      </c>
      <c r="BJ71" s="405">
        <f>-'5C1U_AcadianaRen'!AX71</f>
        <v>0</v>
      </c>
      <c r="BK71" s="405">
        <f>-'5C1V_LafRen'!AX71</f>
        <v>0</v>
      </c>
      <c r="BL71" s="405">
        <f>-'5C1W_Willow'!AX71</f>
        <v>0</v>
      </c>
      <c r="BM71" s="405">
        <f>-'5C1Y_GEOPrep'!AX71</f>
        <v>0</v>
      </c>
      <c r="BN71" s="405">
        <f>-'5C1Z_LincolnPrep'!AX71</f>
        <v>-27</v>
      </c>
      <c r="BO71" s="405">
        <f>-'5C1AE_NobleMinds'!AX71</f>
        <v>0</v>
      </c>
      <c r="BP71" s="405">
        <f>-'5C1AF_JCFA-Laf'!AX71</f>
        <v>0</v>
      </c>
      <c r="BQ71" s="405">
        <f>-'5C1AG_Collegiate'!AX71</f>
        <v>0</v>
      </c>
      <c r="BR71" s="696">
        <f>-'5C1AI_Harmony'!$AX71</f>
        <v>0</v>
      </c>
      <c r="BS71" s="696">
        <f>-'5C1AJ_Athlos'!$AX71</f>
        <v>0</v>
      </c>
      <c r="BT71" s="942">
        <f>-'5C1AK_NxtGen'!$AX71</f>
        <v>0</v>
      </c>
      <c r="BU71" s="942">
        <f>-'5C1AL_RedRiver'!$AX71</f>
        <v>0</v>
      </c>
      <c r="BV71" s="1513">
        <f>-'5C1AM_Williams'!$AX71</f>
        <v>0</v>
      </c>
      <c r="BW71" s="1513">
        <f>-'5C1AN_StLandry'!$AX71</f>
        <v>0</v>
      </c>
      <c r="BX71" s="405">
        <f>-'5C2_LAVCA'!AY71</f>
        <v>-12</v>
      </c>
      <c r="BY71" s="405">
        <f>-'5C3_UnvView'!AY71</f>
        <v>-219</v>
      </c>
      <c r="BZ71" s="405">
        <f t="shared" ref="BZ71:BZ75" si="60">SUM(AR71:BY71)</f>
        <v>-258</v>
      </c>
      <c r="CA71" s="407">
        <f t="shared" si="57"/>
        <v>4244845</v>
      </c>
    </row>
    <row r="72" spans="1:79" s="30" customFormat="1" ht="15.75" customHeight="1" x14ac:dyDescent="0.2">
      <c r="A72" s="413">
        <v>66</v>
      </c>
      <c r="B72" s="414" t="s">
        <v>69</v>
      </c>
      <c r="C72" s="129">
        <f>'2_State Distrib and Adjs'!BD72</f>
        <v>1135102</v>
      </c>
      <c r="D72" s="129">
        <f>-'5A3_OJJ'!S72</f>
        <v>0</v>
      </c>
      <c r="E72" s="129"/>
      <c r="F72" s="129">
        <f>-'5C1A_Madison'!AS72</f>
        <v>0</v>
      </c>
      <c r="G72" s="129">
        <f>-'5C1B_DArbonne'!AS72</f>
        <v>0</v>
      </c>
      <c r="H72" s="129">
        <f>-'5C1C_IntlHigh'!AS72</f>
        <v>0</v>
      </c>
      <c r="I72" s="129">
        <f>-'5C1D_NOMMA'!AS72</f>
        <v>0</v>
      </c>
      <c r="J72" s="129">
        <f>-'5C1E_LFNO'!AS72</f>
        <v>0</v>
      </c>
      <c r="K72" s="129">
        <f>-'5C1F_LCCharter'!AS72</f>
        <v>0</v>
      </c>
      <c r="L72" s="129">
        <f>-'5C1G_JSClark'!AS72</f>
        <v>0</v>
      </c>
      <c r="M72" s="129">
        <f>-'5C1H_Southwest'!AS72</f>
        <v>0</v>
      </c>
      <c r="N72" s="129">
        <f>-'5C1I_LAKey'!AS72</f>
        <v>0</v>
      </c>
      <c r="O72" s="129">
        <f>-'5C1J_JCFAEast'!AS72</f>
        <v>0</v>
      </c>
      <c r="P72" s="129">
        <f>-'5C1M_GEOMidCity'!AS72</f>
        <v>0</v>
      </c>
      <c r="Q72" s="129">
        <f>-'5C1N_Delta'!AS72</f>
        <v>0</v>
      </c>
      <c r="R72" s="129">
        <f>-'5C1O_Impact'!AS72</f>
        <v>0</v>
      </c>
      <c r="S72" s="129">
        <f>-'5C1Q_Advantage'!AS72</f>
        <v>0</v>
      </c>
      <c r="T72" s="129">
        <f>-'5C1R_Iberville'!AS72</f>
        <v>0</v>
      </c>
      <c r="U72" s="129">
        <f>-'5C1S_LCColPrep'!AS72</f>
        <v>0</v>
      </c>
      <c r="V72" s="129">
        <f>-'5C1T_Northeast'!AS72</f>
        <v>0</v>
      </c>
      <c r="W72" s="129">
        <f>-'5C1U_AcadianaRen'!AS72</f>
        <v>0</v>
      </c>
      <c r="X72" s="129">
        <f>-'5C1V_LafRen'!AS72</f>
        <v>0</v>
      </c>
      <c r="Y72" s="129">
        <f>-'5C1W_Willow'!AS72</f>
        <v>0</v>
      </c>
      <c r="Z72" s="129">
        <f>-'5C1Y_GEOPrep'!AS72</f>
        <v>0</v>
      </c>
      <c r="AA72" s="129">
        <f>-'5C1Z_LincolnPrep'!AS72</f>
        <v>0</v>
      </c>
      <c r="AB72" s="129">
        <f>-'5C1AE_NobleMinds'!$AS72</f>
        <v>0</v>
      </c>
      <c r="AC72" s="129">
        <f>-'5C1AF_JCFA-Laf'!$AS72</f>
        <v>0</v>
      </c>
      <c r="AD72" s="129">
        <f>-'5C1AG_Collegiate'!$AS72</f>
        <v>0</v>
      </c>
      <c r="AE72" s="129">
        <f>-'5C1AI_Harmony'!$AS72</f>
        <v>0</v>
      </c>
      <c r="AF72" s="129">
        <f>-'5C1AJ_Athlos'!$AS72</f>
        <v>0</v>
      </c>
      <c r="AG72" s="129">
        <f>-'5C1AK_NxtGen'!$AS72</f>
        <v>0</v>
      </c>
      <c r="AH72" s="129">
        <f>-'5C1AL_RedRiver'!$AS72</f>
        <v>0</v>
      </c>
      <c r="AI72" s="129">
        <f>-'5C1AM_Williams'!$AS72</f>
        <v>0</v>
      </c>
      <c r="AJ72" s="129">
        <f>-'5C1AN_StLandry'!$AS72</f>
        <v>0</v>
      </c>
      <c r="AK72" s="129"/>
      <c r="AL72" s="129"/>
      <c r="AM72" s="129">
        <f>-'5C2_LAVCA'!AT72</f>
        <v>-420</v>
      </c>
      <c r="AN72" s="129">
        <f>-'5C3_UnvView'!AT72</f>
        <v>-13848</v>
      </c>
      <c r="AO72" s="415">
        <f t="shared" si="58"/>
        <v>-14268</v>
      </c>
      <c r="AP72" s="416">
        <f t="shared" si="59"/>
        <v>1120834</v>
      </c>
      <c r="AQ72" s="129"/>
      <c r="AR72" s="129"/>
      <c r="AS72" s="129">
        <f>-'5C1A_Madison'!AX72</f>
        <v>0</v>
      </c>
      <c r="AT72" s="129">
        <f>-'5C1B_DArbonne'!AX72</f>
        <v>0</v>
      </c>
      <c r="AU72" s="129">
        <f>-'5C1C_IntlHigh'!AX72</f>
        <v>0</v>
      </c>
      <c r="AV72" s="129">
        <f>-'5C1D_NOMMA'!AX72</f>
        <v>0</v>
      </c>
      <c r="AW72" s="129">
        <f>-'5C1E_LFNO'!AX72</f>
        <v>0</v>
      </c>
      <c r="AX72" s="129">
        <f>-'5C1F_LCCharter'!AX72</f>
        <v>0</v>
      </c>
      <c r="AY72" s="129">
        <f>-'5C1G_JSClark'!AX72</f>
        <v>0</v>
      </c>
      <c r="AZ72" s="129">
        <f>-'5C1H_Southwest'!AX72</f>
        <v>0</v>
      </c>
      <c r="BA72" s="129">
        <f>-'5C1I_LAKey'!AX72</f>
        <v>0</v>
      </c>
      <c r="BB72" s="129">
        <f>-'5C1J_JCFAEast'!AX72</f>
        <v>0</v>
      </c>
      <c r="BC72" s="129">
        <f>-'5C1M_GEOMidCity'!AX72</f>
        <v>0</v>
      </c>
      <c r="BD72" s="129">
        <f>-'5C1N_Delta'!AX72</f>
        <v>0</v>
      </c>
      <c r="BE72" s="129">
        <f>-'5C1O_Impact'!AX72</f>
        <v>0</v>
      </c>
      <c r="BF72" s="129">
        <f>-'5C1Q_Advantage'!AX72</f>
        <v>0</v>
      </c>
      <c r="BG72" s="129">
        <f>-'5C1R_Iberville'!AX72</f>
        <v>0</v>
      </c>
      <c r="BH72" s="129">
        <f>-'5C1S_LCColPrep'!AX72</f>
        <v>0</v>
      </c>
      <c r="BI72" s="129">
        <f>-'5C1T_Northeast'!AX72</f>
        <v>0</v>
      </c>
      <c r="BJ72" s="129">
        <f>-'5C1U_AcadianaRen'!AX72</f>
        <v>0</v>
      </c>
      <c r="BK72" s="129">
        <f>-'5C1V_LafRen'!AX72</f>
        <v>0</v>
      </c>
      <c r="BL72" s="129">
        <f>-'5C1W_Willow'!AX72</f>
        <v>0</v>
      </c>
      <c r="BM72" s="129">
        <f>-'5C1Y_GEOPrep'!AX72</f>
        <v>0</v>
      </c>
      <c r="BN72" s="129">
        <f>-'5C1Z_LincolnPrep'!AX72</f>
        <v>0</v>
      </c>
      <c r="BO72" s="129">
        <f>-'5C1AE_NobleMinds'!AX72</f>
        <v>0</v>
      </c>
      <c r="BP72" s="129">
        <f>-'5C1AF_JCFA-Laf'!AX72</f>
        <v>0</v>
      </c>
      <c r="BQ72" s="129">
        <f>-'5C1AG_Collegiate'!AX72</f>
        <v>0</v>
      </c>
      <c r="BR72" s="129">
        <f>-'5C1AI_Harmony'!$AX72</f>
        <v>0</v>
      </c>
      <c r="BS72" s="129">
        <f>-'5C1AJ_Athlos'!$AX72</f>
        <v>0</v>
      </c>
      <c r="BT72" s="129">
        <f>-'5C1AK_NxtGen'!$AX72</f>
        <v>0</v>
      </c>
      <c r="BU72" s="129">
        <f>-'5C1AL_RedRiver'!$AX72</f>
        <v>0</v>
      </c>
      <c r="BV72" s="129">
        <f>-'5C1AM_Williams'!$AX72</f>
        <v>0</v>
      </c>
      <c r="BW72" s="129">
        <f>-'5C1AN_StLandry'!$AX72</f>
        <v>0</v>
      </c>
      <c r="BX72" s="129">
        <f>-'5C2_LAVCA'!AY72</f>
        <v>-13</v>
      </c>
      <c r="BY72" s="129">
        <f>-'5C3_UnvView'!AY72</f>
        <v>-416</v>
      </c>
      <c r="BZ72" s="129">
        <f t="shared" si="60"/>
        <v>-429</v>
      </c>
      <c r="CA72" s="416">
        <f t="shared" si="57"/>
        <v>1120405</v>
      </c>
    </row>
    <row r="73" spans="1:79" s="30" customFormat="1" ht="15.75" customHeight="1" x14ac:dyDescent="0.2">
      <c r="A73" s="413">
        <v>67</v>
      </c>
      <c r="B73" s="414" t="s">
        <v>3</v>
      </c>
      <c r="C73" s="129">
        <f>'2_State Distrib and Adjs'!BD73</f>
        <v>2939046</v>
      </c>
      <c r="D73" s="129">
        <f>-'5A3_OJJ'!S73</f>
        <v>0</v>
      </c>
      <c r="E73" s="129"/>
      <c r="F73" s="129">
        <f>-'5C1A_Madison'!AS73</f>
        <v>-1810</v>
      </c>
      <c r="G73" s="129">
        <f>-'5C1B_DArbonne'!AS73</f>
        <v>0</v>
      </c>
      <c r="H73" s="129">
        <f>-'5C1C_IntlHigh'!AS73</f>
        <v>0</v>
      </c>
      <c r="I73" s="129">
        <f>-'5C1D_NOMMA'!AS73</f>
        <v>0</v>
      </c>
      <c r="J73" s="129">
        <f>-'5C1E_LFNO'!AS73</f>
        <v>0</v>
      </c>
      <c r="K73" s="129">
        <f>-'5C1F_LCCharter'!AS73</f>
        <v>0</v>
      </c>
      <c r="L73" s="129">
        <f>-'5C1G_JSClark'!AS73</f>
        <v>0</v>
      </c>
      <c r="M73" s="129">
        <f>-'5C1H_Southwest'!AS73</f>
        <v>0</v>
      </c>
      <c r="N73" s="129">
        <f>-'5C1I_LAKey'!AS73</f>
        <v>-5068</v>
      </c>
      <c r="O73" s="129">
        <f>-'5C1J_JCFAEast'!AS73</f>
        <v>0</v>
      </c>
      <c r="P73" s="129">
        <f>-'5C1M_GEOMidCity'!AS73</f>
        <v>-724</v>
      </c>
      <c r="Q73" s="129">
        <f>-'5C1N_Delta'!AS73</f>
        <v>0</v>
      </c>
      <c r="R73" s="129">
        <f>-'5C1O_Impact'!AS73</f>
        <v>-2172</v>
      </c>
      <c r="S73" s="129">
        <f>-'5C1Q_Advantage'!AS73</f>
        <v>-3620</v>
      </c>
      <c r="T73" s="129">
        <f>-'5C1R_Iberville'!AS73</f>
        <v>0</v>
      </c>
      <c r="U73" s="129">
        <f>-'5C1S_LCColPrep'!AS73</f>
        <v>0</v>
      </c>
      <c r="V73" s="129">
        <f>-'5C1T_Northeast'!AS73</f>
        <v>0</v>
      </c>
      <c r="W73" s="129">
        <f>-'5C1U_AcadianaRen'!AS73</f>
        <v>0</v>
      </c>
      <c r="X73" s="129">
        <f>-'5C1V_LafRen'!AS73</f>
        <v>0</v>
      </c>
      <c r="Y73" s="129">
        <f>-'5C1W_Willow'!AS73</f>
        <v>0</v>
      </c>
      <c r="Z73" s="129">
        <f>-'5C1Y_GEOPrep'!AS73</f>
        <v>-1810</v>
      </c>
      <c r="AA73" s="129">
        <f>-'5C1Z_LincolnPrep'!AS73</f>
        <v>0</v>
      </c>
      <c r="AB73" s="129">
        <f>-'5C1AE_NobleMinds'!$AS73</f>
        <v>0</v>
      </c>
      <c r="AC73" s="129">
        <f>-'5C1AF_JCFA-Laf'!$AS73</f>
        <v>0</v>
      </c>
      <c r="AD73" s="129">
        <f>-'5C1AG_Collegiate'!$AS73</f>
        <v>0</v>
      </c>
      <c r="AE73" s="129">
        <f>-'5C1AI_Harmony'!$AS73</f>
        <v>0</v>
      </c>
      <c r="AF73" s="129">
        <f>-'5C1AJ_Athlos'!$AS73</f>
        <v>0</v>
      </c>
      <c r="AG73" s="129">
        <f>-'5C1AK_NxtGen'!$AS73</f>
        <v>-362</v>
      </c>
      <c r="AH73" s="129">
        <f>-'5C1AL_RedRiver'!$AS73</f>
        <v>0</v>
      </c>
      <c r="AI73" s="129">
        <f>-'5C1AM_Williams'!$AS73</f>
        <v>0</v>
      </c>
      <c r="AJ73" s="129">
        <f>-'5C1AN_StLandry'!$AS73</f>
        <v>0</v>
      </c>
      <c r="AK73" s="129"/>
      <c r="AL73" s="129"/>
      <c r="AM73" s="129">
        <f>-'5C2_LAVCA'!AT73</f>
        <v>-326</v>
      </c>
      <c r="AN73" s="129">
        <f>-'5C3_UnvView'!AT73</f>
        <v>-18897</v>
      </c>
      <c r="AO73" s="415">
        <f t="shared" si="58"/>
        <v>-34789</v>
      </c>
      <c r="AP73" s="416">
        <f t="shared" si="59"/>
        <v>2904257</v>
      </c>
      <c r="AQ73" s="129"/>
      <c r="AR73" s="129"/>
      <c r="AS73" s="129">
        <f>-'5C1A_Madison'!AX73</f>
        <v>-54</v>
      </c>
      <c r="AT73" s="129">
        <f>-'5C1B_DArbonne'!AX73</f>
        <v>0</v>
      </c>
      <c r="AU73" s="129">
        <f>-'5C1C_IntlHigh'!AX73</f>
        <v>0</v>
      </c>
      <c r="AV73" s="129">
        <f>-'5C1D_NOMMA'!AX73</f>
        <v>0</v>
      </c>
      <c r="AW73" s="129">
        <f>-'5C1E_LFNO'!AX73</f>
        <v>0</v>
      </c>
      <c r="AX73" s="129">
        <f>-'5C1F_LCCharter'!AX73</f>
        <v>0</v>
      </c>
      <c r="AY73" s="129">
        <f>-'5C1G_JSClark'!AX73</f>
        <v>0</v>
      </c>
      <c r="AZ73" s="129">
        <f>-'5C1H_Southwest'!AX73</f>
        <v>0</v>
      </c>
      <c r="BA73" s="129">
        <f>-'5C1I_LAKey'!AX73</f>
        <v>-152</v>
      </c>
      <c r="BB73" s="129">
        <f>-'5C1J_JCFAEast'!AX73</f>
        <v>0</v>
      </c>
      <c r="BC73" s="129">
        <f>-'5C1M_GEOMidCity'!AX73</f>
        <v>-22</v>
      </c>
      <c r="BD73" s="129">
        <f>-'5C1N_Delta'!AX73</f>
        <v>0</v>
      </c>
      <c r="BE73" s="129">
        <f>-'5C1O_Impact'!AX73</f>
        <v>-65</v>
      </c>
      <c r="BF73" s="129">
        <f>-'5C1Q_Advantage'!AX73</f>
        <v>-109</v>
      </c>
      <c r="BG73" s="129">
        <f>-'5C1R_Iberville'!AX73</f>
        <v>0</v>
      </c>
      <c r="BH73" s="129">
        <f>-'5C1S_LCColPrep'!AX73</f>
        <v>0</v>
      </c>
      <c r="BI73" s="129">
        <f>-'5C1T_Northeast'!AX73</f>
        <v>0</v>
      </c>
      <c r="BJ73" s="129">
        <f>-'5C1U_AcadianaRen'!AX73</f>
        <v>0</v>
      </c>
      <c r="BK73" s="129">
        <f>-'5C1V_LafRen'!AX73</f>
        <v>0</v>
      </c>
      <c r="BL73" s="129">
        <f>-'5C1W_Willow'!AX73</f>
        <v>0</v>
      </c>
      <c r="BM73" s="129">
        <f>-'5C1Y_GEOPrep'!AX73</f>
        <v>-54</v>
      </c>
      <c r="BN73" s="129">
        <f>-'5C1Z_LincolnPrep'!AX73</f>
        <v>0</v>
      </c>
      <c r="BO73" s="129">
        <f>-'5C1AE_NobleMinds'!AX73</f>
        <v>0</v>
      </c>
      <c r="BP73" s="129">
        <f>-'5C1AF_JCFA-Laf'!AX73</f>
        <v>0</v>
      </c>
      <c r="BQ73" s="129">
        <f>-'5C1AG_Collegiate'!AX73</f>
        <v>0</v>
      </c>
      <c r="BR73" s="129">
        <f>-'5C1AI_Harmony'!$AX73</f>
        <v>0</v>
      </c>
      <c r="BS73" s="129">
        <f>-'5C1AJ_Athlos'!$AX73</f>
        <v>0</v>
      </c>
      <c r="BT73" s="129">
        <f>-'5C1AK_NxtGen'!$AX73</f>
        <v>-11</v>
      </c>
      <c r="BU73" s="129">
        <f>-'5C1AL_RedRiver'!$AX73</f>
        <v>0</v>
      </c>
      <c r="BV73" s="129">
        <f>-'5C1AM_Williams'!$AX73</f>
        <v>0</v>
      </c>
      <c r="BW73" s="129">
        <f>-'5C1AN_StLandry'!$AX73</f>
        <v>0</v>
      </c>
      <c r="BX73" s="129">
        <f>-'5C2_LAVCA'!AY73</f>
        <v>-10</v>
      </c>
      <c r="BY73" s="129">
        <f>-'5C3_UnvView'!AY73</f>
        <v>-568</v>
      </c>
      <c r="BZ73" s="129">
        <f t="shared" si="60"/>
        <v>-1045</v>
      </c>
      <c r="CA73" s="416">
        <f t="shared" si="57"/>
        <v>2903212</v>
      </c>
    </row>
    <row r="74" spans="1:79" s="30" customFormat="1" ht="15.75" customHeight="1" x14ac:dyDescent="0.2">
      <c r="A74" s="413">
        <v>68</v>
      </c>
      <c r="B74" s="414" t="s">
        <v>2</v>
      </c>
      <c r="C74" s="129">
        <f>'2_State Distrib and Adjs'!BD74</f>
        <v>637156</v>
      </c>
      <c r="D74" s="129">
        <f>-'5A3_OJJ'!S74</f>
        <v>-98</v>
      </c>
      <c r="E74" s="129"/>
      <c r="F74" s="129">
        <f>-'5C1A_Madison'!AS74</f>
        <v>-4975</v>
      </c>
      <c r="G74" s="129">
        <f>-'5C1B_DArbonne'!AS74</f>
        <v>0</v>
      </c>
      <c r="H74" s="129">
        <f>-'5C1C_IntlHigh'!AS74</f>
        <v>0</v>
      </c>
      <c r="I74" s="129">
        <f>-'5C1D_NOMMA'!AS74</f>
        <v>0</v>
      </c>
      <c r="J74" s="129">
        <f>-'5C1E_LFNO'!AS74</f>
        <v>0</v>
      </c>
      <c r="K74" s="129">
        <f>-'5C1F_LCCharter'!AS74</f>
        <v>0</v>
      </c>
      <c r="L74" s="129">
        <f>-'5C1G_JSClark'!AS74</f>
        <v>0</v>
      </c>
      <c r="M74" s="129">
        <f>-'5C1H_Southwest'!AS74</f>
        <v>0</v>
      </c>
      <c r="N74" s="129">
        <f>-'5C1I_LAKey'!AS74</f>
        <v>-6397</v>
      </c>
      <c r="O74" s="129">
        <f>-'5C1J_JCFAEast'!AS74</f>
        <v>0</v>
      </c>
      <c r="P74" s="129">
        <f>-'5C1M_GEOMidCity'!AS74</f>
        <v>-1777</v>
      </c>
      <c r="Q74" s="129">
        <f>-'5C1N_Delta'!AS74</f>
        <v>0</v>
      </c>
      <c r="R74" s="129">
        <f>-'5C1O_Impact'!AS74</f>
        <v>-71427</v>
      </c>
      <c r="S74" s="129">
        <f>-'5C1Q_Advantage'!AS74</f>
        <v>-74981</v>
      </c>
      <c r="T74" s="129">
        <f>-'5C1R_Iberville'!AS74</f>
        <v>0</v>
      </c>
      <c r="U74" s="129">
        <f>-'5C1S_LCColPrep'!AS74</f>
        <v>0</v>
      </c>
      <c r="V74" s="129">
        <f>-'5C1T_Northeast'!AS74</f>
        <v>0</v>
      </c>
      <c r="W74" s="129">
        <f>-'5C1U_AcadianaRen'!AS74</f>
        <v>0</v>
      </c>
      <c r="X74" s="129">
        <f>-'5C1V_LafRen'!AS74</f>
        <v>0</v>
      </c>
      <c r="Y74" s="129">
        <f>-'5C1W_Willow'!AS74</f>
        <v>0</v>
      </c>
      <c r="Z74" s="129">
        <f>-'5C1Y_GEOPrep'!AS74</f>
        <v>-6752</v>
      </c>
      <c r="AA74" s="129">
        <f>-'5C1Z_LincolnPrep'!AS74</f>
        <v>0</v>
      </c>
      <c r="AB74" s="129">
        <f>-'5C1AE_NobleMinds'!$AS74</f>
        <v>0</v>
      </c>
      <c r="AC74" s="129">
        <f>-'5C1AF_JCFA-Laf'!$AS74</f>
        <v>0</v>
      </c>
      <c r="AD74" s="129">
        <f>-'5C1AG_Collegiate'!$AS74</f>
        <v>-7107</v>
      </c>
      <c r="AE74" s="129">
        <f>-'5C1AI_Harmony'!$AS74</f>
        <v>0</v>
      </c>
      <c r="AF74" s="129">
        <f>-'5C1AJ_Athlos'!$AS74</f>
        <v>0</v>
      </c>
      <c r="AG74" s="129">
        <f>-'5C1AK_NxtGen'!$AS74</f>
        <v>-3198</v>
      </c>
      <c r="AH74" s="129">
        <f>-'5C1AL_RedRiver'!$AS74</f>
        <v>0</v>
      </c>
      <c r="AI74" s="129">
        <f>-'5C1AM_Williams'!$AS74</f>
        <v>0</v>
      </c>
      <c r="AJ74" s="129">
        <f>-'5C1AN_StLandry'!$AS74</f>
        <v>0</v>
      </c>
      <c r="AK74" s="129">
        <f>-'5C1AO_Geo Prep Baker'!$AS74</f>
        <v>-44420</v>
      </c>
      <c r="AL74" s="129"/>
      <c r="AM74" s="129">
        <f>-'5C2_LAVCA'!AT74</f>
        <v>-320</v>
      </c>
      <c r="AN74" s="129">
        <f>-'5C3_UnvView'!AT74</f>
        <v>-9595</v>
      </c>
      <c r="AO74" s="415">
        <f t="shared" si="58"/>
        <v>-231047</v>
      </c>
      <c r="AP74" s="416">
        <f t="shared" si="59"/>
        <v>406109</v>
      </c>
      <c r="AQ74" s="129"/>
      <c r="AR74" s="129"/>
      <c r="AS74" s="129">
        <f>-'5C1A_Madison'!AX74</f>
        <v>-150</v>
      </c>
      <c r="AT74" s="129">
        <f>-'5C1B_DArbonne'!AX74</f>
        <v>0</v>
      </c>
      <c r="AU74" s="129">
        <f>-'5C1C_IntlHigh'!AX74</f>
        <v>0</v>
      </c>
      <c r="AV74" s="129">
        <f>-'5C1D_NOMMA'!AX74</f>
        <v>0</v>
      </c>
      <c r="AW74" s="129">
        <f>-'5C1E_LFNO'!AX74</f>
        <v>0</v>
      </c>
      <c r="AX74" s="129">
        <f>-'5C1F_LCCharter'!AX74</f>
        <v>0</v>
      </c>
      <c r="AY74" s="129">
        <f>-'5C1G_JSClark'!AX74</f>
        <v>0</v>
      </c>
      <c r="AZ74" s="129">
        <f>-'5C1H_Southwest'!AX74</f>
        <v>0</v>
      </c>
      <c r="BA74" s="129">
        <f>-'5C1I_LAKey'!AX74</f>
        <v>-192</v>
      </c>
      <c r="BB74" s="129">
        <f>-'5C1J_JCFAEast'!AX74</f>
        <v>0</v>
      </c>
      <c r="BC74" s="129">
        <f>-'5C1M_GEOMidCity'!AX74</f>
        <v>-53</v>
      </c>
      <c r="BD74" s="129">
        <f>-'5C1N_Delta'!AX74</f>
        <v>0</v>
      </c>
      <c r="BE74" s="129">
        <f>-'5C1O_Impact'!AX74</f>
        <v>-2148</v>
      </c>
      <c r="BF74" s="129">
        <f>-'5C1Q_Advantage'!AX74</f>
        <v>-2255</v>
      </c>
      <c r="BG74" s="129">
        <f>-'5C1R_Iberville'!AX74</f>
        <v>0</v>
      </c>
      <c r="BH74" s="129">
        <f>-'5C1S_LCColPrep'!AX74</f>
        <v>0</v>
      </c>
      <c r="BI74" s="129">
        <f>-'5C1T_Northeast'!AX74</f>
        <v>0</v>
      </c>
      <c r="BJ74" s="129">
        <f>-'5C1U_AcadianaRen'!AX74</f>
        <v>0</v>
      </c>
      <c r="BK74" s="129">
        <f>-'5C1V_LafRen'!AX74</f>
        <v>0</v>
      </c>
      <c r="BL74" s="129">
        <f>-'5C1W_Willow'!AX74</f>
        <v>0</v>
      </c>
      <c r="BM74" s="129">
        <f>-'5C1Y_GEOPrep'!AX74</f>
        <v>-203</v>
      </c>
      <c r="BN74" s="129">
        <f>-'5C1Z_LincolnPrep'!AX74</f>
        <v>0</v>
      </c>
      <c r="BO74" s="129">
        <f>-'5C1AE_NobleMinds'!AX74</f>
        <v>0</v>
      </c>
      <c r="BP74" s="129">
        <f>-'5C1AF_JCFA-Laf'!AX74</f>
        <v>0</v>
      </c>
      <c r="BQ74" s="129">
        <f>-'5C1AG_Collegiate'!AX74</f>
        <v>-214</v>
      </c>
      <c r="BR74" s="129">
        <f>-'5C1AI_Harmony'!$AX74</f>
        <v>0</v>
      </c>
      <c r="BS74" s="129">
        <f>-'5C1AJ_Athlos'!$AX74</f>
        <v>0</v>
      </c>
      <c r="BT74" s="129">
        <f>-'5C1AK_NxtGen'!$AX74</f>
        <v>-96</v>
      </c>
      <c r="BU74" s="129">
        <f>-'5C1AL_RedRiver'!$AX74</f>
        <v>0</v>
      </c>
      <c r="BV74" s="129">
        <f>-'5C1AM_Williams'!$AX74</f>
        <v>0</v>
      </c>
      <c r="BW74" s="129">
        <f>-'5C1AN_StLandry'!$AX74</f>
        <v>0</v>
      </c>
      <c r="BX74" s="129">
        <f>-'5C2_LAVCA'!AY74</f>
        <v>-10</v>
      </c>
      <c r="BY74" s="129">
        <f>-'5C3_UnvView'!AY74</f>
        <v>-289</v>
      </c>
      <c r="BZ74" s="129">
        <f t="shared" si="60"/>
        <v>-5610</v>
      </c>
      <c r="CA74" s="416">
        <f t="shared" si="57"/>
        <v>400499</v>
      </c>
    </row>
    <row r="75" spans="1:79" s="30" customFormat="1" ht="15.75" customHeight="1" x14ac:dyDescent="0.2">
      <c r="A75" s="417">
        <v>69</v>
      </c>
      <c r="B75" s="418" t="s">
        <v>91</v>
      </c>
      <c r="C75" s="419">
        <f>'2_State Distrib and Adjs'!BD75</f>
        <v>2877570</v>
      </c>
      <c r="D75" s="419">
        <f>-'5A3_OJJ'!S75</f>
        <v>0</v>
      </c>
      <c r="E75" s="419"/>
      <c r="F75" s="419">
        <f>-'5C1A_Madison'!AS75</f>
        <v>-2634</v>
      </c>
      <c r="G75" s="419">
        <f>-'5C1B_DArbonne'!AS75</f>
        <v>0</v>
      </c>
      <c r="H75" s="419">
        <f>-'5C1C_IntlHigh'!AS75</f>
        <v>0</v>
      </c>
      <c r="I75" s="419">
        <f>-'5C1D_NOMMA'!AS75</f>
        <v>0</v>
      </c>
      <c r="J75" s="419">
        <f>-'5C1E_LFNO'!AS75</f>
        <v>0</v>
      </c>
      <c r="K75" s="419">
        <f>-'5C1F_LCCharter'!AS75</f>
        <v>0</v>
      </c>
      <c r="L75" s="419">
        <f>-'5C1G_JSClark'!AS75</f>
        <v>0</v>
      </c>
      <c r="M75" s="419">
        <f>-'5C1H_Southwest'!AS75</f>
        <v>0</v>
      </c>
      <c r="N75" s="419">
        <f>-'5C1I_LAKey'!AS75</f>
        <v>-7011</v>
      </c>
      <c r="O75" s="419">
        <f>-'5C1J_JCFAEast'!AS75</f>
        <v>0</v>
      </c>
      <c r="P75" s="419">
        <f>-'5C1M_GEOMidCity'!AS75</f>
        <v>-2062</v>
      </c>
      <c r="Q75" s="419">
        <f>-'5C1N_Delta'!AS75</f>
        <v>0</v>
      </c>
      <c r="R75" s="419">
        <f>-'5C1O_Impact'!AS75</f>
        <v>-412</v>
      </c>
      <c r="S75" s="419">
        <f>-'5C1Q_Advantage'!AS75</f>
        <v>-5361</v>
      </c>
      <c r="T75" s="419">
        <f>-'5C1R_Iberville'!AS75</f>
        <v>-2062</v>
      </c>
      <c r="U75" s="419">
        <f>-'5C1S_LCColPrep'!AS75</f>
        <v>0</v>
      </c>
      <c r="V75" s="419">
        <f>-'5C1T_Northeast'!AS75</f>
        <v>0</v>
      </c>
      <c r="W75" s="419">
        <f>-'5C1U_AcadianaRen'!AS75</f>
        <v>0</v>
      </c>
      <c r="X75" s="419">
        <f>-'5C1V_LafRen'!AS75</f>
        <v>0</v>
      </c>
      <c r="Y75" s="419">
        <f>-'5C1W_Willow'!AS75</f>
        <v>0</v>
      </c>
      <c r="Z75" s="419">
        <f>-'5C1Y_GEOPrep'!AS75</f>
        <v>-3711</v>
      </c>
      <c r="AA75" s="419">
        <f>-'5C1Z_LincolnPrep'!AS75</f>
        <v>0</v>
      </c>
      <c r="AB75" s="419">
        <f>-'5C1AE_NobleMinds'!$AS75</f>
        <v>0</v>
      </c>
      <c r="AC75" s="419">
        <f>-'5C1AF_JCFA-Laf'!$AS75</f>
        <v>0</v>
      </c>
      <c r="AD75" s="419">
        <f>-'5C1AG_Collegiate'!$AS75</f>
        <v>-825</v>
      </c>
      <c r="AE75" s="419">
        <f>-'5C1AI_Harmony'!$AS75</f>
        <v>0</v>
      </c>
      <c r="AF75" s="419">
        <f>-'5C1AJ_Athlos'!$AS75</f>
        <v>0</v>
      </c>
      <c r="AG75" s="419">
        <f>-'5C1AK_NxtGen'!$AS75</f>
        <v>-825</v>
      </c>
      <c r="AH75" s="419">
        <f>-'5C1AL_RedRiver'!$AS75</f>
        <v>0</v>
      </c>
      <c r="AI75" s="1260">
        <f>-'5C1AM_Williams'!$AS75</f>
        <v>0</v>
      </c>
      <c r="AJ75" s="1260">
        <f>-'5C1AN_StLandry'!$AS75</f>
        <v>0</v>
      </c>
      <c r="AK75" s="1845"/>
      <c r="AL75" s="1845"/>
      <c r="AM75" s="419">
        <f>-'5C2_LAVCA'!AT75</f>
        <v>0</v>
      </c>
      <c r="AN75" s="419">
        <f>-'5C3_UnvView'!AT75</f>
        <v>-12990</v>
      </c>
      <c r="AO75" s="420">
        <f t="shared" si="58"/>
        <v>-37893</v>
      </c>
      <c r="AP75" s="421">
        <f t="shared" si="59"/>
        <v>2839677</v>
      </c>
      <c r="AQ75" s="419"/>
      <c r="AR75" s="419"/>
      <c r="AS75" s="419">
        <f>-'5C1A_Madison'!AX75</f>
        <v>-74</v>
      </c>
      <c r="AT75" s="419">
        <f>-'5C1B_DArbonne'!AX75</f>
        <v>0</v>
      </c>
      <c r="AU75" s="419">
        <f>-'5C1C_IntlHigh'!AX75</f>
        <v>0</v>
      </c>
      <c r="AV75" s="419">
        <f>-'5C1D_NOMMA'!AX75</f>
        <v>0</v>
      </c>
      <c r="AW75" s="419">
        <f>-'5C1E_LFNO'!AX75</f>
        <v>0</v>
      </c>
      <c r="AX75" s="419">
        <f>-'5C1F_LCCharter'!AX75</f>
        <v>0</v>
      </c>
      <c r="AY75" s="419">
        <f>-'5C1G_JSClark'!AX75</f>
        <v>0</v>
      </c>
      <c r="AZ75" s="419">
        <f>-'5C1H_Southwest'!AX75</f>
        <v>0</v>
      </c>
      <c r="BA75" s="419">
        <f>-'5C1I_LAKey'!AX75</f>
        <v>-211</v>
      </c>
      <c r="BB75" s="419">
        <f>-'5C1J_JCFAEast'!AX75</f>
        <v>0</v>
      </c>
      <c r="BC75" s="419">
        <f>-'5C1M_GEOMidCity'!AX75</f>
        <v>-62</v>
      </c>
      <c r="BD75" s="419">
        <f>-'5C1N_Delta'!AX75</f>
        <v>0</v>
      </c>
      <c r="BE75" s="419">
        <f>-'5C1O_Impact'!AX75</f>
        <v>-12</v>
      </c>
      <c r="BF75" s="419">
        <f>-'5C1Q_Advantage'!AX75</f>
        <v>-161</v>
      </c>
      <c r="BG75" s="419">
        <f>-'5C1R_Iberville'!AX75</f>
        <v>-62</v>
      </c>
      <c r="BH75" s="419">
        <f>-'5C1S_LCColPrep'!AX75</f>
        <v>0</v>
      </c>
      <c r="BI75" s="419">
        <f>-'5C1T_Northeast'!AX75</f>
        <v>0</v>
      </c>
      <c r="BJ75" s="419">
        <f>-'5C1U_AcadianaRen'!AX75</f>
        <v>0</v>
      </c>
      <c r="BK75" s="419">
        <f>-'5C1V_LafRen'!AX75</f>
        <v>0</v>
      </c>
      <c r="BL75" s="419">
        <f>-'5C1W_Willow'!AX75</f>
        <v>0</v>
      </c>
      <c r="BM75" s="419">
        <f>-'5C1Y_GEOPrep'!AX75</f>
        <v>-112</v>
      </c>
      <c r="BN75" s="419">
        <f>-'5C1Z_LincolnPrep'!AX75</f>
        <v>0</v>
      </c>
      <c r="BO75" s="419">
        <f>-'5C1AE_NobleMinds'!AX75</f>
        <v>0</v>
      </c>
      <c r="BP75" s="419">
        <f>-'5C1AF_JCFA-Laf'!AX75</f>
        <v>0</v>
      </c>
      <c r="BQ75" s="419">
        <f>-'5C1AG_Collegiate'!AX75</f>
        <v>-25</v>
      </c>
      <c r="BR75" s="419">
        <f>-'5C1AI_Harmony'!$AX75</f>
        <v>0</v>
      </c>
      <c r="BS75" s="419">
        <f>-'5C1AJ_Athlos'!$AX75</f>
        <v>0</v>
      </c>
      <c r="BT75" s="419">
        <f>-'5C1AK_NxtGen'!$AX75</f>
        <v>-25</v>
      </c>
      <c r="BU75" s="419">
        <f>-'5C1AL_RedRiver'!$AX75</f>
        <v>0</v>
      </c>
      <c r="BV75" s="1260">
        <f>-'5C1AM_Williams'!$AX75</f>
        <v>0</v>
      </c>
      <c r="BW75" s="1260">
        <f>-'5C1AN_StLandry'!$AX75</f>
        <v>0</v>
      </c>
      <c r="BX75" s="419">
        <f>-'5C2_LAVCA'!AY75</f>
        <v>0</v>
      </c>
      <c r="BY75" s="419">
        <f>-'5C3_UnvView'!AY75</f>
        <v>-391</v>
      </c>
      <c r="BZ75" s="419">
        <f t="shared" si="60"/>
        <v>-1135</v>
      </c>
      <c r="CA75" s="421">
        <f t="shared" si="57"/>
        <v>2838542</v>
      </c>
    </row>
    <row r="76" spans="1:79" s="100" customFormat="1" ht="15.75" customHeight="1" thickBot="1" x14ac:dyDescent="0.25">
      <c r="A76" s="512"/>
      <c r="B76" s="513" t="s">
        <v>70</v>
      </c>
      <c r="C76" s="1316">
        <f t="shared" ref="C76:CA76" si="61">SUM(C7:C75)</f>
        <v>314600534</v>
      </c>
      <c r="D76" s="1316">
        <f>SUM(D7:D75)</f>
        <v>-52705</v>
      </c>
      <c r="E76" s="1316">
        <f t="shared" si="61"/>
        <v>-1580243</v>
      </c>
      <c r="F76" s="1316">
        <f t="shared" si="61"/>
        <v>-371932</v>
      </c>
      <c r="G76" s="1316">
        <f t="shared" si="61"/>
        <v>-396498</v>
      </c>
      <c r="H76" s="1316">
        <f t="shared" si="61"/>
        <v>-204928</v>
      </c>
      <c r="I76" s="1316">
        <f t="shared" si="61"/>
        <v>-558659</v>
      </c>
      <c r="J76" s="1316">
        <f t="shared" si="61"/>
        <v>-557497</v>
      </c>
      <c r="K76" s="1316">
        <f t="shared" si="61"/>
        <v>-594966</v>
      </c>
      <c r="L76" s="1316">
        <f t="shared" si="61"/>
        <v>-79061</v>
      </c>
      <c r="M76" s="1316">
        <f t="shared" si="61"/>
        <v>-453112</v>
      </c>
      <c r="N76" s="1316">
        <f t="shared" si="61"/>
        <v>-296089</v>
      </c>
      <c r="O76" s="1316">
        <f t="shared" si="61"/>
        <v>-86973</v>
      </c>
      <c r="P76" s="1316">
        <f t="shared" si="61"/>
        <v>-467291</v>
      </c>
      <c r="Q76" s="1316">
        <f t="shared" si="61"/>
        <v>-157639</v>
      </c>
      <c r="R76" s="1316">
        <f>SUM(R7:R75)</f>
        <v>-195184</v>
      </c>
      <c r="S76" s="1316">
        <f t="shared" ref="S76:AL76" si="62">SUM(S7:S75)</f>
        <v>-250751</v>
      </c>
      <c r="T76" s="1316">
        <f t="shared" si="62"/>
        <v>-393051</v>
      </c>
      <c r="U76" s="1316">
        <f t="shared" si="62"/>
        <v>-354386</v>
      </c>
      <c r="V76" s="1316">
        <f t="shared" si="62"/>
        <v>-70712</v>
      </c>
      <c r="W76" s="1316">
        <f t="shared" si="62"/>
        <v>-827526</v>
      </c>
      <c r="X76" s="1316">
        <f t="shared" si="62"/>
        <v>-550748</v>
      </c>
      <c r="Y76" s="1316">
        <f t="shared" si="62"/>
        <v>-323829</v>
      </c>
      <c r="Z76" s="1316">
        <f t="shared" si="62"/>
        <v>-488317</v>
      </c>
      <c r="AA76" s="1316">
        <f t="shared" si="62"/>
        <v>-414560</v>
      </c>
      <c r="AB76" s="1316">
        <f t="shared" si="62"/>
        <v>-78628</v>
      </c>
      <c r="AC76" s="1316">
        <f t="shared" si="62"/>
        <v>-31516</v>
      </c>
      <c r="AD76" s="1316">
        <f t="shared" si="62"/>
        <v>-284807</v>
      </c>
      <c r="AE76" s="1316">
        <f t="shared" si="62"/>
        <v>-153258</v>
      </c>
      <c r="AF76" s="1316">
        <f t="shared" si="62"/>
        <v>-702413</v>
      </c>
      <c r="AG76" s="1316">
        <f t="shared" si="62"/>
        <v>-197229</v>
      </c>
      <c r="AH76" s="1316">
        <f t="shared" si="62"/>
        <v>-39697</v>
      </c>
      <c r="AI76" s="1316">
        <f t="shared" si="62"/>
        <v>-25337</v>
      </c>
      <c r="AJ76" s="1316">
        <f t="shared" si="62"/>
        <v>-54371</v>
      </c>
      <c r="AK76" s="1316">
        <f t="shared" si="62"/>
        <v>-97493</v>
      </c>
      <c r="AL76" s="1316">
        <f t="shared" si="62"/>
        <v>-61135</v>
      </c>
      <c r="AM76" s="1316">
        <f>SUM(AM7:AM75)</f>
        <v>-892513</v>
      </c>
      <c r="AN76" s="1316">
        <f>SUM(AN7:AN75)</f>
        <v>-1720677</v>
      </c>
      <c r="AO76" s="1317">
        <f t="shared" si="61"/>
        <v>-14065731</v>
      </c>
      <c r="AP76" s="1318">
        <f>SUM(AP7:AP75)</f>
        <v>300534803</v>
      </c>
      <c r="AQ76" s="1316">
        <f t="shared" si="61"/>
        <v>-194571</v>
      </c>
      <c r="AR76" s="1316">
        <f t="shared" si="61"/>
        <v>-27795</v>
      </c>
      <c r="AS76" s="1316">
        <f t="shared" si="61"/>
        <v>-11180</v>
      </c>
      <c r="AT76" s="1316">
        <f t="shared" si="61"/>
        <v>-11925</v>
      </c>
      <c r="AU76" s="1316">
        <f t="shared" si="61"/>
        <v>-6171</v>
      </c>
      <c r="AV76" s="1316">
        <f t="shared" si="61"/>
        <v>-16801</v>
      </c>
      <c r="AW76" s="1316">
        <f t="shared" si="61"/>
        <v>-16752</v>
      </c>
      <c r="AX76" s="1316">
        <f t="shared" si="61"/>
        <v>-17894</v>
      </c>
      <c r="AY76" s="1316">
        <f t="shared" si="61"/>
        <v>-2378</v>
      </c>
      <c r="AZ76" s="1316">
        <f t="shared" si="61"/>
        <v>-13627</v>
      </c>
      <c r="BA76" s="1316">
        <f t="shared" si="61"/>
        <v>-8905</v>
      </c>
      <c r="BB76" s="1316">
        <f t="shared" si="61"/>
        <v>-2636</v>
      </c>
      <c r="BC76" s="1316">
        <f t="shared" si="61"/>
        <v>-14053</v>
      </c>
      <c r="BD76" s="1316">
        <f t="shared" si="61"/>
        <v>-4740</v>
      </c>
      <c r="BE76" s="1316">
        <f t="shared" si="61"/>
        <v>-5888</v>
      </c>
      <c r="BF76" s="1316">
        <f t="shared" si="61"/>
        <v>-7540</v>
      </c>
      <c r="BG76" s="1316">
        <f t="shared" si="61"/>
        <v>-11821</v>
      </c>
      <c r="BH76" s="1316">
        <f t="shared" si="61"/>
        <v>-10686</v>
      </c>
      <c r="BI76" s="1316">
        <f t="shared" si="61"/>
        <v>-2127</v>
      </c>
      <c r="BJ76" s="1316">
        <f t="shared" si="61"/>
        <v>-24887</v>
      </c>
      <c r="BK76" s="1316">
        <f t="shared" si="61"/>
        <v>-16548</v>
      </c>
      <c r="BL76" s="1316">
        <f t="shared" si="61"/>
        <v>-9740</v>
      </c>
      <c r="BM76" s="1316">
        <f t="shared" si="61"/>
        <v>-14687</v>
      </c>
      <c r="BN76" s="1316">
        <f t="shared" si="61"/>
        <v>-12468</v>
      </c>
      <c r="BO76" s="1316">
        <f t="shared" si="61"/>
        <v>-2364</v>
      </c>
      <c r="BP76" s="1316">
        <f t="shared" si="61"/>
        <v>-948</v>
      </c>
      <c r="BQ76" s="1316">
        <f t="shared" si="61"/>
        <v>-8566</v>
      </c>
      <c r="BR76" s="1316">
        <f t="shared" si="61"/>
        <v>-4609</v>
      </c>
      <c r="BS76" s="1316">
        <f t="shared" si="61"/>
        <v>-21124</v>
      </c>
      <c r="BT76" s="1316">
        <f t="shared" si="61"/>
        <v>-5932</v>
      </c>
      <c r="BU76" s="1316">
        <f t="shared" si="61"/>
        <v>-1194</v>
      </c>
      <c r="BV76" s="1316">
        <f t="shared" si="61"/>
        <v>-762</v>
      </c>
      <c r="BW76" s="1316">
        <f t="shared" si="61"/>
        <v>-1635</v>
      </c>
      <c r="BX76" s="1316">
        <f>SUM(BX7:BX75)</f>
        <v>-26897</v>
      </c>
      <c r="BY76" s="1316">
        <f>SUM(BY7:BY75)</f>
        <v>-51789</v>
      </c>
      <c r="BZ76" s="1316">
        <f>SUM(BZ7:BZ75)</f>
        <v>-397069</v>
      </c>
      <c r="CA76" s="1318">
        <f t="shared" si="61"/>
        <v>299943163</v>
      </c>
    </row>
    <row r="77" spans="1:79" ht="13.5" thickTop="1" x14ac:dyDescent="0.2">
      <c r="AO77" s="100" t="s">
        <v>805</v>
      </c>
      <c r="AP77" s="389">
        <f>C76+AO76</f>
        <v>300534803</v>
      </c>
      <c r="AQ77" s="100"/>
      <c r="BZ77" s="100"/>
      <c r="CA77" s="81"/>
    </row>
    <row r="78" spans="1:79" ht="15" x14ac:dyDescent="0.2">
      <c r="AO78" s="647" t="str">
        <f>IF(AP78=0,"P","X")</f>
        <v>P</v>
      </c>
      <c r="AP78" s="389">
        <f>AP76-AP77</f>
        <v>0</v>
      </c>
      <c r="AQ78" s="647"/>
      <c r="BZ78" s="647"/>
      <c r="CA78" s="81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16">
    <mergeCell ref="CA1:CA2"/>
    <mergeCell ref="C1:C2"/>
    <mergeCell ref="BN1:BT1"/>
    <mergeCell ref="A1:B2"/>
    <mergeCell ref="BZ1:BZ2"/>
    <mergeCell ref="AP1:AP2"/>
    <mergeCell ref="R1:Y1"/>
    <mergeCell ref="J1:Q1"/>
    <mergeCell ref="D1:I1"/>
    <mergeCell ref="AQ1:AQ2"/>
    <mergeCell ref="Z1:AG1"/>
    <mergeCell ref="AH1:AO1"/>
    <mergeCell ref="AR1:AW1"/>
    <mergeCell ref="AX1:BE1"/>
    <mergeCell ref="BF1:BM1"/>
    <mergeCell ref="BU1:BY1"/>
  </mergeCells>
  <printOptions horizontalCentered="1"/>
  <pageMargins left="0.3" right="0.3" top="0.85" bottom="0.5" header="0.3" footer="0.25"/>
  <pageSetup paperSize="5" scale="74" firstPageNumber="13" fitToWidth="0" fitToHeight="0" orientation="portrait" r:id="rId2"/>
  <headerFooter>
    <oddHeader>&amp;L&amp;"Arial,Bold"&amp;18&amp;K000000Table 2A-2: FY2022-23 Budget Letter - Preliminary
MFP Monthly Transfer Amount July 2022</oddHeader>
    <oddFooter>&amp;R&amp;P</oddFooter>
  </headerFooter>
  <colBreaks count="9" manualBreakCount="9">
    <brk id="9" max="75" man="1"/>
    <brk id="17" max="75" man="1"/>
    <brk id="25" max="75" man="1"/>
    <brk id="33" max="75" man="1"/>
    <brk id="42" max="75" man="1"/>
    <brk id="49" max="1048575" man="1"/>
    <brk id="57" max="1048575" man="1"/>
    <brk id="65" max="1048575" man="1"/>
    <brk id="72" max="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134</vt:i4>
      </vt:variant>
    </vt:vector>
  </HeadingPairs>
  <TitlesOfParts>
    <vt:vector size="204" baseType="lpstr">
      <vt:lpstr>Leg Type 2 Res Summary</vt:lpstr>
      <vt:lpstr>New Type 2 Res Summary</vt:lpstr>
      <vt:lpstr>LEA Summary</vt:lpstr>
      <vt:lpstr>Track Changes</vt:lpstr>
      <vt:lpstr>Detail State Summary</vt:lpstr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5A2A_NewVision</vt:lpstr>
      <vt:lpstr>5A2B_Glencoe</vt:lpstr>
      <vt:lpstr>5A2C_ISL</vt:lpstr>
      <vt:lpstr>5A2D_Avoyelles</vt:lpstr>
      <vt:lpstr>5A2E_Delhi</vt:lpstr>
      <vt:lpstr>5A2F_BelleChasse</vt:lpstr>
      <vt:lpstr>5A2H_MAX</vt:lpstr>
      <vt:lpstr>5A3_OJJ</vt:lpstr>
      <vt:lpstr>5A4_NOCCA</vt:lpstr>
      <vt:lpstr>5A5_LSMSA</vt:lpstr>
      <vt:lpstr>5A6_Thrive</vt:lpstr>
      <vt:lpstr>5A7_SSD</vt:lpstr>
      <vt:lpstr>5B2_RSD LA</vt:lpstr>
      <vt:lpstr>5C1_NewType 2</vt:lpstr>
      <vt:lpstr>5C1A_Madison</vt:lpstr>
      <vt:lpstr>5C1B_DArbonne</vt:lpstr>
      <vt:lpstr>5C1C_IntlHigh</vt:lpstr>
      <vt:lpstr>5C1D_NOMMA</vt:lpstr>
      <vt:lpstr>5C1E_LFNO</vt:lpstr>
      <vt:lpstr>5C1F_LCCharter</vt:lpstr>
      <vt:lpstr>5C1G_JSClark</vt:lpstr>
      <vt:lpstr>5C1H_Southwest</vt:lpstr>
      <vt:lpstr>5C1I_LAKey</vt:lpstr>
      <vt:lpstr>5C1J_JCFAEast</vt:lpstr>
      <vt:lpstr>5C1M_GEOMidCity</vt:lpstr>
      <vt:lpstr>5C1N_Delta</vt:lpstr>
      <vt:lpstr>5C1O_Impact</vt:lpstr>
      <vt:lpstr>5C1Q_Advantage</vt:lpstr>
      <vt:lpstr>5C1R_Iberville</vt:lpstr>
      <vt:lpstr>5C1S_LCColPrep</vt:lpstr>
      <vt:lpstr>5C1T_Northeast</vt:lpstr>
      <vt:lpstr>5C1U_AcadianaRen</vt:lpstr>
      <vt:lpstr>5C1V_LafRen</vt:lpstr>
      <vt:lpstr>5C1W_Willow</vt:lpstr>
      <vt:lpstr>5C1Y_GEOPrep</vt:lpstr>
      <vt:lpstr>5C1Z_LincolnPrep</vt:lpstr>
      <vt:lpstr>5C1AE_NobleMinds</vt:lpstr>
      <vt:lpstr>5C1AF_JCFA-Laf</vt:lpstr>
      <vt:lpstr>5C1AG_Collegiate</vt:lpstr>
      <vt:lpstr>5C1AI_Harmony</vt:lpstr>
      <vt:lpstr>5C1AJ_Athlos</vt:lpstr>
      <vt:lpstr>5C1AK_NxtGen</vt:lpstr>
      <vt:lpstr>5C1AL_RedRiver</vt:lpstr>
      <vt:lpstr>5C1AM_Williams</vt:lpstr>
      <vt:lpstr>5C1AN_StLandry</vt:lpstr>
      <vt:lpstr>5C1AO_Geo Prep Baker</vt:lpstr>
      <vt:lpstr>5C1AP_LAKey Northshore</vt:lpstr>
      <vt:lpstr>5C2_LAVCA</vt:lpstr>
      <vt:lpstr>5C3_UnvView</vt:lpstr>
      <vt:lpstr>6_Local Deduct Calc</vt:lpstr>
      <vt:lpstr>7_Local Revenue</vt:lpstr>
      <vt:lpstr>8_2.1.22 SIS</vt:lpstr>
      <vt:lpstr>8A_2.1.22 RSD Op &amp; 5s</vt:lpstr>
      <vt:lpstr>9_Per Pupil Summary</vt:lpstr>
      <vt:lpstr>Per Pupil_Weighted Funding</vt:lpstr>
      <vt:lpstr>LEA Pay Raise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'5A2A_NewVision'!Print_Area</vt:lpstr>
      <vt:lpstr>'5A2B_Glencoe'!Print_Area</vt:lpstr>
      <vt:lpstr>'5A2C_ISL'!Print_Area</vt:lpstr>
      <vt:lpstr>'5A2D_Avoyelles'!Print_Area</vt:lpstr>
      <vt:lpstr>'5A2E_Delhi'!Print_Area</vt:lpstr>
      <vt:lpstr>'5A2F_BelleChasse'!Print_Area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'5A7_SSD'!Print_Area</vt:lpstr>
      <vt:lpstr>'5B2_RSD LA'!Print_Area</vt:lpstr>
      <vt:lpstr>'5C1_NewType 2'!Print_Area</vt:lpstr>
      <vt:lpstr>'5C1A_Madison'!Print_Area</vt:lpstr>
      <vt:lpstr>'5C1AE_NobleMinds'!Print_Area</vt:lpstr>
      <vt:lpstr>'5C1AF_JCFA-Laf'!Print_Area</vt:lpstr>
      <vt:lpstr>'5C1AG_Collegiate'!Print_Area</vt:lpstr>
      <vt:lpstr>'5C1AI_Harmony'!Print_Area</vt:lpstr>
      <vt:lpstr>'5C1AJ_Athlos'!Print_Area</vt:lpstr>
      <vt:lpstr>'5C1AK_NxtGen'!Print_Area</vt:lpstr>
      <vt:lpstr>'5C1AL_RedRiver'!Print_Area</vt:lpstr>
      <vt:lpstr>'5C1AM_Williams'!Print_Area</vt:lpstr>
      <vt:lpstr>'5C1AN_StLandry'!Print_Area</vt:lpstr>
      <vt:lpstr>'5C1AO_Geo Prep Baker'!Print_Area</vt:lpstr>
      <vt:lpstr>'5C1AP_LAKey Northshore'!Print_Area</vt:lpstr>
      <vt:lpstr>'5C1B_DArbonne'!Print_Area</vt:lpstr>
      <vt:lpstr>'5C1C_IntlHigh'!Print_Area</vt:lpstr>
      <vt:lpstr>'5C1D_NOMMA'!Print_Area</vt:lpstr>
      <vt:lpstr>'5C1E_LFNO'!Print_Area</vt:lpstr>
      <vt:lpstr>'5C1F_LCCharter'!Print_Area</vt:lpstr>
      <vt:lpstr>'5C1G_JSClark'!Print_Area</vt:lpstr>
      <vt:lpstr>'5C1H_Southwest'!Print_Area</vt:lpstr>
      <vt:lpstr>'5C1I_LAKey'!Print_Area</vt:lpstr>
      <vt:lpstr>'5C1J_JCFAEast'!Print_Area</vt:lpstr>
      <vt:lpstr>'5C1M_GEOMidCity'!Print_Area</vt:lpstr>
      <vt:lpstr>'5C1N_Delta'!Print_Area</vt:lpstr>
      <vt:lpstr>'5C1O_Impact'!Print_Area</vt:lpstr>
      <vt:lpstr>'5C1Q_Advantage'!Print_Area</vt:lpstr>
      <vt:lpstr>'5C1R_Iberville'!Print_Area</vt:lpstr>
      <vt:lpstr>'5C1S_LCColPrep'!Print_Area</vt:lpstr>
      <vt:lpstr>'5C1T_Northeast'!Print_Area</vt:lpstr>
      <vt:lpstr>'5C1U_AcadianaRen'!Print_Area</vt:lpstr>
      <vt:lpstr>'5C1V_LafRen'!Print_Area</vt:lpstr>
      <vt:lpstr>'5C1W_Willow'!Print_Area</vt:lpstr>
      <vt:lpstr>'5C1Y_GEOPrep'!Print_Area</vt:lpstr>
      <vt:lpstr>'5C1Z_LincolnPrep'!Print_Area</vt:lpstr>
      <vt:lpstr>'5C2_LAVCA'!Print_Area</vt:lpstr>
      <vt:lpstr>'5C3_UnvView'!Print_Area</vt:lpstr>
      <vt:lpstr>'6_Local Deduct Calc'!Print_Area</vt:lpstr>
      <vt:lpstr>'7_Local Revenue'!Print_Area</vt:lpstr>
      <vt:lpstr>'8_2.1.22 SIS'!Print_Area</vt:lpstr>
      <vt:lpstr>'8A_2.1.22 RSD Op &amp; 5s'!Print_Area</vt:lpstr>
      <vt:lpstr>'9_Per Pupil Summary'!Print_Area</vt:lpstr>
      <vt:lpstr>'Detail State Summary'!Print_Area</vt:lpstr>
      <vt:lpstr>'LEA Pay Raise'!Print_Area</vt:lpstr>
      <vt:lpstr>'LEA Summary'!Print_Area</vt:lpstr>
      <vt:lpstr>'Leg Type 2 Res Summary'!Print_Area</vt:lpstr>
      <vt:lpstr>'New Type 2 Res Summary'!Print_Area</vt:lpstr>
      <vt:lpstr>'Per Pupil_Weighted Funding'!Print_Area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'5A2A_NewVision'!Print_Titles</vt:lpstr>
      <vt:lpstr>'5A2B_Glencoe'!Print_Titles</vt:lpstr>
      <vt:lpstr>'5A2C_ISL'!Print_Titles</vt:lpstr>
      <vt:lpstr>'5A2D_Avoyelles'!Print_Titles</vt:lpstr>
      <vt:lpstr>'5A2E_Delhi'!Print_Titles</vt:lpstr>
      <vt:lpstr>'5A2F_BelleChasse'!Print_Titles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'5A7_SSD'!Print_Titles</vt:lpstr>
      <vt:lpstr>'5B2_RSD LA'!Print_Titles</vt:lpstr>
      <vt:lpstr>'5C1_NewType 2'!Print_Titles</vt:lpstr>
      <vt:lpstr>'5C1A_Madison'!Print_Titles</vt:lpstr>
      <vt:lpstr>'5C1AE_NobleMinds'!Print_Titles</vt:lpstr>
      <vt:lpstr>'5C1AF_JCFA-Laf'!Print_Titles</vt:lpstr>
      <vt:lpstr>'5C1AG_Collegiate'!Print_Titles</vt:lpstr>
      <vt:lpstr>'5C1AI_Harmony'!Print_Titles</vt:lpstr>
      <vt:lpstr>'5C1AJ_Athlos'!Print_Titles</vt:lpstr>
      <vt:lpstr>'5C1AK_NxtGen'!Print_Titles</vt:lpstr>
      <vt:lpstr>'5C1AL_RedRiver'!Print_Titles</vt:lpstr>
      <vt:lpstr>'5C1AM_Williams'!Print_Titles</vt:lpstr>
      <vt:lpstr>'5C1AN_StLandry'!Print_Titles</vt:lpstr>
      <vt:lpstr>'5C1AO_Geo Prep Baker'!Print_Titles</vt:lpstr>
      <vt:lpstr>'5C1AP_LAKey Northshore'!Print_Titles</vt:lpstr>
      <vt:lpstr>'5C1B_DArbonne'!Print_Titles</vt:lpstr>
      <vt:lpstr>'5C1C_IntlHigh'!Print_Titles</vt:lpstr>
      <vt:lpstr>'5C1D_NOMMA'!Print_Titles</vt:lpstr>
      <vt:lpstr>'5C1E_LFNO'!Print_Titles</vt:lpstr>
      <vt:lpstr>'5C1F_LCCharter'!Print_Titles</vt:lpstr>
      <vt:lpstr>'5C1G_JSClark'!Print_Titles</vt:lpstr>
      <vt:lpstr>'5C1H_Southwest'!Print_Titles</vt:lpstr>
      <vt:lpstr>'5C1I_LAKey'!Print_Titles</vt:lpstr>
      <vt:lpstr>'5C1J_JCFAEast'!Print_Titles</vt:lpstr>
      <vt:lpstr>'5C1M_GEOMidCity'!Print_Titles</vt:lpstr>
      <vt:lpstr>'5C1N_Delta'!Print_Titles</vt:lpstr>
      <vt:lpstr>'5C1O_Impact'!Print_Titles</vt:lpstr>
      <vt:lpstr>'5C1Q_Advantage'!Print_Titles</vt:lpstr>
      <vt:lpstr>'5C1R_Iberville'!Print_Titles</vt:lpstr>
      <vt:lpstr>'5C1S_LCColPrep'!Print_Titles</vt:lpstr>
      <vt:lpstr>'5C1T_Northeast'!Print_Titles</vt:lpstr>
      <vt:lpstr>'5C1U_AcadianaRen'!Print_Titles</vt:lpstr>
      <vt:lpstr>'5C1V_LafRen'!Print_Titles</vt:lpstr>
      <vt:lpstr>'5C1W_Willow'!Print_Titles</vt:lpstr>
      <vt:lpstr>'5C1Y_GEOPrep'!Print_Titles</vt:lpstr>
      <vt:lpstr>'5C1Z_LincolnPrep'!Print_Titles</vt:lpstr>
      <vt:lpstr>'5C2_LAVCA'!Print_Titles</vt:lpstr>
      <vt:lpstr>'5C3_UnvView'!Print_Titles</vt:lpstr>
      <vt:lpstr>'7_Local Revenue'!Print_Titles</vt:lpstr>
      <vt:lpstr>'8_2.1.22 SIS'!Print_Titles</vt:lpstr>
      <vt:lpstr>'9_Per Pupil Summary'!Print_Titles</vt:lpstr>
      <vt:lpstr>'LEA Pay Raise'!Print_Titles</vt:lpstr>
      <vt:lpstr>'LEA Summary'!Print_Titles</vt:lpstr>
      <vt:lpstr>'Leg Type 2 Res Summary'!Print_Titles</vt:lpstr>
      <vt:lpstr>'New Type 2 Res Summary'!Print_Titles</vt:lpstr>
      <vt:lpstr>'Per Pupil_Weighted Funding'!Print_Titles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Denise Bourgeois</cp:lastModifiedBy>
  <cp:lastPrinted>2022-06-30T19:51:00Z</cp:lastPrinted>
  <dcterms:created xsi:type="dcterms:W3CDTF">1999-11-15T20:37:39Z</dcterms:created>
  <dcterms:modified xsi:type="dcterms:W3CDTF">2022-07-28T18:27:09Z</dcterms:modified>
</cp:coreProperties>
</file>